
<file path=[Content_Types].xml><?xml version="1.0" encoding="utf-8"?>
<Types xmlns="http://schemas.openxmlformats.org/package/2006/content-types">
  <Default Extension="bin" ContentType="application/vnd.openxmlformats-officedocument.spreadsheetml.customProperty"/>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printerSettings/printerSettings1.bin" ContentType="application/vnd.openxmlformats-officedocument.spreadsheetml.printerSettings"/>
  <Override PartName="/xl/comments1.xml" ContentType="application/vnd.openxmlformats-officedocument.spreadsheetml.comments+xml"/>
  <Override PartName="/xl/comments2.xml" ContentType="application/vnd.openxmlformats-officedocument.spreadsheetml.comments+xml"/>
  <Override PartName="/xl/printerSettings/printerSettings2.bin" ContentType="application/vnd.openxmlformats-officedocument.spreadsheetml.printerSettings"/>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1028"/>
  <workbookPr codeName="ThisWorkbook" autoCompressPictures="0"/>
  <mc:AlternateContent xmlns:mc="http://schemas.openxmlformats.org/markup-compatibility/2006">
    <mc:Choice Requires="x15">
      <x15ac:absPath xmlns:x15ac="http://schemas.microsoft.com/office/spreadsheetml/2010/11/ac" url="/Users/apple/Desktop/result workbooks 2024-25/"/>
    </mc:Choice>
  </mc:AlternateContent>
  <xr:revisionPtr revIDLastSave="0" documentId="13_ncr:1_{0F180603-648C-1245-996F-742A526CFA55}" xr6:coauthVersionLast="47" xr6:coauthVersionMax="47" xr10:uidLastSave="{00000000-0000-0000-0000-000000000000}"/>
  <workbookProtection workbookPassword="B68B" lockStructure="1"/>
  <bookViews>
    <workbookView xWindow="1420" yWindow="500" windowWidth="25640" windowHeight="15440" activeTab="1" xr2:uid="{E3B804A5-2F11-9E41-B511-65D7EA8A966B}"/>
  </bookViews>
  <sheets>
    <sheet name="from the developer's desk" sheetId="18" r:id="rId1"/>
    <sheet name="details" sheetId="3" r:id="rId2"/>
    <sheet name="statement of marks" sheetId="25" r:id="rId3"/>
    <sheet name="result aggregate" sheetId="15" r:id="rId4"/>
    <sheet name="result subject-wise" sheetId="9" r:id="rId5"/>
    <sheet name="full report" sheetId="33" r:id="rId6"/>
  </sheets>
  <definedNames>
    <definedName name="_EQG7" localSheetId="3">#REF!</definedName>
    <definedName name="_xlnm._FilterDatabase" localSheetId="1" hidden="1">details!$E$9:$E$108</definedName>
    <definedName name="_xlnm._FilterDatabase" localSheetId="5" hidden="1">'full report'!$B$1:$B$2800</definedName>
    <definedName name="_xlnm._FilterDatabase" localSheetId="3" hidden="1">'result aggregate'!$C$8:$C$107</definedName>
    <definedName name="_xlnm._FilterDatabase" localSheetId="4" hidden="1">'result subject-wise'!$B$6:$C$108</definedName>
    <definedName name="_xlnm._FilterDatabase" localSheetId="2" hidden="1">'statement of marks'!$E$9:$E$108</definedName>
    <definedName name="a" localSheetId="3">#REF!</definedName>
    <definedName name="CR">'statement of marks'!$B$114</definedName>
    <definedName name="_xlnm.Print_Titles" localSheetId="1">details!$A:$A,details!$1:$2</definedName>
    <definedName name="_xlnm.Print_Titles" localSheetId="3">'result aggregate'!$1:$3</definedName>
    <definedName name="_xlnm.Print_Titles" localSheetId="4">'result subject-wise'!$1:$4</definedName>
    <definedName name="_xlnm.Print_Titles" localSheetId="2">'statement of marks'!$A:$A,'statement of marks'!$1:$7</definedName>
    <definedName name="xxx1">#REF!</definedName>
    <definedName name="Z_6890B66D_F4A9_DC4C_BC21_22A75E74620A_.wvu.PrintTitles" localSheetId="1" hidden="1">details!$1:$2</definedName>
    <definedName name="Z_6890B66D_F4A9_DC4C_BC21_22A75E74620A_.wvu.PrintTitles" localSheetId="3" hidden="1">'result aggregate'!$1:$3</definedName>
    <definedName name="Z_6890B66D_F4A9_DC4C_BC21_22A75E74620A_.wvu.PrintTitles" localSheetId="4" hidden="1">'result subject-wise'!$1:$4</definedName>
    <definedName name="Z_8A92BF25_699A_0948_9D46_95C27CAE2FDF_.wvu.Cols" localSheetId="1" hidden="1">details!$DM:$XFD</definedName>
    <definedName name="Z_8A92BF25_699A_0948_9D46_95C27CAE2FDF_.wvu.Cols" localSheetId="4" hidden="1">'result subject-wise'!$AW:$XFD</definedName>
    <definedName name="Z_8A92BF25_699A_0948_9D46_95C27CAE2FDF_.wvu.Cols" localSheetId="2" hidden="1">'statement of marks'!#REF!,'statement of marks'!$GW:$GW,'statement of marks'!$GZ:$GZ,'statement of marks'!$HB:$HB,'statement of marks'!$KJ:$XFD</definedName>
    <definedName name="Z_8A92BF25_699A_0948_9D46_95C27CAE2FDF_.wvu.PrintTitles" localSheetId="1" hidden="1">details!$1:$2</definedName>
    <definedName name="Z_8A92BF25_699A_0948_9D46_95C27CAE2FDF_.wvu.PrintTitles" localSheetId="3" hidden="1">'result aggregate'!$1:$3</definedName>
    <definedName name="Z_8A92BF25_699A_0948_9D46_95C27CAE2FDF_.wvu.PrintTitles" localSheetId="4" hidden="1">'result subject-wise'!$1:$4</definedName>
    <definedName name="Z_8A92BF25_699A_0948_9D46_95C27CAE2FDF_.wvu.Rows" localSheetId="1" hidden="1">details!$118:$1048576</definedName>
    <definedName name="Z_8A92BF25_699A_0948_9D46_95C27CAE2FDF_.wvu.Rows" localSheetId="3" hidden="1">'result aggregate'!$139:$1048576,'result aggregate'!$4:$6,'result aggregate'!$119:$138</definedName>
    <definedName name="Z_8A92BF25_699A_0948_9D46_95C27CAE2FDF_.wvu.Rows" localSheetId="4" hidden="1">'result subject-wise'!$149:$1048576,'result subject-wise'!$5:$6,'result subject-wise'!$129:$148</definedName>
    <definedName name="Z_8A92BF25_699A_0948_9D46_95C27CAE2FDF_.wvu.Rows" localSheetId="2" hidden="1">'statement of marks'!$144:$1048576,'statement of marks'!$2:$2,'statement of marks'!$126:$143</definedName>
  </definedNames>
  <calcPr calcId="191028"/>
  <customWorkbookViews>
    <customWorkbookView name="Hidden" guid="{8A92BF25-699A-0948-9D46-95C27CAE2FDF}" yWindow="53" windowWidth="1440" windowHeight="734" tabRatio="763" activeSheetId="25"/>
    <customWorkbookView name="Unhidden" guid="{6890B66D-F4A9-DC4C-BC21-22A75E74620A}" includeHiddenRowCol="0" yWindow="53" windowWidth="1440" windowHeight="734" tabRatio="763" activeSheetId="25"/>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A10" i="25" l="1"/>
  <c r="JA11" i="25"/>
  <c r="JA12" i="25"/>
  <c r="JA13" i="25"/>
  <c r="JA14" i="25"/>
  <c r="JA15" i="25"/>
  <c r="JA16" i="25"/>
  <c r="JA17" i="25"/>
  <c r="JA18" i="25"/>
  <c r="JA19" i="25"/>
  <c r="JA20" i="25"/>
  <c r="JA21" i="25"/>
  <c r="JA22" i="25"/>
  <c r="JA23" i="25"/>
  <c r="JA24" i="25"/>
  <c r="JA25" i="25"/>
  <c r="JA26" i="25"/>
  <c r="JA27" i="25"/>
  <c r="JA28" i="25"/>
  <c r="JA29" i="25"/>
  <c r="JA30" i="25"/>
  <c r="JA31" i="25"/>
  <c r="JA32" i="25"/>
  <c r="JA33" i="25"/>
  <c r="JA34" i="25"/>
  <c r="JA35" i="25"/>
  <c r="JA36" i="25"/>
  <c r="JA37" i="25"/>
  <c r="JA38" i="25"/>
  <c r="JA39" i="25"/>
  <c r="JA40" i="25"/>
  <c r="JA41" i="25"/>
  <c r="JA42" i="25"/>
  <c r="JA43" i="25"/>
  <c r="JA44" i="25"/>
  <c r="JA45" i="25"/>
  <c r="JA46" i="25"/>
  <c r="JA47" i="25"/>
  <c r="JA48" i="25"/>
  <c r="JA49" i="25"/>
  <c r="JA50" i="25"/>
  <c r="JA51" i="25"/>
  <c r="JA52" i="25"/>
  <c r="JA53" i="25"/>
  <c r="JA54" i="25"/>
  <c r="JA55" i="25"/>
  <c r="JA56" i="25"/>
  <c r="JA57" i="25"/>
  <c r="JA58" i="25"/>
  <c r="JA59" i="25"/>
  <c r="JA60" i="25"/>
  <c r="JA61" i="25"/>
  <c r="JA62" i="25"/>
  <c r="JA63" i="25"/>
  <c r="JA64" i="25"/>
  <c r="JA65" i="25"/>
  <c r="JA66" i="25"/>
  <c r="JA67" i="25"/>
  <c r="JA68" i="25"/>
  <c r="JA69" i="25"/>
  <c r="JA70" i="25"/>
  <c r="JA71" i="25"/>
  <c r="JA72" i="25"/>
  <c r="JA73" i="25"/>
  <c r="JA74" i="25"/>
  <c r="JA75" i="25"/>
  <c r="JA76" i="25"/>
  <c r="JA77" i="25"/>
  <c r="JA78" i="25"/>
  <c r="JA79" i="25"/>
  <c r="JA80" i="25"/>
  <c r="JA81" i="25"/>
  <c r="JA82" i="25"/>
  <c r="JA83" i="25"/>
  <c r="JA84" i="25"/>
  <c r="JA85" i="25"/>
  <c r="JA86" i="25"/>
  <c r="JA87" i="25"/>
  <c r="JA88" i="25"/>
  <c r="JA89" i="25"/>
  <c r="JA90" i="25"/>
  <c r="JA91" i="25"/>
  <c r="JA92" i="25"/>
  <c r="JA93" i="25"/>
  <c r="JA94" i="25"/>
  <c r="JA95" i="25"/>
  <c r="JA96" i="25"/>
  <c r="JA97" i="25"/>
  <c r="JA98" i="25"/>
  <c r="JA99" i="25"/>
  <c r="JA100" i="25"/>
  <c r="JA101" i="25"/>
  <c r="JA102" i="25"/>
  <c r="JA103" i="25"/>
  <c r="JA104" i="25"/>
  <c r="JA105" i="25"/>
  <c r="JA106" i="25"/>
  <c r="JA107" i="25"/>
  <c r="JA108" i="25"/>
  <c r="JA9" i="25"/>
  <c r="X2792" i="33"/>
  <c r="W2792" i="33"/>
  <c r="X2791" i="33"/>
  <c r="W2791" i="33"/>
  <c r="X2783" i="33"/>
  <c r="X2782" i="33"/>
  <c r="X2764" i="33"/>
  <c r="W2764" i="33"/>
  <c r="X2763" i="33"/>
  <c r="W2763" i="33"/>
  <c r="X2755" i="33"/>
  <c r="X2754" i="33"/>
  <c r="X2736" i="33"/>
  <c r="W2736" i="33"/>
  <c r="X2735" i="33"/>
  <c r="W2735" i="33"/>
  <c r="X2727" i="33"/>
  <c r="X2726" i="33"/>
  <c r="X2708" i="33"/>
  <c r="W2708" i="33"/>
  <c r="X2707" i="33"/>
  <c r="W2707" i="33"/>
  <c r="X2699" i="33"/>
  <c r="X2698" i="33"/>
  <c r="X2680" i="33"/>
  <c r="W2680" i="33"/>
  <c r="X2679" i="33"/>
  <c r="W2679" i="33"/>
  <c r="X2671" i="33"/>
  <c r="X2670" i="33"/>
  <c r="X2652" i="33"/>
  <c r="W2652" i="33"/>
  <c r="X2651" i="33"/>
  <c r="W2651" i="33"/>
  <c r="X2643" i="33"/>
  <c r="X2642" i="33"/>
  <c r="X2624" i="33"/>
  <c r="W2624" i="33"/>
  <c r="X2623" i="33"/>
  <c r="W2623" i="33"/>
  <c r="X2615" i="33"/>
  <c r="X2614" i="33"/>
  <c r="X2596" i="33"/>
  <c r="W2596" i="33"/>
  <c r="X2595" i="33"/>
  <c r="W2595" i="33"/>
  <c r="X2587" i="33"/>
  <c r="X2586" i="33"/>
  <c r="X2568" i="33"/>
  <c r="W2568" i="33"/>
  <c r="X2567" i="33"/>
  <c r="W2567" i="33"/>
  <c r="X2559" i="33"/>
  <c r="X2558" i="33"/>
  <c r="X2540" i="33"/>
  <c r="W2540" i="33"/>
  <c r="X2539" i="33"/>
  <c r="W2539" i="33"/>
  <c r="X2531" i="33"/>
  <c r="X2530" i="33"/>
  <c r="X2512" i="33"/>
  <c r="W2512" i="33"/>
  <c r="X2511" i="33"/>
  <c r="W2511" i="33"/>
  <c r="X2503" i="33"/>
  <c r="X2502" i="33"/>
  <c r="X2484" i="33"/>
  <c r="W2484" i="33"/>
  <c r="X2483" i="33"/>
  <c r="W2483" i="33"/>
  <c r="X2475" i="33"/>
  <c r="X2474" i="33"/>
  <c r="X2456" i="33"/>
  <c r="W2456" i="33"/>
  <c r="X2455" i="33"/>
  <c r="W2455" i="33"/>
  <c r="X2447" i="33"/>
  <c r="X2446" i="33"/>
  <c r="X2428" i="33"/>
  <c r="W2428" i="33"/>
  <c r="X2427" i="33"/>
  <c r="W2427" i="33"/>
  <c r="X2419" i="33"/>
  <c r="X2418" i="33"/>
  <c r="X2400" i="33"/>
  <c r="W2400" i="33"/>
  <c r="X2399" i="33"/>
  <c r="W2399" i="33"/>
  <c r="X2391" i="33"/>
  <c r="X2390" i="33"/>
  <c r="X2372" i="33"/>
  <c r="W2372" i="33"/>
  <c r="X2371" i="33"/>
  <c r="W2371" i="33"/>
  <c r="X2363" i="33"/>
  <c r="X2362" i="33"/>
  <c r="X2344" i="33"/>
  <c r="W2344" i="33"/>
  <c r="X2343" i="33"/>
  <c r="W2343" i="33"/>
  <c r="X2335" i="33"/>
  <c r="X2334" i="33"/>
  <c r="X2316" i="33"/>
  <c r="W2316" i="33"/>
  <c r="X2315" i="33"/>
  <c r="W2315" i="33"/>
  <c r="X2307" i="33"/>
  <c r="X2306" i="33"/>
  <c r="X2288" i="33"/>
  <c r="W2288" i="33"/>
  <c r="X2287" i="33"/>
  <c r="W2287" i="33"/>
  <c r="X2279" i="33"/>
  <c r="X2278" i="33"/>
  <c r="X2260" i="33"/>
  <c r="W2260" i="33"/>
  <c r="X2259" i="33"/>
  <c r="W2259" i="33"/>
  <c r="X2251" i="33"/>
  <c r="X2250" i="33"/>
  <c r="S2782" i="33"/>
  <c r="S2754" i="33"/>
  <c r="S2726" i="33"/>
  <c r="S2698" i="33"/>
  <c r="S2670" i="33"/>
  <c r="S2642" i="33"/>
  <c r="S2614" i="33"/>
  <c r="S2586" i="33"/>
  <c r="S2558" i="33"/>
  <c r="S2530" i="33"/>
  <c r="S2502" i="33"/>
  <c r="S2474" i="33"/>
  <c r="S2446" i="33"/>
  <c r="S2418" i="33"/>
  <c r="S2390" i="33"/>
  <c r="S2362" i="33"/>
  <c r="S2334" i="33"/>
  <c r="S2306" i="33"/>
  <c r="S2278" i="33"/>
  <c r="S2250" i="33"/>
  <c r="X2232" i="33"/>
  <c r="W2232" i="33"/>
  <c r="X2231" i="33"/>
  <c r="W2231" i="33"/>
  <c r="X2223" i="33"/>
  <c r="X2222" i="33"/>
  <c r="X2204" i="33"/>
  <c r="W2204" i="33"/>
  <c r="X2203" i="33"/>
  <c r="W2203" i="33"/>
  <c r="X2195" i="33"/>
  <c r="X2194" i="33"/>
  <c r="X2176" i="33"/>
  <c r="W2176" i="33"/>
  <c r="X2175" i="33"/>
  <c r="W2175" i="33"/>
  <c r="X2167" i="33"/>
  <c r="X2166" i="33"/>
  <c r="X2148" i="33"/>
  <c r="W2148" i="33"/>
  <c r="X2147" i="33"/>
  <c r="W2147" i="33"/>
  <c r="X2139" i="33"/>
  <c r="X2138" i="33"/>
  <c r="X2120" i="33"/>
  <c r="W2120" i="33"/>
  <c r="X2119" i="33"/>
  <c r="W2119" i="33"/>
  <c r="X2111" i="33"/>
  <c r="X2110" i="33"/>
  <c r="X2092" i="33"/>
  <c r="W2092" i="33"/>
  <c r="X2091" i="33"/>
  <c r="W2091" i="33"/>
  <c r="X2083" i="33"/>
  <c r="X2082" i="33"/>
  <c r="X2064" i="33"/>
  <c r="W2064" i="33"/>
  <c r="X2063" i="33"/>
  <c r="W2063" i="33"/>
  <c r="X2055" i="33"/>
  <c r="X2054" i="33"/>
  <c r="X2036" i="33"/>
  <c r="W2036" i="33"/>
  <c r="X2035" i="33"/>
  <c r="W2035" i="33"/>
  <c r="X2027" i="33"/>
  <c r="X2026" i="33"/>
  <c r="X2008" i="33"/>
  <c r="W2008" i="33"/>
  <c r="X2007" i="33"/>
  <c r="W2007" i="33"/>
  <c r="X1999" i="33"/>
  <c r="X1998" i="33"/>
  <c r="X1980" i="33"/>
  <c r="W1980" i="33"/>
  <c r="X1979" i="33"/>
  <c r="W1979" i="33"/>
  <c r="X1971" i="33"/>
  <c r="X1970" i="33"/>
  <c r="X1952" i="33"/>
  <c r="W1952" i="33"/>
  <c r="X1951" i="33"/>
  <c r="W1951" i="33"/>
  <c r="X1943" i="33"/>
  <c r="X1942" i="33"/>
  <c r="X1924" i="33"/>
  <c r="W1924" i="33"/>
  <c r="X1923" i="33"/>
  <c r="W1923" i="33"/>
  <c r="X1915" i="33"/>
  <c r="X1914" i="33"/>
  <c r="X1896" i="33"/>
  <c r="W1896" i="33"/>
  <c r="X1895" i="33"/>
  <c r="W1895" i="33"/>
  <c r="X1887" i="33"/>
  <c r="X1886" i="33"/>
  <c r="X1868" i="33"/>
  <c r="W1868" i="33"/>
  <c r="X1867" i="33"/>
  <c r="W1867" i="33"/>
  <c r="X1859" i="33"/>
  <c r="X1858" i="33"/>
  <c r="X1840" i="33"/>
  <c r="W1840" i="33"/>
  <c r="X1839" i="33"/>
  <c r="W1839" i="33"/>
  <c r="X1831" i="33"/>
  <c r="X1830" i="33"/>
  <c r="X1812" i="33"/>
  <c r="W1812" i="33"/>
  <c r="X1811" i="33"/>
  <c r="W1811" i="33"/>
  <c r="X1803" i="33"/>
  <c r="X1802" i="33"/>
  <c r="X1784" i="33"/>
  <c r="W1784" i="33"/>
  <c r="X1783" i="33"/>
  <c r="W1783" i="33"/>
  <c r="X1775" i="33"/>
  <c r="X1774" i="33"/>
  <c r="X1756" i="33"/>
  <c r="W1756" i="33"/>
  <c r="X1755" i="33"/>
  <c r="W1755" i="33"/>
  <c r="X1747" i="33"/>
  <c r="X1746" i="33"/>
  <c r="X1728" i="33"/>
  <c r="W1728" i="33"/>
  <c r="X1727" i="33"/>
  <c r="W1727" i="33"/>
  <c r="X1719" i="33"/>
  <c r="X1718" i="33"/>
  <c r="X1700" i="33"/>
  <c r="W1700" i="33"/>
  <c r="X1699" i="33"/>
  <c r="W1699" i="33"/>
  <c r="X1691" i="33"/>
  <c r="X1690" i="33"/>
  <c r="X1672" i="33"/>
  <c r="W1672" i="33"/>
  <c r="X1671" i="33"/>
  <c r="W1671" i="33"/>
  <c r="X1663" i="33"/>
  <c r="X1662" i="33"/>
  <c r="X1644" i="33"/>
  <c r="W1644" i="33"/>
  <c r="X1643" i="33"/>
  <c r="W1643" i="33"/>
  <c r="X1635" i="33"/>
  <c r="X1634" i="33"/>
  <c r="X1616" i="33"/>
  <c r="W1616" i="33"/>
  <c r="X1615" i="33"/>
  <c r="W1615" i="33"/>
  <c r="X1607" i="33"/>
  <c r="X1606" i="33"/>
  <c r="X1588" i="33"/>
  <c r="W1588" i="33"/>
  <c r="X1587" i="33"/>
  <c r="W1587" i="33"/>
  <c r="X1579" i="33"/>
  <c r="X1578" i="33"/>
  <c r="X1560" i="33"/>
  <c r="W1560" i="33"/>
  <c r="X1559" i="33"/>
  <c r="W1559" i="33"/>
  <c r="X1551" i="33"/>
  <c r="X1550" i="33"/>
  <c r="X1532" i="33"/>
  <c r="W1532" i="33"/>
  <c r="X1531" i="33"/>
  <c r="W1531" i="33"/>
  <c r="X1523" i="33"/>
  <c r="X1522" i="33"/>
  <c r="X1504" i="33"/>
  <c r="W1504" i="33"/>
  <c r="X1503" i="33"/>
  <c r="W1503" i="33"/>
  <c r="X1495" i="33"/>
  <c r="X1494" i="33"/>
  <c r="X1476" i="33"/>
  <c r="W1476" i="33"/>
  <c r="X1475" i="33"/>
  <c r="W1475" i="33"/>
  <c r="X1467" i="33"/>
  <c r="X1466" i="33"/>
  <c r="X1448" i="33"/>
  <c r="W1448" i="33"/>
  <c r="X1447" i="33"/>
  <c r="W1447" i="33"/>
  <c r="X1439" i="33"/>
  <c r="X1438" i="33"/>
  <c r="X1420" i="33"/>
  <c r="W1420" i="33"/>
  <c r="X1419" i="33"/>
  <c r="W1419" i="33"/>
  <c r="X1411" i="33"/>
  <c r="X1410" i="33"/>
  <c r="X1392" i="33"/>
  <c r="W1392" i="33"/>
  <c r="X1391" i="33"/>
  <c r="W1391" i="33"/>
  <c r="X1383" i="33"/>
  <c r="X1382" i="33"/>
  <c r="X1364" i="33"/>
  <c r="W1364" i="33"/>
  <c r="X1363" i="33"/>
  <c r="W1363" i="33"/>
  <c r="X1355" i="33"/>
  <c r="X1354" i="33"/>
  <c r="X1336" i="33"/>
  <c r="W1336" i="33"/>
  <c r="X1335" i="33"/>
  <c r="W1335" i="33"/>
  <c r="X1327" i="33"/>
  <c r="X1326" i="33"/>
  <c r="X1308" i="33"/>
  <c r="W1308" i="33"/>
  <c r="X1307" i="33"/>
  <c r="W1307" i="33"/>
  <c r="X1299" i="33"/>
  <c r="X1298" i="33"/>
  <c r="X1280" i="33"/>
  <c r="W1280" i="33"/>
  <c r="X1279" i="33"/>
  <c r="W1279" i="33"/>
  <c r="X1271" i="33"/>
  <c r="X1270" i="33"/>
  <c r="X1252" i="33"/>
  <c r="W1252" i="33"/>
  <c r="X1251" i="33"/>
  <c r="W1251" i="33"/>
  <c r="X1243" i="33"/>
  <c r="X1242" i="33"/>
  <c r="X1224" i="33"/>
  <c r="W1224" i="33"/>
  <c r="X1223" i="33"/>
  <c r="W1223" i="33"/>
  <c r="X1215" i="33"/>
  <c r="X1214" i="33"/>
  <c r="X1196" i="33"/>
  <c r="W1196" i="33"/>
  <c r="X1195" i="33"/>
  <c r="W1195" i="33"/>
  <c r="X1187" i="33"/>
  <c r="X1186" i="33"/>
  <c r="X1168" i="33"/>
  <c r="W1168" i="33"/>
  <c r="X1167" i="33"/>
  <c r="W1167" i="33"/>
  <c r="X1159" i="33"/>
  <c r="X1158" i="33"/>
  <c r="X1140" i="33"/>
  <c r="W1140" i="33"/>
  <c r="X1139" i="33"/>
  <c r="W1139" i="33"/>
  <c r="X1131" i="33"/>
  <c r="X1130" i="33"/>
  <c r="S2222" i="33"/>
  <c r="S2194" i="33"/>
  <c r="S2166" i="33"/>
  <c r="S2138" i="33"/>
  <c r="S2110" i="33"/>
  <c r="S2082" i="33"/>
  <c r="S2054" i="33"/>
  <c r="S2026" i="33"/>
  <c r="S1998" i="33"/>
  <c r="S1970" i="33"/>
  <c r="S1942" i="33"/>
  <c r="S1914" i="33"/>
  <c r="S1886" i="33"/>
  <c r="S1858" i="33"/>
  <c r="S1830" i="33"/>
  <c r="S1802" i="33"/>
  <c r="S1774" i="33"/>
  <c r="S1746" i="33"/>
  <c r="S1718" i="33"/>
  <c r="S1690" i="33"/>
  <c r="S1662" i="33"/>
  <c r="S1634" i="33"/>
  <c r="S1606" i="33"/>
  <c r="S1578" i="33"/>
  <c r="S1550" i="33"/>
  <c r="S1522" i="33"/>
  <c r="S1494" i="33"/>
  <c r="S1466" i="33"/>
  <c r="S1438" i="33"/>
  <c r="S1410" i="33"/>
  <c r="S1382" i="33"/>
  <c r="S1354" i="33"/>
  <c r="S1326" i="33"/>
  <c r="S1298" i="33"/>
  <c r="S1270" i="33"/>
  <c r="S1242" i="33"/>
  <c r="S1214" i="33"/>
  <c r="S1186" i="33"/>
  <c r="S1158" i="33"/>
  <c r="S1130" i="33"/>
  <c r="X1112" i="33"/>
  <c r="W1112" i="33"/>
  <c r="X1111" i="33"/>
  <c r="W1111" i="33"/>
  <c r="X1103" i="33"/>
  <c r="X1102" i="33"/>
  <c r="X1084" i="33"/>
  <c r="W1084" i="33"/>
  <c r="X1083" i="33"/>
  <c r="W1083" i="33"/>
  <c r="X1075" i="33"/>
  <c r="X1074" i="33"/>
  <c r="X1056" i="33"/>
  <c r="W1056" i="33"/>
  <c r="X1055" i="33"/>
  <c r="W1055" i="33"/>
  <c r="X1047" i="33"/>
  <c r="X1046" i="33"/>
  <c r="X1028" i="33"/>
  <c r="W1028" i="33"/>
  <c r="X1027" i="33"/>
  <c r="W1027" i="33"/>
  <c r="X1019" i="33"/>
  <c r="X1018" i="33"/>
  <c r="X1000" i="33"/>
  <c r="W1000" i="33"/>
  <c r="X999" i="33"/>
  <c r="W999" i="33"/>
  <c r="X991" i="33"/>
  <c r="X990" i="33"/>
  <c r="X972" i="33"/>
  <c r="W972" i="33"/>
  <c r="X971" i="33"/>
  <c r="W971" i="33"/>
  <c r="X963" i="33"/>
  <c r="X962" i="33"/>
  <c r="X944" i="33"/>
  <c r="W944" i="33"/>
  <c r="X943" i="33"/>
  <c r="W943" i="33"/>
  <c r="X935" i="33"/>
  <c r="X934" i="33"/>
  <c r="X916" i="33"/>
  <c r="W916" i="33"/>
  <c r="X915" i="33"/>
  <c r="W915" i="33"/>
  <c r="X907" i="33"/>
  <c r="X906" i="33"/>
  <c r="X888" i="33"/>
  <c r="W888" i="33"/>
  <c r="X887" i="33"/>
  <c r="W887" i="33"/>
  <c r="X879" i="33"/>
  <c r="X878" i="33"/>
  <c r="X860" i="33"/>
  <c r="W860" i="33"/>
  <c r="X859" i="33"/>
  <c r="W859" i="33"/>
  <c r="X851" i="33"/>
  <c r="X850" i="33"/>
  <c r="X832" i="33"/>
  <c r="W832" i="33"/>
  <c r="X831" i="33"/>
  <c r="W831" i="33"/>
  <c r="X823" i="33"/>
  <c r="X822" i="33"/>
  <c r="X804" i="33"/>
  <c r="W804" i="33"/>
  <c r="X803" i="33"/>
  <c r="W803" i="33"/>
  <c r="X795" i="33"/>
  <c r="X794" i="33"/>
  <c r="X776" i="33"/>
  <c r="W776" i="33"/>
  <c r="X775" i="33"/>
  <c r="W775" i="33"/>
  <c r="X767" i="33"/>
  <c r="X766" i="33"/>
  <c r="X748" i="33"/>
  <c r="W748" i="33"/>
  <c r="X747" i="33"/>
  <c r="W747" i="33"/>
  <c r="X739" i="33"/>
  <c r="X738" i="33"/>
  <c r="X720" i="33"/>
  <c r="W720" i="33"/>
  <c r="X719" i="33"/>
  <c r="W719" i="33"/>
  <c r="X711" i="33"/>
  <c r="X710" i="33"/>
  <c r="X692" i="33"/>
  <c r="W692" i="33"/>
  <c r="X691" i="33"/>
  <c r="W691" i="33"/>
  <c r="X683" i="33"/>
  <c r="X682" i="33"/>
  <c r="X664" i="33"/>
  <c r="W664" i="33"/>
  <c r="X663" i="33"/>
  <c r="W663" i="33"/>
  <c r="X655" i="33"/>
  <c r="X654" i="33"/>
  <c r="X636" i="33"/>
  <c r="W636" i="33"/>
  <c r="X635" i="33"/>
  <c r="W635" i="33"/>
  <c r="X627" i="33"/>
  <c r="X626" i="33"/>
  <c r="X608" i="33"/>
  <c r="W608" i="33"/>
  <c r="X607" i="33"/>
  <c r="W607" i="33"/>
  <c r="X599" i="33"/>
  <c r="X598" i="33"/>
  <c r="X580" i="33"/>
  <c r="W580" i="33"/>
  <c r="X579" i="33"/>
  <c r="W579" i="33"/>
  <c r="X571" i="33"/>
  <c r="X570" i="33"/>
  <c r="S1102" i="33"/>
  <c r="S1074" i="33"/>
  <c r="S1046" i="33"/>
  <c r="S1018" i="33"/>
  <c r="S990" i="33"/>
  <c r="S962" i="33"/>
  <c r="S934" i="33"/>
  <c r="S906" i="33"/>
  <c r="S878" i="33"/>
  <c r="S850" i="33"/>
  <c r="S822" i="33"/>
  <c r="S794" i="33"/>
  <c r="S766" i="33"/>
  <c r="S738" i="33"/>
  <c r="S710" i="33"/>
  <c r="S682" i="33"/>
  <c r="S654" i="33"/>
  <c r="S626" i="33"/>
  <c r="S598" i="33"/>
  <c r="S570" i="33"/>
  <c r="X552" i="33"/>
  <c r="W552" i="33"/>
  <c r="X551" i="33"/>
  <c r="W551" i="33"/>
  <c r="X543" i="33"/>
  <c r="X542" i="33"/>
  <c r="X524" i="33"/>
  <c r="W524" i="33"/>
  <c r="X523" i="33"/>
  <c r="W523" i="33"/>
  <c r="X515" i="33"/>
  <c r="X514" i="33"/>
  <c r="X496" i="33"/>
  <c r="W496" i="33"/>
  <c r="X495" i="33"/>
  <c r="W495" i="33"/>
  <c r="X487" i="33"/>
  <c r="X486" i="33"/>
  <c r="X468" i="33"/>
  <c r="W468" i="33"/>
  <c r="X467" i="33"/>
  <c r="W467" i="33"/>
  <c r="X459" i="33"/>
  <c r="X458" i="33"/>
  <c r="X440" i="33"/>
  <c r="W440" i="33"/>
  <c r="X439" i="33"/>
  <c r="W439" i="33"/>
  <c r="X431" i="33"/>
  <c r="X430" i="33"/>
  <c r="X412" i="33"/>
  <c r="W412" i="33"/>
  <c r="X411" i="33"/>
  <c r="W411" i="33"/>
  <c r="X403" i="33"/>
  <c r="X402" i="33"/>
  <c r="X384" i="33"/>
  <c r="W384" i="33"/>
  <c r="X383" i="33"/>
  <c r="W383" i="33"/>
  <c r="X375" i="33"/>
  <c r="X374" i="33"/>
  <c r="X356" i="33"/>
  <c r="W356" i="33"/>
  <c r="X355" i="33"/>
  <c r="W355" i="33"/>
  <c r="X347" i="33"/>
  <c r="X346" i="33"/>
  <c r="X328" i="33"/>
  <c r="W328" i="33"/>
  <c r="X327" i="33"/>
  <c r="W327" i="33"/>
  <c r="X319" i="33"/>
  <c r="X318" i="33"/>
  <c r="X300" i="33"/>
  <c r="W300" i="33"/>
  <c r="X299" i="33"/>
  <c r="W299" i="33"/>
  <c r="X291" i="33"/>
  <c r="X290" i="33"/>
  <c r="S542" i="33"/>
  <c r="S514" i="33"/>
  <c r="S486" i="33"/>
  <c r="S458" i="33"/>
  <c r="S430" i="33"/>
  <c r="S402" i="33"/>
  <c r="S374" i="33"/>
  <c r="S346" i="33"/>
  <c r="S318" i="33"/>
  <c r="S290" i="33"/>
  <c r="X272" i="33"/>
  <c r="W272" i="33"/>
  <c r="X271" i="33"/>
  <c r="W271" i="33"/>
  <c r="X263" i="33"/>
  <c r="X262" i="33"/>
  <c r="X244" i="33"/>
  <c r="W244" i="33"/>
  <c r="X243" i="33"/>
  <c r="W243" i="33"/>
  <c r="X235" i="33"/>
  <c r="X234" i="33"/>
  <c r="X216" i="33"/>
  <c r="W216" i="33"/>
  <c r="X215" i="33"/>
  <c r="W215" i="33"/>
  <c r="X207" i="33"/>
  <c r="X206" i="33"/>
  <c r="X188" i="33"/>
  <c r="W188" i="33"/>
  <c r="X187" i="33"/>
  <c r="W187" i="33"/>
  <c r="X179" i="33"/>
  <c r="X178" i="33"/>
  <c r="S262" i="33"/>
  <c r="S234" i="33"/>
  <c r="S206" i="33"/>
  <c r="S178" i="33"/>
  <c r="X160" i="33"/>
  <c r="W160" i="33"/>
  <c r="X159" i="33"/>
  <c r="W159" i="33"/>
  <c r="X151" i="33"/>
  <c r="X150" i="33"/>
  <c r="X132" i="33"/>
  <c r="W132" i="33"/>
  <c r="X131" i="33"/>
  <c r="W131" i="33"/>
  <c r="X123" i="33"/>
  <c r="X122" i="33"/>
  <c r="X104" i="33"/>
  <c r="W104" i="33"/>
  <c r="X103" i="33"/>
  <c r="W103" i="33"/>
  <c r="X95" i="33"/>
  <c r="X94" i="33"/>
  <c r="S150" i="33"/>
  <c r="S122" i="33"/>
  <c r="S94" i="33"/>
  <c r="X48" i="33"/>
  <c r="W48" i="33"/>
  <c r="X47" i="33"/>
  <c r="W47" i="33"/>
  <c r="X39" i="33"/>
  <c r="X38" i="33"/>
  <c r="X76" i="33"/>
  <c r="W76" i="33"/>
  <c r="X75" i="33"/>
  <c r="W75" i="33"/>
  <c r="X67" i="33"/>
  <c r="X66" i="33"/>
  <c r="S38" i="33"/>
  <c r="S66" i="33"/>
  <c r="DY9" i="25" l="1"/>
  <c r="DY10" i="25"/>
  <c r="EA10" i="25"/>
  <c r="E46" i="33" s="1"/>
  <c r="EB10" i="25"/>
  <c r="F46" i="33" s="1"/>
  <c r="EC10" i="25"/>
  <c r="G46" i="33" s="1"/>
  <c r="EE10" i="25"/>
  <c r="I46" i="33" s="1"/>
  <c r="EF10" i="25"/>
  <c r="J46" i="33" s="1"/>
  <c r="EG10" i="25"/>
  <c r="K46" i="33" s="1"/>
  <c r="EK10" i="25"/>
  <c r="O46" i="33" s="1"/>
  <c r="EL10" i="25"/>
  <c r="DY11" i="25"/>
  <c r="EA11" i="25"/>
  <c r="E74" i="33" s="1"/>
  <c r="EB11" i="25"/>
  <c r="F74" i="33" s="1"/>
  <c r="EC11" i="25"/>
  <c r="G74" i="33" s="1"/>
  <c r="EE11" i="25"/>
  <c r="I74" i="33" s="1"/>
  <c r="EF11" i="25"/>
  <c r="J74" i="33" s="1"/>
  <c r="EG11" i="25"/>
  <c r="K74" i="33" s="1"/>
  <c r="EK11" i="25"/>
  <c r="O74" i="33" s="1"/>
  <c r="EL11" i="25"/>
  <c r="P74" i="33" s="1"/>
  <c r="DY12" i="25"/>
  <c r="EA12" i="25"/>
  <c r="E102" i="33" s="1"/>
  <c r="EB12" i="25"/>
  <c r="F102" i="33" s="1"/>
  <c r="EC12" i="25"/>
  <c r="G102" i="33" s="1"/>
  <c r="EE12" i="25"/>
  <c r="I102" i="33" s="1"/>
  <c r="EF12" i="25"/>
  <c r="EG12" i="25"/>
  <c r="K102" i="33" s="1"/>
  <c r="EK12" i="25"/>
  <c r="O102" i="33" s="1"/>
  <c r="EL12" i="25"/>
  <c r="DY13" i="25"/>
  <c r="EA13" i="25"/>
  <c r="E130" i="33" s="1"/>
  <c r="EB13" i="25"/>
  <c r="F130" i="33" s="1"/>
  <c r="EC13" i="25"/>
  <c r="G130" i="33" s="1"/>
  <c r="EE13" i="25"/>
  <c r="I130" i="33" s="1"/>
  <c r="EF13" i="25"/>
  <c r="J130" i="33" s="1"/>
  <c r="EG13" i="25"/>
  <c r="EK13" i="25"/>
  <c r="O130" i="33" s="1"/>
  <c r="EL13" i="25"/>
  <c r="P130" i="33" s="1"/>
  <c r="DY14" i="25"/>
  <c r="EA14" i="25"/>
  <c r="E158" i="33" s="1"/>
  <c r="EB14" i="25"/>
  <c r="F158" i="33" s="1"/>
  <c r="EC14" i="25"/>
  <c r="G158" i="33" s="1"/>
  <c r="EE14" i="25"/>
  <c r="I158" i="33" s="1"/>
  <c r="EF14" i="25"/>
  <c r="J158" i="33" s="1"/>
  <c r="EG14" i="25"/>
  <c r="K158" i="33" s="1"/>
  <c r="EK14" i="25"/>
  <c r="O158" i="33" s="1"/>
  <c r="EL14" i="25"/>
  <c r="P158" i="33" s="1"/>
  <c r="DY15" i="25"/>
  <c r="EA15" i="25"/>
  <c r="E186" i="33" s="1"/>
  <c r="EB15" i="25"/>
  <c r="F186" i="33" s="1"/>
  <c r="EC15" i="25"/>
  <c r="G186" i="33" s="1"/>
  <c r="EE15" i="25"/>
  <c r="I186" i="33" s="1"/>
  <c r="EF15" i="25"/>
  <c r="EG15" i="25"/>
  <c r="K186" i="33" s="1"/>
  <c r="EK15" i="25"/>
  <c r="O186" i="33" s="1"/>
  <c r="EL15" i="25"/>
  <c r="DY16" i="25"/>
  <c r="EA16" i="25"/>
  <c r="E214" i="33" s="1"/>
  <c r="EB16" i="25"/>
  <c r="F214" i="33" s="1"/>
  <c r="EC16" i="25"/>
  <c r="G214" i="33" s="1"/>
  <c r="EE16" i="25"/>
  <c r="I214" i="33" s="1"/>
  <c r="EF16" i="25"/>
  <c r="J214" i="33" s="1"/>
  <c r="EG16" i="25"/>
  <c r="EK16" i="25"/>
  <c r="O214" i="33" s="1"/>
  <c r="EL16" i="25"/>
  <c r="P214" i="33" s="1"/>
  <c r="DY17" i="25"/>
  <c r="EA17" i="25"/>
  <c r="E242" i="33" s="1"/>
  <c r="EB17" i="25"/>
  <c r="F242" i="33" s="1"/>
  <c r="EC17" i="25"/>
  <c r="G242" i="33" s="1"/>
  <c r="EE17" i="25"/>
  <c r="I242" i="33" s="1"/>
  <c r="EF17" i="25"/>
  <c r="EG17" i="25"/>
  <c r="K242" i="33" s="1"/>
  <c r="EK17" i="25"/>
  <c r="O242" i="33" s="1"/>
  <c r="EL17" i="25"/>
  <c r="DY18" i="25"/>
  <c r="EA18" i="25"/>
  <c r="E270" i="33" s="1"/>
  <c r="EB18" i="25"/>
  <c r="F270" i="33" s="1"/>
  <c r="EC18" i="25"/>
  <c r="G270" i="33" s="1"/>
  <c r="EE18" i="25"/>
  <c r="I270" i="33" s="1"/>
  <c r="EF18" i="25"/>
  <c r="J270" i="33" s="1"/>
  <c r="EG18" i="25"/>
  <c r="K270" i="33" s="1"/>
  <c r="EK18" i="25"/>
  <c r="O270" i="33" s="1"/>
  <c r="EL18" i="25"/>
  <c r="DY19" i="25"/>
  <c r="EA19" i="25"/>
  <c r="E298" i="33" s="1"/>
  <c r="EB19" i="25"/>
  <c r="F298" i="33" s="1"/>
  <c r="EC19" i="25"/>
  <c r="G298" i="33" s="1"/>
  <c r="EE19" i="25"/>
  <c r="I298" i="33" s="1"/>
  <c r="EF19" i="25"/>
  <c r="J298" i="33" s="1"/>
  <c r="EG19" i="25"/>
  <c r="EK19" i="25"/>
  <c r="EL19" i="25"/>
  <c r="P298" i="33" s="1"/>
  <c r="DY20" i="25"/>
  <c r="EA20" i="25"/>
  <c r="E326" i="33" s="1"/>
  <c r="EB20" i="25"/>
  <c r="F326" i="33" s="1"/>
  <c r="EC20" i="25"/>
  <c r="G326" i="33" s="1"/>
  <c r="EE20" i="25"/>
  <c r="I326" i="33" s="1"/>
  <c r="EF20" i="25"/>
  <c r="J326" i="33" s="1"/>
  <c r="EG20" i="25"/>
  <c r="K326" i="33" s="1"/>
  <c r="EK20" i="25"/>
  <c r="O326" i="33" s="1"/>
  <c r="EL20" i="25"/>
  <c r="P326" i="33" s="1"/>
  <c r="DY21" i="25"/>
  <c r="EA21" i="25"/>
  <c r="E354" i="33" s="1"/>
  <c r="EB21" i="25"/>
  <c r="F354" i="33" s="1"/>
  <c r="EC21" i="25"/>
  <c r="G354" i="33" s="1"/>
  <c r="EE21" i="25"/>
  <c r="I354" i="33" s="1"/>
  <c r="EF21" i="25"/>
  <c r="J354" i="33" s="1"/>
  <c r="EG21" i="25"/>
  <c r="K354" i="33" s="1"/>
  <c r="EK21" i="25"/>
  <c r="O354" i="33" s="1"/>
  <c r="EL21" i="25"/>
  <c r="P354" i="33" s="1"/>
  <c r="DY22" i="25"/>
  <c r="EA22" i="25"/>
  <c r="E382" i="33" s="1"/>
  <c r="EB22" i="25"/>
  <c r="F382" i="33" s="1"/>
  <c r="EC22" i="25"/>
  <c r="G382" i="33" s="1"/>
  <c r="EE22" i="25"/>
  <c r="I382" i="33" s="1"/>
  <c r="EF22" i="25"/>
  <c r="J382" i="33" s="1"/>
  <c r="EG22" i="25"/>
  <c r="K382" i="33" s="1"/>
  <c r="EK22" i="25"/>
  <c r="O382" i="33" s="1"/>
  <c r="EL22" i="25"/>
  <c r="P382" i="33" s="1"/>
  <c r="DY23" i="25"/>
  <c r="EA23" i="25"/>
  <c r="E410" i="33" s="1"/>
  <c r="EB23" i="25"/>
  <c r="F410" i="33" s="1"/>
  <c r="EC23" i="25"/>
  <c r="G410" i="33" s="1"/>
  <c r="EE23" i="25"/>
  <c r="I410" i="33" s="1"/>
  <c r="EF23" i="25"/>
  <c r="J410" i="33" s="1"/>
  <c r="EG23" i="25"/>
  <c r="EK23" i="25"/>
  <c r="O410" i="33" s="1"/>
  <c r="EL23" i="25"/>
  <c r="P410" i="33" s="1"/>
  <c r="DY24" i="25"/>
  <c r="EA24" i="25"/>
  <c r="E438" i="33" s="1"/>
  <c r="EB24" i="25"/>
  <c r="F438" i="33" s="1"/>
  <c r="EC24" i="25"/>
  <c r="G438" i="33" s="1"/>
  <c r="EE24" i="25"/>
  <c r="I438" i="33" s="1"/>
  <c r="EF24" i="25"/>
  <c r="J438" i="33" s="1"/>
  <c r="EG24" i="25"/>
  <c r="K438" i="33" s="1"/>
  <c r="EK24" i="25"/>
  <c r="O438" i="33" s="1"/>
  <c r="EL24" i="25"/>
  <c r="P438" i="33" s="1"/>
  <c r="DY25" i="25"/>
  <c r="EA25" i="25"/>
  <c r="E466" i="33" s="1"/>
  <c r="EB25" i="25"/>
  <c r="F466" i="33" s="1"/>
  <c r="EC25" i="25"/>
  <c r="G466" i="33" s="1"/>
  <c r="EE25" i="25"/>
  <c r="I466" i="33" s="1"/>
  <c r="EF25" i="25"/>
  <c r="EG25" i="25"/>
  <c r="K466" i="33" s="1"/>
  <c r="EK25" i="25"/>
  <c r="O466" i="33" s="1"/>
  <c r="EL25" i="25"/>
  <c r="P466" i="33" s="1"/>
  <c r="DY26" i="25"/>
  <c r="EA26" i="25"/>
  <c r="E494" i="33" s="1"/>
  <c r="EB26" i="25"/>
  <c r="F494" i="33" s="1"/>
  <c r="EC26" i="25"/>
  <c r="G494" i="33" s="1"/>
  <c r="EE26" i="25"/>
  <c r="I494" i="33" s="1"/>
  <c r="EF26" i="25"/>
  <c r="J494" i="33" s="1"/>
  <c r="EG26" i="25"/>
  <c r="K494" i="33" s="1"/>
  <c r="EK26" i="25"/>
  <c r="O494" i="33" s="1"/>
  <c r="EL26" i="25"/>
  <c r="P494" i="33" s="1"/>
  <c r="DY27" i="25"/>
  <c r="EA27" i="25"/>
  <c r="E522" i="33" s="1"/>
  <c r="EB27" i="25"/>
  <c r="F522" i="33" s="1"/>
  <c r="EC27" i="25"/>
  <c r="EE27" i="25"/>
  <c r="I522" i="33" s="1"/>
  <c r="EF27" i="25"/>
  <c r="J522" i="33" s="1"/>
  <c r="EG27" i="25"/>
  <c r="EK27" i="25"/>
  <c r="EL27" i="25"/>
  <c r="P522" i="33" s="1"/>
  <c r="DY28" i="25"/>
  <c r="EA28" i="25"/>
  <c r="E550" i="33" s="1"/>
  <c r="EB28" i="25"/>
  <c r="F550" i="33" s="1"/>
  <c r="EC28" i="25"/>
  <c r="G550" i="33" s="1"/>
  <c r="EE28" i="25"/>
  <c r="I550" i="33" s="1"/>
  <c r="EF28" i="25"/>
  <c r="J550" i="33" s="1"/>
  <c r="EG28" i="25"/>
  <c r="K550" i="33" s="1"/>
  <c r="EK28" i="25"/>
  <c r="O550" i="33" s="1"/>
  <c r="EL28" i="25"/>
  <c r="P550" i="33" s="1"/>
  <c r="DY29" i="25"/>
  <c r="EA29" i="25"/>
  <c r="E578" i="33" s="1"/>
  <c r="EB29" i="25"/>
  <c r="F578" i="33" s="1"/>
  <c r="EC29" i="25"/>
  <c r="G578" i="33" s="1"/>
  <c r="EE29" i="25"/>
  <c r="I578" i="33" s="1"/>
  <c r="EF29" i="25"/>
  <c r="EG29" i="25"/>
  <c r="K578" i="33" s="1"/>
  <c r="EK29" i="25"/>
  <c r="O578" i="33" s="1"/>
  <c r="EL29" i="25"/>
  <c r="P578" i="33" s="1"/>
  <c r="DY30" i="25"/>
  <c r="EA30" i="25"/>
  <c r="E606" i="33" s="1"/>
  <c r="EB30" i="25"/>
  <c r="F606" i="33" s="1"/>
  <c r="EC30" i="25"/>
  <c r="G606" i="33" s="1"/>
  <c r="EE30" i="25"/>
  <c r="I606" i="33" s="1"/>
  <c r="EF30" i="25"/>
  <c r="J606" i="33" s="1"/>
  <c r="EG30" i="25"/>
  <c r="K606" i="33" s="1"/>
  <c r="EK30" i="25"/>
  <c r="O606" i="33" s="1"/>
  <c r="EL30" i="25"/>
  <c r="P606" i="33" s="1"/>
  <c r="DY31" i="25"/>
  <c r="EA31" i="25"/>
  <c r="E634" i="33" s="1"/>
  <c r="EB31" i="25"/>
  <c r="F634" i="33" s="1"/>
  <c r="EC31" i="25"/>
  <c r="G634" i="33" s="1"/>
  <c r="EE31" i="25"/>
  <c r="I634" i="33" s="1"/>
  <c r="EF31" i="25"/>
  <c r="J634" i="33" s="1"/>
  <c r="EG31" i="25"/>
  <c r="K634" i="33" s="1"/>
  <c r="EK31" i="25"/>
  <c r="O634" i="33" s="1"/>
  <c r="EL31" i="25"/>
  <c r="P634" i="33" s="1"/>
  <c r="DY32" i="25"/>
  <c r="EA32" i="25"/>
  <c r="E662" i="33" s="1"/>
  <c r="EB32" i="25"/>
  <c r="F662" i="33" s="1"/>
  <c r="EC32" i="25"/>
  <c r="G662" i="33" s="1"/>
  <c r="EE32" i="25"/>
  <c r="I662" i="33" s="1"/>
  <c r="EF32" i="25"/>
  <c r="EG32" i="25"/>
  <c r="K662" i="33" s="1"/>
  <c r="EK32" i="25"/>
  <c r="O662" i="33" s="1"/>
  <c r="EL32" i="25"/>
  <c r="P662" i="33" s="1"/>
  <c r="DY33" i="25"/>
  <c r="EA33" i="25"/>
  <c r="E690" i="33" s="1"/>
  <c r="EB33" i="25"/>
  <c r="F690" i="33" s="1"/>
  <c r="EC33" i="25"/>
  <c r="G690" i="33" s="1"/>
  <c r="EE33" i="25"/>
  <c r="I690" i="33" s="1"/>
  <c r="EF33" i="25"/>
  <c r="J690" i="33" s="1"/>
  <c r="EG33" i="25"/>
  <c r="K690" i="33" s="1"/>
  <c r="EK33" i="25"/>
  <c r="O690" i="33" s="1"/>
  <c r="EL33" i="25"/>
  <c r="P690" i="33" s="1"/>
  <c r="DY34" i="25"/>
  <c r="EA34" i="25"/>
  <c r="E718" i="33" s="1"/>
  <c r="EB34" i="25"/>
  <c r="F718" i="33" s="1"/>
  <c r="EC34" i="25"/>
  <c r="G718" i="33" s="1"/>
  <c r="EE34" i="25"/>
  <c r="I718" i="33" s="1"/>
  <c r="EF34" i="25"/>
  <c r="J718" i="33" s="1"/>
  <c r="EG34" i="25"/>
  <c r="K718" i="33" s="1"/>
  <c r="EK34" i="25"/>
  <c r="O718" i="33" s="1"/>
  <c r="EL34" i="25"/>
  <c r="P718" i="33" s="1"/>
  <c r="DY35" i="25"/>
  <c r="EA35" i="25"/>
  <c r="E746" i="33" s="1"/>
  <c r="EB35" i="25"/>
  <c r="F746" i="33" s="1"/>
  <c r="EC35" i="25"/>
  <c r="G746" i="33" s="1"/>
  <c r="EE35" i="25"/>
  <c r="I746" i="33" s="1"/>
  <c r="EF35" i="25"/>
  <c r="J746" i="33" s="1"/>
  <c r="EG35" i="25"/>
  <c r="EK35" i="25"/>
  <c r="O746" i="33" s="1"/>
  <c r="EL35" i="25"/>
  <c r="P746" i="33" s="1"/>
  <c r="DY36" i="25"/>
  <c r="EA36" i="25"/>
  <c r="E774" i="33" s="1"/>
  <c r="EB36" i="25"/>
  <c r="F774" i="33" s="1"/>
  <c r="EC36" i="25"/>
  <c r="G774" i="33" s="1"/>
  <c r="EE36" i="25"/>
  <c r="I774" i="33" s="1"/>
  <c r="EF36" i="25"/>
  <c r="EG36" i="25"/>
  <c r="K774" i="33" s="1"/>
  <c r="EK36" i="25"/>
  <c r="O774" i="33" s="1"/>
  <c r="EL36" i="25"/>
  <c r="P774" i="33" s="1"/>
  <c r="DY37" i="25"/>
  <c r="EA37" i="25"/>
  <c r="E802" i="33" s="1"/>
  <c r="EB37" i="25"/>
  <c r="F802" i="33" s="1"/>
  <c r="EC37" i="25"/>
  <c r="G802" i="33" s="1"/>
  <c r="EE37" i="25"/>
  <c r="I802" i="33" s="1"/>
  <c r="EF37" i="25"/>
  <c r="J802" i="33" s="1"/>
  <c r="EG37" i="25"/>
  <c r="K802" i="33" s="1"/>
  <c r="EK37" i="25"/>
  <c r="EL37" i="25"/>
  <c r="P802" i="33" s="1"/>
  <c r="DY38" i="25"/>
  <c r="EA38" i="25"/>
  <c r="E830" i="33" s="1"/>
  <c r="EB38" i="25"/>
  <c r="F830" i="33" s="1"/>
  <c r="EC38" i="25"/>
  <c r="G830" i="33" s="1"/>
  <c r="EE38" i="25"/>
  <c r="I830" i="33" s="1"/>
  <c r="EF38" i="25"/>
  <c r="EG38" i="25"/>
  <c r="K830" i="33" s="1"/>
  <c r="EK38" i="25"/>
  <c r="O830" i="33" s="1"/>
  <c r="EL38" i="25"/>
  <c r="P830" i="33" s="1"/>
  <c r="DY39" i="25"/>
  <c r="EA39" i="25"/>
  <c r="E858" i="33" s="1"/>
  <c r="EB39" i="25"/>
  <c r="F858" i="33" s="1"/>
  <c r="EC39" i="25"/>
  <c r="G858" i="33" s="1"/>
  <c r="EE39" i="25"/>
  <c r="I858" i="33" s="1"/>
  <c r="EF39" i="25"/>
  <c r="J858" i="33" s="1"/>
  <c r="EG39" i="25"/>
  <c r="EK39" i="25"/>
  <c r="O858" i="33" s="1"/>
  <c r="EL39" i="25"/>
  <c r="P858" i="33" s="1"/>
  <c r="DY40" i="25"/>
  <c r="EA40" i="25"/>
  <c r="E886" i="33" s="1"/>
  <c r="EB40" i="25"/>
  <c r="F886" i="33" s="1"/>
  <c r="EC40" i="25"/>
  <c r="G886" i="33" s="1"/>
  <c r="EE40" i="25"/>
  <c r="I886" i="33" s="1"/>
  <c r="EF40" i="25"/>
  <c r="EG40" i="25"/>
  <c r="K886" i="33" s="1"/>
  <c r="EK40" i="25"/>
  <c r="O886" i="33" s="1"/>
  <c r="EL40" i="25"/>
  <c r="P886" i="33" s="1"/>
  <c r="DY41" i="25"/>
  <c r="EA41" i="25"/>
  <c r="E914" i="33" s="1"/>
  <c r="EB41" i="25"/>
  <c r="F914" i="33" s="1"/>
  <c r="EC41" i="25"/>
  <c r="G914" i="33" s="1"/>
  <c r="EE41" i="25"/>
  <c r="I914" i="33" s="1"/>
  <c r="EF41" i="25"/>
  <c r="J914" i="33" s="1"/>
  <c r="EG41" i="25"/>
  <c r="K914" i="33" s="1"/>
  <c r="EK41" i="25"/>
  <c r="O914" i="33" s="1"/>
  <c r="EL41" i="25"/>
  <c r="P914" i="33" s="1"/>
  <c r="DY42" i="25"/>
  <c r="EA42" i="25"/>
  <c r="E942" i="33" s="1"/>
  <c r="EB42" i="25"/>
  <c r="F942" i="33" s="1"/>
  <c r="EC42" i="25"/>
  <c r="EE42" i="25"/>
  <c r="I942" i="33" s="1"/>
  <c r="EF42" i="25"/>
  <c r="J942" i="33" s="1"/>
  <c r="EG42" i="25"/>
  <c r="K942" i="33" s="1"/>
  <c r="EK42" i="25"/>
  <c r="EL42" i="25"/>
  <c r="P942" i="33" s="1"/>
  <c r="DY43" i="25"/>
  <c r="EA43" i="25"/>
  <c r="E970" i="33" s="1"/>
  <c r="EB43" i="25"/>
  <c r="F970" i="33" s="1"/>
  <c r="EC43" i="25"/>
  <c r="G970" i="33" s="1"/>
  <c r="EE43" i="25"/>
  <c r="I970" i="33" s="1"/>
  <c r="EF43" i="25"/>
  <c r="J970" i="33" s="1"/>
  <c r="EG43" i="25"/>
  <c r="K970" i="33" s="1"/>
  <c r="EK43" i="25"/>
  <c r="O970" i="33" s="1"/>
  <c r="EL43" i="25"/>
  <c r="P970" i="33" s="1"/>
  <c r="DY44" i="25"/>
  <c r="EA44" i="25"/>
  <c r="E998" i="33" s="1"/>
  <c r="EB44" i="25"/>
  <c r="F998" i="33" s="1"/>
  <c r="EC44" i="25"/>
  <c r="EE44" i="25"/>
  <c r="I998" i="33" s="1"/>
  <c r="EF44" i="25"/>
  <c r="J998" i="33" s="1"/>
  <c r="EG44" i="25"/>
  <c r="K998" i="33" s="1"/>
  <c r="EK44" i="25"/>
  <c r="O998" i="33" s="1"/>
  <c r="EL44" i="25"/>
  <c r="P998" i="33" s="1"/>
  <c r="DY45" i="25"/>
  <c r="EA45" i="25"/>
  <c r="E1026" i="33" s="1"/>
  <c r="EB45" i="25"/>
  <c r="F1026" i="33" s="1"/>
  <c r="EC45" i="25"/>
  <c r="G1026" i="33" s="1"/>
  <c r="EE45" i="25"/>
  <c r="I1026" i="33" s="1"/>
  <c r="EF45" i="25"/>
  <c r="J1026" i="33" s="1"/>
  <c r="EG45" i="25"/>
  <c r="EK45" i="25"/>
  <c r="O1026" i="33" s="1"/>
  <c r="EL45" i="25"/>
  <c r="P1026" i="33" s="1"/>
  <c r="DY46" i="25"/>
  <c r="EA46" i="25"/>
  <c r="E1054" i="33" s="1"/>
  <c r="EB46" i="25"/>
  <c r="F1054" i="33" s="1"/>
  <c r="EC46" i="25"/>
  <c r="G1054" i="33" s="1"/>
  <c r="EE46" i="25"/>
  <c r="I1054" i="33" s="1"/>
  <c r="EF46" i="25"/>
  <c r="J1054" i="33" s="1"/>
  <c r="EG46" i="25"/>
  <c r="K1054" i="33" s="1"/>
  <c r="EK46" i="25"/>
  <c r="O1054" i="33" s="1"/>
  <c r="EL46" i="25"/>
  <c r="DY47" i="25"/>
  <c r="EA47" i="25"/>
  <c r="E1082" i="33" s="1"/>
  <c r="EB47" i="25"/>
  <c r="F1082" i="33" s="1"/>
  <c r="EC47" i="25"/>
  <c r="G1082" i="33" s="1"/>
  <c r="EE47" i="25"/>
  <c r="I1082" i="33" s="1"/>
  <c r="EF47" i="25"/>
  <c r="J1082" i="33" s="1"/>
  <c r="EG47" i="25"/>
  <c r="EK47" i="25"/>
  <c r="O1082" i="33" s="1"/>
  <c r="EL47" i="25"/>
  <c r="P1082" i="33" s="1"/>
  <c r="DY48" i="25"/>
  <c r="EA48" i="25"/>
  <c r="E1110" i="33" s="1"/>
  <c r="EB48" i="25"/>
  <c r="F1110" i="33" s="1"/>
  <c r="EC48" i="25"/>
  <c r="G1110" i="33" s="1"/>
  <c r="EE48" i="25"/>
  <c r="I1110" i="33" s="1"/>
  <c r="EF48" i="25"/>
  <c r="EG48" i="25"/>
  <c r="K1110" i="33" s="1"/>
  <c r="EK48" i="25"/>
  <c r="O1110" i="33" s="1"/>
  <c r="EL48" i="25"/>
  <c r="P1110" i="33" s="1"/>
  <c r="DY49" i="25"/>
  <c r="EA49" i="25"/>
  <c r="E1138" i="33" s="1"/>
  <c r="EB49" i="25"/>
  <c r="F1138" i="33" s="1"/>
  <c r="EC49" i="25"/>
  <c r="G1138" i="33" s="1"/>
  <c r="EE49" i="25"/>
  <c r="I1138" i="33" s="1"/>
  <c r="EF49" i="25"/>
  <c r="J1138" i="33" s="1"/>
  <c r="EG49" i="25"/>
  <c r="K1138" i="33" s="1"/>
  <c r="EK49" i="25"/>
  <c r="O1138" i="33" s="1"/>
  <c r="EL49" i="25"/>
  <c r="P1138" i="33" s="1"/>
  <c r="DY50" i="25"/>
  <c r="EA50" i="25"/>
  <c r="E1166" i="33" s="1"/>
  <c r="EB50" i="25"/>
  <c r="F1166" i="33" s="1"/>
  <c r="EC50" i="25"/>
  <c r="G1166" i="33" s="1"/>
  <c r="EE50" i="25"/>
  <c r="I1166" i="33" s="1"/>
  <c r="EF50" i="25"/>
  <c r="J1166" i="33" s="1"/>
  <c r="EG50" i="25"/>
  <c r="K1166" i="33" s="1"/>
  <c r="EK50" i="25"/>
  <c r="EL50" i="25"/>
  <c r="P1166" i="33" s="1"/>
  <c r="DY51" i="25"/>
  <c r="EA51" i="25"/>
  <c r="E1194" i="33" s="1"/>
  <c r="EB51" i="25"/>
  <c r="F1194" i="33" s="1"/>
  <c r="EC51" i="25"/>
  <c r="G1194" i="33" s="1"/>
  <c r="EE51" i="25"/>
  <c r="I1194" i="33" s="1"/>
  <c r="EF51" i="25"/>
  <c r="J1194" i="33" s="1"/>
  <c r="EG51" i="25"/>
  <c r="K1194" i="33" s="1"/>
  <c r="EK51" i="25"/>
  <c r="O1194" i="33" s="1"/>
  <c r="EL51" i="25"/>
  <c r="P1194" i="33" s="1"/>
  <c r="DY52" i="25"/>
  <c r="EA52" i="25"/>
  <c r="E1222" i="33" s="1"/>
  <c r="EB52" i="25"/>
  <c r="F1222" i="33" s="1"/>
  <c r="EC52" i="25"/>
  <c r="EE52" i="25"/>
  <c r="I1222" i="33" s="1"/>
  <c r="EF52" i="25"/>
  <c r="J1222" i="33" s="1"/>
  <c r="EG52" i="25"/>
  <c r="K1222" i="33" s="1"/>
  <c r="EK52" i="25"/>
  <c r="O1222" i="33" s="1"/>
  <c r="EL52" i="25"/>
  <c r="DY53" i="25"/>
  <c r="EA53" i="25"/>
  <c r="E1250" i="33" s="1"/>
  <c r="EB53" i="25"/>
  <c r="F1250" i="33" s="1"/>
  <c r="EC53" i="25"/>
  <c r="G1250" i="33" s="1"/>
  <c r="EE53" i="25"/>
  <c r="I1250" i="33" s="1"/>
  <c r="EF53" i="25"/>
  <c r="J1250" i="33" s="1"/>
  <c r="EG53" i="25"/>
  <c r="K1250" i="33" s="1"/>
  <c r="EK53" i="25"/>
  <c r="O1250" i="33" s="1"/>
  <c r="EL53" i="25"/>
  <c r="P1250" i="33" s="1"/>
  <c r="DY54" i="25"/>
  <c r="EA54" i="25"/>
  <c r="E1278" i="33" s="1"/>
  <c r="EB54" i="25"/>
  <c r="F1278" i="33" s="1"/>
  <c r="EC54" i="25"/>
  <c r="G1278" i="33" s="1"/>
  <c r="EE54" i="25"/>
  <c r="I1278" i="33" s="1"/>
  <c r="EF54" i="25"/>
  <c r="EG54" i="25"/>
  <c r="K1278" i="33" s="1"/>
  <c r="EK54" i="25"/>
  <c r="O1278" i="33" s="1"/>
  <c r="EL54" i="25"/>
  <c r="DY55" i="25"/>
  <c r="EA55" i="25"/>
  <c r="E1306" i="33" s="1"/>
  <c r="EB55" i="25"/>
  <c r="F1306" i="33" s="1"/>
  <c r="EC55" i="25"/>
  <c r="G1306" i="33" s="1"/>
  <c r="EE55" i="25"/>
  <c r="I1306" i="33" s="1"/>
  <c r="EF55" i="25"/>
  <c r="J1306" i="33" s="1"/>
  <c r="EG55" i="25"/>
  <c r="K1306" i="33" s="1"/>
  <c r="EK55" i="25"/>
  <c r="O1306" i="33" s="1"/>
  <c r="EL55" i="25"/>
  <c r="P1306" i="33" s="1"/>
  <c r="DY56" i="25"/>
  <c r="EA56" i="25"/>
  <c r="E1334" i="33" s="1"/>
  <c r="EB56" i="25"/>
  <c r="F1334" i="33" s="1"/>
  <c r="EC56" i="25"/>
  <c r="G1334" i="33" s="1"/>
  <c r="EE56" i="25"/>
  <c r="I1334" i="33" s="1"/>
  <c r="EF56" i="25"/>
  <c r="EG56" i="25"/>
  <c r="EK56" i="25"/>
  <c r="O1334" i="33" s="1"/>
  <c r="EL56" i="25"/>
  <c r="P1334" i="33" s="1"/>
  <c r="DY57" i="25"/>
  <c r="EA57" i="25"/>
  <c r="E1362" i="33" s="1"/>
  <c r="EB57" i="25"/>
  <c r="F1362" i="33" s="1"/>
  <c r="EC57" i="25"/>
  <c r="G1362" i="33" s="1"/>
  <c r="EE57" i="25"/>
  <c r="I1362" i="33" s="1"/>
  <c r="EF57" i="25"/>
  <c r="J1362" i="33" s="1"/>
  <c r="EG57" i="25"/>
  <c r="K1362" i="33" s="1"/>
  <c r="EK57" i="25"/>
  <c r="O1362" i="33" s="1"/>
  <c r="EL57" i="25"/>
  <c r="P1362" i="33" s="1"/>
  <c r="DY58" i="25"/>
  <c r="EA58" i="25"/>
  <c r="E1390" i="33" s="1"/>
  <c r="EB58" i="25"/>
  <c r="F1390" i="33" s="1"/>
  <c r="EC58" i="25"/>
  <c r="G1390" i="33" s="1"/>
  <c r="EE58" i="25"/>
  <c r="I1390" i="33" s="1"/>
  <c r="EF58" i="25"/>
  <c r="J1390" i="33" s="1"/>
  <c r="EG58" i="25"/>
  <c r="EK58" i="25"/>
  <c r="O1390" i="33" s="1"/>
  <c r="EL58" i="25"/>
  <c r="P1390" i="33" s="1"/>
  <c r="DY59" i="25"/>
  <c r="EA59" i="25"/>
  <c r="E1418" i="33" s="1"/>
  <c r="EB59" i="25"/>
  <c r="F1418" i="33" s="1"/>
  <c r="EC59" i="25"/>
  <c r="G1418" i="33" s="1"/>
  <c r="EE59" i="25"/>
  <c r="I1418" i="33" s="1"/>
  <c r="EF59" i="25"/>
  <c r="J1418" i="33" s="1"/>
  <c r="EG59" i="25"/>
  <c r="K1418" i="33" s="1"/>
  <c r="EK59" i="25"/>
  <c r="O1418" i="33" s="1"/>
  <c r="EL59" i="25"/>
  <c r="P1418" i="33" s="1"/>
  <c r="DY60" i="25"/>
  <c r="EA60" i="25"/>
  <c r="E1446" i="33" s="1"/>
  <c r="EB60" i="25"/>
  <c r="F1446" i="33" s="1"/>
  <c r="EC60" i="25"/>
  <c r="EE60" i="25"/>
  <c r="I1446" i="33" s="1"/>
  <c r="EF60" i="25"/>
  <c r="J1446" i="33" s="1"/>
  <c r="EG60" i="25"/>
  <c r="K1446" i="33" s="1"/>
  <c r="EK60" i="25"/>
  <c r="EL60" i="25"/>
  <c r="P1446" i="33" s="1"/>
  <c r="DY61" i="25"/>
  <c r="EA61" i="25"/>
  <c r="E1474" i="33" s="1"/>
  <c r="EB61" i="25"/>
  <c r="F1474" i="33" s="1"/>
  <c r="EC61" i="25"/>
  <c r="G1474" i="33" s="1"/>
  <c r="EE61" i="25"/>
  <c r="I1474" i="33" s="1"/>
  <c r="EF61" i="25"/>
  <c r="J1474" i="33" s="1"/>
  <c r="EG61" i="25"/>
  <c r="K1474" i="33" s="1"/>
  <c r="EK61" i="25"/>
  <c r="O1474" i="33" s="1"/>
  <c r="EL61" i="25"/>
  <c r="P1474" i="33" s="1"/>
  <c r="DY62" i="25"/>
  <c r="EA62" i="25"/>
  <c r="E1502" i="33" s="1"/>
  <c r="EB62" i="25"/>
  <c r="F1502" i="33" s="1"/>
  <c r="EC62" i="25"/>
  <c r="G1502" i="33" s="1"/>
  <c r="EE62" i="25"/>
  <c r="I1502" i="33" s="1"/>
  <c r="EF62" i="25"/>
  <c r="EG62" i="25"/>
  <c r="K1502" i="33" s="1"/>
  <c r="EK62" i="25"/>
  <c r="O1502" i="33" s="1"/>
  <c r="EL62" i="25"/>
  <c r="DY63" i="25"/>
  <c r="EA63" i="25"/>
  <c r="E1530" i="33" s="1"/>
  <c r="EB63" i="25"/>
  <c r="F1530" i="33" s="1"/>
  <c r="EC63" i="25"/>
  <c r="G1530" i="33" s="1"/>
  <c r="EE63" i="25"/>
  <c r="I1530" i="33" s="1"/>
  <c r="EF63" i="25"/>
  <c r="J1530" i="33" s="1"/>
  <c r="EG63" i="25"/>
  <c r="K1530" i="33" s="1"/>
  <c r="EK63" i="25"/>
  <c r="O1530" i="33" s="1"/>
  <c r="EL63" i="25"/>
  <c r="P1530" i="33" s="1"/>
  <c r="DY64" i="25"/>
  <c r="EA64" i="25"/>
  <c r="E1558" i="33" s="1"/>
  <c r="EB64" i="25"/>
  <c r="F1558" i="33" s="1"/>
  <c r="EC64" i="25"/>
  <c r="G1558" i="33" s="1"/>
  <c r="EE64" i="25"/>
  <c r="I1558" i="33" s="1"/>
  <c r="EF64" i="25"/>
  <c r="EG64" i="25"/>
  <c r="K1558" i="33" s="1"/>
  <c r="EK64" i="25"/>
  <c r="O1558" i="33" s="1"/>
  <c r="EL64" i="25"/>
  <c r="DY65" i="25"/>
  <c r="EA65" i="25"/>
  <c r="E1586" i="33" s="1"/>
  <c r="EB65" i="25"/>
  <c r="F1586" i="33" s="1"/>
  <c r="EC65" i="25"/>
  <c r="G1586" i="33" s="1"/>
  <c r="EE65" i="25"/>
  <c r="I1586" i="33" s="1"/>
  <c r="EF65" i="25"/>
  <c r="J1586" i="33" s="1"/>
  <c r="EG65" i="25"/>
  <c r="EK65" i="25"/>
  <c r="O1586" i="33" s="1"/>
  <c r="EL65" i="25"/>
  <c r="P1586" i="33" s="1"/>
  <c r="DY66" i="25"/>
  <c r="EA66" i="25"/>
  <c r="E1614" i="33" s="1"/>
  <c r="EB66" i="25"/>
  <c r="F1614" i="33" s="1"/>
  <c r="EC66" i="25"/>
  <c r="G1614" i="33" s="1"/>
  <c r="EE66" i="25"/>
  <c r="I1614" i="33" s="1"/>
  <c r="EF66" i="25"/>
  <c r="J1614" i="33" s="1"/>
  <c r="EG66" i="25"/>
  <c r="K1614" i="33" s="1"/>
  <c r="EK66" i="25"/>
  <c r="O1614" i="33" s="1"/>
  <c r="EL66" i="25"/>
  <c r="P1614" i="33" s="1"/>
  <c r="DY67" i="25"/>
  <c r="EA67" i="25"/>
  <c r="E1642" i="33" s="1"/>
  <c r="EB67" i="25"/>
  <c r="F1642" i="33" s="1"/>
  <c r="EC67" i="25"/>
  <c r="G1642" i="33" s="1"/>
  <c r="EE67" i="25"/>
  <c r="I1642" i="33" s="1"/>
  <c r="EF67" i="25"/>
  <c r="J1642" i="33" s="1"/>
  <c r="EG67" i="25"/>
  <c r="K1642" i="33" s="1"/>
  <c r="EK67" i="25"/>
  <c r="O1642" i="33" s="1"/>
  <c r="EL67" i="25"/>
  <c r="DY68" i="25"/>
  <c r="EA68" i="25"/>
  <c r="E1670" i="33" s="1"/>
  <c r="EB68" i="25"/>
  <c r="F1670" i="33" s="1"/>
  <c r="EC68" i="25"/>
  <c r="G1670" i="33" s="1"/>
  <c r="EE68" i="25"/>
  <c r="I1670" i="33" s="1"/>
  <c r="EF68" i="25"/>
  <c r="J1670" i="33" s="1"/>
  <c r="EG68" i="25"/>
  <c r="K1670" i="33" s="1"/>
  <c r="EK68" i="25"/>
  <c r="O1670" i="33" s="1"/>
  <c r="EL68" i="25"/>
  <c r="DY69" i="25"/>
  <c r="EA69" i="25"/>
  <c r="E1698" i="33" s="1"/>
  <c r="EB69" i="25"/>
  <c r="F1698" i="33" s="1"/>
  <c r="EC69" i="25"/>
  <c r="G1698" i="33" s="1"/>
  <c r="EE69" i="25"/>
  <c r="I1698" i="33" s="1"/>
  <c r="EF69" i="25"/>
  <c r="J1698" i="33" s="1"/>
  <c r="EG69" i="25"/>
  <c r="K1698" i="33" s="1"/>
  <c r="EK69" i="25"/>
  <c r="O1698" i="33" s="1"/>
  <c r="EL69" i="25"/>
  <c r="P1698" i="33" s="1"/>
  <c r="DY70" i="25"/>
  <c r="EA70" i="25"/>
  <c r="E1726" i="33" s="1"/>
  <c r="EB70" i="25"/>
  <c r="F1726" i="33" s="1"/>
  <c r="EC70" i="25"/>
  <c r="G1726" i="33" s="1"/>
  <c r="EE70" i="25"/>
  <c r="I1726" i="33" s="1"/>
  <c r="EF70" i="25"/>
  <c r="J1726" i="33" s="1"/>
  <c r="EG70" i="25"/>
  <c r="EK70" i="25"/>
  <c r="O1726" i="33" s="1"/>
  <c r="EL70" i="25"/>
  <c r="P1726" i="33" s="1"/>
  <c r="DY71" i="25"/>
  <c r="EA71" i="25"/>
  <c r="E1754" i="33" s="1"/>
  <c r="EB71" i="25"/>
  <c r="F1754" i="33" s="1"/>
  <c r="EC71" i="25"/>
  <c r="G1754" i="33" s="1"/>
  <c r="EE71" i="25"/>
  <c r="I1754" i="33" s="1"/>
  <c r="EF71" i="25"/>
  <c r="J1754" i="33" s="1"/>
  <c r="EG71" i="25"/>
  <c r="K1754" i="33" s="1"/>
  <c r="EK71" i="25"/>
  <c r="O1754" i="33" s="1"/>
  <c r="EL71" i="25"/>
  <c r="P1754" i="33" s="1"/>
  <c r="DY72" i="25"/>
  <c r="EA72" i="25"/>
  <c r="E1782" i="33" s="1"/>
  <c r="EB72" i="25"/>
  <c r="F1782" i="33" s="1"/>
  <c r="EC72" i="25"/>
  <c r="G1782" i="33" s="1"/>
  <c r="EE72" i="25"/>
  <c r="I1782" i="33" s="1"/>
  <c r="EF72" i="25"/>
  <c r="J1782" i="33" s="1"/>
  <c r="EG72" i="25"/>
  <c r="K1782" i="33" s="1"/>
  <c r="EK72" i="25"/>
  <c r="O1782" i="33" s="1"/>
  <c r="EL72" i="25"/>
  <c r="DY73" i="25"/>
  <c r="EA73" i="25"/>
  <c r="E1810" i="33" s="1"/>
  <c r="EB73" i="25"/>
  <c r="F1810" i="33" s="1"/>
  <c r="EC73" i="25"/>
  <c r="EE73" i="25"/>
  <c r="I1810" i="33" s="1"/>
  <c r="EF73" i="25"/>
  <c r="J1810" i="33" s="1"/>
  <c r="EG73" i="25"/>
  <c r="EK73" i="25"/>
  <c r="O1810" i="33" s="1"/>
  <c r="EL73" i="25"/>
  <c r="P1810" i="33" s="1"/>
  <c r="DY74" i="25"/>
  <c r="EA74" i="25"/>
  <c r="E1838" i="33" s="1"/>
  <c r="EB74" i="25"/>
  <c r="F1838" i="33" s="1"/>
  <c r="EC74" i="25"/>
  <c r="G1838" i="33" s="1"/>
  <c r="EE74" i="25"/>
  <c r="I1838" i="33" s="1"/>
  <c r="EF74" i="25"/>
  <c r="J1838" i="33" s="1"/>
  <c r="EG74" i="25"/>
  <c r="EK74" i="25"/>
  <c r="O1838" i="33" s="1"/>
  <c r="EL74" i="25"/>
  <c r="P1838" i="33" s="1"/>
  <c r="DY75" i="25"/>
  <c r="EA75" i="25"/>
  <c r="E1866" i="33" s="1"/>
  <c r="EB75" i="25"/>
  <c r="F1866" i="33" s="1"/>
  <c r="EC75" i="25"/>
  <c r="G1866" i="33" s="1"/>
  <c r="EE75" i="25"/>
  <c r="I1866" i="33" s="1"/>
  <c r="EF75" i="25"/>
  <c r="EG75" i="25"/>
  <c r="K1866" i="33" s="1"/>
  <c r="EK75" i="25"/>
  <c r="O1866" i="33" s="1"/>
  <c r="EL75" i="25"/>
  <c r="P1866" i="33" s="1"/>
  <c r="DY76" i="25"/>
  <c r="EA76" i="25"/>
  <c r="E1894" i="33" s="1"/>
  <c r="EB76" i="25"/>
  <c r="F1894" i="33" s="1"/>
  <c r="EC76" i="25"/>
  <c r="G1894" i="33" s="1"/>
  <c r="EE76" i="25"/>
  <c r="I1894" i="33" s="1"/>
  <c r="EF76" i="25"/>
  <c r="J1894" i="33" s="1"/>
  <c r="EG76" i="25"/>
  <c r="K1894" i="33" s="1"/>
  <c r="EK76" i="25"/>
  <c r="O1894" i="33" s="1"/>
  <c r="EL76" i="25"/>
  <c r="P1894" i="33" s="1"/>
  <c r="DY77" i="25"/>
  <c r="EA77" i="25"/>
  <c r="E1922" i="33" s="1"/>
  <c r="EB77" i="25"/>
  <c r="F1922" i="33" s="1"/>
  <c r="EC77" i="25"/>
  <c r="G1922" i="33" s="1"/>
  <c r="EE77" i="25"/>
  <c r="I1922" i="33" s="1"/>
  <c r="EF77" i="25"/>
  <c r="J1922" i="33" s="1"/>
  <c r="EG77" i="25"/>
  <c r="K1922" i="33" s="1"/>
  <c r="EK77" i="25"/>
  <c r="O1922" i="33" s="1"/>
  <c r="EL77" i="25"/>
  <c r="DY78" i="25"/>
  <c r="EA78" i="25"/>
  <c r="EB78" i="25"/>
  <c r="F1950" i="33" s="1"/>
  <c r="EC78" i="25"/>
  <c r="G1950" i="33" s="1"/>
  <c r="EE78" i="25"/>
  <c r="I1950" i="33" s="1"/>
  <c r="EF78" i="25"/>
  <c r="J1950" i="33" s="1"/>
  <c r="EG78" i="25"/>
  <c r="K1950" i="33" s="1"/>
  <c r="EK78" i="25"/>
  <c r="O1950" i="33" s="1"/>
  <c r="EL78" i="25"/>
  <c r="P1950" i="33" s="1"/>
  <c r="DY79" i="25"/>
  <c r="EA79" i="25"/>
  <c r="E1978" i="33" s="1"/>
  <c r="EB79" i="25"/>
  <c r="F1978" i="33" s="1"/>
  <c r="EC79" i="25"/>
  <c r="G1978" i="33" s="1"/>
  <c r="EE79" i="25"/>
  <c r="I1978" i="33" s="1"/>
  <c r="EF79" i="25"/>
  <c r="J1978" i="33" s="1"/>
  <c r="EG79" i="25"/>
  <c r="K1978" i="33" s="1"/>
  <c r="EK79" i="25"/>
  <c r="O1978" i="33" s="1"/>
  <c r="EL79" i="25"/>
  <c r="DY80" i="25"/>
  <c r="EA80" i="25"/>
  <c r="EB80" i="25"/>
  <c r="F2006" i="33" s="1"/>
  <c r="EC80" i="25"/>
  <c r="G2006" i="33" s="1"/>
  <c r="EE80" i="25"/>
  <c r="I2006" i="33" s="1"/>
  <c r="EF80" i="25"/>
  <c r="J2006" i="33" s="1"/>
  <c r="EG80" i="25"/>
  <c r="K2006" i="33" s="1"/>
  <c r="EK80" i="25"/>
  <c r="O2006" i="33" s="1"/>
  <c r="EL80" i="25"/>
  <c r="P2006" i="33" s="1"/>
  <c r="DY81" i="25"/>
  <c r="EA81" i="25"/>
  <c r="E2034" i="33" s="1"/>
  <c r="EB81" i="25"/>
  <c r="F2034" i="33" s="1"/>
  <c r="EC81" i="25"/>
  <c r="G2034" i="33" s="1"/>
  <c r="EE81" i="25"/>
  <c r="I2034" i="33" s="1"/>
  <c r="EF81" i="25"/>
  <c r="J2034" i="33" s="1"/>
  <c r="EG81" i="25"/>
  <c r="K2034" i="33" s="1"/>
  <c r="EK81" i="25"/>
  <c r="O2034" i="33" s="1"/>
  <c r="EL81" i="25"/>
  <c r="P2034" i="33" s="1"/>
  <c r="DY82" i="25"/>
  <c r="EA82" i="25"/>
  <c r="E2062" i="33" s="1"/>
  <c r="EB82" i="25"/>
  <c r="F2062" i="33" s="1"/>
  <c r="EC82" i="25"/>
  <c r="G2062" i="33" s="1"/>
  <c r="EE82" i="25"/>
  <c r="I2062" i="33" s="1"/>
  <c r="EF82" i="25"/>
  <c r="J2062" i="33" s="1"/>
  <c r="EG82" i="25"/>
  <c r="K2062" i="33" s="1"/>
  <c r="EK82" i="25"/>
  <c r="O2062" i="33" s="1"/>
  <c r="EL82" i="25"/>
  <c r="P2062" i="33" s="1"/>
  <c r="DY83" i="25"/>
  <c r="EA83" i="25"/>
  <c r="E2090" i="33" s="1"/>
  <c r="EB83" i="25"/>
  <c r="F2090" i="33" s="1"/>
  <c r="EC83" i="25"/>
  <c r="G2090" i="33" s="1"/>
  <c r="EE83" i="25"/>
  <c r="I2090" i="33" s="1"/>
  <c r="EF83" i="25"/>
  <c r="J2090" i="33" s="1"/>
  <c r="EG83" i="25"/>
  <c r="K2090" i="33" s="1"/>
  <c r="EK83" i="25"/>
  <c r="O2090" i="33" s="1"/>
  <c r="EL83" i="25"/>
  <c r="P2090" i="33" s="1"/>
  <c r="DY84" i="25"/>
  <c r="EA84" i="25"/>
  <c r="E2118" i="33" s="1"/>
  <c r="EB84" i="25"/>
  <c r="F2118" i="33" s="1"/>
  <c r="EC84" i="25"/>
  <c r="G2118" i="33" s="1"/>
  <c r="EE84" i="25"/>
  <c r="I2118" i="33" s="1"/>
  <c r="EF84" i="25"/>
  <c r="J2118" i="33" s="1"/>
  <c r="EG84" i="25"/>
  <c r="K2118" i="33" s="1"/>
  <c r="EK84" i="25"/>
  <c r="O2118" i="33" s="1"/>
  <c r="EL84" i="25"/>
  <c r="P2118" i="33" s="1"/>
  <c r="DY85" i="25"/>
  <c r="EA85" i="25"/>
  <c r="E2146" i="33" s="1"/>
  <c r="EB85" i="25"/>
  <c r="F2146" i="33" s="1"/>
  <c r="EC85" i="25"/>
  <c r="G2146" i="33" s="1"/>
  <c r="EE85" i="25"/>
  <c r="I2146" i="33" s="1"/>
  <c r="EF85" i="25"/>
  <c r="J2146" i="33" s="1"/>
  <c r="EG85" i="25"/>
  <c r="K2146" i="33" s="1"/>
  <c r="EK85" i="25"/>
  <c r="O2146" i="33" s="1"/>
  <c r="EL85" i="25"/>
  <c r="DY86" i="25"/>
  <c r="EA86" i="25"/>
  <c r="EB86" i="25"/>
  <c r="F2174" i="33" s="1"/>
  <c r="EC86" i="25"/>
  <c r="G2174" i="33" s="1"/>
  <c r="EE86" i="25"/>
  <c r="I2174" i="33" s="1"/>
  <c r="EF86" i="25"/>
  <c r="EG86" i="25"/>
  <c r="K2174" i="33" s="1"/>
  <c r="EK86" i="25"/>
  <c r="O2174" i="33" s="1"/>
  <c r="EL86" i="25"/>
  <c r="P2174" i="33" s="1"/>
  <c r="DY87" i="25"/>
  <c r="EA87" i="25"/>
  <c r="E2202" i="33" s="1"/>
  <c r="EB87" i="25"/>
  <c r="F2202" i="33" s="1"/>
  <c r="EC87" i="25"/>
  <c r="G2202" i="33" s="1"/>
  <c r="EE87" i="25"/>
  <c r="I2202" i="33" s="1"/>
  <c r="EF87" i="25"/>
  <c r="J2202" i="33" s="1"/>
  <c r="EG87" i="25"/>
  <c r="K2202" i="33" s="1"/>
  <c r="EK87" i="25"/>
  <c r="O2202" i="33" s="1"/>
  <c r="EL87" i="25"/>
  <c r="DY88" i="25"/>
  <c r="EA88" i="25"/>
  <c r="E2230" i="33" s="1"/>
  <c r="EB88" i="25"/>
  <c r="F2230" i="33" s="1"/>
  <c r="EC88" i="25"/>
  <c r="G2230" i="33" s="1"/>
  <c r="EE88" i="25"/>
  <c r="I2230" i="33" s="1"/>
  <c r="EF88" i="25"/>
  <c r="EG88" i="25"/>
  <c r="EK88" i="25"/>
  <c r="O2230" i="33" s="1"/>
  <c r="EL88" i="25"/>
  <c r="P2230" i="33" s="1"/>
  <c r="DY89" i="25"/>
  <c r="EA89" i="25"/>
  <c r="E2258" i="33" s="1"/>
  <c r="EB89" i="25"/>
  <c r="F2258" i="33" s="1"/>
  <c r="EC89" i="25"/>
  <c r="EE89" i="25"/>
  <c r="I2258" i="33" s="1"/>
  <c r="EF89" i="25"/>
  <c r="J2258" i="33" s="1"/>
  <c r="EG89" i="25"/>
  <c r="EK89" i="25"/>
  <c r="O2258" i="33" s="1"/>
  <c r="EL89" i="25"/>
  <c r="P2258" i="33" s="1"/>
  <c r="DY90" i="25"/>
  <c r="EA90" i="25"/>
  <c r="E2286" i="33" s="1"/>
  <c r="EB90" i="25"/>
  <c r="F2286" i="33" s="1"/>
  <c r="EC90" i="25"/>
  <c r="G2286" i="33" s="1"/>
  <c r="EE90" i="25"/>
  <c r="I2286" i="33" s="1"/>
  <c r="EF90" i="25"/>
  <c r="J2286" i="33" s="1"/>
  <c r="EG90" i="25"/>
  <c r="EK90" i="25"/>
  <c r="O2286" i="33" s="1"/>
  <c r="EL90" i="25"/>
  <c r="P2286" i="33" s="1"/>
  <c r="DY91" i="25"/>
  <c r="EA91" i="25"/>
  <c r="E2314" i="33" s="1"/>
  <c r="EB91" i="25"/>
  <c r="F2314" i="33" s="1"/>
  <c r="EC91" i="25"/>
  <c r="G2314" i="33" s="1"/>
  <c r="EE91" i="25"/>
  <c r="I2314" i="33" s="1"/>
  <c r="EF91" i="25"/>
  <c r="EG91" i="25"/>
  <c r="K2314" i="33" s="1"/>
  <c r="EK91" i="25"/>
  <c r="O2314" i="33" s="1"/>
  <c r="EL91" i="25"/>
  <c r="P2314" i="33" s="1"/>
  <c r="DY92" i="25"/>
  <c r="EA92" i="25"/>
  <c r="E2342" i="33" s="1"/>
  <c r="EB92" i="25"/>
  <c r="F2342" i="33" s="1"/>
  <c r="EC92" i="25"/>
  <c r="G2342" i="33" s="1"/>
  <c r="EE92" i="25"/>
  <c r="I2342" i="33" s="1"/>
  <c r="EF92" i="25"/>
  <c r="J2342" i="33" s="1"/>
  <c r="EG92" i="25"/>
  <c r="K2342" i="33" s="1"/>
  <c r="EK92" i="25"/>
  <c r="O2342" i="33" s="1"/>
  <c r="EL92" i="25"/>
  <c r="P2342" i="33" s="1"/>
  <c r="DY93" i="25"/>
  <c r="EA93" i="25"/>
  <c r="E2370" i="33" s="1"/>
  <c r="EB93" i="25"/>
  <c r="F2370" i="33" s="1"/>
  <c r="EC93" i="25"/>
  <c r="G2370" i="33" s="1"/>
  <c r="EE93" i="25"/>
  <c r="I2370" i="33" s="1"/>
  <c r="EF93" i="25"/>
  <c r="J2370" i="33" s="1"/>
  <c r="EG93" i="25"/>
  <c r="K2370" i="33" s="1"/>
  <c r="EK93" i="25"/>
  <c r="O2370" i="33" s="1"/>
  <c r="EL93" i="25"/>
  <c r="P2370" i="33" s="1"/>
  <c r="DY94" i="25"/>
  <c r="EA94" i="25"/>
  <c r="E2398" i="33" s="1"/>
  <c r="EB94" i="25"/>
  <c r="F2398" i="33" s="1"/>
  <c r="EC94" i="25"/>
  <c r="EE94" i="25"/>
  <c r="I2398" i="33" s="1"/>
  <c r="EF94" i="25"/>
  <c r="J2398" i="33" s="1"/>
  <c r="EG94" i="25"/>
  <c r="K2398" i="33" s="1"/>
  <c r="EK94" i="25"/>
  <c r="O2398" i="33" s="1"/>
  <c r="EL94" i="25"/>
  <c r="P2398" i="33" s="1"/>
  <c r="DY95" i="25"/>
  <c r="EA95" i="25"/>
  <c r="E2426" i="33" s="1"/>
  <c r="EB95" i="25"/>
  <c r="F2426" i="33" s="1"/>
  <c r="EC95" i="25"/>
  <c r="G2426" i="33" s="1"/>
  <c r="EE95" i="25"/>
  <c r="I2426" i="33" s="1"/>
  <c r="EF95" i="25"/>
  <c r="EG95" i="25"/>
  <c r="K2426" i="33" s="1"/>
  <c r="EK95" i="25"/>
  <c r="O2426" i="33" s="1"/>
  <c r="EL95" i="25"/>
  <c r="DY96" i="25"/>
  <c r="EA96" i="25"/>
  <c r="E2454" i="33" s="1"/>
  <c r="EB96" i="25"/>
  <c r="F2454" i="33" s="1"/>
  <c r="EC96" i="25"/>
  <c r="G2454" i="33" s="1"/>
  <c r="EE96" i="25"/>
  <c r="I2454" i="33" s="1"/>
  <c r="EF96" i="25"/>
  <c r="J2454" i="33" s="1"/>
  <c r="EG96" i="25"/>
  <c r="K2454" i="33" s="1"/>
  <c r="EK96" i="25"/>
  <c r="O2454" i="33" s="1"/>
  <c r="EL96" i="25"/>
  <c r="P2454" i="33" s="1"/>
  <c r="DY97" i="25"/>
  <c r="EA97" i="25"/>
  <c r="E2482" i="33" s="1"/>
  <c r="EB97" i="25"/>
  <c r="F2482" i="33" s="1"/>
  <c r="EC97" i="25"/>
  <c r="G2482" i="33" s="1"/>
  <c r="EE97" i="25"/>
  <c r="I2482" i="33" s="1"/>
  <c r="EF97" i="25"/>
  <c r="EG97" i="25"/>
  <c r="K2482" i="33" s="1"/>
  <c r="EK97" i="25"/>
  <c r="O2482" i="33" s="1"/>
  <c r="EL97" i="25"/>
  <c r="P2482" i="33" s="1"/>
  <c r="DY98" i="25"/>
  <c r="EA98" i="25"/>
  <c r="E2510" i="33" s="1"/>
  <c r="EB98" i="25"/>
  <c r="F2510" i="33" s="1"/>
  <c r="EC98" i="25"/>
  <c r="G2510" i="33" s="1"/>
  <c r="EE98" i="25"/>
  <c r="I2510" i="33" s="1"/>
  <c r="EF98" i="25"/>
  <c r="J2510" i="33" s="1"/>
  <c r="EG98" i="25"/>
  <c r="EK98" i="25"/>
  <c r="O2510" i="33" s="1"/>
  <c r="EL98" i="25"/>
  <c r="P2510" i="33" s="1"/>
  <c r="DY99" i="25"/>
  <c r="EA99" i="25"/>
  <c r="E2538" i="33" s="1"/>
  <c r="EB99" i="25"/>
  <c r="F2538" i="33" s="1"/>
  <c r="EC99" i="25"/>
  <c r="G2538" i="33" s="1"/>
  <c r="EE99" i="25"/>
  <c r="I2538" i="33" s="1"/>
  <c r="EF99" i="25"/>
  <c r="EG99" i="25"/>
  <c r="K2538" i="33" s="1"/>
  <c r="EK99" i="25"/>
  <c r="O2538" i="33" s="1"/>
  <c r="EL99" i="25"/>
  <c r="P2538" i="33" s="1"/>
  <c r="DY100" i="25"/>
  <c r="EA100" i="25"/>
  <c r="E2566" i="33" s="1"/>
  <c r="EB100" i="25"/>
  <c r="F2566" i="33" s="1"/>
  <c r="EC100" i="25"/>
  <c r="G2566" i="33" s="1"/>
  <c r="EE100" i="25"/>
  <c r="I2566" i="33" s="1"/>
  <c r="EF100" i="25"/>
  <c r="J2566" i="33" s="1"/>
  <c r="EG100" i="25"/>
  <c r="EK100" i="25"/>
  <c r="O2566" i="33" s="1"/>
  <c r="EL100" i="25"/>
  <c r="P2566" i="33" s="1"/>
  <c r="DY101" i="25"/>
  <c r="EA101" i="25"/>
  <c r="E2594" i="33" s="1"/>
  <c r="EB101" i="25"/>
  <c r="F2594" i="33" s="1"/>
  <c r="EC101" i="25"/>
  <c r="G2594" i="33" s="1"/>
  <c r="EE101" i="25"/>
  <c r="I2594" i="33" s="1"/>
  <c r="EF101" i="25"/>
  <c r="EG101" i="25"/>
  <c r="K2594" i="33" s="1"/>
  <c r="EK101" i="25"/>
  <c r="O2594" i="33" s="1"/>
  <c r="EL101" i="25"/>
  <c r="P2594" i="33" s="1"/>
  <c r="DY102" i="25"/>
  <c r="EA102" i="25"/>
  <c r="E2622" i="33" s="1"/>
  <c r="EB102" i="25"/>
  <c r="F2622" i="33" s="1"/>
  <c r="EC102" i="25"/>
  <c r="G2622" i="33" s="1"/>
  <c r="EE102" i="25"/>
  <c r="I2622" i="33" s="1"/>
  <c r="EF102" i="25"/>
  <c r="EG102" i="25"/>
  <c r="K2622" i="33" s="1"/>
  <c r="EK102" i="25"/>
  <c r="O2622" i="33" s="1"/>
  <c r="EL102" i="25"/>
  <c r="DY103" i="25"/>
  <c r="DZ103" i="25" s="1"/>
  <c r="EA103" i="25"/>
  <c r="EB103" i="25"/>
  <c r="F2650" i="33" s="1"/>
  <c r="EC103" i="25"/>
  <c r="G2650" i="33" s="1"/>
  <c r="EE103" i="25"/>
  <c r="I2650" i="33" s="1"/>
  <c r="EF103" i="25"/>
  <c r="EG103" i="25"/>
  <c r="K2650" i="33" s="1"/>
  <c r="EK103" i="25"/>
  <c r="EL103" i="25"/>
  <c r="P2650" i="33" s="1"/>
  <c r="DY104" i="25"/>
  <c r="EA104" i="25"/>
  <c r="E2678" i="33" s="1"/>
  <c r="EB104" i="25"/>
  <c r="F2678" i="33" s="1"/>
  <c r="EC104" i="25"/>
  <c r="G2678" i="33" s="1"/>
  <c r="EE104" i="25"/>
  <c r="I2678" i="33" s="1"/>
  <c r="EF104" i="25"/>
  <c r="J2678" i="33" s="1"/>
  <c r="EG104" i="25"/>
  <c r="K2678" i="33" s="1"/>
  <c r="EK104" i="25"/>
  <c r="O2678" i="33" s="1"/>
  <c r="EL104" i="25"/>
  <c r="P2678" i="33" s="1"/>
  <c r="DY105" i="25"/>
  <c r="EA105" i="25"/>
  <c r="E2706" i="33" s="1"/>
  <c r="EB105" i="25"/>
  <c r="F2706" i="33" s="1"/>
  <c r="EC105" i="25"/>
  <c r="G2706" i="33" s="1"/>
  <c r="EE105" i="25"/>
  <c r="I2706" i="33" s="1"/>
  <c r="EF105" i="25"/>
  <c r="J2706" i="33" s="1"/>
  <c r="EG105" i="25"/>
  <c r="K2706" i="33" s="1"/>
  <c r="EK105" i="25"/>
  <c r="O2706" i="33" s="1"/>
  <c r="EL105" i="25"/>
  <c r="DY106" i="25"/>
  <c r="EA106" i="25"/>
  <c r="E2734" i="33" s="1"/>
  <c r="EB106" i="25"/>
  <c r="F2734" i="33" s="1"/>
  <c r="EC106" i="25"/>
  <c r="G2734" i="33" s="1"/>
  <c r="EE106" i="25"/>
  <c r="I2734" i="33" s="1"/>
  <c r="EF106" i="25"/>
  <c r="EG106" i="25"/>
  <c r="K2734" i="33" s="1"/>
  <c r="EK106" i="25"/>
  <c r="O2734" i="33" s="1"/>
  <c r="EL106" i="25"/>
  <c r="DY107" i="25"/>
  <c r="EA107" i="25"/>
  <c r="E2762" i="33" s="1"/>
  <c r="EB107" i="25"/>
  <c r="F2762" i="33" s="1"/>
  <c r="EC107" i="25"/>
  <c r="G2762" i="33" s="1"/>
  <c r="EE107" i="25"/>
  <c r="I2762" i="33" s="1"/>
  <c r="EF107" i="25"/>
  <c r="J2762" i="33" s="1"/>
  <c r="EG107" i="25"/>
  <c r="K2762" i="33" s="1"/>
  <c r="EK107" i="25"/>
  <c r="EL107" i="25"/>
  <c r="P2762" i="33" s="1"/>
  <c r="DY108" i="25"/>
  <c r="EA108" i="25"/>
  <c r="E2790" i="33" s="1"/>
  <c r="EB108" i="25"/>
  <c r="F2790" i="33" s="1"/>
  <c r="EC108" i="25"/>
  <c r="G2790" i="33" s="1"/>
  <c r="EE108" i="25"/>
  <c r="I2790" i="33" s="1"/>
  <c r="EF108" i="25"/>
  <c r="J2790" i="33" s="1"/>
  <c r="EG108" i="25"/>
  <c r="K2790" i="33" s="1"/>
  <c r="EK108" i="25"/>
  <c r="O2790" i="33" s="1"/>
  <c r="EL108" i="25"/>
  <c r="P2790" i="33" s="1"/>
  <c r="EL8" i="25"/>
  <c r="EK8" i="25"/>
  <c r="EE8" i="25"/>
  <c r="EC8" i="25"/>
  <c r="EB8" i="25"/>
  <c r="EA8" i="25"/>
  <c r="EL7" i="25"/>
  <c r="EK7" i="25"/>
  <c r="EG7" i="25"/>
  <c r="EH7" i="25" s="1"/>
  <c r="EF7" i="25"/>
  <c r="EE7" i="25"/>
  <c r="EC7" i="25"/>
  <c r="EB7" i="25"/>
  <c r="EA7" i="25"/>
  <c r="EL6" i="25"/>
  <c r="EK6" i="25"/>
  <c r="EG6" i="25"/>
  <c r="EO6" i="25" s="1"/>
  <c r="EF6" i="25"/>
  <c r="EE6" i="25"/>
  <c r="EC6" i="25"/>
  <c r="EB6" i="25"/>
  <c r="EA6" i="25"/>
  <c r="EL9" i="25"/>
  <c r="EK9" i="25"/>
  <c r="O18" i="33" s="1"/>
  <c r="EG9" i="25"/>
  <c r="K18" i="33" s="1"/>
  <c r="EF9" i="25"/>
  <c r="J18" i="33" s="1"/>
  <c r="EE9" i="25"/>
  <c r="I18" i="33" s="1"/>
  <c r="EB9" i="25"/>
  <c r="F18" i="33" s="1"/>
  <c r="EC9" i="25"/>
  <c r="G18" i="33" s="1"/>
  <c r="EA9" i="25"/>
  <c r="E18" i="33" s="1"/>
  <c r="EL5" i="25"/>
  <c r="EK5" i="25"/>
  <c r="EG5" i="25"/>
  <c r="EF5" i="25"/>
  <c r="EK4" i="25"/>
  <c r="EF4" i="25"/>
  <c r="EE4" i="25"/>
  <c r="EC5" i="25"/>
  <c r="EB5" i="25"/>
  <c r="EA5" i="25"/>
  <c r="EA4" i="25"/>
  <c r="EO3" i="25"/>
  <c r="EM3" i="25"/>
  <c r="EK3" i="25"/>
  <c r="EI3" i="25"/>
  <c r="DZ3" i="25"/>
  <c r="EB3" i="25"/>
  <c r="ED3" i="25"/>
  <c r="EG3" i="25"/>
  <c r="DY6" i="25"/>
  <c r="DY4" i="25"/>
  <c r="FB8" i="25"/>
  <c r="FB7" i="25"/>
  <c r="FB6" i="25"/>
  <c r="CT4" i="25"/>
  <c r="CV4" i="25"/>
  <c r="CZ4" i="25"/>
  <c r="DA4" i="25"/>
  <c r="DF4" i="25"/>
  <c r="CV5" i="25"/>
  <c r="CW5" i="25"/>
  <c r="CX5" i="25"/>
  <c r="DA5" i="25"/>
  <c r="DB5" i="25"/>
  <c r="DF5" i="25"/>
  <c r="DG5" i="25"/>
  <c r="CV6" i="25"/>
  <c r="CW6" i="25"/>
  <c r="CX6" i="25"/>
  <c r="CZ6" i="25"/>
  <c r="DA6" i="25"/>
  <c r="DB6" i="25"/>
  <c r="DF6" i="25"/>
  <c r="DG6" i="25"/>
  <c r="DW6" i="25"/>
  <c r="CV7" i="25"/>
  <c r="CW7" i="25"/>
  <c r="CX7" i="25"/>
  <c r="CZ7" i="25"/>
  <c r="DA7" i="25"/>
  <c r="DB7" i="25"/>
  <c r="DF7" i="25"/>
  <c r="DG7" i="25"/>
  <c r="DW7" i="25"/>
  <c r="CV8" i="25"/>
  <c r="CW8" i="25"/>
  <c r="CX8" i="25"/>
  <c r="CZ8" i="25"/>
  <c r="DA8" i="25"/>
  <c r="DB8" i="25"/>
  <c r="DJ8" i="25" s="1"/>
  <c r="DF8" i="25"/>
  <c r="DG8" i="25"/>
  <c r="DW8" i="25"/>
  <c r="AL4" i="25"/>
  <c r="DY1" i="25"/>
  <c r="AW6" i="3"/>
  <c r="AN6" i="3"/>
  <c r="CT6" i="25" s="1"/>
  <c r="EM99" i="25" l="1"/>
  <c r="EO96" i="25"/>
  <c r="S2454" i="33" s="1"/>
  <c r="P18" i="33"/>
  <c r="EH52" i="25"/>
  <c r="L1222" i="33" s="1"/>
  <c r="DJ6" i="25"/>
  <c r="DZ88" i="25"/>
  <c r="B2230" i="33" s="1"/>
  <c r="DJ7" i="25"/>
  <c r="DZ96" i="25"/>
  <c r="DZ95" i="25"/>
  <c r="B2426" i="33" s="1"/>
  <c r="EH42" i="25"/>
  <c r="L942" i="33" s="1"/>
  <c r="EH88" i="25"/>
  <c r="L2230" i="33" s="1"/>
  <c r="J2230" i="33"/>
  <c r="DZ83" i="25"/>
  <c r="B2090" i="33" s="1"/>
  <c r="ED80" i="25"/>
  <c r="H2006" i="33" s="1"/>
  <c r="E2006" i="33"/>
  <c r="EO62" i="25"/>
  <c r="S1502" i="33" s="1"/>
  <c r="P1502" i="33"/>
  <c r="DZ58" i="25"/>
  <c r="B1390" i="33" s="1"/>
  <c r="EO56" i="25"/>
  <c r="S1334" i="33" s="1"/>
  <c r="K1334" i="33"/>
  <c r="EO54" i="25"/>
  <c r="S1278" i="33" s="1"/>
  <c r="P1278" i="33"/>
  <c r="ED52" i="25"/>
  <c r="H1222" i="33" s="1"/>
  <c r="G1222" i="33"/>
  <c r="EO45" i="25"/>
  <c r="S1026" i="33" s="1"/>
  <c r="K1026" i="33"/>
  <c r="ED42" i="25"/>
  <c r="G942" i="33"/>
  <c r="DZ41" i="25"/>
  <c r="B914" i="33" s="1"/>
  <c r="EH40" i="25"/>
  <c r="L886" i="33" s="1"/>
  <c r="J886" i="33"/>
  <c r="EO39" i="25"/>
  <c r="S858" i="33" s="1"/>
  <c r="K858" i="33"/>
  <c r="DZ28" i="25"/>
  <c r="B550" i="33" s="1"/>
  <c r="EH12" i="25"/>
  <c r="L102" i="33" s="1"/>
  <c r="J102" i="33"/>
  <c r="EH99" i="25"/>
  <c r="L2538" i="33" s="1"/>
  <c r="J2538" i="33"/>
  <c r="EM7" i="25"/>
  <c r="EM8" i="25"/>
  <c r="EM107" i="25"/>
  <c r="O2762" i="33"/>
  <c r="EO106" i="25"/>
  <c r="S2734" i="33" s="1"/>
  <c r="P2734" i="33"/>
  <c r="EM103" i="25"/>
  <c r="O2650" i="33"/>
  <c r="EO102" i="25"/>
  <c r="S2622" i="33" s="1"/>
  <c r="P2622" i="33"/>
  <c r="EH101" i="25"/>
  <c r="L2594" i="33" s="1"/>
  <c r="J2594" i="33"/>
  <c r="EO100" i="25"/>
  <c r="S2566" i="33" s="1"/>
  <c r="K2566" i="33"/>
  <c r="DZ92" i="25"/>
  <c r="B2342" i="33" s="1"/>
  <c r="EH91" i="25"/>
  <c r="L2314" i="33" s="1"/>
  <c r="J2314" i="33"/>
  <c r="EO90" i="25"/>
  <c r="S2286" i="33" s="1"/>
  <c r="K2286" i="33"/>
  <c r="ED89" i="25"/>
  <c r="H2258" i="33" s="1"/>
  <c r="G2258" i="33"/>
  <c r="EM85" i="25"/>
  <c r="P2146" i="33"/>
  <c r="DZ85" i="25"/>
  <c r="B2146" i="33" s="1"/>
  <c r="EH83" i="25"/>
  <c r="L2090" i="33" s="1"/>
  <c r="DZ80" i="25"/>
  <c r="B2006" i="33" s="1"/>
  <c r="EH78" i="25"/>
  <c r="L1950" i="33" s="1"/>
  <c r="EM77" i="25"/>
  <c r="P1922" i="33"/>
  <c r="DZ77" i="25"/>
  <c r="B1922" i="33" s="1"/>
  <c r="EH64" i="25"/>
  <c r="L1558" i="33" s="1"/>
  <c r="J1558" i="33"/>
  <c r="EH56" i="25"/>
  <c r="L1334" i="33" s="1"/>
  <c r="J1334" i="33"/>
  <c r="EM46" i="25"/>
  <c r="P1054" i="33"/>
  <c r="EH44" i="25"/>
  <c r="L998" i="33" s="1"/>
  <c r="ED44" i="25"/>
  <c r="H998" i="33" s="1"/>
  <c r="G998" i="33"/>
  <c r="EM15" i="25"/>
  <c r="EH15" i="25"/>
  <c r="L186" i="33" s="1"/>
  <c r="J186" i="33"/>
  <c r="EO12" i="25"/>
  <c r="S102" i="33" s="1"/>
  <c r="P102" i="33"/>
  <c r="EH102" i="25"/>
  <c r="L2622" i="33" s="1"/>
  <c r="J2622" i="33"/>
  <c r="EO98" i="25"/>
  <c r="S2510" i="33" s="1"/>
  <c r="K2510" i="33"/>
  <c r="EQ6" i="25"/>
  <c r="ER96" i="25"/>
  <c r="B2454" i="33"/>
  <c r="EM105" i="25"/>
  <c r="P2706" i="33"/>
  <c r="EH97" i="25"/>
  <c r="L2482" i="33" s="1"/>
  <c r="J2482" i="33"/>
  <c r="EH95" i="25"/>
  <c r="L2426" i="33" s="1"/>
  <c r="J2426" i="33"/>
  <c r="DZ94" i="25"/>
  <c r="B2398" i="33" s="1"/>
  <c r="DZ91" i="25"/>
  <c r="EQ91" i="25" s="1"/>
  <c r="EH89" i="25"/>
  <c r="L2258" i="33" s="1"/>
  <c r="K2258" i="33"/>
  <c r="EH80" i="25"/>
  <c r="L2006" i="33" s="1"/>
  <c r="EM79" i="25"/>
  <c r="P1978" i="33"/>
  <c r="EH75" i="25"/>
  <c r="L1866" i="33" s="1"/>
  <c r="J1866" i="33"/>
  <c r="EO74" i="25"/>
  <c r="S1838" i="33" s="1"/>
  <c r="K1838" i="33"/>
  <c r="ED73" i="25"/>
  <c r="H1810" i="33" s="1"/>
  <c r="G1810" i="33"/>
  <c r="EO72" i="25"/>
  <c r="S1782" i="33" s="1"/>
  <c r="P1782" i="33"/>
  <c r="DZ72" i="25"/>
  <c r="B1782" i="33" s="1"/>
  <c r="EH70" i="25"/>
  <c r="L1726" i="33" s="1"/>
  <c r="K1726" i="33"/>
  <c r="EO68" i="25"/>
  <c r="S1670" i="33" s="1"/>
  <c r="P1670" i="33"/>
  <c r="EM64" i="25"/>
  <c r="P1558" i="33"/>
  <c r="EO58" i="25"/>
  <c r="S1390" i="33" s="1"/>
  <c r="K1390" i="33"/>
  <c r="EO52" i="25"/>
  <c r="S1222" i="33" s="1"/>
  <c r="P1222" i="33"/>
  <c r="EM50" i="25"/>
  <c r="O1166" i="33"/>
  <c r="EH48" i="25"/>
  <c r="L1110" i="33" s="1"/>
  <c r="J1110" i="33"/>
  <c r="EO47" i="25"/>
  <c r="S1082" i="33" s="1"/>
  <c r="K1082" i="33"/>
  <c r="EM37" i="25"/>
  <c r="O802" i="33"/>
  <c r="DZ34" i="25"/>
  <c r="B718" i="33" s="1"/>
  <c r="EH29" i="25"/>
  <c r="L578" i="33" s="1"/>
  <c r="J578" i="33"/>
  <c r="EM27" i="25"/>
  <c r="O522" i="33"/>
  <c r="ED27" i="25"/>
  <c r="H522" i="33" s="1"/>
  <c r="G522" i="33"/>
  <c r="EH25" i="25"/>
  <c r="L466" i="33" s="1"/>
  <c r="J466" i="33"/>
  <c r="EM19" i="25"/>
  <c r="O298" i="33"/>
  <c r="EO18" i="25"/>
  <c r="S270" i="33" s="1"/>
  <c r="P270" i="33"/>
  <c r="EH17" i="25"/>
  <c r="L242" i="33" s="1"/>
  <c r="J242" i="33"/>
  <c r="EO16" i="25"/>
  <c r="S214" i="33" s="1"/>
  <c r="K214" i="33"/>
  <c r="EO15" i="25"/>
  <c r="S186" i="33" s="1"/>
  <c r="P186" i="33"/>
  <c r="EO13" i="25"/>
  <c r="S130" i="33" s="1"/>
  <c r="K130" i="33"/>
  <c r="EH106" i="25"/>
  <c r="L2734" i="33" s="1"/>
  <c r="J2734" i="33"/>
  <c r="EQ103" i="25"/>
  <c r="B2650" i="33"/>
  <c r="CY7" i="25"/>
  <c r="CY6" i="25"/>
  <c r="ED8" i="25"/>
  <c r="DZ108" i="25"/>
  <c r="B2790" i="33" s="1"/>
  <c r="DZ104" i="25"/>
  <c r="B2678" i="33" s="1"/>
  <c r="EH103" i="25"/>
  <c r="L2650" i="33" s="1"/>
  <c r="J2650" i="33"/>
  <c r="ED103" i="25"/>
  <c r="H2650" i="33" s="1"/>
  <c r="E2650" i="33"/>
  <c r="EH96" i="25"/>
  <c r="L2454" i="33" s="1"/>
  <c r="EM95" i="25"/>
  <c r="P2426" i="33"/>
  <c r="EH94" i="25"/>
  <c r="L2398" i="33" s="1"/>
  <c r="ED94" i="25"/>
  <c r="H2398" i="33" s="1"/>
  <c r="G2398" i="33"/>
  <c r="EM93" i="25"/>
  <c r="EO88" i="25"/>
  <c r="S2230" i="33" s="1"/>
  <c r="K2230" i="33"/>
  <c r="EM87" i="25"/>
  <c r="P2202" i="33"/>
  <c r="EH86" i="25"/>
  <c r="L2174" i="33" s="1"/>
  <c r="J2174" i="33"/>
  <c r="ED86" i="25"/>
  <c r="H2174" i="33" s="1"/>
  <c r="E2174" i="33"/>
  <c r="EO80" i="25"/>
  <c r="S2006" i="33" s="1"/>
  <c r="ED78" i="25"/>
  <c r="H1950" i="33" s="1"/>
  <c r="E1950" i="33"/>
  <c r="DZ75" i="25"/>
  <c r="EH73" i="25"/>
  <c r="L1810" i="33" s="1"/>
  <c r="K1810" i="33"/>
  <c r="EO67" i="25"/>
  <c r="S1642" i="33" s="1"/>
  <c r="P1642" i="33"/>
  <c r="EO65" i="25"/>
  <c r="S1586" i="33" s="1"/>
  <c r="K1586" i="33"/>
  <c r="EH62" i="25"/>
  <c r="L1502" i="33" s="1"/>
  <c r="J1502" i="33"/>
  <c r="EM60" i="25"/>
  <c r="O1446" i="33"/>
  <c r="ED60" i="25"/>
  <c r="H1446" i="33" s="1"/>
  <c r="G1446" i="33"/>
  <c r="EH54" i="25"/>
  <c r="L1278" i="33" s="1"/>
  <c r="J1278" i="33"/>
  <c r="EM42" i="25"/>
  <c r="O942" i="33"/>
  <c r="EM38" i="25"/>
  <c r="EH38" i="25"/>
  <c r="L830" i="33" s="1"/>
  <c r="J830" i="33"/>
  <c r="EH37" i="25"/>
  <c r="L802" i="33" s="1"/>
  <c r="ED37" i="25"/>
  <c r="EH36" i="25"/>
  <c r="L774" i="33" s="1"/>
  <c r="J774" i="33"/>
  <c r="EH35" i="25"/>
  <c r="L746" i="33" s="1"/>
  <c r="K746" i="33"/>
  <c r="EH32" i="25"/>
  <c r="L662" i="33" s="1"/>
  <c r="J662" i="33"/>
  <c r="EH27" i="25"/>
  <c r="L522" i="33" s="1"/>
  <c r="K522" i="33"/>
  <c r="EO23" i="25"/>
  <c r="S410" i="33" s="1"/>
  <c r="K410" i="33"/>
  <c r="EO19" i="25"/>
  <c r="S298" i="33" s="1"/>
  <c r="K298" i="33"/>
  <c r="EM17" i="25"/>
  <c r="P242" i="33"/>
  <c r="EO10" i="25"/>
  <c r="S46" i="33" s="1"/>
  <c r="P46" i="33"/>
  <c r="EH107" i="25"/>
  <c r="L2762" i="33" s="1"/>
  <c r="EH93" i="25"/>
  <c r="L2370" i="33" s="1"/>
  <c r="EM91" i="25"/>
  <c r="EH79" i="25"/>
  <c r="EH100" i="25"/>
  <c r="L2566" i="33" s="1"/>
  <c r="EH98" i="25"/>
  <c r="L2510" i="33" s="1"/>
  <c r="EH92" i="25"/>
  <c r="L2342" i="33" s="1"/>
  <c r="EO82" i="25"/>
  <c r="S2062" i="33" s="1"/>
  <c r="ED81" i="25"/>
  <c r="H2034" i="33" s="1"/>
  <c r="EM71" i="25"/>
  <c r="EH69" i="25"/>
  <c r="L1698" i="33" s="1"/>
  <c r="EO66" i="25"/>
  <c r="S1614" i="33" s="1"/>
  <c r="EO63" i="25"/>
  <c r="S1530" i="33" s="1"/>
  <c r="ED62" i="25"/>
  <c r="EH60" i="25"/>
  <c r="L1446" i="33" s="1"/>
  <c r="EM58" i="25"/>
  <c r="EQ58" i="25"/>
  <c r="EH50" i="25"/>
  <c r="L1166" i="33" s="1"/>
  <c r="EH46" i="25"/>
  <c r="L1054" i="33" s="1"/>
  <c r="EO41" i="25"/>
  <c r="S914" i="33" s="1"/>
  <c r="EO37" i="25"/>
  <c r="S802" i="33" s="1"/>
  <c r="EH30" i="25"/>
  <c r="L606" i="33" s="1"/>
  <c r="ED29" i="25"/>
  <c r="H578" i="33" s="1"/>
  <c r="EO28" i="25"/>
  <c r="S550" i="33" s="1"/>
  <c r="EM21" i="25"/>
  <c r="EO14" i="25"/>
  <c r="S158" i="33" s="1"/>
  <c r="EO11" i="25"/>
  <c r="S74" i="33" s="1"/>
  <c r="EH77" i="25"/>
  <c r="L1922" i="33" s="1"/>
  <c r="EM75" i="25"/>
  <c r="EH66" i="25"/>
  <c r="L1614" i="33" s="1"/>
  <c r="EH63" i="25"/>
  <c r="L1530" i="33" s="1"/>
  <c r="EM62" i="25"/>
  <c r="EH58" i="25"/>
  <c r="L1390" i="33" s="1"/>
  <c r="ED88" i="25"/>
  <c r="H2230" i="33" s="1"/>
  <c r="EH87" i="25"/>
  <c r="L2202" i="33" s="1"/>
  <c r="ED87" i="25"/>
  <c r="EH85" i="25"/>
  <c r="L2146" i="33" s="1"/>
  <c r="ED85" i="25"/>
  <c r="H2146" i="33" s="1"/>
  <c r="EM83" i="25"/>
  <c r="EH81" i="25"/>
  <c r="L2034" i="33" s="1"/>
  <c r="ED70" i="25"/>
  <c r="H1726" i="33" s="1"/>
  <c r="EM69" i="25"/>
  <c r="EH68" i="25"/>
  <c r="L1670" i="33" s="1"/>
  <c r="EM66" i="25"/>
  <c r="EO64" i="25"/>
  <c r="S1558" i="33" s="1"/>
  <c r="ED56" i="25"/>
  <c r="ED54" i="25"/>
  <c r="ED48" i="25"/>
  <c r="H1110" i="33" s="1"/>
  <c r="EO43" i="25"/>
  <c r="S970" i="33" s="1"/>
  <c r="ED35" i="25"/>
  <c r="H746" i="33" s="1"/>
  <c r="EH33" i="25"/>
  <c r="L690" i="33" s="1"/>
  <c r="EM31" i="25"/>
  <c r="EO30" i="25"/>
  <c r="S606" i="33" s="1"/>
  <c r="ED24" i="25"/>
  <c r="H438" i="33" s="1"/>
  <c r="EO21" i="25"/>
  <c r="S354" i="33" s="1"/>
  <c r="EM20" i="25"/>
  <c r="EH18" i="25"/>
  <c r="L270" i="33" s="1"/>
  <c r="EM11" i="25"/>
  <c r="EH10" i="25"/>
  <c r="L46" i="33" s="1"/>
  <c r="EI52" i="25"/>
  <c r="M1222" i="33" s="1"/>
  <c r="EH45" i="25"/>
  <c r="L1026" i="33" s="1"/>
  <c r="EI44" i="25"/>
  <c r="EM41" i="25"/>
  <c r="EH31" i="25"/>
  <c r="L634" i="33" s="1"/>
  <c r="ED31" i="25"/>
  <c r="H634" i="33" s="1"/>
  <c r="EH28" i="25"/>
  <c r="L550" i="33" s="1"/>
  <c r="EM22" i="25"/>
  <c r="EH14" i="25"/>
  <c r="L158" i="33" s="1"/>
  <c r="EM13" i="25"/>
  <c r="ED9" i="25"/>
  <c r="H18" i="33" s="1"/>
  <c r="ED96" i="25"/>
  <c r="H2454" i="33" s="1"/>
  <c r="ED93" i="25"/>
  <c r="H2370" i="33" s="1"/>
  <c r="ED106" i="25"/>
  <c r="ED97" i="25"/>
  <c r="H2482" i="33" s="1"/>
  <c r="ED95" i="25"/>
  <c r="ED79" i="25"/>
  <c r="H1978" i="33" s="1"/>
  <c r="ED77" i="25"/>
  <c r="ED66" i="25"/>
  <c r="H1614" i="33" s="1"/>
  <c r="ED25" i="25"/>
  <c r="H466" i="33" s="1"/>
  <c r="ED10" i="25"/>
  <c r="H46" i="33" s="1"/>
  <c r="ED107" i="25"/>
  <c r="EJ107" i="25" s="1"/>
  <c r="N2762" i="33" s="1"/>
  <c r="ED101" i="25"/>
  <c r="H2594" i="33" s="1"/>
  <c r="ED58" i="25"/>
  <c r="ED33" i="25"/>
  <c r="H690" i="33" s="1"/>
  <c r="ED17" i="25"/>
  <c r="H242" i="33" s="1"/>
  <c r="ED15" i="25"/>
  <c r="H186" i="33" s="1"/>
  <c r="ED12" i="25"/>
  <c r="H102" i="33" s="1"/>
  <c r="ED40" i="25"/>
  <c r="H886" i="33" s="1"/>
  <c r="EI17" i="25"/>
  <c r="EO9" i="25"/>
  <c r="S18" i="33" s="1"/>
  <c r="EM9" i="25"/>
  <c r="ER80" i="25"/>
  <c r="ER28" i="25"/>
  <c r="EH9" i="25"/>
  <c r="L18" i="33" s="1"/>
  <c r="DC8" i="25"/>
  <c r="DC6" i="25"/>
  <c r="DE6" i="25" s="1"/>
  <c r="ER6" i="25"/>
  <c r="EM6" i="25"/>
  <c r="EZ6" i="25" s="1"/>
  <c r="EH8" i="25"/>
  <c r="DZ106" i="25"/>
  <c r="EH105" i="25"/>
  <c r="L2706" i="33" s="1"/>
  <c r="DZ100" i="25"/>
  <c r="B2566" i="33" s="1"/>
  <c r="DZ98" i="25"/>
  <c r="DZ90" i="25"/>
  <c r="DZ82" i="25"/>
  <c r="DZ74" i="25"/>
  <c r="EQ74" i="25" s="1"/>
  <c r="DZ71" i="25"/>
  <c r="DZ46" i="25"/>
  <c r="DZ40" i="25"/>
  <c r="DZ38" i="25"/>
  <c r="DZ33" i="25"/>
  <c r="DZ27" i="25"/>
  <c r="DT8" i="25"/>
  <c r="ER104" i="25"/>
  <c r="ER88" i="25"/>
  <c r="EI80" i="25"/>
  <c r="EJ80" i="25"/>
  <c r="N2006" i="33" s="1"/>
  <c r="CY8" i="25"/>
  <c r="DZ9" i="25"/>
  <c r="DZ45" i="25"/>
  <c r="DZ50" i="25"/>
  <c r="DZ64" i="25"/>
  <c r="ER64" i="25" s="1"/>
  <c r="DZ66" i="25"/>
  <c r="DZ68" i="25"/>
  <c r="B1670" i="33" s="1"/>
  <c r="DZ29" i="25"/>
  <c r="DZ30" i="25"/>
  <c r="B606" i="33" s="1"/>
  <c r="DZ37" i="25"/>
  <c r="DZ42" i="25"/>
  <c r="B942" i="33" s="1"/>
  <c r="DZ44" i="25"/>
  <c r="DZ48" i="25"/>
  <c r="DZ52" i="25"/>
  <c r="DZ56" i="25"/>
  <c r="DZ62" i="25"/>
  <c r="EQ108" i="25"/>
  <c r="DZ107" i="25"/>
  <c r="DZ105" i="25"/>
  <c r="DZ102" i="25"/>
  <c r="EQ102" i="25" s="1"/>
  <c r="ED99" i="25"/>
  <c r="DZ87" i="25"/>
  <c r="DZ86" i="25"/>
  <c r="ER85" i="25"/>
  <c r="DZ79" i="25"/>
  <c r="DZ78" i="25"/>
  <c r="EQ78" i="25" s="1"/>
  <c r="ER77" i="25"/>
  <c r="DZ70" i="25"/>
  <c r="DZ60" i="25"/>
  <c r="DZ36" i="25"/>
  <c r="ER34" i="25"/>
  <c r="DZ32" i="25"/>
  <c r="DZ26" i="25"/>
  <c r="ER95" i="25"/>
  <c r="ER94" i="25"/>
  <c r="ER72" i="25"/>
  <c r="EJ40" i="25"/>
  <c r="N886" i="33" s="1"/>
  <c r="DC7" i="25"/>
  <c r="DT7" i="25" s="1"/>
  <c r="ER7" i="25"/>
  <c r="ED6" i="25"/>
  <c r="EH6" i="25"/>
  <c r="ED7" i="25"/>
  <c r="ER106" i="25"/>
  <c r="DZ101" i="25"/>
  <c r="EO99" i="25"/>
  <c r="S2538" i="33" s="1"/>
  <c r="DZ99" i="25"/>
  <c r="DZ97" i="25"/>
  <c r="B2482" i="33" s="1"/>
  <c r="DZ93" i="25"/>
  <c r="DZ89" i="25"/>
  <c r="B2258" i="33" s="1"/>
  <c r="DZ81" i="25"/>
  <c r="B2034" i="33" s="1"/>
  <c r="DZ73" i="25"/>
  <c r="B1810" i="33" s="1"/>
  <c r="DZ69" i="25"/>
  <c r="EQ69" i="25" s="1"/>
  <c r="DZ54" i="25"/>
  <c r="DZ35" i="25"/>
  <c r="DZ31" i="25"/>
  <c r="DZ25" i="25"/>
  <c r="EH72" i="25"/>
  <c r="L1782" i="33" s="1"/>
  <c r="EH71" i="25"/>
  <c r="L1754" i="33" s="1"/>
  <c r="ED71" i="25"/>
  <c r="H1754" i="33" s="1"/>
  <c r="DZ61" i="25"/>
  <c r="EQ61" i="25" s="1"/>
  <c r="DZ55" i="25"/>
  <c r="DZ51" i="25"/>
  <c r="B1194" i="33" s="1"/>
  <c r="EH49" i="25"/>
  <c r="L1138" i="33" s="1"/>
  <c r="EM45" i="25"/>
  <c r="EH41" i="25"/>
  <c r="L914" i="33" s="1"/>
  <c r="ED39" i="25"/>
  <c r="EO34" i="25"/>
  <c r="S718" i="33" s="1"/>
  <c r="EO26" i="25"/>
  <c r="S494" i="33" s="1"/>
  <c r="ED22" i="25"/>
  <c r="H382" i="33" s="1"/>
  <c r="ED20" i="25"/>
  <c r="H326" i="33" s="1"/>
  <c r="ED18" i="25"/>
  <c r="H270" i="33" s="1"/>
  <c r="EO17" i="25"/>
  <c r="S242" i="33" s="1"/>
  <c r="DZ16" i="25"/>
  <c r="ED14" i="25"/>
  <c r="H158" i="33" s="1"/>
  <c r="DZ13" i="25"/>
  <c r="EH11" i="25"/>
  <c r="ED11" i="25"/>
  <c r="H74" i="33" s="1"/>
  <c r="DZ84" i="25"/>
  <c r="B2118" i="33" s="1"/>
  <c r="DZ76" i="25"/>
  <c r="EQ76" i="25" s="1"/>
  <c r="EO60" i="25"/>
  <c r="S1446" i="33" s="1"/>
  <c r="DZ47" i="25"/>
  <c r="EJ44" i="25"/>
  <c r="N998" i="33" s="1"/>
  <c r="DZ43" i="25"/>
  <c r="EJ37" i="25"/>
  <c r="N802" i="33" s="1"/>
  <c r="DZ24" i="25"/>
  <c r="B438" i="33" s="1"/>
  <c r="DZ22" i="25"/>
  <c r="B382" i="33" s="1"/>
  <c r="DZ20" i="25"/>
  <c r="DZ18" i="25"/>
  <c r="B270" i="33" s="1"/>
  <c r="DZ14" i="25"/>
  <c r="B158" i="33" s="1"/>
  <c r="DZ11" i="25"/>
  <c r="DZ67" i="25"/>
  <c r="DZ63" i="25"/>
  <c r="B1530" i="33" s="1"/>
  <c r="DZ57" i="25"/>
  <c r="DZ53" i="25"/>
  <c r="B1250" i="33" s="1"/>
  <c r="DZ49" i="25"/>
  <c r="EQ27" i="25"/>
  <c r="DZ17" i="25"/>
  <c r="DZ12" i="25"/>
  <c r="EO104" i="25"/>
  <c r="S2678" i="33" s="1"/>
  <c r="EH90" i="25"/>
  <c r="L2286" i="33" s="1"/>
  <c r="EH82" i="25"/>
  <c r="L2062" i="33" s="1"/>
  <c r="EH74" i="25"/>
  <c r="L1838" i="33" s="1"/>
  <c r="ED72" i="25"/>
  <c r="H1782" i="33" s="1"/>
  <c r="EM68" i="25"/>
  <c r="DZ65" i="25"/>
  <c r="DZ59" i="25"/>
  <c r="ER59" i="25" s="1"/>
  <c r="EO50" i="25"/>
  <c r="S1166" i="33" s="1"/>
  <c r="ED49" i="25"/>
  <c r="DZ39" i="25"/>
  <c r="B858" i="33" s="1"/>
  <c r="EH34" i="25"/>
  <c r="L718" i="33" s="1"/>
  <c r="EO32" i="25"/>
  <c r="S662" i="33" s="1"/>
  <c r="EH26" i="25"/>
  <c r="L494" i="33" s="1"/>
  <c r="EO24" i="25"/>
  <c r="S438" i="33" s="1"/>
  <c r="EH24" i="25"/>
  <c r="L438" i="33" s="1"/>
  <c r="DZ23" i="25"/>
  <c r="DZ21" i="25"/>
  <c r="DZ19" i="25"/>
  <c r="ER19" i="25" s="1"/>
  <c r="EH16" i="25"/>
  <c r="L214" i="33" s="1"/>
  <c r="ED16" i="25"/>
  <c r="H214" i="33" s="1"/>
  <c r="DZ15" i="25"/>
  <c r="EQ14" i="25"/>
  <c r="EH13" i="25"/>
  <c r="L130" i="33" s="1"/>
  <c r="ED13" i="25"/>
  <c r="H130" i="33" s="1"/>
  <c r="DZ10" i="25"/>
  <c r="EI101" i="25"/>
  <c r="EM104" i="25"/>
  <c r="EO101" i="25"/>
  <c r="S2594" i="33" s="1"/>
  <c r="ED100" i="25"/>
  <c r="H2566" i="33" s="1"/>
  <c r="ED98" i="25"/>
  <c r="H2510" i="33" s="1"/>
  <c r="ED63" i="25"/>
  <c r="H1530" i="33" s="1"/>
  <c r="EM49" i="25"/>
  <c r="EI25" i="25"/>
  <c r="EM23" i="25"/>
  <c r="EH108" i="25"/>
  <c r="L2790" i="33" s="1"/>
  <c r="ED108" i="25"/>
  <c r="H2790" i="33" s="1"/>
  <c r="EM106" i="25"/>
  <c r="ED105" i="25"/>
  <c r="H2706" i="33" s="1"/>
  <c r="ER103" i="25"/>
  <c r="EI97" i="25"/>
  <c r="ED91" i="25"/>
  <c r="H2314" i="33" s="1"/>
  <c r="EM90" i="25"/>
  <c r="EO89" i="25"/>
  <c r="S2258" i="33" s="1"/>
  <c r="EM89" i="25"/>
  <c r="ED83" i="25"/>
  <c r="H2090" i="33" s="1"/>
  <c r="EM82" i="25"/>
  <c r="EO81" i="25"/>
  <c r="S2034" i="33" s="1"/>
  <c r="EM81" i="25"/>
  <c r="ED75" i="25"/>
  <c r="H1866" i="33" s="1"/>
  <c r="EQ75" i="25"/>
  <c r="EM74" i="25"/>
  <c r="EO73" i="25"/>
  <c r="S1810" i="33" s="1"/>
  <c r="EM73" i="25"/>
  <c r="ED69" i="25"/>
  <c r="H1698" i="33" s="1"/>
  <c r="EJ66" i="25"/>
  <c r="N1614" i="33" s="1"/>
  <c r="EI66" i="25"/>
  <c r="ER108" i="25"/>
  <c r="EM108" i="25"/>
  <c r="EO105" i="25"/>
  <c r="S2706" i="33" s="1"/>
  <c r="EQ104" i="25"/>
  <c r="ED102" i="25"/>
  <c r="H2622" i="33" s="1"/>
  <c r="EM100" i="25"/>
  <c r="EO92" i="25"/>
  <c r="S2342" i="33" s="1"/>
  <c r="ED90" i="25"/>
  <c r="H2286" i="33" s="1"/>
  <c r="EQ84" i="25"/>
  <c r="EO84" i="25"/>
  <c r="S2118" i="33" s="1"/>
  <c r="ED82" i="25"/>
  <c r="H2062" i="33" s="1"/>
  <c r="EO76" i="25"/>
  <c r="S1894" i="33" s="1"/>
  <c r="ED74" i="25"/>
  <c r="H1838" i="33" s="1"/>
  <c r="EI70" i="25"/>
  <c r="EJ70" i="25"/>
  <c r="N1726" i="33" s="1"/>
  <c r="EO61" i="25"/>
  <c r="S1474" i="33" s="1"/>
  <c r="EO108" i="25"/>
  <c r="S2790" i="33" s="1"/>
  <c r="EO107" i="25"/>
  <c r="ER107" i="25"/>
  <c r="EH104" i="25"/>
  <c r="L2678" i="33" s="1"/>
  <c r="ED104" i="25"/>
  <c r="H2678" i="33" s="1"/>
  <c r="EI103" i="25"/>
  <c r="EM102" i="25"/>
  <c r="EM101" i="25"/>
  <c r="ER100" i="25"/>
  <c r="EM98" i="25"/>
  <c r="EO97" i="25"/>
  <c r="S2482" i="33" s="1"/>
  <c r="EM97" i="25"/>
  <c r="EI94" i="25"/>
  <c r="EJ94" i="25"/>
  <c r="N2398" i="33" s="1"/>
  <c r="EI89" i="25"/>
  <c r="EJ89" i="25"/>
  <c r="N2258" i="33" s="1"/>
  <c r="EI87" i="25"/>
  <c r="ER84" i="25"/>
  <c r="EH84" i="25"/>
  <c r="L2118" i="33" s="1"/>
  <c r="EI81" i="25"/>
  <c r="EJ81" i="25"/>
  <c r="N2034" i="33" s="1"/>
  <c r="EI79" i="25"/>
  <c r="EI78" i="25"/>
  <c r="EH76" i="25"/>
  <c r="L1894" i="33" s="1"/>
  <c r="EI73" i="25"/>
  <c r="EJ73" i="25"/>
  <c r="N1810" i="33" s="1"/>
  <c r="EM65" i="25"/>
  <c r="ED64" i="25"/>
  <c r="H1558" i="33" s="1"/>
  <c r="EM92" i="25"/>
  <c r="EO91" i="25"/>
  <c r="S2314" i="33" s="1"/>
  <c r="EQ86" i="25"/>
  <c r="EM84" i="25"/>
  <c r="EO83" i="25"/>
  <c r="S2090" i="33" s="1"/>
  <c r="EM76" i="25"/>
  <c r="EO75" i="25"/>
  <c r="S1866" i="33" s="1"/>
  <c r="EQ70" i="25"/>
  <c r="EM63" i="25"/>
  <c r="EQ93" i="25"/>
  <c r="EM86" i="25"/>
  <c r="EQ85" i="25"/>
  <c r="EO85" i="25"/>
  <c r="S2146" i="33" s="1"/>
  <c r="EQ80" i="25"/>
  <c r="EM78" i="25"/>
  <c r="EQ77" i="25"/>
  <c r="EO77" i="25"/>
  <c r="S1922" i="33" s="1"/>
  <c r="EQ72" i="25"/>
  <c r="EM70" i="25"/>
  <c r="EO69" i="25"/>
  <c r="S1698" i="33" s="1"/>
  <c r="EH67" i="25"/>
  <c r="L1642" i="33" s="1"/>
  <c r="ED67" i="25"/>
  <c r="H1642" i="33" s="1"/>
  <c r="EO57" i="25"/>
  <c r="S1362" i="33" s="1"/>
  <c r="EM56" i="25"/>
  <c r="EO55" i="25"/>
  <c r="S1306" i="33" s="1"/>
  <c r="EM54" i="25"/>
  <c r="ER53" i="25"/>
  <c r="EO53" i="25"/>
  <c r="S1250" i="33" s="1"/>
  <c r="EM52" i="25"/>
  <c r="EO51" i="25"/>
  <c r="S1194" i="33" s="1"/>
  <c r="EO48" i="25"/>
  <c r="S1110" i="33" s="1"/>
  <c r="EM48" i="25"/>
  <c r="EM47" i="25"/>
  <c r="ED46" i="25"/>
  <c r="H1054" i="33" s="1"/>
  <c r="ED36" i="25"/>
  <c r="H774" i="33" s="1"/>
  <c r="EQ94" i="25"/>
  <c r="EO103" i="25"/>
  <c r="S2650" i="33" s="1"/>
  <c r="EQ96" i="25"/>
  <c r="EM94" i="25"/>
  <c r="EO93" i="25"/>
  <c r="S2370" i="33" s="1"/>
  <c r="EQ88" i="25"/>
  <c r="EQ98" i="25"/>
  <c r="EM96" i="25"/>
  <c r="EQ95" i="25"/>
  <c r="EO95" i="25"/>
  <c r="S2426" i="33" s="1"/>
  <c r="EO94" i="25"/>
  <c r="S2398" i="33" s="1"/>
  <c r="ED92" i="25"/>
  <c r="H2342" i="33" s="1"/>
  <c r="EQ90" i="25"/>
  <c r="EM88" i="25"/>
  <c r="EQ87" i="25"/>
  <c r="EO87" i="25"/>
  <c r="S2202" i="33" s="1"/>
  <c r="EO86" i="25"/>
  <c r="S2174" i="33" s="1"/>
  <c r="ED84" i="25"/>
  <c r="H2118" i="33" s="1"/>
  <c r="EQ82" i="25"/>
  <c r="EM80" i="25"/>
  <c r="EO79" i="25"/>
  <c r="S1978" i="33" s="1"/>
  <c r="EO78" i="25"/>
  <c r="S1950" i="33" s="1"/>
  <c r="ED76" i="25"/>
  <c r="H1894" i="33" s="1"/>
  <c r="EM72" i="25"/>
  <c r="EQ71" i="25"/>
  <c r="EO71" i="25"/>
  <c r="S1754" i="33" s="1"/>
  <c r="EO70" i="25"/>
  <c r="S1726" i="33" s="1"/>
  <c r="ED68" i="25"/>
  <c r="H1670" i="33" s="1"/>
  <c r="EQ68" i="25"/>
  <c r="EQ67" i="25"/>
  <c r="EM67" i="25"/>
  <c r="EH65" i="25"/>
  <c r="L1586" i="33" s="1"/>
  <c r="ED65" i="25"/>
  <c r="H1586" i="33" s="1"/>
  <c r="ER63" i="25"/>
  <c r="EO59" i="25"/>
  <c r="S1418" i="33" s="1"/>
  <c r="EQ55" i="25"/>
  <c r="EQ53" i="25"/>
  <c r="EN52" i="25"/>
  <c r="EO40" i="25"/>
  <c r="EM40" i="25"/>
  <c r="EQ39" i="25"/>
  <c r="EH39" i="25"/>
  <c r="ER39" i="25"/>
  <c r="EH61" i="25"/>
  <c r="L1474" i="33" s="1"/>
  <c r="ED61" i="25"/>
  <c r="H1474" i="33" s="1"/>
  <c r="EH59" i="25"/>
  <c r="L1418" i="33" s="1"/>
  <c r="ED59" i="25"/>
  <c r="H1418" i="33" s="1"/>
  <c r="EH57" i="25"/>
  <c r="L1362" i="33" s="1"/>
  <c r="ED57" i="25"/>
  <c r="H1362" i="33" s="1"/>
  <c r="EH55" i="25"/>
  <c r="L1306" i="33" s="1"/>
  <c r="ED55" i="25"/>
  <c r="H1306" i="33" s="1"/>
  <c r="EH53" i="25"/>
  <c r="L1250" i="33" s="1"/>
  <c r="ED53" i="25"/>
  <c r="H1250" i="33" s="1"/>
  <c r="EH51" i="25"/>
  <c r="L1194" i="33" s="1"/>
  <c r="ED51" i="25"/>
  <c r="H1194" i="33" s="1"/>
  <c r="EQ43" i="25"/>
  <c r="ED43" i="25"/>
  <c r="H970" i="33" s="1"/>
  <c r="ED41" i="25"/>
  <c r="H914" i="33" s="1"/>
  <c r="EJ58" i="25"/>
  <c r="N1390" i="33" s="1"/>
  <c r="EJ56" i="25"/>
  <c r="N1334" i="33" s="1"/>
  <c r="EJ54" i="25"/>
  <c r="N1278" i="33" s="1"/>
  <c r="EO49" i="25"/>
  <c r="S1138" i="33" s="1"/>
  <c r="EQ47" i="25"/>
  <c r="ED47" i="25"/>
  <c r="H1082" i="33" s="1"/>
  <c r="EO46" i="25"/>
  <c r="S1054" i="33" s="1"/>
  <c r="EO44" i="25"/>
  <c r="EM44" i="25"/>
  <c r="EJ42" i="25"/>
  <c r="N942" i="33" s="1"/>
  <c r="EO33" i="25"/>
  <c r="S690" i="33" s="1"/>
  <c r="EO29" i="25"/>
  <c r="S578" i="33" s="1"/>
  <c r="ER66" i="25"/>
  <c r="ER62" i="25"/>
  <c r="EM61" i="25"/>
  <c r="EM59" i="25"/>
  <c r="ER58" i="25"/>
  <c r="EM57" i="25"/>
  <c r="EM55" i="25"/>
  <c r="ER54" i="25"/>
  <c r="EM53" i="25"/>
  <c r="ER52" i="25"/>
  <c r="EM51" i="25"/>
  <c r="ED50" i="25"/>
  <c r="H1166" i="33" s="1"/>
  <c r="EQ50" i="25"/>
  <c r="EH47" i="25"/>
  <c r="L1082" i="33" s="1"/>
  <c r="ED45" i="25"/>
  <c r="H1026" i="33" s="1"/>
  <c r="EQ44" i="25"/>
  <c r="EM43" i="25"/>
  <c r="EO42" i="25"/>
  <c r="EO36" i="25"/>
  <c r="S774" i="33" s="1"/>
  <c r="EM36" i="25"/>
  <c r="EQ35" i="25"/>
  <c r="ED34" i="25"/>
  <c r="H718" i="33" s="1"/>
  <c r="EO35" i="25"/>
  <c r="S746" i="33" s="1"/>
  <c r="EI33" i="25"/>
  <c r="EJ33" i="25"/>
  <c r="N690" i="33" s="1"/>
  <c r="ED32" i="25"/>
  <c r="H662" i="33" s="1"/>
  <c r="ED30" i="25"/>
  <c r="H606" i="33" s="1"/>
  <c r="EH43" i="25"/>
  <c r="L970" i="33" s="1"/>
  <c r="EQ40" i="25"/>
  <c r="ED38" i="25"/>
  <c r="H830" i="33" s="1"/>
  <c r="EM35" i="25"/>
  <c r="EQ34" i="25"/>
  <c r="EQ33" i="25"/>
  <c r="EO31" i="25"/>
  <c r="S634" i="33" s="1"/>
  <c r="EM29" i="25"/>
  <c r="EQ28" i="25"/>
  <c r="EI27" i="25"/>
  <c r="EJ27" i="25"/>
  <c r="N522" i="33" s="1"/>
  <c r="ED26" i="25"/>
  <c r="H494" i="33" s="1"/>
  <c r="EO25" i="25"/>
  <c r="S466" i="33" s="1"/>
  <c r="EM39" i="25"/>
  <c r="EO38" i="25"/>
  <c r="S830" i="33" s="1"/>
  <c r="EQ37" i="25"/>
  <c r="EQ36" i="25"/>
  <c r="EM33" i="25"/>
  <c r="EQ32" i="25"/>
  <c r="EQ29" i="25"/>
  <c r="ED28" i="25"/>
  <c r="H550" i="33" s="1"/>
  <c r="EO27" i="25"/>
  <c r="S522" i="33" s="1"/>
  <c r="EM25" i="25"/>
  <c r="EM34" i="25"/>
  <c r="EM32" i="25"/>
  <c r="EM30" i="25"/>
  <c r="EM28" i="25"/>
  <c r="EM26" i="25"/>
  <c r="EM24" i="25"/>
  <c r="EH22" i="25"/>
  <c r="L382" i="33" s="1"/>
  <c r="EH20" i="25"/>
  <c r="L326" i="33" s="1"/>
  <c r="EI14" i="25"/>
  <c r="EJ14" i="25"/>
  <c r="N158" i="33" s="1"/>
  <c r="EI11" i="25"/>
  <c r="ER23" i="25"/>
  <c r="EQ22" i="25"/>
  <c r="ER21" i="25"/>
  <c r="EM18" i="25"/>
  <c r="ER17" i="25"/>
  <c r="EM16" i="25"/>
  <c r="ER15" i="25"/>
  <c r="EI12" i="25"/>
  <c r="EJ12" i="25"/>
  <c r="N102" i="33" s="1"/>
  <c r="EH23" i="25"/>
  <c r="L410" i="33" s="1"/>
  <c r="ED23" i="25"/>
  <c r="H410" i="33" s="1"/>
  <c r="EO22" i="25"/>
  <c r="S382" i="33" s="1"/>
  <c r="EH21" i="25"/>
  <c r="L354" i="33" s="1"/>
  <c r="ED21" i="25"/>
  <c r="H354" i="33" s="1"/>
  <c r="EO20" i="25"/>
  <c r="S326" i="33" s="1"/>
  <c r="EI20" i="25"/>
  <c r="EH19" i="25"/>
  <c r="L298" i="33" s="1"/>
  <c r="ED19" i="25"/>
  <c r="H298" i="33" s="1"/>
  <c r="EJ17" i="25"/>
  <c r="N242" i="33" s="1"/>
  <c r="EI15" i="25"/>
  <c r="EJ15" i="25"/>
  <c r="N186" i="33" s="1"/>
  <c r="ER13" i="25"/>
  <c r="EI10" i="25"/>
  <c r="EJ10" i="25"/>
  <c r="N46" i="33" s="1"/>
  <c r="EI18" i="25"/>
  <c r="EI16" i="25"/>
  <c r="ER14" i="25"/>
  <c r="ER12" i="25"/>
  <c r="EM14" i="25"/>
  <c r="EM12" i="25"/>
  <c r="EM10" i="25"/>
  <c r="EO8" i="25"/>
  <c r="EI7" i="25"/>
  <c r="EN7" i="25" s="1"/>
  <c r="EJ7" i="25"/>
  <c r="EO7" i="25"/>
  <c r="EJ6" i="25"/>
  <c r="EI6" i="25"/>
  <c r="EN6" i="25" s="1"/>
  <c r="EP6" i="25" s="1"/>
  <c r="FA7" i="25"/>
  <c r="EZ7" i="25"/>
  <c r="FA6" i="25"/>
  <c r="EZ8" i="25"/>
  <c r="EQ8" i="25"/>
  <c r="EQ7" i="25"/>
  <c r="ER8" i="25"/>
  <c r="DD7" i="25"/>
  <c r="DI7" i="25" s="1"/>
  <c r="DE7" i="25"/>
  <c r="DD6" i="25"/>
  <c r="DI6" i="25" s="1"/>
  <c r="DD8" i="25"/>
  <c r="DI8" i="25" s="1"/>
  <c r="DM6" i="25"/>
  <c r="DH8" i="25"/>
  <c r="DH7" i="25"/>
  <c r="DL6" i="25"/>
  <c r="DH6" i="25"/>
  <c r="EQ9" i="25"/>
  <c r="ES106" i="3"/>
  <c r="ES105" i="3"/>
  <c r="ES104" i="3"/>
  <c r="ES103" i="3"/>
  <c r="ES102" i="3"/>
  <c r="ES101" i="3"/>
  <c r="ES100" i="3"/>
  <c r="ES99" i="3"/>
  <c r="ES98" i="3"/>
  <c r="ES97" i="3"/>
  <c r="ES96" i="3"/>
  <c r="ES95" i="3"/>
  <c r="ES94" i="3"/>
  <c r="ES93" i="3"/>
  <c r="ES92" i="3"/>
  <c r="ES91" i="3"/>
  <c r="ES90" i="3"/>
  <c r="ES89" i="3"/>
  <c r="ES88" i="3"/>
  <c r="ES87" i="3"/>
  <c r="ES86" i="3"/>
  <c r="ES85" i="3"/>
  <c r="ES84" i="3"/>
  <c r="ES83" i="3"/>
  <c r="ES82" i="3"/>
  <c r="ES81" i="3"/>
  <c r="ES80" i="3"/>
  <c r="ES79" i="3"/>
  <c r="ES78" i="3"/>
  <c r="ES77" i="3"/>
  <c r="EM77" i="3"/>
  <c r="ES76" i="3"/>
  <c r="EM76" i="3"/>
  <c r="ES75" i="3"/>
  <c r="EM75" i="3"/>
  <c r="ES74" i="3"/>
  <c r="EM74" i="3"/>
  <c r="ES73" i="3"/>
  <c r="EM73" i="3"/>
  <c r="ES72" i="3"/>
  <c r="EM72" i="3"/>
  <c r="ES71" i="3"/>
  <c r="EM71" i="3"/>
  <c r="ES70" i="3"/>
  <c r="EM70" i="3"/>
  <c r="ES69" i="3"/>
  <c r="EM69" i="3"/>
  <c r="ES68" i="3"/>
  <c r="EM68" i="3"/>
  <c r="ES67" i="3"/>
  <c r="EM67" i="3"/>
  <c r="ES66" i="3"/>
  <c r="EM66" i="3"/>
  <c r="ES65" i="3"/>
  <c r="EM65" i="3"/>
  <c r="ES64" i="3"/>
  <c r="EM64" i="3"/>
  <c r="ES63" i="3"/>
  <c r="EM63" i="3"/>
  <c r="ES62" i="3"/>
  <c r="EM62" i="3"/>
  <c r="ES61" i="3"/>
  <c r="EM61" i="3"/>
  <c r="ES60" i="3"/>
  <c r="EM60" i="3"/>
  <c r="ES59" i="3"/>
  <c r="EM59" i="3"/>
  <c r="ES58" i="3"/>
  <c r="EM58" i="3"/>
  <c r="ES57" i="3"/>
  <c r="EM57" i="3"/>
  <c r="ES56" i="3"/>
  <c r="EM56" i="3"/>
  <c r="ES55" i="3"/>
  <c r="EM55" i="3"/>
  <c r="ES54" i="3"/>
  <c r="EM54" i="3"/>
  <c r="ES53" i="3"/>
  <c r="EM53" i="3"/>
  <c r="ES52" i="3"/>
  <c r="EM52" i="3"/>
  <c r="ES51" i="3"/>
  <c r="EM51" i="3"/>
  <c r="ES50" i="3"/>
  <c r="EM50" i="3"/>
  <c r="ES49" i="3"/>
  <c r="EM49" i="3"/>
  <c r="ES48" i="3"/>
  <c r="EM48" i="3"/>
  <c r="ES47" i="3"/>
  <c r="EM47" i="3"/>
  <c r="ES46" i="3"/>
  <c r="EM46" i="3"/>
  <c r="ES45" i="3"/>
  <c r="EM45" i="3"/>
  <c r="ES44" i="3"/>
  <c r="EM44" i="3"/>
  <c r="ES43" i="3"/>
  <c r="EM43" i="3"/>
  <c r="ES42" i="3"/>
  <c r="EM42" i="3"/>
  <c r="ES41" i="3"/>
  <c r="EM41" i="3"/>
  <c r="ES40" i="3"/>
  <c r="EM40" i="3"/>
  <c r="ES39" i="3"/>
  <c r="EM39" i="3"/>
  <c r="ES38" i="3"/>
  <c r="EM38" i="3"/>
  <c r="ES37" i="3"/>
  <c r="EM37" i="3"/>
  <c r="ES36" i="3"/>
  <c r="EP36" i="3"/>
  <c r="EM36" i="3"/>
  <c r="ES35" i="3"/>
  <c r="EP35" i="3"/>
  <c r="EM35" i="3"/>
  <c r="ES34" i="3"/>
  <c r="EP34" i="3"/>
  <c r="EM34" i="3"/>
  <c r="ES33" i="3"/>
  <c r="EP33" i="3"/>
  <c r="EM33" i="3"/>
  <c r="ES32" i="3"/>
  <c r="EP32" i="3"/>
  <c r="EM32" i="3"/>
  <c r="ES31" i="3"/>
  <c r="EP31" i="3"/>
  <c r="EM31" i="3"/>
  <c r="ES30" i="3"/>
  <c r="EP30" i="3"/>
  <c r="EM30" i="3"/>
  <c r="ES29" i="3"/>
  <c r="EP29" i="3"/>
  <c r="EM29" i="3"/>
  <c r="ES28" i="3"/>
  <c r="EP28" i="3"/>
  <c r="EM28" i="3"/>
  <c r="ES27" i="3"/>
  <c r="EP27" i="3"/>
  <c r="EM27" i="3"/>
  <c r="ES26" i="3"/>
  <c r="EP26" i="3"/>
  <c r="EM26" i="3"/>
  <c r="ES25" i="3"/>
  <c r="EP25" i="3"/>
  <c r="EM25" i="3"/>
  <c r="ES24" i="3"/>
  <c r="EP24" i="3"/>
  <c r="EM24" i="3"/>
  <c r="ES23" i="3"/>
  <c r="EP23" i="3"/>
  <c r="EM23" i="3"/>
  <c r="ES22" i="3"/>
  <c r="EP22" i="3"/>
  <c r="EM22" i="3"/>
  <c r="ES21" i="3"/>
  <c r="EP21" i="3"/>
  <c r="EM21" i="3"/>
  <c r="ES20" i="3"/>
  <c r="EP20" i="3"/>
  <c r="EM20" i="3"/>
  <c r="ES19" i="3"/>
  <c r="EP19" i="3"/>
  <c r="EM19" i="3"/>
  <c r="ES18" i="3"/>
  <c r="EP18" i="3"/>
  <c r="EM18" i="3"/>
  <c r="ES17" i="3"/>
  <c r="EP17" i="3"/>
  <c r="EM17" i="3"/>
  <c r="ES16" i="3"/>
  <c r="EP16" i="3"/>
  <c r="EM16" i="3"/>
  <c r="ES15" i="3"/>
  <c r="EP15" i="3"/>
  <c r="EM15" i="3"/>
  <c r="ES14" i="3"/>
  <c r="EP14" i="3"/>
  <c r="EM14" i="3"/>
  <c r="ES13" i="3"/>
  <c r="EP13" i="3"/>
  <c r="EM13" i="3"/>
  <c r="ES12" i="3"/>
  <c r="EP12" i="3"/>
  <c r="EM12" i="3"/>
  <c r="ES11" i="3"/>
  <c r="EP11" i="3"/>
  <c r="EM11" i="3"/>
  <c r="ES10" i="3"/>
  <c r="EP10" i="3"/>
  <c r="EM10" i="3"/>
  <c r="ES9" i="3"/>
  <c r="EP9" i="3"/>
  <c r="EM9" i="3"/>
  <c r="ES8" i="3"/>
  <c r="EP8" i="3"/>
  <c r="EM8" i="3"/>
  <c r="ES7" i="3"/>
  <c r="EP7" i="3"/>
  <c r="EM7" i="3"/>
  <c r="EJ52" i="25" l="1"/>
  <c r="N1222" i="33" s="1"/>
  <c r="EJ103" i="25"/>
  <c r="N2650" i="33" s="1"/>
  <c r="EJ48" i="25"/>
  <c r="N1110" i="33" s="1"/>
  <c r="EJ18" i="25"/>
  <c r="N270" i="33" s="1"/>
  <c r="EJ97" i="25"/>
  <c r="N2482" i="33" s="1"/>
  <c r="EJ85" i="25"/>
  <c r="N2146" i="33" s="1"/>
  <c r="EJ88" i="25"/>
  <c r="N2230" i="33" s="1"/>
  <c r="Q606" i="33"/>
  <c r="Q858" i="33"/>
  <c r="Q1250" i="33"/>
  <c r="Q998" i="33"/>
  <c r="Q2398" i="33"/>
  <c r="Q494" i="33"/>
  <c r="Q746" i="33"/>
  <c r="Q1194" i="33"/>
  <c r="Q1474" i="33"/>
  <c r="Q2510" i="33"/>
  <c r="Q2034" i="33"/>
  <c r="Q2258" i="33"/>
  <c r="Q2734" i="33"/>
  <c r="Q130" i="33"/>
  <c r="Q1866" i="33"/>
  <c r="Q354" i="33"/>
  <c r="Q242" i="33"/>
  <c r="Q802" i="33"/>
  <c r="Q1558" i="33"/>
  <c r="Q2146" i="33"/>
  <c r="Q970" i="33"/>
  <c r="Q886" i="33"/>
  <c r="Q214" i="33"/>
  <c r="Q718" i="33"/>
  <c r="Q578" i="33"/>
  <c r="Q1306" i="33"/>
  <c r="R1222" i="33"/>
  <c r="Q2230" i="33"/>
  <c r="Q1082" i="33"/>
  <c r="Q1222" i="33"/>
  <c r="Q1530" i="33"/>
  <c r="Q2342" i="33"/>
  <c r="Q46" i="33"/>
  <c r="EI22" i="25"/>
  <c r="EN22" i="25" s="1"/>
  <c r="EP22" i="25" s="1"/>
  <c r="T382" i="33" s="1"/>
  <c r="Q550" i="33"/>
  <c r="Q466" i="33"/>
  <c r="Q1362" i="33"/>
  <c r="Q1110" i="33"/>
  <c r="Q1334" i="33"/>
  <c r="Q2118" i="33"/>
  <c r="EI71" i="25"/>
  <c r="Q2566" i="33"/>
  <c r="Q1838" i="33"/>
  <c r="Q1138" i="33"/>
  <c r="Q1670" i="33"/>
  <c r="Q1026" i="33"/>
  <c r="EI88" i="25"/>
  <c r="EN88" i="25" s="1"/>
  <c r="Q326" i="33"/>
  <c r="Q634" i="33"/>
  <c r="Q1614" i="33"/>
  <c r="Q1502" i="33"/>
  <c r="Q1390" i="33"/>
  <c r="Q830" i="33"/>
  <c r="Q1446" i="33"/>
  <c r="Q298" i="33"/>
  <c r="Q1782" i="33"/>
  <c r="Q2006" i="33"/>
  <c r="Q2454" i="33"/>
  <c r="Q1726" i="33"/>
  <c r="Q1950" i="33"/>
  <c r="Q2174" i="33"/>
  <c r="Q2482" i="33"/>
  <c r="Q2594" i="33"/>
  <c r="Q382" i="33"/>
  <c r="Q914" i="33"/>
  <c r="Q2090" i="33"/>
  <c r="Q2314" i="33"/>
  <c r="Q2370" i="33"/>
  <c r="Q1166" i="33"/>
  <c r="Q2706" i="33"/>
  <c r="Q186" i="33"/>
  <c r="Q1922" i="33"/>
  <c r="Q102" i="33"/>
  <c r="Q270" i="33"/>
  <c r="Q690" i="33"/>
  <c r="Q2790" i="33"/>
  <c r="Q2062" i="33"/>
  <c r="Q2286" i="33"/>
  <c r="Q158" i="33"/>
  <c r="Q438" i="33"/>
  <c r="Q662" i="33"/>
  <c r="Q774" i="33"/>
  <c r="Q1418" i="33"/>
  <c r="Q1642" i="33"/>
  <c r="Q1278" i="33"/>
  <c r="Q1894" i="33"/>
  <c r="Q1586" i="33"/>
  <c r="Q2622" i="33"/>
  <c r="Q1810" i="33"/>
  <c r="Q410" i="33"/>
  <c r="Q2678" i="33"/>
  <c r="Q74" i="33"/>
  <c r="Q1698" i="33"/>
  <c r="Q1754" i="33"/>
  <c r="Q942" i="33"/>
  <c r="Q2202" i="33"/>
  <c r="Q2426" i="33"/>
  <c r="Q522" i="33"/>
  <c r="Q1978" i="33"/>
  <c r="Q1054" i="33"/>
  <c r="Q2650" i="33"/>
  <c r="Q2762" i="33"/>
  <c r="Q2538" i="33"/>
  <c r="Q18" i="33"/>
  <c r="EJ96" i="25"/>
  <c r="N2454" i="33" s="1"/>
  <c r="EJ8" i="25"/>
  <c r="ER22" i="25"/>
  <c r="DE8" i="25"/>
  <c r="EN73" i="25"/>
  <c r="M1810" i="33"/>
  <c r="EI49" i="25"/>
  <c r="H1138" i="33"/>
  <c r="ER46" i="25"/>
  <c r="B1054" i="33"/>
  <c r="EQ106" i="25"/>
  <c r="B2734" i="33"/>
  <c r="EI107" i="25"/>
  <c r="H2762" i="33"/>
  <c r="EJ106" i="25"/>
  <c r="N2734" i="33" s="1"/>
  <c r="H2734" i="33"/>
  <c r="EI56" i="25"/>
  <c r="H1334" i="33"/>
  <c r="EJ13" i="25"/>
  <c r="N130" i="33" s="1"/>
  <c r="EN20" i="25"/>
  <c r="M326" i="33"/>
  <c r="EI8" i="25"/>
  <c r="EI13" i="25"/>
  <c r="EQ18" i="25"/>
  <c r="S942" i="33"/>
  <c r="EJ39" i="25"/>
  <c r="N858" i="33" s="1"/>
  <c r="L858" i="33"/>
  <c r="EJ78" i="25"/>
  <c r="N1950" i="33" s="1"/>
  <c r="EQ83" i="25"/>
  <c r="DT6" i="25"/>
  <c r="EJ16" i="25"/>
  <c r="N214" i="33" s="1"/>
  <c r="EN15" i="25"/>
  <c r="M186" i="33"/>
  <c r="EN11" i="25"/>
  <c r="M74" i="33"/>
  <c r="EI31" i="25"/>
  <c r="EN27" i="25"/>
  <c r="M522" i="33"/>
  <c r="EQ51" i="25"/>
  <c r="ER51" i="25"/>
  <c r="EJ62" i="25"/>
  <c r="N1502" i="33" s="1"/>
  <c r="EI48" i="25"/>
  <c r="EN78" i="25"/>
  <c r="EP78" i="25" s="1"/>
  <c r="T1950" i="33" s="1"/>
  <c r="M1950" i="33"/>
  <c r="EN87" i="25"/>
  <c r="M2202" i="33"/>
  <c r="EN94" i="25"/>
  <c r="M2398" i="33"/>
  <c r="EQ100" i="25"/>
  <c r="EN103" i="25"/>
  <c r="EP103" i="25" s="1"/>
  <c r="T2650" i="33" s="1"/>
  <c r="M2650" i="33"/>
  <c r="S2762" i="33"/>
  <c r="EJ71" i="25"/>
  <c r="N1754" i="33" s="1"/>
  <c r="EI85" i="25"/>
  <c r="EI93" i="25"/>
  <c r="EN66" i="25"/>
  <c r="M1614" i="33"/>
  <c r="EJ25" i="25"/>
  <c r="N466" i="33" s="1"/>
  <c r="EQ10" i="25"/>
  <c r="B46" i="33"/>
  <c r="EQ15" i="25"/>
  <c r="B186" i="33"/>
  <c r="EQ21" i="25"/>
  <c r="B354" i="33"/>
  <c r="EQ65" i="25"/>
  <c r="B1586" i="33"/>
  <c r="EQ17" i="25"/>
  <c r="B242" i="33"/>
  <c r="ER57" i="25"/>
  <c r="B1362" i="33"/>
  <c r="ER47" i="25"/>
  <c r="B1082" i="33"/>
  <c r="EQ16" i="25"/>
  <c r="B214" i="33"/>
  <c r="ER55" i="25"/>
  <c r="B1306" i="33"/>
  <c r="ER35" i="25"/>
  <c r="B746" i="33"/>
  <c r="ER93" i="25"/>
  <c r="B2370" i="33"/>
  <c r="ER101" i="25"/>
  <c r="B2594" i="33"/>
  <c r="EI40" i="25"/>
  <c r="EQ26" i="25"/>
  <c r="B494" i="33"/>
  <c r="EQ60" i="25"/>
  <c r="B1446" i="33"/>
  <c r="ER79" i="25"/>
  <c r="B1978" i="33"/>
  <c r="EJ93" i="25"/>
  <c r="N2370" i="33" s="1"/>
  <c r="EQ107" i="25"/>
  <c r="B2762" i="33"/>
  <c r="EQ52" i="25"/>
  <c r="B1222" i="33"/>
  <c r="ER37" i="25"/>
  <c r="B802" i="33"/>
  <c r="EQ66" i="25"/>
  <c r="B1614" i="33"/>
  <c r="ER9" i="25"/>
  <c r="B18" i="33"/>
  <c r="EN80" i="25"/>
  <c r="M2006" i="33"/>
  <c r="EI24" i="25"/>
  <c r="ER40" i="25"/>
  <c r="B886" i="33"/>
  <c r="ER82" i="25"/>
  <c r="B2062" i="33"/>
  <c r="ER92" i="25"/>
  <c r="EN44" i="25"/>
  <c r="M998" i="33"/>
  <c r="EI54" i="25"/>
  <c r="H1278" i="33"/>
  <c r="ER83" i="25"/>
  <c r="EJ87" i="25"/>
  <c r="N2202" i="33" s="1"/>
  <c r="H2202" i="33"/>
  <c r="EJ79" i="25"/>
  <c r="N1978" i="33" s="1"/>
  <c r="L1978" i="33"/>
  <c r="ER75" i="25"/>
  <c r="B1866" i="33"/>
  <c r="EN10" i="25"/>
  <c r="M46" i="33"/>
  <c r="EN79" i="25"/>
  <c r="M1978" i="33"/>
  <c r="EN71" i="25"/>
  <c r="M1754" i="33"/>
  <c r="ER61" i="25"/>
  <c r="B1474" i="33"/>
  <c r="EQ54" i="25"/>
  <c r="B1278" i="33"/>
  <c r="EQ48" i="25"/>
  <c r="B1110" i="33"/>
  <c r="EQ64" i="25"/>
  <c r="B1558" i="33"/>
  <c r="ER27" i="25"/>
  <c r="B522" i="33"/>
  <c r="ER90" i="25"/>
  <c r="B2286" i="33"/>
  <c r="ER18" i="25"/>
  <c r="EN14" i="25"/>
  <c r="M158" i="33"/>
  <c r="EJ29" i="25"/>
  <c r="N578" i="33" s="1"/>
  <c r="S998" i="33"/>
  <c r="S886" i="33"/>
  <c r="EJ35" i="25"/>
  <c r="N746" i="33" s="1"/>
  <c r="ER48" i="25"/>
  <c r="EJ86" i="25"/>
  <c r="N2174" i="33" s="1"/>
  <c r="EN89" i="25"/>
  <c r="EP89" i="25" s="1"/>
  <c r="T2258" i="33" s="1"/>
  <c r="M2258" i="33"/>
  <c r="EI60" i="25"/>
  <c r="EI106" i="25"/>
  <c r="EN101" i="25"/>
  <c r="M2594" i="33"/>
  <c r="EQ23" i="25"/>
  <c r="B410" i="33"/>
  <c r="ER49" i="25"/>
  <c r="B1138" i="33"/>
  <c r="ER67" i="25"/>
  <c r="B1642" i="33"/>
  <c r="ER20" i="25"/>
  <c r="B326" i="33"/>
  <c r="ER43" i="25"/>
  <c r="B970" i="33"/>
  <c r="ER76" i="25"/>
  <c r="B1894" i="33"/>
  <c r="EQ13" i="25"/>
  <c r="B130" i="33"/>
  <c r="ER25" i="25"/>
  <c r="B466" i="33"/>
  <c r="ER68" i="25"/>
  <c r="EQ99" i="25"/>
  <c r="B2538" i="33"/>
  <c r="ER86" i="25"/>
  <c r="B2174" i="33"/>
  <c r="ER102" i="25"/>
  <c r="B2622" i="33"/>
  <c r="EQ62" i="25"/>
  <c r="B1502" i="33"/>
  <c r="ER44" i="25"/>
  <c r="B998" i="33"/>
  <c r="ER29" i="25"/>
  <c r="B578" i="33"/>
  <c r="ER50" i="25"/>
  <c r="B1166" i="33"/>
  <c r="ER41" i="25"/>
  <c r="ER33" i="25"/>
  <c r="B690" i="33"/>
  <c r="ER71" i="25"/>
  <c r="B1754" i="33"/>
  <c r="ER98" i="25"/>
  <c r="B2510" i="33"/>
  <c r="EI96" i="25"/>
  <c r="EI62" i="25"/>
  <c r="H1502" i="33"/>
  <c r="EN16" i="25"/>
  <c r="M214" i="33"/>
  <c r="EN25" i="25"/>
  <c r="EP25" i="25" s="1"/>
  <c r="T466" i="33" s="1"/>
  <c r="M466" i="33"/>
  <c r="EJ11" i="25"/>
  <c r="N74" i="33" s="1"/>
  <c r="L74" i="33"/>
  <c r="ER32" i="25"/>
  <c r="B662" i="33"/>
  <c r="ER70" i="25"/>
  <c r="B1726" i="33"/>
  <c r="EJ99" i="25"/>
  <c r="N2538" i="33" s="1"/>
  <c r="H2538" i="33"/>
  <c r="EN17" i="25"/>
  <c r="M242" i="33"/>
  <c r="EJ77" i="25"/>
  <c r="N1922" i="33" s="1"/>
  <c r="H1922" i="33"/>
  <c r="ER91" i="25"/>
  <c r="B2314" i="33"/>
  <c r="EN18" i="25"/>
  <c r="M270" i="33"/>
  <c r="EN12" i="25"/>
  <c r="M102" i="33"/>
  <c r="EJ31" i="25"/>
  <c r="N634" i="33" s="1"/>
  <c r="EQ41" i="25"/>
  <c r="EI29" i="25"/>
  <c r="EN33" i="25"/>
  <c r="EP33" i="25" s="1"/>
  <c r="T690" i="33" s="1"/>
  <c r="M690" i="33"/>
  <c r="EQ46" i="25"/>
  <c r="EI35" i="25"/>
  <c r="EN81" i="25"/>
  <c r="M2034" i="33"/>
  <c r="EI86" i="25"/>
  <c r="EJ60" i="25"/>
  <c r="N1446" i="33" s="1"/>
  <c r="EN70" i="25"/>
  <c r="M1726" i="33"/>
  <c r="EQ92" i="25"/>
  <c r="EN97" i="25"/>
  <c r="M2482" i="33"/>
  <c r="EQ63" i="25"/>
  <c r="EJ101" i="25"/>
  <c r="N2594" i="33" s="1"/>
  <c r="EQ19" i="25"/>
  <c r="B298" i="33"/>
  <c r="EQ59" i="25"/>
  <c r="B1418" i="33"/>
  <c r="EQ12" i="25"/>
  <c r="B102" i="33"/>
  <c r="EQ11" i="25"/>
  <c r="B74" i="33"/>
  <c r="EI39" i="25"/>
  <c r="H858" i="33"/>
  <c r="ER31" i="25"/>
  <c r="B634" i="33"/>
  <c r="ER69" i="25"/>
  <c r="B1698" i="33"/>
  <c r="ER36" i="25"/>
  <c r="B774" i="33"/>
  <c r="ER78" i="25"/>
  <c r="B1950" i="33"/>
  <c r="ER87" i="25"/>
  <c r="B2202" i="33"/>
  <c r="EQ105" i="25"/>
  <c r="B2706" i="33"/>
  <c r="EQ56" i="25"/>
  <c r="B1334" i="33"/>
  <c r="ER45" i="25"/>
  <c r="B1026" i="33"/>
  <c r="ER38" i="25"/>
  <c r="B830" i="33"/>
  <c r="ER74" i="25"/>
  <c r="B1838" i="33"/>
  <c r="M2230" i="33"/>
  <c r="EI58" i="25"/>
  <c r="H1390" i="33"/>
  <c r="EI95" i="25"/>
  <c r="H2426" i="33"/>
  <c r="EI37" i="25"/>
  <c r="H802" i="33"/>
  <c r="EI42" i="25"/>
  <c r="H942" i="33"/>
  <c r="EJ49" i="25"/>
  <c r="N1138" i="33" s="1"/>
  <c r="EQ20" i="25"/>
  <c r="EQ49" i="25"/>
  <c r="ER65" i="25"/>
  <c r="EQ101" i="25"/>
  <c r="EI99" i="25"/>
  <c r="EI9" i="25"/>
  <c r="EJ9" i="25"/>
  <c r="N18" i="33" s="1"/>
  <c r="EJ95" i="25"/>
  <c r="N2426" i="33" s="1"/>
  <c r="EI77" i="25"/>
  <c r="EQ38" i="25"/>
  <c r="EQ45" i="25"/>
  <c r="ER56" i="25"/>
  <c r="ER16" i="25"/>
  <c r="ER11" i="25"/>
  <c r="ER60" i="25"/>
  <c r="EQ57" i="25"/>
  <c r="EQ25" i="25"/>
  <c r="EQ79" i="25"/>
  <c r="EQ31" i="25"/>
  <c r="ER105" i="25"/>
  <c r="EJ22" i="25"/>
  <c r="N382" i="33" s="1"/>
  <c r="ER10" i="25"/>
  <c r="EQ42" i="25"/>
  <c r="ER42" i="25"/>
  <c r="ER26" i="25"/>
  <c r="ER99" i="25"/>
  <c r="EI72" i="25"/>
  <c r="EJ72" i="25"/>
  <c r="N1782" i="33" s="1"/>
  <c r="ER73" i="25"/>
  <c r="EQ73" i="25"/>
  <c r="ER89" i="25"/>
  <c r="EQ89" i="25"/>
  <c r="EQ24" i="25"/>
  <c r="ER24" i="25"/>
  <c r="EQ30" i="25"/>
  <c r="ER30" i="25"/>
  <c r="ER81" i="25"/>
  <c r="EQ81" i="25"/>
  <c r="ER97" i="25"/>
  <c r="EQ97" i="25"/>
  <c r="EJ24" i="25"/>
  <c r="N438" i="33" s="1"/>
  <c r="EP12" i="25"/>
  <c r="T102" i="33" s="1"/>
  <c r="EI50" i="25"/>
  <c r="EJ50" i="25"/>
  <c r="N1166" i="33" s="1"/>
  <c r="EP20" i="25"/>
  <c r="T326" i="33" s="1"/>
  <c r="EI26" i="25"/>
  <c r="EJ26" i="25"/>
  <c r="N494" i="33" s="1"/>
  <c r="EJ19" i="25"/>
  <c r="N298" i="33" s="1"/>
  <c r="EI19" i="25"/>
  <c r="EJ21" i="25"/>
  <c r="N354" i="33" s="1"/>
  <c r="EI21" i="25"/>
  <c r="EJ23" i="25"/>
  <c r="N410" i="33" s="1"/>
  <c r="EI23" i="25"/>
  <c r="EI38" i="25"/>
  <c r="EJ38" i="25"/>
  <c r="N830" i="33" s="1"/>
  <c r="EI30" i="25"/>
  <c r="EJ30" i="25"/>
  <c r="N606" i="33" s="1"/>
  <c r="EI45" i="25"/>
  <c r="EJ45" i="25"/>
  <c r="N1026" i="33" s="1"/>
  <c r="EI41" i="25"/>
  <c r="EJ41" i="25"/>
  <c r="N914" i="33" s="1"/>
  <c r="EI55" i="25"/>
  <c r="EJ55" i="25"/>
  <c r="N1306" i="33" s="1"/>
  <c r="EI65" i="25"/>
  <c r="EJ65" i="25"/>
  <c r="N1586" i="33" s="1"/>
  <c r="EI76" i="25"/>
  <c r="EJ76" i="25"/>
  <c r="N1894" i="33" s="1"/>
  <c r="EI36" i="25"/>
  <c r="EJ36" i="25"/>
  <c r="N774" i="33" s="1"/>
  <c r="EJ64" i="25"/>
  <c r="N1558" i="33" s="1"/>
  <c r="EI64" i="25"/>
  <c r="EP66" i="25"/>
  <c r="T1614" i="33" s="1"/>
  <c r="EI69" i="25"/>
  <c r="EJ69" i="25"/>
  <c r="N1698" i="33" s="1"/>
  <c r="EJ75" i="25"/>
  <c r="N1866" i="33" s="1"/>
  <c r="EI75" i="25"/>
  <c r="EP97" i="25"/>
  <c r="T2482" i="33" s="1"/>
  <c r="EJ105" i="25"/>
  <c r="N2706" i="33" s="1"/>
  <c r="EI105" i="25"/>
  <c r="EI98" i="25"/>
  <c r="EJ98" i="25"/>
  <c r="N2510" i="33" s="1"/>
  <c r="EP18" i="25"/>
  <c r="T270" i="33" s="1"/>
  <c r="EI47" i="25"/>
  <c r="EJ47" i="25"/>
  <c r="N1082" i="33" s="1"/>
  <c r="EI53" i="25"/>
  <c r="EJ53" i="25"/>
  <c r="N1250" i="33" s="1"/>
  <c r="EI61" i="25"/>
  <c r="EJ61" i="25"/>
  <c r="N1474" i="33" s="1"/>
  <c r="EP52" i="25"/>
  <c r="T1222" i="33" s="1"/>
  <c r="EP79" i="25"/>
  <c r="T1978" i="33" s="1"/>
  <c r="EP71" i="25"/>
  <c r="T1754" i="33" s="1"/>
  <c r="EI82" i="25"/>
  <c r="EJ82" i="25"/>
  <c r="N2062" i="33" s="1"/>
  <c r="EI102" i="25"/>
  <c r="EJ102" i="25"/>
  <c r="N2622" i="33" s="1"/>
  <c r="EI63" i="25"/>
  <c r="EJ63" i="25"/>
  <c r="N1530" i="33" s="1"/>
  <c r="EP15" i="25"/>
  <c r="T186" i="33" s="1"/>
  <c r="EI34" i="25"/>
  <c r="EJ34" i="25"/>
  <c r="N718" i="33" s="1"/>
  <c r="EI51" i="25"/>
  <c r="EJ51" i="25"/>
  <c r="N1194" i="33" s="1"/>
  <c r="EI59" i="25"/>
  <c r="EJ59" i="25"/>
  <c r="N1418" i="33" s="1"/>
  <c r="EI92" i="25"/>
  <c r="EJ92" i="25"/>
  <c r="N2342" i="33" s="1"/>
  <c r="EP73" i="25"/>
  <c r="T1810" i="33" s="1"/>
  <c r="EP87" i="25"/>
  <c r="T2202" i="33" s="1"/>
  <c r="EJ91" i="25"/>
  <c r="N2314" i="33" s="1"/>
  <c r="EI91" i="25"/>
  <c r="EP27" i="25"/>
  <c r="T522" i="33" s="1"/>
  <c r="EP16" i="25"/>
  <c r="T214" i="33" s="1"/>
  <c r="EP10" i="25"/>
  <c r="T46" i="33" s="1"/>
  <c r="EJ20" i="25"/>
  <c r="N326" i="33" s="1"/>
  <c r="EI28" i="25"/>
  <c r="EJ28" i="25"/>
  <c r="N550" i="33" s="1"/>
  <c r="EI32" i="25"/>
  <c r="EJ32" i="25"/>
  <c r="N662" i="33" s="1"/>
  <c r="EI43" i="25"/>
  <c r="EJ43" i="25"/>
  <c r="N970" i="33" s="1"/>
  <c r="EI57" i="25"/>
  <c r="EJ57" i="25"/>
  <c r="N1362" i="33" s="1"/>
  <c r="EJ68" i="25"/>
  <c r="N1670" i="33" s="1"/>
  <c r="EI68" i="25"/>
  <c r="EI84" i="25"/>
  <c r="EJ84" i="25"/>
  <c r="N2118" i="33" s="1"/>
  <c r="EJ46" i="25"/>
  <c r="N1054" i="33" s="1"/>
  <c r="EI46" i="25"/>
  <c r="EI67" i="25"/>
  <c r="EJ67" i="25"/>
  <c r="N1642" i="33" s="1"/>
  <c r="EP81" i="25"/>
  <c r="T2034" i="33" s="1"/>
  <c r="EP94" i="25"/>
  <c r="T2398" i="33" s="1"/>
  <c r="EI104" i="25"/>
  <c r="EJ104" i="25"/>
  <c r="N2678" i="33" s="1"/>
  <c r="EP70" i="25"/>
  <c r="T1726" i="33" s="1"/>
  <c r="EI74" i="25"/>
  <c r="EJ74" i="25"/>
  <c r="N1838" i="33" s="1"/>
  <c r="EI90" i="25"/>
  <c r="EJ90" i="25"/>
  <c r="N2286" i="33" s="1"/>
  <c r="EJ83" i="25"/>
  <c r="N2090" i="33" s="1"/>
  <c r="EI83" i="25"/>
  <c r="EI108" i="25"/>
  <c r="EJ108" i="25"/>
  <c r="N2790" i="33" s="1"/>
  <c r="EI100" i="25"/>
  <c r="EJ100" i="25"/>
  <c r="N2566" i="33" s="1"/>
  <c r="EP101" i="25"/>
  <c r="T2594" i="33" s="1"/>
  <c r="EP7" i="25"/>
  <c r="FA8" i="25"/>
  <c r="EW7" i="25"/>
  <c r="EV7" i="25"/>
  <c r="ET7" i="25"/>
  <c r="ES7" i="25"/>
  <c r="DK6" i="25"/>
  <c r="DO6" i="25"/>
  <c r="DR6" i="25"/>
  <c r="DP6" i="25"/>
  <c r="DN6" i="25"/>
  <c r="DQ6" i="25"/>
  <c r="DU6" i="25"/>
  <c r="DV6" i="25"/>
  <c r="DU8" i="25"/>
  <c r="DV8" i="25"/>
  <c r="DK8" i="25"/>
  <c r="DO8" i="25"/>
  <c r="DN8" i="25"/>
  <c r="DP8" i="25"/>
  <c r="DR8" i="25"/>
  <c r="DQ8" i="25"/>
  <c r="DU7" i="25"/>
  <c r="DV7" i="25"/>
  <c r="DK7" i="25"/>
  <c r="DO7" i="25"/>
  <c r="DP7" i="25"/>
  <c r="DR7" i="25"/>
  <c r="DQ7" i="25"/>
  <c r="DN7" i="25"/>
  <c r="CZ108" i="25"/>
  <c r="I2786" i="33" s="1"/>
  <c r="CZ107" i="25"/>
  <c r="I2758" i="33" s="1"/>
  <c r="CZ106" i="25"/>
  <c r="I2730" i="33" s="1"/>
  <c r="CZ105" i="25"/>
  <c r="I2702" i="33" s="1"/>
  <c r="CZ104" i="25"/>
  <c r="I2674" i="33" s="1"/>
  <c r="CZ103" i="25"/>
  <c r="I2646" i="33" s="1"/>
  <c r="CZ102" i="25"/>
  <c r="I2618" i="33" s="1"/>
  <c r="CZ101" i="25"/>
  <c r="I2590" i="33" s="1"/>
  <c r="CZ100" i="25"/>
  <c r="I2562" i="33" s="1"/>
  <c r="CZ99" i="25"/>
  <c r="I2534" i="33" s="1"/>
  <c r="CZ98" i="25"/>
  <c r="I2506" i="33" s="1"/>
  <c r="CZ97" i="25"/>
  <c r="I2478" i="33" s="1"/>
  <c r="CZ96" i="25"/>
  <c r="I2450" i="33" s="1"/>
  <c r="CZ95" i="25"/>
  <c r="I2422" i="33" s="1"/>
  <c r="CZ94" i="25"/>
  <c r="I2394" i="33" s="1"/>
  <c r="CZ93" i="25"/>
  <c r="I2366" i="33" s="1"/>
  <c r="CZ92" i="25"/>
  <c r="I2338" i="33" s="1"/>
  <c r="CZ91" i="25"/>
  <c r="I2310" i="33" s="1"/>
  <c r="CZ90" i="25"/>
  <c r="I2282" i="33" s="1"/>
  <c r="CZ89" i="25"/>
  <c r="I2254" i="33" s="1"/>
  <c r="CZ88" i="25"/>
  <c r="I2226" i="33" s="1"/>
  <c r="CZ87" i="25"/>
  <c r="I2198" i="33" s="1"/>
  <c r="CZ86" i="25"/>
  <c r="I2170" i="33" s="1"/>
  <c r="CZ85" i="25"/>
  <c r="I2142" i="33" s="1"/>
  <c r="CZ84" i="25"/>
  <c r="I2114" i="33" s="1"/>
  <c r="CZ83" i="25"/>
  <c r="I2086" i="33" s="1"/>
  <c r="CZ82" i="25"/>
  <c r="I2058" i="33" s="1"/>
  <c r="CZ81" i="25"/>
  <c r="I2030" i="33" s="1"/>
  <c r="CZ80" i="25"/>
  <c r="I2002" i="33" s="1"/>
  <c r="CZ79" i="25"/>
  <c r="I1974" i="33" s="1"/>
  <c r="CZ78" i="25"/>
  <c r="I1946" i="33" s="1"/>
  <c r="CZ77" i="25"/>
  <c r="I1918" i="33" s="1"/>
  <c r="CZ76" i="25"/>
  <c r="I1890" i="33" s="1"/>
  <c r="CZ75" i="25"/>
  <c r="I1862" i="33" s="1"/>
  <c r="CZ74" i="25"/>
  <c r="I1834" i="33" s="1"/>
  <c r="CZ73" i="25"/>
  <c r="I1806" i="33" s="1"/>
  <c r="CZ72" i="25"/>
  <c r="I1778" i="33" s="1"/>
  <c r="CZ71" i="25"/>
  <c r="I1750" i="33" s="1"/>
  <c r="CZ70" i="25"/>
  <c r="I1722" i="33" s="1"/>
  <c r="CZ69" i="25"/>
  <c r="I1694" i="33" s="1"/>
  <c r="CZ68" i="25"/>
  <c r="I1666" i="33" s="1"/>
  <c r="CZ67" i="25"/>
  <c r="I1638" i="33" s="1"/>
  <c r="CZ66" i="25"/>
  <c r="I1610" i="33" s="1"/>
  <c r="CZ65" i="25"/>
  <c r="I1582" i="33" s="1"/>
  <c r="CZ64" i="25"/>
  <c r="I1554" i="33" s="1"/>
  <c r="CZ63" i="25"/>
  <c r="I1526" i="33" s="1"/>
  <c r="CZ62" i="25"/>
  <c r="I1498" i="33" s="1"/>
  <c r="CZ61" i="25"/>
  <c r="I1470" i="33" s="1"/>
  <c r="CZ60" i="25"/>
  <c r="I1442" i="33" s="1"/>
  <c r="CZ59" i="25"/>
  <c r="I1414" i="33" s="1"/>
  <c r="CZ58" i="25"/>
  <c r="I1386" i="33" s="1"/>
  <c r="CZ57" i="25"/>
  <c r="I1358" i="33" s="1"/>
  <c r="CZ56" i="25"/>
  <c r="I1330" i="33" s="1"/>
  <c r="CZ55" i="25"/>
  <c r="I1302" i="33" s="1"/>
  <c r="CZ54" i="25"/>
  <c r="I1274" i="33" s="1"/>
  <c r="CZ53" i="25"/>
  <c r="I1246" i="33" s="1"/>
  <c r="CZ52" i="25"/>
  <c r="I1218" i="33" s="1"/>
  <c r="CZ51" i="25"/>
  <c r="I1190" i="33" s="1"/>
  <c r="CZ50" i="25"/>
  <c r="I1162" i="33" s="1"/>
  <c r="CZ49" i="25"/>
  <c r="I1134" i="33" s="1"/>
  <c r="CZ48" i="25"/>
  <c r="I1106" i="33" s="1"/>
  <c r="CZ47" i="25"/>
  <c r="I1078" i="33" s="1"/>
  <c r="CZ46" i="25"/>
  <c r="I1050" i="33" s="1"/>
  <c r="CZ45" i="25"/>
  <c r="I1022" i="33" s="1"/>
  <c r="CZ44" i="25"/>
  <c r="I994" i="33" s="1"/>
  <c r="CZ43" i="25"/>
  <c r="I966" i="33" s="1"/>
  <c r="CZ42" i="25"/>
  <c r="I938" i="33" s="1"/>
  <c r="CZ41" i="25"/>
  <c r="I910" i="33" s="1"/>
  <c r="CZ40" i="25"/>
  <c r="I882" i="33" s="1"/>
  <c r="CZ39" i="25"/>
  <c r="I854" i="33" s="1"/>
  <c r="CZ38" i="25"/>
  <c r="I826" i="33" s="1"/>
  <c r="CZ37" i="25"/>
  <c r="I798" i="33" s="1"/>
  <c r="CZ36" i="25"/>
  <c r="I770" i="33" s="1"/>
  <c r="CZ35" i="25"/>
  <c r="I742" i="33" s="1"/>
  <c r="CZ34" i="25"/>
  <c r="I714" i="33" s="1"/>
  <c r="CZ33" i="25"/>
  <c r="I686" i="33" s="1"/>
  <c r="CZ32" i="25"/>
  <c r="I658" i="33" s="1"/>
  <c r="CZ31" i="25"/>
  <c r="I630" i="33" s="1"/>
  <c r="CZ30" i="25"/>
  <c r="I602" i="33" s="1"/>
  <c r="CZ29" i="25"/>
  <c r="I574" i="33" s="1"/>
  <c r="CZ28" i="25"/>
  <c r="I546" i="33" s="1"/>
  <c r="CZ27" i="25"/>
  <c r="I518" i="33" s="1"/>
  <c r="CZ26" i="25"/>
  <c r="I490" i="33" s="1"/>
  <c r="CZ25" i="25"/>
  <c r="I462" i="33" s="1"/>
  <c r="CZ24" i="25"/>
  <c r="I434" i="33" s="1"/>
  <c r="CZ23" i="25"/>
  <c r="I406" i="33" s="1"/>
  <c r="CZ22" i="25"/>
  <c r="I378" i="33" s="1"/>
  <c r="CZ21" i="25"/>
  <c r="I350" i="33" s="1"/>
  <c r="CZ20" i="25"/>
  <c r="I322" i="33" s="1"/>
  <c r="CZ19" i="25"/>
  <c r="I294" i="33" s="1"/>
  <c r="CZ18" i="25"/>
  <c r="I266" i="33" s="1"/>
  <c r="CZ17" i="25"/>
  <c r="I238" i="33" s="1"/>
  <c r="CZ16" i="25"/>
  <c r="I210" i="33" s="1"/>
  <c r="CZ15" i="25"/>
  <c r="I182" i="33" s="1"/>
  <c r="CZ14" i="25"/>
  <c r="I154" i="33" s="1"/>
  <c r="CZ13" i="25"/>
  <c r="I126" i="33" s="1"/>
  <c r="CZ12" i="25"/>
  <c r="I98" i="33" s="1"/>
  <c r="CZ11" i="25"/>
  <c r="I70" i="33" s="1"/>
  <c r="CZ10" i="25"/>
  <c r="I42" i="33" s="1"/>
  <c r="CZ9" i="25"/>
  <c r="I14" i="33" s="1"/>
  <c r="BV4" i="25"/>
  <c r="BV108" i="25"/>
  <c r="I2785" i="33" s="1"/>
  <c r="BV107" i="25"/>
  <c r="I2757" i="33" s="1"/>
  <c r="BV106" i="25"/>
  <c r="I2729" i="33" s="1"/>
  <c r="BV105" i="25"/>
  <c r="I2701" i="33" s="1"/>
  <c r="BV104" i="25"/>
  <c r="I2673" i="33" s="1"/>
  <c r="BV103" i="25"/>
  <c r="I2645" i="33" s="1"/>
  <c r="BV102" i="25"/>
  <c r="I2617" i="33" s="1"/>
  <c r="BV101" i="25"/>
  <c r="I2589" i="33" s="1"/>
  <c r="BV100" i="25"/>
  <c r="I2561" i="33" s="1"/>
  <c r="BV99" i="25"/>
  <c r="I2533" i="33" s="1"/>
  <c r="BV98" i="25"/>
  <c r="I2505" i="33" s="1"/>
  <c r="BV97" i="25"/>
  <c r="I2477" i="33" s="1"/>
  <c r="BV96" i="25"/>
  <c r="I2449" i="33" s="1"/>
  <c r="BV95" i="25"/>
  <c r="I2421" i="33" s="1"/>
  <c r="BV94" i="25"/>
  <c r="I2393" i="33" s="1"/>
  <c r="BV93" i="25"/>
  <c r="I2365" i="33" s="1"/>
  <c r="BV92" i="25"/>
  <c r="I2337" i="33" s="1"/>
  <c r="BV91" i="25"/>
  <c r="I2309" i="33" s="1"/>
  <c r="BV90" i="25"/>
  <c r="I2281" i="33" s="1"/>
  <c r="BV89" i="25"/>
  <c r="I2253" i="33" s="1"/>
  <c r="BV88" i="25"/>
  <c r="I2225" i="33" s="1"/>
  <c r="BV87" i="25"/>
  <c r="I2197" i="33" s="1"/>
  <c r="BV86" i="25"/>
  <c r="I2169" i="33" s="1"/>
  <c r="BV85" i="25"/>
  <c r="I2141" i="33" s="1"/>
  <c r="BV84" i="25"/>
  <c r="I2113" i="33" s="1"/>
  <c r="BV83" i="25"/>
  <c r="I2085" i="33" s="1"/>
  <c r="BV82" i="25"/>
  <c r="I2057" i="33" s="1"/>
  <c r="BV81" i="25"/>
  <c r="I2029" i="33" s="1"/>
  <c r="BV80" i="25"/>
  <c r="I2001" i="33" s="1"/>
  <c r="BV79" i="25"/>
  <c r="I1973" i="33" s="1"/>
  <c r="BV78" i="25"/>
  <c r="I1945" i="33" s="1"/>
  <c r="BV77" i="25"/>
  <c r="I1917" i="33" s="1"/>
  <c r="BV76" i="25"/>
  <c r="I1889" i="33" s="1"/>
  <c r="BV75" i="25"/>
  <c r="I1861" i="33" s="1"/>
  <c r="BV74" i="25"/>
  <c r="I1833" i="33" s="1"/>
  <c r="BV73" i="25"/>
  <c r="I1805" i="33" s="1"/>
  <c r="BV72" i="25"/>
  <c r="I1777" i="33" s="1"/>
  <c r="BV71" i="25"/>
  <c r="I1749" i="33" s="1"/>
  <c r="BV70" i="25"/>
  <c r="I1721" i="33" s="1"/>
  <c r="BV69" i="25"/>
  <c r="I1693" i="33" s="1"/>
  <c r="BV68" i="25"/>
  <c r="I1665" i="33" s="1"/>
  <c r="BV67" i="25"/>
  <c r="I1637" i="33" s="1"/>
  <c r="BV66" i="25"/>
  <c r="I1609" i="33" s="1"/>
  <c r="BV65" i="25"/>
  <c r="I1581" i="33" s="1"/>
  <c r="BV64" i="25"/>
  <c r="I1553" i="33" s="1"/>
  <c r="BV63" i="25"/>
  <c r="I1525" i="33" s="1"/>
  <c r="BV62" i="25"/>
  <c r="I1497" i="33" s="1"/>
  <c r="BV61" i="25"/>
  <c r="I1469" i="33" s="1"/>
  <c r="BV60" i="25"/>
  <c r="I1441" i="33" s="1"/>
  <c r="BV59" i="25"/>
  <c r="I1413" i="33" s="1"/>
  <c r="BV58" i="25"/>
  <c r="I1385" i="33" s="1"/>
  <c r="BV57" i="25"/>
  <c r="I1357" i="33" s="1"/>
  <c r="BV56" i="25"/>
  <c r="I1329" i="33" s="1"/>
  <c r="BV55" i="25"/>
  <c r="I1301" i="33" s="1"/>
  <c r="BV54" i="25"/>
  <c r="I1273" i="33" s="1"/>
  <c r="BV53" i="25"/>
  <c r="I1245" i="33" s="1"/>
  <c r="BV52" i="25"/>
  <c r="I1217" i="33" s="1"/>
  <c r="BV51" i="25"/>
  <c r="I1189" i="33" s="1"/>
  <c r="BV50" i="25"/>
  <c r="I1161" i="33" s="1"/>
  <c r="BV49" i="25"/>
  <c r="I1133" i="33" s="1"/>
  <c r="BV48" i="25"/>
  <c r="I1105" i="33" s="1"/>
  <c r="BV47" i="25"/>
  <c r="I1077" i="33" s="1"/>
  <c r="BV46" i="25"/>
  <c r="I1049" i="33" s="1"/>
  <c r="BV45" i="25"/>
  <c r="I1021" i="33" s="1"/>
  <c r="BV44" i="25"/>
  <c r="I993" i="33" s="1"/>
  <c r="BV43" i="25"/>
  <c r="I965" i="33" s="1"/>
  <c r="BV42" i="25"/>
  <c r="I937" i="33" s="1"/>
  <c r="BV41" i="25"/>
  <c r="I909" i="33" s="1"/>
  <c r="BV40" i="25"/>
  <c r="I881" i="33" s="1"/>
  <c r="BV39" i="25"/>
  <c r="I853" i="33" s="1"/>
  <c r="BV38" i="25"/>
  <c r="I825" i="33" s="1"/>
  <c r="BV37" i="25"/>
  <c r="I797" i="33" s="1"/>
  <c r="BV36" i="25"/>
  <c r="I769" i="33" s="1"/>
  <c r="BV35" i="25"/>
  <c r="I741" i="33" s="1"/>
  <c r="BV34" i="25"/>
  <c r="I713" i="33" s="1"/>
  <c r="BV33" i="25"/>
  <c r="I685" i="33" s="1"/>
  <c r="BV32" i="25"/>
  <c r="I657" i="33" s="1"/>
  <c r="BV31" i="25"/>
  <c r="I629" i="33" s="1"/>
  <c r="BV30" i="25"/>
  <c r="I601" i="33" s="1"/>
  <c r="BV29" i="25"/>
  <c r="I573" i="33" s="1"/>
  <c r="BV28" i="25"/>
  <c r="I545" i="33" s="1"/>
  <c r="BV27" i="25"/>
  <c r="I517" i="33" s="1"/>
  <c r="BV26" i="25"/>
  <c r="I489" i="33" s="1"/>
  <c r="BV25" i="25"/>
  <c r="I461" i="33" s="1"/>
  <c r="BV24" i="25"/>
  <c r="I433" i="33" s="1"/>
  <c r="BV23" i="25"/>
  <c r="I405" i="33" s="1"/>
  <c r="BV22" i="25"/>
  <c r="I377" i="33" s="1"/>
  <c r="BV21" i="25"/>
  <c r="I349" i="33" s="1"/>
  <c r="BV20" i="25"/>
  <c r="I321" i="33" s="1"/>
  <c r="BV19" i="25"/>
  <c r="I293" i="33" s="1"/>
  <c r="BV18" i="25"/>
  <c r="I265" i="33" s="1"/>
  <c r="BV17" i="25"/>
  <c r="I237" i="33" s="1"/>
  <c r="BV16" i="25"/>
  <c r="I209" i="33" s="1"/>
  <c r="BV15" i="25"/>
  <c r="I181" i="33" s="1"/>
  <c r="BV14" i="25"/>
  <c r="I153" i="33" s="1"/>
  <c r="BV13" i="25"/>
  <c r="I125" i="33" s="1"/>
  <c r="BV12" i="25"/>
  <c r="I97" i="33" s="1"/>
  <c r="BV11" i="25"/>
  <c r="I69" i="33" s="1"/>
  <c r="BV10" i="25"/>
  <c r="I41" i="33" s="1"/>
  <c r="BV9" i="25"/>
  <c r="I13" i="33" s="1"/>
  <c r="BV8" i="25"/>
  <c r="BV7" i="25"/>
  <c r="BV6" i="25"/>
  <c r="AR4" i="25"/>
  <c r="AR108" i="25"/>
  <c r="I2784" i="33" s="1"/>
  <c r="AR107" i="25"/>
  <c r="I2756" i="33" s="1"/>
  <c r="AR106" i="25"/>
  <c r="I2728" i="33" s="1"/>
  <c r="AR105" i="25"/>
  <c r="I2700" i="33" s="1"/>
  <c r="AR104" i="25"/>
  <c r="I2672" i="33" s="1"/>
  <c r="AR103" i="25"/>
  <c r="I2644" i="33" s="1"/>
  <c r="AR102" i="25"/>
  <c r="I2616" i="33" s="1"/>
  <c r="AR101" i="25"/>
  <c r="I2588" i="33" s="1"/>
  <c r="AR100" i="25"/>
  <c r="I2560" i="33" s="1"/>
  <c r="AR99" i="25"/>
  <c r="I2532" i="33" s="1"/>
  <c r="AR98" i="25"/>
  <c r="I2504" i="33" s="1"/>
  <c r="AR97" i="25"/>
  <c r="I2476" i="33" s="1"/>
  <c r="AR96" i="25"/>
  <c r="I2448" i="33" s="1"/>
  <c r="AR95" i="25"/>
  <c r="I2420" i="33" s="1"/>
  <c r="AR94" i="25"/>
  <c r="I2392" i="33" s="1"/>
  <c r="AR93" i="25"/>
  <c r="I2364" i="33" s="1"/>
  <c r="AR92" i="25"/>
  <c r="I2336" i="33" s="1"/>
  <c r="AR91" i="25"/>
  <c r="I2308" i="33" s="1"/>
  <c r="AR90" i="25"/>
  <c r="I2280" i="33" s="1"/>
  <c r="AR89" i="25"/>
  <c r="I2252" i="33" s="1"/>
  <c r="AR88" i="25"/>
  <c r="I2224" i="33" s="1"/>
  <c r="AR87" i="25"/>
  <c r="I2196" i="33" s="1"/>
  <c r="AR86" i="25"/>
  <c r="I2168" i="33" s="1"/>
  <c r="AR85" i="25"/>
  <c r="I2140" i="33" s="1"/>
  <c r="AR84" i="25"/>
  <c r="I2112" i="33" s="1"/>
  <c r="AR83" i="25"/>
  <c r="I2084" i="33" s="1"/>
  <c r="AR82" i="25"/>
  <c r="I2056" i="33" s="1"/>
  <c r="AR81" i="25"/>
  <c r="I2028" i="33" s="1"/>
  <c r="AR80" i="25"/>
  <c r="I2000" i="33" s="1"/>
  <c r="AR79" i="25"/>
  <c r="I1972" i="33" s="1"/>
  <c r="AR78" i="25"/>
  <c r="I1944" i="33" s="1"/>
  <c r="AR77" i="25"/>
  <c r="I1916" i="33" s="1"/>
  <c r="AR76" i="25"/>
  <c r="I1888" i="33" s="1"/>
  <c r="AR75" i="25"/>
  <c r="I1860" i="33" s="1"/>
  <c r="AR74" i="25"/>
  <c r="I1832" i="33" s="1"/>
  <c r="AR73" i="25"/>
  <c r="I1804" i="33" s="1"/>
  <c r="AR72" i="25"/>
  <c r="I1776" i="33" s="1"/>
  <c r="AR71" i="25"/>
  <c r="I1748" i="33" s="1"/>
  <c r="AR70" i="25"/>
  <c r="I1720" i="33" s="1"/>
  <c r="AR69" i="25"/>
  <c r="I1692" i="33" s="1"/>
  <c r="AR68" i="25"/>
  <c r="I1664" i="33" s="1"/>
  <c r="AR67" i="25"/>
  <c r="I1636" i="33" s="1"/>
  <c r="AR66" i="25"/>
  <c r="I1608" i="33" s="1"/>
  <c r="AR65" i="25"/>
  <c r="I1580" i="33" s="1"/>
  <c r="AR64" i="25"/>
  <c r="I1552" i="33" s="1"/>
  <c r="AR63" i="25"/>
  <c r="I1524" i="33" s="1"/>
  <c r="AR62" i="25"/>
  <c r="I1496" i="33" s="1"/>
  <c r="AR61" i="25"/>
  <c r="I1468" i="33" s="1"/>
  <c r="AR60" i="25"/>
  <c r="I1440" i="33" s="1"/>
  <c r="AR59" i="25"/>
  <c r="I1412" i="33" s="1"/>
  <c r="AR58" i="25"/>
  <c r="I1384" i="33" s="1"/>
  <c r="AR57" i="25"/>
  <c r="I1356" i="33" s="1"/>
  <c r="AR56" i="25"/>
  <c r="I1328" i="33" s="1"/>
  <c r="AR55" i="25"/>
  <c r="I1300" i="33" s="1"/>
  <c r="AR54" i="25"/>
  <c r="I1272" i="33" s="1"/>
  <c r="AR53" i="25"/>
  <c r="I1244" i="33" s="1"/>
  <c r="AR52" i="25"/>
  <c r="I1216" i="33" s="1"/>
  <c r="AR51" i="25"/>
  <c r="I1188" i="33" s="1"/>
  <c r="AR50" i="25"/>
  <c r="I1160" i="33" s="1"/>
  <c r="AR49" i="25"/>
  <c r="I1132" i="33" s="1"/>
  <c r="AR48" i="25"/>
  <c r="I1104" i="33" s="1"/>
  <c r="AR47" i="25"/>
  <c r="I1076" i="33" s="1"/>
  <c r="AR46" i="25"/>
  <c r="I1048" i="33" s="1"/>
  <c r="AR45" i="25"/>
  <c r="I1020" i="33" s="1"/>
  <c r="AR44" i="25"/>
  <c r="I992" i="33" s="1"/>
  <c r="AR43" i="25"/>
  <c r="I964" i="33" s="1"/>
  <c r="AR42" i="25"/>
  <c r="I936" i="33" s="1"/>
  <c r="AR41" i="25"/>
  <c r="I908" i="33" s="1"/>
  <c r="AR40" i="25"/>
  <c r="I880" i="33" s="1"/>
  <c r="AR39" i="25"/>
  <c r="I852" i="33" s="1"/>
  <c r="AR38" i="25"/>
  <c r="I824" i="33" s="1"/>
  <c r="AR37" i="25"/>
  <c r="I796" i="33" s="1"/>
  <c r="AR36" i="25"/>
  <c r="I768" i="33" s="1"/>
  <c r="AR35" i="25"/>
  <c r="I740" i="33" s="1"/>
  <c r="AR34" i="25"/>
  <c r="I712" i="33" s="1"/>
  <c r="AR33" i="25"/>
  <c r="I684" i="33" s="1"/>
  <c r="AR32" i="25"/>
  <c r="I656" i="33" s="1"/>
  <c r="AR31" i="25"/>
  <c r="I628" i="33" s="1"/>
  <c r="AR30" i="25"/>
  <c r="I600" i="33" s="1"/>
  <c r="AR29" i="25"/>
  <c r="I572" i="33" s="1"/>
  <c r="AR28" i="25"/>
  <c r="I544" i="33" s="1"/>
  <c r="AR27" i="25"/>
  <c r="I516" i="33" s="1"/>
  <c r="AR26" i="25"/>
  <c r="I488" i="33" s="1"/>
  <c r="AR25" i="25"/>
  <c r="I460" i="33" s="1"/>
  <c r="AR24" i="25"/>
  <c r="I432" i="33" s="1"/>
  <c r="AR23" i="25"/>
  <c r="I404" i="33" s="1"/>
  <c r="AR22" i="25"/>
  <c r="I376" i="33" s="1"/>
  <c r="AR21" i="25"/>
  <c r="I348" i="33" s="1"/>
  <c r="AR20" i="25"/>
  <c r="I320" i="33" s="1"/>
  <c r="AR19" i="25"/>
  <c r="I292" i="33" s="1"/>
  <c r="AR18" i="25"/>
  <c r="I264" i="33" s="1"/>
  <c r="AR17" i="25"/>
  <c r="I236" i="33" s="1"/>
  <c r="AR16" i="25"/>
  <c r="I208" i="33" s="1"/>
  <c r="AR15" i="25"/>
  <c r="I180" i="33" s="1"/>
  <c r="AR14" i="25"/>
  <c r="I152" i="33" s="1"/>
  <c r="AR13" i="25"/>
  <c r="I124" i="33" s="1"/>
  <c r="AR12" i="25"/>
  <c r="I96" i="33" s="1"/>
  <c r="AR11" i="25"/>
  <c r="I68" i="33" s="1"/>
  <c r="AR10" i="25"/>
  <c r="I40" i="33" s="1"/>
  <c r="AR9" i="25"/>
  <c r="I12" i="33" s="1"/>
  <c r="AR8" i="25"/>
  <c r="AR7" i="25"/>
  <c r="AR6" i="25"/>
  <c r="AB4" i="25"/>
  <c r="AB108" i="25"/>
  <c r="I2783" i="33" s="1"/>
  <c r="AB107" i="25"/>
  <c r="I2755" i="33" s="1"/>
  <c r="AB106" i="25"/>
  <c r="I2727" i="33" s="1"/>
  <c r="AB105" i="25"/>
  <c r="I2699" i="33" s="1"/>
  <c r="AB104" i="25"/>
  <c r="I2671" i="33" s="1"/>
  <c r="AB103" i="25"/>
  <c r="I2643" i="33" s="1"/>
  <c r="AB102" i="25"/>
  <c r="I2615" i="33" s="1"/>
  <c r="AB101" i="25"/>
  <c r="I2587" i="33" s="1"/>
  <c r="AB100" i="25"/>
  <c r="I2559" i="33" s="1"/>
  <c r="AB99" i="25"/>
  <c r="I2531" i="33" s="1"/>
  <c r="AB98" i="25"/>
  <c r="I2503" i="33" s="1"/>
  <c r="AB97" i="25"/>
  <c r="I2475" i="33" s="1"/>
  <c r="AB96" i="25"/>
  <c r="I2447" i="33" s="1"/>
  <c r="AB95" i="25"/>
  <c r="I2419" i="33" s="1"/>
  <c r="AB94" i="25"/>
  <c r="I2391" i="33" s="1"/>
  <c r="AB93" i="25"/>
  <c r="I2363" i="33" s="1"/>
  <c r="AB92" i="25"/>
  <c r="I2335" i="33" s="1"/>
  <c r="AB91" i="25"/>
  <c r="I2307" i="33" s="1"/>
  <c r="AB90" i="25"/>
  <c r="I2279" i="33" s="1"/>
  <c r="AB89" i="25"/>
  <c r="I2251" i="33" s="1"/>
  <c r="AB88" i="25"/>
  <c r="I2223" i="33" s="1"/>
  <c r="AB87" i="25"/>
  <c r="I2195" i="33" s="1"/>
  <c r="AB86" i="25"/>
  <c r="I2167" i="33" s="1"/>
  <c r="AB85" i="25"/>
  <c r="I2139" i="33" s="1"/>
  <c r="AB84" i="25"/>
  <c r="I2111" i="33" s="1"/>
  <c r="AB83" i="25"/>
  <c r="I2083" i="33" s="1"/>
  <c r="AB82" i="25"/>
  <c r="I2055" i="33" s="1"/>
  <c r="AB81" i="25"/>
  <c r="I2027" i="33" s="1"/>
  <c r="AB80" i="25"/>
  <c r="I1999" i="33" s="1"/>
  <c r="AB79" i="25"/>
  <c r="I1971" i="33" s="1"/>
  <c r="AB78" i="25"/>
  <c r="I1943" i="33" s="1"/>
  <c r="AB77" i="25"/>
  <c r="I1915" i="33" s="1"/>
  <c r="AB76" i="25"/>
  <c r="I1887" i="33" s="1"/>
  <c r="AB75" i="25"/>
  <c r="I1859" i="33" s="1"/>
  <c r="AB74" i="25"/>
  <c r="I1831" i="33" s="1"/>
  <c r="AB73" i="25"/>
  <c r="I1803" i="33" s="1"/>
  <c r="AB72" i="25"/>
  <c r="I1775" i="33" s="1"/>
  <c r="AB71" i="25"/>
  <c r="I1747" i="33" s="1"/>
  <c r="AB70" i="25"/>
  <c r="I1719" i="33" s="1"/>
  <c r="AB69" i="25"/>
  <c r="I1691" i="33" s="1"/>
  <c r="AB68" i="25"/>
  <c r="I1663" i="33" s="1"/>
  <c r="AB67" i="25"/>
  <c r="I1635" i="33" s="1"/>
  <c r="AB66" i="25"/>
  <c r="I1607" i="33" s="1"/>
  <c r="AB65" i="25"/>
  <c r="I1579" i="33" s="1"/>
  <c r="AB64" i="25"/>
  <c r="I1551" i="33" s="1"/>
  <c r="AB63" i="25"/>
  <c r="I1523" i="33" s="1"/>
  <c r="AB62" i="25"/>
  <c r="I1495" i="33" s="1"/>
  <c r="AB61" i="25"/>
  <c r="I1467" i="33" s="1"/>
  <c r="AB60" i="25"/>
  <c r="I1439" i="33" s="1"/>
  <c r="AB59" i="25"/>
  <c r="I1411" i="33" s="1"/>
  <c r="AB58" i="25"/>
  <c r="I1383" i="33" s="1"/>
  <c r="AB57" i="25"/>
  <c r="I1355" i="33" s="1"/>
  <c r="AB56" i="25"/>
  <c r="I1327" i="33" s="1"/>
  <c r="AB55" i="25"/>
  <c r="I1299" i="33" s="1"/>
  <c r="AB54" i="25"/>
  <c r="I1271" i="33" s="1"/>
  <c r="AB53" i="25"/>
  <c r="I1243" i="33" s="1"/>
  <c r="AB52" i="25"/>
  <c r="I1215" i="33" s="1"/>
  <c r="AB51" i="25"/>
  <c r="I1187" i="33" s="1"/>
  <c r="AB50" i="25"/>
  <c r="I1159" i="33" s="1"/>
  <c r="AB49" i="25"/>
  <c r="I1131" i="33" s="1"/>
  <c r="AB48" i="25"/>
  <c r="I1103" i="33" s="1"/>
  <c r="AB47" i="25"/>
  <c r="I1075" i="33" s="1"/>
  <c r="AB46" i="25"/>
  <c r="I1047" i="33" s="1"/>
  <c r="AB45" i="25"/>
  <c r="I1019" i="33" s="1"/>
  <c r="AB44" i="25"/>
  <c r="I991" i="33" s="1"/>
  <c r="AB43" i="25"/>
  <c r="I963" i="33" s="1"/>
  <c r="AB42" i="25"/>
  <c r="I935" i="33" s="1"/>
  <c r="AB41" i="25"/>
  <c r="I907" i="33" s="1"/>
  <c r="AB40" i="25"/>
  <c r="I879" i="33" s="1"/>
  <c r="AB39" i="25"/>
  <c r="I851" i="33" s="1"/>
  <c r="AB38" i="25"/>
  <c r="I823" i="33" s="1"/>
  <c r="AB37" i="25"/>
  <c r="I795" i="33" s="1"/>
  <c r="AB36" i="25"/>
  <c r="I767" i="33" s="1"/>
  <c r="AB35" i="25"/>
  <c r="I739" i="33" s="1"/>
  <c r="AB34" i="25"/>
  <c r="I711" i="33" s="1"/>
  <c r="AB33" i="25"/>
  <c r="I683" i="33" s="1"/>
  <c r="AB32" i="25"/>
  <c r="I655" i="33" s="1"/>
  <c r="AB31" i="25"/>
  <c r="I627" i="33" s="1"/>
  <c r="AB30" i="25"/>
  <c r="I599" i="33" s="1"/>
  <c r="AB29" i="25"/>
  <c r="I571" i="33" s="1"/>
  <c r="AB28" i="25"/>
  <c r="I543" i="33" s="1"/>
  <c r="AB27" i="25"/>
  <c r="I515" i="33" s="1"/>
  <c r="AB26" i="25"/>
  <c r="I487" i="33" s="1"/>
  <c r="AB25" i="25"/>
  <c r="I459" i="33" s="1"/>
  <c r="AB24" i="25"/>
  <c r="I431" i="33" s="1"/>
  <c r="AB23" i="25"/>
  <c r="I403" i="33" s="1"/>
  <c r="AB22" i="25"/>
  <c r="I375" i="33" s="1"/>
  <c r="AB21" i="25"/>
  <c r="I347" i="33" s="1"/>
  <c r="AB20" i="25"/>
  <c r="I319" i="33" s="1"/>
  <c r="AB19" i="25"/>
  <c r="I291" i="33" s="1"/>
  <c r="AB18" i="25"/>
  <c r="I263" i="33" s="1"/>
  <c r="AB17" i="25"/>
  <c r="I235" i="33" s="1"/>
  <c r="AB16" i="25"/>
  <c r="I207" i="33" s="1"/>
  <c r="AB15" i="25"/>
  <c r="I179" i="33" s="1"/>
  <c r="AB14" i="25"/>
  <c r="I151" i="33" s="1"/>
  <c r="AB13" i="25"/>
  <c r="I123" i="33" s="1"/>
  <c r="AB12" i="25"/>
  <c r="I95" i="33" s="1"/>
  <c r="AB11" i="25"/>
  <c r="I67" i="33" s="1"/>
  <c r="AB10" i="25"/>
  <c r="I39" i="33" s="1"/>
  <c r="AB9" i="25"/>
  <c r="I11" i="33" s="1"/>
  <c r="AB8" i="25"/>
  <c r="AB7" i="25"/>
  <c r="AB6" i="25"/>
  <c r="N4" i="25"/>
  <c r="N108" i="25"/>
  <c r="I2782" i="33" s="1"/>
  <c r="I2787" i="33" s="1"/>
  <c r="I2788" i="33" s="1"/>
  <c r="I2789" i="33" s="1"/>
  <c r="N107" i="25"/>
  <c r="I2754" i="33" s="1"/>
  <c r="N106" i="25"/>
  <c r="I2726" i="33" s="1"/>
  <c r="I2731" i="33" s="1"/>
  <c r="I2732" i="33" s="1"/>
  <c r="I2733" i="33" s="1"/>
  <c r="N105" i="25"/>
  <c r="I2698" i="33" s="1"/>
  <c r="I2703" i="33" s="1"/>
  <c r="I2704" i="33" s="1"/>
  <c r="I2705" i="33" s="1"/>
  <c r="N104" i="25"/>
  <c r="I2670" i="33" s="1"/>
  <c r="I2675" i="33" s="1"/>
  <c r="I2676" i="33" s="1"/>
  <c r="I2677" i="33" s="1"/>
  <c r="N103" i="25"/>
  <c r="I2642" i="33" s="1"/>
  <c r="N102" i="25"/>
  <c r="I2614" i="33" s="1"/>
  <c r="I2619" i="33" s="1"/>
  <c r="I2620" i="33" s="1"/>
  <c r="I2621" i="33" s="1"/>
  <c r="N101" i="25"/>
  <c r="I2586" i="33" s="1"/>
  <c r="I2591" i="33" s="1"/>
  <c r="I2592" i="33" s="1"/>
  <c r="I2593" i="33" s="1"/>
  <c r="N100" i="25"/>
  <c r="I2558" i="33" s="1"/>
  <c r="I2563" i="33" s="1"/>
  <c r="I2564" i="33" s="1"/>
  <c r="I2565" i="33" s="1"/>
  <c r="N99" i="25"/>
  <c r="I2530" i="33" s="1"/>
  <c r="N98" i="25"/>
  <c r="I2502" i="33" s="1"/>
  <c r="I2507" i="33" s="1"/>
  <c r="I2508" i="33" s="1"/>
  <c r="I2509" i="33" s="1"/>
  <c r="N97" i="25"/>
  <c r="I2474" i="33" s="1"/>
  <c r="I2479" i="33" s="1"/>
  <c r="I2480" i="33" s="1"/>
  <c r="I2481" i="33" s="1"/>
  <c r="N96" i="25"/>
  <c r="I2446" i="33" s="1"/>
  <c r="I2451" i="33" s="1"/>
  <c r="I2452" i="33" s="1"/>
  <c r="I2453" i="33" s="1"/>
  <c r="N95" i="25"/>
  <c r="I2418" i="33" s="1"/>
  <c r="N94" i="25"/>
  <c r="I2390" i="33" s="1"/>
  <c r="N93" i="25"/>
  <c r="I2362" i="33" s="1"/>
  <c r="I2367" i="33" s="1"/>
  <c r="I2368" i="33" s="1"/>
  <c r="I2369" i="33" s="1"/>
  <c r="N92" i="25"/>
  <c r="I2334" i="33" s="1"/>
  <c r="I2339" i="33" s="1"/>
  <c r="I2340" i="33" s="1"/>
  <c r="I2341" i="33" s="1"/>
  <c r="N91" i="25"/>
  <c r="I2306" i="33" s="1"/>
  <c r="N90" i="25"/>
  <c r="I2278" i="33" s="1"/>
  <c r="I2283" i="33" s="1"/>
  <c r="I2284" i="33" s="1"/>
  <c r="I2285" i="33" s="1"/>
  <c r="N89" i="25"/>
  <c r="I2250" i="33" s="1"/>
  <c r="I2255" i="33" s="1"/>
  <c r="I2256" i="33" s="1"/>
  <c r="I2257" i="33" s="1"/>
  <c r="N88" i="25"/>
  <c r="I2222" i="33" s="1"/>
  <c r="I2227" i="33" s="1"/>
  <c r="I2228" i="33" s="1"/>
  <c r="I2229" i="33" s="1"/>
  <c r="N87" i="25"/>
  <c r="I2194" i="33" s="1"/>
  <c r="N86" i="25"/>
  <c r="I2166" i="33" s="1"/>
  <c r="I2171" i="33" s="1"/>
  <c r="I2172" i="33" s="1"/>
  <c r="I2173" i="33" s="1"/>
  <c r="N85" i="25"/>
  <c r="I2138" i="33" s="1"/>
  <c r="I2143" i="33" s="1"/>
  <c r="I2144" i="33" s="1"/>
  <c r="I2145" i="33" s="1"/>
  <c r="N84" i="25"/>
  <c r="I2110" i="33" s="1"/>
  <c r="I2115" i="33" s="1"/>
  <c r="I2116" i="33" s="1"/>
  <c r="I2117" i="33" s="1"/>
  <c r="N83" i="25"/>
  <c r="I2082" i="33" s="1"/>
  <c r="N82" i="25"/>
  <c r="I2054" i="33" s="1"/>
  <c r="I2059" i="33" s="1"/>
  <c r="I2060" i="33" s="1"/>
  <c r="I2061" i="33" s="1"/>
  <c r="N81" i="25"/>
  <c r="I2026" i="33" s="1"/>
  <c r="I2031" i="33" s="1"/>
  <c r="I2032" i="33" s="1"/>
  <c r="I2033" i="33" s="1"/>
  <c r="N80" i="25"/>
  <c r="I1998" i="33" s="1"/>
  <c r="I2003" i="33" s="1"/>
  <c r="I2004" i="33" s="1"/>
  <c r="I2005" i="33" s="1"/>
  <c r="N79" i="25"/>
  <c r="I1970" i="33" s="1"/>
  <c r="N78" i="25"/>
  <c r="I1942" i="33" s="1"/>
  <c r="I1947" i="33" s="1"/>
  <c r="I1948" i="33" s="1"/>
  <c r="I1949" i="33" s="1"/>
  <c r="N77" i="25"/>
  <c r="I1914" i="33" s="1"/>
  <c r="I1919" i="33" s="1"/>
  <c r="I1920" i="33" s="1"/>
  <c r="I1921" i="33" s="1"/>
  <c r="N76" i="25"/>
  <c r="I1886" i="33" s="1"/>
  <c r="I1891" i="33" s="1"/>
  <c r="I1892" i="33" s="1"/>
  <c r="I1893" i="33" s="1"/>
  <c r="N75" i="25"/>
  <c r="I1858" i="33" s="1"/>
  <c r="N74" i="25"/>
  <c r="I1830" i="33" s="1"/>
  <c r="I1835" i="33" s="1"/>
  <c r="I1836" i="33" s="1"/>
  <c r="I1837" i="33" s="1"/>
  <c r="N73" i="25"/>
  <c r="I1802" i="33" s="1"/>
  <c r="I1807" i="33" s="1"/>
  <c r="I1808" i="33" s="1"/>
  <c r="I1809" i="33" s="1"/>
  <c r="N72" i="25"/>
  <c r="I1774" i="33" s="1"/>
  <c r="I1779" i="33" s="1"/>
  <c r="I1780" i="33" s="1"/>
  <c r="I1781" i="33" s="1"/>
  <c r="N71" i="25"/>
  <c r="I1746" i="33" s="1"/>
  <c r="N70" i="25"/>
  <c r="I1718" i="33" s="1"/>
  <c r="I1723" i="33" s="1"/>
  <c r="I1724" i="33" s="1"/>
  <c r="I1725" i="33" s="1"/>
  <c r="N69" i="25"/>
  <c r="I1690" i="33" s="1"/>
  <c r="I1695" i="33" s="1"/>
  <c r="I1696" i="33" s="1"/>
  <c r="I1697" i="33" s="1"/>
  <c r="N68" i="25"/>
  <c r="I1662" i="33" s="1"/>
  <c r="I1667" i="33" s="1"/>
  <c r="I1668" i="33" s="1"/>
  <c r="I1669" i="33" s="1"/>
  <c r="N67" i="25"/>
  <c r="I1634" i="33" s="1"/>
  <c r="N66" i="25"/>
  <c r="I1606" i="33" s="1"/>
  <c r="I1611" i="33" s="1"/>
  <c r="I1612" i="33" s="1"/>
  <c r="I1613" i="33" s="1"/>
  <c r="N65" i="25"/>
  <c r="I1578" i="33" s="1"/>
  <c r="I1583" i="33" s="1"/>
  <c r="I1584" i="33" s="1"/>
  <c r="I1585" i="33" s="1"/>
  <c r="N64" i="25"/>
  <c r="I1550" i="33" s="1"/>
  <c r="I1555" i="33" s="1"/>
  <c r="I1556" i="33" s="1"/>
  <c r="I1557" i="33" s="1"/>
  <c r="N63" i="25"/>
  <c r="I1522" i="33" s="1"/>
  <c r="N62" i="25"/>
  <c r="I1494" i="33" s="1"/>
  <c r="I1499" i="33" s="1"/>
  <c r="I1500" i="33" s="1"/>
  <c r="I1501" i="33" s="1"/>
  <c r="N61" i="25"/>
  <c r="I1466" i="33" s="1"/>
  <c r="I1471" i="33" s="1"/>
  <c r="I1472" i="33" s="1"/>
  <c r="I1473" i="33" s="1"/>
  <c r="N60" i="25"/>
  <c r="I1438" i="33" s="1"/>
  <c r="I1443" i="33" s="1"/>
  <c r="I1444" i="33" s="1"/>
  <c r="I1445" i="33" s="1"/>
  <c r="N59" i="25"/>
  <c r="I1410" i="33" s="1"/>
  <c r="N58" i="25"/>
  <c r="I1382" i="33" s="1"/>
  <c r="I1387" i="33" s="1"/>
  <c r="I1388" i="33" s="1"/>
  <c r="I1389" i="33" s="1"/>
  <c r="N57" i="25"/>
  <c r="I1354" i="33" s="1"/>
  <c r="I1359" i="33" s="1"/>
  <c r="I1360" i="33" s="1"/>
  <c r="I1361" i="33" s="1"/>
  <c r="N56" i="25"/>
  <c r="I1326" i="33" s="1"/>
  <c r="I1331" i="33" s="1"/>
  <c r="I1332" i="33" s="1"/>
  <c r="I1333" i="33" s="1"/>
  <c r="N55" i="25"/>
  <c r="I1298" i="33" s="1"/>
  <c r="N54" i="25"/>
  <c r="I1270" i="33" s="1"/>
  <c r="I1275" i="33" s="1"/>
  <c r="I1276" i="33" s="1"/>
  <c r="I1277" i="33" s="1"/>
  <c r="N53" i="25"/>
  <c r="I1242" i="33" s="1"/>
  <c r="I1247" i="33" s="1"/>
  <c r="I1248" i="33" s="1"/>
  <c r="I1249" i="33" s="1"/>
  <c r="N52" i="25"/>
  <c r="I1214" i="33" s="1"/>
  <c r="I1219" i="33" s="1"/>
  <c r="I1220" i="33" s="1"/>
  <c r="I1221" i="33" s="1"/>
  <c r="N51" i="25"/>
  <c r="I1186" i="33" s="1"/>
  <c r="N50" i="25"/>
  <c r="I1158" i="33" s="1"/>
  <c r="I1163" i="33" s="1"/>
  <c r="I1164" i="33" s="1"/>
  <c r="I1165" i="33" s="1"/>
  <c r="N49" i="25"/>
  <c r="I1130" i="33" s="1"/>
  <c r="I1135" i="33" s="1"/>
  <c r="I1136" i="33" s="1"/>
  <c r="I1137" i="33" s="1"/>
  <c r="N48" i="25"/>
  <c r="I1102" i="33" s="1"/>
  <c r="I1107" i="33" s="1"/>
  <c r="I1108" i="33" s="1"/>
  <c r="I1109" i="33" s="1"/>
  <c r="N47" i="25"/>
  <c r="I1074" i="33" s="1"/>
  <c r="N46" i="25"/>
  <c r="I1046" i="33" s="1"/>
  <c r="I1051" i="33" s="1"/>
  <c r="I1052" i="33" s="1"/>
  <c r="I1053" i="33" s="1"/>
  <c r="N45" i="25"/>
  <c r="I1018" i="33" s="1"/>
  <c r="I1023" i="33" s="1"/>
  <c r="I1024" i="33" s="1"/>
  <c r="I1025" i="33" s="1"/>
  <c r="N44" i="25"/>
  <c r="I990" i="33" s="1"/>
  <c r="I995" i="33" s="1"/>
  <c r="I996" i="33" s="1"/>
  <c r="I997" i="33" s="1"/>
  <c r="N43" i="25"/>
  <c r="I962" i="33" s="1"/>
  <c r="N42" i="25"/>
  <c r="I934" i="33" s="1"/>
  <c r="I939" i="33" s="1"/>
  <c r="I940" i="33" s="1"/>
  <c r="I941" i="33" s="1"/>
  <c r="N41" i="25"/>
  <c r="I906" i="33" s="1"/>
  <c r="I911" i="33" s="1"/>
  <c r="I912" i="33" s="1"/>
  <c r="I913" i="33" s="1"/>
  <c r="N40" i="25"/>
  <c r="I878" i="33" s="1"/>
  <c r="I883" i="33" s="1"/>
  <c r="I884" i="33" s="1"/>
  <c r="I885" i="33" s="1"/>
  <c r="N39" i="25"/>
  <c r="I850" i="33" s="1"/>
  <c r="N38" i="25"/>
  <c r="I822" i="33" s="1"/>
  <c r="I827" i="33" s="1"/>
  <c r="I828" i="33" s="1"/>
  <c r="I829" i="33" s="1"/>
  <c r="N37" i="25"/>
  <c r="I794" i="33" s="1"/>
  <c r="I799" i="33" s="1"/>
  <c r="I800" i="33" s="1"/>
  <c r="I801" i="33" s="1"/>
  <c r="N36" i="25"/>
  <c r="I766" i="33" s="1"/>
  <c r="I771" i="33" s="1"/>
  <c r="I772" i="33" s="1"/>
  <c r="I773" i="33" s="1"/>
  <c r="N35" i="25"/>
  <c r="I738" i="33" s="1"/>
  <c r="N34" i="25"/>
  <c r="I710" i="33" s="1"/>
  <c r="I715" i="33" s="1"/>
  <c r="I716" i="33" s="1"/>
  <c r="I717" i="33" s="1"/>
  <c r="N33" i="25"/>
  <c r="I682" i="33" s="1"/>
  <c r="I687" i="33" s="1"/>
  <c r="I688" i="33" s="1"/>
  <c r="I689" i="33" s="1"/>
  <c r="N32" i="25"/>
  <c r="I654" i="33" s="1"/>
  <c r="I659" i="33" s="1"/>
  <c r="I660" i="33" s="1"/>
  <c r="I661" i="33" s="1"/>
  <c r="N31" i="25"/>
  <c r="I626" i="33" s="1"/>
  <c r="N30" i="25"/>
  <c r="I598" i="33" s="1"/>
  <c r="I603" i="33" s="1"/>
  <c r="I604" i="33" s="1"/>
  <c r="I605" i="33" s="1"/>
  <c r="N29" i="25"/>
  <c r="I570" i="33" s="1"/>
  <c r="I575" i="33" s="1"/>
  <c r="I576" i="33" s="1"/>
  <c r="I577" i="33" s="1"/>
  <c r="N28" i="25"/>
  <c r="I542" i="33" s="1"/>
  <c r="I547" i="33" s="1"/>
  <c r="I548" i="33" s="1"/>
  <c r="I549" i="33" s="1"/>
  <c r="N27" i="25"/>
  <c r="I514" i="33" s="1"/>
  <c r="N26" i="25"/>
  <c r="I486" i="33" s="1"/>
  <c r="I491" i="33" s="1"/>
  <c r="I492" i="33" s="1"/>
  <c r="I493" i="33" s="1"/>
  <c r="N25" i="25"/>
  <c r="I458" i="33" s="1"/>
  <c r="I463" i="33" s="1"/>
  <c r="I464" i="33" s="1"/>
  <c r="I465" i="33" s="1"/>
  <c r="N24" i="25"/>
  <c r="I430" i="33" s="1"/>
  <c r="I435" i="33" s="1"/>
  <c r="I436" i="33" s="1"/>
  <c r="I437" i="33" s="1"/>
  <c r="N23" i="25"/>
  <c r="I402" i="33" s="1"/>
  <c r="N22" i="25"/>
  <c r="I374" i="33" s="1"/>
  <c r="I379" i="33" s="1"/>
  <c r="I380" i="33" s="1"/>
  <c r="I381" i="33" s="1"/>
  <c r="N21" i="25"/>
  <c r="I346" i="33" s="1"/>
  <c r="I351" i="33" s="1"/>
  <c r="I352" i="33" s="1"/>
  <c r="I353" i="33" s="1"/>
  <c r="N20" i="25"/>
  <c r="I318" i="33" s="1"/>
  <c r="I323" i="33" s="1"/>
  <c r="I324" i="33" s="1"/>
  <c r="I325" i="33" s="1"/>
  <c r="N19" i="25"/>
  <c r="I290" i="33" s="1"/>
  <c r="N18" i="25"/>
  <c r="I262" i="33" s="1"/>
  <c r="I267" i="33" s="1"/>
  <c r="I268" i="33" s="1"/>
  <c r="I269" i="33" s="1"/>
  <c r="N17" i="25"/>
  <c r="I234" i="33" s="1"/>
  <c r="I239" i="33" s="1"/>
  <c r="I240" i="33" s="1"/>
  <c r="I241" i="33" s="1"/>
  <c r="N16" i="25"/>
  <c r="I206" i="33" s="1"/>
  <c r="I211" i="33" s="1"/>
  <c r="I212" i="33" s="1"/>
  <c r="I213" i="33" s="1"/>
  <c r="N15" i="25"/>
  <c r="I178" i="33" s="1"/>
  <c r="N14" i="25"/>
  <c r="I150" i="33" s="1"/>
  <c r="I155" i="33" s="1"/>
  <c r="I156" i="33" s="1"/>
  <c r="I157" i="33" s="1"/>
  <c r="N13" i="25"/>
  <c r="I122" i="33" s="1"/>
  <c r="I127" i="33" s="1"/>
  <c r="I128" i="33" s="1"/>
  <c r="I129" i="33" s="1"/>
  <c r="N12" i="25"/>
  <c r="I94" i="33" s="1"/>
  <c r="I99" i="33" s="1"/>
  <c r="I100" i="33" s="1"/>
  <c r="I101" i="33" s="1"/>
  <c r="N11" i="25"/>
  <c r="I66" i="33" s="1"/>
  <c r="N10" i="25"/>
  <c r="I38" i="33" s="1"/>
  <c r="I43" i="33" s="1"/>
  <c r="I44" i="33" s="1"/>
  <c r="I45" i="33" s="1"/>
  <c r="N9" i="25"/>
  <c r="I10" i="33" s="1"/>
  <c r="N8" i="25"/>
  <c r="N7" i="25"/>
  <c r="N6" i="25"/>
  <c r="M382" i="33" l="1"/>
  <c r="EN8" i="25"/>
  <c r="R2482" i="33"/>
  <c r="R102" i="33"/>
  <c r="R214" i="33"/>
  <c r="R1754" i="33"/>
  <c r="R46" i="33"/>
  <c r="R1614" i="33"/>
  <c r="R186" i="33"/>
  <c r="R326" i="33"/>
  <c r="R382" i="33"/>
  <c r="R2398" i="33"/>
  <c r="R1950" i="33"/>
  <c r="R270" i="33"/>
  <c r="R466" i="33"/>
  <c r="R1978" i="33"/>
  <c r="R2650" i="33"/>
  <c r="R74" i="33"/>
  <c r="R1726" i="33"/>
  <c r="R2034" i="33"/>
  <c r="R690" i="33"/>
  <c r="R2594" i="33"/>
  <c r="R2258" i="33"/>
  <c r="R158" i="33"/>
  <c r="R998" i="33"/>
  <c r="R2202" i="33"/>
  <c r="R522" i="33"/>
  <c r="R1810" i="33"/>
  <c r="DS7" i="25"/>
  <c r="I71" i="33"/>
  <c r="I72" i="33" s="1"/>
  <c r="I73" i="33" s="1"/>
  <c r="I183" i="33"/>
  <c r="I184" i="33" s="1"/>
  <c r="I185" i="33" s="1"/>
  <c r="I295" i="33"/>
  <c r="I296" i="33" s="1"/>
  <c r="I297" i="33" s="1"/>
  <c r="I407" i="33"/>
  <c r="I408" i="33" s="1"/>
  <c r="I409" i="33" s="1"/>
  <c r="I519" i="33"/>
  <c r="I520" i="33" s="1"/>
  <c r="I521" i="33" s="1"/>
  <c r="I631" i="33"/>
  <c r="I632" i="33" s="1"/>
  <c r="I633" i="33" s="1"/>
  <c r="I743" i="33"/>
  <c r="I744" i="33" s="1"/>
  <c r="I745" i="33" s="1"/>
  <c r="I855" i="33"/>
  <c r="I856" i="33" s="1"/>
  <c r="I857" i="33" s="1"/>
  <c r="I967" i="33"/>
  <c r="I968" i="33" s="1"/>
  <c r="I969" i="33" s="1"/>
  <c r="I1079" i="33"/>
  <c r="I1080" i="33" s="1"/>
  <c r="I1081" i="33" s="1"/>
  <c r="I1191" i="33"/>
  <c r="I1192" i="33" s="1"/>
  <c r="I1193" i="33" s="1"/>
  <c r="I1303" i="33"/>
  <c r="I1304" i="33" s="1"/>
  <c r="I1305" i="33" s="1"/>
  <c r="I1415" i="33"/>
  <c r="I1416" i="33" s="1"/>
  <c r="I1417" i="33" s="1"/>
  <c r="I1527" i="33"/>
  <c r="I1528" i="33" s="1"/>
  <c r="I1529" i="33" s="1"/>
  <c r="I1639" i="33"/>
  <c r="I1640" i="33" s="1"/>
  <c r="I1641" i="33" s="1"/>
  <c r="I1751" i="33"/>
  <c r="I1752" i="33" s="1"/>
  <c r="I1753" i="33" s="1"/>
  <c r="I1863" i="33"/>
  <c r="I1864" i="33" s="1"/>
  <c r="I1865" i="33" s="1"/>
  <c r="I1975" i="33"/>
  <c r="I1976" i="33" s="1"/>
  <c r="I1977" i="33" s="1"/>
  <c r="I2087" i="33"/>
  <c r="I2088" i="33" s="1"/>
  <c r="I2089" i="33" s="1"/>
  <c r="I2199" i="33"/>
  <c r="I2200" i="33" s="1"/>
  <c r="I2201" i="33" s="1"/>
  <c r="I2423" i="33"/>
  <c r="I2424" i="33" s="1"/>
  <c r="I2425" i="33" s="1"/>
  <c r="I2535" i="33"/>
  <c r="I2536" i="33" s="1"/>
  <c r="I2537" i="33" s="1"/>
  <c r="I2647" i="33"/>
  <c r="I2648" i="33" s="1"/>
  <c r="I2649" i="33" s="1"/>
  <c r="I2759" i="33"/>
  <c r="I2760" i="33" s="1"/>
  <c r="I2761" i="33" s="1"/>
  <c r="I2697" i="33"/>
  <c r="I2669" i="33"/>
  <c r="I2557" i="33"/>
  <c r="I2249" i="33"/>
  <c r="I2781" i="33"/>
  <c r="I2753" i="33"/>
  <c r="I2725" i="33"/>
  <c r="I2585" i="33"/>
  <c r="I2445" i="33"/>
  <c r="I2417" i="33"/>
  <c r="I2305" i="33"/>
  <c r="I2641" i="33"/>
  <c r="I2613" i="33"/>
  <c r="I2361" i="33"/>
  <c r="I2333" i="33"/>
  <c r="I2277" i="33"/>
  <c r="I2501" i="33"/>
  <c r="I2529" i="33"/>
  <c r="I2389" i="33"/>
  <c r="I2473" i="33"/>
  <c r="I1913" i="33"/>
  <c r="I1857" i="33"/>
  <c r="I1801" i="33"/>
  <c r="I1773" i="33"/>
  <c r="I1745" i="33"/>
  <c r="I1661" i="33"/>
  <c r="I1577" i="33"/>
  <c r="I1521" i="33"/>
  <c r="I1465" i="33"/>
  <c r="I1409" i="33"/>
  <c r="I1325" i="33"/>
  <c r="I2165" i="33"/>
  <c r="I2081" i="33"/>
  <c r="I2025" i="33"/>
  <c r="I1969" i="33"/>
  <c r="I1885" i="33"/>
  <c r="I1269" i="33"/>
  <c r="I1213" i="33"/>
  <c r="I1157" i="33"/>
  <c r="I2193" i="33"/>
  <c r="I2109" i="33"/>
  <c r="I1829" i="33"/>
  <c r="I1689" i="33"/>
  <c r="I1605" i="33"/>
  <c r="I1549" i="33"/>
  <c r="I1493" i="33"/>
  <c r="I1437" i="33"/>
  <c r="I1353" i="33"/>
  <c r="I1297" i="33"/>
  <c r="I2221" i="33"/>
  <c r="I1633" i="33"/>
  <c r="I1717" i="33"/>
  <c r="I1241" i="33"/>
  <c r="I1185" i="33"/>
  <c r="I1129" i="33"/>
  <c r="I2053" i="33"/>
  <c r="I1997" i="33"/>
  <c r="I1941" i="33"/>
  <c r="I1381" i="33"/>
  <c r="I989" i="33"/>
  <c r="I961" i="33"/>
  <c r="I765" i="33"/>
  <c r="I737" i="33"/>
  <c r="I177" i="33"/>
  <c r="I93" i="33"/>
  <c r="I65" i="33"/>
  <c r="I821" i="33"/>
  <c r="I569" i="33"/>
  <c r="I485" i="33"/>
  <c r="I373" i="33"/>
  <c r="I261" i="33"/>
  <c r="I205" i="33"/>
  <c r="I933" i="33"/>
  <c r="I905" i="33"/>
  <c r="I709" i="33"/>
  <c r="I681" i="33"/>
  <c r="I513" i="33"/>
  <c r="I457" i="33"/>
  <c r="I401" i="33"/>
  <c r="I345" i="33"/>
  <c r="I289" i="33"/>
  <c r="I233" i="33"/>
  <c r="I149" i="33"/>
  <c r="I2137" i="33"/>
  <c r="I1045" i="33"/>
  <c r="I1017" i="33"/>
  <c r="I429" i="33"/>
  <c r="I121" i="33"/>
  <c r="I1101" i="33"/>
  <c r="I1073" i="33"/>
  <c r="I877" i="33"/>
  <c r="I849" i="33"/>
  <c r="I653" i="33"/>
  <c r="I625" i="33"/>
  <c r="I793" i="33"/>
  <c r="I597" i="33"/>
  <c r="I541" i="33"/>
  <c r="I317" i="33"/>
  <c r="I37" i="33"/>
  <c r="I2395" i="33"/>
  <c r="I2396" i="33" s="1"/>
  <c r="I2397" i="33" s="1"/>
  <c r="EN100" i="25"/>
  <c r="EP100" i="25" s="1"/>
  <c r="T2566" i="33" s="1"/>
  <c r="M2566" i="33"/>
  <c r="EN104" i="25"/>
  <c r="M2678" i="33"/>
  <c r="EN57" i="25"/>
  <c r="M1362" i="33"/>
  <c r="EN32" i="25"/>
  <c r="M662" i="33"/>
  <c r="EN59" i="25"/>
  <c r="EP59" i="25" s="1"/>
  <c r="T1418" i="33" s="1"/>
  <c r="M1418" i="33"/>
  <c r="EN102" i="25"/>
  <c r="M2622" i="33"/>
  <c r="EN61" i="25"/>
  <c r="EP61" i="25" s="1"/>
  <c r="T1474" i="33" s="1"/>
  <c r="M1474" i="33"/>
  <c r="EN47" i="25"/>
  <c r="M1082" i="33"/>
  <c r="EN75" i="25"/>
  <c r="EP75" i="25" s="1"/>
  <c r="T1866" i="33" s="1"/>
  <c r="M1866" i="33"/>
  <c r="EN76" i="25"/>
  <c r="M1894" i="33"/>
  <c r="EN55" i="25"/>
  <c r="M1306" i="33"/>
  <c r="EN45" i="25"/>
  <c r="M1026" i="33"/>
  <c r="EN38" i="25"/>
  <c r="M830" i="33"/>
  <c r="EN26" i="25"/>
  <c r="M494" i="33"/>
  <c r="EN37" i="25"/>
  <c r="M802" i="33"/>
  <c r="M1390" i="33"/>
  <c r="EN58" i="25"/>
  <c r="EN39" i="25"/>
  <c r="M858" i="33"/>
  <c r="EN35" i="25"/>
  <c r="M746" i="33"/>
  <c r="EN29" i="25"/>
  <c r="M578" i="33"/>
  <c r="R242" i="33"/>
  <c r="EP17" i="25"/>
  <c r="T242" i="33" s="1"/>
  <c r="EN106" i="25"/>
  <c r="M2734" i="33"/>
  <c r="EN85" i="25"/>
  <c r="M2146" i="33"/>
  <c r="I2311" i="33"/>
  <c r="I2312" i="33" s="1"/>
  <c r="I2313" i="33" s="1"/>
  <c r="EN74" i="25"/>
  <c r="M1838" i="33"/>
  <c r="EN34" i="25"/>
  <c r="M718" i="33"/>
  <c r="EN63" i="25"/>
  <c r="M1530" i="33"/>
  <c r="EN105" i="25"/>
  <c r="M2706" i="33"/>
  <c r="EN23" i="25"/>
  <c r="M410" i="33"/>
  <c r="EN19" i="25"/>
  <c r="M298" i="33"/>
  <c r="EN50" i="25"/>
  <c r="M1166" i="33"/>
  <c r="EN72" i="25"/>
  <c r="M1782" i="33"/>
  <c r="EN86" i="25"/>
  <c r="M2174" i="33"/>
  <c r="EN60" i="25"/>
  <c r="M1446" i="33"/>
  <c r="R2006" i="33"/>
  <c r="EP80" i="25"/>
  <c r="T2006" i="33" s="1"/>
  <c r="EN48" i="25"/>
  <c r="M1110" i="33"/>
  <c r="EN13" i="25"/>
  <c r="M130" i="33"/>
  <c r="EN49" i="25"/>
  <c r="M1138" i="33"/>
  <c r="EN108" i="25"/>
  <c r="M2790" i="33"/>
  <c r="EN67" i="25"/>
  <c r="M1642" i="33"/>
  <c r="EN84" i="25"/>
  <c r="M2118" i="33"/>
  <c r="EN43" i="25"/>
  <c r="M970" i="33"/>
  <c r="EN28" i="25"/>
  <c r="M550" i="33"/>
  <c r="EN92" i="25"/>
  <c r="M2342" i="33"/>
  <c r="EN51" i="25"/>
  <c r="M1194" i="33"/>
  <c r="EP14" i="25"/>
  <c r="T158" i="33" s="1"/>
  <c r="EN53" i="25"/>
  <c r="EP53" i="25" s="1"/>
  <c r="T1250" i="33" s="1"/>
  <c r="M1250" i="33"/>
  <c r="EN36" i="25"/>
  <c r="M774" i="33"/>
  <c r="EN65" i="25"/>
  <c r="EP65" i="25" s="1"/>
  <c r="T1586" i="33" s="1"/>
  <c r="M1586" i="33"/>
  <c r="EN41" i="25"/>
  <c r="M914" i="33"/>
  <c r="EN30" i="25"/>
  <c r="EP30" i="25" s="1"/>
  <c r="T606" i="33" s="1"/>
  <c r="M606" i="33"/>
  <c r="EP11" i="25"/>
  <c r="T74" i="33" s="1"/>
  <c r="EN42" i="25"/>
  <c r="M942" i="33"/>
  <c r="EN95" i="25"/>
  <c r="M2426" i="33"/>
  <c r="R2230" i="33"/>
  <c r="EP88" i="25"/>
  <c r="T2230" i="33" s="1"/>
  <c r="M1502" i="33"/>
  <c r="EN62" i="25"/>
  <c r="EP44" i="25"/>
  <c r="T998" i="33" s="1"/>
  <c r="I2779" i="33"/>
  <c r="I2751" i="33"/>
  <c r="I2527" i="33"/>
  <c r="I2499" i="33"/>
  <c r="I2471" i="33"/>
  <c r="I2387" i="33"/>
  <c r="I2695" i="33"/>
  <c r="I2667" i="33"/>
  <c r="I2555" i="33"/>
  <c r="I2247" i="33"/>
  <c r="I2723" i="33"/>
  <c r="I2583" i="33"/>
  <c r="I2443" i="33"/>
  <c r="I2415" i="33"/>
  <c r="I2303" i="33"/>
  <c r="I2639" i="33"/>
  <c r="I2331" i="33"/>
  <c r="I2359" i="33"/>
  <c r="I2275" i="33"/>
  <c r="I2611" i="33"/>
  <c r="I2135" i="33"/>
  <c r="I2051" i="33"/>
  <c r="I1995" i="33"/>
  <c r="I1939" i="33"/>
  <c r="I1715" i="33"/>
  <c r="I1631" i="33"/>
  <c r="I1379" i="33"/>
  <c r="I1239" i="33"/>
  <c r="I1183" i="33"/>
  <c r="I1127" i="33"/>
  <c r="I1911" i="33"/>
  <c r="I1855" i="33"/>
  <c r="I1799" i="33"/>
  <c r="I1771" i="33"/>
  <c r="I1743" i="33"/>
  <c r="I1659" i="33"/>
  <c r="I1575" i="33"/>
  <c r="I1519" i="33"/>
  <c r="I1463" i="33"/>
  <c r="I1407" i="33"/>
  <c r="I1323" i="33"/>
  <c r="I2163" i="33"/>
  <c r="I2079" i="33"/>
  <c r="I2023" i="33"/>
  <c r="I1967" i="33"/>
  <c r="I1883" i="33"/>
  <c r="I1267" i="33"/>
  <c r="I1211" i="33"/>
  <c r="I1155" i="33"/>
  <c r="I1687" i="33"/>
  <c r="I1547" i="33"/>
  <c r="I1099" i="33"/>
  <c r="I1043" i="33"/>
  <c r="I987" i="33"/>
  <c r="I931" i="33"/>
  <c r="I875" i="33"/>
  <c r="I819" i="33"/>
  <c r="I763" i="33"/>
  <c r="I707" i="33"/>
  <c r="I651" i="33"/>
  <c r="I595" i="33"/>
  <c r="I2219" i="33"/>
  <c r="I1491" i="33"/>
  <c r="I1351" i="33"/>
  <c r="I2107" i="33"/>
  <c r="I1435" i="33"/>
  <c r="I1295" i="33"/>
  <c r="I959" i="33"/>
  <c r="I735" i="33"/>
  <c r="I539" i="33"/>
  <c r="I483" i="33"/>
  <c r="I427" i="33"/>
  <c r="I371" i="33"/>
  <c r="I315" i="33"/>
  <c r="I259" i="33"/>
  <c r="I203" i="33"/>
  <c r="I119" i="33"/>
  <c r="I35" i="33"/>
  <c r="I1015" i="33"/>
  <c r="I1603" i="33"/>
  <c r="I903" i="33"/>
  <c r="I679" i="33"/>
  <c r="I791" i="33"/>
  <c r="I567" i="33"/>
  <c r="I2191" i="33"/>
  <c r="I1827" i="33"/>
  <c r="I1071" i="33"/>
  <c r="I847" i="33"/>
  <c r="I623" i="33"/>
  <c r="I511" i="33"/>
  <c r="I455" i="33"/>
  <c r="I399" i="33"/>
  <c r="I343" i="33"/>
  <c r="I287" i="33"/>
  <c r="I231" i="33"/>
  <c r="I175" i="33"/>
  <c r="I147" i="33"/>
  <c r="I91" i="33"/>
  <c r="I63" i="33"/>
  <c r="EN83" i="25"/>
  <c r="M2090" i="33"/>
  <c r="EN90" i="25"/>
  <c r="M2286" i="33"/>
  <c r="EN46" i="25"/>
  <c r="M1054" i="33"/>
  <c r="EN68" i="25"/>
  <c r="M1670" i="33"/>
  <c r="EN91" i="25"/>
  <c r="M2314" i="33"/>
  <c r="EN82" i="25"/>
  <c r="M2062" i="33"/>
  <c r="EN98" i="25"/>
  <c r="M2510" i="33"/>
  <c r="EN69" i="25"/>
  <c r="M1698" i="33"/>
  <c r="EN64" i="25"/>
  <c r="M1558" i="33"/>
  <c r="EN21" i="25"/>
  <c r="M354" i="33"/>
  <c r="EN77" i="25"/>
  <c r="M1922" i="33"/>
  <c r="EN99" i="25"/>
  <c r="M2538" i="33"/>
  <c r="EN96" i="25"/>
  <c r="M2454" i="33"/>
  <c r="M1278" i="33"/>
  <c r="EN54" i="25"/>
  <c r="EN24" i="25"/>
  <c r="M438" i="33"/>
  <c r="EN40" i="25"/>
  <c r="M886" i="33"/>
  <c r="EN93" i="25"/>
  <c r="M2370" i="33"/>
  <c r="EN31" i="25"/>
  <c r="M634" i="33"/>
  <c r="M1334" i="33"/>
  <c r="EN56" i="25"/>
  <c r="EN107" i="25"/>
  <c r="M2762" i="33"/>
  <c r="EN9" i="25"/>
  <c r="M18" i="33"/>
  <c r="EP43" i="25"/>
  <c r="T970" i="33" s="1"/>
  <c r="EP23" i="25"/>
  <c r="T410" i="33" s="1"/>
  <c r="EP19" i="25"/>
  <c r="T298" i="33" s="1"/>
  <c r="EP46" i="25"/>
  <c r="T1054" i="33" s="1"/>
  <c r="EP92" i="25"/>
  <c r="T2342" i="33" s="1"/>
  <c r="EP51" i="25"/>
  <c r="T1194" i="33" s="1"/>
  <c r="EP34" i="25"/>
  <c r="T718" i="33" s="1"/>
  <c r="EP98" i="25"/>
  <c r="T2510" i="33" s="1"/>
  <c r="EP64" i="25"/>
  <c r="T1558" i="33" s="1"/>
  <c r="EP55" i="25"/>
  <c r="T1306" i="33" s="1"/>
  <c r="EP105" i="25"/>
  <c r="T2706" i="33" s="1"/>
  <c r="EP38" i="25"/>
  <c r="T830" i="33" s="1"/>
  <c r="EP83" i="25"/>
  <c r="T2090" i="33" s="1"/>
  <c r="EP84" i="25"/>
  <c r="T2118" i="33" s="1"/>
  <c r="EP67" i="25"/>
  <c r="T1642" i="33" s="1"/>
  <c r="EP57" i="25"/>
  <c r="T1362" i="33" s="1"/>
  <c r="EP91" i="25"/>
  <c r="T2314" i="33" s="1"/>
  <c r="EP36" i="25"/>
  <c r="T774" i="33" s="1"/>
  <c r="EX7" i="25"/>
  <c r="EV6" i="25"/>
  <c r="ET6" i="25"/>
  <c r="ES6" i="25"/>
  <c r="EW6" i="25"/>
  <c r="DS8" i="25"/>
  <c r="DS6" i="25"/>
  <c r="I15" i="33"/>
  <c r="I9" i="33"/>
  <c r="I7" i="33"/>
  <c r="E108" i="25"/>
  <c r="W2776" i="33" s="1"/>
  <c r="CV108" i="25"/>
  <c r="E2786" i="33" s="1"/>
  <c r="CW108" i="25"/>
  <c r="F2786" i="33" s="1"/>
  <c r="CX108" i="25"/>
  <c r="G2786" i="33" s="1"/>
  <c r="DA108" i="25"/>
  <c r="DF108" i="25"/>
  <c r="O2786" i="33" s="1"/>
  <c r="CT108" i="25"/>
  <c r="DB108" i="25"/>
  <c r="K2786" i="33" s="1"/>
  <c r="DG108" i="25"/>
  <c r="P2786" i="33" s="1"/>
  <c r="CY3" i="25"/>
  <c r="DH3" i="25"/>
  <c r="DJ3" i="25"/>
  <c r="E107" i="25"/>
  <c r="W2748" i="33" s="1"/>
  <c r="CV107" i="25"/>
  <c r="E2758" i="33" s="1"/>
  <c r="CW107" i="25"/>
  <c r="F2758" i="33" s="1"/>
  <c r="CX107" i="25"/>
  <c r="G2758" i="33" s="1"/>
  <c r="DA107" i="25"/>
  <c r="DF107" i="25"/>
  <c r="O2758" i="33" s="1"/>
  <c r="CT107" i="25"/>
  <c r="DB107" i="25"/>
  <c r="K2758" i="33" s="1"/>
  <c r="DG107" i="25"/>
  <c r="P2758" i="33" s="1"/>
  <c r="E106" i="25"/>
  <c r="W2720" i="33" s="1"/>
  <c r="CV106" i="25"/>
  <c r="E2730" i="33" s="1"/>
  <c r="CW106" i="25"/>
  <c r="F2730" i="33" s="1"/>
  <c r="CX106" i="25"/>
  <c r="G2730" i="33" s="1"/>
  <c r="DA106" i="25"/>
  <c r="J2730" i="33" s="1"/>
  <c r="DF106" i="25"/>
  <c r="O2730" i="33" s="1"/>
  <c r="CT106" i="25"/>
  <c r="DB106" i="25"/>
  <c r="DG106" i="25"/>
  <c r="P2730" i="33" s="1"/>
  <c r="E105" i="25"/>
  <c r="W2692" i="33" s="1"/>
  <c r="CV105" i="25"/>
  <c r="E2702" i="33" s="1"/>
  <c r="CW105" i="25"/>
  <c r="F2702" i="33" s="1"/>
  <c r="CX105" i="25"/>
  <c r="G2702" i="33" s="1"/>
  <c r="DA105" i="25"/>
  <c r="J2702" i="33" s="1"/>
  <c r="DF105" i="25"/>
  <c r="O2702" i="33" s="1"/>
  <c r="CT105" i="25"/>
  <c r="DB105" i="25"/>
  <c r="K2702" i="33" s="1"/>
  <c r="DG105" i="25"/>
  <c r="P2702" i="33" s="1"/>
  <c r="E104" i="25"/>
  <c r="W2664" i="33" s="1"/>
  <c r="CV104" i="25"/>
  <c r="E2674" i="33" s="1"/>
  <c r="CW104" i="25"/>
  <c r="F2674" i="33" s="1"/>
  <c r="CX104" i="25"/>
  <c r="G2674" i="33" s="1"/>
  <c r="DA104" i="25"/>
  <c r="J2674" i="33" s="1"/>
  <c r="DF104" i="25"/>
  <c r="O2674" i="33" s="1"/>
  <c r="CT104" i="25"/>
  <c r="DB104" i="25"/>
  <c r="K2674" i="33" s="1"/>
  <c r="DG104" i="25"/>
  <c r="P2674" i="33" s="1"/>
  <c r="E103" i="25"/>
  <c r="W2636" i="33" s="1"/>
  <c r="CV103" i="25"/>
  <c r="E2646" i="33" s="1"/>
  <c r="CW103" i="25"/>
  <c r="F2646" i="33" s="1"/>
  <c r="CX103" i="25"/>
  <c r="G2646" i="33" s="1"/>
  <c r="DA103" i="25"/>
  <c r="J2646" i="33" s="1"/>
  <c r="DF103" i="25"/>
  <c r="O2646" i="33" s="1"/>
  <c r="CT103" i="25"/>
  <c r="DB103" i="25"/>
  <c r="K2646" i="33" s="1"/>
  <c r="DG103" i="25"/>
  <c r="P2646" i="33" s="1"/>
  <c r="E102" i="25"/>
  <c r="W2608" i="33" s="1"/>
  <c r="CV102" i="25"/>
  <c r="E2618" i="33" s="1"/>
  <c r="CW102" i="25"/>
  <c r="F2618" i="33" s="1"/>
  <c r="CX102" i="25"/>
  <c r="G2618" i="33" s="1"/>
  <c r="DA102" i="25"/>
  <c r="J2618" i="33" s="1"/>
  <c r="DF102" i="25"/>
  <c r="O2618" i="33" s="1"/>
  <c r="CT102" i="25"/>
  <c r="DB102" i="25"/>
  <c r="DG102" i="25"/>
  <c r="P2618" i="33" s="1"/>
  <c r="E101" i="25"/>
  <c r="W2580" i="33" s="1"/>
  <c r="CV101" i="25"/>
  <c r="E2590" i="33" s="1"/>
  <c r="CW101" i="25"/>
  <c r="F2590" i="33" s="1"/>
  <c r="CX101" i="25"/>
  <c r="G2590" i="33" s="1"/>
  <c r="DA101" i="25"/>
  <c r="J2590" i="33" s="1"/>
  <c r="DF101" i="25"/>
  <c r="O2590" i="33" s="1"/>
  <c r="CT101" i="25"/>
  <c r="DB101" i="25"/>
  <c r="K2590" i="33" s="1"/>
  <c r="DG101" i="25"/>
  <c r="P2590" i="33" s="1"/>
  <c r="E100" i="25"/>
  <c r="W2552" i="33" s="1"/>
  <c r="CV100" i="25"/>
  <c r="E2562" i="33" s="1"/>
  <c r="CW100" i="25"/>
  <c r="F2562" i="33" s="1"/>
  <c r="CX100" i="25"/>
  <c r="G2562" i="33" s="1"/>
  <c r="DA100" i="25"/>
  <c r="J2562" i="33" s="1"/>
  <c r="DF100" i="25"/>
  <c r="O2562" i="33" s="1"/>
  <c r="CT100" i="25"/>
  <c r="DB100" i="25"/>
  <c r="K2562" i="33" s="1"/>
  <c r="DG100" i="25"/>
  <c r="P2562" i="33" s="1"/>
  <c r="E99" i="25"/>
  <c r="W2524" i="33" s="1"/>
  <c r="CV99" i="25"/>
  <c r="E2534" i="33" s="1"/>
  <c r="CW99" i="25"/>
  <c r="F2534" i="33" s="1"/>
  <c r="CX99" i="25"/>
  <c r="G2534" i="33" s="1"/>
  <c r="DA99" i="25"/>
  <c r="DF99" i="25"/>
  <c r="O2534" i="33" s="1"/>
  <c r="CT99" i="25"/>
  <c r="DB99" i="25"/>
  <c r="K2534" i="33" s="1"/>
  <c r="DG99" i="25"/>
  <c r="P2534" i="33" s="1"/>
  <c r="E98" i="25"/>
  <c r="W2496" i="33" s="1"/>
  <c r="CV98" i="25"/>
  <c r="E2506" i="33" s="1"/>
  <c r="CW98" i="25"/>
  <c r="F2506" i="33" s="1"/>
  <c r="CX98" i="25"/>
  <c r="G2506" i="33" s="1"/>
  <c r="DA98" i="25"/>
  <c r="J2506" i="33" s="1"/>
  <c r="DF98" i="25"/>
  <c r="O2506" i="33" s="1"/>
  <c r="CT98" i="25"/>
  <c r="DB98" i="25"/>
  <c r="DG98" i="25"/>
  <c r="P2506" i="33" s="1"/>
  <c r="E97" i="25"/>
  <c r="W2468" i="33" s="1"/>
  <c r="CV97" i="25"/>
  <c r="E2478" i="33" s="1"/>
  <c r="CW97" i="25"/>
  <c r="F2478" i="33" s="1"/>
  <c r="CX97" i="25"/>
  <c r="G2478" i="33" s="1"/>
  <c r="DA97" i="25"/>
  <c r="J2478" i="33" s="1"/>
  <c r="DF97" i="25"/>
  <c r="O2478" i="33" s="1"/>
  <c r="CT97" i="25"/>
  <c r="DB97" i="25"/>
  <c r="K2478" i="33" s="1"/>
  <c r="DG97" i="25"/>
  <c r="P2478" i="33" s="1"/>
  <c r="E96" i="25"/>
  <c r="W2440" i="33" s="1"/>
  <c r="CV96" i="25"/>
  <c r="E2450" i="33" s="1"/>
  <c r="CW96" i="25"/>
  <c r="F2450" i="33" s="1"/>
  <c r="CX96" i="25"/>
  <c r="G2450" i="33" s="1"/>
  <c r="DA96" i="25"/>
  <c r="J2450" i="33" s="1"/>
  <c r="DF96" i="25"/>
  <c r="CT96" i="25"/>
  <c r="DB96" i="25"/>
  <c r="K2450" i="33" s="1"/>
  <c r="DG96" i="25"/>
  <c r="P2450" i="33" s="1"/>
  <c r="E95" i="25"/>
  <c r="W2412" i="33" s="1"/>
  <c r="CV95" i="25"/>
  <c r="E2422" i="33" s="1"/>
  <c r="CW95" i="25"/>
  <c r="F2422" i="33" s="1"/>
  <c r="CX95" i="25"/>
  <c r="G2422" i="33" s="1"/>
  <c r="DA95" i="25"/>
  <c r="DF95" i="25"/>
  <c r="O2422" i="33" s="1"/>
  <c r="CT95" i="25"/>
  <c r="DB95" i="25"/>
  <c r="K2422" i="33" s="1"/>
  <c r="DG95" i="25"/>
  <c r="P2422" i="33" s="1"/>
  <c r="E94" i="25"/>
  <c r="W2384" i="33" s="1"/>
  <c r="CV94" i="25"/>
  <c r="E2394" i="33" s="1"/>
  <c r="CW94" i="25"/>
  <c r="F2394" i="33" s="1"/>
  <c r="CX94" i="25"/>
  <c r="G2394" i="33" s="1"/>
  <c r="DA94" i="25"/>
  <c r="J2394" i="33" s="1"/>
  <c r="DF94" i="25"/>
  <c r="O2394" i="33" s="1"/>
  <c r="CT94" i="25"/>
  <c r="DB94" i="25"/>
  <c r="DG94" i="25"/>
  <c r="P2394" i="33" s="1"/>
  <c r="E93" i="25"/>
  <c r="W2356" i="33" s="1"/>
  <c r="CV93" i="25"/>
  <c r="E2366" i="33" s="1"/>
  <c r="CW93" i="25"/>
  <c r="F2366" i="33" s="1"/>
  <c r="CX93" i="25"/>
  <c r="G2366" i="33" s="1"/>
  <c r="DA93" i="25"/>
  <c r="J2366" i="33" s="1"/>
  <c r="DF93" i="25"/>
  <c r="O2366" i="33" s="1"/>
  <c r="CT93" i="25"/>
  <c r="DB93" i="25"/>
  <c r="K2366" i="33" s="1"/>
  <c r="DG93" i="25"/>
  <c r="P2366" i="33" s="1"/>
  <c r="E92" i="25"/>
  <c r="W2328" i="33" s="1"/>
  <c r="CV92" i="25"/>
  <c r="E2338" i="33" s="1"/>
  <c r="CW92" i="25"/>
  <c r="F2338" i="33" s="1"/>
  <c r="CX92" i="25"/>
  <c r="G2338" i="33" s="1"/>
  <c r="DA92" i="25"/>
  <c r="J2338" i="33" s="1"/>
  <c r="DF92" i="25"/>
  <c r="CT92" i="25"/>
  <c r="DB92" i="25"/>
  <c r="K2338" i="33" s="1"/>
  <c r="DG92" i="25"/>
  <c r="P2338" i="33" s="1"/>
  <c r="E91" i="25"/>
  <c r="W2300" i="33" s="1"/>
  <c r="CV91" i="25"/>
  <c r="E2310" i="33" s="1"/>
  <c r="CW91" i="25"/>
  <c r="F2310" i="33" s="1"/>
  <c r="CX91" i="25"/>
  <c r="G2310" i="33" s="1"/>
  <c r="DA91" i="25"/>
  <c r="DF91" i="25"/>
  <c r="O2310" i="33" s="1"/>
  <c r="CT91" i="25"/>
  <c r="DB91" i="25"/>
  <c r="K2310" i="33" s="1"/>
  <c r="DG91" i="25"/>
  <c r="P2310" i="33" s="1"/>
  <c r="E90" i="25"/>
  <c r="W2272" i="33" s="1"/>
  <c r="CV90" i="25"/>
  <c r="E2282" i="33" s="1"/>
  <c r="CW90" i="25"/>
  <c r="F2282" i="33" s="1"/>
  <c r="CX90" i="25"/>
  <c r="G2282" i="33" s="1"/>
  <c r="DA90" i="25"/>
  <c r="J2282" i="33" s="1"/>
  <c r="DF90" i="25"/>
  <c r="O2282" i="33" s="1"/>
  <c r="CT90" i="25"/>
  <c r="DB90" i="25"/>
  <c r="K2282" i="33" s="1"/>
  <c r="DG90" i="25"/>
  <c r="P2282" i="33" s="1"/>
  <c r="E89" i="25"/>
  <c r="W2244" i="33" s="1"/>
  <c r="CV89" i="25"/>
  <c r="E2254" i="33" s="1"/>
  <c r="CW89" i="25"/>
  <c r="F2254" i="33" s="1"/>
  <c r="CX89" i="25"/>
  <c r="G2254" i="33" s="1"/>
  <c r="DA89" i="25"/>
  <c r="J2254" i="33" s="1"/>
  <c r="DF89" i="25"/>
  <c r="O2254" i="33" s="1"/>
  <c r="CT89" i="25"/>
  <c r="DB89" i="25"/>
  <c r="K2254" i="33" s="1"/>
  <c r="DG89" i="25"/>
  <c r="P2254" i="33" s="1"/>
  <c r="E88" i="25"/>
  <c r="W2216" i="33" s="1"/>
  <c r="CV88" i="25"/>
  <c r="E2226" i="33" s="1"/>
  <c r="CW88" i="25"/>
  <c r="F2226" i="33" s="1"/>
  <c r="CX88" i="25"/>
  <c r="G2226" i="33" s="1"/>
  <c r="DA88" i="25"/>
  <c r="J2226" i="33" s="1"/>
  <c r="DF88" i="25"/>
  <c r="CT88" i="25"/>
  <c r="DB88" i="25"/>
  <c r="K2226" i="33" s="1"/>
  <c r="DG88" i="25"/>
  <c r="P2226" i="33" s="1"/>
  <c r="E87" i="25"/>
  <c r="W2188" i="33" s="1"/>
  <c r="CV87" i="25"/>
  <c r="E2198" i="33" s="1"/>
  <c r="CW87" i="25"/>
  <c r="F2198" i="33" s="1"/>
  <c r="CX87" i="25"/>
  <c r="G2198" i="33" s="1"/>
  <c r="DA87" i="25"/>
  <c r="J2198" i="33" s="1"/>
  <c r="DF87" i="25"/>
  <c r="O2198" i="33" s="1"/>
  <c r="CT87" i="25"/>
  <c r="DB87" i="25"/>
  <c r="K2198" i="33" s="1"/>
  <c r="DG87" i="25"/>
  <c r="P2198" i="33" s="1"/>
  <c r="E86" i="25"/>
  <c r="W2160" i="33" s="1"/>
  <c r="CV86" i="25"/>
  <c r="E2170" i="33" s="1"/>
  <c r="CW86" i="25"/>
  <c r="F2170" i="33" s="1"/>
  <c r="CX86" i="25"/>
  <c r="G2170" i="33" s="1"/>
  <c r="DA86" i="25"/>
  <c r="J2170" i="33" s="1"/>
  <c r="DF86" i="25"/>
  <c r="O2170" i="33" s="1"/>
  <c r="CT86" i="25"/>
  <c r="DB86" i="25"/>
  <c r="DG86" i="25"/>
  <c r="P2170" i="33" s="1"/>
  <c r="E85" i="25"/>
  <c r="W2132" i="33" s="1"/>
  <c r="CV85" i="25"/>
  <c r="E2142" i="33" s="1"/>
  <c r="CW85" i="25"/>
  <c r="F2142" i="33" s="1"/>
  <c r="CX85" i="25"/>
  <c r="G2142" i="33" s="1"/>
  <c r="DA85" i="25"/>
  <c r="J2142" i="33" s="1"/>
  <c r="DF85" i="25"/>
  <c r="O2142" i="33" s="1"/>
  <c r="CT85" i="25"/>
  <c r="DB85" i="25"/>
  <c r="K2142" i="33" s="1"/>
  <c r="DG85" i="25"/>
  <c r="P2142" i="33" s="1"/>
  <c r="E84" i="25"/>
  <c r="W2104" i="33" s="1"/>
  <c r="CV84" i="25"/>
  <c r="E2114" i="33" s="1"/>
  <c r="CW84" i="25"/>
  <c r="F2114" i="33" s="1"/>
  <c r="CX84" i="25"/>
  <c r="G2114" i="33" s="1"/>
  <c r="DA84" i="25"/>
  <c r="J2114" i="33" s="1"/>
  <c r="DF84" i="25"/>
  <c r="CT84" i="25"/>
  <c r="DB84" i="25"/>
  <c r="K2114" i="33" s="1"/>
  <c r="DG84" i="25"/>
  <c r="P2114" i="33" s="1"/>
  <c r="E83" i="25"/>
  <c r="W2076" i="33" s="1"/>
  <c r="CV83" i="25"/>
  <c r="E2086" i="33" s="1"/>
  <c r="CW83" i="25"/>
  <c r="F2086" i="33" s="1"/>
  <c r="CX83" i="25"/>
  <c r="G2086" i="33" s="1"/>
  <c r="DA83" i="25"/>
  <c r="DF83" i="25"/>
  <c r="O2086" i="33" s="1"/>
  <c r="CT83" i="25"/>
  <c r="DB83" i="25"/>
  <c r="K2086" i="33" s="1"/>
  <c r="DG83" i="25"/>
  <c r="P2086" i="33" s="1"/>
  <c r="E82" i="25"/>
  <c r="W2048" i="33" s="1"/>
  <c r="CV82" i="25"/>
  <c r="E2058" i="33" s="1"/>
  <c r="CW82" i="25"/>
  <c r="F2058" i="33" s="1"/>
  <c r="CX82" i="25"/>
  <c r="G2058" i="33" s="1"/>
  <c r="DA82" i="25"/>
  <c r="J2058" i="33" s="1"/>
  <c r="DF82" i="25"/>
  <c r="O2058" i="33" s="1"/>
  <c r="CT82" i="25"/>
  <c r="DB82" i="25"/>
  <c r="K2058" i="33" s="1"/>
  <c r="DG82" i="25"/>
  <c r="P2058" i="33" s="1"/>
  <c r="E81" i="25"/>
  <c r="W2020" i="33" s="1"/>
  <c r="CV81" i="25"/>
  <c r="E2030" i="33" s="1"/>
  <c r="CW81" i="25"/>
  <c r="F2030" i="33" s="1"/>
  <c r="CX81" i="25"/>
  <c r="G2030" i="33" s="1"/>
  <c r="DA81" i="25"/>
  <c r="J2030" i="33" s="1"/>
  <c r="DF81" i="25"/>
  <c r="O2030" i="33" s="1"/>
  <c r="CT81" i="25"/>
  <c r="DB81" i="25"/>
  <c r="K2030" i="33" s="1"/>
  <c r="DG81" i="25"/>
  <c r="P2030" i="33" s="1"/>
  <c r="E80" i="25"/>
  <c r="W1992" i="33" s="1"/>
  <c r="CV80" i="25"/>
  <c r="E2002" i="33" s="1"/>
  <c r="CW80" i="25"/>
  <c r="F2002" i="33" s="1"/>
  <c r="CX80" i="25"/>
  <c r="G2002" i="33" s="1"/>
  <c r="DA80" i="25"/>
  <c r="J2002" i="33" s="1"/>
  <c r="DF80" i="25"/>
  <c r="CT80" i="25"/>
  <c r="DB80" i="25"/>
  <c r="K2002" i="33" s="1"/>
  <c r="DG80" i="25"/>
  <c r="P2002" i="33" s="1"/>
  <c r="E79" i="25"/>
  <c r="W1964" i="33" s="1"/>
  <c r="CV79" i="25"/>
  <c r="E1974" i="33" s="1"/>
  <c r="CW79" i="25"/>
  <c r="F1974" i="33" s="1"/>
  <c r="CX79" i="25"/>
  <c r="G1974" i="33" s="1"/>
  <c r="DA79" i="25"/>
  <c r="DF79" i="25"/>
  <c r="O1974" i="33" s="1"/>
  <c r="CT79" i="25"/>
  <c r="DB79" i="25"/>
  <c r="K1974" i="33" s="1"/>
  <c r="DG79" i="25"/>
  <c r="P1974" i="33" s="1"/>
  <c r="E78" i="25"/>
  <c r="W1936" i="33" s="1"/>
  <c r="CV78" i="25"/>
  <c r="E1946" i="33" s="1"/>
  <c r="CW78" i="25"/>
  <c r="F1946" i="33" s="1"/>
  <c r="CX78" i="25"/>
  <c r="G1946" i="33" s="1"/>
  <c r="DA78" i="25"/>
  <c r="J1946" i="33" s="1"/>
  <c r="DF78" i="25"/>
  <c r="O1946" i="33" s="1"/>
  <c r="CT78" i="25"/>
  <c r="DB78" i="25"/>
  <c r="DG78" i="25"/>
  <c r="P1946" i="33" s="1"/>
  <c r="E77" i="25"/>
  <c r="W1908" i="33" s="1"/>
  <c r="CV77" i="25"/>
  <c r="E1918" i="33" s="1"/>
  <c r="CW77" i="25"/>
  <c r="F1918" i="33" s="1"/>
  <c r="CX77" i="25"/>
  <c r="G1918" i="33" s="1"/>
  <c r="DA77" i="25"/>
  <c r="J1918" i="33" s="1"/>
  <c r="DF77" i="25"/>
  <c r="O1918" i="33" s="1"/>
  <c r="CT77" i="25"/>
  <c r="DB77" i="25"/>
  <c r="K1918" i="33" s="1"/>
  <c r="DG77" i="25"/>
  <c r="P1918" i="33" s="1"/>
  <c r="E76" i="25"/>
  <c r="W1880" i="33" s="1"/>
  <c r="CV76" i="25"/>
  <c r="E1890" i="33" s="1"/>
  <c r="CW76" i="25"/>
  <c r="F1890" i="33" s="1"/>
  <c r="CX76" i="25"/>
  <c r="G1890" i="33" s="1"/>
  <c r="DA76" i="25"/>
  <c r="J1890" i="33" s="1"/>
  <c r="DF76" i="25"/>
  <c r="O1890" i="33" s="1"/>
  <c r="CT76" i="25"/>
  <c r="DB76" i="25"/>
  <c r="K1890" i="33" s="1"/>
  <c r="DG76" i="25"/>
  <c r="P1890" i="33" s="1"/>
  <c r="E75" i="25"/>
  <c r="W1852" i="33" s="1"/>
  <c r="CV75" i="25"/>
  <c r="E1862" i="33" s="1"/>
  <c r="CW75" i="25"/>
  <c r="F1862" i="33" s="1"/>
  <c r="CX75" i="25"/>
  <c r="G1862" i="33" s="1"/>
  <c r="DA75" i="25"/>
  <c r="J1862" i="33" s="1"/>
  <c r="DF75" i="25"/>
  <c r="O1862" i="33" s="1"/>
  <c r="CT75" i="25"/>
  <c r="DB75" i="25"/>
  <c r="K1862" i="33" s="1"/>
  <c r="DG75" i="25"/>
  <c r="P1862" i="33" s="1"/>
  <c r="E74" i="25"/>
  <c r="W1824" i="33" s="1"/>
  <c r="CV74" i="25"/>
  <c r="E1834" i="33" s="1"/>
  <c r="CW74" i="25"/>
  <c r="F1834" i="33" s="1"/>
  <c r="CX74" i="25"/>
  <c r="G1834" i="33" s="1"/>
  <c r="DA74" i="25"/>
  <c r="J1834" i="33" s="1"/>
  <c r="DF74" i="25"/>
  <c r="O1834" i="33" s="1"/>
  <c r="CT74" i="25"/>
  <c r="DB74" i="25"/>
  <c r="DG74" i="25"/>
  <c r="P1834" i="33" s="1"/>
  <c r="E73" i="25"/>
  <c r="W1796" i="33" s="1"/>
  <c r="CV73" i="25"/>
  <c r="E1806" i="33" s="1"/>
  <c r="CW73" i="25"/>
  <c r="F1806" i="33" s="1"/>
  <c r="CX73" i="25"/>
  <c r="G1806" i="33" s="1"/>
  <c r="DA73" i="25"/>
  <c r="J1806" i="33" s="1"/>
  <c r="DF73" i="25"/>
  <c r="O1806" i="33" s="1"/>
  <c r="CT73" i="25"/>
  <c r="DB73" i="25"/>
  <c r="K1806" i="33" s="1"/>
  <c r="DG73" i="25"/>
  <c r="P1806" i="33" s="1"/>
  <c r="E72" i="25"/>
  <c r="W1768" i="33" s="1"/>
  <c r="CV72" i="25"/>
  <c r="E1778" i="33" s="1"/>
  <c r="CW72" i="25"/>
  <c r="F1778" i="33" s="1"/>
  <c r="CX72" i="25"/>
  <c r="G1778" i="33" s="1"/>
  <c r="DA72" i="25"/>
  <c r="J1778" i="33" s="1"/>
  <c r="DF72" i="25"/>
  <c r="O1778" i="33" s="1"/>
  <c r="CT72" i="25"/>
  <c r="DB72" i="25"/>
  <c r="K1778" i="33" s="1"/>
  <c r="DG72" i="25"/>
  <c r="P1778" i="33" s="1"/>
  <c r="E71" i="25"/>
  <c r="W1740" i="33" s="1"/>
  <c r="CV71" i="25"/>
  <c r="E1750" i="33" s="1"/>
  <c r="CW71" i="25"/>
  <c r="F1750" i="33" s="1"/>
  <c r="CX71" i="25"/>
  <c r="G1750" i="33" s="1"/>
  <c r="DA71" i="25"/>
  <c r="DF71" i="25"/>
  <c r="O1750" i="33" s="1"/>
  <c r="CT71" i="25"/>
  <c r="DB71" i="25"/>
  <c r="K1750" i="33" s="1"/>
  <c r="DG71" i="25"/>
  <c r="P1750" i="33" s="1"/>
  <c r="E70" i="25"/>
  <c r="W1712" i="33" s="1"/>
  <c r="CV70" i="25"/>
  <c r="E1722" i="33" s="1"/>
  <c r="CW70" i="25"/>
  <c r="F1722" i="33" s="1"/>
  <c r="CX70" i="25"/>
  <c r="G1722" i="33" s="1"/>
  <c r="DA70" i="25"/>
  <c r="J1722" i="33" s="1"/>
  <c r="DF70" i="25"/>
  <c r="O1722" i="33" s="1"/>
  <c r="CT70" i="25"/>
  <c r="DB70" i="25"/>
  <c r="DG70" i="25"/>
  <c r="P1722" i="33" s="1"/>
  <c r="E69" i="25"/>
  <c r="W1684" i="33" s="1"/>
  <c r="CV69" i="25"/>
  <c r="E1694" i="33" s="1"/>
  <c r="CW69" i="25"/>
  <c r="F1694" i="33" s="1"/>
  <c r="CX69" i="25"/>
  <c r="G1694" i="33" s="1"/>
  <c r="DA69" i="25"/>
  <c r="J1694" i="33" s="1"/>
  <c r="DF69" i="25"/>
  <c r="O1694" i="33" s="1"/>
  <c r="CT69" i="25"/>
  <c r="DB69" i="25"/>
  <c r="K1694" i="33" s="1"/>
  <c r="DG69" i="25"/>
  <c r="P1694" i="33" s="1"/>
  <c r="E68" i="25"/>
  <c r="W1656" i="33" s="1"/>
  <c r="CV68" i="25"/>
  <c r="E1666" i="33" s="1"/>
  <c r="CW68" i="25"/>
  <c r="F1666" i="33" s="1"/>
  <c r="CX68" i="25"/>
  <c r="G1666" i="33" s="1"/>
  <c r="DA68" i="25"/>
  <c r="J1666" i="33" s="1"/>
  <c r="DF68" i="25"/>
  <c r="O1666" i="33" s="1"/>
  <c r="CT68" i="25"/>
  <c r="DB68" i="25"/>
  <c r="K1666" i="33" s="1"/>
  <c r="DG68" i="25"/>
  <c r="P1666" i="33" s="1"/>
  <c r="E67" i="25"/>
  <c r="W1628" i="33" s="1"/>
  <c r="CV67" i="25"/>
  <c r="E1638" i="33" s="1"/>
  <c r="CW67" i="25"/>
  <c r="F1638" i="33" s="1"/>
  <c r="CX67" i="25"/>
  <c r="G1638" i="33" s="1"/>
  <c r="DA67" i="25"/>
  <c r="DF67" i="25"/>
  <c r="O1638" i="33" s="1"/>
  <c r="CT67" i="25"/>
  <c r="DB67" i="25"/>
  <c r="K1638" i="33" s="1"/>
  <c r="DG67" i="25"/>
  <c r="P1638" i="33" s="1"/>
  <c r="E66" i="25"/>
  <c r="W1600" i="33" s="1"/>
  <c r="CV66" i="25"/>
  <c r="E1610" i="33" s="1"/>
  <c r="CW66" i="25"/>
  <c r="F1610" i="33" s="1"/>
  <c r="CX66" i="25"/>
  <c r="G1610" i="33" s="1"/>
  <c r="DA66" i="25"/>
  <c r="J1610" i="33" s="1"/>
  <c r="DF66" i="25"/>
  <c r="O1610" i="33" s="1"/>
  <c r="CT66" i="25"/>
  <c r="DB66" i="25"/>
  <c r="DG66" i="25"/>
  <c r="P1610" i="33" s="1"/>
  <c r="E65" i="25"/>
  <c r="W1572" i="33" s="1"/>
  <c r="CV65" i="25"/>
  <c r="E1582" i="33" s="1"/>
  <c r="CW65" i="25"/>
  <c r="F1582" i="33" s="1"/>
  <c r="CX65" i="25"/>
  <c r="G1582" i="33" s="1"/>
  <c r="DA65" i="25"/>
  <c r="J1582" i="33" s="1"/>
  <c r="DF65" i="25"/>
  <c r="O1582" i="33" s="1"/>
  <c r="CT65" i="25"/>
  <c r="DB65" i="25"/>
  <c r="K1582" i="33" s="1"/>
  <c r="DG65" i="25"/>
  <c r="P1582" i="33" s="1"/>
  <c r="E64" i="25"/>
  <c r="W1544" i="33" s="1"/>
  <c r="CV64" i="25"/>
  <c r="E1554" i="33" s="1"/>
  <c r="CW64" i="25"/>
  <c r="F1554" i="33" s="1"/>
  <c r="CX64" i="25"/>
  <c r="G1554" i="33" s="1"/>
  <c r="DA64" i="25"/>
  <c r="J1554" i="33" s="1"/>
  <c r="DF64" i="25"/>
  <c r="O1554" i="33" s="1"/>
  <c r="CT64" i="25"/>
  <c r="DB64" i="25"/>
  <c r="K1554" i="33" s="1"/>
  <c r="DG64" i="25"/>
  <c r="P1554" i="33" s="1"/>
  <c r="E63" i="25"/>
  <c r="W1516" i="33" s="1"/>
  <c r="CV63" i="25"/>
  <c r="E1526" i="33" s="1"/>
  <c r="CW63" i="25"/>
  <c r="F1526" i="33" s="1"/>
  <c r="CX63" i="25"/>
  <c r="G1526" i="33" s="1"/>
  <c r="DA63" i="25"/>
  <c r="DF63" i="25"/>
  <c r="O1526" i="33" s="1"/>
  <c r="CT63" i="25"/>
  <c r="DB63" i="25"/>
  <c r="K1526" i="33" s="1"/>
  <c r="DG63" i="25"/>
  <c r="P1526" i="33" s="1"/>
  <c r="E62" i="25"/>
  <c r="W1488" i="33" s="1"/>
  <c r="CV62" i="25"/>
  <c r="E1498" i="33" s="1"/>
  <c r="CW62" i="25"/>
  <c r="F1498" i="33" s="1"/>
  <c r="CX62" i="25"/>
  <c r="G1498" i="33" s="1"/>
  <c r="DA62" i="25"/>
  <c r="J1498" i="33" s="1"/>
  <c r="DF62" i="25"/>
  <c r="O1498" i="33" s="1"/>
  <c r="CT62" i="25"/>
  <c r="DB62" i="25"/>
  <c r="K1498" i="33" s="1"/>
  <c r="DG62" i="25"/>
  <c r="P1498" i="33" s="1"/>
  <c r="E61" i="25"/>
  <c r="W1460" i="33" s="1"/>
  <c r="CV61" i="25"/>
  <c r="E1470" i="33" s="1"/>
  <c r="CW61" i="25"/>
  <c r="F1470" i="33" s="1"/>
  <c r="CX61" i="25"/>
  <c r="G1470" i="33" s="1"/>
  <c r="DA61" i="25"/>
  <c r="J1470" i="33" s="1"/>
  <c r="DF61" i="25"/>
  <c r="O1470" i="33" s="1"/>
  <c r="CT61" i="25"/>
  <c r="DB61" i="25"/>
  <c r="K1470" i="33" s="1"/>
  <c r="DG61" i="25"/>
  <c r="P1470" i="33" s="1"/>
  <c r="E60" i="25"/>
  <c r="W1432" i="33" s="1"/>
  <c r="CV60" i="25"/>
  <c r="E1442" i="33" s="1"/>
  <c r="CW60" i="25"/>
  <c r="F1442" i="33" s="1"/>
  <c r="CX60" i="25"/>
  <c r="G1442" i="33" s="1"/>
  <c r="DA60" i="25"/>
  <c r="J1442" i="33" s="1"/>
  <c r="DF60" i="25"/>
  <c r="CT60" i="25"/>
  <c r="DB60" i="25"/>
  <c r="K1442" i="33" s="1"/>
  <c r="DG60" i="25"/>
  <c r="P1442" i="33" s="1"/>
  <c r="E59" i="25"/>
  <c r="W1404" i="33" s="1"/>
  <c r="CV59" i="25"/>
  <c r="E1414" i="33" s="1"/>
  <c r="CW59" i="25"/>
  <c r="F1414" i="33" s="1"/>
  <c r="CX59" i="25"/>
  <c r="G1414" i="33" s="1"/>
  <c r="DA59" i="25"/>
  <c r="J1414" i="33" s="1"/>
  <c r="DF59" i="25"/>
  <c r="O1414" i="33" s="1"/>
  <c r="CT59" i="25"/>
  <c r="DB59" i="25"/>
  <c r="K1414" i="33" s="1"/>
  <c r="DG59" i="25"/>
  <c r="P1414" i="33" s="1"/>
  <c r="E58" i="25"/>
  <c r="W1376" i="33" s="1"/>
  <c r="CV58" i="25"/>
  <c r="E1386" i="33" s="1"/>
  <c r="CW58" i="25"/>
  <c r="F1386" i="33" s="1"/>
  <c r="CX58" i="25"/>
  <c r="G1386" i="33" s="1"/>
  <c r="DA58" i="25"/>
  <c r="J1386" i="33" s="1"/>
  <c r="DF58" i="25"/>
  <c r="O1386" i="33" s="1"/>
  <c r="CT58" i="25"/>
  <c r="DB58" i="25"/>
  <c r="DG58" i="25"/>
  <c r="P1386" i="33" s="1"/>
  <c r="E57" i="25"/>
  <c r="W1348" i="33" s="1"/>
  <c r="CV57" i="25"/>
  <c r="E1358" i="33" s="1"/>
  <c r="CW57" i="25"/>
  <c r="F1358" i="33" s="1"/>
  <c r="CX57" i="25"/>
  <c r="G1358" i="33" s="1"/>
  <c r="DA57" i="25"/>
  <c r="J1358" i="33" s="1"/>
  <c r="DF57" i="25"/>
  <c r="O1358" i="33" s="1"/>
  <c r="CT57" i="25"/>
  <c r="DB57" i="25"/>
  <c r="K1358" i="33" s="1"/>
  <c r="DG57" i="25"/>
  <c r="P1358" i="33" s="1"/>
  <c r="E56" i="25"/>
  <c r="W1320" i="33" s="1"/>
  <c r="CV56" i="25"/>
  <c r="E1330" i="33" s="1"/>
  <c r="CW56" i="25"/>
  <c r="F1330" i="33" s="1"/>
  <c r="CX56" i="25"/>
  <c r="G1330" i="33" s="1"/>
  <c r="DA56" i="25"/>
  <c r="J1330" i="33" s="1"/>
  <c r="DF56" i="25"/>
  <c r="CT56" i="25"/>
  <c r="DB56" i="25"/>
  <c r="K1330" i="33" s="1"/>
  <c r="DG56" i="25"/>
  <c r="P1330" i="33" s="1"/>
  <c r="E55" i="25"/>
  <c r="W1292" i="33" s="1"/>
  <c r="CV55" i="25"/>
  <c r="E1302" i="33" s="1"/>
  <c r="CW55" i="25"/>
  <c r="F1302" i="33" s="1"/>
  <c r="CX55" i="25"/>
  <c r="G1302" i="33" s="1"/>
  <c r="DA55" i="25"/>
  <c r="J1302" i="33" s="1"/>
  <c r="DF55" i="25"/>
  <c r="O1302" i="33" s="1"/>
  <c r="CT55" i="25"/>
  <c r="DB55" i="25"/>
  <c r="K1302" i="33" s="1"/>
  <c r="DG55" i="25"/>
  <c r="P1302" i="33" s="1"/>
  <c r="E54" i="25"/>
  <c r="W1264" i="33" s="1"/>
  <c r="CV54" i="25"/>
  <c r="E1274" i="33" s="1"/>
  <c r="CW54" i="25"/>
  <c r="F1274" i="33" s="1"/>
  <c r="CX54" i="25"/>
  <c r="G1274" i="33" s="1"/>
  <c r="DA54" i="25"/>
  <c r="J1274" i="33" s="1"/>
  <c r="DF54" i="25"/>
  <c r="O1274" i="33" s="1"/>
  <c r="CT54" i="25"/>
  <c r="DB54" i="25"/>
  <c r="DG54" i="25"/>
  <c r="P1274" i="33" s="1"/>
  <c r="E53" i="25"/>
  <c r="W1236" i="33" s="1"/>
  <c r="CV53" i="25"/>
  <c r="E1246" i="33" s="1"/>
  <c r="CW53" i="25"/>
  <c r="F1246" i="33" s="1"/>
  <c r="CX53" i="25"/>
  <c r="G1246" i="33" s="1"/>
  <c r="DA53" i="25"/>
  <c r="J1246" i="33" s="1"/>
  <c r="DF53" i="25"/>
  <c r="O1246" i="33" s="1"/>
  <c r="CT53" i="25"/>
  <c r="DB53" i="25"/>
  <c r="K1246" i="33" s="1"/>
  <c r="DG53" i="25"/>
  <c r="P1246" i="33" s="1"/>
  <c r="E52" i="25"/>
  <c r="W1208" i="33" s="1"/>
  <c r="CV52" i="25"/>
  <c r="E1218" i="33" s="1"/>
  <c r="CW52" i="25"/>
  <c r="F1218" i="33" s="1"/>
  <c r="CX52" i="25"/>
  <c r="G1218" i="33" s="1"/>
  <c r="DA52" i="25"/>
  <c r="J1218" i="33" s="1"/>
  <c r="DF52" i="25"/>
  <c r="O1218" i="33" s="1"/>
  <c r="CT52" i="25"/>
  <c r="DB52" i="25"/>
  <c r="K1218" i="33" s="1"/>
  <c r="DG52" i="25"/>
  <c r="P1218" i="33" s="1"/>
  <c r="E51" i="25"/>
  <c r="W1180" i="33" s="1"/>
  <c r="CV51" i="25"/>
  <c r="E1190" i="33" s="1"/>
  <c r="CW51" i="25"/>
  <c r="F1190" i="33" s="1"/>
  <c r="CX51" i="25"/>
  <c r="G1190" i="33" s="1"/>
  <c r="DA51" i="25"/>
  <c r="DF51" i="25"/>
  <c r="O1190" i="33" s="1"/>
  <c r="CT51" i="25"/>
  <c r="DB51" i="25"/>
  <c r="K1190" i="33" s="1"/>
  <c r="DG51" i="25"/>
  <c r="P1190" i="33" s="1"/>
  <c r="E50" i="25"/>
  <c r="W1152" i="33" s="1"/>
  <c r="CV50" i="25"/>
  <c r="E1162" i="33" s="1"/>
  <c r="CW50" i="25"/>
  <c r="F1162" i="33" s="1"/>
  <c r="CX50" i="25"/>
  <c r="G1162" i="33" s="1"/>
  <c r="DA50" i="25"/>
  <c r="J1162" i="33" s="1"/>
  <c r="DF50" i="25"/>
  <c r="O1162" i="33" s="1"/>
  <c r="CT50" i="25"/>
  <c r="DB50" i="25"/>
  <c r="DG50" i="25"/>
  <c r="P1162" i="33" s="1"/>
  <c r="E49" i="25"/>
  <c r="W1124" i="33" s="1"/>
  <c r="CV49" i="25"/>
  <c r="E1134" i="33" s="1"/>
  <c r="CW49" i="25"/>
  <c r="F1134" i="33" s="1"/>
  <c r="CX49" i="25"/>
  <c r="G1134" i="33" s="1"/>
  <c r="DA49" i="25"/>
  <c r="J1134" i="33" s="1"/>
  <c r="DF49" i="25"/>
  <c r="O1134" i="33" s="1"/>
  <c r="CT49" i="25"/>
  <c r="DB49" i="25"/>
  <c r="K1134" i="33" s="1"/>
  <c r="DG49" i="25"/>
  <c r="P1134" i="33" s="1"/>
  <c r="E48" i="25"/>
  <c r="W1096" i="33" s="1"/>
  <c r="CV48" i="25"/>
  <c r="E1106" i="33" s="1"/>
  <c r="CW48" i="25"/>
  <c r="F1106" i="33" s="1"/>
  <c r="CX48" i="25"/>
  <c r="G1106" i="33" s="1"/>
  <c r="DA48" i="25"/>
  <c r="J1106" i="33" s="1"/>
  <c r="DF48" i="25"/>
  <c r="CT48" i="25"/>
  <c r="DB48" i="25"/>
  <c r="K1106" i="33" s="1"/>
  <c r="DG48" i="25"/>
  <c r="P1106" i="33" s="1"/>
  <c r="E47" i="25"/>
  <c r="W1068" i="33" s="1"/>
  <c r="CV47" i="25"/>
  <c r="E1078" i="33" s="1"/>
  <c r="CW47" i="25"/>
  <c r="F1078" i="33" s="1"/>
  <c r="CX47" i="25"/>
  <c r="G1078" i="33" s="1"/>
  <c r="DA47" i="25"/>
  <c r="DF47" i="25"/>
  <c r="O1078" i="33" s="1"/>
  <c r="CT47" i="25"/>
  <c r="DB47" i="25"/>
  <c r="K1078" i="33" s="1"/>
  <c r="DG47" i="25"/>
  <c r="P1078" i="33" s="1"/>
  <c r="E46" i="25"/>
  <c r="W1040" i="33" s="1"/>
  <c r="CV46" i="25"/>
  <c r="E1050" i="33" s="1"/>
  <c r="CW46" i="25"/>
  <c r="F1050" i="33" s="1"/>
  <c r="CX46" i="25"/>
  <c r="G1050" i="33" s="1"/>
  <c r="DA46" i="25"/>
  <c r="J1050" i="33" s="1"/>
  <c r="DF46" i="25"/>
  <c r="O1050" i="33" s="1"/>
  <c r="CT46" i="25"/>
  <c r="DB46" i="25"/>
  <c r="DG46" i="25"/>
  <c r="P1050" i="33" s="1"/>
  <c r="E45" i="25"/>
  <c r="W1012" i="33" s="1"/>
  <c r="CV45" i="25"/>
  <c r="E1022" i="33" s="1"/>
  <c r="CW45" i="25"/>
  <c r="F1022" i="33" s="1"/>
  <c r="CX45" i="25"/>
  <c r="G1022" i="33" s="1"/>
  <c r="DA45" i="25"/>
  <c r="J1022" i="33" s="1"/>
  <c r="DF45" i="25"/>
  <c r="O1022" i="33" s="1"/>
  <c r="CT45" i="25"/>
  <c r="DB45" i="25"/>
  <c r="K1022" i="33" s="1"/>
  <c r="DG45" i="25"/>
  <c r="P1022" i="33" s="1"/>
  <c r="E44" i="25"/>
  <c r="W984" i="33" s="1"/>
  <c r="CV44" i="25"/>
  <c r="E994" i="33" s="1"/>
  <c r="CW44" i="25"/>
  <c r="F994" i="33" s="1"/>
  <c r="CX44" i="25"/>
  <c r="G994" i="33" s="1"/>
  <c r="DA44" i="25"/>
  <c r="J994" i="33" s="1"/>
  <c r="DF44" i="25"/>
  <c r="CT44" i="25"/>
  <c r="DB44" i="25"/>
  <c r="K994" i="33" s="1"/>
  <c r="DG44" i="25"/>
  <c r="P994" i="33" s="1"/>
  <c r="E43" i="25"/>
  <c r="W956" i="33" s="1"/>
  <c r="CV43" i="25"/>
  <c r="E966" i="33" s="1"/>
  <c r="CW43" i="25"/>
  <c r="F966" i="33" s="1"/>
  <c r="CX43" i="25"/>
  <c r="G966" i="33" s="1"/>
  <c r="DA43" i="25"/>
  <c r="DF43" i="25"/>
  <c r="O966" i="33" s="1"/>
  <c r="CT43" i="25"/>
  <c r="DB43" i="25"/>
  <c r="K966" i="33" s="1"/>
  <c r="DG43" i="25"/>
  <c r="P966" i="33" s="1"/>
  <c r="E42" i="25"/>
  <c r="W928" i="33" s="1"/>
  <c r="CV42" i="25"/>
  <c r="E938" i="33" s="1"/>
  <c r="CW42" i="25"/>
  <c r="F938" i="33" s="1"/>
  <c r="CX42" i="25"/>
  <c r="G938" i="33" s="1"/>
  <c r="DA42" i="25"/>
  <c r="J938" i="33" s="1"/>
  <c r="DF42" i="25"/>
  <c r="O938" i="33" s="1"/>
  <c r="CT42" i="25"/>
  <c r="DB42" i="25"/>
  <c r="DG42" i="25"/>
  <c r="P938" i="33" s="1"/>
  <c r="E41" i="25"/>
  <c r="W900" i="33" s="1"/>
  <c r="CV41" i="25"/>
  <c r="E910" i="33" s="1"/>
  <c r="CW41" i="25"/>
  <c r="F910" i="33" s="1"/>
  <c r="CX41" i="25"/>
  <c r="G910" i="33" s="1"/>
  <c r="DA41" i="25"/>
  <c r="J910" i="33" s="1"/>
  <c r="DF41" i="25"/>
  <c r="O910" i="33" s="1"/>
  <c r="CT41" i="25"/>
  <c r="DB41" i="25"/>
  <c r="K910" i="33" s="1"/>
  <c r="DG41" i="25"/>
  <c r="P910" i="33" s="1"/>
  <c r="E40" i="25"/>
  <c r="W872" i="33" s="1"/>
  <c r="CV40" i="25"/>
  <c r="E882" i="33" s="1"/>
  <c r="CW40" i="25"/>
  <c r="F882" i="33" s="1"/>
  <c r="CX40" i="25"/>
  <c r="G882" i="33" s="1"/>
  <c r="DA40" i="25"/>
  <c r="J882" i="33" s="1"/>
  <c r="DF40" i="25"/>
  <c r="CT40" i="25"/>
  <c r="DB40" i="25"/>
  <c r="K882" i="33" s="1"/>
  <c r="DG40" i="25"/>
  <c r="P882" i="33" s="1"/>
  <c r="E39" i="25"/>
  <c r="W844" i="33" s="1"/>
  <c r="CV39" i="25"/>
  <c r="E854" i="33" s="1"/>
  <c r="CW39" i="25"/>
  <c r="F854" i="33" s="1"/>
  <c r="CX39" i="25"/>
  <c r="G854" i="33" s="1"/>
  <c r="DA39" i="25"/>
  <c r="J854" i="33" s="1"/>
  <c r="DF39" i="25"/>
  <c r="O854" i="33" s="1"/>
  <c r="CT39" i="25"/>
  <c r="DB39" i="25"/>
  <c r="K854" i="33" s="1"/>
  <c r="DG39" i="25"/>
  <c r="P854" i="33" s="1"/>
  <c r="E38" i="25"/>
  <c r="W816" i="33" s="1"/>
  <c r="CV38" i="25"/>
  <c r="E826" i="33" s="1"/>
  <c r="CW38" i="25"/>
  <c r="F826" i="33" s="1"/>
  <c r="CX38" i="25"/>
  <c r="G826" i="33" s="1"/>
  <c r="DA38" i="25"/>
  <c r="J826" i="33" s="1"/>
  <c r="DF38" i="25"/>
  <c r="O826" i="33" s="1"/>
  <c r="CT38" i="25"/>
  <c r="DB38" i="25"/>
  <c r="DG38" i="25"/>
  <c r="P826" i="33" s="1"/>
  <c r="E37" i="25"/>
  <c r="W788" i="33" s="1"/>
  <c r="CV37" i="25"/>
  <c r="E798" i="33" s="1"/>
  <c r="CW37" i="25"/>
  <c r="F798" i="33" s="1"/>
  <c r="CX37" i="25"/>
  <c r="G798" i="33" s="1"/>
  <c r="DA37" i="25"/>
  <c r="J798" i="33" s="1"/>
  <c r="DF37" i="25"/>
  <c r="O798" i="33" s="1"/>
  <c r="CT37" i="25"/>
  <c r="DB37" i="25"/>
  <c r="K798" i="33" s="1"/>
  <c r="DG37" i="25"/>
  <c r="P798" i="33" s="1"/>
  <c r="E36" i="25"/>
  <c r="W760" i="33" s="1"/>
  <c r="CV36" i="25"/>
  <c r="E770" i="33" s="1"/>
  <c r="CW36" i="25"/>
  <c r="F770" i="33" s="1"/>
  <c r="CX36" i="25"/>
  <c r="G770" i="33" s="1"/>
  <c r="DA36" i="25"/>
  <c r="J770" i="33" s="1"/>
  <c r="DF36" i="25"/>
  <c r="CT36" i="25"/>
  <c r="DB36" i="25"/>
  <c r="K770" i="33" s="1"/>
  <c r="DG36" i="25"/>
  <c r="P770" i="33" s="1"/>
  <c r="E35" i="25"/>
  <c r="W732" i="33" s="1"/>
  <c r="CV35" i="25"/>
  <c r="E742" i="33" s="1"/>
  <c r="CW35" i="25"/>
  <c r="F742" i="33" s="1"/>
  <c r="CX35" i="25"/>
  <c r="G742" i="33" s="1"/>
  <c r="DA35" i="25"/>
  <c r="DF35" i="25"/>
  <c r="O742" i="33" s="1"/>
  <c r="CT35" i="25"/>
  <c r="DB35" i="25"/>
  <c r="K742" i="33" s="1"/>
  <c r="DG35" i="25"/>
  <c r="P742" i="33" s="1"/>
  <c r="E34" i="25"/>
  <c r="W704" i="33" s="1"/>
  <c r="CV34" i="25"/>
  <c r="E714" i="33" s="1"/>
  <c r="CW34" i="25"/>
  <c r="F714" i="33" s="1"/>
  <c r="CX34" i="25"/>
  <c r="G714" i="33" s="1"/>
  <c r="DA34" i="25"/>
  <c r="J714" i="33" s="1"/>
  <c r="DF34" i="25"/>
  <c r="O714" i="33" s="1"/>
  <c r="CT34" i="25"/>
  <c r="DB34" i="25"/>
  <c r="DG34" i="25"/>
  <c r="P714" i="33" s="1"/>
  <c r="E33" i="25"/>
  <c r="W676" i="33" s="1"/>
  <c r="CV33" i="25"/>
  <c r="E686" i="33" s="1"/>
  <c r="CW33" i="25"/>
  <c r="F686" i="33" s="1"/>
  <c r="CX33" i="25"/>
  <c r="G686" i="33" s="1"/>
  <c r="DA33" i="25"/>
  <c r="J686" i="33" s="1"/>
  <c r="DF33" i="25"/>
  <c r="O686" i="33" s="1"/>
  <c r="CT33" i="25"/>
  <c r="DB33" i="25"/>
  <c r="K686" i="33" s="1"/>
  <c r="DG33" i="25"/>
  <c r="P686" i="33" s="1"/>
  <c r="E32" i="25"/>
  <c r="W648" i="33" s="1"/>
  <c r="CV32" i="25"/>
  <c r="E658" i="33" s="1"/>
  <c r="CW32" i="25"/>
  <c r="F658" i="33" s="1"/>
  <c r="CX32" i="25"/>
  <c r="G658" i="33" s="1"/>
  <c r="DA32" i="25"/>
  <c r="J658" i="33" s="1"/>
  <c r="DF32" i="25"/>
  <c r="CT32" i="25"/>
  <c r="DB32" i="25"/>
  <c r="K658" i="33" s="1"/>
  <c r="DG32" i="25"/>
  <c r="P658" i="33" s="1"/>
  <c r="E31" i="25"/>
  <c r="W620" i="33" s="1"/>
  <c r="CV31" i="25"/>
  <c r="E630" i="33" s="1"/>
  <c r="CW31" i="25"/>
  <c r="F630" i="33" s="1"/>
  <c r="CX31" i="25"/>
  <c r="G630" i="33" s="1"/>
  <c r="DA31" i="25"/>
  <c r="DF31" i="25"/>
  <c r="O630" i="33" s="1"/>
  <c r="CT31" i="25"/>
  <c r="DB31" i="25"/>
  <c r="K630" i="33" s="1"/>
  <c r="DG31" i="25"/>
  <c r="P630" i="33" s="1"/>
  <c r="E30" i="25"/>
  <c r="W592" i="33" s="1"/>
  <c r="CV30" i="25"/>
  <c r="E602" i="33" s="1"/>
  <c r="CW30" i="25"/>
  <c r="F602" i="33" s="1"/>
  <c r="CX30" i="25"/>
  <c r="G602" i="33" s="1"/>
  <c r="DA30" i="25"/>
  <c r="J602" i="33" s="1"/>
  <c r="DF30" i="25"/>
  <c r="O602" i="33" s="1"/>
  <c r="CT30" i="25"/>
  <c r="DB30" i="25"/>
  <c r="K602" i="33" s="1"/>
  <c r="DG30" i="25"/>
  <c r="P602" i="33" s="1"/>
  <c r="E29" i="25"/>
  <c r="W564" i="33" s="1"/>
  <c r="CV29" i="25"/>
  <c r="E574" i="33" s="1"/>
  <c r="CW29" i="25"/>
  <c r="F574" i="33" s="1"/>
  <c r="CX29" i="25"/>
  <c r="G574" i="33" s="1"/>
  <c r="DA29" i="25"/>
  <c r="J574" i="33" s="1"/>
  <c r="DF29" i="25"/>
  <c r="O574" i="33" s="1"/>
  <c r="CT29" i="25"/>
  <c r="DB29" i="25"/>
  <c r="K574" i="33" s="1"/>
  <c r="DG29" i="25"/>
  <c r="P574" i="33" s="1"/>
  <c r="E28" i="25"/>
  <c r="W536" i="33" s="1"/>
  <c r="CV28" i="25"/>
  <c r="E546" i="33" s="1"/>
  <c r="CW28" i="25"/>
  <c r="F546" i="33" s="1"/>
  <c r="CX28" i="25"/>
  <c r="G546" i="33" s="1"/>
  <c r="DA28" i="25"/>
  <c r="J546" i="33" s="1"/>
  <c r="DF28" i="25"/>
  <c r="CT28" i="25"/>
  <c r="DB28" i="25"/>
  <c r="K546" i="33" s="1"/>
  <c r="DG28" i="25"/>
  <c r="P546" i="33" s="1"/>
  <c r="E27" i="25"/>
  <c r="W508" i="33" s="1"/>
  <c r="CV27" i="25"/>
  <c r="E518" i="33" s="1"/>
  <c r="CW27" i="25"/>
  <c r="F518" i="33" s="1"/>
  <c r="CX27" i="25"/>
  <c r="G518" i="33" s="1"/>
  <c r="DA27" i="25"/>
  <c r="DF27" i="25"/>
  <c r="O518" i="33" s="1"/>
  <c r="CT27" i="25"/>
  <c r="DB27" i="25"/>
  <c r="K518" i="33" s="1"/>
  <c r="DG27" i="25"/>
  <c r="P518" i="33" s="1"/>
  <c r="E26" i="25"/>
  <c r="W480" i="33" s="1"/>
  <c r="CV26" i="25"/>
  <c r="E490" i="33" s="1"/>
  <c r="CW26" i="25"/>
  <c r="F490" i="33" s="1"/>
  <c r="CX26" i="25"/>
  <c r="G490" i="33" s="1"/>
  <c r="DA26" i="25"/>
  <c r="J490" i="33" s="1"/>
  <c r="DF26" i="25"/>
  <c r="O490" i="33" s="1"/>
  <c r="CT26" i="25"/>
  <c r="DB26" i="25"/>
  <c r="DG26" i="25"/>
  <c r="P490" i="33" s="1"/>
  <c r="E25" i="25"/>
  <c r="W452" i="33" s="1"/>
  <c r="CV25" i="25"/>
  <c r="E462" i="33" s="1"/>
  <c r="CW25" i="25"/>
  <c r="F462" i="33" s="1"/>
  <c r="CX25" i="25"/>
  <c r="G462" i="33" s="1"/>
  <c r="DA25" i="25"/>
  <c r="J462" i="33" s="1"/>
  <c r="DF25" i="25"/>
  <c r="O462" i="33" s="1"/>
  <c r="CT25" i="25"/>
  <c r="DB25" i="25"/>
  <c r="K462" i="33" s="1"/>
  <c r="DG25" i="25"/>
  <c r="P462" i="33" s="1"/>
  <c r="E24" i="25"/>
  <c r="W424" i="33" s="1"/>
  <c r="CV24" i="25"/>
  <c r="E434" i="33" s="1"/>
  <c r="CW24" i="25"/>
  <c r="F434" i="33" s="1"/>
  <c r="CX24" i="25"/>
  <c r="G434" i="33" s="1"/>
  <c r="DA24" i="25"/>
  <c r="J434" i="33" s="1"/>
  <c r="DF24" i="25"/>
  <c r="O434" i="33" s="1"/>
  <c r="CT24" i="25"/>
  <c r="DB24" i="25"/>
  <c r="K434" i="33" s="1"/>
  <c r="DG24" i="25"/>
  <c r="P434" i="33" s="1"/>
  <c r="E23" i="25"/>
  <c r="W396" i="33" s="1"/>
  <c r="CV23" i="25"/>
  <c r="E406" i="33" s="1"/>
  <c r="CW23" i="25"/>
  <c r="F406" i="33" s="1"/>
  <c r="CX23" i="25"/>
  <c r="G406" i="33" s="1"/>
  <c r="DA23" i="25"/>
  <c r="DF23" i="25"/>
  <c r="O406" i="33" s="1"/>
  <c r="CT23" i="25"/>
  <c r="DB23" i="25"/>
  <c r="K406" i="33" s="1"/>
  <c r="DG23" i="25"/>
  <c r="P406" i="33" s="1"/>
  <c r="AN23" i="25"/>
  <c r="E404" i="33" s="1"/>
  <c r="AO23" i="25"/>
  <c r="F404" i="33" s="1"/>
  <c r="AP23" i="25"/>
  <c r="G404" i="33" s="1"/>
  <c r="AS23" i="25"/>
  <c r="J404" i="33" s="1"/>
  <c r="AX23" i="25"/>
  <c r="O404" i="33" s="1"/>
  <c r="AT23" i="25"/>
  <c r="K404" i="33" s="1"/>
  <c r="AY23" i="25"/>
  <c r="P404" i="33" s="1"/>
  <c r="AL23" i="25"/>
  <c r="AO3" i="25"/>
  <c r="AZ3" i="25"/>
  <c r="BB3" i="25"/>
  <c r="AT7" i="25"/>
  <c r="BR23" i="25"/>
  <c r="E405" i="33" s="1"/>
  <c r="BS23" i="25"/>
  <c r="F405" i="33" s="1"/>
  <c r="BT23" i="25"/>
  <c r="G405" i="33" s="1"/>
  <c r="BW23" i="25"/>
  <c r="J405" i="33" s="1"/>
  <c r="CB23" i="25"/>
  <c r="O405" i="33" s="1"/>
  <c r="BX23" i="25"/>
  <c r="K405" i="33" s="1"/>
  <c r="CC23" i="25"/>
  <c r="P405" i="33" s="1"/>
  <c r="BP23" i="25"/>
  <c r="BS3" i="25"/>
  <c r="CD3" i="25"/>
  <c r="CF3" i="25"/>
  <c r="BX7" i="25"/>
  <c r="E22" i="25"/>
  <c r="W368" i="33" s="1"/>
  <c r="CV22" i="25"/>
  <c r="E378" i="33" s="1"/>
  <c r="CW22" i="25"/>
  <c r="F378" i="33" s="1"/>
  <c r="CX22" i="25"/>
  <c r="G378" i="33" s="1"/>
  <c r="DA22" i="25"/>
  <c r="J378" i="33" s="1"/>
  <c r="DF22" i="25"/>
  <c r="O378" i="33" s="1"/>
  <c r="CT22" i="25"/>
  <c r="DB22" i="25"/>
  <c r="DG22" i="25"/>
  <c r="P378" i="33" s="1"/>
  <c r="E21" i="25"/>
  <c r="W340" i="33" s="1"/>
  <c r="CV21" i="25"/>
  <c r="E350" i="33" s="1"/>
  <c r="CW21" i="25"/>
  <c r="F350" i="33" s="1"/>
  <c r="CX21" i="25"/>
  <c r="G350" i="33" s="1"/>
  <c r="DA21" i="25"/>
  <c r="J350" i="33" s="1"/>
  <c r="DF21" i="25"/>
  <c r="O350" i="33" s="1"/>
  <c r="CT21" i="25"/>
  <c r="DB21" i="25"/>
  <c r="K350" i="33" s="1"/>
  <c r="DG21" i="25"/>
  <c r="P350" i="33" s="1"/>
  <c r="AN21" i="25"/>
  <c r="E348" i="33" s="1"/>
  <c r="AO21" i="25"/>
  <c r="F348" i="33" s="1"/>
  <c r="AP21" i="25"/>
  <c r="G348" i="33" s="1"/>
  <c r="AS21" i="25"/>
  <c r="J348" i="33" s="1"/>
  <c r="AX21" i="25"/>
  <c r="O348" i="33" s="1"/>
  <c r="AT21" i="25"/>
  <c r="K348" i="33" s="1"/>
  <c r="AY21" i="25"/>
  <c r="P348" i="33" s="1"/>
  <c r="AL21" i="25"/>
  <c r="BR21" i="25"/>
  <c r="E349" i="33" s="1"/>
  <c r="BS21" i="25"/>
  <c r="F349" i="33" s="1"/>
  <c r="BT21" i="25"/>
  <c r="G349" i="33" s="1"/>
  <c r="BW21" i="25"/>
  <c r="J349" i="33" s="1"/>
  <c r="CB21" i="25"/>
  <c r="O349" i="33" s="1"/>
  <c r="BX21" i="25"/>
  <c r="K349" i="33" s="1"/>
  <c r="CC21" i="25"/>
  <c r="P349" i="33" s="1"/>
  <c r="BP21" i="25"/>
  <c r="E20" i="25"/>
  <c r="W312" i="33" s="1"/>
  <c r="CV20" i="25"/>
  <c r="E322" i="33" s="1"/>
  <c r="CW20" i="25"/>
  <c r="F322" i="33" s="1"/>
  <c r="CX20" i="25"/>
  <c r="G322" i="33" s="1"/>
  <c r="DA20" i="25"/>
  <c r="J322" i="33" s="1"/>
  <c r="DF20" i="25"/>
  <c r="O322" i="33" s="1"/>
  <c r="CT20" i="25"/>
  <c r="DB20" i="25"/>
  <c r="K322" i="33" s="1"/>
  <c r="DG20" i="25"/>
  <c r="P322" i="33" s="1"/>
  <c r="E19" i="25"/>
  <c r="W284" i="33" s="1"/>
  <c r="CV19" i="25"/>
  <c r="E294" i="33" s="1"/>
  <c r="CW19" i="25"/>
  <c r="F294" i="33" s="1"/>
  <c r="CX19" i="25"/>
  <c r="G294" i="33" s="1"/>
  <c r="DA19" i="25"/>
  <c r="DF19" i="25"/>
  <c r="O294" i="33" s="1"/>
  <c r="CT19" i="25"/>
  <c r="DB19" i="25"/>
  <c r="K294" i="33" s="1"/>
  <c r="DG19" i="25"/>
  <c r="P294" i="33" s="1"/>
  <c r="AN19" i="25"/>
  <c r="E292" i="33" s="1"/>
  <c r="AO19" i="25"/>
  <c r="F292" i="33" s="1"/>
  <c r="AP19" i="25"/>
  <c r="G292" i="33" s="1"/>
  <c r="AS19" i="25"/>
  <c r="J292" i="33" s="1"/>
  <c r="AX19" i="25"/>
  <c r="O292" i="33" s="1"/>
  <c r="AT19" i="25"/>
  <c r="K292" i="33" s="1"/>
  <c r="AY19" i="25"/>
  <c r="P292" i="33" s="1"/>
  <c r="AL19" i="25"/>
  <c r="BR19" i="25"/>
  <c r="E293" i="33" s="1"/>
  <c r="BS19" i="25"/>
  <c r="F293" i="33" s="1"/>
  <c r="BT19" i="25"/>
  <c r="G293" i="33" s="1"/>
  <c r="BW19" i="25"/>
  <c r="J293" i="33" s="1"/>
  <c r="CB19" i="25"/>
  <c r="O293" i="33" s="1"/>
  <c r="BX19" i="25"/>
  <c r="K293" i="33" s="1"/>
  <c r="CC19" i="25"/>
  <c r="P293" i="33" s="1"/>
  <c r="BP19" i="25"/>
  <c r="E18" i="25"/>
  <c r="W256" i="33" s="1"/>
  <c r="CV18" i="25"/>
  <c r="E266" i="33" s="1"/>
  <c r="CW18" i="25"/>
  <c r="F266" i="33" s="1"/>
  <c r="CX18" i="25"/>
  <c r="G266" i="33" s="1"/>
  <c r="DA18" i="25"/>
  <c r="J266" i="33" s="1"/>
  <c r="DF18" i="25"/>
  <c r="O266" i="33" s="1"/>
  <c r="CT18" i="25"/>
  <c r="DB18" i="25"/>
  <c r="DG18" i="25"/>
  <c r="P266" i="33" s="1"/>
  <c r="E17" i="25"/>
  <c r="W228" i="33" s="1"/>
  <c r="CV17" i="25"/>
  <c r="E238" i="33" s="1"/>
  <c r="CW17" i="25"/>
  <c r="F238" i="33" s="1"/>
  <c r="CX17" i="25"/>
  <c r="G238" i="33" s="1"/>
  <c r="DA17" i="25"/>
  <c r="J238" i="33" s="1"/>
  <c r="DF17" i="25"/>
  <c r="O238" i="33" s="1"/>
  <c r="CT17" i="25"/>
  <c r="DB17" i="25"/>
  <c r="K238" i="33" s="1"/>
  <c r="DG17" i="25"/>
  <c r="P238" i="33" s="1"/>
  <c r="AN17" i="25"/>
  <c r="E236" i="33" s="1"/>
  <c r="AO17" i="25"/>
  <c r="F236" i="33" s="1"/>
  <c r="AP17" i="25"/>
  <c r="G236" i="33" s="1"/>
  <c r="AS17" i="25"/>
  <c r="J236" i="33" s="1"/>
  <c r="AX17" i="25"/>
  <c r="O236" i="33" s="1"/>
  <c r="AT17" i="25"/>
  <c r="K236" i="33" s="1"/>
  <c r="AY17" i="25"/>
  <c r="P236" i="33" s="1"/>
  <c r="AL17" i="25"/>
  <c r="BR17" i="25"/>
  <c r="E237" i="33" s="1"/>
  <c r="BS17" i="25"/>
  <c r="F237" i="33" s="1"/>
  <c r="BT17" i="25"/>
  <c r="G237" i="33" s="1"/>
  <c r="BW17" i="25"/>
  <c r="J237" i="33" s="1"/>
  <c r="CB17" i="25"/>
  <c r="O237" i="33" s="1"/>
  <c r="BX17" i="25"/>
  <c r="K237" i="33" s="1"/>
  <c r="CC17" i="25"/>
  <c r="P237" i="33" s="1"/>
  <c r="BP17" i="25"/>
  <c r="E16" i="25"/>
  <c r="W200" i="33" s="1"/>
  <c r="CV16" i="25"/>
  <c r="E210" i="33" s="1"/>
  <c r="CW16" i="25"/>
  <c r="F210" i="33" s="1"/>
  <c r="CX16" i="25"/>
  <c r="G210" i="33" s="1"/>
  <c r="DA16" i="25"/>
  <c r="J210" i="33" s="1"/>
  <c r="DF16" i="25"/>
  <c r="O210" i="33" s="1"/>
  <c r="CT16" i="25"/>
  <c r="DB16" i="25"/>
  <c r="K210" i="33" s="1"/>
  <c r="DG16" i="25"/>
  <c r="P210" i="33" s="1"/>
  <c r="E15" i="25"/>
  <c r="W172" i="33" s="1"/>
  <c r="CV15" i="25"/>
  <c r="E182" i="33" s="1"/>
  <c r="CW15" i="25"/>
  <c r="F182" i="33" s="1"/>
  <c r="CX15" i="25"/>
  <c r="G182" i="33" s="1"/>
  <c r="DA15" i="25"/>
  <c r="DF15" i="25"/>
  <c r="O182" i="33" s="1"/>
  <c r="CT15" i="25"/>
  <c r="DB15" i="25"/>
  <c r="K182" i="33" s="1"/>
  <c r="DG15" i="25"/>
  <c r="P182" i="33" s="1"/>
  <c r="AN15" i="25"/>
  <c r="E180" i="33" s="1"/>
  <c r="AO15" i="25"/>
  <c r="F180" i="33" s="1"/>
  <c r="AP15" i="25"/>
  <c r="G180" i="33" s="1"/>
  <c r="AS15" i="25"/>
  <c r="J180" i="33" s="1"/>
  <c r="AX15" i="25"/>
  <c r="O180" i="33" s="1"/>
  <c r="AT15" i="25"/>
  <c r="K180" i="33" s="1"/>
  <c r="AY15" i="25"/>
  <c r="P180" i="33" s="1"/>
  <c r="AL15" i="25"/>
  <c r="BR15" i="25"/>
  <c r="E181" i="33" s="1"/>
  <c r="BS15" i="25"/>
  <c r="F181" i="33" s="1"/>
  <c r="BT15" i="25"/>
  <c r="G181" i="33" s="1"/>
  <c r="BW15" i="25"/>
  <c r="J181" i="33" s="1"/>
  <c r="CB15" i="25"/>
  <c r="O181" i="33" s="1"/>
  <c r="BX15" i="25"/>
  <c r="K181" i="33" s="1"/>
  <c r="CC15" i="25"/>
  <c r="P181" i="33" s="1"/>
  <c r="BP15" i="25"/>
  <c r="E14" i="25"/>
  <c r="W144" i="33" s="1"/>
  <c r="CV14" i="25"/>
  <c r="E154" i="33" s="1"/>
  <c r="CW14" i="25"/>
  <c r="F154" i="33" s="1"/>
  <c r="CX14" i="25"/>
  <c r="G154" i="33" s="1"/>
  <c r="DA14" i="25"/>
  <c r="J154" i="33" s="1"/>
  <c r="DF14" i="25"/>
  <c r="O154" i="33" s="1"/>
  <c r="CT14" i="25"/>
  <c r="DB14" i="25"/>
  <c r="DG14" i="25"/>
  <c r="P154" i="33" s="1"/>
  <c r="E13" i="25"/>
  <c r="W116" i="33" s="1"/>
  <c r="CV13" i="25"/>
  <c r="E126" i="33" s="1"/>
  <c r="CW13" i="25"/>
  <c r="F126" i="33" s="1"/>
  <c r="CX13" i="25"/>
  <c r="G126" i="33" s="1"/>
  <c r="DA13" i="25"/>
  <c r="J126" i="33" s="1"/>
  <c r="DF13" i="25"/>
  <c r="O126" i="33" s="1"/>
  <c r="CT13" i="25"/>
  <c r="DB13" i="25"/>
  <c r="K126" i="33" s="1"/>
  <c r="DG13" i="25"/>
  <c r="P126" i="33" s="1"/>
  <c r="AN13" i="25"/>
  <c r="E124" i="33" s="1"/>
  <c r="AO13" i="25"/>
  <c r="F124" i="33" s="1"/>
  <c r="AP13" i="25"/>
  <c r="G124" i="33" s="1"/>
  <c r="AS13" i="25"/>
  <c r="J124" i="33" s="1"/>
  <c r="AX13" i="25"/>
  <c r="O124" i="33" s="1"/>
  <c r="AT13" i="25"/>
  <c r="K124" i="33" s="1"/>
  <c r="AY13" i="25"/>
  <c r="P124" i="33" s="1"/>
  <c r="AL13" i="25"/>
  <c r="BR13" i="25"/>
  <c r="E125" i="33" s="1"/>
  <c r="BS13" i="25"/>
  <c r="F125" i="33" s="1"/>
  <c r="BT13" i="25"/>
  <c r="G125" i="33" s="1"/>
  <c r="BW13" i="25"/>
  <c r="J125" i="33" s="1"/>
  <c r="CB13" i="25"/>
  <c r="O125" i="33" s="1"/>
  <c r="BX13" i="25"/>
  <c r="K125" i="33" s="1"/>
  <c r="CC13" i="25"/>
  <c r="P125" i="33" s="1"/>
  <c r="BP13" i="25"/>
  <c r="E12" i="25"/>
  <c r="W88" i="33" s="1"/>
  <c r="CV12" i="25"/>
  <c r="E98" i="33" s="1"/>
  <c r="CW12" i="25"/>
  <c r="F98" i="33" s="1"/>
  <c r="CX12" i="25"/>
  <c r="G98" i="33" s="1"/>
  <c r="DA12" i="25"/>
  <c r="J98" i="33" s="1"/>
  <c r="DF12" i="25"/>
  <c r="CT12" i="25"/>
  <c r="DB12" i="25"/>
  <c r="K98" i="33" s="1"/>
  <c r="DG12" i="25"/>
  <c r="P98" i="33" s="1"/>
  <c r="E11" i="25"/>
  <c r="W60" i="33" s="1"/>
  <c r="CV11" i="25"/>
  <c r="E70" i="33" s="1"/>
  <c r="CW11" i="25"/>
  <c r="F70" i="33" s="1"/>
  <c r="CX11" i="25"/>
  <c r="G70" i="33" s="1"/>
  <c r="DA11" i="25"/>
  <c r="J70" i="33" s="1"/>
  <c r="DF11" i="25"/>
  <c r="O70" i="33" s="1"/>
  <c r="CT11" i="25"/>
  <c r="DB11" i="25"/>
  <c r="K70" i="33" s="1"/>
  <c r="DG11" i="25"/>
  <c r="P70" i="33" s="1"/>
  <c r="AN11" i="25"/>
  <c r="E68" i="33" s="1"/>
  <c r="AO11" i="25"/>
  <c r="F68" i="33" s="1"/>
  <c r="AP11" i="25"/>
  <c r="G68" i="33" s="1"/>
  <c r="AS11" i="25"/>
  <c r="J68" i="33" s="1"/>
  <c r="AX11" i="25"/>
  <c r="O68" i="33" s="1"/>
  <c r="AT11" i="25"/>
  <c r="K68" i="33" s="1"/>
  <c r="AY11" i="25"/>
  <c r="P68" i="33" s="1"/>
  <c r="AL11" i="25"/>
  <c r="BR11" i="25"/>
  <c r="E69" i="33" s="1"/>
  <c r="BS11" i="25"/>
  <c r="F69" i="33" s="1"/>
  <c r="BT11" i="25"/>
  <c r="G69" i="33" s="1"/>
  <c r="BW11" i="25"/>
  <c r="J69" i="33" s="1"/>
  <c r="CB11" i="25"/>
  <c r="O69" i="33" s="1"/>
  <c r="BX11" i="25"/>
  <c r="K69" i="33" s="1"/>
  <c r="CC11" i="25"/>
  <c r="P69" i="33" s="1"/>
  <c r="BP11" i="25"/>
  <c r="E10" i="25"/>
  <c r="W32" i="33" s="1"/>
  <c r="CV10" i="25"/>
  <c r="E42" i="33" s="1"/>
  <c r="CW10" i="25"/>
  <c r="F42" i="33" s="1"/>
  <c r="CX10" i="25"/>
  <c r="G42" i="33" s="1"/>
  <c r="DA10" i="25"/>
  <c r="J42" i="33" s="1"/>
  <c r="DF10" i="25"/>
  <c r="O42" i="33" s="1"/>
  <c r="CT10" i="25"/>
  <c r="DB10" i="25"/>
  <c r="DG10" i="25"/>
  <c r="P42" i="33" s="1"/>
  <c r="E9" i="25"/>
  <c r="CV9" i="25"/>
  <c r="CW9" i="25"/>
  <c r="F14" i="33" s="1"/>
  <c r="CX9" i="25"/>
  <c r="G14" i="33" s="1"/>
  <c r="DA9" i="25"/>
  <c r="DF9" i="25"/>
  <c r="CT9" i="25"/>
  <c r="ID9" i="25" s="1"/>
  <c r="DB9" i="25"/>
  <c r="DG9" i="25"/>
  <c r="AN9" i="25"/>
  <c r="AO9" i="25"/>
  <c r="AP9" i="25"/>
  <c r="AS9" i="25"/>
  <c r="AX9" i="25"/>
  <c r="O12" i="33" s="1"/>
  <c r="AT9" i="25"/>
  <c r="K12" i="33" s="1"/>
  <c r="AY9" i="25"/>
  <c r="P12" i="33" s="1"/>
  <c r="AL9" i="25"/>
  <c r="BR9" i="25"/>
  <c r="BS9" i="25"/>
  <c r="BT9" i="25"/>
  <c r="BW9" i="25"/>
  <c r="J13" i="33" s="1"/>
  <c r="CB9" i="25"/>
  <c r="BX9" i="25"/>
  <c r="CC9" i="25"/>
  <c r="P13" i="33" s="1"/>
  <c r="BP9" i="25"/>
  <c r="HP9" i="25" s="1"/>
  <c r="O108" i="25"/>
  <c r="AC108" i="25"/>
  <c r="AS108" i="25"/>
  <c r="J2784" i="33" s="1"/>
  <c r="BW108" i="25"/>
  <c r="J2785" i="33" s="1"/>
  <c r="AT108" i="25"/>
  <c r="K2784" i="33" s="1"/>
  <c r="K2787" i="33" s="1"/>
  <c r="BX108" i="25"/>
  <c r="K2785" i="33" s="1"/>
  <c r="BR108" i="25"/>
  <c r="E2785" i="33" s="1"/>
  <c r="BS108" i="25"/>
  <c r="F2785" i="33" s="1"/>
  <c r="BT108" i="25"/>
  <c r="G2785" i="33" s="1"/>
  <c r="CB108" i="25"/>
  <c r="O2785" i="33" s="1"/>
  <c r="CC108" i="25"/>
  <c r="P2785" i="33" s="1"/>
  <c r="BP108" i="25"/>
  <c r="CC7" i="25"/>
  <c r="AN108" i="25"/>
  <c r="E2784" i="33" s="1"/>
  <c r="AO108" i="25"/>
  <c r="F2784" i="33" s="1"/>
  <c r="AP108" i="25"/>
  <c r="G2784" i="33" s="1"/>
  <c r="AX108" i="25"/>
  <c r="O2784" i="33" s="1"/>
  <c r="AY108" i="25"/>
  <c r="P2784" i="33" s="1"/>
  <c r="AL108" i="25"/>
  <c r="AY7" i="25"/>
  <c r="O107" i="25"/>
  <c r="AC107" i="25"/>
  <c r="AS107" i="25"/>
  <c r="J2756" i="33" s="1"/>
  <c r="BW107" i="25"/>
  <c r="J2757" i="33" s="1"/>
  <c r="AT107" i="25"/>
  <c r="K2756" i="33" s="1"/>
  <c r="BX107" i="25"/>
  <c r="K2757" i="33" s="1"/>
  <c r="BR107" i="25"/>
  <c r="E2757" i="33" s="1"/>
  <c r="BS107" i="25"/>
  <c r="F2757" i="33" s="1"/>
  <c r="BT107" i="25"/>
  <c r="G2757" i="33" s="1"/>
  <c r="CB107" i="25"/>
  <c r="O2757" i="33" s="1"/>
  <c r="CC107" i="25"/>
  <c r="P2757" i="33" s="1"/>
  <c r="BP107" i="25"/>
  <c r="AN107" i="25"/>
  <c r="E2756" i="33" s="1"/>
  <c r="AO107" i="25"/>
  <c r="F2756" i="33" s="1"/>
  <c r="AP107" i="25"/>
  <c r="G2756" i="33" s="1"/>
  <c r="AX107" i="25"/>
  <c r="O2756" i="33" s="1"/>
  <c r="AY107" i="25"/>
  <c r="P2756" i="33" s="1"/>
  <c r="AL107" i="25"/>
  <c r="O106" i="25"/>
  <c r="AC106" i="25"/>
  <c r="AS106" i="25"/>
  <c r="J2728" i="33" s="1"/>
  <c r="BW106" i="25"/>
  <c r="J2729" i="33" s="1"/>
  <c r="AT106" i="25"/>
  <c r="K2728" i="33" s="1"/>
  <c r="BX106" i="25"/>
  <c r="K2729" i="33" s="1"/>
  <c r="BR106" i="25"/>
  <c r="E2729" i="33" s="1"/>
  <c r="BS106" i="25"/>
  <c r="F2729" i="33" s="1"/>
  <c r="BT106" i="25"/>
  <c r="G2729" i="33" s="1"/>
  <c r="CB106" i="25"/>
  <c r="O2729" i="33" s="1"/>
  <c r="CC106" i="25"/>
  <c r="P2729" i="33" s="1"/>
  <c r="BP106" i="25"/>
  <c r="AN106" i="25"/>
  <c r="E2728" i="33" s="1"/>
  <c r="AO106" i="25"/>
  <c r="F2728" i="33" s="1"/>
  <c r="AP106" i="25"/>
  <c r="G2728" i="33" s="1"/>
  <c r="AX106" i="25"/>
  <c r="O2728" i="33" s="1"/>
  <c r="AY106" i="25"/>
  <c r="P2728" i="33" s="1"/>
  <c r="P2731" i="33" s="1"/>
  <c r="AL106" i="25"/>
  <c r="O105" i="25"/>
  <c r="AC105" i="25"/>
  <c r="AS105" i="25"/>
  <c r="J2700" i="33" s="1"/>
  <c r="BW105" i="25"/>
  <c r="J2701" i="33" s="1"/>
  <c r="AT105" i="25"/>
  <c r="K2700" i="33" s="1"/>
  <c r="K2703" i="33" s="1"/>
  <c r="BX105" i="25"/>
  <c r="K2701" i="33" s="1"/>
  <c r="BR105" i="25"/>
  <c r="E2701" i="33" s="1"/>
  <c r="BS105" i="25"/>
  <c r="F2701" i="33" s="1"/>
  <c r="BT105" i="25"/>
  <c r="G2701" i="33" s="1"/>
  <c r="CB105" i="25"/>
  <c r="O2701" i="33" s="1"/>
  <c r="CC105" i="25"/>
  <c r="P2701" i="33" s="1"/>
  <c r="BP105" i="25"/>
  <c r="AN105" i="25"/>
  <c r="E2700" i="33" s="1"/>
  <c r="AO105" i="25"/>
  <c r="F2700" i="33" s="1"/>
  <c r="AP105" i="25"/>
  <c r="G2700" i="33" s="1"/>
  <c r="AX105" i="25"/>
  <c r="O2700" i="33" s="1"/>
  <c r="AY105" i="25"/>
  <c r="P2700" i="33" s="1"/>
  <c r="AL105" i="25"/>
  <c r="O104" i="25"/>
  <c r="AC104" i="25"/>
  <c r="AS104" i="25"/>
  <c r="J2672" i="33" s="1"/>
  <c r="BW104" i="25"/>
  <c r="J2673" i="33" s="1"/>
  <c r="AT104" i="25"/>
  <c r="K2672" i="33" s="1"/>
  <c r="BX104" i="25"/>
  <c r="K2673" i="33" s="1"/>
  <c r="BR104" i="25"/>
  <c r="E2673" i="33" s="1"/>
  <c r="BS104" i="25"/>
  <c r="F2673" i="33" s="1"/>
  <c r="BT104" i="25"/>
  <c r="G2673" i="33" s="1"/>
  <c r="CB104" i="25"/>
  <c r="O2673" i="33" s="1"/>
  <c r="CC104" i="25"/>
  <c r="P2673" i="33" s="1"/>
  <c r="BP104" i="25"/>
  <c r="AN104" i="25"/>
  <c r="E2672" i="33" s="1"/>
  <c r="AO104" i="25"/>
  <c r="F2672" i="33" s="1"/>
  <c r="AP104" i="25"/>
  <c r="G2672" i="33" s="1"/>
  <c r="AX104" i="25"/>
  <c r="O2672" i="33" s="1"/>
  <c r="AY104" i="25"/>
  <c r="P2672" i="33" s="1"/>
  <c r="P2675" i="33" s="1"/>
  <c r="AL104" i="25"/>
  <c r="O103" i="25"/>
  <c r="AC103" i="25"/>
  <c r="AS103" i="25"/>
  <c r="J2644" i="33" s="1"/>
  <c r="BW103" i="25"/>
  <c r="J2645" i="33" s="1"/>
  <c r="AT103" i="25"/>
  <c r="K2644" i="33" s="1"/>
  <c r="BX103" i="25"/>
  <c r="K2645" i="33" s="1"/>
  <c r="BR103" i="25"/>
  <c r="E2645" i="33" s="1"/>
  <c r="BS103" i="25"/>
  <c r="F2645" i="33" s="1"/>
  <c r="BT103" i="25"/>
  <c r="G2645" i="33" s="1"/>
  <c r="CB103" i="25"/>
  <c r="O2645" i="33" s="1"/>
  <c r="CC103" i="25"/>
  <c r="P2645" i="33" s="1"/>
  <c r="BP103" i="25"/>
  <c r="BQ103" i="25" s="1"/>
  <c r="B2645" i="33" s="1"/>
  <c r="AN103" i="25"/>
  <c r="E2644" i="33" s="1"/>
  <c r="AO103" i="25"/>
  <c r="F2644" i="33" s="1"/>
  <c r="AP103" i="25"/>
  <c r="G2644" i="33" s="1"/>
  <c r="AX103" i="25"/>
  <c r="O2644" i="33" s="1"/>
  <c r="AY103" i="25"/>
  <c r="P2644" i="33" s="1"/>
  <c r="AL103" i="25"/>
  <c r="O102" i="25"/>
  <c r="AC102" i="25"/>
  <c r="AS102" i="25"/>
  <c r="J2616" i="33" s="1"/>
  <c r="BW102" i="25"/>
  <c r="J2617" i="33" s="1"/>
  <c r="AT102" i="25"/>
  <c r="K2616" i="33" s="1"/>
  <c r="BX102" i="25"/>
  <c r="K2617" i="33" s="1"/>
  <c r="BR102" i="25"/>
  <c r="E2617" i="33" s="1"/>
  <c r="BS102" i="25"/>
  <c r="F2617" i="33" s="1"/>
  <c r="BT102" i="25"/>
  <c r="G2617" i="33" s="1"/>
  <c r="CB102" i="25"/>
  <c r="O2617" i="33" s="1"/>
  <c r="CC102" i="25"/>
  <c r="P2617" i="33" s="1"/>
  <c r="BP102" i="25"/>
  <c r="AN102" i="25"/>
  <c r="E2616" i="33" s="1"/>
  <c r="AO102" i="25"/>
  <c r="F2616" i="33" s="1"/>
  <c r="AP102" i="25"/>
  <c r="G2616" i="33" s="1"/>
  <c r="AX102" i="25"/>
  <c r="O2616" i="33" s="1"/>
  <c r="AY102" i="25"/>
  <c r="P2616" i="33" s="1"/>
  <c r="P2619" i="33" s="1"/>
  <c r="AL102" i="25"/>
  <c r="O101" i="25"/>
  <c r="AC101" i="25"/>
  <c r="AS101" i="25"/>
  <c r="J2588" i="33" s="1"/>
  <c r="BW101" i="25"/>
  <c r="J2589" i="33" s="1"/>
  <c r="AT101" i="25"/>
  <c r="K2588" i="33" s="1"/>
  <c r="BX101" i="25"/>
  <c r="K2589" i="33" s="1"/>
  <c r="BR101" i="25"/>
  <c r="E2589" i="33" s="1"/>
  <c r="BS101" i="25"/>
  <c r="F2589" i="33" s="1"/>
  <c r="BT101" i="25"/>
  <c r="G2589" i="33" s="1"/>
  <c r="CB101" i="25"/>
  <c r="O2589" i="33" s="1"/>
  <c r="CC101" i="25"/>
  <c r="P2589" i="33" s="1"/>
  <c r="BP101" i="25"/>
  <c r="AN101" i="25"/>
  <c r="E2588" i="33" s="1"/>
  <c r="AO101" i="25"/>
  <c r="F2588" i="33" s="1"/>
  <c r="AP101" i="25"/>
  <c r="G2588" i="33" s="1"/>
  <c r="AX101" i="25"/>
  <c r="O2588" i="33" s="1"/>
  <c r="AY101" i="25"/>
  <c r="P2588" i="33" s="1"/>
  <c r="AL101" i="25"/>
  <c r="O100" i="25"/>
  <c r="AC100" i="25"/>
  <c r="AS100" i="25"/>
  <c r="J2560" i="33" s="1"/>
  <c r="BW100" i="25"/>
  <c r="J2561" i="33" s="1"/>
  <c r="AT100" i="25"/>
  <c r="K2560" i="33" s="1"/>
  <c r="BX100" i="25"/>
  <c r="K2561" i="33" s="1"/>
  <c r="BR100" i="25"/>
  <c r="E2561" i="33" s="1"/>
  <c r="BS100" i="25"/>
  <c r="F2561" i="33" s="1"/>
  <c r="BT100" i="25"/>
  <c r="G2561" i="33" s="1"/>
  <c r="CB100" i="25"/>
  <c r="O2561" i="33" s="1"/>
  <c r="Q100" i="25"/>
  <c r="AE100" i="25"/>
  <c r="AX100" i="25"/>
  <c r="O2560" i="33" s="1"/>
  <c r="CC100" i="25"/>
  <c r="P2561" i="33" s="1"/>
  <c r="BP100" i="25"/>
  <c r="BQ100" i="25" s="1"/>
  <c r="B2561" i="33" s="1"/>
  <c r="AN100" i="25"/>
  <c r="E2560" i="33" s="1"/>
  <c r="AO100" i="25"/>
  <c r="F2560" i="33" s="1"/>
  <c r="AP100" i="25"/>
  <c r="G2560" i="33" s="1"/>
  <c r="AY100" i="25"/>
  <c r="P2560" i="33" s="1"/>
  <c r="AL100" i="25"/>
  <c r="O99" i="25"/>
  <c r="AC99" i="25"/>
  <c r="AS99" i="25"/>
  <c r="J2532" i="33" s="1"/>
  <c r="BW99" i="25"/>
  <c r="J2533" i="33" s="1"/>
  <c r="AT99" i="25"/>
  <c r="K2532" i="33" s="1"/>
  <c r="BX99" i="25"/>
  <c r="K2533" i="33" s="1"/>
  <c r="BR99" i="25"/>
  <c r="E2533" i="33" s="1"/>
  <c r="BS99" i="25"/>
  <c r="F2533" i="33" s="1"/>
  <c r="BT99" i="25"/>
  <c r="G2533" i="33" s="1"/>
  <c r="CB99" i="25"/>
  <c r="O2533" i="33" s="1"/>
  <c r="CC99" i="25"/>
  <c r="P2533" i="33" s="1"/>
  <c r="BP99" i="25"/>
  <c r="AN99" i="25"/>
  <c r="E2532" i="33" s="1"/>
  <c r="AO99" i="25"/>
  <c r="F2532" i="33" s="1"/>
  <c r="AP99" i="25"/>
  <c r="G2532" i="33" s="1"/>
  <c r="AX99" i="25"/>
  <c r="O2532" i="33" s="1"/>
  <c r="AY99" i="25"/>
  <c r="P2532" i="33" s="1"/>
  <c r="P2535" i="33" s="1"/>
  <c r="AL99" i="25"/>
  <c r="O98" i="25"/>
  <c r="AC98" i="25"/>
  <c r="AS98" i="25"/>
  <c r="J2504" i="33" s="1"/>
  <c r="BW98" i="25"/>
  <c r="J2505" i="33" s="1"/>
  <c r="AT98" i="25"/>
  <c r="K2504" i="33" s="1"/>
  <c r="BX98" i="25"/>
  <c r="K2505" i="33" s="1"/>
  <c r="BR98" i="25"/>
  <c r="E2505" i="33" s="1"/>
  <c r="BS98" i="25"/>
  <c r="F2505" i="33" s="1"/>
  <c r="BT98" i="25"/>
  <c r="G2505" i="33" s="1"/>
  <c r="CB98" i="25"/>
  <c r="O2505" i="33" s="1"/>
  <c r="CC98" i="25"/>
  <c r="P2505" i="33" s="1"/>
  <c r="BP98" i="25"/>
  <c r="BQ98" i="25" s="1"/>
  <c r="B2505" i="33" s="1"/>
  <c r="AN98" i="25"/>
  <c r="E2504" i="33" s="1"/>
  <c r="AO98" i="25"/>
  <c r="F2504" i="33" s="1"/>
  <c r="AP98" i="25"/>
  <c r="G2504" i="33" s="1"/>
  <c r="AX98" i="25"/>
  <c r="O2504" i="33" s="1"/>
  <c r="AY98" i="25"/>
  <c r="P2504" i="33" s="1"/>
  <c r="AL98" i="25"/>
  <c r="O97" i="25"/>
  <c r="AC97" i="25"/>
  <c r="AS97" i="25"/>
  <c r="J2476" i="33" s="1"/>
  <c r="BW97" i="25"/>
  <c r="J2477" i="33" s="1"/>
  <c r="AT97" i="25"/>
  <c r="K2476" i="33" s="1"/>
  <c r="BX97" i="25"/>
  <c r="K2477" i="33" s="1"/>
  <c r="BR97" i="25"/>
  <c r="E2477" i="33" s="1"/>
  <c r="BS97" i="25"/>
  <c r="F2477" i="33" s="1"/>
  <c r="BT97" i="25"/>
  <c r="G2477" i="33" s="1"/>
  <c r="CB97" i="25"/>
  <c r="O2477" i="33" s="1"/>
  <c r="CC97" i="25"/>
  <c r="P2477" i="33" s="1"/>
  <c r="BP97" i="25"/>
  <c r="AN97" i="25"/>
  <c r="E2476" i="33" s="1"/>
  <c r="AO97" i="25"/>
  <c r="F2476" i="33" s="1"/>
  <c r="AP97" i="25"/>
  <c r="G2476" i="33" s="1"/>
  <c r="AX97" i="25"/>
  <c r="O2476" i="33" s="1"/>
  <c r="AY97" i="25"/>
  <c r="P2476" i="33" s="1"/>
  <c r="P2479" i="33" s="1"/>
  <c r="AL97" i="25"/>
  <c r="O96" i="25"/>
  <c r="AC96" i="25"/>
  <c r="AS96" i="25"/>
  <c r="J2448" i="33" s="1"/>
  <c r="BW96" i="25"/>
  <c r="J2449" i="33" s="1"/>
  <c r="AT96" i="25"/>
  <c r="K2448" i="33" s="1"/>
  <c r="BX96" i="25"/>
  <c r="K2449" i="33" s="1"/>
  <c r="BR96" i="25"/>
  <c r="E2449" i="33" s="1"/>
  <c r="BS96" i="25"/>
  <c r="F2449" i="33" s="1"/>
  <c r="BT96" i="25"/>
  <c r="G2449" i="33" s="1"/>
  <c r="CB96" i="25"/>
  <c r="O2449" i="33" s="1"/>
  <c r="CC96" i="25"/>
  <c r="P2449" i="33" s="1"/>
  <c r="BP96" i="25"/>
  <c r="BQ96" i="25" s="1"/>
  <c r="B2449" i="33" s="1"/>
  <c r="AN96" i="25"/>
  <c r="E2448" i="33" s="1"/>
  <c r="AO96" i="25"/>
  <c r="F2448" i="33" s="1"/>
  <c r="AP96" i="25"/>
  <c r="G2448" i="33" s="1"/>
  <c r="AX96" i="25"/>
  <c r="O2448" i="33" s="1"/>
  <c r="AY96" i="25"/>
  <c r="P2448" i="33" s="1"/>
  <c r="AL96" i="25"/>
  <c r="O95" i="25"/>
  <c r="AC95" i="25"/>
  <c r="AS95" i="25"/>
  <c r="J2420" i="33" s="1"/>
  <c r="BW95" i="25"/>
  <c r="J2421" i="33" s="1"/>
  <c r="AT95" i="25"/>
  <c r="K2420" i="33" s="1"/>
  <c r="BX95" i="25"/>
  <c r="K2421" i="33" s="1"/>
  <c r="BR95" i="25"/>
  <c r="E2421" i="33" s="1"/>
  <c r="BS95" i="25"/>
  <c r="F2421" i="33" s="1"/>
  <c r="BT95" i="25"/>
  <c r="G2421" i="33" s="1"/>
  <c r="CB95" i="25"/>
  <c r="O2421" i="33" s="1"/>
  <c r="CC95" i="25"/>
  <c r="P2421" i="33" s="1"/>
  <c r="BP95" i="25"/>
  <c r="AN95" i="25"/>
  <c r="E2420" i="33" s="1"/>
  <c r="AO95" i="25"/>
  <c r="F2420" i="33" s="1"/>
  <c r="AP95" i="25"/>
  <c r="G2420" i="33" s="1"/>
  <c r="AX95" i="25"/>
  <c r="O2420" i="33" s="1"/>
  <c r="AY95" i="25"/>
  <c r="P2420" i="33" s="1"/>
  <c r="P2423" i="33" s="1"/>
  <c r="AL95" i="25"/>
  <c r="O94" i="25"/>
  <c r="AC94" i="25"/>
  <c r="AS94" i="25"/>
  <c r="J2392" i="33" s="1"/>
  <c r="BW94" i="25"/>
  <c r="J2393" i="33" s="1"/>
  <c r="AT94" i="25"/>
  <c r="K2392" i="33" s="1"/>
  <c r="BX94" i="25"/>
  <c r="K2393" i="33" s="1"/>
  <c r="BR94" i="25"/>
  <c r="E2393" i="33" s="1"/>
  <c r="BS94" i="25"/>
  <c r="F2393" i="33" s="1"/>
  <c r="BT94" i="25"/>
  <c r="G2393" i="33" s="1"/>
  <c r="CB94" i="25"/>
  <c r="O2393" i="33" s="1"/>
  <c r="CC94" i="25"/>
  <c r="P2393" i="33" s="1"/>
  <c r="BP94" i="25"/>
  <c r="AN94" i="25"/>
  <c r="E2392" i="33" s="1"/>
  <c r="AO94" i="25"/>
  <c r="F2392" i="33" s="1"/>
  <c r="AP94" i="25"/>
  <c r="G2392" i="33" s="1"/>
  <c r="AX94" i="25"/>
  <c r="O2392" i="33" s="1"/>
  <c r="AY94" i="25"/>
  <c r="P2392" i="33" s="1"/>
  <c r="AL94" i="25"/>
  <c r="O93" i="25"/>
  <c r="AC93" i="25"/>
  <c r="AS93" i="25"/>
  <c r="J2364" i="33" s="1"/>
  <c r="BW93" i="25"/>
  <c r="J2365" i="33" s="1"/>
  <c r="AT93" i="25"/>
  <c r="K2364" i="33" s="1"/>
  <c r="BX93" i="25"/>
  <c r="K2365" i="33" s="1"/>
  <c r="BR93" i="25"/>
  <c r="E2365" i="33" s="1"/>
  <c r="BS93" i="25"/>
  <c r="F2365" i="33" s="1"/>
  <c r="BT93" i="25"/>
  <c r="G2365" i="33" s="1"/>
  <c r="CB93" i="25"/>
  <c r="O2365" i="33" s="1"/>
  <c r="CC93" i="25"/>
  <c r="P2365" i="33" s="1"/>
  <c r="BP93" i="25"/>
  <c r="AN93" i="25"/>
  <c r="E2364" i="33" s="1"/>
  <c r="AO93" i="25"/>
  <c r="F2364" i="33" s="1"/>
  <c r="AP93" i="25"/>
  <c r="G2364" i="33" s="1"/>
  <c r="AX93" i="25"/>
  <c r="O2364" i="33" s="1"/>
  <c r="AY93" i="25"/>
  <c r="P2364" i="33" s="1"/>
  <c r="P2367" i="33" s="1"/>
  <c r="AL93" i="25"/>
  <c r="O92" i="25"/>
  <c r="AC92" i="25"/>
  <c r="AS92" i="25"/>
  <c r="J2336" i="33" s="1"/>
  <c r="BW92" i="25"/>
  <c r="J2337" i="33" s="1"/>
  <c r="AT92" i="25"/>
  <c r="K2336" i="33" s="1"/>
  <c r="BX92" i="25"/>
  <c r="K2337" i="33" s="1"/>
  <c r="BR92" i="25"/>
  <c r="E2337" i="33" s="1"/>
  <c r="BS92" i="25"/>
  <c r="F2337" i="33" s="1"/>
  <c r="BT92" i="25"/>
  <c r="G2337" i="33" s="1"/>
  <c r="CB92" i="25"/>
  <c r="O2337" i="33" s="1"/>
  <c r="CC92" i="25"/>
  <c r="P2337" i="33" s="1"/>
  <c r="BP92" i="25"/>
  <c r="BQ92" i="25" s="1"/>
  <c r="B2337" i="33" s="1"/>
  <c r="AN92" i="25"/>
  <c r="E2336" i="33" s="1"/>
  <c r="AO92" i="25"/>
  <c r="F2336" i="33" s="1"/>
  <c r="AP92" i="25"/>
  <c r="G2336" i="33" s="1"/>
  <c r="AX92" i="25"/>
  <c r="O2336" i="33" s="1"/>
  <c r="AY92" i="25"/>
  <c r="P2336" i="33" s="1"/>
  <c r="AL92" i="25"/>
  <c r="O91" i="25"/>
  <c r="AC91" i="25"/>
  <c r="AS91" i="25"/>
  <c r="J2308" i="33" s="1"/>
  <c r="BW91" i="25"/>
  <c r="J2309" i="33" s="1"/>
  <c r="AT91" i="25"/>
  <c r="K2308" i="33" s="1"/>
  <c r="BX91" i="25"/>
  <c r="K2309" i="33" s="1"/>
  <c r="BR91" i="25"/>
  <c r="E2309" i="33" s="1"/>
  <c r="BS91" i="25"/>
  <c r="F2309" i="33" s="1"/>
  <c r="BT91" i="25"/>
  <c r="G2309" i="33" s="1"/>
  <c r="CB91" i="25"/>
  <c r="O2309" i="33" s="1"/>
  <c r="CC91" i="25"/>
  <c r="P2309" i="33" s="1"/>
  <c r="BP91" i="25"/>
  <c r="AN91" i="25"/>
  <c r="E2308" i="33" s="1"/>
  <c r="AO91" i="25"/>
  <c r="F2308" i="33" s="1"/>
  <c r="AP91" i="25"/>
  <c r="G2308" i="33" s="1"/>
  <c r="AX91" i="25"/>
  <c r="O2308" i="33" s="1"/>
  <c r="AY91" i="25"/>
  <c r="P2308" i="33" s="1"/>
  <c r="P2311" i="33" s="1"/>
  <c r="AL91" i="25"/>
  <c r="O90" i="25"/>
  <c r="AC90" i="25"/>
  <c r="AS90" i="25"/>
  <c r="J2280" i="33" s="1"/>
  <c r="BW90" i="25"/>
  <c r="J2281" i="33" s="1"/>
  <c r="AT90" i="25"/>
  <c r="K2280" i="33" s="1"/>
  <c r="K2283" i="33" s="1"/>
  <c r="BX90" i="25"/>
  <c r="K2281" i="33" s="1"/>
  <c r="BR90" i="25"/>
  <c r="E2281" i="33" s="1"/>
  <c r="BS90" i="25"/>
  <c r="F2281" i="33" s="1"/>
  <c r="BT90" i="25"/>
  <c r="G2281" i="33" s="1"/>
  <c r="CB90" i="25"/>
  <c r="O2281" i="33" s="1"/>
  <c r="CC90" i="25"/>
  <c r="P2281" i="33" s="1"/>
  <c r="BP90" i="25"/>
  <c r="AN90" i="25"/>
  <c r="E2280" i="33" s="1"/>
  <c r="AO90" i="25"/>
  <c r="F2280" i="33" s="1"/>
  <c r="AP90" i="25"/>
  <c r="G2280" i="33" s="1"/>
  <c r="AX90" i="25"/>
  <c r="O2280" i="33" s="1"/>
  <c r="AY90" i="25"/>
  <c r="P2280" i="33" s="1"/>
  <c r="AL90" i="25"/>
  <c r="O89" i="25"/>
  <c r="AC89" i="25"/>
  <c r="AS89" i="25"/>
  <c r="J2252" i="33" s="1"/>
  <c r="BW89" i="25"/>
  <c r="J2253" i="33" s="1"/>
  <c r="AT89" i="25"/>
  <c r="K2252" i="33" s="1"/>
  <c r="BX89" i="25"/>
  <c r="K2253" i="33" s="1"/>
  <c r="BR89" i="25"/>
  <c r="E2253" i="33" s="1"/>
  <c r="BS89" i="25"/>
  <c r="F2253" i="33" s="1"/>
  <c r="BT89" i="25"/>
  <c r="G2253" i="33" s="1"/>
  <c r="CB89" i="25"/>
  <c r="O2253" i="33" s="1"/>
  <c r="CC89" i="25"/>
  <c r="P2253" i="33" s="1"/>
  <c r="BP89" i="25"/>
  <c r="AN89" i="25"/>
  <c r="E2252" i="33" s="1"/>
  <c r="AO89" i="25"/>
  <c r="F2252" i="33" s="1"/>
  <c r="AP89" i="25"/>
  <c r="G2252" i="33" s="1"/>
  <c r="AX89" i="25"/>
  <c r="O2252" i="33" s="1"/>
  <c r="AY89" i="25"/>
  <c r="P2252" i="33" s="1"/>
  <c r="P2255" i="33" s="1"/>
  <c r="AL89" i="25"/>
  <c r="O88" i="25"/>
  <c r="AC88" i="25"/>
  <c r="AS88" i="25"/>
  <c r="J2224" i="33" s="1"/>
  <c r="BW88" i="25"/>
  <c r="J2225" i="33" s="1"/>
  <c r="AT88" i="25"/>
  <c r="K2224" i="33" s="1"/>
  <c r="BX88" i="25"/>
  <c r="K2225" i="33" s="1"/>
  <c r="BR88" i="25"/>
  <c r="E2225" i="33" s="1"/>
  <c r="BS88" i="25"/>
  <c r="F2225" i="33" s="1"/>
  <c r="BT88" i="25"/>
  <c r="G2225" i="33" s="1"/>
  <c r="CB88" i="25"/>
  <c r="O2225" i="33" s="1"/>
  <c r="CC88" i="25"/>
  <c r="P2225" i="33" s="1"/>
  <c r="BP88" i="25"/>
  <c r="AN88" i="25"/>
  <c r="E2224" i="33" s="1"/>
  <c r="AO88" i="25"/>
  <c r="F2224" i="33" s="1"/>
  <c r="AP88" i="25"/>
  <c r="G2224" i="33" s="1"/>
  <c r="AX88" i="25"/>
  <c r="O2224" i="33" s="1"/>
  <c r="AY88" i="25"/>
  <c r="P2224" i="33" s="1"/>
  <c r="AL88" i="25"/>
  <c r="O87" i="25"/>
  <c r="AC87" i="25"/>
  <c r="AS87" i="25"/>
  <c r="J2196" i="33" s="1"/>
  <c r="BW87" i="25"/>
  <c r="J2197" i="33" s="1"/>
  <c r="AT87" i="25"/>
  <c r="K2196" i="33" s="1"/>
  <c r="BX87" i="25"/>
  <c r="K2197" i="33" s="1"/>
  <c r="BR87" i="25"/>
  <c r="E2197" i="33" s="1"/>
  <c r="BS87" i="25"/>
  <c r="F2197" i="33" s="1"/>
  <c r="BT87" i="25"/>
  <c r="G2197" i="33" s="1"/>
  <c r="CB87" i="25"/>
  <c r="O2197" i="33" s="1"/>
  <c r="CC87" i="25"/>
  <c r="P2197" i="33" s="1"/>
  <c r="BP87" i="25"/>
  <c r="BQ87" i="25" s="1"/>
  <c r="B2197" i="33" s="1"/>
  <c r="AN87" i="25"/>
  <c r="E2196" i="33" s="1"/>
  <c r="AO87" i="25"/>
  <c r="F2196" i="33" s="1"/>
  <c r="AP87" i="25"/>
  <c r="G2196" i="33" s="1"/>
  <c r="AX87" i="25"/>
  <c r="O2196" i="33" s="1"/>
  <c r="AY87" i="25"/>
  <c r="P2196" i="33" s="1"/>
  <c r="AL87" i="25"/>
  <c r="O86" i="25"/>
  <c r="AC86" i="25"/>
  <c r="AS86" i="25"/>
  <c r="J2168" i="33" s="1"/>
  <c r="BW86" i="25"/>
  <c r="J2169" i="33" s="1"/>
  <c r="AT86" i="25"/>
  <c r="K2168" i="33" s="1"/>
  <c r="BX86" i="25"/>
  <c r="K2169" i="33" s="1"/>
  <c r="BR86" i="25"/>
  <c r="E2169" i="33" s="1"/>
  <c r="BS86" i="25"/>
  <c r="F2169" i="33" s="1"/>
  <c r="BT86" i="25"/>
  <c r="G2169" i="33" s="1"/>
  <c r="CB86" i="25"/>
  <c r="O2169" i="33" s="1"/>
  <c r="CC86" i="25"/>
  <c r="P2169" i="33" s="1"/>
  <c r="BP86" i="25"/>
  <c r="AN86" i="25"/>
  <c r="E2168" i="33" s="1"/>
  <c r="AO86" i="25"/>
  <c r="F2168" i="33" s="1"/>
  <c r="AP86" i="25"/>
  <c r="G2168" i="33" s="1"/>
  <c r="AX86" i="25"/>
  <c r="O2168" i="33" s="1"/>
  <c r="AY86" i="25"/>
  <c r="P2168" i="33" s="1"/>
  <c r="AL86" i="25"/>
  <c r="O85" i="25"/>
  <c r="AC85" i="25"/>
  <c r="AS85" i="25"/>
  <c r="J2140" i="33" s="1"/>
  <c r="BW85" i="25"/>
  <c r="J2141" i="33" s="1"/>
  <c r="AT85" i="25"/>
  <c r="K2140" i="33" s="1"/>
  <c r="BX85" i="25"/>
  <c r="K2141" i="33" s="1"/>
  <c r="BR85" i="25"/>
  <c r="E2141" i="33" s="1"/>
  <c r="BS85" i="25"/>
  <c r="F2141" i="33" s="1"/>
  <c r="BT85" i="25"/>
  <c r="G2141" i="33" s="1"/>
  <c r="CB85" i="25"/>
  <c r="O2141" i="33" s="1"/>
  <c r="CC85" i="25"/>
  <c r="P2141" i="33" s="1"/>
  <c r="BP85" i="25"/>
  <c r="AN85" i="25"/>
  <c r="E2140" i="33" s="1"/>
  <c r="AO85" i="25"/>
  <c r="F2140" i="33" s="1"/>
  <c r="AP85" i="25"/>
  <c r="G2140" i="33" s="1"/>
  <c r="AX85" i="25"/>
  <c r="O2140" i="33" s="1"/>
  <c r="AY85" i="25"/>
  <c r="P2140" i="33" s="1"/>
  <c r="P2143" i="33" s="1"/>
  <c r="AL85" i="25"/>
  <c r="O84" i="25"/>
  <c r="AC84" i="25"/>
  <c r="AS84" i="25"/>
  <c r="J2112" i="33" s="1"/>
  <c r="BW84" i="25"/>
  <c r="J2113" i="33" s="1"/>
  <c r="AT84" i="25"/>
  <c r="K2112" i="33" s="1"/>
  <c r="BX84" i="25"/>
  <c r="K2113" i="33" s="1"/>
  <c r="BR84" i="25"/>
  <c r="E2113" i="33" s="1"/>
  <c r="BS84" i="25"/>
  <c r="F2113" i="33" s="1"/>
  <c r="BT84" i="25"/>
  <c r="G2113" i="33" s="1"/>
  <c r="CB84" i="25"/>
  <c r="O2113" i="33" s="1"/>
  <c r="CC84" i="25"/>
  <c r="P2113" i="33" s="1"/>
  <c r="P2115" i="33" s="1"/>
  <c r="BP84" i="25"/>
  <c r="AN84" i="25"/>
  <c r="E2112" i="33" s="1"/>
  <c r="AO84" i="25"/>
  <c r="F2112" i="33" s="1"/>
  <c r="AP84" i="25"/>
  <c r="G2112" i="33" s="1"/>
  <c r="AX84" i="25"/>
  <c r="O2112" i="33" s="1"/>
  <c r="AY84" i="25"/>
  <c r="P2112" i="33" s="1"/>
  <c r="AL84" i="25"/>
  <c r="O83" i="25"/>
  <c r="AC83" i="25"/>
  <c r="AS83" i="25"/>
  <c r="J2084" i="33" s="1"/>
  <c r="BW83" i="25"/>
  <c r="J2085" i="33" s="1"/>
  <c r="AT83" i="25"/>
  <c r="K2084" i="33" s="1"/>
  <c r="BX83" i="25"/>
  <c r="K2085" i="33" s="1"/>
  <c r="BR83" i="25"/>
  <c r="E2085" i="33" s="1"/>
  <c r="BS83" i="25"/>
  <c r="F2085" i="33" s="1"/>
  <c r="BT83" i="25"/>
  <c r="G2085" i="33" s="1"/>
  <c r="CB83" i="25"/>
  <c r="O2085" i="33" s="1"/>
  <c r="CC83" i="25"/>
  <c r="P2085" i="33" s="1"/>
  <c r="BP83" i="25"/>
  <c r="AN83" i="25"/>
  <c r="E2084" i="33" s="1"/>
  <c r="AO83" i="25"/>
  <c r="F2084" i="33" s="1"/>
  <c r="AP83" i="25"/>
  <c r="G2084" i="33" s="1"/>
  <c r="AX83" i="25"/>
  <c r="O2084" i="33" s="1"/>
  <c r="AY83" i="25"/>
  <c r="P2084" i="33" s="1"/>
  <c r="P2087" i="33" s="1"/>
  <c r="AL83" i="25"/>
  <c r="O82" i="25"/>
  <c r="AC82" i="25"/>
  <c r="AS82" i="25"/>
  <c r="J2056" i="33" s="1"/>
  <c r="BW82" i="25"/>
  <c r="J2057" i="33" s="1"/>
  <c r="AT82" i="25"/>
  <c r="K2056" i="33" s="1"/>
  <c r="K2059" i="33" s="1"/>
  <c r="BX82" i="25"/>
  <c r="K2057" i="33" s="1"/>
  <c r="BR82" i="25"/>
  <c r="E2057" i="33" s="1"/>
  <c r="BS82" i="25"/>
  <c r="F2057" i="33" s="1"/>
  <c r="BT82" i="25"/>
  <c r="G2057" i="33" s="1"/>
  <c r="CB82" i="25"/>
  <c r="O2057" i="33" s="1"/>
  <c r="CC82" i="25"/>
  <c r="P2057" i="33" s="1"/>
  <c r="BP82" i="25"/>
  <c r="AN82" i="25"/>
  <c r="E2056" i="33" s="1"/>
  <c r="AO82" i="25"/>
  <c r="F2056" i="33" s="1"/>
  <c r="AP82" i="25"/>
  <c r="G2056" i="33" s="1"/>
  <c r="AX82" i="25"/>
  <c r="O2056" i="33" s="1"/>
  <c r="AY82" i="25"/>
  <c r="P2056" i="33" s="1"/>
  <c r="AL82" i="25"/>
  <c r="O81" i="25"/>
  <c r="AC81" i="25"/>
  <c r="AS81" i="25"/>
  <c r="J2028" i="33" s="1"/>
  <c r="BW81" i="25"/>
  <c r="J2029" i="33" s="1"/>
  <c r="AT81" i="25"/>
  <c r="K2028" i="33" s="1"/>
  <c r="BX81" i="25"/>
  <c r="K2029" i="33" s="1"/>
  <c r="BR81" i="25"/>
  <c r="E2029" i="33" s="1"/>
  <c r="BS81" i="25"/>
  <c r="F2029" i="33" s="1"/>
  <c r="BT81" i="25"/>
  <c r="G2029" i="33" s="1"/>
  <c r="CB81" i="25"/>
  <c r="O2029" i="33" s="1"/>
  <c r="CC81" i="25"/>
  <c r="P2029" i="33" s="1"/>
  <c r="BP81" i="25"/>
  <c r="AN81" i="25"/>
  <c r="E2028" i="33" s="1"/>
  <c r="AO81" i="25"/>
  <c r="F2028" i="33" s="1"/>
  <c r="AP81" i="25"/>
  <c r="G2028" i="33" s="1"/>
  <c r="AX81" i="25"/>
  <c r="O2028" i="33" s="1"/>
  <c r="AY81" i="25"/>
  <c r="P2028" i="33" s="1"/>
  <c r="P2031" i="33" s="1"/>
  <c r="AL81" i="25"/>
  <c r="O80" i="25"/>
  <c r="AC80" i="25"/>
  <c r="AS80" i="25"/>
  <c r="J2000" i="33" s="1"/>
  <c r="BW80" i="25"/>
  <c r="J2001" i="33" s="1"/>
  <c r="AT80" i="25"/>
  <c r="K2000" i="33" s="1"/>
  <c r="BX80" i="25"/>
  <c r="K2001" i="33" s="1"/>
  <c r="BR80" i="25"/>
  <c r="E2001" i="33" s="1"/>
  <c r="BS80" i="25"/>
  <c r="F2001" i="33" s="1"/>
  <c r="BT80" i="25"/>
  <c r="G2001" i="33" s="1"/>
  <c r="CB80" i="25"/>
  <c r="O2001" i="33" s="1"/>
  <c r="CC80" i="25"/>
  <c r="P2001" i="33" s="1"/>
  <c r="BP80" i="25"/>
  <c r="AN80" i="25"/>
  <c r="E2000" i="33" s="1"/>
  <c r="AO80" i="25"/>
  <c r="F2000" i="33" s="1"/>
  <c r="AP80" i="25"/>
  <c r="G2000" i="33" s="1"/>
  <c r="AX80" i="25"/>
  <c r="O2000" i="33" s="1"/>
  <c r="AY80" i="25"/>
  <c r="P2000" i="33" s="1"/>
  <c r="AL80" i="25"/>
  <c r="O79" i="25"/>
  <c r="AC79" i="25"/>
  <c r="AS79" i="25"/>
  <c r="J1972" i="33" s="1"/>
  <c r="BW79" i="25"/>
  <c r="J1973" i="33" s="1"/>
  <c r="AT79" i="25"/>
  <c r="K1972" i="33" s="1"/>
  <c r="BX79" i="25"/>
  <c r="K1973" i="33" s="1"/>
  <c r="BR79" i="25"/>
  <c r="E1973" i="33" s="1"/>
  <c r="BS79" i="25"/>
  <c r="F1973" i="33" s="1"/>
  <c r="BT79" i="25"/>
  <c r="G1973" i="33" s="1"/>
  <c r="CB79" i="25"/>
  <c r="O1973" i="33" s="1"/>
  <c r="CC79" i="25"/>
  <c r="P1973" i="33" s="1"/>
  <c r="BP79" i="25"/>
  <c r="AN79" i="25"/>
  <c r="E1972" i="33" s="1"/>
  <c r="AO79" i="25"/>
  <c r="F1972" i="33" s="1"/>
  <c r="AP79" i="25"/>
  <c r="G1972" i="33" s="1"/>
  <c r="AX79" i="25"/>
  <c r="O1972" i="33" s="1"/>
  <c r="AY79" i="25"/>
  <c r="P1972" i="33" s="1"/>
  <c r="P1975" i="33" s="1"/>
  <c r="AL79" i="25"/>
  <c r="O78" i="25"/>
  <c r="AC78" i="25"/>
  <c r="AS78" i="25"/>
  <c r="J1944" i="33" s="1"/>
  <c r="BW78" i="25"/>
  <c r="J1945" i="33" s="1"/>
  <c r="AT78" i="25"/>
  <c r="K1944" i="33" s="1"/>
  <c r="BX78" i="25"/>
  <c r="K1945" i="33" s="1"/>
  <c r="BR78" i="25"/>
  <c r="E1945" i="33" s="1"/>
  <c r="BS78" i="25"/>
  <c r="F1945" i="33" s="1"/>
  <c r="BT78" i="25"/>
  <c r="G1945" i="33" s="1"/>
  <c r="CB78" i="25"/>
  <c r="O1945" i="33" s="1"/>
  <c r="CC78" i="25"/>
  <c r="P1945" i="33" s="1"/>
  <c r="P1947" i="33" s="1"/>
  <c r="BP78" i="25"/>
  <c r="AN78" i="25"/>
  <c r="E1944" i="33" s="1"/>
  <c r="AO78" i="25"/>
  <c r="F1944" i="33" s="1"/>
  <c r="AP78" i="25"/>
  <c r="G1944" i="33" s="1"/>
  <c r="AX78" i="25"/>
  <c r="O1944" i="33" s="1"/>
  <c r="AY78" i="25"/>
  <c r="P1944" i="33" s="1"/>
  <c r="AL78" i="25"/>
  <c r="O77" i="25"/>
  <c r="AC77" i="25"/>
  <c r="AS77" i="25"/>
  <c r="J1916" i="33" s="1"/>
  <c r="BW77" i="25"/>
  <c r="J1917" i="33" s="1"/>
  <c r="AT77" i="25"/>
  <c r="K1916" i="33" s="1"/>
  <c r="BX77" i="25"/>
  <c r="K1917" i="33" s="1"/>
  <c r="BR77" i="25"/>
  <c r="E1917" i="33" s="1"/>
  <c r="BS77" i="25"/>
  <c r="F1917" i="33" s="1"/>
  <c r="K77" i="25"/>
  <c r="F1914" i="33" s="1"/>
  <c r="Y77" i="25"/>
  <c r="F1915" i="33" s="1"/>
  <c r="AO77" i="25"/>
  <c r="F1916" i="33" s="1"/>
  <c r="BT77" i="25"/>
  <c r="G1917" i="33" s="1"/>
  <c r="CB77" i="25"/>
  <c r="O1917" i="33" s="1"/>
  <c r="CC77" i="25"/>
  <c r="P1917" i="33" s="1"/>
  <c r="BP77" i="25"/>
  <c r="AN77" i="25"/>
  <c r="E1916" i="33" s="1"/>
  <c r="AP77" i="25"/>
  <c r="G1916" i="33" s="1"/>
  <c r="AX77" i="25"/>
  <c r="O1916" i="33" s="1"/>
  <c r="AY77" i="25"/>
  <c r="P1916" i="33" s="1"/>
  <c r="AL77" i="25"/>
  <c r="O76" i="25"/>
  <c r="AC76" i="25"/>
  <c r="AS76" i="25"/>
  <c r="J1888" i="33" s="1"/>
  <c r="BW76" i="25"/>
  <c r="J1889" i="33" s="1"/>
  <c r="AT76" i="25"/>
  <c r="K1888" i="33" s="1"/>
  <c r="BX76" i="25"/>
  <c r="K1889" i="33" s="1"/>
  <c r="BR76" i="25"/>
  <c r="E1889" i="33" s="1"/>
  <c r="BS76" i="25"/>
  <c r="F1889" i="33" s="1"/>
  <c r="BT76" i="25"/>
  <c r="G1889" i="33" s="1"/>
  <c r="CB76" i="25"/>
  <c r="O1889" i="33" s="1"/>
  <c r="CC76" i="25"/>
  <c r="P1889" i="33" s="1"/>
  <c r="BP76" i="25"/>
  <c r="AN76" i="25"/>
  <c r="E1888" i="33" s="1"/>
  <c r="AO76" i="25"/>
  <c r="F1888" i="33" s="1"/>
  <c r="AP76" i="25"/>
  <c r="G1888" i="33" s="1"/>
  <c r="AX76" i="25"/>
  <c r="O1888" i="33" s="1"/>
  <c r="AY76" i="25"/>
  <c r="P1888" i="33" s="1"/>
  <c r="P1891" i="33" s="1"/>
  <c r="AL76" i="25"/>
  <c r="O75" i="25"/>
  <c r="AC75" i="25"/>
  <c r="AS75" i="25"/>
  <c r="J1860" i="33" s="1"/>
  <c r="BW75" i="25"/>
  <c r="J1861" i="33" s="1"/>
  <c r="AT75" i="25"/>
  <c r="K1860" i="33" s="1"/>
  <c r="K1863" i="33" s="1"/>
  <c r="BX75" i="25"/>
  <c r="K1861" i="33" s="1"/>
  <c r="BR75" i="25"/>
  <c r="E1861" i="33" s="1"/>
  <c r="BS75" i="25"/>
  <c r="F1861" i="33" s="1"/>
  <c r="BT75" i="25"/>
  <c r="G1861" i="33" s="1"/>
  <c r="CB75" i="25"/>
  <c r="O1861" i="33" s="1"/>
  <c r="CC75" i="25"/>
  <c r="P1861" i="33" s="1"/>
  <c r="BP75" i="25"/>
  <c r="AN75" i="25"/>
  <c r="E1860" i="33" s="1"/>
  <c r="AO75" i="25"/>
  <c r="F1860" i="33" s="1"/>
  <c r="AP75" i="25"/>
  <c r="G1860" i="33" s="1"/>
  <c r="AX75" i="25"/>
  <c r="O1860" i="33" s="1"/>
  <c r="AY75" i="25"/>
  <c r="P1860" i="33" s="1"/>
  <c r="AL75" i="25"/>
  <c r="O74" i="25"/>
  <c r="AC74" i="25"/>
  <c r="AS74" i="25"/>
  <c r="J1832" i="33" s="1"/>
  <c r="BW74" i="25"/>
  <c r="J1833" i="33" s="1"/>
  <c r="AT74" i="25"/>
  <c r="K1832" i="33" s="1"/>
  <c r="BX74" i="25"/>
  <c r="K1833" i="33" s="1"/>
  <c r="BR74" i="25"/>
  <c r="E1833" i="33" s="1"/>
  <c r="BS74" i="25"/>
  <c r="F1833" i="33" s="1"/>
  <c r="BT74" i="25"/>
  <c r="G1833" i="33" s="1"/>
  <c r="CB74" i="25"/>
  <c r="O1833" i="33" s="1"/>
  <c r="CC74" i="25"/>
  <c r="P1833" i="33" s="1"/>
  <c r="BP74" i="25"/>
  <c r="BQ74" i="25" s="1"/>
  <c r="B1833" i="33" s="1"/>
  <c r="AN74" i="25"/>
  <c r="E1832" i="33" s="1"/>
  <c r="AO74" i="25"/>
  <c r="F1832" i="33" s="1"/>
  <c r="AP74" i="25"/>
  <c r="G1832" i="33" s="1"/>
  <c r="AX74" i="25"/>
  <c r="O1832" i="33" s="1"/>
  <c r="AY74" i="25"/>
  <c r="P1832" i="33" s="1"/>
  <c r="P1835" i="33" s="1"/>
  <c r="AL74" i="25"/>
  <c r="O73" i="25"/>
  <c r="AC73" i="25"/>
  <c r="AS73" i="25"/>
  <c r="J1804" i="33" s="1"/>
  <c r="BW73" i="25"/>
  <c r="J1805" i="33" s="1"/>
  <c r="AT73" i="25"/>
  <c r="K1804" i="33" s="1"/>
  <c r="K1807" i="33" s="1"/>
  <c r="BX73" i="25"/>
  <c r="K1805" i="33" s="1"/>
  <c r="BR73" i="25"/>
  <c r="E1805" i="33" s="1"/>
  <c r="BS73" i="25"/>
  <c r="F1805" i="33" s="1"/>
  <c r="BT73" i="25"/>
  <c r="G1805" i="33" s="1"/>
  <c r="CB73" i="25"/>
  <c r="O1805" i="33" s="1"/>
  <c r="CC73" i="25"/>
  <c r="P1805" i="33" s="1"/>
  <c r="BP73" i="25"/>
  <c r="BQ73" i="25" s="1"/>
  <c r="B1805" i="33" s="1"/>
  <c r="AN73" i="25"/>
  <c r="E1804" i="33" s="1"/>
  <c r="AO73" i="25"/>
  <c r="F1804" i="33" s="1"/>
  <c r="AP73" i="25"/>
  <c r="G1804" i="33" s="1"/>
  <c r="AX73" i="25"/>
  <c r="O1804" i="33" s="1"/>
  <c r="AY73" i="25"/>
  <c r="P1804" i="33" s="1"/>
  <c r="AL73" i="25"/>
  <c r="O72" i="25"/>
  <c r="AC72" i="25"/>
  <c r="AS72" i="25"/>
  <c r="J1776" i="33" s="1"/>
  <c r="BW72" i="25"/>
  <c r="J1777" i="33" s="1"/>
  <c r="AT72" i="25"/>
  <c r="K1776" i="33" s="1"/>
  <c r="BX72" i="25"/>
  <c r="K1777" i="33" s="1"/>
  <c r="BR72" i="25"/>
  <c r="E1777" i="33" s="1"/>
  <c r="BS72" i="25"/>
  <c r="F1777" i="33" s="1"/>
  <c r="BT72" i="25"/>
  <c r="G1777" i="33" s="1"/>
  <c r="CB72" i="25"/>
  <c r="O1777" i="33" s="1"/>
  <c r="CC72" i="25"/>
  <c r="P1777" i="33" s="1"/>
  <c r="BP72" i="25"/>
  <c r="AN72" i="25"/>
  <c r="E1776" i="33" s="1"/>
  <c r="AO72" i="25"/>
  <c r="F1776" i="33" s="1"/>
  <c r="AP72" i="25"/>
  <c r="G1776" i="33" s="1"/>
  <c r="AX72" i="25"/>
  <c r="O1776" i="33" s="1"/>
  <c r="AY72" i="25"/>
  <c r="P1776" i="33" s="1"/>
  <c r="AL72" i="25"/>
  <c r="O71" i="25"/>
  <c r="AC71" i="25"/>
  <c r="AS71" i="25"/>
  <c r="J1748" i="33" s="1"/>
  <c r="BW71" i="25"/>
  <c r="J1749" i="33" s="1"/>
  <c r="AT71" i="25"/>
  <c r="K1748" i="33" s="1"/>
  <c r="K1751" i="33" s="1"/>
  <c r="BX71" i="25"/>
  <c r="K1749" i="33" s="1"/>
  <c r="BR71" i="25"/>
  <c r="E1749" i="33" s="1"/>
  <c r="BS71" i="25"/>
  <c r="F1749" i="33" s="1"/>
  <c r="BT71" i="25"/>
  <c r="G1749" i="33" s="1"/>
  <c r="CB71" i="25"/>
  <c r="O1749" i="33" s="1"/>
  <c r="CC71" i="25"/>
  <c r="P1749" i="33" s="1"/>
  <c r="BP71" i="25"/>
  <c r="AN71" i="25"/>
  <c r="E1748" i="33" s="1"/>
  <c r="AO71" i="25"/>
  <c r="F1748" i="33" s="1"/>
  <c r="AP71" i="25"/>
  <c r="G1748" i="33" s="1"/>
  <c r="AX71" i="25"/>
  <c r="O1748" i="33" s="1"/>
  <c r="AY71" i="25"/>
  <c r="P1748" i="33" s="1"/>
  <c r="AL71" i="25"/>
  <c r="O70" i="25"/>
  <c r="AC70" i="25"/>
  <c r="AS70" i="25"/>
  <c r="J1720" i="33" s="1"/>
  <c r="BW70" i="25"/>
  <c r="J1721" i="33" s="1"/>
  <c r="AT70" i="25"/>
  <c r="K1720" i="33" s="1"/>
  <c r="BX70" i="25"/>
  <c r="K1721" i="33" s="1"/>
  <c r="BR70" i="25"/>
  <c r="E1721" i="33" s="1"/>
  <c r="BS70" i="25"/>
  <c r="F1721" i="33" s="1"/>
  <c r="BT70" i="25"/>
  <c r="G1721" i="33" s="1"/>
  <c r="CB70" i="25"/>
  <c r="O1721" i="33" s="1"/>
  <c r="CC70" i="25"/>
  <c r="P1721" i="33" s="1"/>
  <c r="BP70" i="25"/>
  <c r="BQ70" i="25" s="1"/>
  <c r="B1721" i="33" s="1"/>
  <c r="AN70" i="25"/>
  <c r="E1720" i="33" s="1"/>
  <c r="AO70" i="25"/>
  <c r="F1720" i="33" s="1"/>
  <c r="AP70" i="25"/>
  <c r="G1720" i="33" s="1"/>
  <c r="AX70" i="25"/>
  <c r="O1720" i="33" s="1"/>
  <c r="AY70" i="25"/>
  <c r="P1720" i="33" s="1"/>
  <c r="AL70" i="25"/>
  <c r="O69" i="25"/>
  <c r="AC69" i="25"/>
  <c r="AS69" i="25"/>
  <c r="J1692" i="33" s="1"/>
  <c r="BW69" i="25"/>
  <c r="J1693" i="33" s="1"/>
  <c r="AT69" i="25"/>
  <c r="K1692" i="33" s="1"/>
  <c r="K1695" i="33" s="1"/>
  <c r="BX69" i="25"/>
  <c r="K1693" i="33" s="1"/>
  <c r="BR69" i="25"/>
  <c r="E1693" i="33" s="1"/>
  <c r="BS69" i="25"/>
  <c r="F1693" i="33" s="1"/>
  <c r="BT69" i="25"/>
  <c r="G1693" i="33" s="1"/>
  <c r="CB69" i="25"/>
  <c r="O1693" i="33" s="1"/>
  <c r="CC69" i="25"/>
  <c r="P1693" i="33" s="1"/>
  <c r="P1695" i="33" s="1"/>
  <c r="BP69" i="25"/>
  <c r="AN69" i="25"/>
  <c r="E1692" i="33" s="1"/>
  <c r="AO69" i="25"/>
  <c r="F1692" i="33" s="1"/>
  <c r="AP69" i="25"/>
  <c r="G1692" i="33" s="1"/>
  <c r="AX69" i="25"/>
  <c r="O1692" i="33" s="1"/>
  <c r="AY69" i="25"/>
  <c r="P1692" i="33" s="1"/>
  <c r="AL69" i="25"/>
  <c r="O68" i="25"/>
  <c r="AC68" i="25"/>
  <c r="AS68" i="25"/>
  <c r="J1664" i="33" s="1"/>
  <c r="BW68" i="25"/>
  <c r="J1665" i="33" s="1"/>
  <c r="AT68" i="25"/>
  <c r="K1664" i="33" s="1"/>
  <c r="BX68" i="25"/>
  <c r="K1665" i="33" s="1"/>
  <c r="BR68" i="25"/>
  <c r="E1665" i="33" s="1"/>
  <c r="BS68" i="25"/>
  <c r="F1665" i="33" s="1"/>
  <c r="BT68" i="25"/>
  <c r="G1665" i="33" s="1"/>
  <c r="CB68" i="25"/>
  <c r="O1665" i="33" s="1"/>
  <c r="CC68" i="25"/>
  <c r="P1665" i="33" s="1"/>
  <c r="BP68" i="25"/>
  <c r="BQ68" i="25" s="1"/>
  <c r="B1665" i="33" s="1"/>
  <c r="AN68" i="25"/>
  <c r="E1664" i="33" s="1"/>
  <c r="AO68" i="25"/>
  <c r="F1664" i="33" s="1"/>
  <c r="AP68" i="25"/>
  <c r="G1664" i="33" s="1"/>
  <c r="AX68" i="25"/>
  <c r="O1664" i="33" s="1"/>
  <c r="AY68" i="25"/>
  <c r="P1664" i="33" s="1"/>
  <c r="AL68" i="25"/>
  <c r="O67" i="25"/>
  <c r="AC67" i="25"/>
  <c r="AS67" i="25"/>
  <c r="J1636" i="33" s="1"/>
  <c r="BW67" i="25"/>
  <c r="J1637" i="33" s="1"/>
  <c r="AT67" i="25"/>
  <c r="K1636" i="33" s="1"/>
  <c r="K1639" i="33" s="1"/>
  <c r="BX67" i="25"/>
  <c r="K1637" i="33" s="1"/>
  <c r="BR67" i="25"/>
  <c r="E1637" i="33" s="1"/>
  <c r="BS67" i="25"/>
  <c r="F1637" i="33" s="1"/>
  <c r="BT67" i="25"/>
  <c r="G1637" i="33" s="1"/>
  <c r="CB67" i="25"/>
  <c r="O1637" i="33" s="1"/>
  <c r="CC67" i="25"/>
  <c r="P1637" i="33" s="1"/>
  <c r="BP67" i="25"/>
  <c r="BQ67" i="25" s="1"/>
  <c r="B1637" i="33" s="1"/>
  <c r="AN67" i="25"/>
  <c r="E1636" i="33" s="1"/>
  <c r="AO67" i="25"/>
  <c r="F1636" i="33" s="1"/>
  <c r="AP67" i="25"/>
  <c r="G1636" i="33" s="1"/>
  <c r="AX67" i="25"/>
  <c r="O1636" i="33" s="1"/>
  <c r="AY67" i="25"/>
  <c r="P1636" i="33" s="1"/>
  <c r="AL67" i="25"/>
  <c r="O66" i="25"/>
  <c r="AC66" i="25"/>
  <c r="AS66" i="25"/>
  <c r="J1608" i="33" s="1"/>
  <c r="BW66" i="25"/>
  <c r="J1609" i="33" s="1"/>
  <c r="AT66" i="25"/>
  <c r="K1608" i="33" s="1"/>
  <c r="BX66" i="25"/>
  <c r="K1609" i="33" s="1"/>
  <c r="BR66" i="25"/>
  <c r="E1609" i="33" s="1"/>
  <c r="BS66" i="25"/>
  <c r="F1609" i="33" s="1"/>
  <c r="BT66" i="25"/>
  <c r="G1609" i="33" s="1"/>
  <c r="CB66" i="25"/>
  <c r="O1609" i="33" s="1"/>
  <c r="CC66" i="25"/>
  <c r="P1609" i="33" s="1"/>
  <c r="BP66" i="25"/>
  <c r="BQ66" i="25" s="1"/>
  <c r="B1609" i="33" s="1"/>
  <c r="AN66" i="25"/>
  <c r="E1608" i="33" s="1"/>
  <c r="AO66" i="25"/>
  <c r="F1608" i="33" s="1"/>
  <c r="AP66" i="25"/>
  <c r="G1608" i="33" s="1"/>
  <c r="AX66" i="25"/>
  <c r="O1608" i="33" s="1"/>
  <c r="AY66" i="25"/>
  <c r="P1608" i="33" s="1"/>
  <c r="P1611" i="33" s="1"/>
  <c r="AL66" i="25"/>
  <c r="O65" i="25"/>
  <c r="AC65" i="25"/>
  <c r="AS65" i="25"/>
  <c r="J1580" i="33" s="1"/>
  <c r="BW65" i="25"/>
  <c r="J1581" i="33" s="1"/>
  <c r="AT65" i="25"/>
  <c r="K1580" i="33" s="1"/>
  <c r="K1583" i="33" s="1"/>
  <c r="BX65" i="25"/>
  <c r="K1581" i="33" s="1"/>
  <c r="BR65" i="25"/>
  <c r="E1581" i="33" s="1"/>
  <c r="BS65" i="25"/>
  <c r="F1581" i="33" s="1"/>
  <c r="BT65" i="25"/>
  <c r="G1581" i="33" s="1"/>
  <c r="CB65" i="25"/>
  <c r="O1581" i="33" s="1"/>
  <c r="CC65" i="25"/>
  <c r="P1581" i="33" s="1"/>
  <c r="BP65" i="25"/>
  <c r="AN65" i="25"/>
  <c r="E1580" i="33" s="1"/>
  <c r="AO65" i="25"/>
  <c r="F1580" i="33" s="1"/>
  <c r="AP65" i="25"/>
  <c r="G1580" i="33" s="1"/>
  <c r="AX65" i="25"/>
  <c r="O1580" i="33" s="1"/>
  <c r="AY65" i="25"/>
  <c r="P1580" i="33" s="1"/>
  <c r="AL65" i="25"/>
  <c r="O64" i="25"/>
  <c r="AC64" i="25"/>
  <c r="AS64" i="25"/>
  <c r="J1552" i="33" s="1"/>
  <c r="BW64" i="25"/>
  <c r="J1553" i="33" s="1"/>
  <c r="AT64" i="25"/>
  <c r="K1552" i="33" s="1"/>
  <c r="BX64" i="25"/>
  <c r="K1553" i="33" s="1"/>
  <c r="BR64" i="25"/>
  <c r="E1553" i="33" s="1"/>
  <c r="BS64" i="25"/>
  <c r="F1553" i="33" s="1"/>
  <c r="BT64" i="25"/>
  <c r="G1553" i="33" s="1"/>
  <c r="CB64" i="25"/>
  <c r="O1553" i="33" s="1"/>
  <c r="CC64" i="25"/>
  <c r="P1553" i="33" s="1"/>
  <c r="BP64" i="25"/>
  <c r="AN64" i="25"/>
  <c r="E1552" i="33" s="1"/>
  <c r="AO64" i="25"/>
  <c r="F1552" i="33" s="1"/>
  <c r="AP64" i="25"/>
  <c r="G1552" i="33" s="1"/>
  <c r="AX64" i="25"/>
  <c r="O1552" i="33" s="1"/>
  <c r="AY64" i="25"/>
  <c r="P1552" i="33" s="1"/>
  <c r="P1555" i="33" s="1"/>
  <c r="AL64" i="25"/>
  <c r="O63" i="25"/>
  <c r="AC63" i="25"/>
  <c r="AS63" i="25"/>
  <c r="J1524" i="33" s="1"/>
  <c r="BW63" i="25"/>
  <c r="J1525" i="33" s="1"/>
  <c r="AT63" i="25"/>
  <c r="K1524" i="33" s="1"/>
  <c r="K1527" i="33" s="1"/>
  <c r="BX63" i="25"/>
  <c r="K1525" i="33" s="1"/>
  <c r="BR63" i="25"/>
  <c r="E1525" i="33" s="1"/>
  <c r="BS63" i="25"/>
  <c r="F1525" i="33" s="1"/>
  <c r="BT63" i="25"/>
  <c r="G1525" i="33" s="1"/>
  <c r="CB63" i="25"/>
  <c r="O1525" i="33" s="1"/>
  <c r="CC63" i="25"/>
  <c r="P1525" i="33" s="1"/>
  <c r="P1527" i="33" s="1"/>
  <c r="BP63" i="25"/>
  <c r="AN63" i="25"/>
  <c r="E1524" i="33" s="1"/>
  <c r="AO63" i="25"/>
  <c r="F1524" i="33" s="1"/>
  <c r="AP63" i="25"/>
  <c r="G1524" i="33" s="1"/>
  <c r="AX63" i="25"/>
  <c r="O1524" i="33" s="1"/>
  <c r="AY63" i="25"/>
  <c r="P1524" i="33" s="1"/>
  <c r="AL63" i="25"/>
  <c r="O62" i="25"/>
  <c r="AC62" i="25"/>
  <c r="AS62" i="25"/>
  <c r="J1496" i="33" s="1"/>
  <c r="BW62" i="25"/>
  <c r="J1497" i="33" s="1"/>
  <c r="AT62" i="25"/>
  <c r="K1496" i="33" s="1"/>
  <c r="BX62" i="25"/>
  <c r="K1497" i="33" s="1"/>
  <c r="BR62" i="25"/>
  <c r="E1497" i="33" s="1"/>
  <c r="BS62" i="25"/>
  <c r="F1497" i="33" s="1"/>
  <c r="BT62" i="25"/>
  <c r="G1497" i="33" s="1"/>
  <c r="CB62" i="25"/>
  <c r="O1497" i="33" s="1"/>
  <c r="CC62" i="25"/>
  <c r="P1497" i="33" s="1"/>
  <c r="BP62" i="25"/>
  <c r="AN62" i="25"/>
  <c r="E1496" i="33" s="1"/>
  <c r="AO62" i="25"/>
  <c r="F1496" i="33" s="1"/>
  <c r="AP62" i="25"/>
  <c r="G1496" i="33" s="1"/>
  <c r="AX62" i="25"/>
  <c r="O1496" i="33" s="1"/>
  <c r="AY62" i="25"/>
  <c r="P1496" i="33" s="1"/>
  <c r="P1499" i="33" s="1"/>
  <c r="AL62" i="25"/>
  <c r="O61" i="25"/>
  <c r="AC61" i="25"/>
  <c r="AS61" i="25"/>
  <c r="J1468" i="33" s="1"/>
  <c r="BW61" i="25"/>
  <c r="J1469" i="33" s="1"/>
  <c r="AT61" i="25"/>
  <c r="K1468" i="33" s="1"/>
  <c r="K1471" i="33" s="1"/>
  <c r="BX61" i="25"/>
  <c r="K1469" i="33" s="1"/>
  <c r="BR61" i="25"/>
  <c r="E1469" i="33" s="1"/>
  <c r="BS61" i="25"/>
  <c r="F1469" i="33" s="1"/>
  <c r="BT61" i="25"/>
  <c r="G1469" i="33" s="1"/>
  <c r="CB61" i="25"/>
  <c r="O1469" i="33" s="1"/>
  <c r="CC61" i="25"/>
  <c r="P1469" i="33" s="1"/>
  <c r="BP61" i="25"/>
  <c r="AN61" i="25"/>
  <c r="E1468" i="33" s="1"/>
  <c r="AO61" i="25"/>
  <c r="F1468" i="33" s="1"/>
  <c r="AP61" i="25"/>
  <c r="G1468" i="33" s="1"/>
  <c r="AX61" i="25"/>
  <c r="O1468" i="33" s="1"/>
  <c r="AY61" i="25"/>
  <c r="P1468" i="33" s="1"/>
  <c r="AL61" i="25"/>
  <c r="O60" i="25"/>
  <c r="AC60" i="25"/>
  <c r="AS60" i="25"/>
  <c r="J1440" i="33" s="1"/>
  <c r="BW60" i="25"/>
  <c r="J1441" i="33" s="1"/>
  <c r="AT60" i="25"/>
  <c r="K1440" i="33" s="1"/>
  <c r="BX60" i="25"/>
  <c r="K1441" i="33" s="1"/>
  <c r="BR60" i="25"/>
  <c r="E1441" i="33" s="1"/>
  <c r="BS60" i="25"/>
  <c r="F1441" i="33" s="1"/>
  <c r="BT60" i="25"/>
  <c r="G1441" i="33" s="1"/>
  <c r="CB60" i="25"/>
  <c r="O1441" i="33" s="1"/>
  <c r="CC60" i="25"/>
  <c r="P1441" i="33" s="1"/>
  <c r="BP60" i="25"/>
  <c r="AN60" i="25"/>
  <c r="E1440" i="33" s="1"/>
  <c r="AO60" i="25"/>
  <c r="F1440" i="33" s="1"/>
  <c r="AP60" i="25"/>
  <c r="G1440" i="33" s="1"/>
  <c r="AX60" i="25"/>
  <c r="O1440" i="33" s="1"/>
  <c r="AY60" i="25"/>
  <c r="P1440" i="33" s="1"/>
  <c r="P1443" i="33" s="1"/>
  <c r="AL60" i="25"/>
  <c r="O59" i="25"/>
  <c r="AC59" i="25"/>
  <c r="AS59" i="25"/>
  <c r="J1412" i="33" s="1"/>
  <c r="BW59" i="25"/>
  <c r="J1413" i="33" s="1"/>
  <c r="AT59" i="25"/>
  <c r="K1412" i="33" s="1"/>
  <c r="K1415" i="33" s="1"/>
  <c r="BX59" i="25"/>
  <c r="K1413" i="33" s="1"/>
  <c r="BR59" i="25"/>
  <c r="E1413" i="33" s="1"/>
  <c r="BS59" i="25"/>
  <c r="F1413" i="33" s="1"/>
  <c r="BT59" i="25"/>
  <c r="G1413" i="33" s="1"/>
  <c r="CB59" i="25"/>
  <c r="O1413" i="33" s="1"/>
  <c r="CC59" i="25"/>
  <c r="P1413" i="33" s="1"/>
  <c r="BP59" i="25"/>
  <c r="AN59" i="25"/>
  <c r="E1412" i="33" s="1"/>
  <c r="AO59" i="25"/>
  <c r="F1412" i="33" s="1"/>
  <c r="AP59" i="25"/>
  <c r="G1412" i="33" s="1"/>
  <c r="AX59" i="25"/>
  <c r="O1412" i="33" s="1"/>
  <c r="AY59" i="25"/>
  <c r="P1412" i="33" s="1"/>
  <c r="AL59" i="25"/>
  <c r="O58" i="25"/>
  <c r="AC58" i="25"/>
  <c r="AS58" i="25"/>
  <c r="J1384" i="33" s="1"/>
  <c r="BW58" i="25"/>
  <c r="J1385" i="33" s="1"/>
  <c r="AT58" i="25"/>
  <c r="K1384" i="33" s="1"/>
  <c r="BX58" i="25"/>
  <c r="K1385" i="33" s="1"/>
  <c r="BR58" i="25"/>
  <c r="E1385" i="33" s="1"/>
  <c r="BS58" i="25"/>
  <c r="F1385" i="33" s="1"/>
  <c r="BT58" i="25"/>
  <c r="G1385" i="33" s="1"/>
  <c r="CB58" i="25"/>
  <c r="O1385" i="33" s="1"/>
  <c r="CC58" i="25"/>
  <c r="P1385" i="33" s="1"/>
  <c r="BP58" i="25"/>
  <c r="AN58" i="25"/>
  <c r="E1384" i="33" s="1"/>
  <c r="AO58" i="25"/>
  <c r="F1384" i="33" s="1"/>
  <c r="AP58" i="25"/>
  <c r="G1384" i="33" s="1"/>
  <c r="AX58" i="25"/>
  <c r="O1384" i="33" s="1"/>
  <c r="AY58" i="25"/>
  <c r="P1384" i="33" s="1"/>
  <c r="P1387" i="33" s="1"/>
  <c r="AL58" i="25"/>
  <c r="O57" i="25"/>
  <c r="AC57" i="25"/>
  <c r="AS57" i="25"/>
  <c r="J1356" i="33" s="1"/>
  <c r="BW57" i="25"/>
  <c r="J1357" i="33" s="1"/>
  <c r="AT57" i="25"/>
  <c r="K1356" i="33" s="1"/>
  <c r="K1359" i="33" s="1"/>
  <c r="BX57" i="25"/>
  <c r="K1357" i="33" s="1"/>
  <c r="BR57" i="25"/>
  <c r="E1357" i="33" s="1"/>
  <c r="BS57" i="25"/>
  <c r="F1357" i="33" s="1"/>
  <c r="BT57" i="25"/>
  <c r="G1357" i="33" s="1"/>
  <c r="CB57" i="25"/>
  <c r="O1357" i="33" s="1"/>
  <c r="CC57" i="25"/>
  <c r="P1357" i="33" s="1"/>
  <c r="BP57" i="25"/>
  <c r="AN57" i="25"/>
  <c r="E1356" i="33" s="1"/>
  <c r="AO57" i="25"/>
  <c r="F1356" i="33" s="1"/>
  <c r="AP57" i="25"/>
  <c r="G1356" i="33" s="1"/>
  <c r="AX57" i="25"/>
  <c r="O1356" i="33" s="1"/>
  <c r="AY57" i="25"/>
  <c r="P1356" i="33" s="1"/>
  <c r="AL57" i="25"/>
  <c r="O56" i="25"/>
  <c r="AC56" i="25"/>
  <c r="AS56" i="25"/>
  <c r="J1328" i="33" s="1"/>
  <c r="BW56" i="25"/>
  <c r="J1329" i="33" s="1"/>
  <c r="AT56" i="25"/>
  <c r="K1328" i="33" s="1"/>
  <c r="BX56" i="25"/>
  <c r="K1329" i="33" s="1"/>
  <c r="BR56" i="25"/>
  <c r="E1329" i="33" s="1"/>
  <c r="BS56" i="25"/>
  <c r="F1329" i="33" s="1"/>
  <c r="BT56" i="25"/>
  <c r="G1329" i="33" s="1"/>
  <c r="CB56" i="25"/>
  <c r="O1329" i="33" s="1"/>
  <c r="CC56" i="25"/>
  <c r="P1329" i="33" s="1"/>
  <c r="BP56" i="25"/>
  <c r="AN56" i="25"/>
  <c r="E1328" i="33" s="1"/>
  <c r="AO56" i="25"/>
  <c r="F1328" i="33" s="1"/>
  <c r="AP56" i="25"/>
  <c r="G1328" i="33" s="1"/>
  <c r="AX56" i="25"/>
  <c r="O1328" i="33" s="1"/>
  <c r="AY56" i="25"/>
  <c r="P1328" i="33" s="1"/>
  <c r="P1331" i="33" s="1"/>
  <c r="AL56" i="25"/>
  <c r="O55" i="25"/>
  <c r="AC55" i="25"/>
  <c r="AS55" i="25"/>
  <c r="J1300" i="33" s="1"/>
  <c r="BW55" i="25"/>
  <c r="J1301" i="33" s="1"/>
  <c r="AT55" i="25"/>
  <c r="K1300" i="33" s="1"/>
  <c r="K1303" i="33" s="1"/>
  <c r="BX55" i="25"/>
  <c r="K1301" i="33" s="1"/>
  <c r="BR55" i="25"/>
  <c r="E1301" i="33" s="1"/>
  <c r="BS55" i="25"/>
  <c r="F1301" i="33" s="1"/>
  <c r="BT55" i="25"/>
  <c r="G1301" i="33" s="1"/>
  <c r="CB55" i="25"/>
  <c r="O1301" i="33" s="1"/>
  <c r="CC55" i="25"/>
  <c r="P1301" i="33" s="1"/>
  <c r="BP55" i="25"/>
  <c r="AN55" i="25"/>
  <c r="E1300" i="33" s="1"/>
  <c r="AO55" i="25"/>
  <c r="F1300" i="33" s="1"/>
  <c r="AP55" i="25"/>
  <c r="G1300" i="33" s="1"/>
  <c r="AX55" i="25"/>
  <c r="O1300" i="33" s="1"/>
  <c r="AY55" i="25"/>
  <c r="P1300" i="33" s="1"/>
  <c r="AL55" i="25"/>
  <c r="O54" i="25"/>
  <c r="AC54" i="25"/>
  <c r="AS54" i="25"/>
  <c r="J1272" i="33" s="1"/>
  <c r="BW54" i="25"/>
  <c r="J1273" i="33" s="1"/>
  <c r="AT54" i="25"/>
  <c r="K1272" i="33" s="1"/>
  <c r="BX54" i="25"/>
  <c r="K1273" i="33" s="1"/>
  <c r="BR54" i="25"/>
  <c r="E1273" i="33" s="1"/>
  <c r="BS54" i="25"/>
  <c r="F1273" i="33" s="1"/>
  <c r="BT54" i="25"/>
  <c r="G1273" i="33" s="1"/>
  <c r="CB54" i="25"/>
  <c r="O1273" i="33" s="1"/>
  <c r="CC54" i="25"/>
  <c r="P1273" i="33" s="1"/>
  <c r="BP54" i="25"/>
  <c r="AN54" i="25"/>
  <c r="E1272" i="33" s="1"/>
  <c r="AO54" i="25"/>
  <c r="F1272" i="33" s="1"/>
  <c r="AP54" i="25"/>
  <c r="G1272" i="33" s="1"/>
  <c r="AX54" i="25"/>
  <c r="O1272" i="33" s="1"/>
  <c r="AY54" i="25"/>
  <c r="P1272" i="33" s="1"/>
  <c r="P1275" i="33" s="1"/>
  <c r="AL54" i="25"/>
  <c r="O53" i="25"/>
  <c r="AC53" i="25"/>
  <c r="AS53" i="25"/>
  <c r="J1244" i="33" s="1"/>
  <c r="BW53" i="25"/>
  <c r="J1245" i="33" s="1"/>
  <c r="AT53" i="25"/>
  <c r="K1244" i="33" s="1"/>
  <c r="K1247" i="33" s="1"/>
  <c r="BX53" i="25"/>
  <c r="K1245" i="33" s="1"/>
  <c r="BR53" i="25"/>
  <c r="E1245" i="33" s="1"/>
  <c r="BS53" i="25"/>
  <c r="F1245" i="33" s="1"/>
  <c r="BT53" i="25"/>
  <c r="G1245" i="33" s="1"/>
  <c r="CB53" i="25"/>
  <c r="O1245" i="33" s="1"/>
  <c r="CC53" i="25"/>
  <c r="P1245" i="33" s="1"/>
  <c r="BP53" i="25"/>
  <c r="AN53" i="25"/>
  <c r="E1244" i="33" s="1"/>
  <c r="AO53" i="25"/>
  <c r="F1244" i="33" s="1"/>
  <c r="AP53" i="25"/>
  <c r="G1244" i="33" s="1"/>
  <c r="AX53" i="25"/>
  <c r="O1244" i="33" s="1"/>
  <c r="AY53" i="25"/>
  <c r="P1244" i="33" s="1"/>
  <c r="AL53" i="25"/>
  <c r="O52" i="25"/>
  <c r="AC52" i="25"/>
  <c r="AS52" i="25"/>
  <c r="J1216" i="33" s="1"/>
  <c r="BW52" i="25"/>
  <c r="J1217" i="33" s="1"/>
  <c r="AT52" i="25"/>
  <c r="K1216" i="33" s="1"/>
  <c r="BX52" i="25"/>
  <c r="K1217" i="33" s="1"/>
  <c r="BR52" i="25"/>
  <c r="E1217" i="33" s="1"/>
  <c r="BS52" i="25"/>
  <c r="F1217" i="33" s="1"/>
  <c r="BT52" i="25"/>
  <c r="G1217" i="33" s="1"/>
  <c r="CB52" i="25"/>
  <c r="O1217" i="33" s="1"/>
  <c r="CC52" i="25"/>
  <c r="P1217" i="33" s="1"/>
  <c r="BP52" i="25"/>
  <c r="AN52" i="25"/>
  <c r="E1216" i="33" s="1"/>
  <c r="AO52" i="25"/>
  <c r="F1216" i="33" s="1"/>
  <c r="AP52" i="25"/>
  <c r="G1216" i="33" s="1"/>
  <c r="AX52" i="25"/>
  <c r="O1216" i="33" s="1"/>
  <c r="AY52" i="25"/>
  <c r="P1216" i="33" s="1"/>
  <c r="AL52" i="25"/>
  <c r="O51" i="25"/>
  <c r="AC51" i="25"/>
  <c r="AS51" i="25"/>
  <c r="J1188" i="33" s="1"/>
  <c r="BW51" i="25"/>
  <c r="J1189" i="33" s="1"/>
  <c r="AT51" i="25"/>
  <c r="K1188" i="33" s="1"/>
  <c r="K1191" i="33" s="1"/>
  <c r="BX51" i="25"/>
  <c r="K1189" i="33" s="1"/>
  <c r="BR51" i="25"/>
  <c r="E1189" i="33" s="1"/>
  <c r="BS51" i="25"/>
  <c r="F1189" i="33" s="1"/>
  <c r="BT51" i="25"/>
  <c r="G1189" i="33" s="1"/>
  <c r="CB51" i="25"/>
  <c r="O1189" i="33" s="1"/>
  <c r="CC51" i="25"/>
  <c r="P1189" i="33" s="1"/>
  <c r="BP51" i="25"/>
  <c r="AN51" i="25"/>
  <c r="E1188" i="33" s="1"/>
  <c r="AO51" i="25"/>
  <c r="F1188" i="33" s="1"/>
  <c r="AP51" i="25"/>
  <c r="G1188" i="33" s="1"/>
  <c r="AX51" i="25"/>
  <c r="O1188" i="33" s="1"/>
  <c r="AY51" i="25"/>
  <c r="P1188" i="33" s="1"/>
  <c r="AL51" i="25"/>
  <c r="O50" i="25"/>
  <c r="AC50" i="25"/>
  <c r="AS50" i="25"/>
  <c r="J1160" i="33" s="1"/>
  <c r="BW50" i="25"/>
  <c r="J1161" i="33" s="1"/>
  <c r="AT50" i="25"/>
  <c r="K1160" i="33" s="1"/>
  <c r="BX50" i="25"/>
  <c r="K1161" i="33" s="1"/>
  <c r="BR50" i="25"/>
  <c r="E1161" i="33" s="1"/>
  <c r="BS50" i="25"/>
  <c r="F1161" i="33" s="1"/>
  <c r="BT50" i="25"/>
  <c r="G1161" i="33" s="1"/>
  <c r="CB50" i="25"/>
  <c r="O1161" i="33" s="1"/>
  <c r="CC50" i="25"/>
  <c r="P1161" i="33" s="1"/>
  <c r="BP50" i="25"/>
  <c r="AN50" i="25"/>
  <c r="E1160" i="33" s="1"/>
  <c r="AO50" i="25"/>
  <c r="F1160" i="33" s="1"/>
  <c r="AP50" i="25"/>
  <c r="G1160" i="33" s="1"/>
  <c r="AX50" i="25"/>
  <c r="O1160" i="33" s="1"/>
  <c r="AY50" i="25"/>
  <c r="P1160" i="33" s="1"/>
  <c r="P1163" i="33" s="1"/>
  <c r="AL50" i="25"/>
  <c r="O49" i="25"/>
  <c r="AC49" i="25"/>
  <c r="AS49" i="25"/>
  <c r="J1132" i="33" s="1"/>
  <c r="BW49" i="25"/>
  <c r="J1133" i="33" s="1"/>
  <c r="AT49" i="25"/>
  <c r="K1132" i="33" s="1"/>
  <c r="K1135" i="33" s="1"/>
  <c r="BX49" i="25"/>
  <c r="K1133" i="33" s="1"/>
  <c r="BR49" i="25"/>
  <c r="E1133" i="33" s="1"/>
  <c r="BS49" i="25"/>
  <c r="F1133" i="33" s="1"/>
  <c r="BT49" i="25"/>
  <c r="G1133" i="33" s="1"/>
  <c r="CB49" i="25"/>
  <c r="O1133" i="33" s="1"/>
  <c r="CC49" i="25"/>
  <c r="P1133" i="33" s="1"/>
  <c r="BP49" i="25"/>
  <c r="AN49" i="25"/>
  <c r="E1132" i="33" s="1"/>
  <c r="AO49" i="25"/>
  <c r="F1132" i="33" s="1"/>
  <c r="AP49" i="25"/>
  <c r="G1132" i="33" s="1"/>
  <c r="AX49" i="25"/>
  <c r="O1132" i="33" s="1"/>
  <c r="AY49" i="25"/>
  <c r="P1132" i="33" s="1"/>
  <c r="AL49" i="25"/>
  <c r="O48" i="25"/>
  <c r="AC48" i="25"/>
  <c r="AS48" i="25"/>
  <c r="J1104" i="33" s="1"/>
  <c r="BW48" i="25"/>
  <c r="J1105" i="33" s="1"/>
  <c r="AT48" i="25"/>
  <c r="K1104" i="33" s="1"/>
  <c r="BX48" i="25"/>
  <c r="K1105" i="33" s="1"/>
  <c r="BR48" i="25"/>
  <c r="E1105" i="33" s="1"/>
  <c r="BS48" i="25"/>
  <c r="F1105" i="33" s="1"/>
  <c r="BT48" i="25"/>
  <c r="G1105" i="33" s="1"/>
  <c r="CB48" i="25"/>
  <c r="O1105" i="33" s="1"/>
  <c r="CC48" i="25"/>
  <c r="P1105" i="33" s="1"/>
  <c r="BP48" i="25"/>
  <c r="BQ48" i="25" s="1"/>
  <c r="B1105" i="33" s="1"/>
  <c r="AN48" i="25"/>
  <c r="E1104" i="33" s="1"/>
  <c r="AO48" i="25"/>
  <c r="F1104" i="33" s="1"/>
  <c r="AP48" i="25"/>
  <c r="G1104" i="33" s="1"/>
  <c r="AX48" i="25"/>
  <c r="O1104" i="33" s="1"/>
  <c r="AY48" i="25"/>
  <c r="P1104" i="33" s="1"/>
  <c r="P1107" i="33" s="1"/>
  <c r="AL48" i="25"/>
  <c r="O47" i="25"/>
  <c r="AC47" i="25"/>
  <c r="AS47" i="25"/>
  <c r="J1076" i="33" s="1"/>
  <c r="BW47" i="25"/>
  <c r="J1077" i="33" s="1"/>
  <c r="AT47" i="25"/>
  <c r="K1076" i="33" s="1"/>
  <c r="K1079" i="33" s="1"/>
  <c r="BX47" i="25"/>
  <c r="K1077" i="33" s="1"/>
  <c r="BR47" i="25"/>
  <c r="E1077" i="33" s="1"/>
  <c r="BS47" i="25"/>
  <c r="F1077" i="33" s="1"/>
  <c r="BT47" i="25"/>
  <c r="G1077" i="33" s="1"/>
  <c r="CB47" i="25"/>
  <c r="O1077" i="33" s="1"/>
  <c r="CC47" i="25"/>
  <c r="P1077" i="33" s="1"/>
  <c r="BP47" i="25"/>
  <c r="AN47" i="25"/>
  <c r="E1076" i="33" s="1"/>
  <c r="AO47" i="25"/>
  <c r="F1076" i="33" s="1"/>
  <c r="AP47" i="25"/>
  <c r="G1076" i="33" s="1"/>
  <c r="AX47" i="25"/>
  <c r="O1076" i="33" s="1"/>
  <c r="AY47" i="25"/>
  <c r="P1076" i="33" s="1"/>
  <c r="AL47" i="25"/>
  <c r="O46" i="25"/>
  <c r="AC46" i="25"/>
  <c r="AS46" i="25"/>
  <c r="J1048" i="33" s="1"/>
  <c r="BW46" i="25"/>
  <c r="J1049" i="33" s="1"/>
  <c r="AT46" i="25"/>
  <c r="K1048" i="33" s="1"/>
  <c r="BX46" i="25"/>
  <c r="K1049" i="33" s="1"/>
  <c r="BR46" i="25"/>
  <c r="E1049" i="33" s="1"/>
  <c r="BS46" i="25"/>
  <c r="F1049" i="33" s="1"/>
  <c r="BT46" i="25"/>
  <c r="G1049" i="33" s="1"/>
  <c r="CB46" i="25"/>
  <c r="O1049" i="33" s="1"/>
  <c r="CC46" i="25"/>
  <c r="P1049" i="33" s="1"/>
  <c r="BP46" i="25"/>
  <c r="AN46" i="25"/>
  <c r="E1048" i="33" s="1"/>
  <c r="AO46" i="25"/>
  <c r="F1048" i="33" s="1"/>
  <c r="AP46" i="25"/>
  <c r="G1048" i="33" s="1"/>
  <c r="AX46" i="25"/>
  <c r="O1048" i="33" s="1"/>
  <c r="AY46" i="25"/>
  <c r="P1048" i="33" s="1"/>
  <c r="P1051" i="33" s="1"/>
  <c r="AL46" i="25"/>
  <c r="O45" i="25"/>
  <c r="AC45" i="25"/>
  <c r="AS45" i="25"/>
  <c r="J1020" i="33" s="1"/>
  <c r="BW45" i="25"/>
  <c r="J1021" i="33" s="1"/>
  <c r="AT45" i="25"/>
  <c r="K1020" i="33" s="1"/>
  <c r="K1023" i="33" s="1"/>
  <c r="BX45" i="25"/>
  <c r="K1021" i="33" s="1"/>
  <c r="BR45" i="25"/>
  <c r="E1021" i="33" s="1"/>
  <c r="BS45" i="25"/>
  <c r="F1021" i="33" s="1"/>
  <c r="BT45" i="25"/>
  <c r="G1021" i="33" s="1"/>
  <c r="CB45" i="25"/>
  <c r="O1021" i="33" s="1"/>
  <c r="CC45" i="25"/>
  <c r="P1021" i="33" s="1"/>
  <c r="BP45" i="25"/>
  <c r="AN45" i="25"/>
  <c r="E1020" i="33" s="1"/>
  <c r="AO45" i="25"/>
  <c r="F1020" i="33" s="1"/>
  <c r="AP45" i="25"/>
  <c r="G1020" i="33" s="1"/>
  <c r="AX45" i="25"/>
  <c r="O1020" i="33" s="1"/>
  <c r="AY45" i="25"/>
  <c r="P1020" i="33" s="1"/>
  <c r="AL45" i="25"/>
  <c r="O44" i="25"/>
  <c r="AC44" i="25"/>
  <c r="AS44" i="25"/>
  <c r="J992" i="33" s="1"/>
  <c r="BW44" i="25"/>
  <c r="J993" i="33" s="1"/>
  <c r="AT44" i="25"/>
  <c r="K992" i="33" s="1"/>
  <c r="BX44" i="25"/>
  <c r="K993" i="33" s="1"/>
  <c r="BR44" i="25"/>
  <c r="E993" i="33" s="1"/>
  <c r="BS44" i="25"/>
  <c r="F993" i="33" s="1"/>
  <c r="BT44" i="25"/>
  <c r="G993" i="33" s="1"/>
  <c r="CB44" i="25"/>
  <c r="O993" i="33" s="1"/>
  <c r="CC44" i="25"/>
  <c r="P993" i="33" s="1"/>
  <c r="BP44" i="25"/>
  <c r="AN44" i="25"/>
  <c r="E992" i="33" s="1"/>
  <c r="AO44" i="25"/>
  <c r="F992" i="33" s="1"/>
  <c r="AP44" i="25"/>
  <c r="G992" i="33" s="1"/>
  <c r="AX44" i="25"/>
  <c r="O992" i="33" s="1"/>
  <c r="AY44" i="25"/>
  <c r="P992" i="33" s="1"/>
  <c r="P995" i="33" s="1"/>
  <c r="AL44" i="25"/>
  <c r="O43" i="25"/>
  <c r="AC43" i="25"/>
  <c r="AS43" i="25"/>
  <c r="J964" i="33" s="1"/>
  <c r="BW43" i="25"/>
  <c r="J965" i="33" s="1"/>
  <c r="AT43" i="25"/>
  <c r="K964" i="33" s="1"/>
  <c r="K967" i="33" s="1"/>
  <c r="BX43" i="25"/>
  <c r="K965" i="33" s="1"/>
  <c r="BR43" i="25"/>
  <c r="E965" i="33" s="1"/>
  <c r="BS43" i="25"/>
  <c r="F965" i="33" s="1"/>
  <c r="BT43" i="25"/>
  <c r="G965" i="33" s="1"/>
  <c r="CB43" i="25"/>
  <c r="O965" i="33" s="1"/>
  <c r="CC43" i="25"/>
  <c r="P965" i="33" s="1"/>
  <c r="BP43" i="25"/>
  <c r="AN43" i="25"/>
  <c r="E964" i="33" s="1"/>
  <c r="AO43" i="25"/>
  <c r="F964" i="33" s="1"/>
  <c r="AP43" i="25"/>
  <c r="G964" i="33" s="1"/>
  <c r="AX43" i="25"/>
  <c r="O964" i="33" s="1"/>
  <c r="AY43" i="25"/>
  <c r="P964" i="33" s="1"/>
  <c r="AL43" i="25"/>
  <c r="O42" i="25"/>
  <c r="AC42" i="25"/>
  <c r="AS42" i="25"/>
  <c r="J936" i="33" s="1"/>
  <c r="BW42" i="25"/>
  <c r="J937" i="33" s="1"/>
  <c r="AT42" i="25"/>
  <c r="K936" i="33" s="1"/>
  <c r="BX42" i="25"/>
  <c r="K937" i="33" s="1"/>
  <c r="BR42" i="25"/>
  <c r="E937" i="33" s="1"/>
  <c r="BS42" i="25"/>
  <c r="F937" i="33" s="1"/>
  <c r="BT42" i="25"/>
  <c r="G937" i="33" s="1"/>
  <c r="CB42" i="25"/>
  <c r="O937" i="33" s="1"/>
  <c r="CC42" i="25"/>
  <c r="P937" i="33" s="1"/>
  <c r="BP42" i="25"/>
  <c r="AN42" i="25"/>
  <c r="E936" i="33" s="1"/>
  <c r="AO42" i="25"/>
  <c r="F936" i="33" s="1"/>
  <c r="AP42" i="25"/>
  <c r="G936" i="33" s="1"/>
  <c r="AX42" i="25"/>
  <c r="O936" i="33" s="1"/>
  <c r="AY42" i="25"/>
  <c r="P936" i="33" s="1"/>
  <c r="P939" i="33" s="1"/>
  <c r="AL42" i="25"/>
  <c r="O41" i="25"/>
  <c r="AC41" i="25"/>
  <c r="AS41" i="25"/>
  <c r="J908" i="33" s="1"/>
  <c r="BW41" i="25"/>
  <c r="J909" i="33" s="1"/>
  <c r="AT41" i="25"/>
  <c r="K908" i="33" s="1"/>
  <c r="K911" i="33" s="1"/>
  <c r="BX41" i="25"/>
  <c r="K909" i="33" s="1"/>
  <c r="BR41" i="25"/>
  <c r="E909" i="33" s="1"/>
  <c r="BS41" i="25"/>
  <c r="F909" i="33" s="1"/>
  <c r="BT41" i="25"/>
  <c r="G909" i="33" s="1"/>
  <c r="CB41" i="25"/>
  <c r="O909" i="33" s="1"/>
  <c r="CC41" i="25"/>
  <c r="P909" i="33" s="1"/>
  <c r="BP41" i="25"/>
  <c r="AN41" i="25"/>
  <c r="E908" i="33" s="1"/>
  <c r="AO41" i="25"/>
  <c r="F908" i="33" s="1"/>
  <c r="AP41" i="25"/>
  <c r="G908" i="33" s="1"/>
  <c r="AX41" i="25"/>
  <c r="O908" i="33" s="1"/>
  <c r="AY41" i="25"/>
  <c r="P908" i="33" s="1"/>
  <c r="AL41" i="25"/>
  <c r="O40" i="25"/>
  <c r="AC40" i="25"/>
  <c r="AS40" i="25"/>
  <c r="J880" i="33" s="1"/>
  <c r="BW40" i="25"/>
  <c r="J881" i="33" s="1"/>
  <c r="AT40" i="25"/>
  <c r="K880" i="33" s="1"/>
  <c r="BX40" i="25"/>
  <c r="K881" i="33" s="1"/>
  <c r="BR40" i="25"/>
  <c r="E881" i="33" s="1"/>
  <c r="BS40" i="25"/>
  <c r="F881" i="33" s="1"/>
  <c r="BT40" i="25"/>
  <c r="G881" i="33" s="1"/>
  <c r="CB40" i="25"/>
  <c r="O881" i="33" s="1"/>
  <c r="CC40" i="25"/>
  <c r="P881" i="33" s="1"/>
  <c r="BP40" i="25"/>
  <c r="AN40" i="25"/>
  <c r="E880" i="33" s="1"/>
  <c r="AO40" i="25"/>
  <c r="F880" i="33" s="1"/>
  <c r="AP40" i="25"/>
  <c r="G880" i="33" s="1"/>
  <c r="AX40" i="25"/>
  <c r="O880" i="33" s="1"/>
  <c r="AY40" i="25"/>
  <c r="P880" i="33" s="1"/>
  <c r="P883" i="33" s="1"/>
  <c r="AL40" i="25"/>
  <c r="O39" i="25"/>
  <c r="AC39" i="25"/>
  <c r="AS39" i="25"/>
  <c r="J852" i="33" s="1"/>
  <c r="AT39" i="25"/>
  <c r="K852" i="33" s="1"/>
  <c r="BW39" i="25"/>
  <c r="J853" i="33" s="1"/>
  <c r="BX39" i="25"/>
  <c r="K853" i="33" s="1"/>
  <c r="BR39" i="25"/>
  <c r="E853" i="33" s="1"/>
  <c r="BS39" i="25"/>
  <c r="F853" i="33" s="1"/>
  <c r="BT39" i="25"/>
  <c r="G853" i="33" s="1"/>
  <c r="CB39" i="25"/>
  <c r="O853" i="33" s="1"/>
  <c r="CC39" i="25"/>
  <c r="P853" i="33" s="1"/>
  <c r="BP39" i="25"/>
  <c r="BQ39" i="25" s="1"/>
  <c r="B853" i="33" s="1"/>
  <c r="AN39" i="25"/>
  <c r="E852" i="33" s="1"/>
  <c r="AO39" i="25"/>
  <c r="F852" i="33" s="1"/>
  <c r="AP39" i="25"/>
  <c r="G852" i="33" s="1"/>
  <c r="AX39" i="25"/>
  <c r="O852" i="33" s="1"/>
  <c r="AY39" i="25"/>
  <c r="P852" i="33" s="1"/>
  <c r="AL39" i="25"/>
  <c r="O38" i="25"/>
  <c r="AC38" i="25"/>
  <c r="AS38" i="25"/>
  <c r="J824" i="33" s="1"/>
  <c r="BW38" i="25"/>
  <c r="J825" i="33" s="1"/>
  <c r="AT38" i="25"/>
  <c r="K824" i="33" s="1"/>
  <c r="BX38" i="25"/>
  <c r="K825" i="33" s="1"/>
  <c r="BR38" i="25"/>
  <c r="E825" i="33" s="1"/>
  <c r="BS38" i="25"/>
  <c r="F825" i="33" s="1"/>
  <c r="BT38" i="25"/>
  <c r="G825" i="33" s="1"/>
  <c r="CB38" i="25"/>
  <c r="O825" i="33" s="1"/>
  <c r="CC38" i="25"/>
  <c r="P825" i="33" s="1"/>
  <c r="BP38" i="25"/>
  <c r="BQ38" i="25" s="1"/>
  <c r="B825" i="33" s="1"/>
  <c r="AN38" i="25"/>
  <c r="E824" i="33" s="1"/>
  <c r="AO38" i="25"/>
  <c r="F824" i="33" s="1"/>
  <c r="AP38" i="25"/>
  <c r="G824" i="33" s="1"/>
  <c r="AX38" i="25"/>
  <c r="O824" i="33" s="1"/>
  <c r="AY38" i="25"/>
  <c r="P824" i="33" s="1"/>
  <c r="P827" i="33" s="1"/>
  <c r="AL38" i="25"/>
  <c r="O37" i="25"/>
  <c r="AC37" i="25"/>
  <c r="AS37" i="25"/>
  <c r="J796" i="33" s="1"/>
  <c r="BW37" i="25"/>
  <c r="J797" i="33" s="1"/>
  <c r="AT37" i="25"/>
  <c r="K796" i="33" s="1"/>
  <c r="K799" i="33" s="1"/>
  <c r="BX37" i="25"/>
  <c r="K797" i="33" s="1"/>
  <c r="BR37" i="25"/>
  <c r="E797" i="33" s="1"/>
  <c r="BS37" i="25"/>
  <c r="F797" i="33" s="1"/>
  <c r="BT37" i="25"/>
  <c r="G797" i="33" s="1"/>
  <c r="CB37" i="25"/>
  <c r="O797" i="33" s="1"/>
  <c r="CC37" i="25"/>
  <c r="P797" i="33" s="1"/>
  <c r="BP37" i="25"/>
  <c r="BQ37" i="25" s="1"/>
  <c r="B797" i="33" s="1"/>
  <c r="AN37" i="25"/>
  <c r="E796" i="33" s="1"/>
  <c r="AO37" i="25"/>
  <c r="F796" i="33" s="1"/>
  <c r="AP37" i="25"/>
  <c r="G796" i="33" s="1"/>
  <c r="AX37" i="25"/>
  <c r="O796" i="33" s="1"/>
  <c r="AY37" i="25"/>
  <c r="P796" i="33" s="1"/>
  <c r="AL37" i="25"/>
  <c r="O36" i="25"/>
  <c r="AC36" i="25"/>
  <c r="AS36" i="25"/>
  <c r="J768" i="33" s="1"/>
  <c r="BW36" i="25"/>
  <c r="J769" i="33" s="1"/>
  <c r="AT36" i="25"/>
  <c r="K768" i="33" s="1"/>
  <c r="BX36" i="25"/>
  <c r="K769" i="33" s="1"/>
  <c r="BR36" i="25"/>
  <c r="E769" i="33" s="1"/>
  <c r="BS36" i="25"/>
  <c r="F769" i="33" s="1"/>
  <c r="BT36" i="25"/>
  <c r="G769" i="33" s="1"/>
  <c r="CB36" i="25"/>
  <c r="O769" i="33" s="1"/>
  <c r="CC36" i="25"/>
  <c r="P769" i="33" s="1"/>
  <c r="BP36" i="25"/>
  <c r="AN36" i="25"/>
  <c r="E768" i="33" s="1"/>
  <c r="AO36" i="25"/>
  <c r="F768" i="33" s="1"/>
  <c r="AP36" i="25"/>
  <c r="G768" i="33" s="1"/>
  <c r="AX36" i="25"/>
  <c r="O768" i="33" s="1"/>
  <c r="AY36" i="25"/>
  <c r="P768" i="33" s="1"/>
  <c r="P771" i="33" s="1"/>
  <c r="AL36" i="25"/>
  <c r="O35" i="25"/>
  <c r="AC35" i="25"/>
  <c r="AS35" i="25"/>
  <c r="J740" i="33" s="1"/>
  <c r="BW35" i="25"/>
  <c r="J741" i="33" s="1"/>
  <c r="AT35" i="25"/>
  <c r="K740" i="33" s="1"/>
  <c r="K743" i="33" s="1"/>
  <c r="BX35" i="25"/>
  <c r="K741" i="33" s="1"/>
  <c r="BR35" i="25"/>
  <c r="E741" i="33" s="1"/>
  <c r="BS35" i="25"/>
  <c r="F741" i="33" s="1"/>
  <c r="BT35" i="25"/>
  <c r="G741" i="33" s="1"/>
  <c r="CB35" i="25"/>
  <c r="O741" i="33" s="1"/>
  <c r="CC35" i="25"/>
  <c r="P741" i="33" s="1"/>
  <c r="BP35" i="25"/>
  <c r="AN35" i="25"/>
  <c r="E740" i="33" s="1"/>
  <c r="AO35" i="25"/>
  <c r="F740" i="33" s="1"/>
  <c r="AP35" i="25"/>
  <c r="G740" i="33" s="1"/>
  <c r="AX35" i="25"/>
  <c r="O740" i="33" s="1"/>
  <c r="AY35" i="25"/>
  <c r="P740" i="33" s="1"/>
  <c r="AL35" i="25"/>
  <c r="O34" i="25"/>
  <c r="AC34" i="25"/>
  <c r="AS34" i="25"/>
  <c r="J712" i="33" s="1"/>
  <c r="BW34" i="25"/>
  <c r="J713" i="33" s="1"/>
  <c r="AT34" i="25"/>
  <c r="K712" i="33" s="1"/>
  <c r="BX34" i="25"/>
  <c r="K713" i="33" s="1"/>
  <c r="BR34" i="25"/>
  <c r="E713" i="33" s="1"/>
  <c r="BS34" i="25"/>
  <c r="F713" i="33" s="1"/>
  <c r="BT34" i="25"/>
  <c r="G713" i="33" s="1"/>
  <c r="CB34" i="25"/>
  <c r="O713" i="33" s="1"/>
  <c r="CC34" i="25"/>
  <c r="P713" i="33" s="1"/>
  <c r="BP34" i="25"/>
  <c r="AN34" i="25"/>
  <c r="E712" i="33" s="1"/>
  <c r="AO34" i="25"/>
  <c r="F712" i="33" s="1"/>
  <c r="AP34" i="25"/>
  <c r="G712" i="33" s="1"/>
  <c r="AX34" i="25"/>
  <c r="O712" i="33" s="1"/>
  <c r="AY34" i="25"/>
  <c r="P712" i="33" s="1"/>
  <c r="P715" i="33" s="1"/>
  <c r="AL34" i="25"/>
  <c r="O33" i="25"/>
  <c r="AC33" i="25"/>
  <c r="AS33" i="25"/>
  <c r="J684" i="33" s="1"/>
  <c r="BW33" i="25"/>
  <c r="J685" i="33" s="1"/>
  <c r="AT33" i="25"/>
  <c r="K684" i="33" s="1"/>
  <c r="K687" i="33" s="1"/>
  <c r="BX33" i="25"/>
  <c r="K685" i="33" s="1"/>
  <c r="BR33" i="25"/>
  <c r="E685" i="33" s="1"/>
  <c r="BS33" i="25"/>
  <c r="F685" i="33" s="1"/>
  <c r="BT33" i="25"/>
  <c r="G685" i="33" s="1"/>
  <c r="CB33" i="25"/>
  <c r="O685" i="33" s="1"/>
  <c r="CC33" i="25"/>
  <c r="P685" i="33" s="1"/>
  <c r="BP33" i="25"/>
  <c r="AN33" i="25"/>
  <c r="E684" i="33" s="1"/>
  <c r="AO33" i="25"/>
  <c r="F684" i="33" s="1"/>
  <c r="AP33" i="25"/>
  <c r="G684" i="33" s="1"/>
  <c r="AX33" i="25"/>
  <c r="O684" i="33" s="1"/>
  <c r="AY33" i="25"/>
  <c r="P684" i="33" s="1"/>
  <c r="AL33" i="25"/>
  <c r="O32" i="25"/>
  <c r="AC32" i="25"/>
  <c r="AS32" i="25"/>
  <c r="J656" i="33" s="1"/>
  <c r="BW32" i="25"/>
  <c r="J657" i="33" s="1"/>
  <c r="AT32" i="25"/>
  <c r="K656" i="33" s="1"/>
  <c r="BX32" i="25"/>
  <c r="K657" i="33" s="1"/>
  <c r="BR32" i="25"/>
  <c r="E657" i="33" s="1"/>
  <c r="BS32" i="25"/>
  <c r="F657" i="33" s="1"/>
  <c r="BT32" i="25"/>
  <c r="G657" i="33" s="1"/>
  <c r="CB32" i="25"/>
  <c r="O657" i="33" s="1"/>
  <c r="CC32" i="25"/>
  <c r="P657" i="33" s="1"/>
  <c r="BP32" i="25"/>
  <c r="AN32" i="25"/>
  <c r="E656" i="33" s="1"/>
  <c r="AO32" i="25"/>
  <c r="F656" i="33" s="1"/>
  <c r="AP32" i="25"/>
  <c r="G656" i="33" s="1"/>
  <c r="AX32" i="25"/>
  <c r="O656" i="33" s="1"/>
  <c r="AY32" i="25"/>
  <c r="P656" i="33" s="1"/>
  <c r="P659" i="33" s="1"/>
  <c r="AL32" i="25"/>
  <c r="O31" i="25"/>
  <c r="AC31" i="25"/>
  <c r="AS31" i="25"/>
  <c r="J628" i="33" s="1"/>
  <c r="BW31" i="25"/>
  <c r="J629" i="33" s="1"/>
  <c r="AT31" i="25"/>
  <c r="K628" i="33" s="1"/>
  <c r="K631" i="33" s="1"/>
  <c r="BX31" i="25"/>
  <c r="K629" i="33" s="1"/>
  <c r="BR31" i="25"/>
  <c r="E629" i="33" s="1"/>
  <c r="BS31" i="25"/>
  <c r="F629" i="33" s="1"/>
  <c r="BT31" i="25"/>
  <c r="G629" i="33" s="1"/>
  <c r="CB31" i="25"/>
  <c r="O629" i="33" s="1"/>
  <c r="CC31" i="25"/>
  <c r="P629" i="33" s="1"/>
  <c r="BP31" i="25"/>
  <c r="AN31" i="25"/>
  <c r="E628" i="33" s="1"/>
  <c r="AO31" i="25"/>
  <c r="F628" i="33" s="1"/>
  <c r="AP31" i="25"/>
  <c r="G628" i="33" s="1"/>
  <c r="AX31" i="25"/>
  <c r="O628" i="33" s="1"/>
  <c r="AY31" i="25"/>
  <c r="P628" i="33" s="1"/>
  <c r="AL31" i="25"/>
  <c r="O30" i="25"/>
  <c r="AC30" i="25"/>
  <c r="AS30" i="25"/>
  <c r="J600" i="33" s="1"/>
  <c r="BW30" i="25"/>
  <c r="J601" i="33" s="1"/>
  <c r="AT30" i="25"/>
  <c r="K600" i="33" s="1"/>
  <c r="BX30" i="25"/>
  <c r="K601" i="33" s="1"/>
  <c r="BR30" i="25"/>
  <c r="E601" i="33" s="1"/>
  <c r="BS30" i="25"/>
  <c r="F601" i="33" s="1"/>
  <c r="BT30" i="25"/>
  <c r="G601" i="33" s="1"/>
  <c r="CB30" i="25"/>
  <c r="O601" i="33" s="1"/>
  <c r="CC30" i="25"/>
  <c r="P601" i="33" s="1"/>
  <c r="BP30" i="25"/>
  <c r="AN30" i="25"/>
  <c r="E600" i="33" s="1"/>
  <c r="AO30" i="25"/>
  <c r="F600" i="33" s="1"/>
  <c r="AP30" i="25"/>
  <c r="G600" i="33" s="1"/>
  <c r="AX30" i="25"/>
  <c r="O600" i="33" s="1"/>
  <c r="AY30" i="25"/>
  <c r="P600" i="33" s="1"/>
  <c r="P603" i="33" s="1"/>
  <c r="AL30" i="25"/>
  <c r="O29" i="25"/>
  <c r="AC29" i="25"/>
  <c r="AS29" i="25"/>
  <c r="J572" i="33" s="1"/>
  <c r="BW29" i="25"/>
  <c r="J573" i="33" s="1"/>
  <c r="AT29" i="25"/>
  <c r="K572" i="33" s="1"/>
  <c r="K575" i="33" s="1"/>
  <c r="BX29" i="25"/>
  <c r="K573" i="33" s="1"/>
  <c r="BR29" i="25"/>
  <c r="E573" i="33" s="1"/>
  <c r="BS29" i="25"/>
  <c r="F573" i="33" s="1"/>
  <c r="BT29" i="25"/>
  <c r="G573" i="33" s="1"/>
  <c r="CB29" i="25"/>
  <c r="O573" i="33" s="1"/>
  <c r="CC29" i="25"/>
  <c r="P573" i="33" s="1"/>
  <c r="BP29" i="25"/>
  <c r="AN29" i="25"/>
  <c r="E572" i="33" s="1"/>
  <c r="AO29" i="25"/>
  <c r="F572" i="33" s="1"/>
  <c r="AP29" i="25"/>
  <c r="G572" i="33" s="1"/>
  <c r="AX29" i="25"/>
  <c r="O572" i="33" s="1"/>
  <c r="AY29" i="25"/>
  <c r="P572" i="33" s="1"/>
  <c r="AL29" i="25"/>
  <c r="O28" i="25"/>
  <c r="AC28" i="25"/>
  <c r="AS28" i="25"/>
  <c r="J544" i="33" s="1"/>
  <c r="BW28" i="25"/>
  <c r="J545" i="33" s="1"/>
  <c r="AT28" i="25"/>
  <c r="K544" i="33" s="1"/>
  <c r="BX28" i="25"/>
  <c r="K545" i="33" s="1"/>
  <c r="BR28" i="25"/>
  <c r="E545" i="33" s="1"/>
  <c r="BS28" i="25"/>
  <c r="F545" i="33" s="1"/>
  <c r="BT28" i="25"/>
  <c r="G545" i="33" s="1"/>
  <c r="CB28" i="25"/>
  <c r="O545" i="33" s="1"/>
  <c r="CC28" i="25"/>
  <c r="P545" i="33" s="1"/>
  <c r="BP28" i="25"/>
  <c r="AN28" i="25"/>
  <c r="E544" i="33" s="1"/>
  <c r="AO28" i="25"/>
  <c r="F544" i="33" s="1"/>
  <c r="AP28" i="25"/>
  <c r="G544" i="33" s="1"/>
  <c r="AX28" i="25"/>
  <c r="O544" i="33" s="1"/>
  <c r="AY28" i="25"/>
  <c r="P544" i="33" s="1"/>
  <c r="P547" i="33" s="1"/>
  <c r="AL28" i="25"/>
  <c r="O27" i="25"/>
  <c r="AC27" i="25"/>
  <c r="AS27" i="25"/>
  <c r="J516" i="33" s="1"/>
  <c r="BW27" i="25"/>
  <c r="J517" i="33" s="1"/>
  <c r="AT27" i="25"/>
  <c r="K516" i="33" s="1"/>
  <c r="K519" i="33" s="1"/>
  <c r="BX27" i="25"/>
  <c r="K517" i="33" s="1"/>
  <c r="BR27" i="25"/>
  <c r="E517" i="33" s="1"/>
  <c r="BS27" i="25"/>
  <c r="F517" i="33" s="1"/>
  <c r="BT27" i="25"/>
  <c r="G517" i="33" s="1"/>
  <c r="CB27" i="25"/>
  <c r="O517" i="33" s="1"/>
  <c r="CC27" i="25"/>
  <c r="P517" i="33" s="1"/>
  <c r="BP27" i="25"/>
  <c r="AN27" i="25"/>
  <c r="E516" i="33" s="1"/>
  <c r="AO27" i="25"/>
  <c r="F516" i="33" s="1"/>
  <c r="AP27" i="25"/>
  <c r="G516" i="33" s="1"/>
  <c r="AX27" i="25"/>
  <c r="O516" i="33" s="1"/>
  <c r="AY27" i="25"/>
  <c r="P516" i="33" s="1"/>
  <c r="AL27" i="25"/>
  <c r="O26" i="25"/>
  <c r="AC26" i="25"/>
  <c r="AS26" i="25"/>
  <c r="J488" i="33" s="1"/>
  <c r="BW26" i="25"/>
  <c r="J489" i="33" s="1"/>
  <c r="AT26" i="25"/>
  <c r="K488" i="33" s="1"/>
  <c r="BX26" i="25"/>
  <c r="K489" i="33" s="1"/>
  <c r="BR26" i="25"/>
  <c r="E489" i="33" s="1"/>
  <c r="BS26" i="25"/>
  <c r="F489" i="33" s="1"/>
  <c r="BT26" i="25"/>
  <c r="G489" i="33" s="1"/>
  <c r="CB26" i="25"/>
  <c r="O489" i="33" s="1"/>
  <c r="CC26" i="25"/>
  <c r="P489" i="33" s="1"/>
  <c r="BP26" i="25"/>
  <c r="AN26" i="25"/>
  <c r="E488" i="33" s="1"/>
  <c r="AO26" i="25"/>
  <c r="F488" i="33" s="1"/>
  <c r="AP26" i="25"/>
  <c r="G488" i="33" s="1"/>
  <c r="AX26" i="25"/>
  <c r="O488" i="33" s="1"/>
  <c r="AY26" i="25"/>
  <c r="P488" i="33" s="1"/>
  <c r="P491" i="33" s="1"/>
  <c r="AL26" i="25"/>
  <c r="O25" i="25"/>
  <c r="AC25" i="25"/>
  <c r="AS25" i="25"/>
  <c r="J460" i="33" s="1"/>
  <c r="BW25" i="25"/>
  <c r="J461" i="33" s="1"/>
  <c r="AT25" i="25"/>
  <c r="K460" i="33" s="1"/>
  <c r="K463" i="33" s="1"/>
  <c r="BX25" i="25"/>
  <c r="K461" i="33" s="1"/>
  <c r="BR25" i="25"/>
  <c r="E461" i="33" s="1"/>
  <c r="BS25" i="25"/>
  <c r="F461" i="33" s="1"/>
  <c r="BT25" i="25"/>
  <c r="G461" i="33" s="1"/>
  <c r="CB25" i="25"/>
  <c r="O461" i="33" s="1"/>
  <c r="CC25" i="25"/>
  <c r="P461" i="33" s="1"/>
  <c r="BP25" i="25"/>
  <c r="AN25" i="25"/>
  <c r="E460" i="33" s="1"/>
  <c r="AO25" i="25"/>
  <c r="F460" i="33" s="1"/>
  <c r="AP25" i="25"/>
  <c r="G460" i="33" s="1"/>
  <c r="AX25" i="25"/>
  <c r="O460" i="33" s="1"/>
  <c r="AY25" i="25"/>
  <c r="P460" i="33" s="1"/>
  <c r="AL25" i="25"/>
  <c r="O24" i="25"/>
  <c r="AC24" i="25"/>
  <c r="AS24" i="25"/>
  <c r="J432" i="33" s="1"/>
  <c r="BW24" i="25"/>
  <c r="J433" i="33" s="1"/>
  <c r="AT24" i="25"/>
  <c r="K432" i="33" s="1"/>
  <c r="BX24" i="25"/>
  <c r="K433" i="33" s="1"/>
  <c r="BR24" i="25"/>
  <c r="E433" i="33" s="1"/>
  <c r="BS24" i="25"/>
  <c r="F433" i="33" s="1"/>
  <c r="BT24" i="25"/>
  <c r="G433" i="33" s="1"/>
  <c r="CB24" i="25"/>
  <c r="O433" i="33" s="1"/>
  <c r="CC24" i="25"/>
  <c r="P433" i="33" s="1"/>
  <c r="BP24" i="25"/>
  <c r="AN24" i="25"/>
  <c r="E432" i="33" s="1"/>
  <c r="AO24" i="25"/>
  <c r="F432" i="33" s="1"/>
  <c r="AP24" i="25"/>
  <c r="G432" i="33" s="1"/>
  <c r="AX24" i="25"/>
  <c r="O432" i="33" s="1"/>
  <c r="AY24" i="25"/>
  <c r="P432" i="33" s="1"/>
  <c r="P435" i="33" s="1"/>
  <c r="AL24" i="25"/>
  <c r="O23" i="25"/>
  <c r="AC23" i="25"/>
  <c r="O22" i="25"/>
  <c r="AC22" i="25"/>
  <c r="AS22" i="25"/>
  <c r="J376" i="33" s="1"/>
  <c r="BW22" i="25"/>
  <c r="J377" i="33" s="1"/>
  <c r="AT22" i="25"/>
  <c r="K376" i="33" s="1"/>
  <c r="BX22" i="25"/>
  <c r="K377" i="33" s="1"/>
  <c r="BR22" i="25"/>
  <c r="E377" i="33" s="1"/>
  <c r="BS22" i="25"/>
  <c r="F377" i="33" s="1"/>
  <c r="BT22" i="25"/>
  <c r="G377" i="33" s="1"/>
  <c r="CB22" i="25"/>
  <c r="O377" i="33" s="1"/>
  <c r="CC22" i="25"/>
  <c r="P377" i="33" s="1"/>
  <c r="BP22" i="25"/>
  <c r="AN22" i="25"/>
  <c r="E376" i="33" s="1"/>
  <c r="AO22" i="25"/>
  <c r="F376" i="33" s="1"/>
  <c r="AP22" i="25"/>
  <c r="G376" i="33" s="1"/>
  <c r="AX22" i="25"/>
  <c r="O376" i="33" s="1"/>
  <c r="AY22" i="25"/>
  <c r="P376" i="33" s="1"/>
  <c r="P379" i="33" s="1"/>
  <c r="AL22" i="25"/>
  <c r="O21" i="25"/>
  <c r="AC21" i="25"/>
  <c r="O20" i="25"/>
  <c r="AC20" i="25"/>
  <c r="AS20" i="25"/>
  <c r="J320" i="33" s="1"/>
  <c r="BW20" i="25"/>
  <c r="J321" i="33" s="1"/>
  <c r="AT20" i="25"/>
  <c r="K320" i="33" s="1"/>
  <c r="BX20" i="25"/>
  <c r="K321" i="33" s="1"/>
  <c r="BR20" i="25"/>
  <c r="E321" i="33" s="1"/>
  <c r="BS20" i="25"/>
  <c r="F321" i="33" s="1"/>
  <c r="BT20" i="25"/>
  <c r="G321" i="33" s="1"/>
  <c r="CB20" i="25"/>
  <c r="O321" i="33" s="1"/>
  <c r="CC20" i="25"/>
  <c r="P321" i="33" s="1"/>
  <c r="BP20" i="25"/>
  <c r="AN20" i="25"/>
  <c r="E320" i="33" s="1"/>
  <c r="AO20" i="25"/>
  <c r="F320" i="33" s="1"/>
  <c r="AP20" i="25"/>
  <c r="G320" i="33" s="1"/>
  <c r="AX20" i="25"/>
  <c r="O320" i="33" s="1"/>
  <c r="AY20" i="25"/>
  <c r="P320" i="33" s="1"/>
  <c r="P323" i="33" s="1"/>
  <c r="AL20" i="25"/>
  <c r="O19" i="25"/>
  <c r="AC19" i="25"/>
  <c r="O18" i="25"/>
  <c r="AC18" i="25"/>
  <c r="AS18" i="25"/>
  <c r="J264" i="33" s="1"/>
  <c r="BW18" i="25"/>
  <c r="J265" i="33" s="1"/>
  <c r="AT18" i="25"/>
  <c r="K264" i="33" s="1"/>
  <c r="BX18" i="25"/>
  <c r="K265" i="33" s="1"/>
  <c r="BR18" i="25"/>
  <c r="E265" i="33" s="1"/>
  <c r="BS18" i="25"/>
  <c r="F265" i="33" s="1"/>
  <c r="BT18" i="25"/>
  <c r="G265" i="33" s="1"/>
  <c r="CB18" i="25"/>
  <c r="O265" i="33" s="1"/>
  <c r="CC18" i="25"/>
  <c r="P265" i="33" s="1"/>
  <c r="BP18" i="25"/>
  <c r="AN18" i="25"/>
  <c r="E264" i="33" s="1"/>
  <c r="AO18" i="25"/>
  <c r="F264" i="33" s="1"/>
  <c r="AP18" i="25"/>
  <c r="G264" i="33" s="1"/>
  <c r="AX18" i="25"/>
  <c r="O264" i="33" s="1"/>
  <c r="AY18" i="25"/>
  <c r="P264" i="33" s="1"/>
  <c r="P267" i="33" s="1"/>
  <c r="AL18" i="25"/>
  <c r="O17" i="25"/>
  <c r="AC17" i="25"/>
  <c r="O16" i="25"/>
  <c r="AC16" i="25"/>
  <c r="AS16" i="25"/>
  <c r="J208" i="33" s="1"/>
  <c r="BW16" i="25"/>
  <c r="J209" i="33" s="1"/>
  <c r="AT16" i="25"/>
  <c r="K208" i="33" s="1"/>
  <c r="BX16" i="25"/>
  <c r="K209" i="33" s="1"/>
  <c r="BR16" i="25"/>
  <c r="E209" i="33" s="1"/>
  <c r="BS16" i="25"/>
  <c r="F209" i="33" s="1"/>
  <c r="BT16" i="25"/>
  <c r="G209" i="33" s="1"/>
  <c r="CB16" i="25"/>
  <c r="O209" i="33" s="1"/>
  <c r="CC16" i="25"/>
  <c r="P209" i="33" s="1"/>
  <c r="BP16" i="25"/>
  <c r="AN16" i="25"/>
  <c r="E208" i="33" s="1"/>
  <c r="AO16" i="25"/>
  <c r="F208" i="33" s="1"/>
  <c r="AP16" i="25"/>
  <c r="G208" i="33" s="1"/>
  <c r="AX16" i="25"/>
  <c r="O208" i="33" s="1"/>
  <c r="AY16" i="25"/>
  <c r="P208" i="33" s="1"/>
  <c r="P211" i="33" s="1"/>
  <c r="AL16" i="25"/>
  <c r="HF16" i="25" s="1"/>
  <c r="O15" i="25"/>
  <c r="AC15" i="25"/>
  <c r="O14" i="25"/>
  <c r="AC14" i="25"/>
  <c r="AS14" i="25"/>
  <c r="J152" i="33" s="1"/>
  <c r="BW14" i="25"/>
  <c r="J153" i="33" s="1"/>
  <c r="AT14" i="25"/>
  <c r="K152" i="33" s="1"/>
  <c r="BX14" i="25"/>
  <c r="BR14" i="25"/>
  <c r="E153" i="33" s="1"/>
  <c r="BS14" i="25"/>
  <c r="F153" i="33" s="1"/>
  <c r="BT14" i="25"/>
  <c r="G153" i="33" s="1"/>
  <c r="CB14" i="25"/>
  <c r="O153" i="33" s="1"/>
  <c r="CC14" i="25"/>
  <c r="P153" i="33" s="1"/>
  <c r="BP14" i="25"/>
  <c r="AN14" i="25"/>
  <c r="E152" i="33" s="1"/>
  <c r="AO14" i="25"/>
  <c r="F152" i="33" s="1"/>
  <c r="AP14" i="25"/>
  <c r="G152" i="33" s="1"/>
  <c r="AX14" i="25"/>
  <c r="O152" i="33" s="1"/>
  <c r="AY14" i="25"/>
  <c r="P152" i="33" s="1"/>
  <c r="P155" i="33" s="1"/>
  <c r="AL14" i="25"/>
  <c r="O13" i="25"/>
  <c r="AC13" i="25"/>
  <c r="O12" i="25"/>
  <c r="AC12" i="25"/>
  <c r="AS12" i="25"/>
  <c r="J96" i="33" s="1"/>
  <c r="BW12" i="25"/>
  <c r="J97" i="33" s="1"/>
  <c r="AT12" i="25"/>
  <c r="K96" i="33" s="1"/>
  <c r="BX12" i="25"/>
  <c r="K97" i="33" s="1"/>
  <c r="BR12" i="25"/>
  <c r="E97" i="33" s="1"/>
  <c r="BS12" i="25"/>
  <c r="F97" i="33" s="1"/>
  <c r="BT12" i="25"/>
  <c r="G97" i="33" s="1"/>
  <c r="CB12" i="25"/>
  <c r="O97" i="33" s="1"/>
  <c r="CC12" i="25"/>
  <c r="P97" i="33" s="1"/>
  <c r="BP12" i="25"/>
  <c r="AN12" i="25"/>
  <c r="E96" i="33" s="1"/>
  <c r="AO12" i="25"/>
  <c r="F96" i="33" s="1"/>
  <c r="AP12" i="25"/>
  <c r="G96" i="33" s="1"/>
  <c r="AX12" i="25"/>
  <c r="O96" i="33" s="1"/>
  <c r="AY12" i="25"/>
  <c r="P96" i="33" s="1"/>
  <c r="P99" i="33" s="1"/>
  <c r="AL12" i="25"/>
  <c r="O11" i="25"/>
  <c r="AC11" i="25"/>
  <c r="O10" i="25"/>
  <c r="AC10" i="25"/>
  <c r="AS10" i="25"/>
  <c r="J40" i="33" s="1"/>
  <c r="BW10" i="25"/>
  <c r="J41" i="33" s="1"/>
  <c r="AT10" i="25"/>
  <c r="K40" i="33" s="1"/>
  <c r="BX10" i="25"/>
  <c r="K41" i="33" s="1"/>
  <c r="BR10" i="25"/>
  <c r="E41" i="33" s="1"/>
  <c r="BS10" i="25"/>
  <c r="F41" i="33" s="1"/>
  <c r="BT10" i="25"/>
  <c r="G41" i="33" s="1"/>
  <c r="CB10" i="25"/>
  <c r="O41" i="33" s="1"/>
  <c r="CC10" i="25"/>
  <c r="P41" i="33" s="1"/>
  <c r="BP10" i="25"/>
  <c r="AN10" i="25"/>
  <c r="E40" i="33" s="1"/>
  <c r="AO10" i="25"/>
  <c r="F40" i="33" s="1"/>
  <c r="AP10" i="25"/>
  <c r="G40" i="33" s="1"/>
  <c r="AX10" i="25"/>
  <c r="O40" i="33" s="1"/>
  <c r="AY10" i="25"/>
  <c r="P40" i="33" s="1"/>
  <c r="P43" i="33" s="1"/>
  <c r="AL10" i="25"/>
  <c r="O9" i="25"/>
  <c r="J10" i="33" s="1"/>
  <c r="AC9" i="25"/>
  <c r="J11" i="33" s="1"/>
  <c r="J14" i="33"/>
  <c r="K13" i="33"/>
  <c r="CS21" i="3"/>
  <c r="CS22" i="3"/>
  <c r="CS23" i="3"/>
  <c r="CS24" i="3"/>
  <c r="CS25" i="3"/>
  <c r="CS26" i="3"/>
  <c r="CS27" i="3"/>
  <c r="CS28" i="3"/>
  <c r="CS29" i="3"/>
  <c r="CS30" i="3"/>
  <c r="CS31" i="3"/>
  <c r="CS32" i="3"/>
  <c r="CS33" i="3"/>
  <c r="CS34" i="3"/>
  <c r="CS35" i="3"/>
  <c r="CS36" i="3"/>
  <c r="CS37" i="3"/>
  <c r="CS38" i="3"/>
  <c r="CS39" i="3"/>
  <c r="CS40" i="3"/>
  <c r="CS41" i="3"/>
  <c r="CS42" i="3"/>
  <c r="CS43" i="3"/>
  <c r="CS44" i="3"/>
  <c r="CS45" i="3"/>
  <c r="CS46" i="3"/>
  <c r="CS47" i="3"/>
  <c r="CS48" i="3"/>
  <c r="CS49" i="3"/>
  <c r="CS50" i="3"/>
  <c r="CS51" i="3"/>
  <c r="CS52" i="3"/>
  <c r="CS53" i="3"/>
  <c r="CS54" i="3"/>
  <c r="CS55" i="3"/>
  <c r="CS56" i="3"/>
  <c r="CS57" i="3"/>
  <c r="CS58" i="3"/>
  <c r="CS59" i="3"/>
  <c r="CS60" i="3"/>
  <c r="CS61" i="3"/>
  <c r="CS62" i="3"/>
  <c r="CS63" i="3"/>
  <c r="CS64" i="3"/>
  <c r="CS65" i="3"/>
  <c r="CS66" i="3"/>
  <c r="CS67" i="3"/>
  <c r="CS68" i="3"/>
  <c r="CS69" i="3"/>
  <c r="CS70" i="3"/>
  <c r="CS71" i="3"/>
  <c r="CS72" i="3"/>
  <c r="CS73" i="3"/>
  <c r="CS74" i="3"/>
  <c r="CS75" i="3"/>
  <c r="CS76" i="3"/>
  <c r="CS77" i="3"/>
  <c r="CS78" i="3"/>
  <c r="CS79" i="3"/>
  <c r="CS80" i="3"/>
  <c r="CS81" i="3"/>
  <c r="CS82" i="3"/>
  <c r="CS83" i="3"/>
  <c r="CS84" i="3"/>
  <c r="CS85" i="3"/>
  <c r="CS86" i="3"/>
  <c r="CS87" i="3"/>
  <c r="CS88" i="3"/>
  <c r="CS89" i="3"/>
  <c r="CS90" i="3"/>
  <c r="CS91" i="3"/>
  <c r="CS92" i="3"/>
  <c r="CS93" i="3"/>
  <c r="CS94" i="3"/>
  <c r="CS95" i="3"/>
  <c r="CS96" i="3"/>
  <c r="CS97" i="3"/>
  <c r="CS98" i="3"/>
  <c r="CS99" i="3"/>
  <c r="CS100" i="3"/>
  <c r="CS101" i="3"/>
  <c r="CS102" i="3"/>
  <c r="CS103" i="3"/>
  <c r="CS104" i="3"/>
  <c r="CS105" i="3"/>
  <c r="CS106" i="3"/>
  <c r="CS107" i="3"/>
  <c r="CS108" i="3"/>
  <c r="CU21" i="3"/>
  <c r="CU22" i="3"/>
  <c r="CU23" i="3"/>
  <c r="CU24" i="3"/>
  <c r="GL24" i="25" s="1"/>
  <c r="E444" i="33" s="1"/>
  <c r="CU25" i="3"/>
  <c r="CU26" i="3"/>
  <c r="CU27" i="3"/>
  <c r="CU28" i="3"/>
  <c r="CU29" i="3"/>
  <c r="CU30" i="3"/>
  <c r="CU31" i="3"/>
  <c r="CU32" i="3"/>
  <c r="GL32" i="25" s="1"/>
  <c r="E668" i="33" s="1"/>
  <c r="CU33" i="3"/>
  <c r="CU34" i="3"/>
  <c r="CU35" i="3"/>
  <c r="CU36" i="3"/>
  <c r="CU37" i="3"/>
  <c r="CU38" i="3"/>
  <c r="CU39" i="3"/>
  <c r="CU40" i="3"/>
  <c r="GL40" i="25" s="1"/>
  <c r="E892" i="33" s="1"/>
  <c r="CU41" i="3"/>
  <c r="CU42" i="3"/>
  <c r="CU43" i="3"/>
  <c r="CU44" i="3"/>
  <c r="GL44" i="25" s="1"/>
  <c r="E1004" i="33" s="1"/>
  <c r="CU45" i="3"/>
  <c r="CU46" i="3"/>
  <c r="CU47" i="3"/>
  <c r="CU48" i="3"/>
  <c r="GL48" i="25" s="1"/>
  <c r="E1116" i="33" s="1"/>
  <c r="CU49" i="3"/>
  <c r="CU50" i="3"/>
  <c r="CU51" i="3"/>
  <c r="CU52" i="3"/>
  <c r="CU53" i="3"/>
  <c r="CU54" i="3"/>
  <c r="CU55" i="3"/>
  <c r="CU56" i="3"/>
  <c r="GL56" i="25" s="1"/>
  <c r="E1340" i="33" s="1"/>
  <c r="CU57" i="3"/>
  <c r="CU58" i="3"/>
  <c r="CU59" i="3"/>
  <c r="CU60" i="3"/>
  <c r="GL60" i="25" s="1"/>
  <c r="E1452" i="33" s="1"/>
  <c r="CU61" i="3"/>
  <c r="CU62" i="3"/>
  <c r="CU63" i="3"/>
  <c r="CU64" i="3"/>
  <c r="CU65" i="3"/>
  <c r="CU66" i="3"/>
  <c r="CU67" i="3"/>
  <c r="CU68" i="3"/>
  <c r="CU69" i="3"/>
  <c r="CU70" i="3"/>
  <c r="CU71" i="3"/>
  <c r="CU72" i="3"/>
  <c r="CU73" i="3"/>
  <c r="CU74" i="3"/>
  <c r="CU75" i="3"/>
  <c r="CU76" i="3"/>
  <c r="CU77" i="3"/>
  <c r="CU78" i="3"/>
  <c r="CU79" i="3"/>
  <c r="CU80" i="3"/>
  <c r="CU81" i="3"/>
  <c r="CU82" i="3"/>
  <c r="CU83" i="3"/>
  <c r="CU84" i="3"/>
  <c r="CU85" i="3"/>
  <c r="CU86" i="3"/>
  <c r="CU87" i="3"/>
  <c r="CU88" i="3"/>
  <c r="CU89" i="3"/>
  <c r="CU90" i="3"/>
  <c r="CU91" i="3"/>
  <c r="CU92" i="3"/>
  <c r="CU93" i="3"/>
  <c r="CU94" i="3"/>
  <c r="CU95" i="3"/>
  <c r="CU96" i="3"/>
  <c r="CU97" i="3"/>
  <c r="CU98" i="3"/>
  <c r="CW98" i="3"/>
  <c r="CY98" i="3"/>
  <c r="DA98" i="3"/>
  <c r="CU99" i="3"/>
  <c r="CU100" i="3"/>
  <c r="CW100" i="3"/>
  <c r="CY100" i="3"/>
  <c r="DA100" i="3"/>
  <c r="CU101" i="3"/>
  <c r="CU102" i="3"/>
  <c r="CU103" i="3"/>
  <c r="CU104" i="3"/>
  <c r="CW104" i="3"/>
  <c r="CY104" i="3"/>
  <c r="DA104" i="3"/>
  <c r="CU105" i="3"/>
  <c r="CU106" i="3"/>
  <c r="CU107" i="3"/>
  <c r="CU108" i="3"/>
  <c r="CW108" i="3"/>
  <c r="CY108" i="3"/>
  <c r="DA108" i="3"/>
  <c r="CW21" i="3"/>
  <c r="CW22" i="3"/>
  <c r="CY22" i="3"/>
  <c r="DA22" i="3"/>
  <c r="DC22" i="3"/>
  <c r="CW23" i="3"/>
  <c r="CW24" i="3"/>
  <c r="CY24" i="3"/>
  <c r="CW25" i="3"/>
  <c r="CW26" i="3"/>
  <c r="CW27" i="3"/>
  <c r="CW28" i="3"/>
  <c r="CW29" i="3"/>
  <c r="CW30" i="3"/>
  <c r="CY30" i="3"/>
  <c r="GN30" i="25" s="1"/>
  <c r="G612" i="33" s="1"/>
  <c r="CW31" i="3"/>
  <c r="CW32" i="3"/>
  <c r="CY32" i="3"/>
  <c r="CW33" i="3"/>
  <c r="CW34" i="3"/>
  <c r="CW35" i="3"/>
  <c r="CW36" i="3"/>
  <c r="CW37" i="3"/>
  <c r="CW38" i="3"/>
  <c r="CW39" i="3"/>
  <c r="CW40" i="3"/>
  <c r="CY40" i="3"/>
  <c r="CW41" i="3"/>
  <c r="CW42" i="3"/>
  <c r="CW43" i="3"/>
  <c r="CW44" i="3"/>
  <c r="CY44" i="3"/>
  <c r="CW45" i="3"/>
  <c r="CW46" i="3"/>
  <c r="CW47" i="3"/>
  <c r="CW48" i="3"/>
  <c r="CY48" i="3"/>
  <c r="DA48" i="3"/>
  <c r="DC48" i="3"/>
  <c r="GP48" i="25" s="1"/>
  <c r="K1116" i="33" s="1"/>
  <c r="CW49" i="3"/>
  <c r="CW50" i="3"/>
  <c r="CW51" i="3"/>
  <c r="CW52" i="3"/>
  <c r="CW53" i="3"/>
  <c r="CW54" i="3"/>
  <c r="CW55" i="3"/>
  <c r="CW56" i="3"/>
  <c r="CW57" i="3"/>
  <c r="CW58" i="3"/>
  <c r="CW59" i="3"/>
  <c r="CW60" i="3"/>
  <c r="CW61" i="3"/>
  <c r="CW62" i="3"/>
  <c r="CW63" i="3"/>
  <c r="CW64" i="3"/>
  <c r="CY64" i="3"/>
  <c r="DA64" i="3"/>
  <c r="CW65" i="3"/>
  <c r="CW66" i="3"/>
  <c r="CY66" i="3"/>
  <c r="DA66" i="3"/>
  <c r="CW67" i="3"/>
  <c r="CW68" i="3"/>
  <c r="CY68" i="3"/>
  <c r="DA68" i="3"/>
  <c r="DC68" i="3"/>
  <c r="DE68" i="3"/>
  <c r="DG68" i="3"/>
  <c r="DI68" i="3"/>
  <c r="GT68" i="25" s="1"/>
  <c r="O1676" i="33" s="1"/>
  <c r="CW69" i="3"/>
  <c r="CW70" i="3"/>
  <c r="CW71" i="3"/>
  <c r="CW72" i="3"/>
  <c r="CY72" i="3"/>
  <c r="DA72" i="3"/>
  <c r="CW73" i="3"/>
  <c r="CW74" i="3"/>
  <c r="CW75" i="3"/>
  <c r="CW76" i="3"/>
  <c r="CY76" i="3"/>
  <c r="DA76" i="3"/>
  <c r="CW77" i="3"/>
  <c r="CW78" i="3"/>
  <c r="CW79" i="3"/>
  <c r="CW80" i="3"/>
  <c r="CY80" i="3"/>
  <c r="DA80" i="3"/>
  <c r="CW81" i="3"/>
  <c r="CW82" i="3"/>
  <c r="CY82" i="3"/>
  <c r="DA82" i="3"/>
  <c r="DC82" i="3"/>
  <c r="DE82" i="3"/>
  <c r="DG82" i="3"/>
  <c r="DI82" i="3"/>
  <c r="GT82" i="25" s="1"/>
  <c r="O2068" i="33" s="1"/>
  <c r="CW83" i="3"/>
  <c r="CW84" i="3"/>
  <c r="CY84" i="3"/>
  <c r="DA84" i="3"/>
  <c r="CW85" i="3"/>
  <c r="CW86" i="3"/>
  <c r="CW87" i="3"/>
  <c r="CW88" i="3"/>
  <c r="CY88" i="3"/>
  <c r="DA88" i="3"/>
  <c r="DC88" i="3"/>
  <c r="DE88" i="3"/>
  <c r="DG88" i="3"/>
  <c r="DI88" i="3"/>
  <c r="GS88" i="25" s="1"/>
  <c r="O2235" i="33" s="1"/>
  <c r="CW89" i="3"/>
  <c r="CW90" i="3"/>
  <c r="CW91" i="3"/>
  <c r="CW92" i="3"/>
  <c r="CY92" i="3"/>
  <c r="DA92" i="3"/>
  <c r="CW93" i="3"/>
  <c r="CW94" i="3"/>
  <c r="CY94" i="3"/>
  <c r="DA94" i="3"/>
  <c r="CW95" i="3"/>
  <c r="CW96" i="3"/>
  <c r="CY96" i="3"/>
  <c r="DA96" i="3"/>
  <c r="CW97" i="3"/>
  <c r="CW99" i="3"/>
  <c r="CW101" i="3"/>
  <c r="CW102" i="3"/>
  <c r="CY102" i="3"/>
  <c r="DA102" i="3"/>
  <c r="CW103" i="3"/>
  <c r="CW105" i="3"/>
  <c r="CW106" i="3"/>
  <c r="CY106" i="3"/>
  <c r="DA106" i="3"/>
  <c r="CW107" i="3"/>
  <c r="AO108" i="9"/>
  <c r="AM108" i="9"/>
  <c r="AO107" i="9"/>
  <c r="AM107" i="9"/>
  <c r="AO106" i="9"/>
  <c r="AM106" i="9"/>
  <c r="AO105" i="9"/>
  <c r="AM105" i="9"/>
  <c r="AO104" i="9"/>
  <c r="AM104" i="9"/>
  <c r="AO103" i="9"/>
  <c r="AM103" i="9"/>
  <c r="AO102" i="9"/>
  <c r="AM102" i="9"/>
  <c r="AO101" i="9"/>
  <c r="AM101" i="9"/>
  <c r="AO100" i="9"/>
  <c r="AM100" i="9"/>
  <c r="AO99" i="9"/>
  <c r="AM99" i="9"/>
  <c r="AO98" i="9"/>
  <c r="AM98" i="9"/>
  <c r="AO97" i="9"/>
  <c r="AM97" i="9"/>
  <c r="AO96" i="9"/>
  <c r="AM96" i="9"/>
  <c r="AO95" i="9"/>
  <c r="AM95" i="9"/>
  <c r="AO94" i="9"/>
  <c r="AM94" i="9"/>
  <c r="AO93" i="9"/>
  <c r="AM93" i="9"/>
  <c r="AO92" i="9"/>
  <c r="AM92" i="9"/>
  <c r="AO91" i="9"/>
  <c r="AM91" i="9"/>
  <c r="AO90" i="9"/>
  <c r="AM90" i="9"/>
  <c r="AO89" i="9"/>
  <c r="AM89" i="9"/>
  <c r="AO88" i="9"/>
  <c r="AM88" i="9"/>
  <c r="AO87" i="9"/>
  <c r="AM87" i="9"/>
  <c r="AO86" i="9"/>
  <c r="AM86" i="9"/>
  <c r="AO85" i="9"/>
  <c r="AM85" i="9"/>
  <c r="AO84" i="9"/>
  <c r="AM84" i="9"/>
  <c r="AO83" i="9"/>
  <c r="AM83" i="9"/>
  <c r="AO82" i="9"/>
  <c r="AM82" i="9"/>
  <c r="AO81" i="9"/>
  <c r="AM81" i="9"/>
  <c r="AO80" i="9"/>
  <c r="AM80" i="9"/>
  <c r="AO79" i="9"/>
  <c r="AM79" i="9"/>
  <c r="AO78" i="9"/>
  <c r="AM78" i="9"/>
  <c r="AO77" i="9"/>
  <c r="AM77" i="9"/>
  <c r="AO76" i="9"/>
  <c r="AM76" i="9"/>
  <c r="AO75" i="9"/>
  <c r="AM75" i="9"/>
  <c r="AO74" i="9"/>
  <c r="AM74" i="9"/>
  <c r="AO73" i="9"/>
  <c r="AM73" i="9"/>
  <c r="IV110" i="25"/>
  <c r="FR6" i="25"/>
  <c r="FQ6" i="25"/>
  <c r="FP6" i="25"/>
  <c r="FP3" i="25"/>
  <c r="FC3" i="25"/>
  <c r="X3" i="25"/>
  <c r="J3" i="25"/>
  <c r="J6" i="25"/>
  <c r="K6" i="25"/>
  <c r="L6" i="25"/>
  <c r="O6" i="25"/>
  <c r="Q6" i="25"/>
  <c r="A3" i="25"/>
  <c r="F3" i="25"/>
  <c r="A1" i="25"/>
  <c r="AO72" i="9"/>
  <c r="AM72" i="9"/>
  <c r="AO71" i="9"/>
  <c r="AM71" i="9"/>
  <c r="AO70" i="9"/>
  <c r="AM70" i="9"/>
  <c r="AO69" i="9"/>
  <c r="AM69" i="9"/>
  <c r="AO68" i="9"/>
  <c r="AM68" i="9"/>
  <c r="AO67" i="9"/>
  <c r="AM67" i="9"/>
  <c r="AO66" i="9"/>
  <c r="AM66" i="9"/>
  <c r="AO65" i="9"/>
  <c r="AM65" i="9"/>
  <c r="AO64" i="9"/>
  <c r="AM64" i="9"/>
  <c r="AO63" i="9"/>
  <c r="AM63" i="9"/>
  <c r="AO62" i="9"/>
  <c r="AM62" i="9"/>
  <c r="AO61" i="9"/>
  <c r="AM61" i="9"/>
  <c r="AO60" i="9"/>
  <c r="AM60" i="9"/>
  <c r="AO59" i="9"/>
  <c r="AM59" i="9"/>
  <c r="AO58" i="9"/>
  <c r="AM58" i="9"/>
  <c r="AO57" i="9"/>
  <c r="AM57" i="9"/>
  <c r="AO56" i="9"/>
  <c r="AM56" i="9"/>
  <c r="AO55" i="9"/>
  <c r="AM55" i="9"/>
  <c r="AO54" i="9"/>
  <c r="AM54" i="9"/>
  <c r="AO53" i="9"/>
  <c r="AM53" i="9"/>
  <c r="AO52" i="9"/>
  <c r="AM52" i="9"/>
  <c r="AO51" i="9"/>
  <c r="AM51" i="9"/>
  <c r="AO50" i="9"/>
  <c r="AM50" i="9"/>
  <c r="AO49" i="9"/>
  <c r="AM49" i="9"/>
  <c r="AO48" i="9"/>
  <c r="AM48" i="9"/>
  <c r="AO47" i="9"/>
  <c r="AM47" i="9"/>
  <c r="AO46" i="9"/>
  <c r="AM46" i="9"/>
  <c r="AO45" i="9"/>
  <c r="AM45" i="9"/>
  <c r="AO44" i="9"/>
  <c r="AM44" i="9"/>
  <c r="AO43" i="9"/>
  <c r="AM43" i="9"/>
  <c r="AO42" i="9"/>
  <c r="AM42" i="9"/>
  <c r="AO41" i="9"/>
  <c r="AM41" i="9"/>
  <c r="AO40" i="9"/>
  <c r="AM40" i="9"/>
  <c r="AO39" i="9"/>
  <c r="AM39" i="9"/>
  <c r="AO38" i="9"/>
  <c r="AM38" i="9"/>
  <c r="AO37" i="9"/>
  <c r="AM37" i="9"/>
  <c r="AO36" i="9"/>
  <c r="AM36" i="9"/>
  <c r="AO35" i="9"/>
  <c r="AM35" i="9"/>
  <c r="AO34" i="9"/>
  <c r="AM34" i="9"/>
  <c r="AO33" i="9"/>
  <c r="AM33" i="9"/>
  <c r="AO32" i="9"/>
  <c r="AM32" i="9"/>
  <c r="AO31" i="9"/>
  <c r="AM31" i="9"/>
  <c r="AO30" i="9"/>
  <c r="AM30" i="9"/>
  <c r="AO29" i="9"/>
  <c r="AM29" i="9"/>
  <c r="AO28" i="9"/>
  <c r="AM28" i="9"/>
  <c r="D28" i="25"/>
  <c r="W537" i="33" s="1"/>
  <c r="AO27" i="9"/>
  <c r="AM27" i="9"/>
  <c r="AO26" i="9"/>
  <c r="AM26" i="9"/>
  <c r="D26" i="25"/>
  <c r="W481" i="33" s="1"/>
  <c r="AO25" i="9"/>
  <c r="AM25" i="9"/>
  <c r="D25" i="25"/>
  <c r="W453" i="33" s="1"/>
  <c r="AO24" i="9"/>
  <c r="AM24" i="9"/>
  <c r="D24" i="25"/>
  <c r="W425" i="33" s="1"/>
  <c r="AO23" i="9"/>
  <c r="AM23" i="9"/>
  <c r="AO22" i="9"/>
  <c r="AM22" i="9"/>
  <c r="D22" i="25"/>
  <c r="W369" i="33" s="1"/>
  <c r="AO21" i="9"/>
  <c r="AM21" i="9"/>
  <c r="D21" i="25"/>
  <c r="W341" i="33" s="1"/>
  <c r="AO20" i="9"/>
  <c r="AM20" i="9"/>
  <c r="D20" i="25"/>
  <c r="W313" i="33" s="1"/>
  <c r="AO19" i="9"/>
  <c r="AM19" i="9"/>
  <c r="AO18" i="9"/>
  <c r="AM18" i="9"/>
  <c r="I18" i="25"/>
  <c r="E258" i="33" s="1"/>
  <c r="D18" i="25"/>
  <c r="W257" i="33" s="1"/>
  <c r="H18" i="25"/>
  <c r="E257" i="33" s="1"/>
  <c r="G18" i="25"/>
  <c r="E256" i="33" s="1"/>
  <c r="AO17" i="9"/>
  <c r="AM17" i="9"/>
  <c r="I17" i="25"/>
  <c r="E230" i="33" s="1"/>
  <c r="D17" i="25"/>
  <c r="W229" i="33" s="1"/>
  <c r="H17" i="25"/>
  <c r="E229" i="33" s="1"/>
  <c r="G17" i="25"/>
  <c r="E228" i="33" s="1"/>
  <c r="AO16" i="9"/>
  <c r="AM16" i="9"/>
  <c r="I16" i="25"/>
  <c r="E202" i="33" s="1"/>
  <c r="D16" i="25"/>
  <c r="W201" i="33" s="1"/>
  <c r="H16" i="25"/>
  <c r="E201" i="33" s="1"/>
  <c r="G16" i="25"/>
  <c r="E200" i="33" s="1"/>
  <c r="AO15" i="9"/>
  <c r="AM15" i="9"/>
  <c r="I15" i="25"/>
  <c r="E174" i="33" s="1"/>
  <c r="H15" i="25"/>
  <c r="E173" i="33" s="1"/>
  <c r="G15" i="25"/>
  <c r="E172" i="33" s="1"/>
  <c r="AO14" i="9"/>
  <c r="AM14" i="9"/>
  <c r="I14" i="25"/>
  <c r="E146" i="33" s="1"/>
  <c r="D14" i="25"/>
  <c r="W145" i="33" s="1"/>
  <c r="H14" i="25"/>
  <c r="E145" i="33" s="1"/>
  <c r="G14" i="25"/>
  <c r="E144" i="33" s="1"/>
  <c r="AO13" i="9"/>
  <c r="AM13" i="9"/>
  <c r="I13" i="25"/>
  <c r="E118" i="33" s="1"/>
  <c r="D13" i="25"/>
  <c r="W117" i="33" s="1"/>
  <c r="H13" i="25"/>
  <c r="E117" i="33" s="1"/>
  <c r="G13" i="25"/>
  <c r="E116" i="33" s="1"/>
  <c r="AO12" i="9"/>
  <c r="AM12" i="9"/>
  <c r="AO11" i="9"/>
  <c r="AM11" i="9"/>
  <c r="CM10" i="3"/>
  <c r="CK10" i="3"/>
  <c r="CI10" i="3"/>
  <c r="CG10" i="3"/>
  <c r="CE10" i="3"/>
  <c r="CC10" i="3"/>
  <c r="CA10" i="3"/>
  <c r="BY10" i="3"/>
  <c r="BW10" i="3"/>
  <c r="BU10" i="3"/>
  <c r="BW9" i="3"/>
  <c r="AO10" i="9"/>
  <c r="AM10" i="9"/>
  <c r="AF10" i="9"/>
  <c r="W41" i="33" s="1"/>
  <c r="AF11" i="9"/>
  <c r="W69" i="33" s="1"/>
  <c r="AF12" i="9"/>
  <c r="W97" i="33" s="1"/>
  <c r="AF13" i="9"/>
  <c r="W125" i="33" s="1"/>
  <c r="AF14" i="9"/>
  <c r="W153" i="33" s="1"/>
  <c r="AF15" i="9"/>
  <c r="W181" i="33" s="1"/>
  <c r="AF16" i="9"/>
  <c r="W209" i="33" s="1"/>
  <c r="AF17" i="9"/>
  <c r="W237" i="33" s="1"/>
  <c r="AF18" i="9"/>
  <c r="W265" i="33" s="1"/>
  <c r="AF19" i="9"/>
  <c r="W293" i="33" s="1"/>
  <c r="AF20" i="9"/>
  <c r="W321" i="33" s="1"/>
  <c r="AF21" i="9"/>
  <c r="W349" i="33" s="1"/>
  <c r="AF22" i="9"/>
  <c r="W377" i="33" s="1"/>
  <c r="AF23" i="9"/>
  <c r="W405" i="33" s="1"/>
  <c r="AF24" i="9"/>
  <c r="W433" i="33" s="1"/>
  <c r="AF25" i="9"/>
  <c r="W461" i="33" s="1"/>
  <c r="AF26" i="9"/>
  <c r="W489" i="33" s="1"/>
  <c r="AF27" i="9"/>
  <c r="W517" i="33" s="1"/>
  <c r="AF28" i="9"/>
  <c r="W545" i="33" s="1"/>
  <c r="AF29" i="9"/>
  <c r="W573" i="33" s="1"/>
  <c r="AF30" i="9"/>
  <c r="W601" i="33" s="1"/>
  <c r="AF31" i="9"/>
  <c r="W629" i="33" s="1"/>
  <c r="AF32" i="9"/>
  <c r="W657" i="33" s="1"/>
  <c r="AF33" i="9"/>
  <c r="W685" i="33" s="1"/>
  <c r="AF34" i="9"/>
  <c r="W713" i="33" s="1"/>
  <c r="AF35" i="9"/>
  <c r="W741" i="33" s="1"/>
  <c r="AF36" i="9"/>
  <c r="W769" i="33" s="1"/>
  <c r="AF37" i="9"/>
  <c r="W797" i="33" s="1"/>
  <c r="AF38" i="9"/>
  <c r="W825" i="33" s="1"/>
  <c r="AF39" i="9"/>
  <c r="W853" i="33" s="1"/>
  <c r="AF40" i="9"/>
  <c r="W881" i="33" s="1"/>
  <c r="AF41" i="9"/>
  <c r="W909" i="33" s="1"/>
  <c r="AF42" i="9"/>
  <c r="W937" i="33" s="1"/>
  <c r="AF43" i="9"/>
  <c r="W965" i="33" s="1"/>
  <c r="AF44" i="9"/>
  <c r="W993" i="33" s="1"/>
  <c r="AF45" i="9"/>
  <c r="W1021" i="33" s="1"/>
  <c r="AF46" i="9"/>
  <c r="W1049" i="33" s="1"/>
  <c r="AF47" i="9"/>
  <c r="W1077" i="33" s="1"/>
  <c r="AF48" i="9"/>
  <c r="W1105" i="33" s="1"/>
  <c r="AF49" i="9"/>
  <c r="W1133" i="33" s="1"/>
  <c r="AF50" i="9"/>
  <c r="W1161" i="33" s="1"/>
  <c r="AF51" i="9"/>
  <c r="W1189" i="33" s="1"/>
  <c r="AF52" i="9"/>
  <c r="W1217" i="33" s="1"/>
  <c r="AF53" i="9"/>
  <c r="W1245" i="33" s="1"/>
  <c r="AF54" i="9"/>
  <c r="W1273" i="33" s="1"/>
  <c r="AF55" i="9"/>
  <c r="W1301" i="33" s="1"/>
  <c r="AF56" i="9"/>
  <c r="W1329" i="33" s="1"/>
  <c r="AF57" i="9"/>
  <c r="W1357" i="33" s="1"/>
  <c r="AF58" i="9"/>
  <c r="W1385" i="33" s="1"/>
  <c r="AF59" i="9"/>
  <c r="W1413" i="33" s="1"/>
  <c r="AF60" i="9"/>
  <c r="W1441" i="33" s="1"/>
  <c r="AF61" i="9"/>
  <c r="W1469" i="33" s="1"/>
  <c r="AF62" i="9"/>
  <c r="W1497" i="33" s="1"/>
  <c r="AF63" i="9"/>
  <c r="W1525" i="33" s="1"/>
  <c r="AF64" i="9"/>
  <c r="W1553" i="33" s="1"/>
  <c r="AF65" i="9"/>
  <c r="W1581" i="33" s="1"/>
  <c r="AF66" i="9"/>
  <c r="W1609" i="33" s="1"/>
  <c r="AF67" i="9"/>
  <c r="W1637" i="33" s="1"/>
  <c r="AF68" i="9"/>
  <c r="W1665" i="33" s="1"/>
  <c r="AF69" i="9"/>
  <c r="W1693" i="33" s="1"/>
  <c r="AF70" i="9"/>
  <c r="W1721" i="33" s="1"/>
  <c r="AF71" i="9"/>
  <c r="W1749" i="33" s="1"/>
  <c r="AF72" i="9"/>
  <c r="W1777" i="33" s="1"/>
  <c r="AF73" i="9"/>
  <c r="W1805" i="33" s="1"/>
  <c r="AF74" i="9"/>
  <c r="W1833" i="33" s="1"/>
  <c r="AF75" i="9"/>
  <c r="W1861" i="33" s="1"/>
  <c r="AF76" i="9"/>
  <c r="W1889" i="33" s="1"/>
  <c r="AF77" i="9"/>
  <c r="W1917" i="33" s="1"/>
  <c r="AF78" i="9"/>
  <c r="W1945" i="33" s="1"/>
  <c r="AF79" i="9"/>
  <c r="W1973" i="33" s="1"/>
  <c r="AF80" i="9"/>
  <c r="W2001" i="33" s="1"/>
  <c r="AF81" i="9"/>
  <c r="W2029" i="33" s="1"/>
  <c r="AF82" i="9"/>
  <c r="W2057" i="33" s="1"/>
  <c r="AF83" i="9"/>
  <c r="W2085" i="33" s="1"/>
  <c r="AF84" i="9"/>
  <c r="W2113" i="33" s="1"/>
  <c r="AF85" i="9"/>
  <c r="W2141" i="33" s="1"/>
  <c r="AF86" i="9"/>
  <c r="W2169" i="33" s="1"/>
  <c r="AF87" i="9"/>
  <c r="W2197" i="33" s="1"/>
  <c r="AF88" i="9"/>
  <c r="W2225" i="33" s="1"/>
  <c r="AF89" i="9"/>
  <c r="W2253" i="33" s="1"/>
  <c r="AF90" i="9"/>
  <c r="W2281" i="33" s="1"/>
  <c r="AF91" i="9"/>
  <c r="W2309" i="33" s="1"/>
  <c r="AF92" i="9"/>
  <c r="W2337" i="33" s="1"/>
  <c r="AF93" i="9"/>
  <c r="W2365" i="33" s="1"/>
  <c r="AF94" i="9"/>
  <c r="W2393" i="33" s="1"/>
  <c r="AF95" i="9"/>
  <c r="W2421" i="33" s="1"/>
  <c r="AF96" i="9"/>
  <c r="W2449" i="33" s="1"/>
  <c r="AF97" i="9"/>
  <c r="W2477" i="33" s="1"/>
  <c r="AF98" i="9"/>
  <c r="W2505" i="33" s="1"/>
  <c r="AF99" i="9"/>
  <c r="W2533" i="33" s="1"/>
  <c r="AF100" i="9"/>
  <c r="W2561" i="33" s="1"/>
  <c r="AF101" i="9"/>
  <c r="W2589" i="33" s="1"/>
  <c r="AF102" i="9"/>
  <c r="W2617" i="33" s="1"/>
  <c r="AF103" i="9"/>
  <c r="W2645" i="33" s="1"/>
  <c r="AF104" i="9"/>
  <c r="W2673" i="33" s="1"/>
  <c r="AF105" i="9"/>
  <c r="W2701" i="33" s="1"/>
  <c r="AF106" i="9"/>
  <c r="W2729" i="33" s="1"/>
  <c r="AF107" i="9"/>
  <c r="W2757" i="33" s="1"/>
  <c r="AF108" i="9"/>
  <c r="W2785" i="33" s="1"/>
  <c r="AF9" i="9"/>
  <c r="W13" i="33" s="1"/>
  <c r="AE6" i="25"/>
  <c r="W6" i="9" s="1"/>
  <c r="T6" i="9"/>
  <c r="S10" i="33"/>
  <c r="CW3" i="25"/>
  <c r="AE9" i="25"/>
  <c r="O11" i="33" s="1"/>
  <c r="C14" i="15"/>
  <c r="J16" i="25"/>
  <c r="E206" i="33" s="1"/>
  <c r="K16" i="25"/>
  <c r="F206" i="33" s="1"/>
  <c r="L16" i="25"/>
  <c r="G206" i="33" s="1"/>
  <c r="J15" i="25"/>
  <c r="E178" i="33" s="1"/>
  <c r="K15" i="25"/>
  <c r="F178" i="33" s="1"/>
  <c r="L15" i="25"/>
  <c r="G178" i="33" s="1"/>
  <c r="X14" i="25"/>
  <c r="E151" i="33" s="1"/>
  <c r="Y14" i="25"/>
  <c r="F151" i="33" s="1"/>
  <c r="Z14" i="25"/>
  <c r="G151" i="33" s="1"/>
  <c r="J14" i="25"/>
  <c r="E150" i="33" s="1"/>
  <c r="K14" i="25"/>
  <c r="F150" i="33" s="1"/>
  <c r="L14" i="25"/>
  <c r="G150" i="33" s="1"/>
  <c r="X13" i="25"/>
  <c r="E123" i="33" s="1"/>
  <c r="Y13" i="25"/>
  <c r="F123" i="33" s="1"/>
  <c r="Z13" i="25"/>
  <c r="G123" i="33" s="1"/>
  <c r="J13" i="25"/>
  <c r="E122" i="33" s="1"/>
  <c r="K13" i="25"/>
  <c r="F122" i="33" s="1"/>
  <c r="F127" i="33" s="1"/>
  <c r="L13" i="25"/>
  <c r="G122" i="33" s="1"/>
  <c r="X12" i="25"/>
  <c r="E95" i="33" s="1"/>
  <c r="Y12" i="25"/>
  <c r="F95" i="33" s="1"/>
  <c r="Z12" i="25"/>
  <c r="G95" i="33" s="1"/>
  <c r="J12" i="25"/>
  <c r="E94" i="33" s="1"/>
  <c r="K12" i="25"/>
  <c r="F94" i="33" s="1"/>
  <c r="L12" i="25"/>
  <c r="G94" i="33" s="1"/>
  <c r="X10" i="25"/>
  <c r="E39" i="33" s="1"/>
  <c r="Y10" i="25"/>
  <c r="F39" i="33" s="1"/>
  <c r="Z10" i="25"/>
  <c r="G39" i="33" s="1"/>
  <c r="J10" i="25"/>
  <c r="E38" i="33" s="1"/>
  <c r="K10" i="25"/>
  <c r="F38" i="33" s="1"/>
  <c r="L10" i="25"/>
  <c r="G38" i="33" s="1"/>
  <c r="J9" i="25"/>
  <c r="E10" i="33" s="1"/>
  <c r="AE6" i="3"/>
  <c r="BP6" i="25" s="1"/>
  <c r="V6" i="3"/>
  <c r="AL6" i="25" s="1"/>
  <c r="DD3" i="25"/>
  <c r="BZ3" i="25"/>
  <c r="BZ110" i="25" s="1"/>
  <c r="JT5" i="25" s="1"/>
  <c r="AM3" i="25"/>
  <c r="CU3" i="25"/>
  <c r="BQ3" i="25"/>
  <c r="BU3" i="25"/>
  <c r="BU110" i="25" s="1"/>
  <c r="JR5" i="25" s="1"/>
  <c r="AT3" i="25"/>
  <c r="DB3" i="25"/>
  <c r="BX3" i="25"/>
  <c r="BX110" i="25" s="1"/>
  <c r="JS5" i="25" s="1"/>
  <c r="AV3" i="25"/>
  <c r="AX3" i="25"/>
  <c r="DF3" i="25"/>
  <c r="CB3" i="25"/>
  <c r="AQ3" i="25"/>
  <c r="C57" i="15"/>
  <c r="C68" i="9"/>
  <c r="E14" i="33"/>
  <c r="P14" i="33"/>
  <c r="DC13" i="25"/>
  <c r="L126" i="33" s="1"/>
  <c r="BR7" i="25"/>
  <c r="BS7" i="25"/>
  <c r="BT7" i="25"/>
  <c r="BW7" i="25"/>
  <c r="CB7" i="25"/>
  <c r="BR8" i="25"/>
  <c r="BS8" i="25"/>
  <c r="BT8" i="25"/>
  <c r="BW8" i="25"/>
  <c r="CB8" i="25"/>
  <c r="F13" i="33"/>
  <c r="O13" i="33"/>
  <c r="BR6" i="25"/>
  <c r="BS6" i="25"/>
  <c r="BT6" i="25"/>
  <c r="BW6" i="25"/>
  <c r="CB6" i="25"/>
  <c r="AZ11" i="25"/>
  <c r="Q68" i="33" s="1"/>
  <c r="AN7" i="25"/>
  <c r="AO7" i="25"/>
  <c r="AP7" i="25"/>
  <c r="AS7" i="25"/>
  <c r="AX7" i="25"/>
  <c r="AN8" i="25"/>
  <c r="AO8" i="25"/>
  <c r="AP8" i="25"/>
  <c r="AS8" i="25"/>
  <c r="AX8" i="25"/>
  <c r="BB48" i="25"/>
  <c r="S1104" i="33" s="1"/>
  <c r="AN6" i="25"/>
  <c r="AO6" i="25"/>
  <c r="AP6" i="25"/>
  <c r="AS6" i="25"/>
  <c r="AX6" i="25"/>
  <c r="CM108" i="3"/>
  <c r="CK108" i="3"/>
  <c r="CI108" i="3"/>
  <c r="CG108" i="3"/>
  <c r="CE108" i="3"/>
  <c r="CC108" i="3"/>
  <c r="CA108" i="3"/>
  <c r="BY108" i="3"/>
  <c r="BW108" i="3"/>
  <c r="BQ108" i="3"/>
  <c r="BS108" i="3"/>
  <c r="BU108" i="3"/>
  <c r="CM107" i="3"/>
  <c r="CK107" i="3"/>
  <c r="CI107" i="3"/>
  <c r="CG107" i="3"/>
  <c r="CE107" i="3"/>
  <c r="CC107" i="3"/>
  <c r="CA107" i="3"/>
  <c r="BY107" i="3"/>
  <c r="BW107" i="3"/>
  <c r="BQ107" i="3"/>
  <c r="BS107" i="3"/>
  <c r="BU107" i="3"/>
  <c r="CM106" i="3"/>
  <c r="CK106" i="3"/>
  <c r="CI106" i="3"/>
  <c r="CG106" i="3"/>
  <c r="CE106" i="3"/>
  <c r="CC106" i="3"/>
  <c r="CA106" i="3"/>
  <c r="BY106" i="3"/>
  <c r="BW106" i="3"/>
  <c r="BQ106" i="3"/>
  <c r="BS106" i="3"/>
  <c r="BU106" i="3"/>
  <c r="CM105" i="3"/>
  <c r="CK105" i="3"/>
  <c r="CI105" i="3"/>
  <c r="CG105" i="3"/>
  <c r="CE105" i="3"/>
  <c r="CC105" i="3"/>
  <c r="CA105" i="3"/>
  <c r="BY105" i="3"/>
  <c r="BW105" i="3"/>
  <c r="BQ105" i="3"/>
  <c r="BS105" i="3"/>
  <c r="BU105" i="3"/>
  <c r="CM104" i="3"/>
  <c r="CK104" i="3"/>
  <c r="CI104" i="3"/>
  <c r="CG104" i="3"/>
  <c r="CE104" i="3"/>
  <c r="CC104" i="3"/>
  <c r="CA104" i="3"/>
  <c r="BY104" i="3"/>
  <c r="BW104" i="3"/>
  <c r="BQ104" i="3"/>
  <c r="BS104" i="3"/>
  <c r="BU104" i="3"/>
  <c r="CM103" i="3"/>
  <c r="CK103" i="3"/>
  <c r="CI103" i="3"/>
  <c r="CG103" i="3"/>
  <c r="CE103" i="3"/>
  <c r="CC103" i="3"/>
  <c r="CA103" i="3"/>
  <c r="BY103" i="3"/>
  <c r="BW103" i="3"/>
  <c r="BQ103" i="3"/>
  <c r="BS103" i="3"/>
  <c r="BU103" i="3"/>
  <c r="CM102" i="3"/>
  <c r="CK102" i="3"/>
  <c r="CI102" i="3"/>
  <c r="CG102" i="3"/>
  <c r="CE102" i="3"/>
  <c r="CC102" i="3"/>
  <c r="CA102" i="3"/>
  <c r="BY102" i="3"/>
  <c r="BW102" i="3"/>
  <c r="BQ102" i="3"/>
  <c r="BS102" i="3"/>
  <c r="BU102" i="3"/>
  <c r="CM101" i="3"/>
  <c r="CK101" i="3"/>
  <c r="CI101" i="3"/>
  <c r="CG101" i="3"/>
  <c r="CE101" i="3"/>
  <c r="CC101" i="3"/>
  <c r="CA101" i="3"/>
  <c r="BY101" i="3"/>
  <c r="BW101" i="3"/>
  <c r="BQ101" i="3"/>
  <c r="BS101" i="3"/>
  <c r="BU101" i="3"/>
  <c r="CM100" i="3"/>
  <c r="CK100" i="3"/>
  <c r="CI100" i="3"/>
  <c r="CG100" i="3"/>
  <c r="CE100" i="3"/>
  <c r="CC100" i="3"/>
  <c r="CA100" i="3"/>
  <c r="BY100" i="3"/>
  <c r="BW100" i="3"/>
  <c r="BQ100" i="3"/>
  <c r="BS100" i="3"/>
  <c r="BU100" i="3"/>
  <c r="CM99" i="3"/>
  <c r="CK99" i="3"/>
  <c r="CI99" i="3"/>
  <c r="CG99" i="3"/>
  <c r="CE99" i="3"/>
  <c r="CC99" i="3"/>
  <c r="CA99" i="3"/>
  <c r="BY99" i="3"/>
  <c r="BW99" i="3"/>
  <c r="BQ99" i="3"/>
  <c r="BS99" i="3"/>
  <c r="BU99" i="3"/>
  <c r="CM98" i="3"/>
  <c r="CK98" i="3"/>
  <c r="CI98" i="3"/>
  <c r="CG98" i="3"/>
  <c r="CE98" i="3"/>
  <c r="CC98" i="3"/>
  <c r="CA98" i="3"/>
  <c r="BY98" i="3"/>
  <c r="BW98" i="3"/>
  <c r="BU98" i="3"/>
  <c r="BS98" i="3"/>
  <c r="BQ98" i="3"/>
  <c r="CM97" i="3"/>
  <c r="CK97" i="3"/>
  <c r="CI97" i="3"/>
  <c r="CG97" i="3"/>
  <c r="CE97" i="3"/>
  <c r="CC97" i="3"/>
  <c r="CA97" i="3"/>
  <c r="BY97" i="3"/>
  <c r="BW97" i="3"/>
  <c r="BQ97" i="3"/>
  <c r="BS97" i="3"/>
  <c r="BU97" i="3"/>
  <c r="CM96" i="3"/>
  <c r="CK96" i="3"/>
  <c r="CI96" i="3"/>
  <c r="CG96" i="3"/>
  <c r="CE96" i="3"/>
  <c r="CC96" i="3"/>
  <c r="CA96" i="3"/>
  <c r="BY96" i="3"/>
  <c r="BW96" i="3"/>
  <c r="BQ96" i="3"/>
  <c r="BS96" i="3"/>
  <c r="BU96" i="3"/>
  <c r="CM95" i="3"/>
  <c r="CK95" i="3"/>
  <c r="CI95" i="3"/>
  <c r="CG95" i="3"/>
  <c r="CE95" i="3"/>
  <c r="CC95" i="3"/>
  <c r="CA95" i="3"/>
  <c r="BY95" i="3"/>
  <c r="BW95" i="3"/>
  <c r="BQ95" i="3"/>
  <c r="BS95" i="3"/>
  <c r="BU95" i="3"/>
  <c r="CM94" i="3"/>
  <c r="CK94" i="3"/>
  <c r="CI94" i="3"/>
  <c r="CG94" i="3"/>
  <c r="CE94" i="3"/>
  <c r="CC94" i="3"/>
  <c r="CA94" i="3"/>
  <c r="BY94" i="3"/>
  <c r="BW94" i="3"/>
  <c r="BQ94" i="3"/>
  <c r="BS94" i="3"/>
  <c r="BU94" i="3"/>
  <c r="CM93" i="3"/>
  <c r="CK93" i="3"/>
  <c r="CI93" i="3"/>
  <c r="CG93" i="3"/>
  <c r="CE93" i="3"/>
  <c r="CC93" i="3"/>
  <c r="CA93" i="3"/>
  <c r="BY93" i="3"/>
  <c r="BW93" i="3"/>
  <c r="BQ93" i="3"/>
  <c r="BS93" i="3"/>
  <c r="BU93" i="3"/>
  <c r="CM92" i="3"/>
  <c r="CK92" i="3"/>
  <c r="CI92" i="3"/>
  <c r="CG92" i="3"/>
  <c r="CE92" i="3"/>
  <c r="CC92" i="3"/>
  <c r="CA92" i="3"/>
  <c r="BY92" i="3"/>
  <c r="BW92" i="3"/>
  <c r="BQ92" i="3"/>
  <c r="BS92" i="3"/>
  <c r="BU92" i="3"/>
  <c r="CM91" i="3"/>
  <c r="CK91" i="3"/>
  <c r="CI91" i="3"/>
  <c r="CG91" i="3"/>
  <c r="CE91" i="3"/>
  <c r="CC91" i="3"/>
  <c r="CA91" i="3"/>
  <c r="BY91" i="3"/>
  <c r="BW91" i="3"/>
  <c r="BQ91" i="3"/>
  <c r="BS91" i="3"/>
  <c r="BU91" i="3"/>
  <c r="CM90" i="3"/>
  <c r="CK90" i="3"/>
  <c r="CI90" i="3"/>
  <c r="CG90" i="3"/>
  <c r="CE90" i="3"/>
  <c r="CC90" i="3"/>
  <c r="CA90" i="3"/>
  <c r="BY90" i="3"/>
  <c r="BW90" i="3"/>
  <c r="BQ90" i="3"/>
  <c r="BS90" i="3"/>
  <c r="BU90" i="3"/>
  <c r="CM89" i="3"/>
  <c r="CK89" i="3"/>
  <c r="CI89" i="3"/>
  <c r="CG89" i="3"/>
  <c r="CE89" i="3"/>
  <c r="CC89" i="3"/>
  <c r="CA89" i="3"/>
  <c r="BY89" i="3"/>
  <c r="BW89" i="3"/>
  <c r="BQ89" i="3"/>
  <c r="BS89" i="3"/>
  <c r="BU89" i="3"/>
  <c r="CM88" i="3"/>
  <c r="CK88" i="3"/>
  <c r="CI88" i="3"/>
  <c r="CG88" i="3"/>
  <c r="CE88" i="3"/>
  <c r="CC88" i="3"/>
  <c r="CA88" i="3"/>
  <c r="BY88" i="3"/>
  <c r="BW88" i="3"/>
  <c r="BQ88" i="3"/>
  <c r="BS88" i="3"/>
  <c r="BU88" i="3"/>
  <c r="CM87" i="3"/>
  <c r="CK87" i="3"/>
  <c r="CI87" i="3"/>
  <c r="CG87" i="3"/>
  <c r="CE87" i="3"/>
  <c r="CC87" i="3"/>
  <c r="CA87" i="3"/>
  <c r="BY87" i="3"/>
  <c r="BW87" i="3"/>
  <c r="BQ87" i="3"/>
  <c r="BS87" i="3"/>
  <c r="BU87" i="3"/>
  <c r="CM86" i="3"/>
  <c r="CK86" i="3"/>
  <c r="CI86" i="3"/>
  <c r="CG86" i="3"/>
  <c r="CE86" i="3"/>
  <c r="CC86" i="3"/>
  <c r="CA86" i="3"/>
  <c r="BY86" i="3"/>
  <c r="BW86" i="3"/>
  <c r="BQ86" i="3"/>
  <c r="BS86" i="3"/>
  <c r="BU86" i="3"/>
  <c r="CM85" i="3"/>
  <c r="CK85" i="3"/>
  <c r="CI85" i="3"/>
  <c r="CG85" i="3"/>
  <c r="CE85" i="3"/>
  <c r="CC85" i="3"/>
  <c r="CA85" i="3"/>
  <c r="BY85" i="3"/>
  <c r="BW85" i="3"/>
  <c r="BQ85" i="3"/>
  <c r="BS85" i="3"/>
  <c r="BU85" i="3"/>
  <c r="CM84" i="3"/>
  <c r="CK84" i="3"/>
  <c r="CI84" i="3"/>
  <c r="CG84" i="3"/>
  <c r="CE84" i="3"/>
  <c r="CC84" i="3"/>
  <c r="CA84" i="3"/>
  <c r="BY84" i="3"/>
  <c r="BW84" i="3"/>
  <c r="BQ84" i="3"/>
  <c r="BS84" i="3"/>
  <c r="BU84" i="3"/>
  <c r="CM83" i="3"/>
  <c r="CK83" i="3"/>
  <c r="CI83" i="3"/>
  <c r="CG83" i="3"/>
  <c r="CE83" i="3"/>
  <c r="CC83" i="3"/>
  <c r="CA83" i="3"/>
  <c r="BY83" i="3"/>
  <c r="BW83" i="3"/>
  <c r="BU83" i="3"/>
  <c r="BS83" i="3"/>
  <c r="BQ83" i="3"/>
  <c r="CM82" i="3"/>
  <c r="CK82" i="3"/>
  <c r="CI82" i="3"/>
  <c r="CG82" i="3"/>
  <c r="CE82" i="3"/>
  <c r="CC82" i="3"/>
  <c r="CA82" i="3"/>
  <c r="BY82" i="3"/>
  <c r="BW82" i="3"/>
  <c r="BQ82" i="3"/>
  <c r="BS82" i="3"/>
  <c r="BU82" i="3"/>
  <c r="CM81" i="3"/>
  <c r="CK81" i="3"/>
  <c r="CI81" i="3"/>
  <c r="CG81" i="3"/>
  <c r="CE81" i="3"/>
  <c r="CC81" i="3"/>
  <c r="CA81" i="3"/>
  <c r="BY81" i="3"/>
  <c r="BW81" i="3"/>
  <c r="BQ81" i="3"/>
  <c r="BS81" i="3"/>
  <c r="BU81" i="3"/>
  <c r="CM80" i="3"/>
  <c r="CK80" i="3"/>
  <c r="CI80" i="3"/>
  <c r="CG80" i="3"/>
  <c r="CE80" i="3"/>
  <c r="CC80" i="3"/>
  <c r="CA80" i="3"/>
  <c r="BY80" i="3"/>
  <c r="BW80" i="3"/>
  <c r="BQ80" i="3"/>
  <c r="BS80" i="3"/>
  <c r="BU80" i="3"/>
  <c r="CM79" i="3"/>
  <c r="CK79" i="3"/>
  <c r="CI79" i="3"/>
  <c r="CG79" i="3"/>
  <c r="CE79" i="3"/>
  <c r="CC79" i="3"/>
  <c r="CA79" i="3"/>
  <c r="BY79" i="3"/>
  <c r="BW79" i="3"/>
  <c r="BU79" i="3"/>
  <c r="BS79" i="3"/>
  <c r="BQ79" i="3"/>
  <c r="CM78" i="3"/>
  <c r="CK78" i="3"/>
  <c r="CI78" i="3"/>
  <c r="CG78" i="3"/>
  <c r="CE78" i="3"/>
  <c r="CC78" i="3"/>
  <c r="CA78" i="3"/>
  <c r="BY78" i="3"/>
  <c r="BW78" i="3"/>
  <c r="BQ78" i="3"/>
  <c r="BS78" i="3"/>
  <c r="BU78" i="3"/>
  <c r="CM77" i="3"/>
  <c r="CK77" i="3"/>
  <c r="CI77" i="3"/>
  <c r="CG77" i="3"/>
  <c r="CE77" i="3"/>
  <c r="CC77" i="3"/>
  <c r="CA77" i="3"/>
  <c r="BY77" i="3"/>
  <c r="BW77" i="3"/>
  <c r="BQ77" i="3"/>
  <c r="BS77" i="3"/>
  <c r="BU77" i="3"/>
  <c r="CM76" i="3"/>
  <c r="CK76" i="3"/>
  <c r="CI76" i="3"/>
  <c r="CG76" i="3"/>
  <c r="CE76" i="3"/>
  <c r="CC76" i="3"/>
  <c r="CA76" i="3"/>
  <c r="BY76" i="3"/>
  <c r="BW76" i="3"/>
  <c r="BQ76" i="3"/>
  <c r="BS76" i="3"/>
  <c r="BU76" i="3"/>
  <c r="CM75" i="3"/>
  <c r="CK75" i="3"/>
  <c r="CI75" i="3"/>
  <c r="CG75" i="3"/>
  <c r="CE75" i="3"/>
  <c r="CC75" i="3"/>
  <c r="CA75" i="3"/>
  <c r="BY75" i="3"/>
  <c r="BW75" i="3"/>
  <c r="BQ75" i="3"/>
  <c r="BS75" i="3"/>
  <c r="BU75" i="3"/>
  <c r="CM74" i="3"/>
  <c r="CK74" i="3"/>
  <c r="CI74" i="3"/>
  <c r="CG74" i="3"/>
  <c r="CE74" i="3"/>
  <c r="CC74" i="3"/>
  <c r="CA74" i="3"/>
  <c r="BY74" i="3"/>
  <c r="BW74" i="3"/>
  <c r="BQ74" i="3"/>
  <c r="BS74" i="3"/>
  <c r="BU74" i="3"/>
  <c r="CM73" i="3"/>
  <c r="CK73" i="3"/>
  <c r="CI73" i="3"/>
  <c r="CG73" i="3"/>
  <c r="CE73" i="3"/>
  <c r="CC73" i="3"/>
  <c r="CA73" i="3"/>
  <c r="BY73" i="3"/>
  <c r="BW73" i="3"/>
  <c r="BQ73" i="3"/>
  <c r="BS73" i="3"/>
  <c r="BU73" i="3"/>
  <c r="CM72" i="3"/>
  <c r="CK72" i="3"/>
  <c r="CI72" i="3"/>
  <c r="CG72" i="3"/>
  <c r="CE72" i="3"/>
  <c r="CC72" i="3"/>
  <c r="CA72" i="3"/>
  <c r="BY72" i="3"/>
  <c r="BW72" i="3"/>
  <c r="BQ72" i="3"/>
  <c r="BS72" i="3"/>
  <c r="BU72" i="3"/>
  <c r="CM71" i="3"/>
  <c r="CK71" i="3"/>
  <c r="CI71" i="3"/>
  <c r="CG71" i="3"/>
  <c r="CE71" i="3"/>
  <c r="CC71" i="3"/>
  <c r="CA71" i="3"/>
  <c r="BY71" i="3"/>
  <c r="BW71" i="3"/>
  <c r="BU71" i="3"/>
  <c r="BS71" i="3"/>
  <c r="BQ71" i="3"/>
  <c r="CM70" i="3"/>
  <c r="CK70" i="3"/>
  <c r="CI70" i="3"/>
  <c r="CG70" i="3"/>
  <c r="CE70" i="3"/>
  <c r="CC70" i="3"/>
  <c r="CA70" i="3"/>
  <c r="BY70" i="3"/>
  <c r="BW70" i="3"/>
  <c r="BQ70" i="3"/>
  <c r="BS70" i="3"/>
  <c r="BU70" i="3"/>
  <c r="CM69" i="3"/>
  <c r="CK69" i="3"/>
  <c r="CI69" i="3"/>
  <c r="CG69" i="3"/>
  <c r="CE69" i="3"/>
  <c r="CC69" i="3"/>
  <c r="CA69" i="3"/>
  <c r="BY69" i="3"/>
  <c r="BW69" i="3"/>
  <c r="BU69" i="3"/>
  <c r="BS69" i="3"/>
  <c r="BQ69" i="3"/>
  <c r="CM68" i="3"/>
  <c r="CK68" i="3"/>
  <c r="CI68" i="3"/>
  <c r="CG68" i="3"/>
  <c r="CE68" i="3"/>
  <c r="CC68" i="3"/>
  <c r="CA68" i="3"/>
  <c r="BY68" i="3"/>
  <c r="BW68" i="3"/>
  <c r="BQ68" i="3"/>
  <c r="BS68" i="3"/>
  <c r="BU68" i="3"/>
  <c r="CM67" i="3"/>
  <c r="CK67" i="3"/>
  <c r="CI67" i="3"/>
  <c r="CG67" i="3"/>
  <c r="CE67" i="3"/>
  <c r="CC67" i="3"/>
  <c r="CA67" i="3"/>
  <c r="BY67" i="3"/>
  <c r="BW67" i="3"/>
  <c r="BQ67" i="3"/>
  <c r="BS67" i="3"/>
  <c r="BU67" i="3"/>
  <c r="CM66" i="3"/>
  <c r="CK66" i="3"/>
  <c r="CI66" i="3"/>
  <c r="CG66" i="3"/>
  <c r="CE66" i="3"/>
  <c r="CC66" i="3"/>
  <c r="CA66" i="3"/>
  <c r="BY66" i="3"/>
  <c r="BW66" i="3"/>
  <c r="BQ66" i="3"/>
  <c r="BS66" i="3"/>
  <c r="BU66" i="3"/>
  <c r="CM65" i="3"/>
  <c r="CK65" i="3"/>
  <c r="CI65" i="3"/>
  <c r="CG65" i="3"/>
  <c r="CE65" i="3"/>
  <c r="CC65" i="3"/>
  <c r="CA65" i="3"/>
  <c r="BY65" i="3"/>
  <c r="BW65" i="3"/>
  <c r="BQ65" i="3"/>
  <c r="BS65" i="3"/>
  <c r="BU65" i="3"/>
  <c r="CM64" i="3"/>
  <c r="CK64" i="3"/>
  <c r="CI64" i="3"/>
  <c r="CG64" i="3"/>
  <c r="CE64" i="3"/>
  <c r="CC64" i="3"/>
  <c r="CA64" i="3"/>
  <c r="BY64" i="3"/>
  <c r="BW64" i="3"/>
  <c r="BQ64" i="3"/>
  <c r="BS64" i="3"/>
  <c r="BU64" i="3"/>
  <c r="CM63" i="3"/>
  <c r="CK63" i="3"/>
  <c r="CI63" i="3"/>
  <c r="CG63" i="3"/>
  <c r="CE63" i="3"/>
  <c r="CC63" i="3"/>
  <c r="CA63" i="3"/>
  <c r="BY63" i="3"/>
  <c r="BW63" i="3"/>
  <c r="BU63" i="3"/>
  <c r="BS63" i="3"/>
  <c r="BQ63" i="3"/>
  <c r="CM62" i="3"/>
  <c r="CK62" i="3"/>
  <c r="CI62" i="3"/>
  <c r="CG62" i="3"/>
  <c r="CE62" i="3"/>
  <c r="CC62" i="3"/>
  <c r="CA62" i="3"/>
  <c r="BY62" i="3"/>
  <c r="BW62" i="3"/>
  <c r="BQ62" i="3"/>
  <c r="BS62" i="3"/>
  <c r="BU62" i="3"/>
  <c r="CM61" i="3"/>
  <c r="CK61" i="3"/>
  <c r="CI61" i="3"/>
  <c r="CG61" i="3"/>
  <c r="CE61" i="3"/>
  <c r="CC61" i="3"/>
  <c r="CA61" i="3"/>
  <c r="BY61" i="3"/>
  <c r="BW61" i="3"/>
  <c r="BU61" i="3"/>
  <c r="BS61" i="3"/>
  <c r="BQ61" i="3"/>
  <c r="CM60" i="3"/>
  <c r="CK60" i="3"/>
  <c r="CI60" i="3"/>
  <c r="CG60" i="3"/>
  <c r="CE60" i="3"/>
  <c r="CC60" i="3"/>
  <c r="CA60" i="3"/>
  <c r="BY60" i="3"/>
  <c r="BW60" i="3"/>
  <c r="BQ60" i="3"/>
  <c r="BS60" i="3"/>
  <c r="BU60" i="3"/>
  <c r="CM59" i="3"/>
  <c r="CK59" i="3"/>
  <c r="CI59" i="3"/>
  <c r="CG59" i="3"/>
  <c r="CE59" i="3"/>
  <c r="CC59" i="3"/>
  <c r="CA59" i="3"/>
  <c r="BY59" i="3"/>
  <c r="BW59" i="3"/>
  <c r="BQ59" i="3"/>
  <c r="BS59" i="3"/>
  <c r="BU59" i="3"/>
  <c r="CM58" i="3"/>
  <c r="CK58" i="3"/>
  <c r="CI58" i="3"/>
  <c r="CG58" i="3"/>
  <c r="CE58" i="3"/>
  <c r="CC58" i="3"/>
  <c r="CA58" i="3"/>
  <c r="BY58" i="3"/>
  <c r="BW58" i="3"/>
  <c r="BQ58" i="3"/>
  <c r="BQ9" i="3"/>
  <c r="BQ10" i="3"/>
  <c r="BQ11" i="3"/>
  <c r="BQ12" i="3"/>
  <c r="BQ13" i="3"/>
  <c r="BQ14" i="3"/>
  <c r="BQ15" i="3"/>
  <c r="BQ16" i="3"/>
  <c r="BQ17" i="3"/>
  <c r="BQ18" i="3"/>
  <c r="BQ19" i="3"/>
  <c r="BQ20" i="3"/>
  <c r="BQ21" i="3"/>
  <c r="BQ22" i="3"/>
  <c r="BQ23" i="3"/>
  <c r="BQ24" i="3"/>
  <c r="BQ25" i="3"/>
  <c r="BQ26" i="3"/>
  <c r="BQ27" i="3"/>
  <c r="BQ28" i="3"/>
  <c r="BQ29" i="3"/>
  <c r="BQ30" i="3"/>
  <c r="BQ31" i="3"/>
  <c r="BQ32" i="3"/>
  <c r="BQ33" i="3"/>
  <c r="BQ34" i="3"/>
  <c r="BQ35" i="3"/>
  <c r="BQ36" i="3"/>
  <c r="BQ37" i="3"/>
  <c r="BQ38" i="3"/>
  <c r="BQ39" i="3"/>
  <c r="BQ40" i="3"/>
  <c r="BQ41" i="3"/>
  <c r="BQ42" i="3"/>
  <c r="BQ43" i="3"/>
  <c r="BQ44" i="3"/>
  <c r="BQ45" i="3"/>
  <c r="BQ46" i="3"/>
  <c r="BQ47" i="3"/>
  <c r="BQ48" i="3"/>
  <c r="BQ49" i="3"/>
  <c r="BQ50" i="3"/>
  <c r="BQ51" i="3"/>
  <c r="BQ52" i="3"/>
  <c r="BQ53" i="3"/>
  <c r="BQ54" i="3"/>
  <c r="BQ55" i="3"/>
  <c r="BQ56" i="3"/>
  <c r="BQ57" i="3"/>
  <c r="BS58" i="3"/>
  <c r="BU58" i="3"/>
  <c r="CM57" i="3"/>
  <c r="CK57" i="3"/>
  <c r="CI57" i="3"/>
  <c r="CG57" i="3"/>
  <c r="CE57" i="3"/>
  <c r="CC57" i="3"/>
  <c r="CA57" i="3"/>
  <c r="BY57" i="3"/>
  <c r="BW57" i="3"/>
  <c r="BS57" i="3"/>
  <c r="CP57" i="3" s="1"/>
  <c r="BU57" i="3"/>
  <c r="CM56" i="3"/>
  <c r="CK56" i="3"/>
  <c r="CI56" i="3"/>
  <c r="CG56" i="3"/>
  <c r="CE56" i="3"/>
  <c r="CC56" i="3"/>
  <c r="CA56" i="3"/>
  <c r="BY56" i="3"/>
  <c r="BW56" i="3"/>
  <c r="BS56" i="3"/>
  <c r="CP56" i="3" s="1"/>
  <c r="BU56" i="3"/>
  <c r="CM55" i="3"/>
  <c r="CK55" i="3"/>
  <c r="CI55" i="3"/>
  <c r="CG55" i="3"/>
  <c r="CE55" i="3"/>
  <c r="CC55" i="3"/>
  <c r="CA55" i="3"/>
  <c r="BY55" i="3"/>
  <c r="BW55" i="3"/>
  <c r="BS55" i="3"/>
  <c r="CP55" i="3" s="1"/>
  <c r="BU55" i="3"/>
  <c r="CM54" i="3"/>
  <c r="CK54" i="3"/>
  <c r="CI54" i="3"/>
  <c r="CG54" i="3"/>
  <c r="CE54" i="3"/>
  <c r="CC54" i="3"/>
  <c r="CA54" i="3"/>
  <c r="BY54" i="3"/>
  <c r="BW54" i="3"/>
  <c r="BS54" i="3"/>
  <c r="CP54" i="3" s="1"/>
  <c r="BU54" i="3"/>
  <c r="CM53" i="3"/>
  <c r="CK53" i="3"/>
  <c r="CI53" i="3"/>
  <c r="CG53" i="3"/>
  <c r="CE53" i="3"/>
  <c r="CC53" i="3"/>
  <c r="CA53" i="3"/>
  <c r="BY53" i="3"/>
  <c r="BW53" i="3"/>
  <c r="BS53" i="3"/>
  <c r="CP53" i="3" s="1"/>
  <c r="BU53" i="3"/>
  <c r="CM52" i="3"/>
  <c r="CK52" i="3"/>
  <c r="CI52" i="3"/>
  <c r="CG52" i="3"/>
  <c r="CE52" i="3"/>
  <c r="CC52" i="3"/>
  <c r="CA52" i="3"/>
  <c r="BY52" i="3"/>
  <c r="BW52" i="3"/>
  <c r="BS52" i="3"/>
  <c r="CP52" i="3" s="1"/>
  <c r="BU52" i="3"/>
  <c r="CM51" i="3"/>
  <c r="CK51" i="3"/>
  <c r="CI51" i="3"/>
  <c r="CG51" i="3"/>
  <c r="CE51" i="3"/>
  <c r="CC51" i="3"/>
  <c r="CA51" i="3"/>
  <c r="BY51" i="3"/>
  <c r="BW51" i="3"/>
  <c r="BS51" i="3"/>
  <c r="CP51" i="3" s="1"/>
  <c r="BU51" i="3"/>
  <c r="CM50" i="3"/>
  <c r="CK50" i="3"/>
  <c r="CI50" i="3"/>
  <c r="CG50" i="3"/>
  <c r="CE50" i="3"/>
  <c r="CC50" i="3"/>
  <c r="CA50" i="3"/>
  <c r="BY50" i="3"/>
  <c r="BW50" i="3"/>
  <c r="BS50" i="3"/>
  <c r="CP50" i="3" s="1"/>
  <c r="BU50" i="3"/>
  <c r="CM49" i="3"/>
  <c r="CK49" i="3"/>
  <c r="CI49" i="3"/>
  <c r="CG49" i="3"/>
  <c r="CE49" i="3"/>
  <c r="CC49" i="3"/>
  <c r="CA49" i="3"/>
  <c r="BY49" i="3"/>
  <c r="BW49" i="3"/>
  <c r="BS49" i="3"/>
  <c r="CP49" i="3" s="1"/>
  <c r="BU49" i="3"/>
  <c r="CM48" i="3"/>
  <c r="CK48" i="3"/>
  <c r="CI48" i="3"/>
  <c r="CG48" i="3"/>
  <c r="CE48" i="3"/>
  <c r="CC48" i="3"/>
  <c r="CA48" i="3"/>
  <c r="BY48" i="3"/>
  <c r="BW48" i="3"/>
  <c r="BS48" i="3"/>
  <c r="CP48" i="3" s="1"/>
  <c r="BU48" i="3"/>
  <c r="CM47" i="3"/>
  <c r="CK47" i="3"/>
  <c r="CI47" i="3"/>
  <c r="CG47" i="3"/>
  <c r="CE47" i="3"/>
  <c r="CC47" i="3"/>
  <c r="CA47" i="3"/>
  <c r="BY47" i="3"/>
  <c r="BW47" i="3"/>
  <c r="BS47" i="3"/>
  <c r="CP47" i="3" s="1"/>
  <c r="BU47" i="3"/>
  <c r="CM46" i="3"/>
  <c r="CK46" i="3"/>
  <c r="CI46" i="3"/>
  <c r="CG46" i="3"/>
  <c r="CE46" i="3"/>
  <c r="CC46" i="3"/>
  <c r="CA46" i="3"/>
  <c r="BY46" i="3"/>
  <c r="BW46" i="3"/>
  <c r="BS46" i="3"/>
  <c r="CP46" i="3" s="1"/>
  <c r="BU46" i="3"/>
  <c r="CM45" i="3"/>
  <c r="CK45" i="3"/>
  <c r="CI45" i="3"/>
  <c r="CG45" i="3"/>
  <c r="CE45" i="3"/>
  <c r="CC45" i="3"/>
  <c r="CA45" i="3"/>
  <c r="BY45" i="3"/>
  <c r="BW45" i="3"/>
  <c r="BU45" i="3"/>
  <c r="BS45" i="3"/>
  <c r="CM44" i="3"/>
  <c r="CK44" i="3"/>
  <c r="CI44" i="3"/>
  <c r="CG44" i="3"/>
  <c r="CE44" i="3"/>
  <c r="CC44" i="3"/>
  <c r="CA44" i="3"/>
  <c r="BY44" i="3"/>
  <c r="BW44" i="3"/>
  <c r="BS44" i="3"/>
  <c r="CP44" i="3" s="1"/>
  <c r="BU44" i="3"/>
  <c r="CM43" i="3"/>
  <c r="CK43" i="3"/>
  <c r="CI43" i="3"/>
  <c r="CG43" i="3"/>
  <c r="CE43" i="3"/>
  <c r="CC43" i="3"/>
  <c r="CA43" i="3"/>
  <c r="BY43" i="3"/>
  <c r="BW43" i="3"/>
  <c r="BS43" i="3"/>
  <c r="CP43" i="3" s="1"/>
  <c r="BU43" i="3"/>
  <c r="CM42" i="3"/>
  <c r="CK42" i="3"/>
  <c r="CI42" i="3"/>
  <c r="CG42" i="3"/>
  <c r="CE42" i="3"/>
  <c r="CC42" i="3"/>
  <c r="CA42" i="3"/>
  <c r="BY42" i="3"/>
  <c r="BW42" i="3"/>
  <c r="BS42" i="3"/>
  <c r="CP42" i="3" s="1"/>
  <c r="BS9" i="3"/>
  <c r="BS10" i="3"/>
  <c r="BS11" i="3"/>
  <c r="BS12" i="3"/>
  <c r="BS13" i="3"/>
  <c r="BS14" i="3"/>
  <c r="CP14" i="3" s="1"/>
  <c r="BS15" i="3"/>
  <c r="BS16" i="3"/>
  <c r="BS17" i="3"/>
  <c r="BS18" i="3"/>
  <c r="CP18" i="3" s="1"/>
  <c r="CR18" i="3" s="1"/>
  <c r="BS19" i="3"/>
  <c r="BS20" i="3"/>
  <c r="BS21" i="3"/>
  <c r="BS22" i="3"/>
  <c r="CP22" i="3" s="1"/>
  <c r="BS23" i="3"/>
  <c r="CP23" i="3" s="1"/>
  <c r="BS24" i="3"/>
  <c r="BS25" i="3"/>
  <c r="BS26" i="3"/>
  <c r="CP26" i="3" s="1"/>
  <c r="BS27" i="3"/>
  <c r="BS28" i="3"/>
  <c r="BS29" i="3"/>
  <c r="BS30" i="3"/>
  <c r="CP30" i="3" s="1"/>
  <c r="BS31" i="3"/>
  <c r="BS32" i="3"/>
  <c r="BS33" i="3"/>
  <c r="BS34" i="3"/>
  <c r="CP34" i="3" s="1"/>
  <c r="CR34" i="3" s="1"/>
  <c r="BS35" i="3"/>
  <c r="BS36" i="3"/>
  <c r="BS37" i="3"/>
  <c r="BS38" i="3"/>
  <c r="BS39" i="3"/>
  <c r="BS40" i="3"/>
  <c r="BS41" i="3"/>
  <c r="BU42" i="3"/>
  <c r="CM41" i="3"/>
  <c r="CK41" i="3"/>
  <c r="CI41" i="3"/>
  <c r="CG41" i="3"/>
  <c r="CG9" i="3"/>
  <c r="CG11" i="3"/>
  <c r="CG12" i="3"/>
  <c r="CG13" i="3"/>
  <c r="CG14" i="3"/>
  <c r="CG15" i="3"/>
  <c r="CG16" i="3"/>
  <c r="CG17" i="3"/>
  <c r="CG18" i="3"/>
  <c r="CG19" i="3"/>
  <c r="CG20" i="3"/>
  <c r="CG21" i="3"/>
  <c r="CG22" i="3"/>
  <c r="CG23" i="3"/>
  <c r="CG24" i="3"/>
  <c r="CG25" i="3"/>
  <c r="CG26" i="3"/>
  <c r="CG27" i="3"/>
  <c r="CG28" i="3"/>
  <c r="CG29" i="3"/>
  <c r="CG30" i="3"/>
  <c r="CG31" i="3"/>
  <c r="CG32" i="3"/>
  <c r="CG33" i="3"/>
  <c r="CG34" i="3"/>
  <c r="CG35" i="3"/>
  <c r="CG36" i="3"/>
  <c r="CG37" i="3"/>
  <c r="CG38" i="3"/>
  <c r="CG39" i="3"/>
  <c r="CG40" i="3"/>
  <c r="CH109" i="3"/>
  <c r="CE41" i="3"/>
  <c r="CC41" i="3"/>
  <c r="CA41" i="3"/>
  <c r="BY41" i="3"/>
  <c r="BY9" i="3"/>
  <c r="BY11" i="3"/>
  <c r="BY12" i="3"/>
  <c r="BY13" i="3"/>
  <c r="BY14" i="3"/>
  <c r="BY15" i="3"/>
  <c r="BY16" i="3"/>
  <c r="BY17" i="3"/>
  <c r="BY18" i="3"/>
  <c r="BY19" i="3"/>
  <c r="BY20" i="3"/>
  <c r="BY21" i="3"/>
  <c r="BY22" i="3"/>
  <c r="BY23" i="3"/>
  <c r="BY24" i="3"/>
  <c r="BY25" i="3"/>
  <c r="BY26" i="3"/>
  <c r="BY27" i="3"/>
  <c r="BY28" i="3"/>
  <c r="BY29" i="3"/>
  <c r="BY30" i="3"/>
  <c r="BY31" i="3"/>
  <c r="BY32" i="3"/>
  <c r="BY33" i="3"/>
  <c r="BY34" i="3"/>
  <c r="BY35" i="3"/>
  <c r="BY36" i="3"/>
  <c r="BY37" i="3"/>
  <c r="BY38" i="3"/>
  <c r="BY39" i="3"/>
  <c r="BY40" i="3"/>
  <c r="BZ109" i="3"/>
  <c r="BW41" i="3"/>
  <c r="BU41" i="3"/>
  <c r="BU9" i="3"/>
  <c r="BU11" i="3"/>
  <c r="BU12" i="3"/>
  <c r="BU13" i="3"/>
  <c r="BU14" i="3"/>
  <c r="BU15" i="3"/>
  <c r="BU16" i="3"/>
  <c r="BU17" i="3"/>
  <c r="BU18" i="3"/>
  <c r="BU19" i="3"/>
  <c r="BU20" i="3"/>
  <c r="BU21" i="3"/>
  <c r="BU22" i="3"/>
  <c r="BU23" i="3"/>
  <c r="BU24" i="3"/>
  <c r="BU25" i="3"/>
  <c r="BU26" i="3"/>
  <c r="BU27" i="3"/>
  <c r="BU28" i="3"/>
  <c r="BU29" i="3"/>
  <c r="BU30" i="3"/>
  <c r="BU31" i="3"/>
  <c r="BU32" i="3"/>
  <c r="BU33" i="3"/>
  <c r="BU34" i="3"/>
  <c r="BU35" i="3"/>
  <c r="BU36" i="3"/>
  <c r="BU37" i="3"/>
  <c r="BU38" i="3"/>
  <c r="BU39" i="3"/>
  <c r="BU40" i="3"/>
  <c r="BV109" i="3"/>
  <c r="CM40" i="3"/>
  <c r="CK40" i="3"/>
  <c r="CI40" i="3"/>
  <c r="CE40" i="3"/>
  <c r="CC40" i="3"/>
  <c r="CA40" i="3"/>
  <c r="BW40" i="3"/>
  <c r="CM39" i="3"/>
  <c r="CK39" i="3"/>
  <c r="CI39" i="3"/>
  <c r="CE39" i="3"/>
  <c r="CC39" i="3"/>
  <c r="CA39" i="3"/>
  <c r="BW39" i="3"/>
  <c r="CM38" i="3"/>
  <c r="CK38" i="3"/>
  <c r="CI38" i="3"/>
  <c r="CE38" i="3"/>
  <c r="CC38" i="3"/>
  <c r="CA38" i="3"/>
  <c r="BW38" i="3"/>
  <c r="CP38" i="3"/>
  <c r="CM37" i="3"/>
  <c r="CK37" i="3"/>
  <c r="CI37" i="3"/>
  <c r="CE37" i="3"/>
  <c r="CC37" i="3"/>
  <c r="CA37" i="3"/>
  <c r="BW37" i="3"/>
  <c r="CM36" i="3"/>
  <c r="CK36" i="3"/>
  <c r="CI36" i="3"/>
  <c r="CE36" i="3"/>
  <c r="CC36" i="3"/>
  <c r="CA36" i="3"/>
  <c r="BW36" i="3"/>
  <c r="CM35" i="3"/>
  <c r="CK35" i="3"/>
  <c r="CI35" i="3"/>
  <c r="CE35" i="3"/>
  <c r="CC35" i="3"/>
  <c r="CA35" i="3"/>
  <c r="BW35" i="3"/>
  <c r="CM34" i="3"/>
  <c r="CK34" i="3"/>
  <c r="CI34" i="3"/>
  <c r="CE34" i="3"/>
  <c r="CC34" i="3"/>
  <c r="CA34" i="3"/>
  <c r="BW34" i="3"/>
  <c r="CM33" i="3"/>
  <c r="CK33" i="3"/>
  <c r="CI33" i="3"/>
  <c r="CE33" i="3"/>
  <c r="CC33" i="3"/>
  <c r="CA33" i="3"/>
  <c r="BW33" i="3"/>
  <c r="CM32" i="3"/>
  <c r="CK32" i="3"/>
  <c r="CI32" i="3"/>
  <c r="CE32" i="3"/>
  <c r="CC32" i="3"/>
  <c r="CA32" i="3"/>
  <c r="BW32" i="3"/>
  <c r="CM31" i="3"/>
  <c r="CK31" i="3"/>
  <c r="CI31" i="3"/>
  <c r="CE31" i="3"/>
  <c r="CC31" i="3"/>
  <c r="CA31" i="3"/>
  <c r="BW31" i="3"/>
  <c r="CM30" i="3"/>
  <c r="CK30" i="3"/>
  <c r="CI30" i="3"/>
  <c r="CE30" i="3"/>
  <c r="CC30" i="3"/>
  <c r="CA30" i="3"/>
  <c r="BW30" i="3"/>
  <c r="CM29" i="3"/>
  <c r="CK29" i="3"/>
  <c r="CI29" i="3"/>
  <c r="CE29" i="3"/>
  <c r="CC29" i="3"/>
  <c r="CA29" i="3"/>
  <c r="BW29" i="3"/>
  <c r="CM28" i="3"/>
  <c r="CK28" i="3"/>
  <c r="CI28" i="3"/>
  <c r="CE28" i="3"/>
  <c r="CC28" i="3"/>
  <c r="CA28" i="3"/>
  <c r="BW28" i="3"/>
  <c r="CM27" i="3"/>
  <c r="CK27" i="3"/>
  <c r="CI27" i="3"/>
  <c r="CE27" i="3"/>
  <c r="CC27" i="3"/>
  <c r="CA27" i="3"/>
  <c r="BW27" i="3"/>
  <c r="CM26" i="3"/>
  <c r="CK26" i="3"/>
  <c r="CI26" i="3"/>
  <c r="CE26" i="3"/>
  <c r="CC26" i="3"/>
  <c r="CA26" i="3"/>
  <c r="BW26" i="3"/>
  <c r="CM25" i="3"/>
  <c r="CK25" i="3"/>
  <c r="CI25" i="3"/>
  <c r="CE25" i="3"/>
  <c r="CC25" i="3"/>
  <c r="CA25" i="3"/>
  <c r="BW25" i="3"/>
  <c r="CM24" i="3"/>
  <c r="CK24" i="3"/>
  <c r="CI24" i="3"/>
  <c r="CE24" i="3"/>
  <c r="CC24" i="3"/>
  <c r="CA24" i="3"/>
  <c r="BW24" i="3"/>
  <c r="CM23" i="3"/>
  <c r="CK23" i="3"/>
  <c r="CI23" i="3"/>
  <c r="CE23" i="3"/>
  <c r="CC23" i="3"/>
  <c r="CA23" i="3"/>
  <c r="BW23" i="3"/>
  <c r="CM22" i="3"/>
  <c r="CK22" i="3"/>
  <c r="CI22" i="3"/>
  <c r="CE22" i="3"/>
  <c r="CC22" i="3"/>
  <c r="CA22" i="3"/>
  <c r="BW22" i="3"/>
  <c r="CM21" i="3"/>
  <c r="CK21" i="3"/>
  <c r="CI21" i="3"/>
  <c r="CE21" i="3"/>
  <c r="CC21" i="3"/>
  <c r="CA21" i="3"/>
  <c r="BW21" i="3"/>
  <c r="CM20" i="3"/>
  <c r="CK20" i="3"/>
  <c r="CI20" i="3"/>
  <c r="CE20" i="3"/>
  <c r="CC20" i="3"/>
  <c r="CA20" i="3"/>
  <c r="BW20" i="3"/>
  <c r="CM19" i="3"/>
  <c r="CK19" i="3"/>
  <c r="CI19" i="3"/>
  <c r="CE19" i="3"/>
  <c r="CC19" i="3"/>
  <c r="CA19" i="3"/>
  <c r="BW19" i="3"/>
  <c r="CM18" i="3"/>
  <c r="CK18" i="3"/>
  <c r="CI18" i="3"/>
  <c r="CE18" i="3"/>
  <c r="CC18" i="3"/>
  <c r="CA18" i="3"/>
  <c r="BW18" i="3"/>
  <c r="CM17" i="3"/>
  <c r="CK17" i="3"/>
  <c r="CI17" i="3"/>
  <c r="CE17" i="3"/>
  <c r="CC17" i="3"/>
  <c r="CA17" i="3"/>
  <c r="BW17" i="3"/>
  <c r="CM16" i="3"/>
  <c r="CK16" i="3"/>
  <c r="CI16" i="3"/>
  <c r="CE16" i="3"/>
  <c r="CC16" i="3"/>
  <c r="CA16" i="3"/>
  <c r="BW16" i="3"/>
  <c r="CM15" i="3"/>
  <c r="CK15" i="3"/>
  <c r="CI15" i="3"/>
  <c r="CE15" i="3"/>
  <c r="CC15" i="3"/>
  <c r="CA15" i="3"/>
  <c r="BW15" i="3"/>
  <c r="CM14" i="3"/>
  <c r="CK14" i="3"/>
  <c r="CI14" i="3"/>
  <c r="CE14" i="3"/>
  <c r="CE9" i="3"/>
  <c r="CE11" i="3"/>
  <c r="CE12" i="3"/>
  <c r="CE13" i="3"/>
  <c r="CC14" i="3"/>
  <c r="CA14" i="3"/>
  <c r="BW14" i="3"/>
  <c r="CM13" i="3"/>
  <c r="CK13" i="3"/>
  <c r="CI13" i="3"/>
  <c r="CC13" i="3"/>
  <c r="CA13" i="3"/>
  <c r="BW13" i="3"/>
  <c r="CM12" i="3"/>
  <c r="CK12" i="3"/>
  <c r="CI12" i="3"/>
  <c r="CC12" i="3"/>
  <c r="CA12" i="3"/>
  <c r="BW12" i="3"/>
  <c r="CM11" i="3"/>
  <c r="CK11" i="3"/>
  <c r="CK9" i="3"/>
  <c r="CI11" i="3"/>
  <c r="CC11" i="3"/>
  <c r="CC9" i="3"/>
  <c r="CA11" i="3"/>
  <c r="BW11" i="3"/>
  <c r="CM9" i="3"/>
  <c r="CI9" i="3"/>
  <c r="CA9" i="3"/>
  <c r="BF1" i="3"/>
  <c r="P1" i="3"/>
  <c r="Q9" i="25"/>
  <c r="Q10" i="33" s="1"/>
  <c r="K9" i="25"/>
  <c r="F10" i="33" s="1"/>
  <c r="L9" i="25"/>
  <c r="X9" i="25"/>
  <c r="E11" i="33" s="1"/>
  <c r="Y9" i="25"/>
  <c r="Z9" i="25"/>
  <c r="G11" i="33" s="1"/>
  <c r="L11" i="33"/>
  <c r="X6" i="25"/>
  <c r="Y6" i="25"/>
  <c r="Z6" i="25"/>
  <c r="AC6" i="25"/>
  <c r="Q10" i="25"/>
  <c r="AE10" i="25"/>
  <c r="Q11" i="25"/>
  <c r="AE11" i="25"/>
  <c r="J11" i="25"/>
  <c r="E66" i="33" s="1"/>
  <c r="K11" i="25"/>
  <c r="F66" i="33" s="1"/>
  <c r="L11" i="25"/>
  <c r="G66" i="33" s="1"/>
  <c r="G71" i="33" s="1"/>
  <c r="X11" i="25"/>
  <c r="E67" i="33" s="1"/>
  <c r="Y11" i="25"/>
  <c r="F67" i="33" s="1"/>
  <c r="Z11" i="25"/>
  <c r="G67" i="33" s="1"/>
  <c r="BY11" i="25"/>
  <c r="L69" i="33" s="1"/>
  <c r="Q12" i="25"/>
  <c r="AE12" i="25"/>
  <c r="AY8" i="25"/>
  <c r="AT8" i="25"/>
  <c r="CC8" i="25"/>
  <c r="BX8" i="25"/>
  <c r="Q13" i="25"/>
  <c r="AE13" i="25"/>
  <c r="BY13" i="25"/>
  <c r="L125" i="33" s="1"/>
  <c r="CF13" i="25"/>
  <c r="S125" i="33" s="1"/>
  <c r="DH13" i="25"/>
  <c r="Q126" i="33" s="1"/>
  <c r="Q14" i="25"/>
  <c r="AE14" i="25"/>
  <c r="Q15" i="25"/>
  <c r="AE15" i="25"/>
  <c r="X15" i="25"/>
  <c r="E179" i="33" s="1"/>
  <c r="Y15" i="25"/>
  <c r="F179" i="33" s="1"/>
  <c r="Z15" i="25"/>
  <c r="G179" i="33" s="1"/>
  <c r="AU15" i="25"/>
  <c r="L180" i="33" s="1"/>
  <c r="CD15" i="25"/>
  <c r="Q181" i="33" s="1"/>
  <c r="Q16" i="25"/>
  <c r="AE16" i="25"/>
  <c r="X16" i="25"/>
  <c r="E207" i="33" s="1"/>
  <c r="Y16" i="25"/>
  <c r="F207" i="33" s="1"/>
  <c r="Z16" i="25"/>
  <c r="G207" i="33" s="1"/>
  <c r="AZ16" i="25"/>
  <c r="Q208" i="33" s="1"/>
  <c r="BY16" i="25"/>
  <c r="L209" i="33" s="1"/>
  <c r="Q17" i="25"/>
  <c r="AE17" i="25"/>
  <c r="J17" i="25"/>
  <c r="E234" i="33" s="1"/>
  <c r="K17" i="25"/>
  <c r="F234" i="33" s="1"/>
  <c r="L17" i="25"/>
  <c r="G234" i="33" s="1"/>
  <c r="G239" i="33" s="1"/>
  <c r="X17" i="25"/>
  <c r="E235" i="33" s="1"/>
  <c r="Y17" i="25"/>
  <c r="F235" i="33" s="1"/>
  <c r="Z17" i="25"/>
  <c r="G235" i="33" s="1"/>
  <c r="CD17" i="25"/>
  <c r="Q237" i="33" s="1"/>
  <c r="DH17" i="25"/>
  <c r="Q238" i="33" s="1"/>
  <c r="Q18" i="25"/>
  <c r="AE18" i="25"/>
  <c r="J18" i="25"/>
  <c r="E262" i="33" s="1"/>
  <c r="E267" i="33" s="1"/>
  <c r="K18" i="25"/>
  <c r="F262" i="33" s="1"/>
  <c r="L18" i="25"/>
  <c r="G262" i="33" s="1"/>
  <c r="X18" i="25"/>
  <c r="E263" i="33" s="1"/>
  <c r="Y18" i="25"/>
  <c r="F263" i="33" s="1"/>
  <c r="Z18" i="25"/>
  <c r="G263" i="33" s="1"/>
  <c r="BY18" i="25"/>
  <c r="L265" i="33" s="1"/>
  <c r="DH18" i="25"/>
  <c r="Q266" i="33" s="1"/>
  <c r="Q19" i="25"/>
  <c r="AE19" i="25"/>
  <c r="J19" i="25"/>
  <c r="E290" i="33" s="1"/>
  <c r="K19" i="25"/>
  <c r="F290" i="33" s="1"/>
  <c r="L19" i="25"/>
  <c r="G290" i="33" s="1"/>
  <c r="G295" i="33" s="1"/>
  <c r="X19" i="25"/>
  <c r="E291" i="33" s="1"/>
  <c r="Y19" i="25"/>
  <c r="F291" i="33" s="1"/>
  <c r="Z19" i="25"/>
  <c r="G291" i="33" s="1"/>
  <c r="AU19" i="25"/>
  <c r="L292" i="33" s="1"/>
  <c r="CD19" i="25"/>
  <c r="Q293" i="33" s="1"/>
  <c r="DH19" i="25"/>
  <c r="Q294" i="33" s="1"/>
  <c r="Q20" i="25"/>
  <c r="AE20" i="25"/>
  <c r="J20" i="25"/>
  <c r="E318" i="33" s="1"/>
  <c r="K20" i="25"/>
  <c r="F318" i="33" s="1"/>
  <c r="L20" i="25"/>
  <c r="G318" i="33" s="1"/>
  <c r="X20" i="25"/>
  <c r="E319" i="33" s="1"/>
  <c r="Y20" i="25"/>
  <c r="F319" i="33" s="1"/>
  <c r="Z20" i="25"/>
  <c r="G319" i="33" s="1"/>
  <c r="BY20" i="25"/>
  <c r="L321" i="33" s="1"/>
  <c r="DH20" i="25"/>
  <c r="Q322" i="33" s="1"/>
  <c r="Q21" i="25"/>
  <c r="AE21" i="25"/>
  <c r="J21" i="25"/>
  <c r="E346" i="33" s="1"/>
  <c r="K21" i="25"/>
  <c r="F346" i="33" s="1"/>
  <c r="F351" i="33" s="1"/>
  <c r="L21" i="25"/>
  <c r="G346" i="33" s="1"/>
  <c r="X21" i="25"/>
  <c r="E347" i="33" s="1"/>
  <c r="Y21" i="25"/>
  <c r="F347" i="33" s="1"/>
  <c r="Z21" i="25"/>
  <c r="G347" i="33" s="1"/>
  <c r="CD21" i="25"/>
  <c r="Q349" i="33" s="1"/>
  <c r="DH21" i="25"/>
  <c r="Q350" i="33" s="1"/>
  <c r="Q22" i="25"/>
  <c r="AE22" i="25"/>
  <c r="J22" i="25"/>
  <c r="E374" i="33" s="1"/>
  <c r="K22" i="25"/>
  <c r="F374" i="33" s="1"/>
  <c r="L22" i="25"/>
  <c r="G374" i="33" s="1"/>
  <c r="X22" i="25"/>
  <c r="E375" i="33" s="1"/>
  <c r="Y22" i="25"/>
  <c r="F375" i="33" s="1"/>
  <c r="Z22" i="25"/>
  <c r="G375" i="33" s="1"/>
  <c r="BY22" i="25"/>
  <c r="L377" i="33" s="1"/>
  <c r="DH22" i="25"/>
  <c r="Q378" i="33" s="1"/>
  <c r="Q23" i="25"/>
  <c r="AE23" i="25"/>
  <c r="J23" i="25"/>
  <c r="E402" i="33" s="1"/>
  <c r="K23" i="25"/>
  <c r="F402" i="33" s="1"/>
  <c r="F407" i="33" s="1"/>
  <c r="L23" i="25"/>
  <c r="G402" i="33" s="1"/>
  <c r="X23" i="25"/>
  <c r="E403" i="33" s="1"/>
  <c r="Y23" i="25"/>
  <c r="F403" i="33" s="1"/>
  <c r="Z23" i="25"/>
  <c r="G403" i="33" s="1"/>
  <c r="CD23" i="25"/>
  <c r="Q405" i="33" s="1"/>
  <c r="DH23" i="25"/>
  <c r="Q406" i="33" s="1"/>
  <c r="Q24" i="25"/>
  <c r="AE24" i="25"/>
  <c r="J24" i="25"/>
  <c r="E430" i="33" s="1"/>
  <c r="K24" i="25"/>
  <c r="F430" i="33" s="1"/>
  <c r="L24" i="25"/>
  <c r="G430" i="33" s="1"/>
  <c r="X24" i="25"/>
  <c r="E431" i="33" s="1"/>
  <c r="Y24" i="25"/>
  <c r="F431" i="33" s="1"/>
  <c r="Z24" i="25"/>
  <c r="G431" i="33" s="1"/>
  <c r="BY24" i="25"/>
  <c r="L433" i="33" s="1"/>
  <c r="DH24" i="25"/>
  <c r="Q434" i="33" s="1"/>
  <c r="Q25" i="25"/>
  <c r="AE25" i="25"/>
  <c r="J25" i="25"/>
  <c r="E458" i="33" s="1"/>
  <c r="K25" i="25"/>
  <c r="F458" i="33" s="1"/>
  <c r="F463" i="33" s="1"/>
  <c r="L25" i="25"/>
  <c r="G458" i="33" s="1"/>
  <c r="X25" i="25"/>
  <c r="E459" i="33" s="1"/>
  <c r="Y25" i="25"/>
  <c r="F459" i="33" s="1"/>
  <c r="Z25" i="25"/>
  <c r="G459" i="33" s="1"/>
  <c r="CD25" i="25"/>
  <c r="Q461" i="33" s="1"/>
  <c r="BY25" i="25"/>
  <c r="L461" i="33" s="1"/>
  <c r="DH25" i="25"/>
  <c r="Q462" i="33" s="1"/>
  <c r="Q26" i="25"/>
  <c r="AE26" i="25"/>
  <c r="J26" i="25"/>
  <c r="E486" i="33" s="1"/>
  <c r="K26" i="25"/>
  <c r="F486" i="33" s="1"/>
  <c r="L26" i="25"/>
  <c r="G486" i="33" s="1"/>
  <c r="G491" i="33" s="1"/>
  <c r="X26" i="25"/>
  <c r="E487" i="33" s="1"/>
  <c r="Y26" i="25"/>
  <c r="F487" i="33" s="1"/>
  <c r="Z26" i="25"/>
  <c r="G487" i="33" s="1"/>
  <c r="BY26" i="25"/>
  <c r="L489" i="33" s="1"/>
  <c r="DH26" i="25"/>
  <c r="Q490" i="33" s="1"/>
  <c r="Q27" i="25"/>
  <c r="AE27" i="25"/>
  <c r="J27" i="25"/>
  <c r="E514" i="33" s="1"/>
  <c r="E519" i="33" s="1"/>
  <c r="K27" i="25"/>
  <c r="F514" i="33" s="1"/>
  <c r="L27" i="25"/>
  <c r="G514" i="33" s="1"/>
  <c r="X27" i="25"/>
  <c r="E515" i="33" s="1"/>
  <c r="Y27" i="25"/>
  <c r="F515" i="33" s="1"/>
  <c r="Z27" i="25"/>
  <c r="G515" i="33" s="1"/>
  <c r="CD27" i="25"/>
  <c r="Q517" i="33" s="1"/>
  <c r="DH27" i="25"/>
  <c r="Q518" i="33" s="1"/>
  <c r="Q28" i="25"/>
  <c r="AE28" i="25"/>
  <c r="J28" i="25"/>
  <c r="E542" i="33" s="1"/>
  <c r="K28" i="25"/>
  <c r="F542" i="33" s="1"/>
  <c r="L28" i="25"/>
  <c r="G542" i="33" s="1"/>
  <c r="G547" i="33" s="1"/>
  <c r="X28" i="25"/>
  <c r="E543" i="33" s="1"/>
  <c r="Y28" i="25"/>
  <c r="F543" i="33" s="1"/>
  <c r="Z28" i="25"/>
  <c r="G543" i="33" s="1"/>
  <c r="BY28" i="25"/>
  <c r="L545" i="33" s="1"/>
  <c r="Q29" i="25"/>
  <c r="AE29" i="25"/>
  <c r="J29" i="25"/>
  <c r="E570" i="33" s="1"/>
  <c r="K29" i="25"/>
  <c r="F570" i="33" s="1"/>
  <c r="F575" i="33" s="1"/>
  <c r="L29" i="25"/>
  <c r="G570" i="33" s="1"/>
  <c r="X29" i="25"/>
  <c r="E571" i="33" s="1"/>
  <c r="Y29" i="25"/>
  <c r="F571" i="33" s="1"/>
  <c r="Z29" i="25"/>
  <c r="G571" i="33" s="1"/>
  <c r="AU29" i="25"/>
  <c r="L572" i="33" s="1"/>
  <c r="CD29" i="25"/>
  <c r="Q573" i="33" s="1"/>
  <c r="DH29" i="25"/>
  <c r="Q574" i="33" s="1"/>
  <c r="Q30" i="25"/>
  <c r="AE30" i="25"/>
  <c r="J30" i="25"/>
  <c r="E598" i="33" s="1"/>
  <c r="K30" i="25"/>
  <c r="F598" i="33" s="1"/>
  <c r="L30" i="25"/>
  <c r="G598" i="33" s="1"/>
  <c r="G603" i="33" s="1"/>
  <c r="X30" i="25"/>
  <c r="E599" i="33" s="1"/>
  <c r="Y30" i="25"/>
  <c r="F599" i="33" s="1"/>
  <c r="Z30" i="25"/>
  <c r="G599" i="33" s="1"/>
  <c r="BY30" i="25"/>
  <c r="L601" i="33" s="1"/>
  <c r="DH30" i="25"/>
  <c r="Q602" i="33" s="1"/>
  <c r="Q31" i="25"/>
  <c r="AE31" i="25"/>
  <c r="J31" i="25"/>
  <c r="E626" i="33" s="1"/>
  <c r="E631" i="33" s="1"/>
  <c r="K31" i="25"/>
  <c r="F626" i="33" s="1"/>
  <c r="L31" i="25"/>
  <c r="G626" i="33" s="1"/>
  <c r="X31" i="25"/>
  <c r="E627" i="33" s="1"/>
  <c r="Y31" i="25"/>
  <c r="F627" i="33" s="1"/>
  <c r="Z31" i="25"/>
  <c r="G627" i="33" s="1"/>
  <c r="CD31" i="25"/>
  <c r="Q629" i="33" s="1"/>
  <c r="DH31" i="25"/>
  <c r="Q630" i="33" s="1"/>
  <c r="Q32" i="25"/>
  <c r="AE32" i="25"/>
  <c r="J32" i="25"/>
  <c r="E654" i="33" s="1"/>
  <c r="K32" i="25"/>
  <c r="F654" i="33" s="1"/>
  <c r="L32" i="25"/>
  <c r="G654" i="33" s="1"/>
  <c r="G659" i="33" s="1"/>
  <c r="X32" i="25"/>
  <c r="E655" i="33" s="1"/>
  <c r="Y32" i="25"/>
  <c r="F655" i="33" s="1"/>
  <c r="Z32" i="25"/>
  <c r="G655" i="33" s="1"/>
  <c r="BY32" i="25"/>
  <c r="L657" i="33" s="1"/>
  <c r="CF32" i="25"/>
  <c r="S657" i="33" s="1"/>
  <c r="Q33" i="25"/>
  <c r="AE33" i="25"/>
  <c r="J33" i="25"/>
  <c r="E682" i="33" s="1"/>
  <c r="E687" i="33" s="1"/>
  <c r="K33" i="25"/>
  <c r="F682" i="33" s="1"/>
  <c r="L33" i="25"/>
  <c r="G682" i="33" s="1"/>
  <c r="X33" i="25"/>
  <c r="E683" i="33" s="1"/>
  <c r="Y33" i="25"/>
  <c r="F683" i="33" s="1"/>
  <c r="Z33" i="25"/>
  <c r="G683" i="33" s="1"/>
  <c r="CD33" i="25"/>
  <c r="Q685" i="33" s="1"/>
  <c r="CF33" i="25"/>
  <c r="S685" i="33" s="1"/>
  <c r="DH33" i="25"/>
  <c r="Q686" i="33" s="1"/>
  <c r="Q34" i="25"/>
  <c r="AE34" i="25"/>
  <c r="J34" i="25"/>
  <c r="E710" i="33" s="1"/>
  <c r="K34" i="25"/>
  <c r="F710" i="33" s="1"/>
  <c r="F715" i="33" s="1"/>
  <c r="L34" i="25"/>
  <c r="G710" i="33" s="1"/>
  <c r="X34" i="25"/>
  <c r="E711" i="33" s="1"/>
  <c r="Y34" i="25"/>
  <c r="F711" i="33" s="1"/>
  <c r="Z34" i="25"/>
  <c r="G711" i="33" s="1"/>
  <c r="BY34" i="25"/>
  <c r="L713" i="33" s="1"/>
  <c r="DH34" i="25"/>
  <c r="Q714" i="33" s="1"/>
  <c r="Q35" i="25"/>
  <c r="AE35" i="25"/>
  <c r="J35" i="25"/>
  <c r="E738" i="33" s="1"/>
  <c r="K35" i="25"/>
  <c r="F738" i="33" s="1"/>
  <c r="L35" i="25"/>
  <c r="G738" i="33" s="1"/>
  <c r="X35" i="25"/>
  <c r="E739" i="33" s="1"/>
  <c r="Y35" i="25"/>
  <c r="F739" i="33" s="1"/>
  <c r="Z35" i="25"/>
  <c r="G739" i="33" s="1"/>
  <c r="CD35" i="25"/>
  <c r="Q741" i="33" s="1"/>
  <c r="DH35" i="25"/>
  <c r="Q742" i="33" s="1"/>
  <c r="Q36" i="25"/>
  <c r="AE36" i="25"/>
  <c r="J36" i="25"/>
  <c r="E766" i="33" s="1"/>
  <c r="K36" i="25"/>
  <c r="F766" i="33" s="1"/>
  <c r="F771" i="33" s="1"/>
  <c r="L36" i="25"/>
  <c r="G766" i="33" s="1"/>
  <c r="X36" i="25"/>
  <c r="E767" i="33" s="1"/>
  <c r="Y36" i="25"/>
  <c r="F767" i="33" s="1"/>
  <c r="Z36" i="25"/>
  <c r="G767" i="33" s="1"/>
  <c r="BY36" i="25"/>
  <c r="L769" i="33" s="1"/>
  <c r="Q37" i="25"/>
  <c r="AE37" i="25"/>
  <c r="J37" i="25"/>
  <c r="E794" i="33" s="1"/>
  <c r="E799" i="33" s="1"/>
  <c r="K37" i="25"/>
  <c r="F794" i="33" s="1"/>
  <c r="L37" i="25"/>
  <c r="G794" i="33" s="1"/>
  <c r="X37" i="25"/>
  <c r="E795" i="33" s="1"/>
  <c r="Y37" i="25"/>
  <c r="F795" i="33" s="1"/>
  <c r="Z37" i="25"/>
  <c r="G795" i="33" s="1"/>
  <c r="AU37" i="25"/>
  <c r="L796" i="33" s="1"/>
  <c r="CD37" i="25"/>
  <c r="Q797" i="33" s="1"/>
  <c r="DH37" i="25"/>
  <c r="Q798" i="33" s="1"/>
  <c r="Q38" i="25"/>
  <c r="AE38" i="25"/>
  <c r="J38" i="25"/>
  <c r="E822" i="33" s="1"/>
  <c r="K38" i="25"/>
  <c r="F822" i="33" s="1"/>
  <c r="F827" i="33" s="1"/>
  <c r="L38" i="25"/>
  <c r="G822" i="33" s="1"/>
  <c r="X38" i="25"/>
  <c r="E823" i="33" s="1"/>
  <c r="Y38" i="25"/>
  <c r="F823" i="33" s="1"/>
  <c r="Z38" i="25"/>
  <c r="G823" i="33" s="1"/>
  <c r="AZ38" i="25"/>
  <c r="Q824" i="33" s="1"/>
  <c r="BY38" i="25"/>
  <c r="L825" i="33" s="1"/>
  <c r="DH38" i="25"/>
  <c r="Q826" i="33" s="1"/>
  <c r="Q39" i="25"/>
  <c r="AE39" i="25"/>
  <c r="J39" i="25"/>
  <c r="E850" i="33" s="1"/>
  <c r="K39" i="25"/>
  <c r="F850" i="33" s="1"/>
  <c r="Y39" i="25"/>
  <c r="F851" i="33" s="1"/>
  <c r="L39" i="25"/>
  <c r="G850" i="33" s="1"/>
  <c r="X39" i="25"/>
  <c r="E851" i="33" s="1"/>
  <c r="Z39" i="25"/>
  <c r="G851" i="33" s="1"/>
  <c r="CD39" i="25"/>
  <c r="Q853" i="33" s="1"/>
  <c r="DH39" i="25"/>
  <c r="Q854" i="33" s="1"/>
  <c r="DC39" i="25"/>
  <c r="Q40" i="25"/>
  <c r="AE40" i="25"/>
  <c r="J40" i="25"/>
  <c r="E878" i="33" s="1"/>
  <c r="K40" i="25"/>
  <c r="F878" i="33" s="1"/>
  <c r="L40" i="25"/>
  <c r="G878" i="33" s="1"/>
  <c r="X40" i="25"/>
  <c r="E879" i="33" s="1"/>
  <c r="Y40" i="25"/>
  <c r="F879" i="33" s="1"/>
  <c r="Z40" i="25"/>
  <c r="G879" i="33" s="1"/>
  <c r="BY40" i="25"/>
  <c r="L881" i="33" s="1"/>
  <c r="Q41" i="25"/>
  <c r="AE41" i="25"/>
  <c r="J41" i="25"/>
  <c r="E906" i="33" s="1"/>
  <c r="K41" i="25"/>
  <c r="F906" i="33" s="1"/>
  <c r="L41" i="25"/>
  <c r="G906" i="33" s="1"/>
  <c r="G911" i="33" s="1"/>
  <c r="X41" i="25"/>
  <c r="E907" i="33" s="1"/>
  <c r="Y41" i="25"/>
  <c r="F907" i="33" s="1"/>
  <c r="Z41" i="25"/>
  <c r="G907" i="33" s="1"/>
  <c r="CD41" i="25"/>
  <c r="Q909" i="33" s="1"/>
  <c r="CF41" i="25"/>
  <c r="S909" i="33" s="1"/>
  <c r="DH41" i="25"/>
  <c r="Q910" i="33" s="1"/>
  <c r="Q42" i="25"/>
  <c r="AE42" i="25"/>
  <c r="J42" i="25"/>
  <c r="E934" i="33" s="1"/>
  <c r="K42" i="25"/>
  <c r="F934" i="33" s="1"/>
  <c r="L42" i="25"/>
  <c r="G934" i="33" s="1"/>
  <c r="X42" i="25"/>
  <c r="E935" i="33" s="1"/>
  <c r="Y42" i="25"/>
  <c r="F935" i="33" s="1"/>
  <c r="Z42" i="25"/>
  <c r="G935" i="33" s="1"/>
  <c r="BB42" i="25"/>
  <c r="S936" i="33" s="1"/>
  <c r="BY42" i="25"/>
  <c r="L937" i="33" s="1"/>
  <c r="DH42" i="25"/>
  <c r="Q938" i="33" s="1"/>
  <c r="Q43" i="25"/>
  <c r="AE43" i="25"/>
  <c r="J43" i="25"/>
  <c r="E962" i="33" s="1"/>
  <c r="E967" i="33" s="1"/>
  <c r="K43" i="25"/>
  <c r="F962" i="33" s="1"/>
  <c r="L43" i="25"/>
  <c r="G962" i="33" s="1"/>
  <c r="X43" i="25"/>
  <c r="E963" i="33" s="1"/>
  <c r="Y43" i="25"/>
  <c r="F963" i="33" s="1"/>
  <c r="Z43" i="25"/>
  <c r="G963" i="33" s="1"/>
  <c r="CD43" i="25"/>
  <c r="Q965" i="33" s="1"/>
  <c r="DH43" i="25"/>
  <c r="Q966" i="33" s="1"/>
  <c r="Q44" i="25"/>
  <c r="AE44" i="25"/>
  <c r="J44" i="25"/>
  <c r="E990" i="33" s="1"/>
  <c r="K44" i="25"/>
  <c r="F990" i="33" s="1"/>
  <c r="L44" i="25"/>
  <c r="G990" i="33" s="1"/>
  <c r="G995" i="33" s="1"/>
  <c r="X44" i="25"/>
  <c r="E991" i="33" s="1"/>
  <c r="Y44" i="25"/>
  <c r="F991" i="33" s="1"/>
  <c r="Z44" i="25"/>
  <c r="G991" i="33" s="1"/>
  <c r="BY44" i="25"/>
  <c r="L993" i="33" s="1"/>
  <c r="Q45" i="25"/>
  <c r="AE45" i="25"/>
  <c r="J45" i="25"/>
  <c r="E1018" i="33" s="1"/>
  <c r="K45" i="25"/>
  <c r="F1018" i="33" s="1"/>
  <c r="F1023" i="33" s="1"/>
  <c r="L45" i="25"/>
  <c r="G1018" i="33" s="1"/>
  <c r="X45" i="25"/>
  <c r="E1019" i="33" s="1"/>
  <c r="Y45" i="25"/>
  <c r="F1019" i="33" s="1"/>
  <c r="Z45" i="25"/>
  <c r="G1019" i="33" s="1"/>
  <c r="AU45" i="25"/>
  <c r="L1020" i="33" s="1"/>
  <c r="CD45" i="25"/>
  <c r="Q1021" i="33" s="1"/>
  <c r="DH45" i="25"/>
  <c r="Q1022" i="33" s="1"/>
  <c r="Q46" i="25"/>
  <c r="AE46" i="25"/>
  <c r="J46" i="25"/>
  <c r="E1046" i="33" s="1"/>
  <c r="K46" i="25"/>
  <c r="F1046" i="33" s="1"/>
  <c r="L46" i="25"/>
  <c r="G1046" i="33" s="1"/>
  <c r="G1051" i="33" s="1"/>
  <c r="X46" i="25"/>
  <c r="E1047" i="33" s="1"/>
  <c r="Y46" i="25"/>
  <c r="F1047" i="33" s="1"/>
  <c r="Z46" i="25"/>
  <c r="G1047" i="33" s="1"/>
  <c r="AZ46" i="25"/>
  <c r="Q1048" i="33" s="1"/>
  <c r="BY46" i="25"/>
  <c r="L1049" i="33" s="1"/>
  <c r="DH46" i="25"/>
  <c r="Q1050" i="33" s="1"/>
  <c r="Q47" i="25"/>
  <c r="AE47" i="25"/>
  <c r="J47" i="25"/>
  <c r="E1074" i="33" s="1"/>
  <c r="K47" i="25"/>
  <c r="F1074" i="33" s="1"/>
  <c r="L47" i="25"/>
  <c r="G1074" i="33" s="1"/>
  <c r="X47" i="25"/>
  <c r="E1075" i="33" s="1"/>
  <c r="Y47" i="25"/>
  <c r="F1075" i="33" s="1"/>
  <c r="Z47" i="25"/>
  <c r="G1075" i="33" s="1"/>
  <c r="CD47" i="25"/>
  <c r="Q1077" i="33" s="1"/>
  <c r="DH47" i="25"/>
  <c r="Q1078" i="33" s="1"/>
  <c r="Q48" i="25"/>
  <c r="AE48" i="25"/>
  <c r="J48" i="25"/>
  <c r="E1102" i="33" s="1"/>
  <c r="K48" i="25"/>
  <c r="F1102" i="33" s="1"/>
  <c r="F1107" i="33" s="1"/>
  <c r="L48" i="25"/>
  <c r="G1102" i="33" s="1"/>
  <c r="X48" i="25"/>
  <c r="E1103" i="33" s="1"/>
  <c r="Y48" i="25"/>
  <c r="F1103" i="33" s="1"/>
  <c r="Z48" i="25"/>
  <c r="G1103" i="33" s="1"/>
  <c r="BY48" i="25"/>
  <c r="L1105" i="33" s="1"/>
  <c r="Q49" i="25"/>
  <c r="AE49" i="25"/>
  <c r="J49" i="25"/>
  <c r="E1130" i="33" s="1"/>
  <c r="E1135" i="33" s="1"/>
  <c r="K49" i="25"/>
  <c r="F1130" i="33" s="1"/>
  <c r="L49" i="25"/>
  <c r="G1130" i="33" s="1"/>
  <c r="X49" i="25"/>
  <c r="E1131" i="33" s="1"/>
  <c r="Y49" i="25"/>
  <c r="F1131" i="33" s="1"/>
  <c r="Z49" i="25"/>
  <c r="G1131" i="33" s="1"/>
  <c r="AU49" i="25"/>
  <c r="L1132" i="33" s="1"/>
  <c r="CD49" i="25"/>
  <c r="Q1133" i="33" s="1"/>
  <c r="DH49" i="25"/>
  <c r="Q1134" i="33" s="1"/>
  <c r="Q50" i="25"/>
  <c r="AE50" i="25"/>
  <c r="J50" i="25"/>
  <c r="E1158" i="33" s="1"/>
  <c r="K50" i="25"/>
  <c r="F1158" i="33" s="1"/>
  <c r="F1163" i="33" s="1"/>
  <c r="L50" i="25"/>
  <c r="G1158" i="33" s="1"/>
  <c r="X50" i="25"/>
  <c r="E1159" i="33" s="1"/>
  <c r="Y50" i="25"/>
  <c r="F1159" i="33" s="1"/>
  <c r="Z50" i="25"/>
  <c r="G1159" i="33" s="1"/>
  <c r="BY50" i="25"/>
  <c r="L1161" i="33" s="1"/>
  <c r="DH50" i="25"/>
  <c r="Q1162" i="33" s="1"/>
  <c r="Q51" i="25"/>
  <c r="AE51" i="25"/>
  <c r="J51" i="25"/>
  <c r="E1186" i="33" s="1"/>
  <c r="K51" i="25"/>
  <c r="F1186" i="33" s="1"/>
  <c r="L51" i="25"/>
  <c r="G1186" i="33" s="1"/>
  <c r="X51" i="25"/>
  <c r="E1187" i="33" s="1"/>
  <c r="Y51" i="25"/>
  <c r="F1187" i="33" s="1"/>
  <c r="Z51" i="25"/>
  <c r="G1187" i="33" s="1"/>
  <c r="AU51" i="25"/>
  <c r="L1188" i="33" s="1"/>
  <c r="CD51" i="25"/>
  <c r="Q1189" i="33" s="1"/>
  <c r="DH51" i="25"/>
  <c r="Q1190" i="33" s="1"/>
  <c r="Q52" i="25"/>
  <c r="AE52" i="25"/>
  <c r="J52" i="25"/>
  <c r="E1214" i="33" s="1"/>
  <c r="E1219" i="33" s="1"/>
  <c r="K52" i="25"/>
  <c r="F1214" i="33" s="1"/>
  <c r="L52" i="25"/>
  <c r="G1214" i="33" s="1"/>
  <c r="X52" i="25"/>
  <c r="E1215" i="33" s="1"/>
  <c r="Y52" i="25"/>
  <c r="F1215" i="33" s="1"/>
  <c r="Z52" i="25"/>
  <c r="G1215" i="33" s="1"/>
  <c r="AZ52" i="25"/>
  <c r="Q1216" i="33" s="1"/>
  <c r="BB52" i="25"/>
  <c r="S1216" i="33" s="1"/>
  <c r="BY52" i="25"/>
  <c r="L1217" i="33" s="1"/>
  <c r="DH52" i="25"/>
  <c r="Q1218" i="33" s="1"/>
  <c r="Q53" i="25"/>
  <c r="AE53" i="25"/>
  <c r="J53" i="25"/>
  <c r="E1242" i="33" s="1"/>
  <c r="E1247" i="33" s="1"/>
  <c r="K53" i="25"/>
  <c r="F1242" i="33" s="1"/>
  <c r="L53" i="25"/>
  <c r="G1242" i="33" s="1"/>
  <c r="X53" i="25"/>
  <c r="E1243" i="33" s="1"/>
  <c r="Y53" i="25"/>
  <c r="F1243" i="33" s="1"/>
  <c r="Z53" i="25"/>
  <c r="G1243" i="33" s="1"/>
  <c r="AU53" i="25"/>
  <c r="L1244" i="33" s="1"/>
  <c r="BB53" i="25"/>
  <c r="S1244" i="33" s="1"/>
  <c r="CD53" i="25"/>
  <c r="Q1245" i="33" s="1"/>
  <c r="DH53" i="25"/>
  <c r="Q1246" i="33" s="1"/>
  <c r="Q54" i="25"/>
  <c r="AE54" i="25"/>
  <c r="J54" i="25"/>
  <c r="E1270" i="33" s="1"/>
  <c r="E1275" i="33" s="1"/>
  <c r="K54" i="25"/>
  <c r="F1270" i="33" s="1"/>
  <c r="L54" i="25"/>
  <c r="G1270" i="33" s="1"/>
  <c r="X54" i="25"/>
  <c r="E1271" i="33" s="1"/>
  <c r="Y54" i="25"/>
  <c r="F1271" i="33" s="1"/>
  <c r="Z54" i="25"/>
  <c r="G1271" i="33" s="1"/>
  <c r="AZ54" i="25"/>
  <c r="Q1272" i="33" s="1"/>
  <c r="BY54" i="25"/>
  <c r="L1273" i="33" s="1"/>
  <c r="CF54" i="25"/>
  <c r="S1273" i="33" s="1"/>
  <c r="DH54" i="25"/>
  <c r="Q1274" i="33" s="1"/>
  <c r="Q55" i="25"/>
  <c r="AE55" i="25"/>
  <c r="J55" i="25"/>
  <c r="E1298" i="33" s="1"/>
  <c r="E1303" i="33" s="1"/>
  <c r="K55" i="25"/>
  <c r="F1298" i="33" s="1"/>
  <c r="L55" i="25"/>
  <c r="G1298" i="33" s="1"/>
  <c r="X55" i="25"/>
  <c r="E1299" i="33" s="1"/>
  <c r="Y55" i="25"/>
  <c r="F1299" i="33" s="1"/>
  <c r="Z55" i="25"/>
  <c r="G1299" i="33" s="1"/>
  <c r="AU55" i="25"/>
  <c r="L1300" i="33" s="1"/>
  <c r="CD55" i="25"/>
  <c r="Q1301" i="33" s="1"/>
  <c r="DH55" i="25"/>
  <c r="Q1302" i="33" s="1"/>
  <c r="Q56" i="25"/>
  <c r="AE56" i="25"/>
  <c r="J56" i="25"/>
  <c r="E1326" i="33" s="1"/>
  <c r="K56" i="25"/>
  <c r="F1326" i="33" s="1"/>
  <c r="F1331" i="33" s="1"/>
  <c r="L56" i="25"/>
  <c r="G1326" i="33" s="1"/>
  <c r="X56" i="25"/>
  <c r="E1327" i="33" s="1"/>
  <c r="Y56" i="25"/>
  <c r="F1327" i="33" s="1"/>
  <c r="Z56" i="25"/>
  <c r="G1327" i="33" s="1"/>
  <c r="AZ56" i="25"/>
  <c r="Q1328" i="33" s="1"/>
  <c r="Q57" i="25"/>
  <c r="AE57" i="25"/>
  <c r="J57" i="25"/>
  <c r="E1354" i="33" s="1"/>
  <c r="E1359" i="33" s="1"/>
  <c r="K57" i="25"/>
  <c r="F1354" i="33" s="1"/>
  <c r="L57" i="25"/>
  <c r="G1354" i="33" s="1"/>
  <c r="X57" i="25"/>
  <c r="E1355" i="33" s="1"/>
  <c r="Y57" i="25"/>
  <c r="F1355" i="33" s="1"/>
  <c r="Z57" i="25"/>
  <c r="G1355" i="33" s="1"/>
  <c r="Q58" i="25"/>
  <c r="AE58" i="25"/>
  <c r="J58" i="25"/>
  <c r="E1382" i="33" s="1"/>
  <c r="E1387" i="33" s="1"/>
  <c r="K58" i="25"/>
  <c r="F1382" i="33" s="1"/>
  <c r="L58" i="25"/>
  <c r="G1382" i="33" s="1"/>
  <c r="X58" i="25"/>
  <c r="E1383" i="33" s="1"/>
  <c r="Y58" i="25"/>
  <c r="F1383" i="33" s="1"/>
  <c r="Z58" i="25"/>
  <c r="G1383" i="33" s="1"/>
  <c r="AZ58" i="25"/>
  <c r="Q1384" i="33" s="1"/>
  <c r="DH58" i="25"/>
  <c r="Q1386" i="33" s="1"/>
  <c r="Q59" i="25"/>
  <c r="AE59" i="25"/>
  <c r="J59" i="25"/>
  <c r="E1410" i="33" s="1"/>
  <c r="K59" i="25"/>
  <c r="F1410" i="33" s="1"/>
  <c r="L59" i="25"/>
  <c r="G1410" i="33" s="1"/>
  <c r="G1415" i="33" s="1"/>
  <c r="X59" i="25"/>
  <c r="E1411" i="33" s="1"/>
  <c r="Y59" i="25"/>
  <c r="F1411" i="33" s="1"/>
  <c r="Z59" i="25"/>
  <c r="G1411" i="33" s="1"/>
  <c r="AU59" i="25"/>
  <c r="L1412" i="33" s="1"/>
  <c r="CF59" i="25"/>
  <c r="S1413" i="33" s="1"/>
  <c r="DH59" i="25"/>
  <c r="Q1414" i="33" s="1"/>
  <c r="Q60" i="25"/>
  <c r="AE60" i="25"/>
  <c r="J60" i="25"/>
  <c r="E1438" i="33" s="1"/>
  <c r="K60" i="25"/>
  <c r="F1438" i="33" s="1"/>
  <c r="L60" i="25"/>
  <c r="G1438" i="33" s="1"/>
  <c r="X60" i="25"/>
  <c r="E1439" i="33" s="1"/>
  <c r="Y60" i="25"/>
  <c r="F1439" i="33" s="1"/>
  <c r="Z60" i="25"/>
  <c r="G1439" i="33" s="1"/>
  <c r="Q61" i="25"/>
  <c r="AE61" i="25"/>
  <c r="J61" i="25"/>
  <c r="E1466" i="33" s="1"/>
  <c r="K61" i="25"/>
  <c r="F1466" i="33" s="1"/>
  <c r="F1471" i="33" s="1"/>
  <c r="Y61" i="25"/>
  <c r="F1467" i="33" s="1"/>
  <c r="L61" i="25"/>
  <c r="G1466" i="33" s="1"/>
  <c r="G1471" i="33" s="1"/>
  <c r="X61" i="25"/>
  <c r="E1467" i="33" s="1"/>
  <c r="Z61" i="25"/>
  <c r="G1467" i="33" s="1"/>
  <c r="Q62" i="25"/>
  <c r="AE62" i="25"/>
  <c r="J62" i="25"/>
  <c r="E1494" i="33" s="1"/>
  <c r="K62" i="25"/>
  <c r="F1494" i="33" s="1"/>
  <c r="L62" i="25"/>
  <c r="G1494" i="33" s="1"/>
  <c r="X62" i="25"/>
  <c r="E1495" i="33" s="1"/>
  <c r="Y62" i="25"/>
  <c r="F1495" i="33" s="1"/>
  <c r="Z62" i="25"/>
  <c r="G1495" i="33" s="1"/>
  <c r="Q63" i="25"/>
  <c r="AE63" i="25"/>
  <c r="Q64" i="25"/>
  <c r="AE64" i="25"/>
  <c r="Q65" i="25"/>
  <c r="AE65" i="25"/>
  <c r="Q66" i="25"/>
  <c r="AE66" i="25"/>
  <c r="Q67" i="25"/>
  <c r="AE67" i="25"/>
  <c r="Q68" i="25"/>
  <c r="AE68" i="25"/>
  <c r="Q69" i="25"/>
  <c r="AE69" i="25"/>
  <c r="Q70" i="25"/>
  <c r="AE70" i="25"/>
  <c r="Q71" i="25"/>
  <c r="AE71" i="25"/>
  <c r="Q72" i="25"/>
  <c r="AE72" i="25"/>
  <c r="Q73" i="25"/>
  <c r="AE73" i="25"/>
  <c r="Q74" i="25"/>
  <c r="AE74" i="25"/>
  <c r="Q75" i="25"/>
  <c r="AE75" i="25"/>
  <c r="Q76" i="25"/>
  <c r="AE76" i="25"/>
  <c r="Q77" i="25"/>
  <c r="AE77" i="25"/>
  <c r="Q78" i="25"/>
  <c r="AE78" i="25"/>
  <c r="Q79" i="25"/>
  <c r="AE79" i="25"/>
  <c r="Q80" i="25"/>
  <c r="AE80" i="25"/>
  <c r="Q81" i="25"/>
  <c r="AE81" i="25"/>
  <c r="Q82" i="25"/>
  <c r="AE82" i="25"/>
  <c r="Q83" i="25"/>
  <c r="AE83" i="25"/>
  <c r="Q84" i="25"/>
  <c r="AE84" i="25"/>
  <c r="Q85" i="25"/>
  <c r="AE85" i="25"/>
  <c r="Q86" i="25"/>
  <c r="AE86" i="25"/>
  <c r="Q87" i="25"/>
  <c r="AE87" i="25"/>
  <c r="Q88" i="25"/>
  <c r="AE88" i="25"/>
  <c r="Q89" i="25"/>
  <c r="AE89" i="25"/>
  <c r="Q90" i="25"/>
  <c r="AE90" i="25"/>
  <c r="Q91" i="25"/>
  <c r="AE91" i="25"/>
  <c r="Q92" i="25"/>
  <c r="AE92" i="25"/>
  <c r="Q93" i="25"/>
  <c r="AE93" i="25"/>
  <c r="Q94" i="25"/>
  <c r="AE94" i="25"/>
  <c r="Q95" i="25"/>
  <c r="AE95" i="25"/>
  <c r="Q96" i="25"/>
  <c r="AE96" i="25"/>
  <c r="Q97" i="25"/>
  <c r="AE97" i="25"/>
  <c r="Q98" i="25"/>
  <c r="AE98" i="25"/>
  <c r="Q99" i="25"/>
  <c r="AE99" i="25"/>
  <c r="Q101" i="25"/>
  <c r="AE101" i="25"/>
  <c r="Q102" i="25"/>
  <c r="AE102" i="25"/>
  <c r="Q103" i="25"/>
  <c r="AE103" i="25"/>
  <c r="Q104" i="25"/>
  <c r="AE104" i="25"/>
  <c r="Q105" i="25"/>
  <c r="AE105" i="25"/>
  <c r="Q106" i="25"/>
  <c r="AE106" i="25"/>
  <c r="Q107" i="25"/>
  <c r="AE107" i="25"/>
  <c r="Q108" i="25"/>
  <c r="AE108" i="25"/>
  <c r="D9" i="25"/>
  <c r="D10" i="25"/>
  <c r="W33" i="33" s="1"/>
  <c r="D11" i="25"/>
  <c r="W61" i="33" s="1"/>
  <c r="D12" i="25"/>
  <c r="W89" i="33" s="1"/>
  <c r="D15" i="25"/>
  <c r="W173" i="33" s="1"/>
  <c r="D19" i="25"/>
  <c r="W285" i="33" s="1"/>
  <c r="D23" i="25"/>
  <c r="W397" i="33" s="1"/>
  <c r="D27" i="25"/>
  <c r="W509" i="33" s="1"/>
  <c r="D29" i="25"/>
  <c r="W565" i="33" s="1"/>
  <c r="D30" i="25"/>
  <c r="W593" i="33" s="1"/>
  <c r="D31" i="25"/>
  <c r="W621" i="33" s="1"/>
  <c r="D32" i="25"/>
  <c r="W649" i="33" s="1"/>
  <c r="D33" i="25"/>
  <c r="W677" i="33" s="1"/>
  <c r="D34" i="25"/>
  <c r="W705" i="33" s="1"/>
  <c r="D35" i="25"/>
  <c r="W733" i="33" s="1"/>
  <c r="D36" i="25"/>
  <c r="W761" i="33" s="1"/>
  <c r="D37" i="25"/>
  <c r="W789" i="33" s="1"/>
  <c r="D38" i="25"/>
  <c r="W817" i="33" s="1"/>
  <c r="D39" i="25"/>
  <c r="W845" i="33" s="1"/>
  <c r="D40" i="25"/>
  <c r="W873" i="33" s="1"/>
  <c r="D41" i="25"/>
  <c r="W901" i="33" s="1"/>
  <c r="D42" i="25"/>
  <c r="W929" i="33" s="1"/>
  <c r="D43" i="25"/>
  <c r="W957" i="33" s="1"/>
  <c r="D44" i="25"/>
  <c r="W985" i="33" s="1"/>
  <c r="D45" i="25"/>
  <c r="W1013" i="33" s="1"/>
  <c r="D46" i="25"/>
  <c r="W1041" i="33" s="1"/>
  <c r="D47" i="25"/>
  <c r="W1069" i="33" s="1"/>
  <c r="D48" i="25"/>
  <c r="W1097" i="33" s="1"/>
  <c r="D49" i="25"/>
  <c r="W1125" i="33" s="1"/>
  <c r="D50" i="25"/>
  <c r="W1153" i="33" s="1"/>
  <c r="D51" i="25"/>
  <c r="W1181" i="33" s="1"/>
  <c r="D52" i="25"/>
  <c r="W1209" i="33" s="1"/>
  <c r="D53" i="25"/>
  <c r="W1237" i="33" s="1"/>
  <c r="D54" i="25"/>
  <c r="W1265" i="33" s="1"/>
  <c r="D55" i="25"/>
  <c r="W1293" i="33" s="1"/>
  <c r="D56" i="25"/>
  <c r="W1321" i="33" s="1"/>
  <c r="D57" i="25"/>
  <c r="W1349" i="33" s="1"/>
  <c r="D58" i="25"/>
  <c r="W1377" i="33" s="1"/>
  <c r="D59" i="25"/>
  <c r="W1405" i="33" s="1"/>
  <c r="D60" i="25"/>
  <c r="W1433" i="33" s="1"/>
  <c r="D61" i="25"/>
  <c r="W1461" i="33" s="1"/>
  <c r="D62" i="25"/>
  <c r="W1489" i="33" s="1"/>
  <c r="D63" i="25"/>
  <c r="W1517" i="33" s="1"/>
  <c r="D64" i="25"/>
  <c r="W1545" i="33" s="1"/>
  <c r="D65" i="25"/>
  <c r="W1573" i="33" s="1"/>
  <c r="D66" i="25"/>
  <c r="W1601" i="33" s="1"/>
  <c r="D67" i="25"/>
  <c r="W1629" i="33" s="1"/>
  <c r="D68" i="25"/>
  <c r="W1657" i="33" s="1"/>
  <c r="D69" i="25"/>
  <c r="W1685" i="33" s="1"/>
  <c r="D70" i="25"/>
  <c r="W1713" i="33" s="1"/>
  <c r="D71" i="25"/>
  <c r="W1741" i="33" s="1"/>
  <c r="D72" i="25"/>
  <c r="W1769" i="33" s="1"/>
  <c r="D73" i="25"/>
  <c r="W1797" i="33" s="1"/>
  <c r="D74" i="25"/>
  <c r="W1825" i="33" s="1"/>
  <c r="D75" i="25"/>
  <c r="W1853" i="33" s="1"/>
  <c r="D76" i="25"/>
  <c r="W1881" i="33" s="1"/>
  <c r="D77" i="25"/>
  <c r="W1909" i="33" s="1"/>
  <c r="D78" i="25"/>
  <c r="W1937" i="33" s="1"/>
  <c r="D79" i="25"/>
  <c r="W1965" i="33" s="1"/>
  <c r="D80" i="25"/>
  <c r="W1993" i="33" s="1"/>
  <c r="D81" i="25"/>
  <c r="W2021" i="33" s="1"/>
  <c r="D82" i="25"/>
  <c r="W2049" i="33" s="1"/>
  <c r="D83" i="25"/>
  <c r="W2077" i="33" s="1"/>
  <c r="D84" i="25"/>
  <c r="W2105" i="33" s="1"/>
  <c r="D85" i="25"/>
  <c r="W2133" i="33" s="1"/>
  <c r="D86" i="25"/>
  <c r="W2161" i="33" s="1"/>
  <c r="D87" i="25"/>
  <c r="W2189" i="33" s="1"/>
  <c r="D88" i="25"/>
  <c r="W2217" i="33" s="1"/>
  <c r="D89" i="25"/>
  <c r="W2245" i="33" s="1"/>
  <c r="D90" i="25"/>
  <c r="W2273" i="33" s="1"/>
  <c r="D91" i="25"/>
  <c r="W2301" i="33" s="1"/>
  <c r="D92" i="25"/>
  <c r="W2329" i="33" s="1"/>
  <c r="D93" i="25"/>
  <c r="W2357" i="33" s="1"/>
  <c r="D94" i="25"/>
  <c r="W2385" i="33" s="1"/>
  <c r="D95" i="25"/>
  <c r="W2413" i="33" s="1"/>
  <c r="D96" i="25"/>
  <c r="W2441" i="33" s="1"/>
  <c r="D97" i="25"/>
  <c r="W2469" i="33" s="1"/>
  <c r="D98" i="25"/>
  <c r="W2497" i="33" s="1"/>
  <c r="D99" i="25"/>
  <c r="W2525" i="33" s="1"/>
  <c r="D100" i="25"/>
  <c r="W2553" i="33" s="1"/>
  <c r="D101" i="25"/>
  <c r="W2581" i="33" s="1"/>
  <c r="D102" i="25"/>
  <c r="W2609" i="33" s="1"/>
  <c r="D103" i="25"/>
  <c r="W2637" i="33" s="1"/>
  <c r="D104" i="25"/>
  <c r="W2665" i="33" s="1"/>
  <c r="D105" i="25"/>
  <c r="W2693" i="33" s="1"/>
  <c r="D106" i="25"/>
  <c r="W2721" i="33" s="1"/>
  <c r="D107" i="25"/>
  <c r="W2749" i="33" s="1"/>
  <c r="D108" i="25"/>
  <c r="W2777" i="33" s="1"/>
  <c r="HE15" i="25"/>
  <c r="HE16" i="25"/>
  <c r="HE11" i="25"/>
  <c r="HE12" i="25"/>
  <c r="HE13" i="25"/>
  <c r="HE14" i="25"/>
  <c r="HE17" i="25"/>
  <c r="HE18" i="25"/>
  <c r="HE19" i="25"/>
  <c r="HE20" i="25"/>
  <c r="HE21" i="25"/>
  <c r="HE22" i="25"/>
  <c r="HE23" i="25"/>
  <c r="HE24" i="25"/>
  <c r="HE25" i="25"/>
  <c r="HE26" i="25"/>
  <c r="HE27" i="25"/>
  <c r="HE28" i="25"/>
  <c r="HE30" i="25"/>
  <c r="HE32" i="25"/>
  <c r="HE34" i="25"/>
  <c r="HE36" i="25"/>
  <c r="HE38" i="25"/>
  <c r="HE40" i="25"/>
  <c r="HE42" i="25"/>
  <c r="HE44" i="25"/>
  <c r="HE46" i="25"/>
  <c r="HE48" i="25"/>
  <c r="HE50" i="25"/>
  <c r="HE52" i="25"/>
  <c r="HE54" i="25"/>
  <c r="HE55" i="25"/>
  <c r="HE56" i="25"/>
  <c r="HE58" i="25"/>
  <c r="HE60" i="25"/>
  <c r="HE61" i="25"/>
  <c r="HE62" i="25"/>
  <c r="HE63" i="25"/>
  <c r="HE67" i="25"/>
  <c r="HE69" i="25"/>
  <c r="HE70" i="25"/>
  <c r="HE72" i="25"/>
  <c r="HE74" i="25"/>
  <c r="HE76" i="25"/>
  <c r="HE78" i="25"/>
  <c r="HE80" i="25"/>
  <c r="HE82" i="25"/>
  <c r="HE84" i="25"/>
  <c r="HE86" i="25"/>
  <c r="HE88" i="25"/>
  <c r="HE90" i="25"/>
  <c r="HE91" i="25"/>
  <c r="HE93" i="25"/>
  <c r="HE95" i="25"/>
  <c r="HE97" i="25"/>
  <c r="HE99" i="25"/>
  <c r="HE101" i="25"/>
  <c r="HE103" i="25"/>
  <c r="HE105" i="25"/>
  <c r="HE107" i="25"/>
  <c r="HF15" i="25"/>
  <c r="HF10" i="25"/>
  <c r="HF11" i="25"/>
  <c r="HF12" i="25"/>
  <c r="HF13" i="25"/>
  <c r="HF17" i="25"/>
  <c r="HF19" i="25"/>
  <c r="HF21" i="25"/>
  <c r="HF23" i="25"/>
  <c r="HF25" i="25"/>
  <c r="HF27" i="25"/>
  <c r="HF28" i="25"/>
  <c r="HF30" i="25"/>
  <c r="HF32" i="25"/>
  <c r="HF34" i="25"/>
  <c r="HF36" i="25"/>
  <c r="HF38" i="25"/>
  <c r="HF40" i="25"/>
  <c r="HF42" i="25"/>
  <c r="HF44" i="25"/>
  <c r="HF46" i="25"/>
  <c r="HF48" i="25"/>
  <c r="HF50" i="25"/>
  <c r="HF52" i="25"/>
  <c r="HF54" i="25"/>
  <c r="HF56" i="25"/>
  <c r="HF58" i="25"/>
  <c r="HF60" i="25"/>
  <c r="HF61" i="25"/>
  <c r="HF62" i="25"/>
  <c r="HF63" i="25"/>
  <c r="HF67" i="25"/>
  <c r="HF68" i="25"/>
  <c r="HF69" i="25"/>
  <c r="HF70" i="25"/>
  <c r="HF72" i="25"/>
  <c r="HF74" i="25"/>
  <c r="HF76" i="25"/>
  <c r="HF78" i="25"/>
  <c r="HF80" i="25"/>
  <c r="HF82" i="25"/>
  <c r="HF84" i="25"/>
  <c r="HF86" i="25"/>
  <c r="HF88" i="25"/>
  <c r="HF90" i="25"/>
  <c r="HF91" i="25"/>
  <c r="HF93" i="25"/>
  <c r="HF95" i="25"/>
  <c r="HF97" i="25"/>
  <c r="HF99" i="25"/>
  <c r="HF101" i="25"/>
  <c r="HF103" i="25"/>
  <c r="HF105" i="25"/>
  <c r="HF107" i="25"/>
  <c r="HG15" i="25"/>
  <c r="HG11" i="25"/>
  <c r="HG12" i="25"/>
  <c r="HG13" i="25"/>
  <c r="HG17" i="25"/>
  <c r="HG19" i="25"/>
  <c r="HG21" i="25"/>
  <c r="HG23" i="25"/>
  <c r="HG25" i="25"/>
  <c r="HG27" i="25"/>
  <c r="HG28" i="25"/>
  <c r="HG30" i="25"/>
  <c r="HG32" i="25"/>
  <c r="HG34" i="25"/>
  <c r="HG36" i="25"/>
  <c r="HG38" i="25"/>
  <c r="HG40" i="25"/>
  <c r="HG42" i="25"/>
  <c r="HG44" i="25"/>
  <c r="HG46" i="25"/>
  <c r="HG48" i="25"/>
  <c r="HG50" i="25"/>
  <c r="HG52" i="25"/>
  <c r="HG54" i="25"/>
  <c r="HG56" i="25"/>
  <c r="HG58" i="25"/>
  <c r="HG60" i="25"/>
  <c r="HG61" i="25"/>
  <c r="HG62" i="25"/>
  <c r="HG63" i="25"/>
  <c r="HG67" i="25"/>
  <c r="HG68" i="25"/>
  <c r="HG69" i="25"/>
  <c r="HG70" i="25"/>
  <c r="HG72" i="25"/>
  <c r="HG74" i="25"/>
  <c r="HG76" i="25"/>
  <c r="HG78" i="25"/>
  <c r="HG80" i="25"/>
  <c r="HG82" i="25"/>
  <c r="HG84" i="25"/>
  <c r="HG86" i="25"/>
  <c r="HG88" i="25"/>
  <c r="HG90" i="25"/>
  <c r="HG91" i="25"/>
  <c r="HG93" i="25"/>
  <c r="HG95" i="25"/>
  <c r="HG97" i="25"/>
  <c r="HG99" i="25"/>
  <c r="HG101" i="25"/>
  <c r="HG103" i="25"/>
  <c r="HG105" i="25"/>
  <c r="HG107" i="25"/>
  <c r="HH15" i="25"/>
  <c r="HH16" i="25"/>
  <c r="HH11" i="25"/>
  <c r="HH12" i="25"/>
  <c r="HH13" i="25"/>
  <c r="HH17" i="25"/>
  <c r="HH19" i="25"/>
  <c r="HH21" i="25"/>
  <c r="HH23" i="25"/>
  <c r="HH25" i="25"/>
  <c r="HH27" i="25"/>
  <c r="HH28" i="25"/>
  <c r="HH29" i="25"/>
  <c r="HH30" i="25"/>
  <c r="HH31" i="25"/>
  <c r="HH32" i="25"/>
  <c r="HH33" i="25"/>
  <c r="HH34" i="25"/>
  <c r="HH35" i="25"/>
  <c r="HH36" i="25"/>
  <c r="HH37" i="25"/>
  <c r="HH38" i="25"/>
  <c r="HH39" i="25"/>
  <c r="HH40" i="25"/>
  <c r="HH41" i="25"/>
  <c r="HH42" i="25"/>
  <c r="HH43" i="25"/>
  <c r="HH44" i="25"/>
  <c r="HH45" i="25"/>
  <c r="HH46" i="25"/>
  <c r="HH47" i="25"/>
  <c r="HH48" i="25"/>
  <c r="HH49" i="25"/>
  <c r="HH50" i="25"/>
  <c r="HH51" i="25"/>
  <c r="HH52" i="25"/>
  <c r="HH54" i="25"/>
  <c r="HH56" i="25"/>
  <c r="HH58" i="25"/>
  <c r="HH60" i="25"/>
  <c r="HH61" i="25"/>
  <c r="HH62" i="25"/>
  <c r="HH63" i="25"/>
  <c r="HH67" i="25"/>
  <c r="HH68" i="25"/>
  <c r="HH69" i="25"/>
  <c r="HH70" i="25"/>
  <c r="HH72" i="25"/>
  <c r="HH74" i="25"/>
  <c r="HH76" i="25"/>
  <c r="HH78" i="25"/>
  <c r="HH80" i="25"/>
  <c r="HH82" i="25"/>
  <c r="HH84" i="25"/>
  <c r="HH86" i="25"/>
  <c r="HH88" i="25"/>
  <c r="HH90" i="25"/>
  <c r="HH91" i="25"/>
  <c r="HH93" i="25"/>
  <c r="HH95" i="25"/>
  <c r="HH97" i="25"/>
  <c r="HH99" i="25"/>
  <c r="HH101" i="25"/>
  <c r="HH103" i="25"/>
  <c r="HH105" i="25"/>
  <c r="HH107" i="25"/>
  <c r="HJ15" i="25"/>
  <c r="HJ9" i="25"/>
  <c r="HJ11" i="25"/>
  <c r="HJ12" i="25"/>
  <c r="HJ13" i="25"/>
  <c r="HJ17" i="25"/>
  <c r="HJ19" i="25"/>
  <c r="HJ21" i="25"/>
  <c r="HJ23" i="25"/>
  <c r="HJ25" i="25"/>
  <c r="HJ27" i="25"/>
  <c r="HJ28" i="25"/>
  <c r="HJ30" i="25"/>
  <c r="HJ32" i="25"/>
  <c r="HJ34" i="25"/>
  <c r="HJ36" i="25"/>
  <c r="HJ38" i="25"/>
  <c r="HJ40" i="25"/>
  <c r="HJ42" i="25"/>
  <c r="HJ44" i="25"/>
  <c r="HJ46" i="25"/>
  <c r="HJ48" i="25"/>
  <c r="HJ50" i="25"/>
  <c r="HJ52" i="25"/>
  <c r="HJ54" i="25"/>
  <c r="HJ56" i="25"/>
  <c r="HJ58" i="25"/>
  <c r="HJ60" i="25"/>
  <c r="HJ61" i="25"/>
  <c r="HJ62" i="25"/>
  <c r="HJ63" i="25"/>
  <c r="HJ67" i="25"/>
  <c r="HJ69" i="25"/>
  <c r="HJ70" i="25"/>
  <c r="HJ72" i="25"/>
  <c r="HJ74" i="25"/>
  <c r="HJ76" i="25"/>
  <c r="HJ78" i="25"/>
  <c r="HJ80" i="25"/>
  <c r="HJ82" i="25"/>
  <c r="HJ84" i="25"/>
  <c r="HJ86" i="25"/>
  <c r="HJ88" i="25"/>
  <c r="HJ90" i="25"/>
  <c r="HJ91" i="25"/>
  <c r="HJ93" i="25"/>
  <c r="HJ95" i="25"/>
  <c r="HJ97" i="25"/>
  <c r="HJ99" i="25"/>
  <c r="HJ101" i="25"/>
  <c r="HJ103" i="25"/>
  <c r="HJ105" i="25"/>
  <c r="HJ107" i="25"/>
  <c r="HP15" i="25"/>
  <c r="HP16" i="25"/>
  <c r="HP12" i="25"/>
  <c r="HP14" i="25"/>
  <c r="HP18" i="25"/>
  <c r="HP20" i="25"/>
  <c r="HP22" i="25"/>
  <c r="HP24" i="25"/>
  <c r="HP26" i="25"/>
  <c r="HP28" i="25"/>
  <c r="HP29" i="25"/>
  <c r="HP30" i="25"/>
  <c r="HP31" i="25"/>
  <c r="HP32" i="25"/>
  <c r="HP33" i="25"/>
  <c r="HP34" i="25"/>
  <c r="HP35" i="25"/>
  <c r="HP36" i="25"/>
  <c r="HP37" i="25"/>
  <c r="HP38" i="25"/>
  <c r="HP39" i="25"/>
  <c r="HP40" i="25"/>
  <c r="HP41" i="25"/>
  <c r="HP42" i="25"/>
  <c r="HP43" i="25"/>
  <c r="HP44" i="25"/>
  <c r="HP45" i="25"/>
  <c r="HP46" i="25"/>
  <c r="HP47" i="25"/>
  <c r="HP48" i="25"/>
  <c r="HP49" i="25"/>
  <c r="HP50" i="25"/>
  <c r="HP51" i="25"/>
  <c r="HP55" i="25"/>
  <c r="HP57" i="25"/>
  <c r="HP58" i="25"/>
  <c r="HP59" i="25"/>
  <c r="HP60" i="25"/>
  <c r="HP61" i="25"/>
  <c r="HP63" i="25"/>
  <c r="HP65" i="25"/>
  <c r="HP67" i="25"/>
  <c r="HP69" i="25"/>
  <c r="HP71" i="25"/>
  <c r="HP73" i="25"/>
  <c r="HP75" i="25"/>
  <c r="HP77" i="25"/>
  <c r="HP79" i="25"/>
  <c r="HP81" i="25"/>
  <c r="HP83" i="25"/>
  <c r="HP85" i="25"/>
  <c r="HP87" i="25"/>
  <c r="HP89" i="25"/>
  <c r="HP90" i="25"/>
  <c r="HP92" i="25"/>
  <c r="HP94" i="25"/>
  <c r="HP96" i="25"/>
  <c r="HP98" i="25"/>
  <c r="HP100" i="25"/>
  <c r="HP102" i="25"/>
  <c r="HP104" i="25"/>
  <c r="HP106" i="25"/>
  <c r="HP108" i="25"/>
  <c r="HQ15" i="25"/>
  <c r="HQ16" i="25"/>
  <c r="HQ10" i="25"/>
  <c r="HQ11" i="25"/>
  <c r="HQ12" i="25"/>
  <c r="HQ14" i="25"/>
  <c r="HQ18" i="25"/>
  <c r="HQ20" i="25"/>
  <c r="HQ22" i="25"/>
  <c r="HQ24" i="25"/>
  <c r="HQ26" i="25"/>
  <c r="HQ28" i="25"/>
  <c r="HQ29" i="25"/>
  <c r="HQ30" i="25"/>
  <c r="HQ31" i="25"/>
  <c r="HQ32" i="25"/>
  <c r="HQ33" i="25"/>
  <c r="HQ34" i="25"/>
  <c r="HQ35" i="25"/>
  <c r="HQ36" i="25"/>
  <c r="HQ37" i="25"/>
  <c r="HQ38" i="25"/>
  <c r="HQ39" i="25"/>
  <c r="HQ40" i="25"/>
  <c r="HQ41" i="25"/>
  <c r="HQ42" i="25"/>
  <c r="HQ44" i="25"/>
  <c r="HQ45" i="25"/>
  <c r="HQ46" i="25"/>
  <c r="HQ47" i="25"/>
  <c r="HQ48" i="25"/>
  <c r="HQ49" i="25"/>
  <c r="HQ50" i="25"/>
  <c r="HQ51" i="25"/>
  <c r="HQ52" i="25"/>
  <c r="HQ53" i="25"/>
  <c r="HQ54" i="25"/>
  <c r="HQ55" i="25"/>
  <c r="HQ56" i="25"/>
  <c r="HQ57" i="25"/>
  <c r="HQ59" i="25"/>
  <c r="HQ60" i="25"/>
  <c r="HQ61" i="25"/>
  <c r="HQ63" i="25"/>
  <c r="HQ64" i="25"/>
  <c r="HQ65" i="25"/>
  <c r="HQ66" i="25"/>
  <c r="HQ69" i="25"/>
  <c r="HQ71" i="25"/>
  <c r="HQ73" i="25"/>
  <c r="HQ75" i="25"/>
  <c r="HQ77" i="25"/>
  <c r="HQ79" i="25"/>
  <c r="HQ81" i="25"/>
  <c r="HQ83" i="25"/>
  <c r="HQ85" i="25"/>
  <c r="HQ87" i="25"/>
  <c r="HQ89" i="25"/>
  <c r="HQ90" i="25"/>
  <c r="HQ91" i="25"/>
  <c r="HQ92" i="25"/>
  <c r="HQ93" i="25"/>
  <c r="HQ94" i="25"/>
  <c r="HQ96" i="25"/>
  <c r="HQ98" i="25"/>
  <c r="HQ100" i="25"/>
  <c r="HQ102" i="25"/>
  <c r="HQ104" i="25"/>
  <c r="HQ106" i="25"/>
  <c r="HQ108" i="25"/>
  <c r="HR15" i="25"/>
  <c r="HR16" i="25"/>
  <c r="HR11" i="25"/>
  <c r="HR12" i="25"/>
  <c r="HR14" i="25"/>
  <c r="HR17" i="25"/>
  <c r="HR18" i="25"/>
  <c r="HR19" i="25"/>
  <c r="HR20" i="25"/>
  <c r="HR21" i="25"/>
  <c r="HR22" i="25"/>
  <c r="HR23" i="25"/>
  <c r="HR24" i="25"/>
  <c r="HR25" i="25"/>
  <c r="HR26" i="25"/>
  <c r="HR27" i="25"/>
  <c r="HR28" i="25"/>
  <c r="HR29" i="25"/>
  <c r="HR31" i="25"/>
  <c r="HR33" i="25"/>
  <c r="HR35" i="25"/>
  <c r="HR37" i="25"/>
  <c r="HR39" i="25"/>
  <c r="HR41" i="25"/>
  <c r="HR43" i="25"/>
  <c r="HR45" i="25"/>
  <c r="HR47" i="25"/>
  <c r="HR49" i="25"/>
  <c r="HR51" i="25"/>
  <c r="HR54" i="25"/>
  <c r="HR55" i="25"/>
  <c r="HR57" i="25"/>
  <c r="HR59" i="25"/>
  <c r="HR60" i="25"/>
  <c r="HR61" i="25"/>
  <c r="HR63" i="25"/>
  <c r="HR65" i="25"/>
  <c r="HR68" i="25"/>
  <c r="HR69" i="25"/>
  <c r="HR71" i="25"/>
  <c r="HR73" i="25"/>
  <c r="HR75" i="25"/>
  <c r="HR77" i="25"/>
  <c r="HR79" i="25"/>
  <c r="HR81" i="25"/>
  <c r="HR83" i="25"/>
  <c r="HR85" i="25"/>
  <c r="HR87" i="25"/>
  <c r="HR89" i="25"/>
  <c r="HR90" i="25"/>
  <c r="HR92" i="25"/>
  <c r="HR94" i="25"/>
  <c r="HR96" i="25"/>
  <c r="HR98" i="25"/>
  <c r="HR100" i="25"/>
  <c r="HR102" i="25"/>
  <c r="HR104" i="25"/>
  <c r="HR106" i="25"/>
  <c r="HR108" i="25"/>
  <c r="HS15" i="25"/>
  <c r="HS16" i="25"/>
  <c r="HS10" i="25"/>
  <c r="HS12" i="25"/>
  <c r="HS14" i="25"/>
  <c r="HS17" i="25"/>
  <c r="HS18" i="25"/>
  <c r="HS19" i="25"/>
  <c r="HS20" i="25"/>
  <c r="HS21" i="25"/>
  <c r="HS22" i="25"/>
  <c r="HS23" i="25"/>
  <c r="HS24" i="25"/>
  <c r="HS25" i="25"/>
  <c r="HS26" i="25"/>
  <c r="HS27" i="25"/>
  <c r="HS28" i="25"/>
  <c r="HS29" i="25"/>
  <c r="HS31" i="25"/>
  <c r="HS33" i="25"/>
  <c r="HS35" i="25"/>
  <c r="HS37" i="25"/>
  <c r="HS39" i="25"/>
  <c r="HS41" i="25"/>
  <c r="HS45" i="25"/>
  <c r="HS47" i="25"/>
  <c r="HS49" i="25"/>
  <c r="HS51" i="25"/>
  <c r="HS54" i="25"/>
  <c r="HS55" i="25"/>
  <c r="HS57" i="25"/>
  <c r="HS59" i="25"/>
  <c r="HS60" i="25"/>
  <c r="HS61" i="25"/>
  <c r="HS63" i="25"/>
  <c r="HS65" i="25"/>
  <c r="HS69" i="25"/>
  <c r="HS71" i="25"/>
  <c r="HS72" i="25"/>
  <c r="HS73" i="25"/>
  <c r="HS74" i="25"/>
  <c r="HS75" i="25"/>
  <c r="HS76" i="25"/>
  <c r="HS77" i="25"/>
  <c r="HS78" i="25"/>
  <c r="HS79" i="25"/>
  <c r="HS80" i="25"/>
  <c r="HS81" i="25"/>
  <c r="HS82" i="25"/>
  <c r="HS83" i="25"/>
  <c r="HS84" i="25"/>
  <c r="HS85" i="25"/>
  <c r="HS86" i="25"/>
  <c r="HS87" i="25"/>
  <c r="HS88" i="25"/>
  <c r="HS89" i="25"/>
  <c r="HS90" i="25"/>
  <c r="HS92" i="25"/>
  <c r="HS94" i="25"/>
  <c r="HS96" i="25"/>
  <c r="HS97" i="25"/>
  <c r="HS98" i="25"/>
  <c r="HS99" i="25"/>
  <c r="HS100" i="25"/>
  <c r="HS101" i="25"/>
  <c r="HS102" i="25"/>
  <c r="HS103" i="25"/>
  <c r="HS104" i="25"/>
  <c r="HS105" i="25"/>
  <c r="HS106" i="25"/>
  <c r="HS107" i="25"/>
  <c r="HS108" i="25"/>
  <c r="HU16" i="25"/>
  <c r="HU10" i="25"/>
  <c r="HU12" i="25"/>
  <c r="HU14" i="25"/>
  <c r="HU18" i="25"/>
  <c r="HU20" i="25"/>
  <c r="HU22" i="25"/>
  <c r="HU24" i="25"/>
  <c r="HU26" i="25"/>
  <c r="HU28" i="25"/>
  <c r="HU29" i="25"/>
  <c r="HU30" i="25"/>
  <c r="HU31" i="25"/>
  <c r="HU32" i="25"/>
  <c r="HU33" i="25"/>
  <c r="HU34" i="25"/>
  <c r="HU35" i="25"/>
  <c r="HU36" i="25"/>
  <c r="HU37" i="25"/>
  <c r="HU38" i="25"/>
  <c r="HU39" i="25"/>
  <c r="HU40" i="25"/>
  <c r="HU41" i="25"/>
  <c r="HU42" i="25"/>
  <c r="HU43" i="25"/>
  <c r="HU44" i="25"/>
  <c r="HU45" i="25"/>
  <c r="HU46" i="25"/>
  <c r="HU47" i="25"/>
  <c r="HU48" i="25"/>
  <c r="HU49" i="25"/>
  <c r="HU50" i="25"/>
  <c r="HU51" i="25"/>
  <c r="HU55" i="25"/>
  <c r="HU57" i="25"/>
  <c r="HU59" i="25"/>
  <c r="HU60" i="25"/>
  <c r="HU61" i="25"/>
  <c r="HU63" i="25"/>
  <c r="HU65" i="25"/>
  <c r="HU68" i="25"/>
  <c r="HU69" i="25"/>
  <c r="HU71" i="25"/>
  <c r="HU73" i="25"/>
  <c r="HU75" i="25"/>
  <c r="HU77" i="25"/>
  <c r="HU79" i="25"/>
  <c r="HU81" i="25"/>
  <c r="HU83" i="25"/>
  <c r="HU85" i="25"/>
  <c r="HU87" i="25"/>
  <c r="HU89" i="25"/>
  <c r="HU90" i="25"/>
  <c r="HU92" i="25"/>
  <c r="HU94" i="25"/>
  <c r="HU96" i="25"/>
  <c r="HU98" i="25"/>
  <c r="HU100" i="25"/>
  <c r="HU102" i="25"/>
  <c r="HU104" i="25"/>
  <c r="HU106" i="25"/>
  <c r="HU108" i="25"/>
  <c r="IB15" i="25"/>
  <c r="IB16" i="25"/>
  <c r="IB9" i="25"/>
  <c r="IB11" i="25"/>
  <c r="IB13" i="25"/>
  <c r="IB17" i="25"/>
  <c r="IB19" i="25"/>
  <c r="IB21" i="25"/>
  <c r="IB23" i="25"/>
  <c r="IB25" i="25"/>
  <c r="IB27" i="25"/>
  <c r="IB28" i="25"/>
  <c r="IB29" i="25"/>
  <c r="IB30" i="25"/>
  <c r="IB31" i="25"/>
  <c r="IB32" i="25"/>
  <c r="IB33" i="25"/>
  <c r="IB34" i="25"/>
  <c r="IB35" i="25"/>
  <c r="IB36" i="25"/>
  <c r="IB37" i="25"/>
  <c r="IB38" i="25"/>
  <c r="IB39" i="25"/>
  <c r="IB40" i="25"/>
  <c r="IB41" i="25"/>
  <c r="IB42" i="25"/>
  <c r="IB43" i="25"/>
  <c r="IB44" i="25"/>
  <c r="IB45" i="25"/>
  <c r="IB46" i="25"/>
  <c r="IB47" i="25"/>
  <c r="IB48" i="25"/>
  <c r="IB49" i="25"/>
  <c r="IB50" i="25"/>
  <c r="IB52" i="25"/>
  <c r="IB54" i="25"/>
  <c r="IB56" i="25"/>
  <c r="IB57" i="25"/>
  <c r="IB58" i="25"/>
  <c r="IB60" i="25"/>
  <c r="IB61" i="25"/>
  <c r="IB62" i="25"/>
  <c r="IB63" i="25"/>
  <c r="IB64" i="25"/>
  <c r="IB66" i="25"/>
  <c r="IB67" i="25"/>
  <c r="IB68" i="25"/>
  <c r="IB70" i="25"/>
  <c r="IB71" i="25"/>
  <c r="IB72" i="25"/>
  <c r="IB73" i="25"/>
  <c r="IB74" i="25"/>
  <c r="IB75" i="25"/>
  <c r="IB76" i="25"/>
  <c r="IB77" i="25"/>
  <c r="IB78" i="25"/>
  <c r="IB79" i="25"/>
  <c r="IB80" i="25"/>
  <c r="IB81" i="25"/>
  <c r="IB82" i="25"/>
  <c r="IB83" i="25"/>
  <c r="IB84" i="25"/>
  <c r="IB85" i="25"/>
  <c r="IB86" i="25"/>
  <c r="IB87" i="25"/>
  <c r="IB88" i="25"/>
  <c r="IB89" i="25"/>
  <c r="IB90" i="25"/>
  <c r="IB91" i="25"/>
  <c r="IB93" i="25"/>
  <c r="IB95" i="25"/>
  <c r="IB96" i="25"/>
  <c r="IB97" i="25"/>
  <c r="IB99" i="25"/>
  <c r="IB101" i="25"/>
  <c r="IB103" i="25"/>
  <c r="IB105" i="25"/>
  <c r="IB107" i="25"/>
  <c r="IC15" i="25"/>
  <c r="IC11" i="25"/>
  <c r="IC13" i="25"/>
  <c r="IC17" i="25"/>
  <c r="IC19" i="25"/>
  <c r="IC21" i="25"/>
  <c r="IC23" i="25"/>
  <c r="IC25" i="25"/>
  <c r="IC27" i="25"/>
  <c r="IC28" i="25"/>
  <c r="IC29" i="25"/>
  <c r="IC30" i="25"/>
  <c r="IC31" i="25"/>
  <c r="IC32" i="25"/>
  <c r="IC33" i="25"/>
  <c r="IC34" i="25"/>
  <c r="IC35" i="25"/>
  <c r="IC36" i="25"/>
  <c r="IC37" i="25"/>
  <c r="IC38" i="25"/>
  <c r="IC39" i="25"/>
  <c r="IC40" i="25"/>
  <c r="IC41" i="25"/>
  <c r="IC42" i="25"/>
  <c r="IC43" i="25"/>
  <c r="IC44" i="25"/>
  <c r="IC45" i="25"/>
  <c r="IC46" i="25"/>
  <c r="IC47" i="25"/>
  <c r="IC48" i="25"/>
  <c r="IC49" i="25"/>
  <c r="IC50" i="25"/>
  <c r="IC52" i="25"/>
  <c r="IC54" i="25"/>
  <c r="IC56" i="25"/>
  <c r="IC57" i="25"/>
  <c r="IC58" i="25"/>
  <c r="IC60" i="25"/>
  <c r="IC61" i="25"/>
  <c r="IC62" i="25"/>
  <c r="IC63" i="25"/>
  <c r="IC64" i="25"/>
  <c r="IC65" i="25"/>
  <c r="IC66" i="25"/>
  <c r="IC67" i="25"/>
  <c r="IC68" i="25"/>
  <c r="IC70" i="25"/>
  <c r="IC72" i="25"/>
  <c r="IC74" i="25"/>
  <c r="IC76" i="25"/>
  <c r="IC78" i="25"/>
  <c r="IC80" i="25"/>
  <c r="IC82" i="25"/>
  <c r="IC84" i="25"/>
  <c r="IC86" i="25"/>
  <c r="IC88" i="25"/>
  <c r="IC90" i="25"/>
  <c r="IC91" i="25"/>
  <c r="IC92" i="25"/>
  <c r="IC93" i="25"/>
  <c r="IC95" i="25"/>
  <c r="IC97" i="25"/>
  <c r="IC99" i="25"/>
  <c r="IC100" i="25"/>
  <c r="IC101" i="25"/>
  <c r="IC102" i="25"/>
  <c r="IC103" i="25"/>
  <c r="IC104" i="25"/>
  <c r="IC105" i="25"/>
  <c r="IC106" i="25"/>
  <c r="IC107" i="25"/>
  <c r="IC108" i="25"/>
  <c r="ID15" i="25"/>
  <c r="ID11" i="25"/>
  <c r="ID13" i="25"/>
  <c r="ID17" i="25"/>
  <c r="ID19" i="25"/>
  <c r="ID21" i="25"/>
  <c r="ID23" i="25"/>
  <c r="ID25" i="25"/>
  <c r="ID27" i="25"/>
  <c r="ID28" i="25"/>
  <c r="ID29" i="25"/>
  <c r="ID30" i="25"/>
  <c r="ID31" i="25"/>
  <c r="ID32" i="25"/>
  <c r="ID33" i="25"/>
  <c r="ID34" i="25"/>
  <c r="ID35" i="25"/>
  <c r="ID36" i="25"/>
  <c r="ID37" i="25"/>
  <c r="ID38" i="25"/>
  <c r="ID39" i="25"/>
  <c r="ID40" i="25"/>
  <c r="ID41" i="25"/>
  <c r="ID42" i="25"/>
  <c r="ID43" i="25"/>
  <c r="ID44" i="25"/>
  <c r="ID45" i="25"/>
  <c r="ID46" i="25"/>
  <c r="ID47" i="25"/>
  <c r="ID48" i="25"/>
  <c r="ID49" i="25"/>
  <c r="ID50" i="25"/>
  <c r="ID52" i="25"/>
  <c r="ID54" i="25"/>
  <c r="ID56" i="25"/>
  <c r="ID57" i="25"/>
  <c r="ID58" i="25"/>
  <c r="ID60" i="25"/>
  <c r="ID61" i="25"/>
  <c r="ID62" i="25"/>
  <c r="ID63" i="25"/>
  <c r="ID64" i="25"/>
  <c r="ID66" i="25"/>
  <c r="ID67" i="25"/>
  <c r="ID68" i="25"/>
  <c r="ID70" i="25"/>
  <c r="ID71" i="25"/>
  <c r="ID72" i="25"/>
  <c r="ID73" i="25"/>
  <c r="ID74" i="25"/>
  <c r="ID75" i="25"/>
  <c r="ID76" i="25"/>
  <c r="ID77" i="25"/>
  <c r="ID78" i="25"/>
  <c r="ID79" i="25"/>
  <c r="ID80" i="25"/>
  <c r="ID81" i="25"/>
  <c r="ID82" i="25"/>
  <c r="ID83" i="25"/>
  <c r="ID84" i="25"/>
  <c r="ID85" i="25"/>
  <c r="ID86" i="25"/>
  <c r="ID87" i="25"/>
  <c r="ID88" i="25"/>
  <c r="ID89" i="25"/>
  <c r="ID90" i="25"/>
  <c r="ID91" i="25"/>
  <c r="ID93" i="25"/>
  <c r="ID95" i="25"/>
  <c r="ID96" i="25"/>
  <c r="ID97" i="25"/>
  <c r="ID99" i="25"/>
  <c r="ID101" i="25"/>
  <c r="ID103" i="25"/>
  <c r="ID105" i="25"/>
  <c r="ID107" i="25"/>
  <c r="IE15" i="25"/>
  <c r="IE11" i="25"/>
  <c r="IE13" i="25"/>
  <c r="IE17" i="25"/>
  <c r="IE19" i="25"/>
  <c r="IE21" i="25"/>
  <c r="IE23" i="25"/>
  <c r="IE25" i="25"/>
  <c r="IE27" i="25"/>
  <c r="IE28" i="25"/>
  <c r="IE29" i="25"/>
  <c r="IE30" i="25"/>
  <c r="IE31" i="25"/>
  <c r="IE32" i="25"/>
  <c r="IE33" i="25"/>
  <c r="IE34" i="25"/>
  <c r="IE35" i="25"/>
  <c r="IE36" i="25"/>
  <c r="IE37" i="25"/>
  <c r="IE38" i="25"/>
  <c r="IE39" i="25"/>
  <c r="IE40" i="25"/>
  <c r="IE41" i="25"/>
  <c r="IE42" i="25"/>
  <c r="IE43" i="25"/>
  <c r="IE44" i="25"/>
  <c r="IE45" i="25"/>
  <c r="IE46" i="25"/>
  <c r="IE47" i="25"/>
  <c r="IE48" i="25"/>
  <c r="IE49" i="25"/>
  <c r="IE50" i="25"/>
  <c r="IE51" i="25"/>
  <c r="IE52" i="25"/>
  <c r="IE53" i="25"/>
  <c r="IE54" i="25"/>
  <c r="IE55" i="25"/>
  <c r="IE56" i="25"/>
  <c r="IE57" i="25"/>
  <c r="IE58" i="25"/>
  <c r="IE60" i="25"/>
  <c r="IE61" i="25"/>
  <c r="IE62" i="25"/>
  <c r="IE63" i="25"/>
  <c r="IE64" i="25"/>
  <c r="IE66" i="25"/>
  <c r="IE67" i="25"/>
  <c r="IE68" i="25"/>
  <c r="IE70" i="25"/>
  <c r="IE71" i="25"/>
  <c r="IE72" i="25"/>
  <c r="IE73" i="25"/>
  <c r="IE74" i="25"/>
  <c r="IE75" i="25"/>
  <c r="IE76" i="25"/>
  <c r="IE77" i="25"/>
  <c r="IE78" i="25"/>
  <c r="IE79" i="25"/>
  <c r="IE80" i="25"/>
  <c r="IE81" i="25"/>
  <c r="IE82" i="25"/>
  <c r="IE83" i="25"/>
  <c r="IE84" i="25"/>
  <c r="IE85" i="25"/>
  <c r="IE86" i="25"/>
  <c r="IE87" i="25"/>
  <c r="IE88" i="25"/>
  <c r="IE89" i="25"/>
  <c r="IE90" i="25"/>
  <c r="IE91" i="25"/>
  <c r="IE93" i="25"/>
  <c r="IE95" i="25"/>
  <c r="IE96" i="25"/>
  <c r="IE97" i="25"/>
  <c r="IE99" i="25"/>
  <c r="IE101" i="25"/>
  <c r="IE103" i="25"/>
  <c r="IE105" i="25"/>
  <c r="IE107" i="25"/>
  <c r="IF40" i="25"/>
  <c r="IF42" i="25"/>
  <c r="IF44" i="25"/>
  <c r="IF46" i="25"/>
  <c r="IF48" i="25"/>
  <c r="IF50" i="25"/>
  <c r="IF52" i="25"/>
  <c r="IF54" i="25"/>
  <c r="IF56" i="25"/>
  <c r="IF58" i="25"/>
  <c r="IF60" i="25"/>
  <c r="IF61" i="25"/>
  <c r="IF62" i="25"/>
  <c r="IF63" i="25"/>
  <c r="IF64" i="25"/>
  <c r="IF66" i="25"/>
  <c r="IF67" i="25"/>
  <c r="IF68" i="25"/>
  <c r="IF70" i="25"/>
  <c r="IF71" i="25"/>
  <c r="IF72" i="25"/>
  <c r="IF73" i="25"/>
  <c r="IF74" i="25"/>
  <c r="IF75" i="25"/>
  <c r="IF76" i="25"/>
  <c r="IF77" i="25"/>
  <c r="IF78" i="25"/>
  <c r="IF79" i="25"/>
  <c r="IF80" i="25"/>
  <c r="IF81" i="25"/>
  <c r="IF82" i="25"/>
  <c r="IF83" i="25"/>
  <c r="IF84" i="25"/>
  <c r="IF85" i="25"/>
  <c r="IF86" i="25"/>
  <c r="IF87" i="25"/>
  <c r="IF88" i="25"/>
  <c r="IF89" i="25"/>
  <c r="IF90" i="25"/>
  <c r="IF91" i="25"/>
  <c r="IF93" i="25"/>
  <c r="IF95" i="25"/>
  <c r="IF97" i="25"/>
  <c r="IF99" i="25"/>
  <c r="IF101" i="25"/>
  <c r="IF103" i="25"/>
  <c r="IF105" i="25"/>
  <c r="IF107" i="25"/>
  <c r="FI15" i="25"/>
  <c r="FC15" i="25"/>
  <c r="E187" i="33" s="1"/>
  <c r="FD15" i="25"/>
  <c r="F187" i="33" s="1"/>
  <c r="FE15" i="25"/>
  <c r="G187" i="33" s="1"/>
  <c r="FG15" i="25"/>
  <c r="FI6" i="25"/>
  <c r="FO6" i="25" s="1"/>
  <c r="FI16" i="25"/>
  <c r="FC16" i="25"/>
  <c r="E215" i="33" s="1"/>
  <c r="FD16" i="25"/>
  <c r="F215" i="33" s="1"/>
  <c r="FE16" i="25"/>
  <c r="G215" i="33" s="1"/>
  <c r="FG16" i="25"/>
  <c r="FI9" i="25"/>
  <c r="Q19" i="33" s="1"/>
  <c r="FC9" i="25"/>
  <c r="FD9" i="25"/>
  <c r="FE9" i="25"/>
  <c r="G19" i="33" s="1"/>
  <c r="FG9" i="25"/>
  <c r="L19" i="33" s="1"/>
  <c r="FI10" i="25"/>
  <c r="FC10" i="25"/>
  <c r="E47" i="33" s="1"/>
  <c r="FD10" i="25"/>
  <c r="F47" i="33" s="1"/>
  <c r="FE10" i="25"/>
  <c r="G47" i="33" s="1"/>
  <c r="FG10" i="25"/>
  <c r="FI11" i="25"/>
  <c r="FC11" i="25"/>
  <c r="E75" i="33" s="1"/>
  <c r="FD11" i="25"/>
  <c r="F75" i="33" s="1"/>
  <c r="FE11" i="25"/>
  <c r="G75" i="33" s="1"/>
  <c r="FG11" i="25"/>
  <c r="FI12" i="25"/>
  <c r="FC12" i="25"/>
  <c r="E103" i="33" s="1"/>
  <c r="FD12" i="25"/>
  <c r="F103" i="33" s="1"/>
  <c r="FE12" i="25"/>
  <c r="G103" i="33" s="1"/>
  <c r="FG12" i="25"/>
  <c r="FI13" i="25"/>
  <c r="FC13" i="25"/>
  <c r="E131" i="33" s="1"/>
  <c r="FD13" i="25"/>
  <c r="F131" i="33" s="1"/>
  <c r="FE13" i="25"/>
  <c r="G131" i="33" s="1"/>
  <c r="FG13" i="25"/>
  <c r="FI14" i="25"/>
  <c r="FC14" i="25"/>
  <c r="E159" i="33" s="1"/>
  <c r="FD14" i="25"/>
  <c r="F159" i="33" s="1"/>
  <c r="FE14" i="25"/>
  <c r="G159" i="33" s="1"/>
  <c r="FG14" i="25"/>
  <c r="FI17" i="25"/>
  <c r="FC17" i="25"/>
  <c r="E243" i="33" s="1"/>
  <c r="FD17" i="25"/>
  <c r="F243" i="33" s="1"/>
  <c r="FE17" i="25"/>
  <c r="G243" i="33" s="1"/>
  <c r="FG17" i="25"/>
  <c r="FI18" i="25"/>
  <c r="FC18" i="25"/>
  <c r="E271" i="33" s="1"/>
  <c r="FD18" i="25"/>
  <c r="F271" i="33" s="1"/>
  <c r="FE18" i="25"/>
  <c r="G271" i="33" s="1"/>
  <c r="FG18" i="25"/>
  <c r="FI19" i="25"/>
  <c r="FC19" i="25"/>
  <c r="E299" i="33" s="1"/>
  <c r="FD19" i="25"/>
  <c r="F299" i="33" s="1"/>
  <c r="FE19" i="25"/>
  <c r="G299" i="33" s="1"/>
  <c r="FG19" i="25"/>
  <c r="FI20" i="25"/>
  <c r="FC20" i="25"/>
  <c r="E327" i="33" s="1"/>
  <c r="FD20" i="25"/>
  <c r="F327" i="33" s="1"/>
  <c r="FE20" i="25"/>
  <c r="G327" i="33" s="1"/>
  <c r="FG20" i="25"/>
  <c r="FI21" i="25"/>
  <c r="FC21" i="25"/>
  <c r="E355" i="33" s="1"/>
  <c r="FD21" i="25"/>
  <c r="F355" i="33" s="1"/>
  <c r="FE21" i="25"/>
  <c r="G355" i="33" s="1"/>
  <c r="FG21" i="25"/>
  <c r="FI22" i="25"/>
  <c r="FC22" i="25"/>
  <c r="E383" i="33" s="1"/>
  <c r="FD22" i="25"/>
  <c r="F383" i="33" s="1"/>
  <c r="FE22" i="25"/>
  <c r="G383" i="33" s="1"/>
  <c r="FG22" i="25"/>
  <c r="FI23" i="25"/>
  <c r="FC23" i="25"/>
  <c r="E411" i="33" s="1"/>
  <c r="FD23" i="25"/>
  <c r="F411" i="33" s="1"/>
  <c r="FE23" i="25"/>
  <c r="G411" i="33" s="1"/>
  <c r="FG23" i="25"/>
  <c r="FI24" i="25"/>
  <c r="FC24" i="25"/>
  <c r="E439" i="33" s="1"/>
  <c r="FD24" i="25"/>
  <c r="F439" i="33" s="1"/>
  <c r="FE24" i="25"/>
  <c r="G439" i="33" s="1"/>
  <c r="FG24" i="25"/>
  <c r="FI25" i="25"/>
  <c r="FC25" i="25"/>
  <c r="E467" i="33" s="1"/>
  <c r="FD25" i="25"/>
  <c r="F467" i="33" s="1"/>
  <c r="FE25" i="25"/>
  <c r="G467" i="33" s="1"/>
  <c r="FG25" i="25"/>
  <c r="FI26" i="25"/>
  <c r="FC26" i="25"/>
  <c r="E495" i="33" s="1"/>
  <c r="FD26" i="25"/>
  <c r="F495" i="33" s="1"/>
  <c r="FE26" i="25"/>
  <c r="G495" i="33" s="1"/>
  <c r="FG26" i="25"/>
  <c r="FI27" i="25"/>
  <c r="FC27" i="25"/>
  <c r="E523" i="33" s="1"/>
  <c r="FD27" i="25"/>
  <c r="F523" i="33" s="1"/>
  <c r="FE27" i="25"/>
  <c r="G523" i="33" s="1"/>
  <c r="FG27" i="25"/>
  <c r="FI28" i="25"/>
  <c r="FC28" i="25"/>
  <c r="E551" i="33" s="1"/>
  <c r="FD28" i="25"/>
  <c r="F551" i="33" s="1"/>
  <c r="FE28" i="25"/>
  <c r="G551" i="33" s="1"/>
  <c r="FG28" i="25"/>
  <c r="FI29" i="25"/>
  <c r="FC29" i="25"/>
  <c r="E579" i="33" s="1"/>
  <c r="FD29" i="25"/>
  <c r="F579" i="33" s="1"/>
  <c r="FE29" i="25"/>
  <c r="G579" i="33" s="1"/>
  <c r="FG29" i="25"/>
  <c r="FI30" i="25"/>
  <c r="FC30" i="25"/>
  <c r="E607" i="33" s="1"/>
  <c r="FD30" i="25"/>
  <c r="F607" i="33" s="1"/>
  <c r="FE30" i="25"/>
  <c r="G607" i="33" s="1"/>
  <c r="FG30" i="25"/>
  <c r="FI31" i="25"/>
  <c r="FC31" i="25"/>
  <c r="E635" i="33" s="1"/>
  <c r="FD31" i="25"/>
  <c r="F635" i="33" s="1"/>
  <c r="FE31" i="25"/>
  <c r="G635" i="33" s="1"/>
  <c r="FG31" i="25"/>
  <c r="FI32" i="25"/>
  <c r="FC32" i="25"/>
  <c r="E663" i="33" s="1"/>
  <c r="FD32" i="25"/>
  <c r="F663" i="33" s="1"/>
  <c r="FE32" i="25"/>
  <c r="G663" i="33" s="1"/>
  <c r="FG32" i="25"/>
  <c r="FI33" i="25"/>
  <c r="FC33" i="25"/>
  <c r="E691" i="33" s="1"/>
  <c r="FD33" i="25"/>
  <c r="F691" i="33" s="1"/>
  <c r="FE33" i="25"/>
  <c r="G691" i="33" s="1"/>
  <c r="FG33" i="25"/>
  <c r="FI34" i="25"/>
  <c r="FC34" i="25"/>
  <c r="E719" i="33" s="1"/>
  <c r="FD34" i="25"/>
  <c r="F719" i="33" s="1"/>
  <c r="FE34" i="25"/>
  <c r="G719" i="33" s="1"/>
  <c r="FG34" i="25"/>
  <c r="FI35" i="25"/>
  <c r="FC35" i="25"/>
  <c r="E747" i="33" s="1"/>
  <c r="FD35" i="25"/>
  <c r="F747" i="33" s="1"/>
  <c r="FE35" i="25"/>
  <c r="G747" i="33" s="1"/>
  <c r="FG35" i="25"/>
  <c r="FI36" i="25"/>
  <c r="FC36" i="25"/>
  <c r="E775" i="33" s="1"/>
  <c r="FD36" i="25"/>
  <c r="F775" i="33" s="1"/>
  <c r="FE36" i="25"/>
  <c r="G775" i="33" s="1"/>
  <c r="FG36" i="25"/>
  <c r="FI37" i="25"/>
  <c r="FC37" i="25"/>
  <c r="E803" i="33" s="1"/>
  <c r="FD37" i="25"/>
  <c r="F803" i="33" s="1"/>
  <c r="FE37" i="25"/>
  <c r="G803" i="33" s="1"/>
  <c r="FG37" i="25"/>
  <c r="FI38" i="25"/>
  <c r="FC38" i="25"/>
  <c r="E831" i="33" s="1"/>
  <c r="FD38" i="25"/>
  <c r="F831" i="33" s="1"/>
  <c r="FE38" i="25"/>
  <c r="G831" i="33" s="1"/>
  <c r="FG38" i="25"/>
  <c r="FI39" i="25"/>
  <c r="FC39" i="25"/>
  <c r="E859" i="33" s="1"/>
  <c r="FD39" i="25"/>
  <c r="F859" i="33" s="1"/>
  <c r="FE39" i="25"/>
  <c r="G859" i="33" s="1"/>
  <c r="FG39" i="25"/>
  <c r="FI40" i="25"/>
  <c r="FC40" i="25"/>
  <c r="E887" i="33" s="1"/>
  <c r="FD40" i="25"/>
  <c r="F887" i="33" s="1"/>
  <c r="FE40" i="25"/>
  <c r="G887" i="33" s="1"/>
  <c r="FG40" i="25"/>
  <c r="FI41" i="25"/>
  <c r="FC41" i="25"/>
  <c r="E915" i="33" s="1"/>
  <c r="FD41" i="25"/>
  <c r="F915" i="33" s="1"/>
  <c r="FE41" i="25"/>
  <c r="G915" i="33" s="1"/>
  <c r="FG41" i="25"/>
  <c r="FI42" i="25"/>
  <c r="FC42" i="25"/>
  <c r="E943" i="33" s="1"/>
  <c r="FD42" i="25"/>
  <c r="F943" i="33" s="1"/>
  <c r="FE42" i="25"/>
  <c r="G943" i="33" s="1"/>
  <c r="FG42" i="25"/>
  <c r="FI43" i="25"/>
  <c r="FC43" i="25"/>
  <c r="E971" i="33" s="1"/>
  <c r="FD43" i="25"/>
  <c r="F971" i="33" s="1"/>
  <c r="FE43" i="25"/>
  <c r="G971" i="33" s="1"/>
  <c r="FG43" i="25"/>
  <c r="FI44" i="25"/>
  <c r="FC44" i="25"/>
  <c r="E999" i="33" s="1"/>
  <c r="FD44" i="25"/>
  <c r="F999" i="33" s="1"/>
  <c r="FE44" i="25"/>
  <c r="G999" i="33" s="1"/>
  <c r="FG44" i="25"/>
  <c r="FI45" i="25"/>
  <c r="FC45" i="25"/>
  <c r="E1027" i="33" s="1"/>
  <c r="FD45" i="25"/>
  <c r="F1027" i="33" s="1"/>
  <c r="FE45" i="25"/>
  <c r="G1027" i="33" s="1"/>
  <c r="FG45" i="25"/>
  <c r="FI46" i="25"/>
  <c r="FC46" i="25"/>
  <c r="E1055" i="33" s="1"/>
  <c r="FD46" i="25"/>
  <c r="F1055" i="33" s="1"/>
  <c r="FE46" i="25"/>
  <c r="G1055" i="33" s="1"/>
  <c r="FG46" i="25"/>
  <c r="FI47" i="25"/>
  <c r="FC47" i="25"/>
  <c r="E1083" i="33" s="1"/>
  <c r="FD47" i="25"/>
  <c r="F1083" i="33" s="1"/>
  <c r="FE47" i="25"/>
  <c r="G1083" i="33" s="1"/>
  <c r="FG47" i="25"/>
  <c r="FI48" i="25"/>
  <c r="FC48" i="25"/>
  <c r="E1111" i="33" s="1"/>
  <c r="FD48" i="25"/>
  <c r="F1111" i="33" s="1"/>
  <c r="FE48" i="25"/>
  <c r="G1111" i="33" s="1"/>
  <c r="FG48" i="25"/>
  <c r="FI49" i="25"/>
  <c r="FC49" i="25"/>
  <c r="E1139" i="33" s="1"/>
  <c r="FD49" i="25"/>
  <c r="F1139" i="33" s="1"/>
  <c r="FE49" i="25"/>
  <c r="G1139" i="33" s="1"/>
  <c r="FG49" i="25"/>
  <c r="FI50" i="25"/>
  <c r="FC50" i="25"/>
  <c r="E1167" i="33" s="1"/>
  <c r="FD50" i="25"/>
  <c r="F1167" i="33" s="1"/>
  <c r="FE50" i="25"/>
  <c r="G1167" i="33" s="1"/>
  <c r="FG50" i="25"/>
  <c r="FI51" i="25"/>
  <c r="FC51" i="25"/>
  <c r="E1195" i="33" s="1"/>
  <c r="FD51" i="25"/>
  <c r="F1195" i="33" s="1"/>
  <c r="FE51" i="25"/>
  <c r="G1195" i="33" s="1"/>
  <c r="FG51" i="25"/>
  <c r="FI52" i="25"/>
  <c r="FC52" i="25"/>
  <c r="E1223" i="33" s="1"/>
  <c r="FD52" i="25"/>
  <c r="F1223" i="33" s="1"/>
  <c r="FE52" i="25"/>
  <c r="G1223" i="33" s="1"/>
  <c r="FG52" i="25"/>
  <c r="FI53" i="25"/>
  <c r="FC53" i="25"/>
  <c r="E1251" i="33" s="1"/>
  <c r="FD53" i="25"/>
  <c r="F1251" i="33" s="1"/>
  <c r="FE53" i="25"/>
  <c r="G1251" i="33" s="1"/>
  <c r="FG53" i="25"/>
  <c r="FI54" i="25"/>
  <c r="FC54" i="25"/>
  <c r="E1279" i="33" s="1"/>
  <c r="FD54" i="25"/>
  <c r="F1279" i="33" s="1"/>
  <c r="FE54" i="25"/>
  <c r="G1279" i="33" s="1"/>
  <c r="FG54" i="25"/>
  <c r="FI55" i="25"/>
  <c r="FC55" i="25"/>
  <c r="E1307" i="33" s="1"/>
  <c r="FD55" i="25"/>
  <c r="F1307" i="33" s="1"/>
  <c r="FE55" i="25"/>
  <c r="G1307" i="33" s="1"/>
  <c r="FG55" i="25"/>
  <c r="FI56" i="25"/>
  <c r="FC56" i="25"/>
  <c r="E1335" i="33" s="1"/>
  <c r="FD56" i="25"/>
  <c r="F1335" i="33" s="1"/>
  <c r="FE56" i="25"/>
  <c r="G1335" i="33" s="1"/>
  <c r="FG56" i="25"/>
  <c r="FI57" i="25"/>
  <c r="FC57" i="25"/>
  <c r="E1363" i="33" s="1"/>
  <c r="FD57" i="25"/>
  <c r="F1363" i="33" s="1"/>
  <c r="FE57" i="25"/>
  <c r="G1363" i="33" s="1"/>
  <c r="FG57" i="25"/>
  <c r="FI58" i="25"/>
  <c r="FC58" i="25"/>
  <c r="E1391" i="33" s="1"/>
  <c r="FD58" i="25"/>
  <c r="F1391" i="33" s="1"/>
  <c r="FE58" i="25"/>
  <c r="G1391" i="33" s="1"/>
  <c r="FG58" i="25"/>
  <c r="FI59" i="25"/>
  <c r="FC59" i="25"/>
  <c r="E1419" i="33" s="1"/>
  <c r="FD59" i="25"/>
  <c r="F1419" i="33" s="1"/>
  <c r="FE59" i="25"/>
  <c r="G1419" i="33" s="1"/>
  <c r="FG59" i="25"/>
  <c r="FI60" i="25"/>
  <c r="FC60" i="25"/>
  <c r="E1447" i="33" s="1"/>
  <c r="FD60" i="25"/>
  <c r="F1447" i="33" s="1"/>
  <c r="FE60" i="25"/>
  <c r="G1447" i="33" s="1"/>
  <c r="FG60" i="25"/>
  <c r="FI61" i="25"/>
  <c r="FC61" i="25"/>
  <c r="E1475" i="33" s="1"/>
  <c r="FD61" i="25"/>
  <c r="F1475" i="33" s="1"/>
  <c r="FE61" i="25"/>
  <c r="G1475" i="33" s="1"/>
  <c r="FG61" i="25"/>
  <c r="FI62" i="25"/>
  <c r="FC62" i="25"/>
  <c r="E1503" i="33" s="1"/>
  <c r="FD62" i="25"/>
  <c r="F1503" i="33" s="1"/>
  <c r="FE62" i="25"/>
  <c r="G1503" i="33" s="1"/>
  <c r="FG62" i="25"/>
  <c r="FI63" i="25"/>
  <c r="FI64" i="25"/>
  <c r="FI65" i="25"/>
  <c r="FI66" i="25"/>
  <c r="FI67" i="25"/>
  <c r="FI68" i="25"/>
  <c r="FI69" i="25"/>
  <c r="FI70" i="25"/>
  <c r="FI71" i="25"/>
  <c r="FI72" i="25"/>
  <c r="FI73" i="25"/>
  <c r="FI74" i="25"/>
  <c r="FI75" i="25"/>
  <c r="FI76" i="25"/>
  <c r="FI77" i="25"/>
  <c r="FI78" i="25"/>
  <c r="FI79" i="25"/>
  <c r="FI80" i="25"/>
  <c r="FI81" i="25"/>
  <c r="FI82" i="25"/>
  <c r="FI83" i="25"/>
  <c r="FI84" i="25"/>
  <c r="FI85" i="25"/>
  <c r="FI86" i="25"/>
  <c r="FI87" i="25"/>
  <c r="FI88" i="25"/>
  <c r="FI89" i="25"/>
  <c r="FI90" i="25"/>
  <c r="FI91" i="25"/>
  <c r="FI92" i="25"/>
  <c r="FI93" i="25"/>
  <c r="FI94" i="25"/>
  <c r="FI95" i="25"/>
  <c r="FI96" i="25"/>
  <c r="FI97" i="25"/>
  <c r="FI98" i="25"/>
  <c r="FI99" i="25"/>
  <c r="FI100" i="25"/>
  <c r="FI101" i="25"/>
  <c r="FI102" i="25"/>
  <c r="FI103" i="25"/>
  <c r="FI104" i="25"/>
  <c r="FI105" i="25"/>
  <c r="FI106" i="25"/>
  <c r="FI107" i="25"/>
  <c r="FI108" i="25"/>
  <c r="FR15" i="25"/>
  <c r="R188" i="33" s="1"/>
  <c r="FP15" i="25"/>
  <c r="J188" i="33" s="1"/>
  <c r="FQ15" i="25"/>
  <c r="N188" i="33" s="1"/>
  <c r="FR16" i="25"/>
  <c r="R216" i="33" s="1"/>
  <c r="FP16" i="25"/>
  <c r="J216" i="33" s="1"/>
  <c r="FQ16" i="25"/>
  <c r="N216" i="33" s="1"/>
  <c r="FR9" i="25"/>
  <c r="FW9" i="25" s="1"/>
  <c r="FP9" i="25"/>
  <c r="J20" i="33" s="1"/>
  <c r="FQ9" i="25"/>
  <c r="FR10" i="25"/>
  <c r="R48" i="33" s="1"/>
  <c r="FP10" i="25"/>
  <c r="J48" i="33" s="1"/>
  <c r="FQ10" i="25"/>
  <c r="N48" i="33" s="1"/>
  <c r="FR11" i="25"/>
  <c r="R76" i="33" s="1"/>
  <c r="FP11" i="25"/>
  <c r="J76" i="33" s="1"/>
  <c r="FQ11" i="25"/>
  <c r="N76" i="33" s="1"/>
  <c r="FR12" i="25"/>
  <c r="R104" i="33" s="1"/>
  <c r="FP12" i="25"/>
  <c r="J104" i="33" s="1"/>
  <c r="FQ12" i="25"/>
  <c r="N104" i="33" s="1"/>
  <c r="FR13" i="25"/>
  <c r="R132" i="33" s="1"/>
  <c r="FP13" i="25"/>
  <c r="J132" i="33" s="1"/>
  <c r="FQ13" i="25"/>
  <c r="N132" i="33" s="1"/>
  <c r="FR14" i="25"/>
  <c r="R160" i="33" s="1"/>
  <c r="FP14" i="25"/>
  <c r="J160" i="33" s="1"/>
  <c r="FQ14" i="25"/>
  <c r="N160" i="33" s="1"/>
  <c r="FR17" i="25"/>
  <c r="R244" i="33" s="1"/>
  <c r="FP17" i="25"/>
  <c r="J244" i="33" s="1"/>
  <c r="FQ17" i="25"/>
  <c r="N244" i="33" s="1"/>
  <c r="FR18" i="25"/>
  <c r="R272" i="33" s="1"/>
  <c r="FP18" i="25"/>
  <c r="J272" i="33" s="1"/>
  <c r="FQ18" i="25"/>
  <c r="N272" i="33" s="1"/>
  <c r="FR19" i="25"/>
  <c r="R300" i="33" s="1"/>
  <c r="FP19" i="25"/>
  <c r="J300" i="33" s="1"/>
  <c r="FQ19" i="25"/>
  <c r="N300" i="33" s="1"/>
  <c r="FR20" i="25"/>
  <c r="R328" i="33" s="1"/>
  <c r="FP20" i="25"/>
  <c r="J328" i="33" s="1"/>
  <c r="FQ20" i="25"/>
  <c r="N328" i="33" s="1"/>
  <c r="FR21" i="25"/>
  <c r="R356" i="33" s="1"/>
  <c r="FP21" i="25"/>
  <c r="J356" i="33" s="1"/>
  <c r="FQ21" i="25"/>
  <c r="N356" i="33" s="1"/>
  <c r="FR22" i="25"/>
  <c r="R384" i="33" s="1"/>
  <c r="FP22" i="25"/>
  <c r="J384" i="33" s="1"/>
  <c r="FQ22" i="25"/>
  <c r="N384" i="33" s="1"/>
  <c r="FR23" i="25"/>
  <c r="R412" i="33" s="1"/>
  <c r="FP23" i="25"/>
  <c r="J412" i="33" s="1"/>
  <c r="FQ23" i="25"/>
  <c r="N412" i="33" s="1"/>
  <c r="FR24" i="25"/>
  <c r="R440" i="33" s="1"/>
  <c r="FP24" i="25"/>
  <c r="J440" i="33" s="1"/>
  <c r="FQ24" i="25"/>
  <c r="N440" i="33" s="1"/>
  <c r="FR25" i="25"/>
  <c r="R468" i="33" s="1"/>
  <c r="FP25" i="25"/>
  <c r="J468" i="33" s="1"/>
  <c r="FQ25" i="25"/>
  <c r="N468" i="33" s="1"/>
  <c r="FR26" i="25"/>
  <c r="R496" i="33" s="1"/>
  <c r="FP26" i="25"/>
  <c r="J496" i="33" s="1"/>
  <c r="FQ26" i="25"/>
  <c r="N496" i="33" s="1"/>
  <c r="FR27" i="25"/>
  <c r="R524" i="33" s="1"/>
  <c r="FP27" i="25"/>
  <c r="J524" i="33" s="1"/>
  <c r="FQ27" i="25"/>
  <c r="N524" i="33" s="1"/>
  <c r="FR28" i="25"/>
  <c r="R552" i="33" s="1"/>
  <c r="FP28" i="25"/>
  <c r="J552" i="33" s="1"/>
  <c r="FQ28" i="25"/>
  <c r="N552" i="33" s="1"/>
  <c r="FR29" i="25"/>
  <c r="R580" i="33" s="1"/>
  <c r="FP29" i="25"/>
  <c r="J580" i="33" s="1"/>
  <c r="FQ29" i="25"/>
  <c r="N580" i="33" s="1"/>
  <c r="FR30" i="25"/>
  <c r="R608" i="33" s="1"/>
  <c r="FP30" i="25"/>
  <c r="J608" i="33" s="1"/>
  <c r="FQ30" i="25"/>
  <c r="N608" i="33" s="1"/>
  <c r="FR31" i="25"/>
  <c r="R636" i="33" s="1"/>
  <c r="FP31" i="25"/>
  <c r="J636" i="33" s="1"/>
  <c r="FQ31" i="25"/>
  <c r="N636" i="33" s="1"/>
  <c r="FR32" i="25"/>
  <c r="R664" i="33" s="1"/>
  <c r="FP32" i="25"/>
  <c r="J664" i="33" s="1"/>
  <c r="FQ32" i="25"/>
  <c r="N664" i="33" s="1"/>
  <c r="FR33" i="25"/>
  <c r="R692" i="33" s="1"/>
  <c r="FP33" i="25"/>
  <c r="J692" i="33" s="1"/>
  <c r="FQ33" i="25"/>
  <c r="N692" i="33" s="1"/>
  <c r="FR34" i="25"/>
  <c r="R720" i="33" s="1"/>
  <c r="FP34" i="25"/>
  <c r="J720" i="33" s="1"/>
  <c r="FQ34" i="25"/>
  <c r="N720" i="33" s="1"/>
  <c r="FR35" i="25"/>
  <c r="R748" i="33" s="1"/>
  <c r="FP35" i="25"/>
  <c r="J748" i="33" s="1"/>
  <c r="FQ35" i="25"/>
  <c r="N748" i="33" s="1"/>
  <c r="FR36" i="25"/>
  <c r="R776" i="33" s="1"/>
  <c r="FP36" i="25"/>
  <c r="J776" i="33" s="1"/>
  <c r="FQ36" i="25"/>
  <c r="N776" i="33" s="1"/>
  <c r="FR37" i="25"/>
  <c r="R804" i="33" s="1"/>
  <c r="FP37" i="25"/>
  <c r="J804" i="33" s="1"/>
  <c r="FQ37" i="25"/>
  <c r="N804" i="33" s="1"/>
  <c r="FR38" i="25"/>
  <c r="R832" i="33" s="1"/>
  <c r="FP38" i="25"/>
  <c r="J832" i="33" s="1"/>
  <c r="FQ38" i="25"/>
  <c r="N832" i="33" s="1"/>
  <c r="FR39" i="25"/>
  <c r="R860" i="33" s="1"/>
  <c r="FP39" i="25"/>
  <c r="J860" i="33" s="1"/>
  <c r="FQ39" i="25"/>
  <c r="N860" i="33" s="1"/>
  <c r="FR40" i="25"/>
  <c r="R888" i="33" s="1"/>
  <c r="FP40" i="25"/>
  <c r="J888" i="33" s="1"/>
  <c r="FQ40" i="25"/>
  <c r="N888" i="33" s="1"/>
  <c r="FR41" i="25"/>
  <c r="R916" i="33" s="1"/>
  <c r="FP41" i="25"/>
  <c r="J916" i="33" s="1"/>
  <c r="FQ41" i="25"/>
  <c r="N916" i="33" s="1"/>
  <c r="FR42" i="25"/>
  <c r="R944" i="33" s="1"/>
  <c r="FP42" i="25"/>
  <c r="J944" i="33" s="1"/>
  <c r="FQ42" i="25"/>
  <c r="N944" i="33" s="1"/>
  <c r="FR43" i="25"/>
  <c r="R972" i="33" s="1"/>
  <c r="FP43" i="25"/>
  <c r="J972" i="33" s="1"/>
  <c r="FQ43" i="25"/>
  <c r="N972" i="33" s="1"/>
  <c r="FR44" i="25"/>
  <c r="R1000" i="33" s="1"/>
  <c r="FP44" i="25"/>
  <c r="J1000" i="33" s="1"/>
  <c r="FQ44" i="25"/>
  <c r="N1000" i="33" s="1"/>
  <c r="FR45" i="25"/>
  <c r="R1028" i="33" s="1"/>
  <c r="FP45" i="25"/>
  <c r="J1028" i="33" s="1"/>
  <c r="FQ45" i="25"/>
  <c r="N1028" i="33" s="1"/>
  <c r="FR46" i="25"/>
  <c r="R1056" i="33" s="1"/>
  <c r="FP46" i="25"/>
  <c r="J1056" i="33" s="1"/>
  <c r="FQ46" i="25"/>
  <c r="N1056" i="33" s="1"/>
  <c r="FR47" i="25"/>
  <c r="R1084" i="33" s="1"/>
  <c r="FP47" i="25"/>
  <c r="J1084" i="33" s="1"/>
  <c r="FQ47" i="25"/>
  <c r="N1084" i="33" s="1"/>
  <c r="FR48" i="25"/>
  <c r="R1112" i="33" s="1"/>
  <c r="FP48" i="25"/>
  <c r="J1112" i="33" s="1"/>
  <c r="FQ48" i="25"/>
  <c r="N1112" i="33" s="1"/>
  <c r="FR49" i="25"/>
  <c r="R1140" i="33" s="1"/>
  <c r="FP49" i="25"/>
  <c r="J1140" i="33" s="1"/>
  <c r="FQ49" i="25"/>
  <c r="N1140" i="33" s="1"/>
  <c r="FR50" i="25"/>
  <c r="R1168" i="33" s="1"/>
  <c r="FP50" i="25"/>
  <c r="J1168" i="33" s="1"/>
  <c r="FQ50" i="25"/>
  <c r="N1168" i="33" s="1"/>
  <c r="FR51" i="25"/>
  <c r="R1196" i="33" s="1"/>
  <c r="FP51" i="25"/>
  <c r="J1196" i="33" s="1"/>
  <c r="FQ51" i="25"/>
  <c r="N1196" i="33" s="1"/>
  <c r="FR52" i="25"/>
  <c r="R1224" i="33" s="1"/>
  <c r="FP52" i="25"/>
  <c r="J1224" i="33" s="1"/>
  <c r="FQ52" i="25"/>
  <c r="N1224" i="33" s="1"/>
  <c r="FR53" i="25"/>
  <c r="R1252" i="33" s="1"/>
  <c r="FP53" i="25"/>
  <c r="J1252" i="33" s="1"/>
  <c r="FQ53" i="25"/>
  <c r="N1252" i="33" s="1"/>
  <c r="FR54" i="25"/>
  <c r="R1280" i="33" s="1"/>
  <c r="FP54" i="25"/>
  <c r="J1280" i="33" s="1"/>
  <c r="FQ54" i="25"/>
  <c r="N1280" i="33" s="1"/>
  <c r="FR55" i="25"/>
  <c r="R1308" i="33" s="1"/>
  <c r="FP55" i="25"/>
  <c r="J1308" i="33" s="1"/>
  <c r="FQ55" i="25"/>
  <c r="N1308" i="33" s="1"/>
  <c r="FR56" i="25"/>
  <c r="R1336" i="33" s="1"/>
  <c r="FP56" i="25"/>
  <c r="J1336" i="33" s="1"/>
  <c r="FQ56" i="25"/>
  <c r="N1336" i="33" s="1"/>
  <c r="FR57" i="25"/>
  <c r="R1364" i="33" s="1"/>
  <c r="FP57" i="25"/>
  <c r="J1364" i="33" s="1"/>
  <c r="FQ57" i="25"/>
  <c r="N1364" i="33" s="1"/>
  <c r="FR58" i="25"/>
  <c r="R1392" i="33" s="1"/>
  <c r="FP58" i="25"/>
  <c r="J1392" i="33" s="1"/>
  <c r="FQ58" i="25"/>
  <c r="N1392" i="33" s="1"/>
  <c r="FR59" i="25"/>
  <c r="R1420" i="33" s="1"/>
  <c r="FP59" i="25"/>
  <c r="J1420" i="33" s="1"/>
  <c r="FQ59" i="25"/>
  <c r="N1420" i="33" s="1"/>
  <c r="FR60" i="25"/>
  <c r="R1448" i="33" s="1"/>
  <c r="FP60" i="25"/>
  <c r="J1448" i="33" s="1"/>
  <c r="FQ60" i="25"/>
  <c r="N1448" i="33" s="1"/>
  <c r="FR61" i="25"/>
  <c r="R1476" i="33" s="1"/>
  <c r="FP61" i="25"/>
  <c r="J1476" i="33" s="1"/>
  <c r="FQ61" i="25"/>
  <c r="N1476" i="33" s="1"/>
  <c r="FR62" i="25"/>
  <c r="R1504" i="33" s="1"/>
  <c r="FP62" i="25"/>
  <c r="J1504" i="33" s="1"/>
  <c r="FQ62" i="25"/>
  <c r="N1504" i="33" s="1"/>
  <c r="FR63" i="25"/>
  <c r="R1532" i="33" s="1"/>
  <c r="FR64" i="25"/>
  <c r="R1560" i="33" s="1"/>
  <c r="FR65" i="25"/>
  <c r="R1588" i="33" s="1"/>
  <c r="FR66" i="25"/>
  <c r="R1616" i="33" s="1"/>
  <c r="FR67" i="25"/>
  <c r="R1644" i="33" s="1"/>
  <c r="FR68" i="25"/>
  <c r="R1672" i="33" s="1"/>
  <c r="FR69" i="25"/>
  <c r="R1700" i="33" s="1"/>
  <c r="FR70" i="25"/>
  <c r="R1728" i="33" s="1"/>
  <c r="FR71" i="25"/>
  <c r="R1756" i="33" s="1"/>
  <c r="FR72" i="25"/>
  <c r="R1784" i="33" s="1"/>
  <c r="FR73" i="25"/>
  <c r="R1812" i="33" s="1"/>
  <c r="FR74" i="25"/>
  <c r="R1840" i="33" s="1"/>
  <c r="FR75" i="25"/>
  <c r="R1868" i="33" s="1"/>
  <c r="FR76" i="25"/>
  <c r="R1896" i="33" s="1"/>
  <c r="FR77" i="25"/>
  <c r="R1924" i="33" s="1"/>
  <c r="FR78" i="25"/>
  <c r="R1952" i="33" s="1"/>
  <c r="FR79" i="25"/>
  <c r="R1980" i="33" s="1"/>
  <c r="FR80" i="25"/>
  <c r="R2008" i="33" s="1"/>
  <c r="FR81" i="25"/>
  <c r="R2036" i="33" s="1"/>
  <c r="FR82" i="25"/>
  <c r="R2064" i="33" s="1"/>
  <c r="FR83" i="25"/>
  <c r="R2092" i="33" s="1"/>
  <c r="FR84" i="25"/>
  <c r="R2120" i="33" s="1"/>
  <c r="FR85" i="25"/>
  <c r="R2148" i="33" s="1"/>
  <c r="FR86" i="25"/>
  <c r="R2176" i="33" s="1"/>
  <c r="FR87" i="25"/>
  <c r="R2204" i="33" s="1"/>
  <c r="FR88" i="25"/>
  <c r="R2232" i="33" s="1"/>
  <c r="FR89" i="25"/>
  <c r="R2260" i="33" s="1"/>
  <c r="FR90" i="25"/>
  <c r="R2288" i="33" s="1"/>
  <c r="FR91" i="25"/>
  <c r="R2316" i="33" s="1"/>
  <c r="FR92" i="25"/>
  <c r="R2344" i="33" s="1"/>
  <c r="FR93" i="25"/>
  <c r="R2372" i="33" s="1"/>
  <c r="FR94" i="25"/>
  <c r="R2400" i="33" s="1"/>
  <c r="FR95" i="25"/>
  <c r="R2428" i="33" s="1"/>
  <c r="FR96" i="25"/>
  <c r="R2456" i="33" s="1"/>
  <c r="FR97" i="25"/>
  <c r="R2484" i="33" s="1"/>
  <c r="FR98" i="25"/>
  <c r="R2512" i="33" s="1"/>
  <c r="FR99" i="25"/>
  <c r="R2540" i="33" s="1"/>
  <c r="FR100" i="25"/>
  <c r="R2568" i="33" s="1"/>
  <c r="FR101" i="25"/>
  <c r="R2596" i="33" s="1"/>
  <c r="FR102" i="25"/>
  <c r="R2624" i="33" s="1"/>
  <c r="FR103" i="25"/>
  <c r="R2652" i="33" s="1"/>
  <c r="FR104" i="25"/>
  <c r="R2680" i="33" s="1"/>
  <c r="FR105" i="25"/>
  <c r="R2708" i="33" s="1"/>
  <c r="FR106" i="25"/>
  <c r="R2736" i="33" s="1"/>
  <c r="FR107" i="25"/>
  <c r="R2764" i="33" s="1"/>
  <c r="FR108" i="25"/>
  <c r="R2792" i="33" s="1"/>
  <c r="AO111" i="25"/>
  <c r="JI6" i="25" s="1"/>
  <c r="AM111" i="25"/>
  <c r="JH6" i="25" s="1"/>
  <c r="AO110" i="25"/>
  <c r="JI5" i="25" s="1"/>
  <c r="AM110" i="25"/>
  <c r="JH5" i="25" s="1"/>
  <c r="AT110" i="25"/>
  <c r="JK5" i="25" s="1"/>
  <c r="FP111" i="25"/>
  <c r="KH6" i="25" s="1"/>
  <c r="FC111" i="25"/>
  <c r="KG6" i="25" s="1"/>
  <c r="FP110" i="25"/>
  <c r="KH5" i="25" s="1"/>
  <c r="FC110" i="25"/>
  <c r="KG5" i="25" s="1"/>
  <c r="DJ111" i="25"/>
  <c r="KE6" i="25" s="1"/>
  <c r="DH111" i="25"/>
  <c r="KD6" i="25" s="1"/>
  <c r="DF111" i="25"/>
  <c r="KC6" i="25" s="1"/>
  <c r="DD111" i="25"/>
  <c r="KB6" i="25" s="1"/>
  <c r="DB111" i="25"/>
  <c r="KA6" i="25" s="1"/>
  <c r="CY111" i="25"/>
  <c r="JZ6" i="25" s="1"/>
  <c r="CW111" i="25"/>
  <c r="JY6" i="25" s="1"/>
  <c r="CU111" i="25"/>
  <c r="JX6" i="25" s="1"/>
  <c r="DJ110" i="25"/>
  <c r="KE5" i="25" s="1"/>
  <c r="DF110" i="25"/>
  <c r="KC5" i="25" s="1"/>
  <c r="DH110" i="25"/>
  <c r="KD5" i="25" s="1"/>
  <c r="CW110" i="25"/>
  <c r="JY5" i="25" s="1"/>
  <c r="CY110" i="25"/>
  <c r="JZ5" i="25" s="1"/>
  <c r="DB110" i="25"/>
  <c r="KA5" i="25" s="1"/>
  <c r="DD110" i="25"/>
  <c r="KB5" i="25" s="1"/>
  <c r="CU110" i="25"/>
  <c r="JX5" i="25" s="1"/>
  <c r="CF111" i="25"/>
  <c r="JW6" i="25" s="1"/>
  <c r="CD111" i="25"/>
  <c r="JV6" i="25" s="1"/>
  <c r="CB111" i="25"/>
  <c r="JU6" i="25" s="1"/>
  <c r="BZ111" i="25"/>
  <c r="JT6" i="25" s="1"/>
  <c r="BX111" i="25"/>
  <c r="JS6" i="25" s="1"/>
  <c r="BU111" i="25"/>
  <c r="JR6" i="25" s="1"/>
  <c r="BS111" i="25"/>
  <c r="JQ6" i="25" s="1"/>
  <c r="BQ111" i="25"/>
  <c r="JP6" i="25" s="1"/>
  <c r="BB111" i="25"/>
  <c r="JO6" i="25" s="1"/>
  <c r="AZ111" i="25"/>
  <c r="JN6" i="25" s="1"/>
  <c r="AX111" i="25"/>
  <c r="JM6" i="25" s="1"/>
  <c r="AV111" i="25"/>
  <c r="JL6" i="25" s="1"/>
  <c r="AT111" i="25"/>
  <c r="JK6" i="25" s="1"/>
  <c r="AQ111" i="25"/>
  <c r="JJ6" i="25" s="1"/>
  <c r="X111" i="25"/>
  <c r="JG6" i="25" s="1"/>
  <c r="J111" i="25"/>
  <c r="JF6" i="25" s="1"/>
  <c r="CF110" i="25"/>
  <c r="JW5" i="25" s="1"/>
  <c r="CB110" i="25"/>
  <c r="JU5" i="25" s="1"/>
  <c r="CD110" i="25"/>
  <c r="JV5" i="25" s="1"/>
  <c r="BS110" i="25"/>
  <c r="JQ5" i="25" s="1"/>
  <c r="BQ110" i="25"/>
  <c r="JP5" i="25" s="1"/>
  <c r="BB110" i="25"/>
  <c r="JO5" i="25" s="1"/>
  <c r="AZ110" i="25"/>
  <c r="JN5" i="25" s="1"/>
  <c r="AX110" i="25"/>
  <c r="JM5" i="25" s="1"/>
  <c r="AV110" i="25"/>
  <c r="JL5" i="25" s="1"/>
  <c r="B107" i="25"/>
  <c r="H106" i="15" s="1"/>
  <c r="C107" i="25"/>
  <c r="I106" i="15" s="1"/>
  <c r="B108" i="25"/>
  <c r="H107" i="15" s="1"/>
  <c r="C108" i="25"/>
  <c r="I107" i="15" s="1"/>
  <c r="B9" i="25"/>
  <c r="H8" i="15" s="1"/>
  <c r="C9" i="25"/>
  <c r="I8" i="15" s="1"/>
  <c r="B10" i="25"/>
  <c r="H9" i="15" s="1"/>
  <c r="C10" i="25"/>
  <c r="I9" i="15" s="1"/>
  <c r="B11" i="25"/>
  <c r="H10" i="15" s="1"/>
  <c r="C11" i="25"/>
  <c r="I10" i="15" s="1"/>
  <c r="B12" i="25"/>
  <c r="H11" i="15" s="1"/>
  <c r="C12" i="25"/>
  <c r="I11" i="15" s="1"/>
  <c r="B13" i="25"/>
  <c r="H12" i="15" s="1"/>
  <c r="C13" i="25"/>
  <c r="I12" i="15" s="1"/>
  <c r="B14" i="25"/>
  <c r="H13" i="15" s="1"/>
  <c r="C14" i="25"/>
  <c r="I13" i="15" s="1"/>
  <c r="B15" i="25"/>
  <c r="H14" i="15" s="1"/>
  <c r="C15" i="25"/>
  <c r="I14" i="15" s="1"/>
  <c r="B16" i="25"/>
  <c r="H15" i="15" s="1"/>
  <c r="C16" i="25"/>
  <c r="I15" i="15" s="1"/>
  <c r="B17" i="25"/>
  <c r="H16" i="15" s="1"/>
  <c r="C17" i="25"/>
  <c r="I16" i="15" s="1"/>
  <c r="B18" i="25"/>
  <c r="H17" i="15" s="1"/>
  <c r="C18" i="25"/>
  <c r="I17" i="15" s="1"/>
  <c r="B19" i="25"/>
  <c r="H18" i="15" s="1"/>
  <c r="C19" i="25"/>
  <c r="I18" i="15" s="1"/>
  <c r="B20" i="25"/>
  <c r="H19" i="15" s="1"/>
  <c r="C20" i="25"/>
  <c r="I19" i="15" s="1"/>
  <c r="B21" i="25"/>
  <c r="H20" i="15" s="1"/>
  <c r="C21" i="25"/>
  <c r="I20" i="15" s="1"/>
  <c r="B22" i="25"/>
  <c r="H21" i="15" s="1"/>
  <c r="C22" i="25"/>
  <c r="I21" i="15" s="1"/>
  <c r="B23" i="25"/>
  <c r="H22" i="15" s="1"/>
  <c r="C23" i="25"/>
  <c r="I22" i="15" s="1"/>
  <c r="B24" i="25"/>
  <c r="H23" i="15" s="1"/>
  <c r="C24" i="25"/>
  <c r="I23" i="15" s="1"/>
  <c r="B25" i="25"/>
  <c r="H24" i="15" s="1"/>
  <c r="C25" i="25"/>
  <c r="I24" i="15" s="1"/>
  <c r="B26" i="25"/>
  <c r="H25" i="15" s="1"/>
  <c r="C26" i="25"/>
  <c r="I25" i="15" s="1"/>
  <c r="B27" i="25"/>
  <c r="H26" i="15" s="1"/>
  <c r="C27" i="25"/>
  <c r="I26" i="15" s="1"/>
  <c r="B28" i="25"/>
  <c r="H27" i="15" s="1"/>
  <c r="C28" i="25"/>
  <c r="I27" i="15" s="1"/>
  <c r="B29" i="25"/>
  <c r="H28" i="15" s="1"/>
  <c r="C29" i="25"/>
  <c r="I28" i="15" s="1"/>
  <c r="B30" i="25"/>
  <c r="H29" i="15" s="1"/>
  <c r="C30" i="25"/>
  <c r="I29" i="15" s="1"/>
  <c r="B31" i="25"/>
  <c r="H30" i="15" s="1"/>
  <c r="C31" i="25"/>
  <c r="I30" i="15" s="1"/>
  <c r="B32" i="25"/>
  <c r="H31" i="15" s="1"/>
  <c r="C32" i="25"/>
  <c r="I31" i="15" s="1"/>
  <c r="B33" i="25"/>
  <c r="H32" i="15" s="1"/>
  <c r="C33" i="25"/>
  <c r="I32" i="15" s="1"/>
  <c r="B34" i="25"/>
  <c r="H33" i="15" s="1"/>
  <c r="C34" i="25"/>
  <c r="I33" i="15" s="1"/>
  <c r="B35" i="25"/>
  <c r="H34" i="15" s="1"/>
  <c r="C35" i="25"/>
  <c r="I34" i="15" s="1"/>
  <c r="B36" i="25"/>
  <c r="H35" i="15" s="1"/>
  <c r="C36" i="25"/>
  <c r="I35" i="15" s="1"/>
  <c r="B37" i="25"/>
  <c r="H36" i="15" s="1"/>
  <c r="C37" i="25"/>
  <c r="I36" i="15" s="1"/>
  <c r="B38" i="25"/>
  <c r="H37" i="15" s="1"/>
  <c r="C38" i="25"/>
  <c r="I37" i="15" s="1"/>
  <c r="B39" i="25"/>
  <c r="H38" i="15" s="1"/>
  <c r="C39" i="25"/>
  <c r="I38" i="15" s="1"/>
  <c r="B40" i="25"/>
  <c r="H39" i="15" s="1"/>
  <c r="C40" i="25"/>
  <c r="I39" i="15" s="1"/>
  <c r="B41" i="25"/>
  <c r="H40" i="15" s="1"/>
  <c r="C41" i="25"/>
  <c r="I40" i="15" s="1"/>
  <c r="B42" i="25"/>
  <c r="H41" i="15" s="1"/>
  <c r="C42" i="25"/>
  <c r="I41" i="15" s="1"/>
  <c r="B43" i="25"/>
  <c r="H42" i="15" s="1"/>
  <c r="C43" i="25"/>
  <c r="I42" i="15" s="1"/>
  <c r="B44" i="25"/>
  <c r="H43" i="15" s="1"/>
  <c r="C44" i="25"/>
  <c r="I43" i="15" s="1"/>
  <c r="B45" i="25"/>
  <c r="H44" i="15" s="1"/>
  <c r="C45" i="25"/>
  <c r="I44" i="15" s="1"/>
  <c r="B46" i="25"/>
  <c r="H45" i="15" s="1"/>
  <c r="C46" i="25"/>
  <c r="I45" i="15" s="1"/>
  <c r="B47" i="25"/>
  <c r="H46" i="15" s="1"/>
  <c r="C47" i="25"/>
  <c r="I46" i="15" s="1"/>
  <c r="B48" i="25"/>
  <c r="H47" i="15" s="1"/>
  <c r="C48" i="25"/>
  <c r="I47" i="15" s="1"/>
  <c r="B49" i="25"/>
  <c r="H48" i="15" s="1"/>
  <c r="C49" i="25"/>
  <c r="I48" i="15" s="1"/>
  <c r="B50" i="25"/>
  <c r="H49" i="15" s="1"/>
  <c r="C50" i="25"/>
  <c r="I49" i="15" s="1"/>
  <c r="B51" i="25"/>
  <c r="H50" i="15" s="1"/>
  <c r="C51" i="25"/>
  <c r="I50" i="15" s="1"/>
  <c r="B52" i="25"/>
  <c r="H51" i="15" s="1"/>
  <c r="C52" i="25"/>
  <c r="I51" i="15" s="1"/>
  <c r="B53" i="25"/>
  <c r="H52" i="15" s="1"/>
  <c r="C53" i="25"/>
  <c r="I52" i="15" s="1"/>
  <c r="B54" i="25"/>
  <c r="H53" i="15" s="1"/>
  <c r="C54" i="25"/>
  <c r="I53" i="15" s="1"/>
  <c r="B55" i="25"/>
  <c r="H54" i="15" s="1"/>
  <c r="C55" i="25"/>
  <c r="I54" i="15" s="1"/>
  <c r="B56" i="25"/>
  <c r="H55" i="15" s="1"/>
  <c r="C56" i="25"/>
  <c r="I55" i="15" s="1"/>
  <c r="B57" i="25"/>
  <c r="H56" i="15" s="1"/>
  <c r="C57" i="25"/>
  <c r="I56" i="15" s="1"/>
  <c r="B58" i="25"/>
  <c r="H57" i="15" s="1"/>
  <c r="C58" i="25"/>
  <c r="I57" i="15" s="1"/>
  <c r="B59" i="25"/>
  <c r="H58" i="15" s="1"/>
  <c r="C59" i="25"/>
  <c r="I58" i="15" s="1"/>
  <c r="B60" i="25"/>
  <c r="H59" i="15" s="1"/>
  <c r="C60" i="25"/>
  <c r="I59" i="15" s="1"/>
  <c r="B61" i="25"/>
  <c r="H60" i="15" s="1"/>
  <c r="C61" i="25"/>
  <c r="I60" i="15" s="1"/>
  <c r="B62" i="25"/>
  <c r="H61" i="15" s="1"/>
  <c r="C62" i="25"/>
  <c r="I61" i="15" s="1"/>
  <c r="B63" i="25"/>
  <c r="H62" i="15" s="1"/>
  <c r="C63" i="25"/>
  <c r="I62" i="15" s="1"/>
  <c r="B64" i="25"/>
  <c r="H63" i="15" s="1"/>
  <c r="C64" i="25"/>
  <c r="I63" i="15" s="1"/>
  <c r="B65" i="25"/>
  <c r="H64" i="15" s="1"/>
  <c r="C65" i="25"/>
  <c r="I64" i="15" s="1"/>
  <c r="B66" i="25"/>
  <c r="H65" i="15" s="1"/>
  <c r="C66" i="25"/>
  <c r="I65" i="15" s="1"/>
  <c r="B67" i="25"/>
  <c r="H66" i="15" s="1"/>
  <c r="C67" i="25"/>
  <c r="I66" i="15" s="1"/>
  <c r="B68" i="25"/>
  <c r="H67" i="15" s="1"/>
  <c r="C68" i="25"/>
  <c r="I67" i="15" s="1"/>
  <c r="B69" i="25"/>
  <c r="H68" i="15" s="1"/>
  <c r="C69" i="25"/>
  <c r="I68" i="15" s="1"/>
  <c r="B70" i="25"/>
  <c r="H69" i="15" s="1"/>
  <c r="C70" i="25"/>
  <c r="I69" i="15" s="1"/>
  <c r="B71" i="25"/>
  <c r="H70" i="15" s="1"/>
  <c r="C71" i="25"/>
  <c r="I70" i="15" s="1"/>
  <c r="B72" i="25"/>
  <c r="H71" i="15" s="1"/>
  <c r="C72" i="25"/>
  <c r="I71" i="15" s="1"/>
  <c r="B73" i="25"/>
  <c r="H72" i="15" s="1"/>
  <c r="C73" i="25"/>
  <c r="I72" i="15" s="1"/>
  <c r="B74" i="25"/>
  <c r="H73" i="15" s="1"/>
  <c r="C74" i="25"/>
  <c r="I73" i="15" s="1"/>
  <c r="B75" i="25"/>
  <c r="H74" i="15" s="1"/>
  <c r="C75" i="25"/>
  <c r="I74" i="15" s="1"/>
  <c r="B76" i="25"/>
  <c r="H75" i="15" s="1"/>
  <c r="C76" i="25"/>
  <c r="I75" i="15" s="1"/>
  <c r="B77" i="25"/>
  <c r="H76" i="15" s="1"/>
  <c r="C77" i="25"/>
  <c r="I76" i="15" s="1"/>
  <c r="B78" i="25"/>
  <c r="H77" i="15" s="1"/>
  <c r="C78" i="25"/>
  <c r="I77" i="15" s="1"/>
  <c r="B79" i="25"/>
  <c r="H78" i="15" s="1"/>
  <c r="C79" i="25"/>
  <c r="I78" i="15" s="1"/>
  <c r="B80" i="25"/>
  <c r="H79" i="15" s="1"/>
  <c r="C80" i="25"/>
  <c r="I79" i="15" s="1"/>
  <c r="B81" i="25"/>
  <c r="H80" i="15" s="1"/>
  <c r="C81" i="25"/>
  <c r="I80" i="15" s="1"/>
  <c r="B82" i="25"/>
  <c r="H81" i="15" s="1"/>
  <c r="C82" i="25"/>
  <c r="I81" i="15" s="1"/>
  <c r="B83" i="25"/>
  <c r="H82" i="15" s="1"/>
  <c r="C83" i="25"/>
  <c r="I82" i="15" s="1"/>
  <c r="B84" i="25"/>
  <c r="H83" i="15" s="1"/>
  <c r="C84" i="25"/>
  <c r="I83" i="15" s="1"/>
  <c r="B85" i="25"/>
  <c r="H84" i="15" s="1"/>
  <c r="C85" i="25"/>
  <c r="I84" i="15" s="1"/>
  <c r="B86" i="25"/>
  <c r="H85" i="15" s="1"/>
  <c r="C86" i="25"/>
  <c r="I85" i="15" s="1"/>
  <c r="B87" i="25"/>
  <c r="H86" i="15" s="1"/>
  <c r="C87" i="25"/>
  <c r="I86" i="15" s="1"/>
  <c r="B88" i="25"/>
  <c r="H87" i="15" s="1"/>
  <c r="C88" i="25"/>
  <c r="I87" i="15" s="1"/>
  <c r="B89" i="25"/>
  <c r="H88" i="15" s="1"/>
  <c r="C89" i="25"/>
  <c r="I88" i="15" s="1"/>
  <c r="B90" i="25"/>
  <c r="H89" i="15" s="1"/>
  <c r="C90" i="25"/>
  <c r="I89" i="15" s="1"/>
  <c r="B91" i="25"/>
  <c r="H90" i="15" s="1"/>
  <c r="C91" i="25"/>
  <c r="I90" i="15" s="1"/>
  <c r="B92" i="25"/>
  <c r="H91" i="15" s="1"/>
  <c r="C92" i="25"/>
  <c r="I91" i="15" s="1"/>
  <c r="B93" i="25"/>
  <c r="H92" i="15" s="1"/>
  <c r="C93" i="25"/>
  <c r="I92" i="15" s="1"/>
  <c r="B94" i="25"/>
  <c r="H93" i="15" s="1"/>
  <c r="C94" i="25"/>
  <c r="I93" i="15" s="1"/>
  <c r="B95" i="25"/>
  <c r="H94" i="15" s="1"/>
  <c r="C95" i="25"/>
  <c r="I94" i="15" s="1"/>
  <c r="B96" i="25"/>
  <c r="H95" i="15" s="1"/>
  <c r="C96" i="25"/>
  <c r="I95" i="15" s="1"/>
  <c r="B97" i="25"/>
  <c r="H96" i="15" s="1"/>
  <c r="C97" i="25"/>
  <c r="I96" i="15" s="1"/>
  <c r="B98" i="25"/>
  <c r="H97" i="15" s="1"/>
  <c r="C98" i="25"/>
  <c r="I97" i="15" s="1"/>
  <c r="B99" i="25"/>
  <c r="H98" i="15" s="1"/>
  <c r="C99" i="25"/>
  <c r="I98" i="15" s="1"/>
  <c r="B100" i="25"/>
  <c r="H99" i="15" s="1"/>
  <c r="C100" i="25"/>
  <c r="I99" i="15" s="1"/>
  <c r="B101" i="25"/>
  <c r="H100" i="15" s="1"/>
  <c r="C101" i="25"/>
  <c r="I100" i="15" s="1"/>
  <c r="B102" i="25"/>
  <c r="H101" i="15" s="1"/>
  <c r="C102" i="25"/>
  <c r="I101" i="15" s="1"/>
  <c r="B103" i="25"/>
  <c r="H102" i="15" s="1"/>
  <c r="C103" i="25"/>
  <c r="I102" i="15" s="1"/>
  <c r="B104" i="25"/>
  <c r="H103" i="15" s="1"/>
  <c r="C104" i="25"/>
  <c r="I103" i="15" s="1"/>
  <c r="B105" i="25"/>
  <c r="H104" i="15" s="1"/>
  <c r="C105" i="25"/>
  <c r="I104" i="15" s="1"/>
  <c r="B106" i="25"/>
  <c r="H105" i="15" s="1"/>
  <c r="C106" i="25"/>
  <c r="I105" i="15" s="1"/>
  <c r="AG10" i="9"/>
  <c r="X41" i="33" s="1"/>
  <c r="V10" i="9"/>
  <c r="Y10" i="9"/>
  <c r="AG12" i="9"/>
  <c r="X97" i="33" s="1"/>
  <c r="V12" i="9"/>
  <c r="Y12" i="9"/>
  <c r="AG13" i="9"/>
  <c r="X125" i="33" s="1"/>
  <c r="V13" i="9"/>
  <c r="Y13" i="9"/>
  <c r="AG15" i="9"/>
  <c r="X181" i="33" s="1"/>
  <c r="V15" i="9"/>
  <c r="Y15" i="9"/>
  <c r="AG16" i="9"/>
  <c r="X209" i="33" s="1"/>
  <c r="V16" i="9"/>
  <c r="Y16" i="9"/>
  <c r="AG21" i="9"/>
  <c r="X349" i="33" s="1"/>
  <c r="V21" i="9"/>
  <c r="Y21" i="9"/>
  <c r="AG23" i="9"/>
  <c r="X405" i="33" s="1"/>
  <c r="V23" i="9"/>
  <c r="Y23" i="9"/>
  <c r="AG27" i="9"/>
  <c r="X517" i="33" s="1"/>
  <c r="V27" i="9"/>
  <c r="Y27" i="9"/>
  <c r="AG32" i="9"/>
  <c r="X657" i="33" s="1"/>
  <c r="V32" i="9"/>
  <c r="Y32" i="9"/>
  <c r="AG33" i="9"/>
  <c r="X685" i="33" s="1"/>
  <c r="V33" i="9"/>
  <c r="Y33" i="9"/>
  <c r="AG34" i="9"/>
  <c r="X713" i="33" s="1"/>
  <c r="V34" i="9"/>
  <c r="Y34" i="9"/>
  <c r="AG35" i="9"/>
  <c r="X741" i="33" s="1"/>
  <c r="V35" i="9"/>
  <c r="Y35" i="9"/>
  <c r="AG41" i="9"/>
  <c r="X909" i="33" s="1"/>
  <c r="V41" i="9"/>
  <c r="Y41" i="9"/>
  <c r="AG42" i="9"/>
  <c r="X937" i="33" s="1"/>
  <c r="V42" i="9"/>
  <c r="Y42" i="9"/>
  <c r="AG44" i="9"/>
  <c r="X993" i="33" s="1"/>
  <c r="V44" i="9"/>
  <c r="Y44" i="9"/>
  <c r="AG48" i="9"/>
  <c r="X1105" i="33" s="1"/>
  <c r="V48" i="9"/>
  <c r="Y48" i="9"/>
  <c r="AG55" i="9"/>
  <c r="X1301" i="33" s="1"/>
  <c r="V55" i="9"/>
  <c r="Y55" i="9"/>
  <c r="AG58" i="9"/>
  <c r="X1385" i="33" s="1"/>
  <c r="V58" i="9"/>
  <c r="Y58" i="9"/>
  <c r="AG59" i="9"/>
  <c r="X1413" i="33" s="1"/>
  <c r="V59" i="9"/>
  <c r="Y59" i="9"/>
  <c r="AG60" i="9"/>
  <c r="X1441" i="33" s="1"/>
  <c r="V60" i="9"/>
  <c r="Y60" i="9"/>
  <c r="AG17" i="9"/>
  <c r="X237" i="33" s="1"/>
  <c r="V17" i="9"/>
  <c r="Y17" i="9"/>
  <c r="AG18" i="9"/>
  <c r="X265" i="33" s="1"/>
  <c r="V18" i="9"/>
  <c r="Y18" i="9"/>
  <c r="AG19" i="9"/>
  <c r="X293" i="33" s="1"/>
  <c r="V19" i="9"/>
  <c r="Y19" i="9"/>
  <c r="AG25" i="9"/>
  <c r="X461" i="33" s="1"/>
  <c r="V25" i="9"/>
  <c r="Y25" i="9"/>
  <c r="AP25" i="9"/>
  <c r="AG30" i="9"/>
  <c r="X601" i="33" s="1"/>
  <c r="V30" i="9"/>
  <c r="Y30" i="9"/>
  <c r="AG31" i="9"/>
  <c r="X629" i="33" s="1"/>
  <c r="V31" i="9"/>
  <c r="Y31" i="9"/>
  <c r="AG39" i="9"/>
  <c r="X853" i="33" s="1"/>
  <c r="V39" i="9"/>
  <c r="Y39" i="9"/>
  <c r="AG50" i="9"/>
  <c r="X1161" i="33" s="1"/>
  <c r="V50" i="9"/>
  <c r="Y50" i="9"/>
  <c r="AG51" i="9"/>
  <c r="X1189" i="33" s="1"/>
  <c r="V51" i="9"/>
  <c r="Y51" i="9"/>
  <c r="AG57" i="9"/>
  <c r="X1357" i="33" s="1"/>
  <c r="V57" i="9"/>
  <c r="Y57" i="9"/>
  <c r="AG62" i="9"/>
  <c r="X1497" i="33" s="1"/>
  <c r="V62" i="9"/>
  <c r="Y62" i="9"/>
  <c r="BB62" i="25"/>
  <c r="S1496" i="33" s="1"/>
  <c r="AG9" i="9"/>
  <c r="X13" i="33" s="1"/>
  <c r="V9" i="9"/>
  <c r="X10" i="33" s="1"/>
  <c r="Y9" i="9"/>
  <c r="X11" i="33"/>
  <c r="AM9" i="9"/>
  <c r="X19" i="33"/>
  <c r="AO9" i="9"/>
  <c r="X20" i="33"/>
  <c r="AP9" i="9"/>
  <c r="AG11" i="9"/>
  <c r="X69" i="33" s="1"/>
  <c r="V11" i="9"/>
  <c r="Y11" i="9"/>
  <c r="AG14" i="9"/>
  <c r="X153" i="33" s="1"/>
  <c r="V14" i="9"/>
  <c r="Y14" i="9"/>
  <c r="AG20" i="9"/>
  <c r="X321" i="33" s="1"/>
  <c r="V20" i="9"/>
  <c r="Y20" i="9"/>
  <c r="AG22" i="9"/>
  <c r="X377" i="33" s="1"/>
  <c r="V22" i="9"/>
  <c r="Y22" i="9"/>
  <c r="AG24" i="9"/>
  <c r="X433" i="33" s="1"/>
  <c r="V24" i="9"/>
  <c r="Y24" i="9"/>
  <c r="AP24" i="9"/>
  <c r="M6" i="9"/>
  <c r="Z6" i="9" s="1"/>
  <c r="AG26" i="9"/>
  <c r="X489" i="33" s="1"/>
  <c r="V26" i="9"/>
  <c r="Y26" i="9"/>
  <c r="AP26" i="9"/>
  <c r="AG28" i="9"/>
  <c r="X545" i="33" s="1"/>
  <c r="V28" i="9"/>
  <c r="Y28" i="9"/>
  <c r="AG29" i="9"/>
  <c r="X573" i="33" s="1"/>
  <c r="V29" i="9"/>
  <c r="Y29" i="9"/>
  <c r="AG36" i="9"/>
  <c r="X769" i="33" s="1"/>
  <c r="V36" i="9"/>
  <c r="Y36" i="9"/>
  <c r="AG37" i="9"/>
  <c r="X797" i="33" s="1"/>
  <c r="V37" i="9"/>
  <c r="Y37" i="9"/>
  <c r="AG38" i="9"/>
  <c r="X825" i="33" s="1"/>
  <c r="V38" i="9"/>
  <c r="Y38" i="9"/>
  <c r="AG40" i="9"/>
  <c r="X881" i="33" s="1"/>
  <c r="V40" i="9"/>
  <c r="Y40" i="9"/>
  <c r="AG43" i="9"/>
  <c r="X965" i="33" s="1"/>
  <c r="V43" i="9"/>
  <c r="Y43" i="9"/>
  <c r="AG45" i="9"/>
  <c r="X1021" i="33" s="1"/>
  <c r="V45" i="9"/>
  <c r="Y45" i="9"/>
  <c r="AG46" i="9"/>
  <c r="X1049" i="33" s="1"/>
  <c r="V46" i="9"/>
  <c r="Y46" i="9"/>
  <c r="AG47" i="9"/>
  <c r="X1077" i="33" s="1"/>
  <c r="V47" i="9"/>
  <c r="Y47" i="9"/>
  <c r="AG49" i="9"/>
  <c r="X1133" i="33" s="1"/>
  <c r="V49" i="9"/>
  <c r="Y49" i="9"/>
  <c r="AG53" i="9"/>
  <c r="X1245" i="33" s="1"/>
  <c r="V53" i="9"/>
  <c r="Y53" i="9"/>
  <c r="AG54" i="9"/>
  <c r="X1273" i="33" s="1"/>
  <c r="V54" i="9"/>
  <c r="Y54" i="9"/>
  <c r="AG56" i="9"/>
  <c r="X1329" i="33" s="1"/>
  <c r="V56" i="9"/>
  <c r="Y56" i="9"/>
  <c r="AG61" i="9"/>
  <c r="X1469" i="33" s="1"/>
  <c r="V61" i="9"/>
  <c r="Y61" i="9"/>
  <c r="BP4" i="25"/>
  <c r="IF5" i="25"/>
  <c r="IE5" i="25"/>
  <c r="ID5" i="25"/>
  <c r="IC5" i="25"/>
  <c r="HU5" i="25"/>
  <c r="HT5" i="25"/>
  <c r="HS5" i="25"/>
  <c r="HR5" i="25"/>
  <c r="HJ5" i="25"/>
  <c r="HI5" i="25"/>
  <c r="HH5" i="25"/>
  <c r="HG5" i="25"/>
  <c r="O8" i="9"/>
  <c r="AH8" i="9" s="1"/>
  <c r="N8" i="9"/>
  <c r="AD8" i="9" s="1"/>
  <c r="M8" i="9"/>
  <c r="Z8" i="9" s="1"/>
  <c r="CC6" i="25"/>
  <c r="AI6" i="9"/>
  <c r="V52" i="9"/>
  <c r="Y52" i="9"/>
  <c r="AG52" i="9"/>
  <c r="X1217" i="33" s="1"/>
  <c r="V63" i="9"/>
  <c r="Y63" i="9"/>
  <c r="AG63" i="9"/>
  <c r="X1525" i="33" s="1"/>
  <c r="V64" i="9"/>
  <c r="Y64" i="9"/>
  <c r="AG64" i="9"/>
  <c r="X1553" i="33" s="1"/>
  <c r="V65" i="9"/>
  <c r="Y65" i="9"/>
  <c r="AG65" i="9"/>
  <c r="X1581" i="33" s="1"/>
  <c r="V66" i="9"/>
  <c r="Y66" i="9"/>
  <c r="AG66" i="9"/>
  <c r="X1609" i="33" s="1"/>
  <c r="V67" i="9"/>
  <c r="Y67" i="9"/>
  <c r="AG67" i="9"/>
  <c r="X1637" i="33" s="1"/>
  <c r="V68" i="9"/>
  <c r="Y68" i="9"/>
  <c r="AG68" i="9"/>
  <c r="X1665" i="33" s="1"/>
  <c r="V69" i="9"/>
  <c r="Y69" i="9"/>
  <c r="AG69" i="9"/>
  <c r="X1693" i="33" s="1"/>
  <c r="V70" i="9"/>
  <c r="Y70" i="9"/>
  <c r="AG70" i="9"/>
  <c r="X1721" i="33" s="1"/>
  <c r="V71" i="9"/>
  <c r="Y71" i="9"/>
  <c r="AG71" i="9"/>
  <c r="X1749" i="33" s="1"/>
  <c r="V72" i="9"/>
  <c r="Y72" i="9"/>
  <c r="AG72" i="9"/>
  <c r="X1777" i="33" s="1"/>
  <c r="V73" i="9"/>
  <c r="Y73" i="9"/>
  <c r="AG73" i="9"/>
  <c r="X1805" i="33" s="1"/>
  <c r="V74" i="9"/>
  <c r="Y74" i="9"/>
  <c r="AG74" i="9"/>
  <c r="X1833" i="33" s="1"/>
  <c r="V75" i="9"/>
  <c r="Y75" i="9"/>
  <c r="AG75" i="9"/>
  <c r="X1861" i="33" s="1"/>
  <c r="V76" i="9"/>
  <c r="Y76" i="9"/>
  <c r="AG76" i="9"/>
  <c r="X1889" i="33" s="1"/>
  <c r="V77" i="9"/>
  <c r="Y77" i="9"/>
  <c r="AG77" i="9"/>
  <c r="X1917" i="33" s="1"/>
  <c r="V78" i="9"/>
  <c r="Y78" i="9"/>
  <c r="AG78" i="9"/>
  <c r="X1945" i="33" s="1"/>
  <c r="V79" i="9"/>
  <c r="Y79" i="9"/>
  <c r="AG79" i="9"/>
  <c r="X1973" i="33" s="1"/>
  <c r="V80" i="9"/>
  <c r="Y80" i="9"/>
  <c r="AG80" i="9"/>
  <c r="X2001" i="33" s="1"/>
  <c r="V81" i="9"/>
  <c r="Y81" i="9"/>
  <c r="AG81" i="9"/>
  <c r="X2029" i="33" s="1"/>
  <c r="V82" i="9"/>
  <c r="Y82" i="9"/>
  <c r="AG82" i="9"/>
  <c r="X2057" i="33" s="1"/>
  <c r="V83" i="9"/>
  <c r="Y83" i="9"/>
  <c r="AG83" i="9"/>
  <c r="X2085" i="33" s="1"/>
  <c r="V84" i="9"/>
  <c r="Y84" i="9"/>
  <c r="AG84" i="9"/>
  <c r="X2113" i="33" s="1"/>
  <c r="V85" i="9"/>
  <c r="Y85" i="9"/>
  <c r="AG85" i="9"/>
  <c r="X2141" i="33" s="1"/>
  <c r="V86" i="9"/>
  <c r="Y86" i="9"/>
  <c r="AG86" i="9"/>
  <c r="X2169" i="33" s="1"/>
  <c r="V87" i="9"/>
  <c r="Y87" i="9"/>
  <c r="AG87" i="9"/>
  <c r="X2197" i="33" s="1"/>
  <c r="V88" i="9"/>
  <c r="Y88" i="9"/>
  <c r="AG88" i="9"/>
  <c r="X2225" i="33" s="1"/>
  <c r="V89" i="9"/>
  <c r="Y89" i="9"/>
  <c r="AG89" i="9"/>
  <c r="X2253" i="33" s="1"/>
  <c r="V90" i="9"/>
  <c r="Y90" i="9"/>
  <c r="AG90" i="9"/>
  <c r="X2281" i="33" s="1"/>
  <c r="V91" i="9"/>
  <c r="Y91" i="9"/>
  <c r="AG91" i="9"/>
  <c r="X2309" i="33" s="1"/>
  <c r="V92" i="9"/>
  <c r="Y92" i="9"/>
  <c r="AG92" i="9"/>
  <c r="X2337" i="33" s="1"/>
  <c r="V93" i="9"/>
  <c r="Y93" i="9"/>
  <c r="AG93" i="9"/>
  <c r="X2365" i="33" s="1"/>
  <c r="V94" i="9"/>
  <c r="Y94" i="9"/>
  <c r="AG94" i="9"/>
  <c r="X2393" i="33" s="1"/>
  <c r="V95" i="9"/>
  <c r="Y95" i="9"/>
  <c r="AG95" i="9"/>
  <c r="X2421" i="33" s="1"/>
  <c r="V96" i="9"/>
  <c r="Y96" i="9"/>
  <c r="AG96" i="9"/>
  <c r="X2449" i="33" s="1"/>
  <c r="V97" i="9"/>
  <c r="Y97" i="9"/>
  <c r="AG97" i="9"/>
  <c r="X2477" i="33" s="1"/>
  <c r="V98" i="9"/>
  <c r="Y98" i="9"/>
  <c r="AG98" i="9"/>
  <c r="X2505" i="33" s="1"/>
  <c r="V99" i="9"/>
  <c r="Y99" i="9"/>
  <c r="AG99" i="9"/>
  <c r="X2533" i="33" s="1"/>
  <c r="V100" i="9"/>
  <c r="Y100" i="9"/>
  <c r="AG100" i="9"/>
  <c r="X2561" i="33" s="1"/>
  <c r="V101" i="9"/>
  <c r="Y101" i="9"/>
  <c r="AG101" i="9"/>
  <c r="X2589" i="33" s="1"/>
  <c r="V102" i="9"/>
  <c r="Y102" i="9"/>
  <c r="AG102" i="9"/>
  <c r="X2617" i="33" s="1"/>
  <c r="V103" i="9"/>
  <c r="Y103" i="9"/>
  <c r="AG103" i="9"/>
  <c r="X2645" i="33" s="1"/>
  <c r="V104" i="9"/>
  <c r="Y104" i="9"/>
  <c r="AG104" i="9"/>
  <c r="X2673" i="33" s="1"/>
  <c r="V105" i="9"/>
  <c r="Y105" i="9"/>
  <c r="AG105" i="9"/>
  <c r="X2701" i="33" s="1"/>
  <c r="V106" i="9"/>
  <c r="Y106" i="9"/>
  <c r="AG106" i="9"/>
  <c r="X2729" i="33" s="1"/>
  <c r="V107" i="9"/>
  <c r="Y107" i="9"/>
  <c r="AG107" i="9"/>
  <c r="X2757" i="33" s="1"/>
  <c r="V108" i="9"/>
  <c r="Y108" i="9"/>
  <c r="AG108" i="9"/>
  <c r="X2785" i="33" s="1"/>
  <c r="AZ8" i="25"/>
  <c r="M7" i="9"/>
  <c r="Z7" i="9" s="1"/>
  <c r="N7" i="9"/>
  <c r="AD7" i="9" s="1"/>
  <c r="O7" i="9"/>
  <c r="G118" i="9"/>
  <c r="JF32" i="25" s="1"/>
  <c r="DK40" i="3"/>
  <c r="GT40" i="25" s="1"/>
  <c r="O892" i="33" s="1"/>
  <c r="DJ98" i="3"/>
  <c r="GT98" i="25" s="1"/>
  <c r="O2516" i="33" s="1"/>
  <c r="DK62" i="3"/>
  <c r="GT62" i="25" s="1"/>
  <c r="O1508" i="33" s="1"/>
  <c r="DK61" i="3"/>
  <c r="GT61" i="25" s="1"/>
  <c r="O1480" i="33" s="1"/>
  <c r="DK60" i="3"/>
  <c r="GT60" i="25" s="1"/>
  <c r="O1452" i="33" s="1"/>
  <c r="DK59" i="3"/>
  <c r="GT59" i="25" s="1"/>
  <c r="O1424" i="33" s="1"/>
  <c r="DK58" i="3"/>
  <c r="GT58" i="25" s="1"/>
  <c r="O1396" i="33" s="1"/>
  <c r="DK57" i="3"/>
  <c r="GT57" i="25" s="1"/>
  <c r="O1368" i="33" s="1"/>
  <c r="DK56" i="3"/>
  <c r="GT56" i="25" s="1"/>
  <c r="O1340" i="33" s="1"/>
  <c r="DK55" i="3"/>
  <c r="GT55" i="25" s="1"/>
  <c r="O1312" i="33" s="1"/>
  <c r="DK54" i="3"/>
  <c r="GT54" i="25" s="1"/>
  <c r="O1284" i="33" s="1"/>
  <c r="DK53" i="3"/>
  <c r="GT53" i="25" s="1"/>
  <c r="O1256" i="33" s="1"/>
  <c r="DK52" i="3"/>
  <c r="GT52" i="25" s="1"/>
  <c r="O1228" i="33" s="1"/>
  <c r="DK51" i="3"/>
  <c r="GT51" i="25" s="1"/>
  <c r="O1200" i="33" s="1"/>
  <c r="DK50" i="3"/>
  <c r="GT50" i="25" s="1"/>
  <c r="O1172" i="33" s="1"/>
  <c r="DK49" i="3"/>
  <c r="GT49" i="25" s="1"/>
  <c r="O1144" i="33" s="1"/>
  <c r="DK48" i="3"/>
  <c r="GT48" i="25" s="1"/>
  <c r="O1116" i="33" s="1"/>
  <c r="DK47" i="3"/>
  <c r="GT47" i="25" s="1"/>
  <c r="O1088" i="33" s="1"/>
  <c r="DK46" i="3"/>
  <c r="GT46" i="25" s="1"/>
  <c r="O1060" i="33" s="1"/>
  <c r="DK45" i="3"/>
  <c r="GT45" i="25" s="1"/>
  <c r="O1032" i="33" s="1"/>
  <c r="DK44" i="3"/>
  <c r="GT44" i="25" s="1"/>
  <c r="O1004" i="33" s="1"/>
  <c r="DK43" i="3"/>
  <c r="GT43" i="25" s="1"/>
  <c r="O976" i="33" s="1"/>
  <c r="DK42" i="3"/>
  <c r="GT42" i="25" s="1"/>
  <c r="O948" i="33" s="1"/>
  <c r="DK41" i="3"/>
  <c r="GT41" i="25" s="1"/>
  <c r="O920" i="33" s="1"/>
  <c r="DK39" i="3"/>
  <c r="GT39" i="25" s="1"/>
  <c r="O864" i="33" s="1"/>
  <c r="DK38" i="3"/>
  <c r="GT38" i="25" s="1"/>
  <c r="O836" i="33" s="1"/>
  <c r="DK37" i="3"/>
  <c r="GT37" i="25" s="1"/>
  <c r="O808" i="33" s="1"/>
  <c r="DK36" i="3"/>
  <c r="GT36" i="25" s="1"/>
  <c r="O780" i="33" s="1"/>
  <c r="DJ35" i="3"/>
  <c r="GS35" i="25" s="1"/>
  <c r="O751" i="33" s="1"/>
  <c r="DK35" i="3"/>
  <c r="GT35" i="25" s="1"/>
  <c r="O752" i="33" s="1"/>
  <c r="DK34" i="3"/>
  <c r="GT34" i="25" s="1"/>
  <c r="O724" i="33" s="1"/>
  <c r="DK33" i="3"/>
  <c r="GT33" i="25" s="1"/>
  <c r="O696" i="33" s="1"/>
  <c r="DK32" i="3"/>
  <c r="GT32" i="25" s="1"/>
  <c r="O668" i="33" s="1"/>
  <c r="DK31" i="3"/>
  <c r="GT31" i="25" s="1"/>
  <c r="O640" i="33" s="1"/>
  <c r="DK30" i="3"/>
  <c r="GT30" i="25" s="1"/>
  <c r="O612" i="33" s="1"/>
  <c r="DK29" i="3"/>
  <c r="GT29" i="25" s="1"/>
  <c r="O584" i="33" s="1"/>
  <c r="DK28" i="3"/>
  <c r="GT28" i="25" s="1"/>
  <c r="O556" i="33" s="1"/>
  <c r="DJ27" i="3"/>
  <c r="GS27" i="25" s="1"/>
  <c r="O527" i="33" s="1"/>
  <c r="DK27" i="3"/>
  <c r="GT27" i="25" s="1"/>
  <c r="O528" i="33" s="1"/>
  <c r="DK26" i="3"/>
  <c r="GT26" i="25" s="1"/>
  <c r="O500" i="33" s="1"/>
  <c r="DK25" i="3"/>
  <c r="GT25" i="25" s="1"/>
  <c r="O472" i="33" s="1"/>
  <c r="DK24" i="3"/>
  <c r="GT24" i="25" s="1"/>
  <c r="O444" i="33" s="1"/>
  <c r="DK23" i="3"/>
  <c r="GT23" i="25" s="1"/>
  <c r="O416" i="33" s="1"/>
  <c r="DK22" i="3"/>
  <c r="GT22" i="25" s="1"/>
  <c r="O388" i="33" s="1"/>
  <c r="DK21" i="3"/>
  <c r="GT21" i="25" s="1"/>
  <c r="O360" i="33" s="1"/>
  <c r="DK20" i="3"/>
  <c r="GT20" i="25" s="1"/>
  <c r="O332" i="33" s="1"/>
  <c r="DK19" i="3"/>
  <c r="GT19" i="25" s="1"/>
  <c r="O304" i="33" s="1"/>
  <c r="DK18" i="3"/>
  <c r="GT18" i="25" s="1"/>
  <c r="O276" i="33" s="1"/>
  <c r="DK17" i="3"/>
  <c r="GT17" i="25" s="1"/>
  <c r="O248" i="33" s="1"/>
  <c r="DK16" i="3"/>
  <c r="GT16" i="25" s="1"/>
  <c r="O220" i="33" s="1"/>
  <c r="DK15" i="3"/>
  <c r="GT15" i="25" s="1"/>
  <c r="O192" i="33" s="1"/>
  <c r="DK14" i="3"/>
  <c r="GT14" i="25" s="1"/>
  <c r="O164" i="33" s="1"/>
  <c r="DK13" i="3"/>
  <c r="GT13" i="25" s="1"/>
  <c r="O136" i="33" s="1"/>
  <c r="DK12" i="3"/>
  <c r="GT12" i="25" s="1"/>
  <c r="O108" i="33" s="1"/>
  <c r="DK11" i="3"/>
  <c r="GT11" i="25" s="1"/>
  <c r="O80" i="33" s="1"/>
  <c r="DJ10" i="3"/>
  <c r="GS10" i="25" s="1"/>
  <c r="O51" i="33" s="1"/>
  <c r="DK10" i="3"/>
  <c r="GT10" i="25" s="1"/>
  <c r="O52" i="33" s="1"/>
  <c r="DK9" i="3"/>
  <c r="GT9" i="25" s="1"/>
  <c r="DK108" i="3"/>
  <c r="DK107" i="3"/>
  <c r="DK106" i="3"/>
  <c r="DK105" i="3"/>
  <c r="DK104" i="3"/>
  <c r="DK103" i="3"/>
  <c r="DK102" i="3"/>
  <c r="DK101" i="3"/>
  <c r="DK100" i="3"/>
  <c r="DK99" i="3"/>
  <c r="DK98" i="3"/>
  <c r="DK97" i="3"/>
  <c r="DK96" i="3"/>
  <c r="DK95" i="3"/>
  <c r="DK94" i="3"/>
  <c r="DK93" i="3"/>
  <c r="DK92" i="3"/>
  <c r="DK91" i="3"/>
  <c r="DK90" i="3"/>
  <c r="DK89" i="3"/>
  <c r="DK88" i="3"/>
  <c r="DK87" i="3"/>
  <c r="DK86" i="3"/>
  <c r="DK85" i="3"/>
  <c r="DK84" i="3"/>
  <c r="DK83" i="3"/>
  <c r="DK82" i="3"/>
  <c r="DK81" i="3"/>
  <c r="DK80" i="3"/>
  <c r="DK79" i="3"/>
  <c r="DJ79" i="3"/>
  <c r="DK78" i="3"/>
  <c r="DK77" i="3"/>
  <c r="DK76" i="3"/>
  <c r="DK75" i="3"/>
  <c r="DK74" i="3"/>
  <c r="DK73" i="3"/>
  <c r="DK72" i="3"/>
  <c r="DK71" i="3"/>
  <c r="DJ71" i="3"/>
  <c r="DK70" i="3"/>
  <c r="DK69" i="3"/>
  <c r="DK68" i="3"/>
  <c r="DK67" i="3"/>
  <c r="DK66" i="3"/>
  <c r="DK65" i="3"/>
  <c r="DK64" i="3"/>
  <c r="DK63" i="3"/>
  <c r="DJ63" i="3"/>
  <c r="BO7" i="25"/>
  <c r="AZ7" i="25"/>
  <c r="BN7" i="25" s="1"/>
  <c r="AU7" i="25"/>
  <c r="BL7" i="25" s="1"/>
  <c r="BE7" i="25"/>
  <c r="BD7" i="25"/>
  <c r="BO6" i="25"/>
  <c r="AY6" i="25"/>
  <c r="AT6" i="25"/>
  <c r="X7" i="25"/>
  <c r="Y7" i="25"/>
  <c r="Z7" i="25"/>
  <c r="AC7" i="25"/>
  <c r="AE7" i="25"/>
  <c r="X8" i="25"/>
  <c r="Y8" i="25"/>
  <c r="Z8" i="25"/>
  <c r="AC8" i="25"/>
  <c r="AE8" i="25"/>
  <c r="BD8" i="25"/>
  <c r="BE8" i="25"/>
  <c r="A4" i="25"/>
  <c r="A3" i="15" s="1"/>
  <c r="J7" i="25"/>
  <c r="K7" i="25"/>
  <c r="L7" i="25"/>
  <c r="O7" i="25"/>
  <c r="CH7" i="25"/>
  <c r="CI7" i="25"/>
  <c r="J8" i="25"/>
  <c r="K8" i="25"/>
  <c r="L8" i="25"/>
  <c r="O8" i="25"/>
  <c r="CH8" i="25"/>
  <c r="CI8" i="25"/>
  <c r="J63" i="25"/>
  <c r="E1522" i="33" s="1"/>
  <c r="K63" i="25"/>
  <c r="F1522" i="33" s="1"/>
  <c r="L63" i="25"/>
  <c r="G1522" i="33" s="1"/>
  <c r="X63" i="25"/>
  <c r="E1523" i="33" s="1"/>
  <c r="Y63" i="25"/>
  <c r="F1523" i="33" s="1"/>
  <c r="Z63" i="25"/>
  <c r="G1523" i="33" s="1"/>
  <c r="J64" i="25"/>
  <c r="E1550" i="33" s="1"/>
  <c r="K64" i="25"/>
  <c r="F1550" i="33" s="1"/>
  <c r="L64" i="25"/>
  <c r="G1550" i="33" s="1"/>
  <c r="X64" i="25"/>
  <c r="E1551" i="33" s="1"/>
  <c r="Y64" i="25"/>
  <c r="F1551" i="33" s="1"/>
  <c r="Z64" i="25"/>
  <c r="G1551" i="33" s="1"/>
  <c r="J65" i="25"/>
  <c r="E1578" i="33" s="1"/>
  <c r="K65" i="25"/>
  <c r="F1578" i="33" s="1"/>
  <c r="F1583" i="33" s="1"/>
  <c r="L65" i="25"/>
  <c r="G1578" i="33" s="1"/>
  <c r="X65" i="25"/>
  <c r="E1579" i="33" s="1"/>
  <c r="Y65" i="25"/>
  <c r="F1579" i="33" s="1"/>
  <c r="Z65" i="25"/>
  <c r="G1579" i="33" s="1"/>
  <c r="J66" i="25"/>
  <c r="E1606" i="33" s="1"/>
  <c r="K66" i="25"/>
  <c r="F1606" i="33" s="1"/>
  <c r="Y66" i="25"/>
  <c r="F1607" i="33" s="1"/>
  <c r="L66" i="25"/>
  <c r="G1606" i="33" s="1"/>
  <c r="G1611" i="33" s="1"/>
  <c r="X66" i="25"/>
  <c r="E1607" i="33" s="1"/>
  <c r="Z66" i="25"/>
  <c r="G1607" i="33" s="1"/>
  <c r="J67" i="25"/>
  <c r="E1634" i="33" s="1"/>
  <c r="K67" i="25"/>
  <c r="F1634" i="33" s="1"/>
  <c r="L67" i="25"/>
  <c r="G1634" i="33" s="1"/>
  <c r="X67" i="25"/>
  <c r="E1635" i="33" s="1"/>
  <c r="Y67" i="25"/>
  <c r="F1635" i="33" s="1"/>
  <c r="Z67" i="25"/>
  <c r="G1635" i="33" s="1"/>
  <c r="J68" i="25"/>
  <c r="E1662" i="33" s="1"/>
  <c r="K68" i="25"/>
  <c r="F1662" i="33" s="1"/>
  <c r="L68" i="25"/>
  <c r="G1662" i="33" s="1"/>
  <c r="X68" i="25"/>
  <c r="E1663" i="33" s="1"/>
  <c r="Y68" i="25"/>
  <c r="F1663" i="33" s="1"/>
  <c r="Z68" i="25"/>
  <c r="G1663" i="33" s="1"/>
  <c r="J69" i="25"/>
  <c r="E1690" i="33" s="1"/>
  <c r="K69" i="25"/>
  <c r="F1690" i="33" s="1"/>
  <c r="L69" i="25"/>
  <c r="G1690" i="33" s="1"/>
  <c r="Z69" i="25"/>
  <c r="G1691" i="33" s="1"/>
  <c r="X69" i="25"/>
  <c r="E1691" i="33" s="1"/>
  <c r="Y69" i="25"/>
  <c r="F1691" i="33" s="1"/>
  <c r="J70" i="25"/>
  <c r="E1718" i="33" s="1"/>
  <c r="K70" i="25"/>
  <c r="F1718" i="33" s="1"/>
  <c r="L70" i="25"/>
  <c r="G1718" i="33" s="1"/>
  <c r="X70" i="25"/>
  <c r="E1719" i="33" s="1"/>
  <c r="Y70" i="25"/>
  <c r="F1719" i="33" s="1"/>
  <c r="Z70" i="25"/>
  <c r="G1719" i="33" s="1"/>
  <c r="BB70" i="25"/>
  <c r="S1720" i="33" s="1"/>
  <c r="J71" i="25"/>
  <c r="E1746" i="33" s="1"/>
  <c r="E1751" i="33" s="1"/>
  <c r="K71" i="25"/>
  <c r="F1746" i="33" s="1"/>
  <c r="L71" i="25"/>
  <c r="G1746" i="33" s="1"/>
  <c r="X71" i="25"/>
  <c r="E1747" i="33" s="1"/>
  <c r="Y71" i="25"/>
  <c r="F1747" i="33" s="1"/>
  <c r="Z71" i="25"/>
  <c r="G1747" i="33" s="1"/>
  <c r="J72" i="25"/>
  <c r="E1774" i="33" s="1"/>
  <c r="K72" i="25"/>
  <c r="F1774" i="33" s="1"/>
  <c r="L72" i="25"/>
  <c r="G1774" i="33" s="1"/>
  <c r="G1779" i="33" s="1"/>
  <c r="X72" i="25"/>
  <c r="E1775" i="33" s="1"/>
  <c r="Y72" i="25"/>
  <c r="F1775" i="33" s="1"/>
  <c r="Z72" i="25"/>
  <c r="G1775" i="33" s="1"/>
  <c r="BB72" i="25"/>
  <c r="S1776" i="33" s="1"/>
  <c r="J73" i="25"/>
  <c r="E1802" i="33" s="1"/>
  <c r="K73" i="25"/>
  <c r="F1802" i="33" s="1"/>
  <c r="L73" i="25"/>
  <c r="G1802" i="33" s="1"/>
  <c r="X73" i="25"/>
  <c r="E1803" i="33" s="1"/>
  <c r="Y73" i="25"/>
  <c r="F1803" i="33" s="1"/>
  <c r="Z73" i="25"/>
  <c r="G1803" i="33" s="1"/>
  <c r="J74" i="25"/>
  <c r="E1830" i="33" s="1"/>
  <c r="K74" i="25"/>
  <c r="F1830" i="33" s="1"/>
  <c r="L74" i="25"/>
  <c r="G1830" i="33" s="1"/>
  <c r="X74" i="25"/>
  <c r="E1831" i="33" s="1"/>
  <c r="Y74" i="25"/>
  <c r="F1831" i="33" s="1"/>
  <c r="Z74" i="25"/>
  <c r="G1831" i="33" s="1"/>
  <c r="J75" i="25"/>
  <c r="E1858" i="33" s="1"/>
  <c r="K75" i="25"/>
  <c r="F1858" i="33" s="1"/>
  <c r="F1863" i="33" s="1"/>
  <c r="Y75" i="25"/>
  <c r="F1859" i="33" s="1"/>
  <c r="L75" i="25"/>
  <c r="G1858" i="33" s="1"/>
  <c r="G1863" i="33" s="1"/>
  <c r="X75" i="25"/>
  <c r="E1859" i="33" s="1"/>
  <c r="Z75" i="25"/>
  <c r="G1859" i="33" s="1"/>
  <c r="J76" i="25"/>
  <c r="E1886" i="33" s="1"/>
  <c r="K76" i="25"/>
  <c r="F1886" i="33" s="1"/>
  <c r="F1891" i="33" s="1"/>
  <c r="L76" i="25"/>
  <c r="G1886" i="33" s="1"/>
  <c r="X76" i="25"/>
  <c r="E1887" i="33" s="1"/>
  <c r="Y76" i="25"/>
  <c r="F1887" i="33" s="1"/>
  <c r="Z76" i="25"/>
  <c r="G1887" i="33" s="1"/>
  <c r="J77" i="25"/>
  <c r="E1914" i="33" s="1"/>
  <c r="L77" i="25"/>
  <c r="G1914" i="33" s="1"/>
  <c r="G1919" i="33" s="1"/>
  <c r="Z77" i="25"/>
  <c r="G1915" i="33" s="1"/>
  <c r="X77" i="25"/>
  <c r="E1915" i="33" s="1"/>
  <c r="J78" i="25"/>
  <c r="E1942" i="33" s="1"/>
  <c r="K78" i="25"/>
  <c r="F1942" i="33" s="1"/>
  <c r="L78" i="25"/>
  <c r="G1942" i="33" s="1"/>
  <c r="X78" i="25"/>
  <c r="E1943" i="33" s="1"/>
  <c r="Y78" i="25"/>
  <c r="F1943" i="33" s="1"/>
  <c r="Z78" i="25"/>
  <c r="G1943" i="33" s="1"/>
  <c r="J79" i="25"/>
  <c r="E1970" i="33" s="1"/>
  <c r="K79" i="25"/>
  <c r="F1970" i="33" s="1"/>
  <c r="F1975" i="33" s="1"/>
  <c r="Y79" i="25"/>
  <c r="F1971" i="33" s="1"/>
  <c r="L79" i="25"/>
  <c r="G1970" i="33" s="1"/>
  <c r="X79" i="25"/>
  <c r="E1971" i="33" s="1"/>
  <c r="Z79" i="25"/>
  <c r="G1971" i="33" s="1"/>
  <c r="J80" i="25"/>
  <c r="E1998" i="33" s="1"/>
  <c r="K80" i="25"/>
  <c r="F1998" i="33" s="1"/>
  <c r="L80" i="25"/>
  <c r="G1998" i="33" s="1"/>
  <c r="X80" i="25"/>
  <c r="E1999" i="33" s="1"/>
  <c r="Y80" i="25"/>
  <c r="F1999" i="33" s="1"/>
  <c r="Z80" i="25"/>
  <c r="G1999" i="33" s="1"/>
  <c r="J81" i="25"/>
  <c r="E2026" i="33" s="1"/>
  <c r="K81" i="25"/>
  <c r="F2026" i="33" s="1"/>
  <c r="F2031" i="33" s="1"/>
  <c r="L81" i="25"/>
  <c r="G2026" i="33" s="1"/>
  <c r="X81" i="25"/>
  <c r="E2027" i="33" s="1"/>
  <c r="Y81" i="25"/>
  <c r="F2027" i="33" s="1"/>
  <c r="Z81" i="25"/>
  <c r="G2027" i="33" s="1"/>
  <c r="J82" i="25"/>
  <c r="E2054" i="33" s="1"/>
  <c r="K82" i="25"/>
  <c r="F2054" i="33" s="1"/>
  <c r="L82" i="25"/>
  <c r="G2054" i="33" s="1"/>
  <c r="X82" i="25"/>
  <c r="E2055" i="33" s="1"/>
  <c r="Y82" i="25"/>
  <c r="F2055" i="33" s="1"/>
  <c r="Z82" i="25"/>
  <c r="G2055" i="33" s="1"/>
  <c r="J83" i="25"/>
  <c r="E2082" i="33" s="1"/>
  <c r="K83" i="25"/>
  <c r="F2082" i="33" s="1"/>
  <c r="L83" i="25"/>
  <c r="G2082" i="33" s="1"/>
  <c r="X83" i="25"/>
  <c r="E2083" i="33" s="1"/>
  <c r="Y83" i="25"/>
  <c r="F2083" i="33" s="1"/>
  <c r="Z83" i="25"/>
  <c r="G2083" i="33" s="1"/>
  <c r="J84" i="25"/>
  <c r="E2110" i="33" s="1"/>
  <c r="K84" i="25"/>
  <c r="F2110" i="33" s="1"/>
  <c r="L84" i="25"/>
  <c r="G2110" i="33" s="1"/>
  <c r="X84" i="25"/>
  <c r="E2111" i="33" s="1"/>
  <c r="Y84" i="25"/>
  <c r="F2111" i="33" s="1"/>
  <c r="Z84" i="25"/>
  <c r="G2111" i="33" s="1"/>
  <c r="J85" i="25"/>
  <c r="E2138" i="33" s="1"/>
  <c r="K85" i="25"/>
  <c r="F2138" i="33" s="1"/>
  <c r="F2143" i="33" s="1"/>
  <c r="L85" i="25"/>
  <c r="G2138" i="33" s="1"/>
  <c r="X85" i="25"/>
  <c r="E2139" i="33" s="1"/>
  <c r="Y85" i="25"/>
  <c r="F2139" i="33" s="1"/>
  <c r="Z85" i="25"/>
  <c r="G2139" i="33" s="1"/>
  <c r="J86" i="25"/>
  <c r="E2166" i="33" s="1"/>
  <c r="K86" i="25"/>
  <c r="F2166" i="33" s="1"/>
  <c r="L86" i="25"/>
  <c r="G2166" i="33" s="1"/>
  <c r="X86" i="25"/>
  <c r="E2167" i="33" s="1"/>
  <c r="Y86" i="25"/>
  <c r="F2167" i="33" s="1"/>
  <c r="Z86" i="25"/>
  <c r="G2167" i="33" s="1"/>
  <c r="J87" i="25"/>
  <c r="E2194" i="33" s="1"/>
  <c r="K87" i="25"/>
  <c r="F2194" i="33" s="1"/>
  <c r="F2199" i="33" s="1"/>
  <c r="L87" i="25"/>
  <c r="G2194" i="33" s="1"/>
  <c r="X87" i="25"/>
  <c r="E2195" i="33" s="1"/>
  <c r="Y87" i="25"/>
  <c r="F2195" i="33" s="1"/>
  <c r="Z87" i="25"/>
  <c r="G2195" i="33" s="1"/>
  <c r="J88" i="25"/>
  <c r="E2222" i="33" s="1"/>
  <c r="K88" i="25"/>
  <c r="F2222" i="33" s="1"/>
  <c r="L88" i="25"/>
  <c r="G2222" i="33" s="1"/>
  <c r="X88" i="25"/>
  <c r="E2223" i="33" s="1"/>
  <c r="Y88" i="25"/>
  <c r="F2223" i="33" s="1"/>
  <c r="Z88" i="25"/>
  <c r="G2223" i="33" s="1"/>
  <c r="J89" i="25"/>
  <c r="E2250" i="33" s="1"/>
  <c r="K89" i="25"/>
  <c r="F2250" i="33" s="1"/>
  <c r="L89" i="25"/>
  <c r="G2250" i="33" s="1"/>
  <c r="Z89" i="25"/>
  <c r="G2251" i="33" s="1"/>
  <c r="X89" i="25"/>
  <c r="E2251" i="33" s="1"/>
  <c r="Y89" i="25"/>
  <c r="F2251" i="33" s="1"/>
  <c r="J90" i="25"/>
  <c r="E2278" i="33" s="1"/>
  <c r="K90" i="25"/>
  <c r="F2278" i="33" s="1"/>
  <c r="L90" i="25"/>
  <c r="G2278" i="33" s="1"/>
  <c r="X90" i="25"/>
  <c r="E2279" i="33" s="1"/>
  <c r="Y90" i="25"/>
  <c r="F2279" i="33" s="1"/>
  <c r="Z90" i="25"/>
  <c r="G2279" i="33" s="1"/>
  <c r="J91" i="25"/>
  <c r="E2306" i="33" s="1"/>
  <c r="K91" i="25"/>
  <c r="F2306" i="33" s="1"/>
  <c r="F2311" i="33" s="1"/>
  <c r="Y91" i="25"/>
  <c r="F2307" i="33" s="1"/>
  <c r="L91" i="25"/>
  <c r="G2306" i="33" s="1"/>
  <c r="X91" i="25"/>
  <c r="E2307" i="33" s="1"/>
  <c r="Z91" i="25"/>
  <c r="G2307" i="33" s="1"/>
  <c r="J92" i="25"/>
  <c r="E2334" i="33" s="1"/>
  <c r="X92" i="25"/>
  <c r="E2335" i="33" s="1"/>
  <c r="K92" i="25"/>
  <c r="F2334" i="33" s="1"/>
  <c r="L92" i="25"/>
  <c r="G2334" i="33" s="1"/>
  <c r="G2339" i="33" s="1"/>
  <c r="Y92" i="25"/>
  <c r="F2335" i="33" s="1"/>
  <c r="Z92" i="25"/>
  <c r="G2335" i="33" s="1"/>
  <c r="J93" i="25"/>
  <c r="E2362" i="33" s="1"/>
  <c r="K93" i="25"/>
  <c r="F2362" i="33" s="1"/>
  <c r="L93" i="25"/>
  <c r="G2362" i="33" s="1"/>
  <c r="Z93" i="25"/>
  <c r="G2363" i="33" s="1"/>
  <c r="X93" i="25"/>
  <c r="E2363" i="33" s="1"/>
  <c r="Y93" i="25"/>
  <c r="F2363" i="33" s="1"/>
  <c r="J94" i="25"/>
  <c r="E2390" i="33" s="1"/>
  <c r="K94" i="25"/>
  <c r="F2390" i="33" s="1"/>
  <c r="L94" i="25"/>
  <c r="G2390" i="33" s="1"/>
  <c r="X94" i="25"/>
  <c r="E2391" i="33" s="1"/>
  <c r="Y94" i="25"/>
  <c r="F2391" i="33" s="1"/>
  <c r="Z94" i="25"/>
  <c r="G2391" i="33" s="1"/>
  <c r="J95" i="25"/>
  <c r="E2418" i="33" s="1"/>
  <c r="K95" i="25"/>
  <c r="F2418" i="33" s="1"/>
  <c r="F2423" i="33" s="1"/>
  <c r="Y95" i="25"/>
  <c r="F2419" i="33" s="1"/>
  <c r="L95" i="25"/>
  <c r="G2418" i="33" s="1"/>
  <c r="X95" i="25"/>
  <c r="E2419" i="33" s="1"/>
  <c r="Z95" i="25"/>
  <c r="G2419" i="33" s="1"/>
  <c r="J96" i="25"/>
  <c r="E2446" i="33" s="1"/>
  <c r="K96" i="25"/>
  <c r="F2446" i="33" s="1"/>
  <c r="F2451" i="33" s="1"/>
  <c r="Y96" i="25"/>
  <c r="F2447" i="33" s="1"/>
  <c r="L96" i="25"/>
  <c r="G2446" i="33" s="1"/>
  <c r="G2451" i="33" s="1"/>
  <c r="X96" i="25"/>
  <c r="E2447" i="33" s="1"/>
  <c r="Z96" i="25"/>
  <c r="G2447" i="33" s="1"/>
  <c r="J97" i="25"/>
  <c r="E2474" i="33" s="1"/>
  <c r="K97" i="25"/>
  <c r="F2474" i="33" s="1"/>
  <c r="F2479" i="33" s="1"/>
  <c r="L97" i="25"/>
  <c r="G2474" i="33" s="1"/>
  <c r="X97" i="25"/>
  <c r="E2475" i="33" s="1"/>
  <c r="Y97" i="25"/>
  <c r="F2475" i="33" s="1"/>
  <c r="Z97" i="25"/>
  <c r="G2475" i="33" s="1"/>
  <c r="J98" i="25"/>
  <c r="E2502" i="33" s="1"/>
  <c r="K98" i="25"/>
  <c r="F2502" i="33" s="1"/>
  <c r="L98" i="25"/>
  <c r="G2502" i="33" s="1"/>
  <c r="X98" i="25"/>
  <c r="E2503" i="33" s="1"/>
  <c r="Y98" i="25"/>
  <c r="F2503" i="33" s="1"/>
  <c r="Z98" i="25"/>
  <c r="G2503" i="33" s="1"/>
  <c r="J99" i="25"/>
  <c r="E2530" i="33" s="1"/>
  <c r="K99" i="25"/>
  <c r="F2530" i="33" s="1"/>
  <c r="F2535" i="33" s="1"/>
  <c r="L99" i="25"/>
  <c r="G2530" i="33" s="1"/>
  <c r="X99" i="25"/>
  <c r="E2531" i="33" s="1"/>
  <c r="Y99" i="25"/>
  <c r="F2531" i="33" s="1"/>
  <c r="Z99" i="25"/>
  <c r="G2531" i="33" s="1"/>
  <c r="J100" i="25"/>
  <c r="E2558" i="33" s="1"/>
  <c r="K100" i="25"/>
  <c r="F2558" i="33" s="1"/>
  <c r="L100" i="25"/>
  <c r="G2558" i="33" s="1"/>
  <c r="X100" i="25"/>
  <c r="E2559" i="33" s="1"/>
  <c r="Y100" i="25"/>
  <c r="F2559" i="33" s="1"/>
  <c r="Z100" i="25"/>
  <c r="G2559" i="33" s="1"/>
  <c r="J101" i="25"/>
  <c r="E2586" i="33" s="1"/>
  <c r="K101" i="25"/>
  <c r="F2586" i="33" s="1"/>
  <c r="F2591" i="33" s="1"/>
  <c r="L101" i="25"/>
  <c r="G2586" i="33" s="1"/>
  <c r="X101" i="25"/>
  <c r="E2587" i="33" s="1"/>
  <c r="Y101" i="25"/>
  <c r="F2587" i="33" s="1"/>
  <c r="Z101" i="25"/>
  <c r="G2587" i="33" s="1"/>
  <c r="J102" i="25"/>
  <c r="E2614" i="33" s="1"/>
  <c r="K102" i="25"/>
  <c r="F2614" i="33" s="1"/>
  <c r="L102" i="25"/>
  <c r="G2614" i="33" s="1"/>
  <c r="X102" i="25"/>
  <c r="E2615" i="33" s="1"/>
  <c r="Y102" i="25"/>
  <c r="F2615" i="33" s="1"/>
  <c r="Z102" i="25"/>
  <c r="G2615" i="33" s="1"/>
  <c r="J103" i="25"/>
  <c r="E2642" i="33" s="1"/>
  <c r="K103" i="25"/>
  <c r="F2642" i="33" s="1"/>
  <c r="F2647" i="33" s="1"/>
  <c r="L103" i="25"/>
  <c r="G2642" i="33" s="1"/>
  <c r="X103" i="25"/>
  <c r="E2643" i="33" s="1"/>
  <c r="Y103" i="25"/>
  <c r="F2643" i="33" s="1"/>
  <c r="Z103" i="25"/>
  <c r="G2643" i="33" s="1"/>
  <c r="J104" i="25"/>
  <c r="E2670" i="33" s="1"/>
  <c r="K104" i="25"/>
  <c r="F2670" i="33" s="1"/>
  <c r="L104" i="25"/>
  <c r="G2670" i="33" s="1"/>
  <c r="X104" i="25"/>
  <c r="E2671" i="33" s="1"/>
  <c r="Y104" i="25"/>
  <c r="F2671" i="33" s="1"/>
  <c r="Z104" i="25"/>
  <c r="G2671" i="33" s="1"/>
  <c r="J105" i="25"/>
  <c r="E2698" i="33" s="1"/>
  <c r="K105" i="25"/>
  <c r="F2698" i="33" s="1"/>
  <c r="F2703" i="33" s="1"/>
  <c r="L105" i="25"/>
  <c r="G2698" i="33" s="1"/>
  <c r="X105" i="25"/>
  <c r="E2699" i="33" s="1"/>
  <c r="Y105" i="25"/>
  <c r="F2699" i="33" s="1"/>
  <c r="Z105" i="25"/>
  <c r="G2699" i="33" s="1"/>
  <c r="J106" i="25"/>
  <c r="E2726" i="33" s="1"/>
  <c r="K106" i="25"/>
  <c r="F2726" i="33" s="1"/>
  <c r="L106" i="25"/>
  <c r="G2726" i="33" s="1"/>
  <c r="X106" i="25"/>
  <c r="E2727" i="33" s="1"/>
  <c r="Y106" i="25"/>
  <c r="F2727" i="33" s="1"/>
  <c r="Z106" i="25"/>
  <c r="G2727" i="33" s="1"/>
  <c r="J107" i="25"/>
  <c r="E2754" i="33" s="1"/>
  <c r="K107" i="25"/>
  <c r="F2754" i="33" s="1"/>
  <c r="L107" i="25"/>
  <c r="G2754" i="33" s="1"/>
  <c r="Z107" i="25"/>
  <c r="G2755" i="33" s="1"/>
  <c r="X107" i="25"/>
  <c r="E2755" i="33" s="1"/>
  <c r="Y107" i="25"/>
  <c r="F2755" i="33" s="1"/>
  <c r="J108" i="25"/>
  <c r="E2782" i="33" s="1"/>
  <c r="K108" i="25"/>
  <c r="F2782" i="33" s="1"/>
  <c r="Y108" i="25"/>
  <c r="F2783" i="33" s="1"/>
  <c r="L108" i="25"/>
  <c r="G2782" i="33" s="1"/>
  <c r="G2787" i="33" s="1"/>
  <c r="X108" i="25"/>
  <c r="E2783" i="33" s="1"/>
  <c r="Z108" i="25"/>
  <c r="G2783" i="33" s="1"/>
  <c r="S6" i="25"/>
  <c r="BX6" i="25"/>
  <c r="AH8" i="25"/>
  <c r="AH7" i="25"/>
  <c r="AH6" i="25"/>
  <c r="T7" i="25"/>
  <c r="T8" i="25"/>
  <c r="T6" i="25"/>
  <c r="Q7" i="25"/>
  <c r="V7" i="25" s="1"/>
  <c r="Q8" i="25"/>
  <c r="V8" i="25" s="1"/>
  <c r="V6" i="25"/>
  <c r="W6" i="25" s="1"/>
  <c r="BO8" i="25"/>
  <c r="CS6" i="25"/>
  <c r="CS7" i="25"/>
  <c r="CS8" i="25"/>
  <c r="CD8" i="25"/>
  <c r="CR8" i="25" s="1"/>
  <c r="BY8" i="25"/>
  <c r="CP8" i="25" s="1"/>
  <c r="BY7" i="25"/>
  <c r="CP7" i="25" s="1"/>
  <c r="CD7" i="25"/>
  <c r="CQ7" i="25" s="1"/>
  <c r="DC77" i="25"/>
  <c r="L1918" i="33" s="1"/>
  <c r="DC76" i="25"/>
  <c r="L1890" i="33" s="1"/>
  <c r="CF102" i="25"/>
  <c r="S2617" i="33" s="1"/>
  <c r="BY102" i="25"/>
  <c r="L2617" i="33" s="1"/>
  <c r="BY96" i="25"/>
  <c r="L2449" i="33" s="1"/>
  <c r="BY77" i="25"/>
  <c r="L1917" i="33" s="1"/>
  <c r="BY76" i="25"/>
  <c r="L1889" i="33" s="1"/>
  <c r="BY73" i="25"/>
  <c r="L1805" i="33" s="1"/>
  <c r="BY67" i="25"/>
  <c r="L1637" i="33" s="1"/>
  <c r="AU8" i="25"/>
  <c r="BL8" i="25" s="1"/>
  <c r="AU68" i="25"/>
  <c r="L1664" i="33" s="1"/>
  <c r="AU75" i="25"/>
  <c r="L1860" i="33" s="1"/>
  <c r="AU79" i="25"/>
  <c r="L1972" i="33" s="1"/>
  <c r="AU87" i="25"/>
  <c r="L2196" i="33" s="1"/>
  <c r="AU99" i="25"/>
  <c r="L2532" i="33" s="1"/>
  <c r="AU105" i="25"/>
  <c r="L2700" i="33" s="1"/>
  <c r="FP108" i="25"/>
  <c r="J2792" i="33" s="1"/>
  <c r="FC108" i="25"/>
  <c r="E2791" i="33" s="1"/>
  <c r="FD108" i="25"/>
  <c r="F2791" i="33" s="1"/>
  <c r="FE108" i="25"/>
  <c r="G2791" i="33" s="1"/>
  <c r="FP107" i="25"/>
  <c r="J2764" i="33" s="1"/>
  <c r="FC107" i="25"/>
  <c r="E2763" i="33" s="1"/>
  <c r="FD107" i="25"/>
  <c r="F2763" i="33" s="1"/>
  <c r="FE107" i="25"/>
  <c r="G2763" i="33" s="1"/>
  <c r="FP106" i="25"/>
  <c r="J2736" i="33" s="1"/>
  <c r="FC106" i="25"/>
  <c r="E2735" i="33" s="1"/>
  <c r="FD106" i="25"/>
  <c r="F2735" i="33" s="1"/>
  <c r="FE106" i="25"/>
  <c r="G2735" i="33" s="1"/>
  <c r="FP105" i="25"/>
  <c r="J2708" i="33" s="1"/>
  <c r="FC105" i="25"/>
  <c r="E2707" i="33" s="1"/>
  <c r="FD105" i="25"/>
  <c r="F2707" i="33" s="1"/>
  <c r="FE105" i="25"/>
  <c r="G2707" i="33" s="1"/>
  <c r="FP104" i="25"/>
  <c r="J2680" i="33" s="1"/>
  <c r="FC104" i="25"/>
  <c r="E2679" i="33" s="1"/>
  <c r="FD104" i="25"/>
  <c r="F2679" i="33" s="1"/>
  <c r="FE104" i="25"/>
  <c r="G2679" i="33" s="1"/>
  <c r="FP103" i="25"/>
  <c r="J2652" i="33" s="1"/>
  <c r="FC103" i="25"/>
  <c r="E2651" i="33" s="1"/>
  <c r="FD103" i="25"/>
  <c r="F2651" i="33" s="1"/>
  <c r="FE103" i="25"/>
  <c r="G2651" i="33" s="1"/>
  <c r="FP102" i="25"/>
  <c r="J2624" i="33" s="1"/>
  <c r="FC102" i="25"/>
  <c r="E2623" i="33" s="1"/>
  <c r="FD102" i="25"/>
  <c r="F2623" i="33" s="1"/>
  <c r="FE102" i="25"/>
  <c r="G2623" i="33" s="1"/>
  <c r="FP101" i="25"/>
  <c r="J2596" i="33" s="1"/>
  <c r="FC101" i="25"/>
  <c r="E2595" i="33" s="1"/>
  <c r="FD101" i="25"/>
  <c r="F2595" i="33" s="1"/>
  <c r="FE101" i="25"/>
  <c r="G2595" i="33" s="1"/>
  <c r="FP100" i="25"/>
  <c r="J2568" i="33" s="1"/>
  <c r="FC100" i="25"/>
  <c r="E2567" i="33" s="1"/>
  <c r="FD100" i="25"/>
  <c r="F2567" i="33" s="1"/>
  <c r="FE100" i="25"/>
  <c r="G2567" i="33" s="1"/>
  <c r="FP99" i="25"/>
  <c r="J2540" i="33" s="1"/>
  <c r="FC99" i="25"/>
  <c r="E2539" i="33" s="1"/>
  <c r="FD99" i="25"/>
  <c r="F2539" i="33" s="1"/>
  <c r="FE99" i="25"/>
  <c r="G2539" i="33" s="1"/>
  <c r="FP98" i="25"/>
  <c r="J2512" i="33" s="1"/>
  <c r="FC98" i="25"/>
  <c r="E2511" i="33" s="1"/>
  <c r="FD98" i="25"/>
  <c r="F2511" i="33" s="1"/>
  <c r="FE98" i="25"/>
  <c r="G2511" i="33" s="1"/>
  <c r="FP97" i="25"/>
  <c r="J2484" i="33" s="1"/>
  <c r="FQ97" i="25"/>
  <c r="N2484" i="33" s="1"/>
  <c r="FC97" i="25"/>
  <c r="E2483" i="33" s="1"/>
  <c r="FD97" i="25"/>
  <c r="F2483" i="33" s="1"/>
  <c r="FE97" i="25"/>
  <c r="G2483" i="33" s="1"/>
  <c r="FP96" i="25"/>
  <c r="J2456" i="33" s="1"/>
  <c r="FC96" i="25"/>
  <c r="E2455" i="33" s="1"/>
  <c r="FD96" i="25"/>
  <c r="F2455" i="33" s="1"/>
  <c r="FE96" i="25"/>
  <c r="G2455" i="33" s="1"/>
  <c r="FP95" i="25"/>
  <c r="J2428" i="33" s="1"/>
  <c r="FC95" i="25"/>
  <c r="E2427" i="33" s="1"/>
  <c r="FD95" i="25"/>
  <c r="F2427" i="33" s="1"/>
  <c r="FE95" i="25"/>
  <c r="G2427" i="33" s="1"/>
  <c r="FP94" i="25"/>
  <c r="J2400" i="33" s="1"/>
  <c r="FC94" i="25"/>
  <c r="E2399" i="33" s="1"/>
  <c r="FD94" i="25"/>
  <c r="F2399" i="33" s="1"/>
  <c r="FE94" i="25"/>
  <c r="G2399" i="33" s="1"/>
  <c r="FP93" i="25"/>
  <c r="J2372" i="33" s="1"/>
  <c r="FC93" i="25"/>
  <c r="E2371" i="33" s="1"/>
  <c r="FD93" i="25"/>
  <c r="F2371" i="33" s="1"/>
  <c r="FE93" i="25"/>
  <c r="G2371" i="33" s="1"/>
  <c r="FP92" i="25"/>
  <c r="J2344" i="33" s="1"/>
  <c r="FC92" i="25"/>
  <c r="E2343" i="33" s="1"/>
  <c r="FD92" i="25"/>
  <c r="F2343" i="33" s="1"/>
  <c r="FE92" i="25"/>
  <c r="G2343" i="33" s="1"/>
  <c r="FP91" i="25"/>
  <c r="J2316" i="33" s="1"/>
  <c r="FC91" i="25"/>
  <c r="E2315" i="33" s="1"/>
  <c r="FD91" i="25"/>
  <c r="F2315" i="33" s="1"/>
  <c r="FE91" i="25"/>
  <c r="G2315" i="33" s="1"/>
  <c r="FP90" i="25"/>
  <c r="J2288" i="33" s="1"/>
  <c r="FC90" i="25"/>
  <c r="E2287" i="33" s="1"/>
  <c r="FD90" i="25"/>
  <c r="F2287" i="33" s="1"/>
  <c r="FE90" i="25"/>
  <c r="G2287" i="33" s="1"/>
  <c r="FP89" i="25"/>
  <c r="J2260" i="33" s="1"/>
  <c r="FQ89" i="25"/>
  <c r="N2260" i="33" s="1"/>
  <c r="FC89" i="25"/>
  <c r="E2259" i="33" s="1"/>
  <c r="FD89" i="25"/>
  <c r="F2259" i="33" s="1"/>
  <c r="FE89" i="25"/>
  <c r="G2259" i="33" s="1"/>
  <c r="FP88" i="25"/>
  <c r="J2232" i="33" s="1"/>
  <c r="FC88" i="25"/>
  <c r="E2231" i="33" s="1"/>
  <c r="FD88" i="25"/>
  <c r="F2231" i="33" s="1"/>
  <c r="FE88" i="25"/>
  <c r="G2231" i="33" s="1"/>
  <c r="FP87" i="25"/>
  <c r="J2204" i="33" s="1"/>
  <c r="FC87" i="25"/>
  <c r="E2203" i="33" s="1"/>
  <c r="FD87" i="25"/>
  <c r="F2203" i="33" s="1"/>
  <c r="FE87" i="25"/>
  <c r="G2203" i="33" s="1"/>
  <c r="FP86" i="25"/>
  <c r="J2176" i="33" s="1"/>
  <c r="FC86" i="25"/>
  <c r="E2175" i="33" s="1"/>
  <c r="FD86" i="25"/>
  <c r="F2175" i="33" s="1"/>
  <c r="FE86" i="25"/>
  <c r="G2175" i="33" s="1"/>
  <c r="FP85" i="25"/>
  <c r="J2148" i="33" s="1"/>
  <c r="FC85" i="25"/>
  <c r="E2147" i="33" s="1"/>
  <c r="FD85" i="25"/>
  <c r="F2147" i="33" s="1"/>
  <c r="FE85" i="25"/>
  <c r="G2147" i="33" s="1"/>
  <c r="FP84" i="25"/>
  <c r="J2120" i="33" s="1"/>
  <c r="FC84" i="25"/>
  <c r="E2119" i="33" s="1"/>
  <c r="FD84" i="25"/>
  <c r="F2119" i="33" s="1"/>
  <c r="FE84" i="25"/>
  <c r="G2119" i="33" s="1"/>
  <c r="FP83" i="25"/>
  <c r="J2092" i="33" s="1"/>
  <c r="FC83" i="25"/>
  <c r="E2091" i="33" s="1"/>
  <c r="FD83" i="25"/>
  <c r="F2091" i="33" s="1"/>
  <c r="FE83" i="25"/>
  <c r="G2091" i="33" s="1"/>
  <c r="FP82" i="25"/>
  <c r="J2064" i="33" s="1"/>
  <c r="FC82" i="25"/>
  <c r="E2063" i="33" s="1"/>
  <c r="FD82" i="25"/>
  <c r="F2063" i="33" s="1"/>
  <c r="FE82" i="25"/>
  <c r="G2063" i="33" s="1"/>
  <c r="FP81" i="25"/>
  <c r="J2036" i="33" s="1"/>
  <c r="FC81" i="25"/>
  <c r="E2035" i="33" s="1"/>
  <c r="FD81" i="25"/>
  <c r="F2035" i="33" s="1"/>
  <c r="FE81" i="25"/>
  <c r="G2035" i="33" s="1"/>
  <c r="FP80" i="25"/>
  <c r="J2008" i="33" s="1"/>
  <c r="FC80" i="25"/>
  <c r="E2007" i="33" s="1"/>
  <c r="FD80" i="25"/>
  <c r="F2007" i="33" s="1"/>
  <c r="FE80" i="25"/>
  <c r="G2007" i="33" s="1"/>
  <c r="FP79" i="25"/>
  <c r="J1980" i="33" s="1"/>
  <c r="FC79" i="25"/>
  <c r="E1979" i="33" s="1"/>
  <c r="FD79" i="25"/>
  <c r="F1979" i="33" s="1"/>
  <c r="FE79" i="25"/>
  <c r="G1979" i="33" s="1"/>
  <c r="FP78" i="25"/>
  <c r="J1952" i="33" s="1"/>
  <c r="FC78" i="25"/>
  <c r="E1951" i="33" s="1"/>
  <c r="FD78" i="25"/>
  <c r="F1951" i="33" s="1"/>
  <c r="FE78" i="25"/>
  <c r="G1951" i="33" s="1"/>
  <c r="FP77" i="25"/>
  <c r="J1924" i="33" s="1"/>
  <c r="FC77" i="25"/>
  <c r="E1923" i="33" s="1"/>
  <c r="FD77" i="25"/>
  <c r="F1923" i="33" s="1"/>
  <c r="FE77" i="25"/>
  <c r="G1923" i="33" s="1"/>
  <c r="FP76" i="25"/>
  <c r="J1896" i="33" s="1"/>
  <c r="FC76" i="25"/>
  <c r="E1895" i="33" s="1"/>
  <c r="FD76" i="25"/>
  <c r="F1895" i="33" s="1"/>
  <c r="FE76" i="25"/>
  <c r="G1895" i="33" s="1"/>
  <c r="FP75" i="25"/>
  <c r="J1868" i="33" s="1"/>
  <c r="FC75" i="25"/>
  <c r="E1867" i="33" s="1"/>
  <c r="FD75" i="25"/>
  <c r="F1867" i="33" s="1"/>
  <c r="FE75" i="25"/>
  <c r="G1867" i="33" s="1"/>
  <c r="FP74" i="25"/>
  <c r="J1840" i="33" s="1"/>
  <c r="FC74" i="25"/>
  <c r="E1839" i="33" s="1"/>
  <c r="FD74" i="25"/>
  <c r="F1839" i="33" s="1"/>
  <c r="FE74" i="25"/>
  <c r="G1839" i="33" s="1"/>
  <c r="FP73" i="25"/>
  <c r="J1812" i="33" s="1"/>
  <c r="FC73" i="25"/>
  <c r="E1811" i="33" s="1"/>
  <c r="FD73" i="25"/>
  <c r="F1811" i="33" s="1"/>
  <c r="FE73" i="25"/>
  <c r="G1811" i="33" s="1"/>
  <c r="FP72" i="25"/>
  <c r="J1784" i="33" s="1"/>
  <c r="FC72" i="25"/>
  <c r="E1783" i="33" s="1"/>
  <c r="FD72" i="25"/>
  <c r="F1783" i="33" s="1"/>
  <c r="FE72" i="25"/>
  <c r="G1783" i="33" s="1"/>
  <c r="FP71" i="25"/>
  <c r="J1756" i="33" s="1"/>
  <c r="FC71" i="25"/>
  <c r="E1755" i="33" s="1"/>
  <c r="FD71" i="25"/>
  <c r="F1755" i="33" s="1"/>
  <c r="FE71" i="25"/>
  <c r="G1755" i="33" s="1"/>
  <c r="FP70" i="25"/>
  <c r="J1728" i="33" s="1"/>
  <c r="FC70" i="25"/>
  <c r="E1727" i="33" s="1"/>
  <c r="FD70" i="25"/>
  <c r="F1727" i="33" s="1"/>
  <c r="FE70" i="25"/>
  <c r="G1727" i="33" s="1"/>
  <c r="FP69" i="25"/>
  <c r="J1700" i="33" s="1"/>
  <c r="FC69" i="25"/>
  <c r="E1699" i="33" s="1"/>
  <c r="FD69" i="25"/>
  <c r="F1699" i="33" s="1"/>
  <c r="FE69" i="25"/>
  <c r="G1699" i="33" s="1"/>
  <c r="FP68" i="25"/>
  <c r="J1672" i="33" s="1"/>
  <c r="FC68" i="25"/>
  <c r="E1671" i="33" s="1"/>
  <c r="FD68" i="25"/>
  <c r="F1671" i="33" s="1"/>
  <c r="FE68" i="25"/>
  <c r="G1671" i="33" s="1"/>
  <c r="FP67" i="25"/>
  <c r="J1644" i="33" s="1"/>
  <c r="FC67" i="25"/>
  <c r="E1643" i="33" s="1"/>
  <c r="FD67" i="25"/>
  <c r="F1643" i="33" s="1"/>
  <c r="FE67" i="25"/>
  <c r="G1643" i="33" s="1"/>
  <c r="FP66" i="25"/>
  <c r="J1616" i="33" s="1"/>
  <c r="FC66" i="25"/>
  <c r="E1615" i="33" s="1"/>
  <c r="FD66" i="25"/>
  <c r="F1615" i="33" s="1"/>
  <c r="FE66" i="25"/>
  <c r="G1615" i="33" s="1"/>
  <c r="FP65" i="25"/>
  <c r="J1588" i="33" s="1"/>
  <c r="FC65" i="25"/>
  <c r="E1587" i="33" s="1"/>
  <c r="FD65" i="25"/>
  <c r="F1587" i="33" s="1"/>
  <c r="FE65" i="25"/>
  <c r="G1587" i="33" s="1"/>
  <c r="FP64" i="25"/>
  <c r="J1560" i="33" s="1"/>
  <c r="FC64" i="25"/>
  <c r="E1559" i="33" s="1"/>
  <c r="FD64" i="25"/>
  <c r="F1559" i="33" s="1"/>
  <c r="FE64" i="25"/>
  <c r="G1559" i="33" s="1"/>
  <c r="FP63" i="25"/>
  <c r="J1532" i="33" s="1"/>
  <c r="FC63" i="25"/>
  <c r="E1531" i="33" s="1"/>
  <c r="FD63" i="25"/>
  <c r="F1531" i="33" s="1"/>
  <c r="FE63" i="25"/>
  <c r="G1531" i="33" s="1"/>
  <c r="HC5" i="25"/>
  <c r="HN5" i="25"/>
  <c r="HZ5" i="25"/>
  <c r="HY5" i="25"/>
  <c r="HE5" i="25"/>
  <c r="HD5" i="25"/>
  <c r="IB5" i="25"/>
  <c r="HP5" i="25"/>
  <c r="IA5" i="25"/>
  <c r="HO5" i="25"/>
  <c r="HF5" i="25"/>
  <c r="FC6" i="25"/>
  <c r="FD6" i="25"/>
  <c r="FE6" i="25"/>
  <c r="FG6" i="25"/>
  <c r="BB64" i="25"/>
  <c r="S1552" i="33" s="1"/>
  <c r="BB74" i="25"/>
  <c r="S1832" i="33" s="1"/>
  <c r="BB87" i="25"/>
  <c r="S2196" i="33" s="1"/>
  <c r="H8" i="25"/>
  <c r="H7" i="25"/>
  <c r="H6" i="25"/>
  <c r="AN4" i="25"/>
  <c r="C9" i="9"/>
  <c r="C10" i="9"/>
  <c r="C11" i="9"/>
  <c r="C12" i="9"/>
  <c r="C13" i="9"/>
  <c r="C16" i="9"/>
  <c r="C31" i="9"/>
  <c r="C47" i="9"/>
  <c r="C75" i="9"/>
  <c r="C91" i="9"/>
  <c r="C96" i="9"/>
  <c r="C107" i="9"/>
  <c r="AP16" i="9"/>
  <c r="CF83" i="25"/>
  <c r="S2085" i="33" s="1"/>
  <c r="C8" i="15"/>
  <c r="C9" i="15"/>
  <c r="C10" i="15"/>
  <c r="C11" i="15"/>
  <c r="C12" i="15"/>
  <c r="C15" i="15"/>
  <c r="C26" i="15"/>
  <c r="C42" i="15"/>
  <c r="C62" i="15"/>
  <c r="C78" i="15"/>
  <c r="C83" i="15"/>
  <c r="C94" i="15"/>
  <c r="C105" i="15"/>
  <c r="I4" i="25"/>
  <c r="G2" i="9" s="1"/>
  <c r="H4" i="25"/>
  <c r="G4" i="25"/>
  <c r="U3" i="15" s="1"/>
  <c r="IY7" i="25"/>
  <c r="GY4" i="25"/>
  <c r="GY5" i="25" s="1"/>
  <c r="L4" i="9" s="1"/>
  <c r="Q2" i="15"/>
  <c r="P2" i="15"/>
  <c r="C4" i="25"/>
  <c r="I2" i="15" s="1"/>
  <c r="J109" i="15"/>
  <c r="I107" i="25"/>
  <c r="E2750" i="33" s="1"/>
  <c r="N6" i="9"/>
  <c r="AD6" i="9" s="1"/>
  <c r="AP34" i="9"/>
  <c r="AP27" i="9"/>
  <c r="AP15" i="9"/>
  <c r="F11" i="33"/>
  <c r="E12" i="33"/>
  <c r="E19" i="33"/>
  <c r="N20" i="33"/>
  <c r="A37" i="25"/>
  <c r="A38" i="25"/>
  <c r="A39" i="25"/>
  <c r="A39" i="9" s="1"/>
  <c r="A40" i="25"/>
  <c r="A40" i="9" s="1"/>
  <c r="A41" i="25"/>
  <c r="A41" i="9" s="1"/>
  <c r="A42" i="25"/>
  <c r="A43" i="25"/>
  <c r="A43" i="9" s="1"/>
  <c r="A44" i="25"/>
  <c r="A45" i="25"/>
  <c r="A45" i="9" s="1"/>
  <c r="A46" i="25"/>
  <c r="A45" i="15" s="1"/>
  <c r="A47" i="25"/>
  <c r="A47" i="9" s="1"/>
  <c r="A48" i="25"/>
  <c r="A47" i="15" s="1"/>
  <c r="A49" i="25"/>
  <c r="A49" i="9" s="1"/>
  <c r="A50" i="25"/>
  <c r="A51" i="25"/>
  <c r="A52" i="25"/>
  <c r="A53" i="25"/>
  <c r="A53" i="9" s="1"/>
  <c r="A54" i="25"/>
  <c r="A55" i="25"/>
  <c r="A56" i="25"/>
  <c r="A55" i="15" s="1"/>
  <c r="A57" i="25"/>
  <c r="A57" i="9" s="1"/>
  <c r="A58" i="25"/>
  <c r="A57" i="15" s="1"/>
  <c r="A59" i="25"/>
  <c r="A60" i="25"/>
  <c r="A61" i="25"/>
  <c r="A60" i="15" s="1"/>
  <c r="A62" i="25"/>
  <c r="A63" i="25"/>
  <c r="A62" i="15" s="1"/>
  <c r="A64" i="25"/>
  <c r="A65" i="25"/>
  <c r="A65" i="9" s="1"/>
  <c r="A66" i="25"/>
  <c r="A65" i="15" s="1"/>
  <c r="A67" i="25"/>
  <c r="A67" i="9" s="1"/>
  <c r="A68" i="25"/>
  <c r="A67" i="15" s="1"/>
  <c r="A69" i="25"/>
  <c r="A70" i="25"/>
  <c r="A69" i="15" s="1"/>
  <c r="A71" i="25"/>
  <c r="A70" i="15" s="1"/>
  <c r="A72" i="25"/>
  <c r="A73" i="25"/>
  <c r="A73" i="9" s="1"/>
  <c r="A74" i="25"/>
  <c r="A73" i="15" s="1"/>
  <c r="A75" i="25"/>
  <c r="A76" i="25"/>
  <c r="A77" i="25"/>
  <c r="A76" i="15" s="1"/>
  <c r="A78" i="25"/>
  <c r="A77" i="15" s="1"/>
  <c r="A79" i="25"/>
  <c r="A78" i="15" s="1"/>
  <c r="A80" i="25"/>
  <c r="A79" i="15" s="1"/>
  <c r="A81" i="25"/>
  <c r="A81" i="9" s="1"/>
  <c r="A82" i="25"/>
  <c r="A83" i="25"/>
  <c r="A83" i="9" s="1"/>
  <c r="A84" i="25"/>
  <c r="A85" i="25"/>
  <c r="A86" i="25"/>
  <c r="A87" i="25"/>
  <c r="A87" i="9" s="1"/>
  <c r="A88" i="25"/>
  <c r="A89" i="25"/>
  <c r="A90" i="25"/>
  <c r="A89" i="15" s="1"/>
  <c r="A91" i="25"/>
  <c r="A92" i="25"/>
  <c r="A91" i="15" s="1"/>
  <c r="A93" i="25"/>
  <c r="A92" i="15" s="1"/>
  <c r="A94" i="25"/>
  <c r="A95" i="25"/>
  <c r="A94" i="15" s="1"/>
  <c r="A96" i="25"/>
  <c r="A97" i="25"/>
  <c r="A98" i="25"/>
  <c r="A99" i="25"/>
  <c r="A99" i="9" s="1"/>
  <c r="A100" i="25"/>
  <c r="A99" i="15" s="1"/>
  <c r="A101" i="25"/>
  <c r="A102" i="25"/>
  <c r="AI2" i="9"/>
  <c r="R118" i="9"/>
  <c r="R116" i="9"/>
  <c r="R113" i="9"/>
  <c r="R110" i="9"/>
  <c r="B111" i="9"/>
  <c r="B112" i="9"/>
  <c r="B113" i="9"/>
  <c r="B114" i="9"/>
  <c r="B115" i="9"/>
  <c r="B116" i="9"/>
  <c r="B117" i="9"/>
  <c r="F110" i="9"/>
  <c r="G110" i="9"/>
  <c r="E110" i="9"/>
  <c r="B110" i="9"/>
  <c r="GK7" i="25"/>
  <c r="GL7" i="25"/>
  <c r="GM7" i="25"/>
  <c r="GN7" i="25"/>
  <c r="GO7" i="25"/>
  <c r="GP7" i="25"/>
  <c r="GQ7" i="25"/>
  <c r="GR7" i="25"/>
  <c r="GS7" i="25"/>
  <c r="GT7" i="25"/>
  <c r="GS5" i="25"/>
  <c r="GQ5" i="25"/>
  <c r="GO5" i="25"/>
  <c r="GM5" i="25"/>
  <c r="GK5" i="25"/>
  <c r="CN109" i="3"/>
  <c r="CL109" i="3"/>
  <c r="CJ109" i="3"/>
  <c r="CF109" i="3"/>
  <c r="CD109" i="3"/>
  <c r="CB109" i="3"/>
  <c r="BX109" i="3"/>
  <c r="BT109" i="3"/>
  <c r="BR109" i="3"/>
  <c r="CQ108" i="3"/>
  <c r="CY107" i="3"/>
  <c r="DA107" i="3"/>
  <c r="DC107" i="3"/>
  <c r="DE107" i="3"/>
  <c r="DG107" i="3"/>
  <c r="DI107" i="3"/>
  <c r="GS107" i="25" s="1"/>
  <c r="O2767" i="33" s="1"/>
  <c r="GO107" i="25"/>
  <c r="K2767" i="33" s="1"/>
  <c r="CQ107" i="3"/>
  <c r="CQ106" i="3"/>
  <c r="CY105" i="3"/>
  <c r="DA105" i="3"/>
  <c r="DC105" i="3"/>
  <c r="DE105" i="3"/>
  <c r="DG105" i="3"/>
  <c r="DI105" i="3"/>
  <c r="GS105" i="25" s="1"/>
  <c r="O2711" i="33" s="1"/>
  <c r="CQ105" i="3"/>
  <c r="CQ104" i="3"/>
  <c r="CY103" i="3"/>
  <c r="DA103" i="3"/>
  <c r="CQ103" i="3"/>
  <c r="CQ102" i="3"/>
  <c r="CY101" i="3"/>
  <c r="DA101" i="3"/>
  <c r="CQ101" i="3"/>
  <c r="CQ100" i="3"/>
  <c r="CY99" i="3"/>
  <c r="DA99" i="3"/>
  <c r="DC99" i="3"/>
  <c r="DE99" i="3"/>
  <c r="DG99" i="3"/>
  <c r="DI99" i="3"/>
  <c r="GS99" i="25" s="1"/>
  <c r="O2543" i="33" s="1"/>
  <c r="GO99" i="25"/>
  <c r="K2543" i="33" s="1"/>
  <c r="CQ99" i="3"/>
  <c r="CQ98" i="3"/>
  <c r="CY97" i="3"/>
  <c r="DA97" i="3"/>
  <c r="DC97" i="3"/>
  <c r="DE97" i="3"/>
  <c r="DG97" i="3"/>
  <c r="DI97" i="3"/>
  <c r="GS97" i="25" s="1"/>
  <c r="O2487" i="33" s="1"/>
  <c r="CQ97" i="3"/>
  <c r="CQ96" i="3"/>
  <c r="CP96" i="3"/>
  <c r="CR96" i="3" s="1"/>
  <c r="CT96" i="3" s="1"/>
  <c r="GP96" i="25" s="1"/>
  <c r="K2460" i="33" s="1"/>
  <c r="CY95" i="3"/>
  <c r="DA95" i="3"/>
  <c r="DC95" i="3"/>
  <c r="DE95" i="3"/>
  <c r="DG95" i="3"/>
  <c r="DI95" i="3"/>
  <c r="GS95" i="25" s="1"/>
  <c r="O2431" i="33" s="1"/>
  <c r="GO95" i="25"/>
  <c r="K2431" i="33" s="1"/>
  <c r="CQ95" i="3"/>
  <c r="CQ94" i="3"/>
  <c r="CY93" i="3"/>
  <c r="DA93" i="3"/>
  <c r="CQ93" i="3"/>
  <c r="CQ92" i="3"/>
  <c r="CY91" i="3"/>
  <c r="DA91" i="3"/>
  <c r="GO91" i="25"/>
  <c r="K2319" i="33" s="1"/>
  <c r="CQ91" i="3"/>
  <c r="CY90" i="3"/>
  <c r="DA90" i="3"/>
  <c r="DC90" i="3"/>
  <c r="DE90" i="3"/>
  <c r="DG90" i="3"/>
  <c r="DI90" i="3"/>
  <c r="GS90" i="25" s="1"/>
  <c r="O2291" i="33" s="1"/>
  <c r="CQ90" i="3"/>
  <c r="CY89" i="3"/>
  <c r="DA89" i="3"/>
  <c r="DC89" i="3"/>
  <c r="DE89" i="3"/>
  <c r="DG89" i="3"/>
  <c r="DI89" i="3"/>
  <c r="GS89" i="25" s="1"/>
  <c r="O2263" i="33" s="1"/>
  <c r="CQ89" i="3"/>
  <c r="CQ88" i="3"/>
  <c r="CY87" i="3"/>
  <c r="DA87" i="3"/>
  <c r="GQ87" i="25" s="1"/>
  <c r="M2207" i="33" s="1"/>
  <c r="DC87" i="3"/>
  <c r="DE87" i="3"/>
  <c r="DG87" i="3"/>
  <c r="DI87" i="3"/>
  <c r="GS87" i="25" s="1"/>
  <c r="O2207" i="33" s="1"/>
  <c r="CQ87" i="3"/>
  <c r="CY86" i="3"/>
  <c r="DA86" i="3"/>
  <c r="DC86" i="3"/>
  <c r="DE86" i="3"/>
  <c r="DG86" i="3"/>
  <c r="DI86" i="3"/>
  <c r="GS86" i="25" s="1"/>
  <c r="O2179" i="33" s="1"/>
  <c r="CQ86" i="3"/>
  <c r="CY85" i="3"/>
  <c r="DA85" i="3"/>
  <c r="DC85" i="3"/>
  <c r="DE85" i="3"/>
  <c r="DG85" i="3"/>
  <c r="DI85" i="3"/>
  <c r="GS85" i="25" s="1"/>
  <c r="O2151" i="33" s="1"/>
  <c r="CQ85" i="3"/>
  <c r="CQ84" i="3"/>
  <c r="CY83" i="3"/>
  <c r="DA83" i="3"/>
  <c r="CQ83" i="3"/>
  <c r="CQ82" i="3"/>
  <c r="CY81" i="3"/>
  <c r="DA81" i="3"/>
  <c r="DC81" i="3"/>
  <c r="DE81" i="3"/>
  <c r="DG81" i="3"/>
  <c r="DI81" i="3"/>
  <c r="GT81" i="25" s="1"/>
  <c r="O2040" i="33" s="1"/>
  <c r="CQ81" i="3"/>
  <c r="CP81" i="3"/>
  <c r="GP80" i="25"/>
  <c r="K2012" i="33" s="1"/>
  <c r="CQ80" i="3"/>
  <c r="CY79" i="3"/>
  <c r="DA79" i="3"/>
  <c r="DC79" i="3"/>
  <c r="DE79" i="3"/>
  <c r="DG79" i="3"/>
  <c r="DI79" i="3"/>
  <c r="GT79" i="25" s="1"/>
  <c r="O1984" i="33" s="1"/>
  <c r="CQ79" i="3"/>
  <c r="CY78" i="3"/>
  <c r="DA78" i="3"/>
  <c r="DC78" i="3"/>
  <c r="DE78" i="3"/>
  <c r="DG78" i="3"/>
  <c r="DI78" i="3"/>
  <c r="GT78" i="25" s="1"/>
  <c r="O1956" i="33" s="1"/>
  <c r="CQ78" i="3"/>
  <c r="CY77" i="3"/>
  <c r="DA77" i="3"/>
  <c r="CQ77" i="3"/>
  <c r="CQ76" i="3"/>
  <c r="CY75" i="3"/>
  <c r="DA75" i="3"/>
  <c r="DC75" i="3"/>
  <c r="DE75" i="3"/>
  <c r="DG75" i="3"/>
  <c r="DI75" i="3"/>
  <c r="GT75" i="25" s="1"/>
  <c r="O1872" i="33" s="1"/>
  <c r="CQ75" i="3"/>
  <c r="CY74" i="3"/>
  <c r="DA74" i="3"/>
  <c r="DC74" i="3"/>
  <c r="DE74" i="3"/>
  <c r="DG74" i="3"/>
  <c r="DI74" i="3"/>
  <c r="GT74" i="25" s="1"/>
  <c r="O1844" i="33" s="1"/>
  <c r="CQ74" i="3"/>
  <c r="CY73" i="3"/>
  <c r="DA73" i="3"/>
  <c r="DC73" i="3"/>
  <c r="DE73" i="3"/>
  <c r="DG73" i="3"/>
  <c r="DI73" i="3"/>
  <c r="GT73" i="25" s="1"/>
  <c r="O1816" i="33" s="1"/>
  <c r="CQ73" i="3"/>
  <c r="CQ72" i="3"/>
  <c r="CY71" i="3"/>
  <c r="DA71" i="3"/>
  <c r="DC71" i="3"/>
  <c r="DE71" i="3"/>
  <c r="DG71" i="3"/>
  <c r="DI71" i="3"/>
  <c r="GT71" i="25" s="1"/>
  <c r="O1760" i="33" s="1"/>
  <c r="CQ71" i="3"/>
  <c r="CY70" i="3"/>
  <c r="DA70" i="3"/>
  <c r="DC70" i="3"/>
  <c r="DE70" i="3"/>
  <c r="DG70" i="3"/>
  <c r="DI70" i="3"/>
  <c r="GT70" i="25" s="1"/>
  <c r="O1732" i="33" s="1"/>
  <c r="CQ70" i="3"/>
  <c r="CY69" i="3"/>
  <c r="DA69" i="3"/>
  <c r="DC69" i="3"/>
  <c r="DE69" i="3"/>
  <c r="DG69" i="3"/>
  <c r="DI69" i="3"/>
  <c r="GT69" i="25" s="1"/>
  <c r="O1704" i="33" s="1"/>
  <c r="CQ69" i="3"/>
  <c r="CQ68" i="3"/>
  <c r="CY67" i="3"/>
  <c r="DA67" i="3"/>
  <c r="DC67" i="3"/>
  <c r="DE67" i="3"/>
  <c r="DG67" i="3"/>
  <c r="DI67" i="3"/>
  <c r="GT67" i="25" s="1"/>
  <c r="O1648" i="33" s="1"/>
  <c r="CQ67" i="3"/>
  <c r="CQ66" i="3"/>
  <c r="CY65" i="3"/>
  <c r="DA65" i="3"/>
  <c r="CQ65" i="3"/>
  <c r="CQ64" i="3"/>
  <c r="CY63" i="3"/>
  <c r="DA63" i="3"/>
  <c r="CQ63" i="3"/>
  <c r="GL62" i="25"/>
  <c r="E1508" i="33" s="1"/>
  <c r="CQ62" i="3"/>
  <c r="GL61" i="25"/>
  <c r="E1480" i="33" s="1"/>
  <c r="CY61" i="3"/>
  <c r="CQ61" i="3"/>
  <c r="CQ60" i="3"/>
  <c r="CQ59" i="3"/>
  <c r="GL58" i="25"/>
  <c r="E1396" i="33" s="1"/>
  <c r="CY58" i="3"/>
  <c r="GN58" i="25" s="1"/>
  <c r="G1396" i="33" s="1"/>
  <c r="CQ58" i="3"/>
  <c r="GL57" i="25"/>
  <c r="E1368" i="33" s="1"/>
  <c r="CY57" i="3"/>
  <c r="CQ57" i="3"/>
  <c r="CQ56" i="3"/>
  <c r="CR56" i="3"/>
  <c r="CQ55" i="3"/>
  <c r="GL54" i="25"/>
  <c r="E1284" i="33" s="1"/>
  <c r="CQ54" i="3"/>
  <c r="CQ53" i="3"/>
  <c r="CR53" i="3"/>
  <c r="CT53" i="3" s="1"/>
  <c r="CQ52" i="3"/>
  <c r="CR52" i="3"/>
  <c r="CQ51" i="3"/>
  <c r="GL50" i="25"/>
  <c r="E1172" i="33" s="1"/>
  <c r="CY50" i="3"/>
  <c r="GN50" i="25" s="1"/>
  <c r="G1172" i="33" s="1"/>
  <c r="CQ50" i="3"/>
  <c r="GL49" i="25"/>
  <c r="E1144" i="33" s="1"/>
  <c r="CY49" i="3"/>
  <c r="CQ49" i="3"/>
  <c r="CR49" i="3"/>
  <c r="CQ48" i="3"/>
  <c r="CR48" i="3"/>
  <c r="CY47" i="3"/>
  <c r="CQ47" i="3"/>
  <c r="CQ46" i="3"/>
  <c r="GL45" i="25"/>
  <c r="E1032" i="33" s="1"/>
  <c r="CY45" i="3"/>
  <c r="DA45" i="3"/>
  <c r="DC45" i="3"/>
  <c r="GP45" i="25" s="1"/>
  <c r="K1032" i="33" s="1"/>
  <c r="CQ45" i="3"/>
  <c r="CQ44" i="3"/>
  <c r="CR44" i="3"/>
  <c r="GL43" i="25"/>
  <c r="E976" i="33" s="1"/>
  <c r="CY43" i="3"/>
  <c r="GN43" i="25" s="1"/>
  <c r="G976" i="33" s="1"/>
  <c r="CQ43" i="3"/>
  <c r="GL42" i="25"/>
  <c r="E948" i="33" s="1"/>
  <c r="CQ42" i="3"/>
  <c r="CQ41" i="3"/>
  <c r="CQ40" i="3"/>
  <c r="CY39" i="3"/>
  <c r="CQ39" i="3"/>
  <c r="CQ38" i="3"/>
  <c r="GL37" i="25"/>
  <c r="E808" i="33" s="1"/>
  <c r="CQ37" i="3"/>
  <c r="CQ36" i="3"/>
  <c r="GL35" i="25"/>
  <c r="E752" i="33" s="1"/>
  <c r="CY35" i="3"/>
  <c r="GN35" i="25" s="1"/>
  <c r="G752" i="33" s="1"/>
  <c r="CQ35" i="3"/>
  <c r="GL34" i="25"/>
  <c r="E724" i="33" s="1"/>
  <c r="CY34" i="3"/>
  <c r="CQ34" i="3"/>
  <c r="GL33" i="25"/>
  <c r="E696" i="33" s="1"/>
  <c r="CQ33" i="3"/>
  <c r="CQ32" i="3"/>
  <c r="GL31" i="25"/>
  <c r="E640" i="33" s="1"/>
  <c r="CY31" i="3"/>
  <c r="CQ31" i="3"/>
  <c r="GL30" i="25"/>
  <c r="E612" i="33" s="1"/>
  <c r="CQ30" i="3"/>
  <c r="GL29" i="25"/>
  <c r="E584" i="33" s="1"/>
  <c r="CY29" i="3"/>
  <c r="CQ29" i="3"/>
  <c r="CQ28" i="3"/>
  <c r="GL27" i="25"/>
  <c r="E528" i="33" s="1"/>
  <c r="CQ27" i="3"/>
  <c r="CQ26" i="3"/>
  <c r="GL25" i="25"/>
  <c r="E472" i="33" s="1"/>
  <c r="CY25" i="3"/>
  <c r="GN25" i="25" s="1"/>
  <c r="G472" i="33" s="1"/>
  <c r="CQ25" i="3"/>
  <c r="CQ24" i="3"/>
  <c r="CQ23" i="3"/>
  <c r="GL22" i="25"/>
  <c r="E388" i="33" s="1"/>
  <c r="CQ22" i="3"/>
  <c r="CY21" i="3"/>
  <c r="GN21" i="25" s="1"/>
  <c r="G360" i="33" s="1"/>
  <c r="CQ21" i="3"/>
  <c r="GL21" i="25"/>
  <c r="E360" i="33" s="1"/>
  <c r="CQ20" i="3"/>
  <c r="CS20" i="3"/>
  <c r="CU20" i="3"/>
  <c r="CQ19" i="3"/>
  <c r="CS19" i="3"/>
  <c r="CU19" i="3"/>
  <c r="CQ18" i="3"/>
  <c r="CS18" i="3"/>
  <c r="CU18" i="3"/>
  <c r="CQ17" i="3"/>
  <c r="CS17" i="3"/>
  <c r="CU17" i="3"/>
  <c r="CQ16" i="3"/>
  <c r="CS16" i="3"/>
  <c r="CU16" i="3"/>
  <c r="CQ15" i="3"/>
  <c r="CS15" i="3"/>
  <c r="CU15" i="3"/>
  <c r="CQ14" i="3"/>
  <c r="CS14" i="3"/>
  <c r="CU14" i="3"/>
  <c r="CS13" i="3"/>
  <c r="CU13" i="3"/>
  <c r="CQ13" i="3"/>
  <c r="CQ12" i="3"/>
  <c r="CS12" i="3"/>
  <c r="CU12" i="3"/>
  <c r="CQ11" i="3"/>
  <c r="CS11" i="3"/>
  <c r="CU11" i="3"/>
  <c r="CQ10" i="3"/>
  <c r="CS10" i="3" s="1"/>
  <c r="CU10" i="3" s="1"/>
  <c r="CP10" i="3"/>
  <c r="CR10" i="3" s="1"/>
  <c r="CT10" i="3" s="1"/>
  <c r="CQ9" i="3"/>
  <c r="CS9" i="3" s="1"/>
  <c r="CU9" i="3" s="1"/>
  <c r="CQ6" i="3"/>
  <c r="CS6" i="3"/>
  <c r="CU6" i="3"/>
  <c r="CP6" i="3"/>
  <c r="CR6" i="3" s="1"/>
  <c r="CT6" i="3" s="1"/>
  <c r="CR23" i="3"/>
  <c r="CP9" i="3"/>
  <c r="CR9" i="3" s="1"/>
  <c r="CT9" i="3" s="1"/>
  <c r="CR22" i="3"/>
  <c r="F4" i="25"/>
  <c r="D3" i="9" s="1"/>
  <c r="AU2" i="9"/>
  <c r="A10" i="25"/>
  <c r="A9" i="15" s="1"/>
  <c r="B9" i="15"/>
  <c r="F10" i="25"/>
  <c r="W34" i="33" s="1"/>
  <c r="G10" i="25"/>
  <c r="E32" i="33" s="1"/>
  <c r="H10" i="25"/>
  <c r="E33" i="33" s="1"/>
  <c r="I10" i="25"/>
  <c r="E34" i="33" s="1"/>
  <c r="A11" i="25"/>
  <c r="A10" i="15" s="1"/>
  <c r="F11" i="25"/>
  <c r="W62" i="33" s="1"/>
  <c r="G11" i="25"/>
  <c r="E60" i="33" s="1"/>
  <c r="H11" i="25"/>
  <c r="E61" i="33" s="1"/>
  <c r="I11" i="25"/>
  <c r="E62" i="33" s="1"/>
  <c r="A12" i="25"/>
  <c r="A11" i="15" s="1"/>
  <c r="F12" i="25"/>
  <c r="W90" i="33" s="1"/>
  <c r="G12" i="25"/>
  <c r="E88" i="33" s="1"/>
  <c r="H12" i="25"/>
  <c r="E89" i="33" s="1"/>
  <c r="I12" i="25"/>
  <c r="E90" i="33" s="1"/>
  <c r="A13" i="25"/>
  <c r="A13" i="9" s="1"/>
  <c r="B12" i="15"/>
  <c r="F13" i="25"/>
  <c r="W118" i="33" s="1"/>
  <c r="G13" i="9"/>
  <c r="A14" i="25"/>
  <c r="B13" i="15"/>
  <c r="F14" i="25"/>
  <c r="W146" i="33" s="1"/>
  <c r="F13" i="15"/>
  <c r="A15" i="25"/>
  <c r="F15" i="25"/>
  <c r="W174" i="33" s="1"/>
  <c r="F14" i="15"/>
  <c r="A16" i="25"/>
  <c r="A16" i="9" s="1"/>
  <c r="F16" i="25"/>
  <c r="W202" i="33" s="1"/>
  <c r="E15" i="15"/>
  <c r="G15" i="15"/>
  <c r="A17" i="25"/>
  <c r="A16" i="15" s="1"/>
  <c r="F17" i="25"/>
  <c r="W230" i="33" s="1"/>
  <c r="E16" i="15"/>
  <c r="F16" i="15"/>
  <c r="G16" i="15"/>
  <c r="A18" i="25"/>
  <c r="A18" i="9" s="1"/>
  <c r="F18" i="25"/>
  <c r="W258" i="33" s="1"/>
  <c r="U17" i="15"/>
  <c r="F18" i="9"/>
  <c r="G17" i="15"/>
  <c r="A19" i="25"/>
  <c r="F19" i="25"/>
  <c r="W286" i="33" s="1"/>
  <c r="G19" i="25"/>
  <c r="E284" i="33" s="1"/>
  <c r="H19" i="25"/>
  <c r="E285" i="33" s="1"/>
  <c r="I19" i="25"/>
  <c r="E286" i="33" s="1"/>
  <c r="A20" i="25"/>
  <c r="B19" i="15"/>
  <c r="F20" i="25"/>
  <c r="W314" i="33" s="1"/>
  <c r="G20" i="25"/>
  <c r="E312" i="33" s="1"/>
  <c r="H20" i="25"/>
  <c r="E313" i="33" s="1"/>
  <c r="I20" i="25"/>
  <c r="E314" i="33" s="1"/>
  <c r="A21" i="25"/>
  <c r="F21" i="25"/>
  <c r="W342" i="33" s="1"/>
  <c r="G21" i="25"/>
  <c r="E340" i="33" s="1"/>
  <c r="H21" i="25"/>
  <c r="E341" i="33" s="1"/>
  <c r="I21" i="25"/>
  <c r="E342" i="33" s="1"/>
  <c r="A22" i="25"/>
  <c r="A22" i="9" s="1"/>
  <c r="F22" i="25"/>
  <c r="W370" i="33" s="1"/>
  <c r="G22" i="25"/>
  <c r="E368" i="33" s="1"/>
  <c r="H22" i="25"/>
  <c r="E369" i="33" s="1"/>
  <c r="I22" i="25"/>
  <c r="E370" i="33" s="1"/>
  <c r="A23" i="25"/>
  <c r="A23" i="9" s="1"/>
  <c r="F23" i="25"/>
  <c r="W398" i="33" s="1"/>
  <c r="G23" i="25"/>
  <c r="E396" i="33" s="1"/>
  <c r="H23" i="25"/>
  <c r="E397" i="33" s="1"/>
  <c r="I23" i="25"/>
  <c r="E398" i="33" s="1"/>
  <c r="A24" i="25"/>
  <c r="F24" i="25"/>
  <c r="W426" i="33" s="1"/>
  <c r="G24" i="25"/>
  <c r="E424" i="33" s="1"/>
  <c r="H24" i="25"/>
  <c r="E425" i="33" s="1"/>
  <c r="I24" i="25"/>
  <c r="E426" i="33" s="1"/>
  <c r="A25" i="25"/>
  <c r="F25" i="25"/>
  <c r="W454" i="33" s="1"/>
  <c r="G25" i="25"/>
  <c r="E452" i="33" s="1"/>
  <c r="H25" i="25"/>
  <c r="E453" i="33" s="1"/>
  <c r="I25" i="25"/>
  <c r="E454" i="33" s="1"/>
  <c r="A26" i="25"/>
  <c r="A26" i="9" s="1"/>
  <c r="F26" i="25"/>
  <c r="W482" i="33" s="1"/>
  <c r="G26" i="25"/>
  <c r="E480" i="33" s="1"/>
  <c r="H26" i="25"/>
  <c r="E481" i="33" s="1"/>
  <c r="I26" i="25"/>
  <c r="E482" i="33" s="1"/>
  <c r="A27" i="25"/>
  <c r="A26" i="15" s="1"/>
  <c r="F27" i="25"/>
  <c r="W510" i="33" s="1"/>
  <c r="G27" i="25"/>
  <c r="E508" i="33" s="1"/>
  <c r="H27" i="25"/>
  <c r="E509" i="33" s="1"/>
  <c r="I27" i="25"/>
  <c r="E510" i="33" s="1"/>
  <c r="A28" i="25"/>
  <c r="A27" i="15" s="1"/>
  <c r="F28" i="25"/>
  <c r="W538" i="33" s="1"/>
  <c r="G28" i="25"/>
  <c r="E536" i="33" s="1"/>
  <c r="H28" i="25"/>
  <c r="E537" i="33" s="1"/>
  <c r="I28" i="25"/>
  <c r="E538" i="33" s="1"/>
  <c r="A29" i="25"/>
  <c r="F29" i="25"/>
  <c r="W566" i="33" s="1"/>
  <c r="G29" i="25"/>
  <c r="E564" i="33" s="1"/>
  <c r="H29" i="25"/>
  <c r="E565" i="33" s="1"/>
  <c r="I29" i="25"/>
  <c r="E566" i="33" s="1"/>
  <c r="A30" i="25"/>
  <c r="A30" i="9" s="1"/>
  <c r="F30" i="25"/>
  <c r="W594" i="33" s="1"/>
  <c r="G30" i="25"/>
  <c r="E592" i="33" s="1"/>
  <c r="H30" i="25"/>
  <c r="E593" i="33" s="1"/>
  <c r="I30" i="25"/>
  <c r="E594" i="33" s="1"/>
  <c r="A31" i="25"/>
  <c r="A30" i="15" s="1"/>
  <c r="F31" i="25"/>
  <c r="W622" i="33" s="1"/>
  <c r="G31" i="25"/>
  <c r="E620" i="33" s="1"/>
  <c r="H31" i="25"/>
  <c r="E621" i="33" s="1"/>
  <c r="I31" i="25"/>
  <c r="E622" i="33" s="1"/>
  <c r="A32" i="25"/>
  <c r="F32" i="25"/>
  <c r="W650" i="33" s="1"/>
  <c r="G32" i="25"/>
  <c r="E648" i="33" s="1"/>
  <c r="H32" i="25"/>
  <c r="E649" i="33" s="1"/>
  <c r="I32" i="25"/>
  <c r="E650" i="33" s="1"/>
  <c r="A33" i="25"/>
  <c r="F33" i="25"/>
  <c r="W678" i="33" s="1"/>
  <c r="G33" i="25"/>
  <c r="E676" i="33" s="1"/>
  <c r="H33" i="25"/>
  <c r="E677" i="33" s="1"/>
  <c r="I33" i="25"/>
  <c r="E678" i="33" s="1"/>
  <c r="A34" i="25"/>
  <c r="B34" i="9"/>
  <c r="F34" i="25"/>
  <c r="W706" i="33" s="1"/>
  <c r="G34" i="25"/>
  <c r="E704" i="33" s="1"/>
  <c r="H34" i="25"/>
  <c r="E705" i="33" s="1"/>
  <c r="I34" i="25"/>
  <c r="E706" i="33" s="1"/>
  <c r="A35" i="25"/>
  <c r="F35" i="25"/>
  <c r="W734" i="33" s="1"/>
  <c r="G35" i="25"/>
  <c r="E732" i="33" s="1"/>
  <c r="H35" i="25"/>
  <c r="E733" i="33" s="1"/>
  <c r="I35" i="25"/>
  <c r="E734" i="33" s="1"/>
  <c r="A36" i="25"/>
  <c r="A35" i="15" s="1"/>
  <c r="F36" i="25"/>
  <c r="W762" i="33" s="1"/>
  <c r="G36" i="25"/>
  <c r="E760" i="33" s="1"/>
  <c r="H36" i="25"/>
  <c r="E761" i="33" s="1"/>
  <c r="I36" i="25"/>
  <c r="E762" i="33" s="1"/>
  <c r="F37" i="25"/>
  <c r="W790" i="33" s="1"/>
  <c r="G37" i="25"/>
  <c r="E788" i="33" s="1"/>
  <c r="H37" i="25"/>
  <c r="E789" i="33" s="1"/>
  <c r="I37" i="25"/>
  <c r="E790" i="33" s="1"/>
  <c r="B38" i="9"/>
  <c r="F38" i="25"/>
  <c r="W818" i="33" s="1"/>
  <c r="G38" i="25"/>
  <c r="E816" i="33" s="1"/>
  <c r="H38" i="25"/>
  <c r="E817" i="33" s="1"/>
  <c r="I38" i="25"/>
  <c r="E818" i="33" s="1"/>
  <c r="F39" i="25"/>
  <c r="W846" i="33" s="1"/>
  <c r="G39" i="25"/>
  <c r="E844" i="33" s="1"/>
  <c r="H39" i="25"/>
  <c r="E845" i="33" s="1"/>
  <c r="I39" i="25"/>
  <c r="E846" i="33" s="1"/>
  <c r="F40" i="25"/>
  <c r="W874" i="33" s="1"/>
  <c r="G40" i="25"/>
  <c r="E872" i="33" s="1"/>
  <c r="H40" i="25"/>
  <c r="E873" i="33" s="1"/>
  <c r="I40" i="25"/>
  <c r="E874" i="33" s="1"/>
  <c r="F41" i="25"/>
  <c r="W902" i="33" s="1"/>
  <c r="G41" i="25"/>
  <c r="E900" i="33" s="1"/>
  <c r="H41" i="25"/>
  <c r="E901" i="33" s="1"/>
  <c r="I41" i="25"/>
  <c r="E902" i="33" s="1"/>
  <c r="F42" i="25"/>
  <c r="W930" i="33" s="1"/>
  <c r="G42" i="25"/>
  <c r="E928" i="33" s="1"/>
  <c r="H42" i="25"/>
  <c r="E929" i="33" s="1"/>
  <c r="I42" i="25"/>
  <c r="E930" i="33" s="1"/>
  <c r="F43" i="25"/>
  <c r="W958" i="33" s="1"/>
  <c r="G43" i="25"/>
  <c r="E956" i="33" s="1"/>
  <c r="H43" i="25"/>
  <c r="E957" i="33" s="1"/>
  <c r="I43" i="25"/>
  <c r="E958" i="33" s="1"/>
  <c r="F44" i="25"/>
  <c r="W986" i="33" s="1"/>
  <c r="G44" i="25"/>
  <c r="E984" i="33" s="1"/>
  <c r="H44" i="25"/>
  <c r="E985" i="33" s="1"/>
  <c r="I44" i="25"/>
  <c r="E986" i="33" s="1"/>
  <c r="F45" i="25"/>
  <c r="W1014" i="33" s="1"/>
  <c r="G45" i="25"/>
  <c r="E1012" i="33" s="1"/>
  <c r="H45" i="25"/>
  <c r="E1013" i="33" s="1"/>
  <c r="I45" i="25"/>
  <c r="E1014" i="33" s="1"/>
  <c r="F46" i="25"/>
  <c r="W1042" i="33" s="1"/>
  <c r="G46" i="25"/>
  <c r="E1040" i="33" s="1"/>
  <c r="H46" i="25"/>
  <c r="E1041" i="33" s="1"/>
  <c r="I46" i="25"/>
  <c r="E1042" i="33" s="1"/>
  <c r="F47" i="25"/>
  <c r="W1070" i="33" s="1"/>
  <c r="G47" i="25"/>
  <c r="E1068" i="33" s="1"/>
  <c r="H47" i="25"/>
  <c r="E1069" i="33" s="1"/>
  <c r="I47" i="25"/>
  <c r="E1070" i="33" s="1"/>
  <c r="F48" i="25"/>
  <c r="W1098" i="33" s="1"/>
  <c r="G48" i="25"/>
  <c r="E1096" i="33" s="1"/>
  <c r="H48" i="25"/>
  <c r="E1097" i="33" s="1"/>
  <c r="I48" i="25"/>
  <c r="E1098" i="33" s="1"/>
  <c r="F49" i="25"/>
  <c r="W1126" i="33" s="1"/>
  <c r="G49" i="25"/>
  <c r="E1124" i="33" s="1"/>
  <c r="H49" i="25"/>
  <c r="E1125" i="33" s="1"/>
  <c r="I49" i="25"/>
  <c r="E1126" i="33" s="1"/>
  <c r="F50" i="25"/>
  <c r="W1154" i="33" s="1"/>
  <c r="G50" i="25"/>
  <c r="E1152" i="33" s="1"/>
  <c r="H50" i="25"/>
  <c r="E1153" i="33" s="1"/>
  <c r="I50" i="25"/>
  <c r="E1154" i="33" s="1"/>
  <c r="F51" i="25"/>
  <c r="W1182" i="33" s="1"/>
  <c r="G51" i="25"/>
  <c r="E1180" i="33" s="1"/>
  <c r="H51" i="25"/>
  <c r="E1181" i="33" s="1"/>
  <c r="I51" i="25"/>
  <c r="E1182" i="33" s="1"/>
  <c r="B51" i="15"/>
  <c r="F52" i="25"/>
  <c r="W1210" i="33" s="1"/>
  <c r="G52" i="25"/>
  <c r="E1208" i="33" s="1"/>
  <c r="H52" i="25"/>
  <c r="E1209" i="33" s="1"/>
  <c r="I52" i="25"/>
  <c r="E1210" i="33" s="1"/>
  <c r="B52" i="15"/>
  <c r="F53" i="25"/>
  <c r="W1238" i="33" s="1"/>
  <c r="G53" i="25"/>
  <c r="E1236" i="33" s="1"/>
  <c r="H53" i="25"/>
  <c r="E1237" i="33" s="1"/>
  <c r="I53" i="25"/>
  <c r="E1238" i="33" s="1"/>
  <c r="B54" i="9"/>
  <c r="F54" i="25"/>
  <c r="W1266" i="33" s="1"/>
  <c r="G54" i="25"/>
  <c r="E1264" i="33" s="1"/>
  <c r="H54" i="25"/>
  <c r="E1265" i="33" s="1"/>
  <c r="I54" i="25"/>
  <c r="E1266" i="33" s="1"/>
  <c r="F55" i="25"/>
  <c r="W1294" i="33" s="1"/>
  <c r="G55" i="25"/>
  <c r="E1292" i="33" s="1"/>
  <c r="H55" i="25"/>
  <c r="E1293" i="33" s="1"/>
  <c r="I55" i="25"/>
  <c r="E1294" i="33" s="1"/>
  <c r="F56" i="25"/>
  <c r="W1322" i="33" s="1"/>
  <c r="G56" i="25"/>
  <c r="E1320" i="33" s="1"/>
  <c r="H56" i="25"/>
  <c r="E1321" i="33" s="1"/>
  <c r="I56" i="25"/>
  <c r="E1322" i="33" s="1"/>
  <c r="F57" i="25"/>
  <c r="W1350" i="33" s="1"/>
  <c r="G57" i="25"/>
  <c r="E1348" i="33" s="1"/>
  <c r="H57" i="25"/>
  <c r="E1349" i="33" s="1"/>
  <c r="I57" i="25"/>
  <c r="E1350" i="33" s="1"/>
  <c r="B58" i="9"/>
  <c r="F58" i="25"/>
  <c r="W1378" i="33" s="1"/>
  <c r="G58" i="25"/>
  <c r="E1376" i="33" s="1"/>
  <c r="H58" i="25"/>
  <c r="E1377" i="33" s="1"/>
  <c r="I58" i="25"/>
  <c r="E1378" i="33" s="1"/>
  <c r="F59" i="25"/>
  <c r="W1406" i="33" s="1"/>
  <c r="G59" i="25"/>
  <c r="E1404" i="33" s="1"/>
  <c r="H59" i="25"/>
  <c r="E1405" i="33" s="1"/>
  <c r="I59" i="25"/>
  <c r="E1406" i="33" s="1"/>
  <c r="B60" i="9"/>
  <c r="F60" i="25"/>
  <c r="W1434" i="33" s="1"/>
  <c r="G60" i="25"/>
  <c r="E1432" i="33" s="1"/>
  <c r="H60" i="25"/>
  <c r="E1433" i="33" s="1"/>
  <c r="I60" i="25"/>
  <c r="E1434" i="33" s="1"/>
  <c r="F61" i="25"/>
  <c r="W1462" i="33" s="1"/>
  <c r="G61" i="25"/>
  <c r="E1460" i="33" s="1"/>
  <c r="H61" i="25"/>
  <c r="E1461" i="33" s="1"/>
  <c r="I61" i="25"/>
  <c r="E1462" i="33" s="1"/>
  <c r="F62" i="25"/>
  <c r="W1490" i="33" s="1"/>
  <c r="G62" i="25"/>
  <c r="E1488" i="33" s="1"/>
  <c r="H62" i="25"/>
  <c r="E1489" i="33" s="1"/>
  <c r="I62" i="25"/>
  <c r="E1490" i="33" s="1"/>
  <c r="F63" i="25"/>
  <c r="W1518" i="33" s="1"/>
  <c r="G63" i="25"/>
  <c r="E1516" i="33" s="1"/>
  <c r="H63" i="25"/>
  <c r="E1517" i="33" s="1"/>
  <c r="I63" i="25"/>
  <c r="E1518" i="33" s="1"/>
  <c r="B64" i="9"/>
  <c r="F64" i="25"/>
  <c r="W1546" i="33" s="1"/>
  <c r="G64" i="25"/>
  <c r="E1544" i="33" s="1"/>
  <c r="H64" i="25"/>
  <c r="E1545" i="33" s="1"/>
  <c r="I64" i="25"/>
  <c r="E1546" i="33" s="1"/>
  <c r="B64" i="15"/>
  <c r="F65" i="25"/>
  <c r="W1574" i="33" s="1"/>
  <c r="G65" i="25"/>
  <c r="E1572" i="33" s="1"/>
  <c r="H65" i="25"/>
  <c r="E1573" i="33" s="1"/>
  <c r="I65" i="25"/>
  <c r="E1574" i="33" s="1"/>
  <c r="B66" i="9"/>
  <c r="F66" i="25"/>
  <c r="W1602" i="33" s="1"/>
  <c r="G66" i="25"/>
  <c r="E1600" i="33" s="1"/>
  <c r="H66" i="25"/>
  <c r="E1601" i="33" s="1"/>
  <c r="I66" i="25"/>
  <c r="E1602" i="33" s="1"/>
  <c r="F67" i="25"/>
  <c r="W1630" i="33" s="1"/>
  <c r="G67" i="25"/>
  <c r="E1628" i="33" s="1"/>
  <c r="H67" i="25"/>
  <c r="E1629" i="33" s="1"/>
  <c r="I67" i="25"/>
  <c r="E1630" i="33" s="1"/>
  <c r="B68" i="9"/>
  <c r="F68" i="25"/>
  <c r="W1658" i="33" s="1"/>
  <c r="G68" i="25"/>
  <c r="E1656" i="33" s="1"/>
  <c r="H68" i="25"/>
  <c r="E1657" i="33" s="1"/>
  <c r="I68" i="25"/>
  <c r="E1658" i="33" s="1"/>
  <c r="F69" i="25"/>
  <c r="W1686" i="33" s="1"/>
  <c r="G69" i="25"/>
  <c r="E1684" i="33" s="1"/>
  <c r="H69" i="25"/>
  <c r="E1685" i="33" s="1"/>
  <c r="I69" i="25"/>
  <c r="E1686" i="33" s="1"/>
  <c r="B69" i="15"/>
  <c r="F70" i="25"/>
  <c r="W1714" i="33" s="1"/>
  <c r="G70" i="25"/>
  <c r="E1712" i="33" s="1"/>
  <c r="H70" i="25"/>
  <c r="E1713" i="33" s="1"/>
  <c r="I70" i="25"/>
  <c r="E1714" i="33" s="1"/>
  <c r="F71" i="25"/>
  <c r="W1742" i="33" s="1"/>
  <c r="G71" i="25"/>
  <c r="E1740" i="33" s="1"/>
  <c r="H71" i="25"/>
  <c r="E1741" i="33" s="1"/>
  <c r="I71" i="25"/>
  <c r="E1742" i="33" s="1"/>
  <c r="F72" i="25"/>
  <c r="W1770" i="33" s="1"/>
  <c r="G72" i="25"/>
  <c r="E1768" i="33" s="1"/>
  <c r="H72" i="25"/>
  <c r="E1769" i="33" s="1"/>
  <c r="I72" i="25"/>
  <c r="E1770" i="33" s="1"/>
  <c r="F73" i="25"/>
  <c r="W1798" i="33" s="1"/>
  <c r="G73" i="25"/>
  <c r="E1796" i="33" s="1"/>
  <c r="H73" i="25"/>
  <c r="E1797" i="33" s="1"/>
  <c r="I73" i="25"/>
  <c r="E1798" i="33" s="1"/>
  <c r="F74" i="25"/>
  <c r="W1826" i="33" s="1"/>
  <c r="G74" i="25"/>
  <c r="E1824" i="33" s="1"/>
  <c r="H74" i="25"/>
  <c r="E1825" i="33" s="1"/>
  <c r="I74" i="25"/>
  <c r="E1826" i="33" s="1"/>
  <c r="F75" i="25"/>
  <c r="W1854" i="33" s="1"/>
  <c r="G75" i="25"/>
  <c r="E1852" i="33" s="1"/>
  <c r="H75" i="25"/>
  <c r="E1853" i="33" s="1"/>
  <c r="I75" i="25"/>
  <c r="E1854" i="33" s="1"/>
  <c r="B75" i="15"/>
  <c r="F76" i="25"/>
  <c r="W1882" i="33" s="1"/>
  <c r="G76" i="25"/>
  <c r="E1880" i="33" s="1"/>
  <c r="H76" i="25"/>
  <c r="E1881" i="33" s="1"/>
  <c r="I76" i="25"/>
  <c r="E1882" i="33" s="1"/>
  <c r="B76" i="15"/>
  <c r="F77" i="25"/>
  <c r="W1910" i="33" s="1"/>
  <c r="G77" i="25"/>
  <c r="E1908" i="33" s="1"/>
  <c r="H77" i="25"/>
  <c r="E1909" i="33" s="1"/>
  <c r="I77" i="25"/>
  <c r="E1910" i="33" s="1"/>
  <c r="F78" i="25"/>
  <c r="W1938" i="33" s="1"/>
  <c r="G78" i="25"/>
  <c r="E1936" i="33" s="1"/>
  <c r="H78" i="25"/>
  <c r="E1937" i="33" s="1"/>
  <c r="I78" i="25"/>
  <c r="E1938" i="33" s="1"/>
  <c r="F79" i="25"/>
  <c r="W1966" i="33" s="1"/>
  <c r="G79" i="25"/>
  <c r="E1964" i="33" s="1"/>
  <c r="H79" i="25"/>
  <c r="E1965" i="33" s="1"/>
  <c r="I79" i="25"/>
  <c r="E1966" i="33" s="1"/>
  <c r="B80" i="9"/>
  <c r="F80" i="25"/>
  <c r="W1994" i="33" s="1"/>
  <c r="G80" i="25"/>
  <c r="E1992" i="33" s="1"/>
  <c r="H80" i="25"/>
  <c r="E1993" i="33" s="1"/>
  <c r="I80" i="25"/>
  <c r="E1994" i="33" s="1"/>
  <c r="F81" i="25"/>
  <c r="W2022" i="33" s="1"/>
  <c r="G81" i="25"/>
  <c r="E2020" i="33" s="1"/>
  <c r="H81" i="25"/>
  <c r="E2021" i="33" s="1"/>
  <c r="I81" i="25"/>
  <c r="E2022" i="33" s="1"/>
  <c r="F82" i="25"/>
  <c r="W2050" i="33" s="1"/>
  <c r="G82" i="25"/>
  <c r="E2048" i="33" s="1"/>
  <c r="H82" i="25"/>
  <c r="E2049" i="33" s="1"/>
  <c r="I82" i="25"/>
  <c r="E2050" i="33" s="1"/>
  <c r="F83" i="25"/>
  <c r="W2078" i="33" s="1"/>
  <c r="G83" i="25"/>
  <c r="E2076" i="33" s="1"/>
  <c r="H83" i="25"/>
  <c r="E2077" i="33" s="1"/>
  <c r="I83" i="25"/>
  <c r="E2078" i="33" s="1"/>
  <c r="F84" i="25"/>
  <c r="W2106" i="33" s="1"/>
  <c r="G84" i="25"/>
  <c r="E2104" i="33" s="1"/>
  <c r="H84" i="25"/>
  <c r="E2105" i="33" s="1"/>
  <c r="I84" i="25"/>
  <c r="E2106" i="33" s="1"/>
  <c r="B84" i="15"/>
  <c r="F85" i="25"/>
  <c r="W2134" i="33" s="1"/>
  <c r="G85" i="25"/>
  <c r="E2132" i="33" s="1"/>
  <c r="H85" i="25"/>
  <c r="E2133" i="33" s="1"/>
  <c r="I85" i="25"/>
  <c r="E2134" i="33" s="1"/>
  <c r="F86" i="25"/>
  <c r="W2162" i="33" s="1"/>
  <c r="G86" i="25"/>
  <c r="E2160" i="33" s="1"/>
  <c r="H86" i="25"/>
  <c r="E2161" i="33" s="1"/>
  <c r="I86" i="25"/>
  <c r="E2162" i="33" s="1"/>
  <c r="F87" i="25"/>
  <c r="W2190" i="33" s="1"/>
  <c r="G87" i="25"/>
  <c r="E2188" i="33" s="1"/>
  <c r="H87" i="25"/>
  <c r="E2189" i="33" s="1"/>
  <c r="I87" i="25"/>
  <c r="E2190" i="33" s="1"/>
  <c r="F88" i="25"/>
  <c r="W2218" i="33" s="1"/>
  <c r="G88" i="25"/>
  <c r="E2216" i="33" s="1"/>
  <c r="H88" i="25"/>
  <c r="E2217" i="33" s="1"/>
  <c r="I88" i="25"/>
  <c r="E2218" i="33" s="1"/>
  <c r="F89" i="25"/>
  <c r="W2246" i="33" s="1"/>
  <c r="G89" i="25"/>
  <c r="E2244" i="33" s="1"/>
  <c r="H89" i="25"/>
  <c r="E2245" i="33" s="1"/>
  <c r="I89" i="25"/>
  <c r="E2246" i="33" s="1"/>
  <c r="F90" i="25"/>
  <c r="W2274" i="33" s="1"/>
  <c r="G90" i="25"/>
  <c r="E2272" i="33" s="1"/>
  <c r="H90" i="25"/>
  <c r="E2273" i="33" s="1"/>
  <c r="I90" i="25"/>
  <c r="E2274" i="33" s="1"/>
  <c r="F91" i="25"/>
  <c r="W2302" i="33" s="1"/>
  <c r="G91" i="25"/>
  <c r="E2300" i="33" s="1"/>
  <c r="H91" i="25"/>
  <c r="E2301" i="33" s="1"/>
  <c r="I91" i="25"/>
  <c r="E2302" i="33" s="1"/>
  <c r="B91" i="15"/>
  <c r="F92" i="25"/>
  <c r="W2330" i="33" s="1"/>
  <c r="G92" i="25"/>
  <c r="E2328" i="33" s="1"/>
  <c r="H92" i="25"/>
  <c r="E2329" i="33" s="1"/>
  <c r="I92" i="25"/>
  <c r="E2330" i="33" s="1"/>
  <c r="F93" i="25"/>
  <c r="W2358" i="33" s="1"/>
  <c r="G93" i="25"/>
  <c r="E2356" i="33" s="1"/>
  <c r="H93" i="25"/>
  <c r="E2357" i="33" s="1"/>
  <c r="I93" i="25"/>
  <c r="E2358" i="33" s="1"/>
  <c r="F94" i="25"/>
  <c r="W2386" i="33" s="1"/>
  <c r="G94" i="25"/>
  <c r="E2384" i="33" s="1"/>
  <c r="H94" i="25"/>
  <c r="E2385" i="33" s="1"/>
  <c r="I94" i="25"/>
  <c r="E2386" i="33" s="1"/>
  <c r="F95" i="25"/>
  <c r="W2414" i="33" s="1"/>
  <c r="G95" i="25"/>
  <c r="E2412" i="33" s="1"/>
  <c r="H95" i="25"/>
  <c r="E2413" i="33" s="1"/>
  <c r="I95" i="25"/>
  <c r="E2414" i="33" s="1"/>
  <c r="F96" i="25"/>
  <c r="W2442" i="33" s="1"/>
  <c r="G96" i="25"/>
  <c r="E2440" i="33" s="1"/>
  <c r="H96" i="25"/>
  <c r="E2441" i="33" s="1"/>
  <c r="I96" i="25"/>
  <c r="E2442" i="33" s="1"/>
  <c r="F97" i="25"/>
  <c r="W2470" i="33" s="1"/>
  <c r="G97" i="25"/>
  <c r="E2468" i="33" s="1"/>
  <c r="H97" i="25"/>
  <c r="E2469" i="33" s="1"/>
  <c r="I97" i="25"/>
  <c r="E2470" i="33" s="1"/>
  <c r="B97" i="15"/>
  <c r="F98" i="25"/>
  <c r="W2498" i="33" s="1"/>
  <c r="G98" i="25"/>
  <c r="E2496" i="33" s="1"/>
  <c r="H98" i="25"/>
  <c r="E2497" i="33" s="1"/>
  <c r="I98" i="25"/>
  <c r="E2498" i="33" s="1"/>
  <c r="F99" i="25"/>
  <c r="W2526" i="33" s="1"/>
  <c r="G99" i="25"/>
  <c r="E2524" i="33" s="1"/>
  <c r="H99" i="25"/>
  <c r="E2525" i="33" s="1"/>
  <c r="I99" i="25"/>
  <c r="E2526" i="33" s="1"/>
  <c r="F100" i="25"/>
  <c r="W2554" i="33" s="1"/>
  <c r="G100" i="25"/>
  <c r="E2552" i="33" s="1"/>
  <c r="H100" i="25"/>
  <c r="E2553" i="33" s="1"/>
  <c r="I100" i="25"/>
  <c r="E2554" i="33" s="1"/>
  <c r="F101" i="25"/>
  <c r="W2582" i="33" s="1"/>
  <c r="G101" i="25"/>
  <c r="E2580" i="33" s="1"/>
  <c r="H101" i="25"/>
  <c r="E2581" i="33" s="1"/>
  <c r="I101" i="25"/>
  <c r="E2582" i="33" s="1"/>
  <c r="F102" i="25"/>
  <c r="W2610" i="33" s="1"/>
  <c r="G102" i="25"/>
  <c r="E2608" i="33" s="1"/>
  <c r="H102" i="25"/>
  <c r="E2609" i="33" s="1"/>
  <c r="I102" i="25"/>
  <c r="E2610" i="33" s="1"/>
  <c r="A103" i="25"/>
  <c r="F103" i="25"/>
  <c r="W2638" i="33" s="1"/>
  <c r="G103" i="25"/>
  <c r="E2636" i="33" s="1"/>
  <c r="H103" i="25"/>
  <c r="E2637" i="33" s="1"/>
  <c r="I103" i="25"/>
  <c r="E2638" i="33" s="1"/>
  <c r="A104" i="25"/>
  <c r="A104" i="9" s="1"/>
  <c r="F104" i="25"/>
  <c r="W2666" i="33" s="1"/>
  <c r="G104" i="25"/>
  <c r="E2664" i="33" s="1"/>
  <c r="H104" i="25"/>
  <c r="E2665" i="33" s="1"/>
  <c r="I104" i="25"/>
  <c r="E2666" i="33" s="1"/>
  <c r="A105" i="25"/>
  <c r="B105" i="9"/>
  <c r="F105" i="25"/>
  <c r="W2694" i="33" s="1"/>
  <c r="G105" i="25"/>
  <c r="E2692" i="33" s="1"/>
  <c r="H105" i="25"/>
  <c r="E2693" i="33" s="1"/>
  <c r="I105" i="25"/>
  <c r="E2694" i="33" s="1"/>
  <c r="A106" i="25"/>
  <c r="A105" i="15" s="1"/>
  <c r="F106" i="25"/>
  <c r="W2722" i="33" s="1"/>
  <c r="G106" i="25"/>
  <c r="E2720" i="33" s="1"/>
  <c r="H106" i="25"/>
  <c r="E2721" i="33" s="1"/>
  <c r="I106" i="25"/>
  <c r="E2722" i="33" s="1"/>
  <c r="A107" i="25"/>
  <c r="F107" i="25"/>
  <c r="W2750" i="33" s="1"/>
  <c r="G107" i="25"/>
  <c r="E2748" i="33" s="1"/>
  <c r="H107" i="25"/>
  <c r="E2749" i="33" s="1"/>
  <c r="A108" i="25"/>
  <c r="F108" i="25"/>
  <c r="W2778" i="33" s="1"/>
  <c r="G108" i="25"/>
  <c r="E2776" i="33" s="1"/>
  <c r="H108" i="25"/>
  <c r="E2777" i="33" s="1"/>
  <c r="I108" i="25"/>
  <c r="E2778" i="33" s="1"/>
  <c r="F9" i="25"/>
  <c r="D9" i="9" s="1"/>
  <c r="G9" i="25"/>
  <c r="H9" i="25"/>
  <c r="F8" i="15" s="1"/>
  <c r="I9" i="25"/>
  <c r="E6" i="33" s="1"/>
  <c r="A9" i="25"/>
  <c r="A9" i="9" s="1"/>
  <c r="O6" i="9"/>
  <c r="AH6" i="9" s="1"/>
  <c r="AP10" i="9"/>
  <c r="GO108" i="25"/>
  <c r="K2795" i="33" s="1"/>
  <c r="GM108" i="25"/>
  <c r="G2795" i="33" s="1"/>
  <c r="GK108" i="25"/>
  <c r="E2795" i="33" s="1"/>
  <c r="GN108" i="25"/>
  <c r="G2796" i="33" s="1"/>
  <c r="GL108" i="25"/>
  <c r="E2796" i="33" s="1"/>
  <c r="FQ108" i="25"/>
  <c r="N2792" i="33" s="1"/>
  <c r="FG108" i="25"/>
  <c r="W3" i="33"/>
  <c r="GM107" i="25"/>
  <c r="G2767" i="33" s="1"/>
  <c r="GK107" i="25"/>
  <c r="E2767" i="33" s="1"/>
  <c r="GN107" i="25"/>
  <c r="G2768" i="33" s="1"/>
  <c r="GL107" i="25"/>
  <c r="E2768" i="33" s="1"/>
  <c r="FQ107" i="25"/>
  <c r="N2764" i="33" s="1"/>
  <c r="FG107" i="25"/>
  <c r="GO106" i="25"/>
  <c r="K2739" i="33" s="1"/>
  <c r="GM106" i="25"/>
  <c r="G2739" i="33" s="1"/>
  <c r="GK106" i="25"/>
  <c r="E2739" i="33" s="1"/>
  <c r="GN106" i="25"/>
  <c r="G2740" i="33" s="1"/>
  <c r="GL106" i="25"/>
  <c r="E2740" i="33" s="1"/>
  <c r="FQ106" i="25"/>
  <c r="N2736" i="33" s="1"/>
  <c r="FG106" i="25"/>
  <c r="GO105" i="25"/>
  <c r="K2711" i="33" s="1"/>
  <c r="GM105" i="25"/>
  <c r="G2711" i="33" s="1"/>
  <c r="GK105" i="25"/>
  <c r="E2711" i="33" s="1"/>
  <c r="GN105" i="25"/>
  <c r="G2712" i="33" s="1"/>
  <c r="GL105" i="25"/>
  <c r="E2712" i="33" s="1"/>
  <c r="FQ105" i="25"/>
  <c r="N2708" i="33" s="1"/>
  <c r="FG105" i="25"/>
  <c r="GO104" i="25"/>
  <c r="K2683" i="33" s="1"/>
  <c r="GM104" i="25"/>
  <c r="G2683" i="33" s="1"/>
  <c r="GK104" i="25"/>
  <c r="E2683" i="33" s="1"/>
  <c r="GN104" i="25"/>
  <c r="G2684" i="33" s="1"/>
  <c r="GL104" i="25"/>
  <c r="E2684" i="33" s="1"/>
  <c r="FQ104" i="25"/>
  <c r="N2680" i="33" s="1"/>
  <c r="FG104" i="25"/>
  <c r="GO103" i="25"/>
  <c r="K2655" i="33" s="1"/>
  <c r="GM103" i="25"/>
  <c r="G2655" i="33" s="1"/>
  <c r="GK103" i="25"/>
  <c r="E2655" i="33" s="1"/>
  <c r="GN103" i="25"/>
  <c r="G2656" i="33" s="1"/>
  <c r="GL103" i="25"/>
  <c r="E2656" i="33" s="1"/>
  <c r="FQ103" i="25"/>
  <c r="N2652" i="33" s="1"/>
  <c r="FG103" i="25"/>
  <c r="GO102" i="25"/>
  <c r="K2627" i="33" s="1"/>
  <c r="GM102" i="25"/>
  <c r="G2627" i="33" s="1"/>
  <c r="GK102" i="25"/>
  <c r="E2627" i="33" s="1"/>
  <c r="GN102" i="25"/>
  <c r="G2628" i="33" s="1"/>
  <c r="GL102" i="25"/>
  <c r="E2628" i="33" s="1"/>
  <c r="FQ102" i="25"/>
  <c r="N2624" i="33" s="1"/>
  <c r="FG102" i="25"/>
  <c r="GO101" i="25"/>
  <c r="K2599" i="33" s="1"/>
  <c r="GM101" i="25"/>
  <c r="G2599" i="33" s="1"/>
  <c r="GK101" i="25"/>
  <c r="E2599" i="33" s="1"/>
  <c r="GN101" i="25"/>
  <c r="G2600" i="33" s="1"/>
  <c r="GL101" i="25"/>
  <c r="E2600" i="33" s="1"/>
  <c r="FQ101" i="25"/>
  <c r="N2596" i="33" s="1"/>
  <c r="FG101" i="25"/>
  <c r="GO100" i="25"/>
  <c r="K2571" i="33" s="1"/>
  <c r="GM100" i="25"/>
  <c r="G2571" i="33" s="1"/>
  <c r="GK100" i="25"/>
  <c r="E2571" i="33" s="1"/>
  <c r="GN100" i="25"/>
  <c r="G2572" i="33" s="1"/>
  <c r="GL100" i="25"/>
  <c r="E2572" i="33" s="1"/>
  <c r="FQ100" i="25"/>
  <c r="N2568" i="33" s="1"/>
  <c r="FG100" i="25"/>
  <c r="GM99" i="25"/>
  <c r="G2543" i="33" s="1"/>
  <c r="GK99" i="25"/>
  <c r="E2543" i="33" s="1"/>
  <c r="GN99" i="25"/>
  <c r="G2544" i="33" s="1"/>
  <c r="GL99" i="25"/>
  <c r="E2544" i="33" s="1"/>
  <c r="FQ99" i="25"/>
  <c r="N2540" i="33" s="1"/>
  <c r="FG99" i="25"/>
  <c r="GO98" i="25"/>
  <c r="K2515" i="33" s="1"/>
  <c r="GM98" i="25"/>
  <c r="G2515" i="33" s="1"/>
  <c r="GK98" i="25"/>
  <c r="E2515" i="33" s="1"/>
  <c r="GN98" i="25"/>
  <c r="G2516" i="33" s="1"/>
  <c r="GL98" i="25"/>
  <c r="E2516" i="33" s="1"/>
  <c r="FQ98" i="25"/>
  <c r="N2512" i="33" s="1"/>
  <c r="FG98" i="25"/>
  <c r="GO97" i="25"/>
  <c r="K2487" i="33" s="1"/>
  <c r="GM97" i="25"/>
  <c r="G2487" i="33" s="1"/>
  <c r="GK97" i="25"/>
  <c r="E2487" i="33" s="1"/>
  <c r="GN97" i="25"/>
  <c r="G2488" i="33" s="1"/>
  <c r="GL97" i="25"/>
  <c r="E2488" i="33" s="1"/>
  <c r="FG97" i="25"/>
  <c r="GO96" i="25"/>
  <c r="K2459" i="33" s="1"/>
  <c r="GM96" i="25"/>
  <c r="G2459" i="33" s="1"/>
  <c r="GK96" i="25"/>
  <c r="E2459" i="33" s="1"/>
  <c r="GN96" i="25"/>
  <c r="G2460" i="33" s="1"/>
  <c r="GL96" i="25"/>
  <c r="E2460" i="33" s="1"/>
  <c r="FQ96" i="25"/>
  <c r="N2456" i="33" s="1"/>
  <c r="FG96" i="25"/>
  <c r="GM95" i="25"/>
  <c r="G2431" i="33" s="1"/>
  <c r="GK95" i="25"/>
  <c r="E2431" i="33" s="1"/>
  <c r="GN95" i="25"/>
  <c r="G2432" i="33" s="1"/>
  <c r="GL95" i="25"/>
  <c r="E2432" i="33" s="1"/>
  <c r="FQ95" i="25"/>
  <c r="N2428" i="33" s="1"/>
  <c r="FG95" i="25"/>
  <c r="GO94" i="25"/>
  <c r="K2403" i="33" s="1"/>
  <c r="GM94" i="25"/>
  <c r="G2403" i="33" s="1"/>
  <c r="GK94" i="25"/>
  <c r="E2403" i="33" s="1"/>
  <c r="GN94" i="25"/>
  <c r="G2404" i="33" s="1"/>
  <c r="GL94" i="25"/>
  <c r="E2404" i="33" s="1"/>
  <c r="FQ94" i="25"/>
  <c r="N2400" i="33" s="1"/>
  <c r="FG94" i="25"/>
  <c r="GO93" i="25"/>
  <c r="K2375" i="33" s="1"/>
  <c r="GM93" i="25"/>
  <c r="G2375" i="33" s="1"/>
  <c r="GK93" i="25"/>
  <c r="E2375" i="33" s="1"/>
  <c r="GN93" i="25"/>
  <c r="G2376" i="33" s="1"/>
  <c r="GL93" i="25"/>
  <c r="E2376" i="33" s="1"/>
  <c r="FQ93" i="25"/>
  <c r="N2372" i="33" s="1"/>
  <c r="FG93" i="25"/>
  <c r="GO92" i="25"/>
  <c r="K2347" i="33" s="1"/>
  <c r="GM92" i="25"/>
  <c r="G2347" i="33" s="1"/>
  <c r="GK92" i="25"/>
  <c r="E2347" i="33" s="1"/>
  <c r="GN92" i="25"/>
  <c r="G2348" i="33" s="1"/>
  <c r="GL92" i="25"/>
  <c r="E2348" i="33" s="1"/>
  <c r="FQ92" i="25"/>
  <c r="N2344" i="33" s="1"/>
  <c r="FG92" i="25"/>
  <c r="GM91" i="25"/>
  <c r="G2319" i="33" s="1"/>
  <c r="GK91" i="25"/>
  <c r="E2319" i="33" s="1"/>
  <c r="GN91" i="25"/>
  <c r="G2320" i="33" s="1"/>
  <c r="GL91" i="25"/>
  <c r="E2320" i="33" s="1"/>
  <c r="FQ91" i="25"/>
  <c r="N2316" i="33" s="1"/>
  <c r="FG91" i="25"/>
  <c r="GO90" i="25"/>
  <c r="K2291" i="33" s="1"/>
  <c r="GM90" i="25"/>
  <c r="G2291" i="33" s="1"/>
  <c r="GK90" i="25"/>
  <c r="E2291" i="33" s="1"/>
  <c r="GN90" i="25"/>
  <c r="G2292" i="33" s="1"/>
  <c r="GL90" i="25"/>
  <c r="E2292" i="33" s="1"/>
  <c r="FQ90" i="25"/>
  <c r="N2288" i="33" s="1"/>
  <c r="FG90" i="25"/>
  <c r="GQ89" i="25"/>
  <c r="M2263" i="33" s="1"/>
  <c r="GO89" i="25"/>
  <c r="K2263" i="33" s="1"/>
  <c r="GM89" i="25"/>
  <c r="G2263" i="33" s="1"/>
  <c r="GK89" i="25"/>
  <c r="E2263" i="33" s="1"/>
  <c r="GN89" i="25"/>
  <c r="G2264" i="33" s="1"/>
  <c r="GL89" i="25"/>
  <c r="E2264" i="33" s="1"/>
  <c r="FG89" i="25"/>
  <c r="GO88" i="25"/>
  <c r="K2235" i="33" s="1"/>
  <c r="GM88" i="25"/>
  <c r="G2235" i="33" s="1"/>
  <c r="GK88" i="25"/>
  <c r="E2235" i="33" s="1"/>
  <c r="GN88" i="25"/>
  <c r="G2236" i="33" s="1"/>
  <c r="GL88" i="25"/>
  <c r="E2236" i="33" s="1"/>
  <c r="FQ88" i="25"/>
  <c r="N2232" i="33" s="1"/>
  <c r="FG88" i="25"/>
  <c r="GO87" i="25"/>
  <c r="K2207" i="33" s="1"/>
  <c r="GM87" i="25"/>
  <c r="G2207" i="33" s="1"/>
  <c r="GK87" i="25"/>
  <c r="E2207" i="33" s="1"/>
  <c r="GN87" i="25"/>
  <c r="G2208" i="33" s="1"/>
  <c r="GL87" i="25"/>
  <c r="E2208" i="33" s="1"/>
  <c r="FQ87" i="25"/>
  <c r="N2204" i="33" s="1"/>
  <c r="FG87" i="25"/>
  <c r="GO86" i="25"/>
  <c r="K2179" i="33" s="1"/>
  <c r="GM86" i="25"/>
  <c r="G2179" i="33" s="1"/>
  <c r="GK86" i="25"/>
  <c r="E2179" i="33" s="1"/>
  <c r="GN86" i="25"/>
  <c r="G2180" i="33" s="1"/>
  <c r="GL86" i="25"/>
  <c r="E2180" i="33" s="1"/>
  <c r="FQ86" i="25"/>
  <c r="N2176" i="33" s="1"/>
  <c r="FG86" i="25"/>
  <c r="GQ85" i="25"/>
  <c r="M2151" i="33" s="1"/>
  <c r="GO85" i="25"/>
  <c r="K2151" i="33" s="1"/>
  <c r="GM85" i="25"/>
  <c r="G2151" i="33" s="1"/>
  <c r="GK85" i="25"/>
  <c r="E2151" i="33" s="1"/>
  <c r="GN85" i="25"/>
  <c r="G2152" i="33" s="1"/>
  <c r="GL85" i="25"/>
  <c r="E2152" i="33" s="1"/>
  <c r="FQ85" i="25"/>
  <c r="N2148" i="33" s="1"/>
  <c r="FG85" i="25"/>
  <c r="GO84" i="25"/>
  <c r="K2123" i="33" s="1"/>
  <c r="GM84" i="25"/>
  <c r="G2123" i="33" s="1"/>
  <c r="GK84" i="25"/>
  <c r="E2123" i="33" s="1"/>
  <c r="GN84" i="25"/>
  <c r="G2124" i="33" s="1"/>
  <c r="GL84" i="25"/>
  <c r="E2124" i="33" s="1"/>
  <c r="FQ84" i="25"/>
  <c r="N2120" i="33" s="1"/>
  <c r="FG84" i="25"/>
  <c r="GM83" i="25"/>
  <c r="G2095" i="33" s="1"/>
  <c r="GK83" i="25"/>
  <c r="E2095" i="33" s="1"/>
  <c r="GP83" i="25"/>
  <c r="K2096" i="33" s="1"/>
  <c r="GN83" i="25"/>
  <c r="G2096" i="33" s="1"/>
  <c r="GL83" i="25"/>
  <c r="E2096" i="33" s="1"/>
  <c r="FQ83" i="25"/>
  <c r="N2092" i="33" s="1"/>
  <c r="FG83" i="25"/>
  <c r="GM82" i="25"/>
  <c r="G2067" i="33" s="1"/>
  <c r="GK82" i="25"/>
  <c r="E2067" i="33" s="1"/>
  <c r="GP82" i="25"/>
  <c r="K2068" i="33" s="1"/>
  <c r="GN82" i="25"/>
  <c r="G2068" i="33" s="1"/>
  <c r="GL82" i="25"/>
  <c r="E2068" i="33" s="1"/>
  <c r="FQ82" i="25"/>
  <c r="N2064" i="33" s="1"/>
  <c r="FG82" i="25"/>
  <c r="GM81" i="25"/>
  <c r="G2039" i="33" s="1"/>
  <c r="GK81" i="25"/>
  <c r="E2039" i="33" s="1"/>
  <c r="GP81" i="25"/>
  <c r="K2040" i="33" s="1"/>
  <c r="GN81" i="25"/>
  <c r="G2040" i="33" s="1"/>
  <c r="GL81" i="25"/>
  <c r="E2040" i="33" s="1"/>
  <c r="FQ81" i="25"/>
  <c r="N2036" i="33" s="1"/>
  <c r="FG81" i="25"/>
  <c r="GM80" i="25"/>
  <c r="G2011" i="33" s="1"/>
  <c r="GK80" i="25"/>
  <c r="E2011" i="33" s="1"/>
  <c r="GN80" i="25"/>
  <c r="G2012" i="33" s="1"/>
  <c r="GL80" i="25"/>
  <c r="E2012" i="33" s="1"/>
  <c r="FQ80" i="25"/>
  <c r="N2008" i="33" s="1"/>
  <c r="FG80" i="25"/>
  <c r="GM79" i="25"/>
  <c r="G1983" i="33" s="1"/>
  <c r="GK79" i="25"/>
  <c r="E1983" i="33" s="1"/>
  <c r="GP79" i="25"/>
  <c r="K1984" i="33" s="1"/>
  <c r="GN79" i="25"/>
  <c r="G1984" i="33" s="1"/>
  <c r="GL79" i="25"/>
  <c r="E1984" i="33" s="1"/>
  <c r="FQ79" i="25"/>
  <c r="N1980" i="33" s="1"/>
  <c r="FG79" i="25"/>
  <c r="GM78" i="25"/>
  <c r="G1955" i="33" s="1"/>
  <c r="GK78" i="25"/>
  <c r="E1955" i="33" s="1"/>
  <c r="GP78" i="25"/>
  <c r="K1956" i="33" s="1"/>
  <c r="GN78" i="25"/>
  <c r="G1956" i="33" s="1"/>
  <c r="GL78" i="25"/>
  <c r="E1956" i="33" s="1"/>
  <c r="FQ78" i="25"/>
  <c r="N1952" i="33" s="1"/>
  <c r="FG78" i="25"/>
  <c r="GM77" i="25"/>
  <c r="G1927" i="33" s="1"/>
  <c r="GK77" i="25"/>
  <c r="E1927" i="33" s="1"/>
  <c r="GP77" i="25"/>
  <c r="K1928" i="33" s="1"/>
  <c r="GN77" i="25"/>
  <c r="G1928" i="33" s="1"/>
  <c r="GL77" i="25"/>
  <c r="E1928" i="33" s="1"/>
  <c r="FQ77" i="25"/>
  <c r="N1924" i="33" s="1"/>
  <c r="FG77" i="25"/>
  <c r="GM76" i="25"/>
  <c r="G1899" i="33" s="1"/>
  <c r="GK76" i="25"/>
  <c r="E1899" i="33" s="1"/>
  <c r="GP76" i="25"/>
  <c r="K1900" i="33" s="1"/>
  <c r="GN76" i="25"/>
  <c r="G1900" i="33" s="1"/>
  <c r="GL76" i="25"/>
  <c r="E1900" i="33" s="1"/>
  <c r="FQ76" i="25"/>
  <c r="N1896" i="33" s="1"/>
  <c r="FG76" i="25"/>
  <c r="GM75" i="25"/>
  <c r="G1871" i="33" s="1"/>
  <c r="GK75" i="25"/>
  <c r="E1871" i="33" s="1"/>
  <c r="GP75" i="25"/>
  <c r="K1872" i="33" s="1"/>
  <c r="GN75" i="25"/>
  <c r="G1872" i="33" s="1"/>
  <c r="GL75" i="25"/>
  <c r="E1872" i="33" s="1"/>
  <c r="FQ75" i="25"/>
  <c r="N1868" i="33" s="1"/>
  <c r="FG75" i="25"/>
  <c r="GM74" i="25"/>
  <c r="G1843" i="33" s="1"/>
  <c r="GK74" i="25"/>
  <c r="E1843" i="33" s="1"/>
  <c r="GP74" i="25"/>
  <c r="K1844" i="33" s="1"/>
  <c r="GN74" i="25"/>
  <c r="G1844" i="33" s="1"/>
  <c r="GL74" i="25"/>
  <c r="E1844" i="33" s="1"/>
  <c r="FQ74" i="25"/>
  <c r="N1840" i="33" s="1"/>
  <c r="FG74" i="25"/>
  <c r="GM73" i="25"/>
  <c r="G1815" i="33" s="1"/>
  <c r="GK73" i="25"/>
  <c r="E1815" i="33" s="1"/>
  <c r="GP73" i="25"/>
  <c r="K1816" i="33" s="1"/>
  <c r="GN73" i="25"/>
  <c r="G1816" i="33" s="1"/>
  <c r="GL73" i="25"/>
  <c r="E1816" i="33" s="1"/>
  <c r="FQ73" i="25"/>
  <c r="N1812" i="33" s="1"/>
  <c r="FG73" i="25"/>
  <c r="GM72" i="25"/>
  <c r="G1787" i="33" s="1"/>
  <c r="GK72" i="25"/>
  <c r="E1787" i="33" s="1"/>
  <c r="GP72" i="25"/>
  <c r="K1788" i="33" s="1"/>
  <c r="GN72" i="25"/>
  <c r="G1788" i="33" s="1"/>
  <c r="GL72" i="25"/>
  <c r="E1788" i="33" s="1"/>
  <c r="FQ72" i="25"/>
  <c r="N1784" i="33" s="1"/>
  <c r="FG72" i="25"/>
  <c r="GM71" i="25"/>
  <c r="G1759" i="33" s="1"/>
  <c r="GK71" i="25"/>
  <c r="E1759" i="33" s="1"/>
  <c r="GP71" i="25"/>
  <c r="K1760" i="33" s="1"/>
  <c r="GN71" i="25"/>
  <c r="G1760" i="33" s="1"/>
  <c r="GL71" i="25"/>
  <c r="E1760" i="33" s="1"/>
  <c r="FQ71" i="25"/>
  <c r="N1756" i="33" s="1"/>
  <c r="FG71" i="25"/>
  <c r="GM70" i="25"/>
  <c r="G1731" i="33" s="1"/>
  <c r="GK70" i="25"/>
  <c r="E1731" i="33" s="1"/>
  <c r="GP70" i="25"/>
  <c r="K1732" i="33" s="1"/>
  <c r="GN70" i="25"/>
  <c r="G1732" i="33" s="1"/>
  <c r="GL70" i="25"/>
  <c r="E1732" i="33" s="1"/>
  <c r="FQ70" i="25"/>
  <c r="N1728" i="33" s="1"/>
  <c r="FG70" i="25"/>
  <c r="GM69" i="25"/>
  <c r="G1703" i="33" s="1"/>
  <c r="GK69" i="25"/>
  <c r="E1703" i="33" s="1"/>
  <c r="GR69" i="25"/>
  <c r="M1704" i="33" s="1"/>
  <c r="GP69" i="25"/>
  <c r="K1704" i="33" s="1"/>
  <c r="GN69" i="25"/>
  <c r="G1704" i="33" s="1"/>
  <c r="GL69" i="25"/>
  <c r="E1704" i="33" s="1"/>
  <c r="FQ69" i="25"/>
  <c r="N1700" i="33" s="1"/>
  <c r="FG69" i="25"/>
  <c r="GM68" i="25"/>
  <c r="G1675" i="33" s="1"/>
  <c r="GK68" i="25"/>
  <c r="E1675" i="33" s="1"/>
  <c r="GP68" i="25"/>
  <c r="K1676" i="33" s="1"/>
  <c r="GN68" i="25"/>
  <c r="G1676" i="33" s="1"/>
  <c r="GL68" i="25"/>
  <c r="E1676" i="33" s="1"/>
  <c r="FQ68" i="25"/>
  <c r="N1672" i="33" s="1"/>
  <c r="FG68" i="25"/>
  <c r="GM67" i="25"/>
  <c r="G1647" i="33" s="1"/>
  <c r="GK67" i="25"/>
  <c r="E1647" i="33" s="1"/>
  <c r="GR67" i="25"/>
  <c r="M1648" i="33" s="1"/>
  <c r="GP67" i="25"/>
  <c r="K1648" i="33" s="1"/>
  <c r="GN67" i="25"/>
  <c r="G1648" i="33" s="1"/>
  <c r="GL67" i="25"/>
  <c r="E1648" i="33" s="1"/>
  <c r="FQ67" i="25"/>
  <c r="N1644" i="33" s="1"/>
  <c r="FG67" i="25"/>
  <c r="GM66" i="25"/>
  <c r="G1619" i="33" s="1"/>
  <c r="GK66" i="25"/>
  <c r="E1619" i="33" s="1"/>
  <c r="GP66" i="25"/>
  <c r="K1620" i="33" s="1"/>
  <c r="GN66" i="25"/>
  <c r="G1620" i="33" s="1"/>
  <c r="GL66" i="25"/>
  <c r="E1620" i="33" s="1"/>
  <c r="FQ66" i="25"/>
  <c r="N1616" i="33" s="1"/>
  <c r="FG66" i="25"/>
  <c r="GM65" i="25"/>
  <c r="G1591" i="33" s="1"/>
  <c r="GK65" i="25"/>
  <c r="E1591" i="33" s="1"/>
  <c r="GP65" i="25"/>
  <c r="K1592" i="33" s="1"/>
  <c r="GN65" i="25"/>
  <c r="G1592" i="33" s="1"/>
  <c r="GL65" i="25"/>
  <c r="E1592" i="33" s="1"/>
  <c r="FQ65" i="25"/>
  <c r="N1588" i="33" s="1"/>
  <c r="FG65" i="25"/>
  <c r="GM64" i="25"/>
  <c r="G1563" i="33" s="1"/>
  <c r="GK64" i="25"/>
  <c r="E1563" i="33" s="1"/>
  <c r="GP64" i="25"/>
  <c r="K1564" i="33" s="1"/>
  <c r="GN64" i="25"/>
  <c r="G1564" i="33" s="1"/>
  <c r="GL64" i="25"/>
  <c r="E1564" i="33" s="1"/>
  <c r="FQ64" i="25"/>
  <c r="N1560" i="33" s="1"/>
  <c r="FG64" i="25"/>
  <c r="GM63" i="25"/>
  <c r="G1535" i="33" s="1"/>
  <c r="GK63" i="25"/>
  <c r="E1535" i="33" s="1"/>
  <c r="GP63" i="25"/>
  <c r="K1536" i="33" s="1"/>
  <c r="GN63" i="25"/>
  <c r="G1536" i="33" s="1"/>
  <c r="FQ63" i="25"/>
  <c r="N1532" i="33" s="1"/>
  <c r="FG63" i="25"/>
  <c r="W20" i="33"/>
  <c r="W19" i="33"/>
  <c r="F19" i="33"/>
  <c r="B19" i="33"/>
  <c r="G13" i="33"/>
  <c r="F12" i="33"/>
  <c r="E13" i="33"/>
  <c r="AP108" i="9"/>
  <c r="AP107" i="9"/>
  <c r="AP106" i="9"/>
  <c r="AP105" i="9"/>
  <c r="AP104" i="9"/>
  <c r="AP103" i="9"/>
  <c r="AP102" i="9"/>
  <c r="AP101" i="9"/>
  <c r="AP100" i="9"/>
  <c r="B100" i="9"/>
  <c r="AP99" i="9"/>
  <c r="AP98" i="9"/>
  <c r="B98" i="9"/>
  <c r="AP97" i="9"/>
  <c r="AP96" i="9"/>
  <c r="B96" i="9"/>
  <c r="AP95" i="9"/>
  <c r="AP94" i="9"/>
  <c r="AP93" i="9"/>
  <c r="AP92" i="9"/>
  <c r="B92" i="9"/>
  <c r="AP91" i="9"/>
  <c r="AP90" i="9"/>
  <c r="AP89" i="9"/>
  <c r="B89" i="9"/>
  <c r="AP88" i="9"/>
  <c r="B88" i="9"/>
  <c r="AP87" i="9"/>
  <c r="AP86" i="9"/>
  <c r="AP85" i="9"/>
  <c r="AP84" i="9"/>
  <c r="AP83" i="9"/>
  <c r="AP82" i="9"/>
  <c r="E82" i="9"/>
  <c r="B82" i="9"/>
  <c r="AP81" i="9"/>
  <c r="B81" i="9"/>
  <c r="AP80" i="9"/>
  <c r="AP79" i="9"/>
  <c r="AP78" i="9"/>
  <c r="AP77" i="9"/>
  <c r="B77" i="9"/>
  <c r="AP76" i="9"/>
  <c r="AP75" i="9"/>
  <c r="AP74" i="9"/>
  <c r="AP73" i="9"/>
  <c r="B73" i="9"/>
  <c r="AP72" i="9"/>
  <c r="B72" i="9"/>
  <c r="AP71" i="9"/>
  <c r="AP70" i="9"/>
  <c r="AP69" i="9"/>
  <c r="B69" i="9"/>
  <c r="AP68" i="9"/>
  <c r="AP67" i="9"/>
  <c r="AP66" i="9"/>
  <c r="AP65" i="9"/>
  <c r="B65" i="9"/>
  <c r="AP64" i="9"/>
  <c r="AP63" i="9"/>
  <c r="AP62" i="9"/>
  <c r="B62" i="9"/>
  <c r="AP61" i="9"/>
  <c r="B61" i="9"/>
  <c r="AP60" i="9"/>
  <c r="F60" i="9"/>
  <c r="AP59" i="9"/>
  <c r="AP58" i="9"/>
  <c r="AP57" i="9"/>
  <c r="AP56" i="9"/>
  <c r="B56" i="9"/>
  <c r="AP55" i="9"/>
  <c r="AP54" i="9"/>
  <c r="AP53" i="9"/>
  <c r="B53" i="9"/>
  <c r="AP52" i="9"/>
  <c r="AP51" i="9"/>
  <c r="AP50" i="9"/>
  <c r="AP49" i="9"/>
  <c r="G49" i="9"/>
  <c r="AP48" i="9"/>
  <c r="AP47" i="9"/>
  <c r="AP46" i="9"/>
  <c r="B46" i="9"/>
  <c r="AP45" i="9"/>
  <c r="AP44" i="9"/>
  <c r="G44" i="9"/>
  <c r="B44" i="9"/>
  <c r="AP43" i="9"/>
  <c r="AP42" i="9"/>
  <c r="AP41" i="9"/>
  <c r="G41" i="9"/>
  <c r="AP40" i="9"/>
  <c r="AP39" i="9"/>
  <c r="AP38" i="9"/>
  <c r="AP37" i="9"/>
  <c r="F37" i="9"/>
  <c r="AP36" i="9"/>
  <c r="AP35" i="9"/>
  <c r="AP33" i="9"/>
  <c r="AP32" i="9"/>
  <c r="AP31" i="9"/>
  <c r="AP30" i="9"/>
  <c r="AP29" i="9"/>
  <c r="B29" i="9"/>
  <c r="AP28" i="9"/>
  <c r="B26" i="9"/>
  <c r="G25" i="9"/>
  <c r="AP23" i="9"/>
  <c r="AP22" i="9"/>
  <c r="AP21" i="9"/>
  <c r="B21" i="9"/>
  <c r="AP20" i="9"/>
  <c r="AP19" i="9"/>
  <c r="AP18" i="9"/>
  <c r="AP17" i="9"/>
  <c r="B17" i="9"/>
  <c r="B16" i="9"/>
  <c r="F15" i="9"/>
  <c r="AP14" i="9"/>
  <c r="B14" i="9"/>
  <c r="AP13" i="9"/>
  <c r="AP12" i="9"/>
  <c r="B12" i="9"/>
  <c r="AP11" i="9"/>
  <c r="B10" i="9"/>
  <c r="B9" i="9"/>
  <c r="AH7" i="9"/>
  <c r="CT1" i="25"/>
  <c r="BP1" i="25"/>
  <c r="AD3" i="9" s="1"/>
  <c r="AL1" i="25"/>
  <c r="HC4" i="25" s="1"/>
  <c r="E4" i="25"/>
  <c r="C3" i="9" s="1"/>
  <c r="D4" i="25"/>
  <c r="U116" i="15"/>
  <c r="JM38" i="25" s="1"/>
  <c r="U115" i="15"/>
  <c r="JM37" i="25" s="1"/>
  <c r="J115" i="15"/>
  <c r="U114" i="15"/>
  <c r="JM36" i="25" s="1"/>
  <c r="U113" i="15"/>
  <c r="JM35" i="25" s="1"/>
  <c r="J113" i="15"/>
  <c r="U112" i="15"/>
  <c r="JM34" i="25" s="1"/>
  <c r="U111" i="15"/>
  <c r="JM33" i="25" s="1"/>
  <c r="J111" i="15"/>
  <c r="AG110" i="15"/>
  <c r="KA31" i="25"/>
  <c r="AF110" i="15"/>
  <c r="JZ31" i="25"/>
  <c r="AE110" i="15"/>
  <c r="AD110" i="15"/>
  <c r="JX31" i="25"/>
  <c r="AC110" i="15"/>
  <c r="AB110" i="15"/>
  <c r="JV31" i="25"/>
  <c r="AA110" i="15"/>
  <c r="Z110" i="15"/>
  <c r="JT31" i="25"/>
  <c r="Y110" i="15"/>
  <c r="JS31" i="25"/>
  <c r="X110" i="15"/>
  <c r="JR31" i="25"/>
  <c r="W110" i="15"/>
  <c r="JQ31" i="25"/>
  <c r="V110" i="15"/>
  <c r="JP31" i="25"/>
  <c r="V109" i="15"/>
  <c r="JM30" i="25"/>
  <c r="U90" i="15"/>
  <c r="U52" i="15"/>
  <c r="U22" i="15"/>
  <c r="FW108" i="25"/>
  <c r="FW101" i="25"/>
  <c r="FW100" i="25"/>
  <c r="FW91" i="25"/>
  <c r="FW87" i="25"/>
  <c r="FW84" i="25"/>
  <c r="FW75" i="25"/>
  <c r="FW71" i="25"/>
  <c r="FW64" i="25"/>
  <c r="JM39" i="25"/>
  <c r="KB31" i="25"/>
  <c r="JY31" i="25"/>
  <c r="JW31" i="25"/>
  <c r="JU31" i="25"/>
  <c r="JM29" i="25"/>
  <c r="FV6" i="25"/>
  <c r="FM6" i="25"/>
  <c r="AJ6" i="25"/>
  <c r="AK6" i="25" s="1"/>
  <c r="FE5" i="25"/>
  <c r="FD5" i="25"/>
  <c r="FC5" i="25"/>
  <c r="CC5" i="25"/>
  <c r="CB5" i="25"/>
  <c r="BX5" i="25"/>
  <c r="BW5" i="25"/>
  <c r="BT5" i="25"/>
  <c r="BS5" i="25"/>
  <c r="BR5" i="25"/>
  <c r="AY5" i="25"/>
  <c r="AX5" i="25"/>
  <c r="AT5" i="25"/>
  <c r="AS5" i="25"/>
  <c r="AP5" i="25"/>
  <c r="AO5" i="25"/>
  <c r="AN5" i="25"/>
  <c r="Z5" i="25"/>
  <c r="Y5" i="25"/>
  <c r="X5" i="25"/>
  <c r="L5" i="25"/>
  <c r="K5" i="25"/>
  <c r="J5" i="25"/>
  <c r="FR4" i="25"/>
  <c r="FQ4" i="25"/>
  <c r="FP4" i="25"/>
  <c r="FI4" i="25"/>
  <c r="FG4" i="25"/>
  <c r="FC4" i="25"/>
  <c r="CB4" i="25"/>
  <c r="BW4" i="25"/>
  <c r="BR4" i="25"/>
  <c r="AX4" i="25"/>
  <c r="AS4" i="25"/>
  <c r="AE4" i="25"/>
  <c r="AC4" i="25"/>
  <c r="X4" i="25"/>
  <c r="Q4" i="25"/>
  <c r="O4" i="25"/>
  <c r="J4" i="25"/>
  <c r="B4" i="25"/>
  <c r="FX6" i="25"/>
  <c r="H2" i="9"/>
  <c r="CR26" i="3"/>
  <c r="CT52" i="3"/>
  <c r="CR38" i="3"/>
  <c r="CR42" i="3"/>
  <c r="CR43" i="3"/>
  <c r="CR46" i="3"/>
  <c r="CR47" i="3"/>
  <c r="CT47" i="3" s="1"/>
  <c r="CR50" i="3"/>
  <c r="CR51" i="3"/>
  <c r="CR54" i="3"/>
  <c r="CT54" i="3" s="1"/>
  <c r="CR55" i="3"/>
  <c r="CT55" i="3" s="1"/>
  <c r="GK55" i="25" s="1"/>
  <c r="E1311" i="33" s="1"/>
  <c r="CP78" i="3"/>
  <c r="CR78" i="3" s="1"/>
  <c r="CR81" i="3"/>
  <c r="GO81" i="25" s="1"/>
  <c r="K2039" i="33" s="1"/>
  <c r="AE8" i="15"/>
  <c r="W50" i="15"/>
  <c r="AE50" i="15"/>
  <c r="AG50" i="15"/>
  <c r="AF50" i="15"/>
  <c r="AE48" i="15"/>
  <c r="AG33" i="15"/>
  <c r="AG28" i="15"/>
  <c r="V23" i="15"/>
  <c r="V21" i="15"/>
  <c r="V17" i="15"/>
  <c r="V15" i="15"/>
  <c r="AF104" i="15"/>
  <c r="W102" i="15"/>
  <c r="W94" i="15"/>
  <c r="AG94" i="15"/>
  <c r="W90" i="15"/>
  <c r="AE90" i="15"/>
  <c r="AF90" i="15"/>
  <c r="W68" i="15"/>
  <c r="AE68" i="15"/>
  <c r="AF68" i="15"/>
  <c r="AE52" i="15"/>
  <c r="W42" i="15"/>
  <c r="AG36" i="15"/>
  <c r="G58" i="15"/>
  <c r="E59" i="9"/>
  <c r="F58" i="9"/>
  <c r="B55" i="15"/>
  <c r="E51" i="15"/>
  <c r="B45" i="15"/>
  <c r="B41" i="15"/>
  <c r="B24" i="15"/>
  <c r="B23" i="15"/>
  <c r="E22" i="15"/>
  <c r="B22" i="15"/>
  <c r="B21" i="15"/>
  <c r="G20" i="15"/>
  <c r="G18" i="15"/>
  <c r="E18" i="15"/>
  <c r="B17" i="15"/>
  <c r="B16" i="15"/>
  <c r="B15" i="15"/>
  <c r="G14" i="15"/>
  <c r="G12" i="15"/>
  <c r="B11" i="15"/>
  <c r="G9" i="15"/>
  <c r="R25" i="15"/>
  <c r="A39" i="15"/>
  <c r="W4" i="33"/>
  <c r="FW72" i="25"/>
  <c r="FW80" i="25"/>
  <c r="FW92" i="25"/>
  <c r="FW95" i="25"/>
  <c r="FW105" i="25"/>
  <c r="U13" i="15"/>
  <c r="U23" i="15"/>
  <c r="U37" i="15"/>
  <c r="U51" i="15"/>
  <c r="U58" i="15"/>
  <c r="B11" i="9"/>
  <c r="E11" i="9"/>
  <c r="B13" i="9"/>
  <c r="G16" i="9"/>
  <c r="E17" i="9"/>
  <c r="B18" i="9"/>
  <c r="G19" i="9"/>
  <c r="B20" i="9"/>
  <c r="E20" i="9"/>
  <c r="B22" i="9"/>
  <c r="E23" i="9"/>
  <c r="B24" i="9"/>
  <c r="E24" i="9"/>
  <c r="B25" i="9"/>
  <c r="B40" i="9"/>
  <c r="B52" i="9"/>
  <c r="R20" i="33"/>
  <c r="B81" i="15"/>
  <c r="D85" i="15"/>
  <c r="B73" i="15"/>
  <c r="E69" i="15"/>
  <c r="A38" i="15"/>
  <c r="JF31" i="25"/>
  <c r="F11" i="9"/>
  <c r="E31" i="9"/>
  <c r="B32" i="9"/>
  <c r="F46" i="9"/>
  <c r="B70" i="9"/>
  <c r="E70" i="9"/>
  <c r="B74" i="9"/>
  <c r="B76" i="9"/>
  <c r="B85" i="9"/>
  <c r="U6" i="25"/>
  <c r="B104" i="15"/>
  <c r="B103" i="15"/>
  <c r="B104" i="9"/>
  <c r="B92" i="15"/>
  <c r="B61" i="15"/>
  <c r="F60" i="15"/>
  <c r="G57" i="15"/>
  <c r="U57" i="15"/>
  <c r="B57" i="15"/>
  <c r="B55" i="9"/>
  <c r="D50" i="15"/>
  <c r="G50" i="9"/>
  <c r="E49" i="15"/>
  <c r="E50" i="9"/>
  <c r="G48" i="9"/>
  <c r="B47" i="15"/>
  <c r="B48" i="9"/>
  <c r="G42" i="15"/>
  <c r="G43" i="9"/>
  <c r="G40" i="15"/>
  <c r="B40" i="15"/>
  <c r="B41" i="9"/>
  <c r="E39" i="9"/>
  <c r="D37" i="15"/>
  <c r="F36" i="15"/>
  <c r="E35" i="15"/>
  <c r="E36" i="9"/>
  <c r="B35" i="15"/>
  <c r="B36" i="9"/>
  <c r="U34" i="15"/>
  <c r="G33" i="15"/>
  <c r="B33" i="15"/>
  <c r="G32" i="15"/>
  <c r="B32" i="15"/>
  <c r="B33" i="9"/>
  <c r="G31" i="15"/>
  <c r="G32" i="9"/>
  <c r="G30" i="15"/>
  <c r="E30" i="15"/>
  <c r="E27" i="15"/>
  <c r="E28" i="9"/>
  <c r="B27" i="15"/>
  <c r="B28" i="9"/>
  <c r="E26" i="15"/>
  <c r="B26" i="15"/>
  <c r="E25" i="15"/>
  <c r="E26" i="9"/>
  <c r="U25" i="15"/>
  <c r="B25" i="15"/>
  <c r="F24" i="15"/>
  <c r="F25" i="9"/>
  <c r="D24" i="15"/>
  <c r="D23" i="15"/>
  <c r="D22" i="15"/>
  <c r="F21" i="15"/>
  <c r="F22" i="9"/>
  <c r="F20" i="15"/>
  <c r="D19" i="15"/>
  <c r="D20" i="9"/>
  <c r="D18" i="9"/>
  <c r="A17" i="15"/>
  <c r="D16" i="15"/>
  <c r="D14" i="15"/>
  <c r="F14" i="9"/>
  <c r="D13" i="15"/>
  <c r="D14" i="9"/>
  <c r="D11" i="15"/>
  <c r="D12" i="9"/>
  <c r="U85" i="25"/>
  <c r="AI82" i="25"/>
  <c r="AI78" i="25"/>
  <c r="G2" i="15"/>
  <c r="AU16" i="9"/>
  <c r="A98" i="15"/>
  <c r="A93" i="9"/>
  <c r="A86" i="15"/>
  <c r="A85" i="9"/>
  <c r="A84" i="15"/>
  <c r="A79" i="9"/>
  <c r="A75" i="9"/>
  <c r="A74" i="15"/>
  <c r="A71" i="9"/>
  <c r="A63" i="9"/>
  <c r="A54" i="15"/>
  <c r="A55" i="9"/>
  <c r="FW77" i="25"/>
  <c r="FW83" i="25"/>
  <c r="FW104" i="25"/>
  <c r="B87" i="15"/>
  <c r="AI6" i="25"/>
  <c r="E95" i="15"/>
  <c r="B95" i="15"/>
  <c r="AU13" i="9"/>
  <c r="R12" i="15"/>
  <c r="R58" i="15"/>
  <c r="A97" i="9"/>
  <c r="A96" i="15"/>
  <c r="A89" i="9"/>
  <c r="A88" i="15"/>
  <c r="A82" i="15"/>
  <c r="A80" i="15"/>
  <c r="A58" i="15"/>
  <c r="A59" i="9"/>
  <c r="A50" i="15"/>
  <c r="A51" i="9"/>
  <c r="F99" i="15"/>
  <c r="G98" i="15"/>
  <c r="B80" i="15"/>
  <c r="A18" i="15"/>
  <c r="A19" i="9"/>
  <c r="D2" i="15"/>
  <c r="A12" i="15"/>
  <c r="AU21" i="9"/>
  <c r="R20" i="15"/>
  <c r="A95" i="9"/>
  <c r="A77" i="9"/>
  <c r="A68" i="15"/>
  <c r="A69" i="9"/>
  <c r="A61" i="9"/>
  <c r="A48" i="15"/>
  <c r="A44" i="15"/>
  <c r="A40" i="15"/>
  <c r="A36" i="15"/>
  <c r="A37" i="9"/>
  <c r="G103" i="15"/>
  <c r="A56" i="15"/>
  <c r="G81" i="15"/>
  <c r="B71" i="15"/>
  <c r="F63" i="15"/>
  <c r="F59" i="15"/>
  <c r="E56" i="15"/>
  <c r="D52" i="15"/>
  <c r="A10" i="9"/>
  <c r="R9" i="15"/>
  <c r="A63" i="15"/>
  <c r="A64" i="9"/>
  <c r="A42" i="9"/>
  <c r="A41" i="15"/>
  <c r="A37" i="15"/>
  <c r="A38" i="9"/>
  <c r="A106" i="15"/>
  <c r="A107" i="9"/>
  <c r="A106" i="9"/>
  <c r="A28" i="15"/>
  <c r="A29" i="9"/>
  <c r="A3" i="9"/>
  <c r="G89" i="15"/>
  <c r="E89" i="15"/>
  <c r="E90" i="9"/>
  <c r="B89" i="15"/>
  <c r="B90" i="9"/>
  <c r="D88" i="15"/>
  <c r="F88" i="9"/>
  <c r="G86" i="15"/>
  <c r="G87" i="9"/>
  <c r="E87" i="9"/>
  <c r="U85" i="15"/>
  <c r="B85" i="15"/>
  <c r="B86" i="9"/>
  <c r="F84" i="15"/>
  <c r="F81" i="15"/>
  <c r="D81" i="15"/>
  <c r="B79" i="15"/>
  <c r="B79" i="9"/>
  <c r="F73" i="9"/>
  <c r="D73" i="9"/>
  <c r="G70" i="15"/>
  <c r="F69" i="15"/>
  <c r="D68" i="15"/>
  <c r="E67" i="15"/>
  <c r="B67" i="15"/>
  <c r="F65" i="15"/>
  <c r="D65" i="15"/>
  <c r="D64" i="15"/>
  <c r="D65" i="9"/>
  <c r="E63" i="15"/>
  <c r="E64" i="9"/>
  <c r="B63" i="15"/>
  <c r="D56" i="15"/>
  <c r="B56" i="15"/>
  <c r="B57" i="9"/>
  <c r="D55" i="15"/>
  <c r="F54" i="15"/>
  <c r="G53" i="15"/>
  <c r="G54" i="9"/>
  <c r="E54" i="9"/>
  <c r="B53" i="15"/>
  <c r="G48" i="15"/>
  <c r="E48" i="15"/>
  <c r="U48" i="15"/>
  <c r="B48" i="15"/>
  <c r="B49" i="9"/>
  <c r="B47" i="9"/>
  <c r="G44" i="15"/>
  <c r="B44" i="15"/>
  <c r="B45" i="9"/>
  <c r="F43" i="15"/>
  <c r="F41" i="9"/>
  <c r="D40" i="15"/>
  <c r="B37" i="15"/>
  <c r="U36" i="15"/>
  <c r="B36" i="15"/>
  <c r="B37" i="9"/>
  <c r="D35" i="15"/>
  <c r="F34" i="15"/>
  <c r="F35" i="9"/>
  <c r="D34" i="15"/>
  <c r="D33" i="15"/>
  <c r="D34" i="9"/>
  <c r="F32" i="15"/>
  <c r="D31" i="15"/>
  <c r="D32" i="9"/>
  <c r="G29" i="15"/>
  <c r="B29" i="15"/>
  <c r="B30" i="9"/>
  <c r="G28" i="15"/>
  <c r="G29" i="9"/>
  <c r="E28" i="15"/>
  <c r="B28" i="15"/>
  <c r="F28" i="9"/>
  <c r="D27" i="15"/>
  <c r="D28" i="9"/>
  <c r="F26" i="15"/>
  <c r="F27" i="9"/>
  <c r="D27" i="9"/>
  <c r="B2" i="9"/>
  <c r="B2" i="15"/>
  <c r="JT30" i="25"/>
  <c r="J110" i="25"/>
  <c r="JF5" i="25" s="1"/>
  <c r="AU53" i="9"/>
  <c r="R52" i="15"/>
  <c r="AU57" i="9"/>
  <c r="R56" i="15"/>
  <c r="A101" i="15"/>
  <c r="A102" i="9"/>
  <c r="A97" i="15"/>
  <c r="A98" i="9"/>
  <c r="A95" i="15"/>
  <c r="A96" i="9"/>
  <c r="A93" i="15"/>
  <c r="A94" i="9"/>
  <c r="A72" i="9"/>
  <c r="A71" i="15"/>
  <c r="A61" i="15"/>
  <c r="A62" i="9"/>
  <c r="A48" i="9"/>
  <c r="A104" i="15"/>
  <c r="A105" i="9"/>
  <c r="A103" i="15"/>
  <c r="A20" i="15"/>
  <c r="A21" i="9"/>
  <c r="A14" i="15"/>
  <c r="A15" i="9"/>
  <c r="A32" i="15"/>
  <c r="A33" i="9"/>
  <c r="A31" i="15"/>
  <c r="A32" i="9"/>
  <c r="A24" i="15"/>
  <c r="A25" i="9"/>
  <c r="A15" i="15"/>
  <c r="A13" i="15"/>
  <c r="A14" i="9"/>
  <c r="R40" i="15"/>
  <c r="AU45" i="9"/>
  <c r="R44" i="15"/>
  <c r="A87" i="15"/>
  <c r="A88" i="9"/>
  <c r="A85" i="15"/>
  <c r="A86" i="9"/>
  <c r="A84" i="9"/>
  <c r="A83" i="15"/>
  <c r="A81" i="15"/>
  <c r="A82" i="9"/>
  <c r="A75" i="15"/>
  <c r="A76" i="9"/>
  <c r="A59" i="15"/>
  <c r="A60" i="9"/>
  <c r="A53" i="15"/>
  <c r="A54" i="9"/>
  <c r="A52" i="9"/>
  <c r="A51" i="15"/>
  <c r="A49" i="15"/>
  <c r="A50" i="9"/>
  <c r="A43" i="15"/>
  <c r="A44" i="9"/>
  <c r="A29" i="15"/>
  <c r="B30" i="15"/>
  <c r="A25" i="15"/>
  <c r="G24" i="15"/>
  <c r="A23" i="15"/>
  <c r="A24" i="9"/>
  <c r="A22" i="15"/>
  <c r="AU18" i="9"/>
  <c r="AU37" i="9"/>
  <c r="R36" i="15"/>
  <c r="R38" i="15"/>
  <c r="AU39" i="9"/>
  <c r="B99" i="15"/>
  <c r="B96" i="15"/>
  <c r="F92" i="15"/>
  <c r="F91" i="15"/>
  <c r="E90" i="15"/>
  <c r="E88" i="15"/>
  <c r="B88" i="15"/>
  <c r="G87" i="15"/>
  <c r="E87" i="15"/>
  <c r="F80" i="15"/>
  <c r="G79" i="15"/>
  <c r="G76" i="15"/>
  <c r="E76" i="15"/>
  <c r="E75" i="15"/>
  <c r="B72" i="15"/>
  <c r="F71" i="15"/>
  <c r="D66" i="15"/>
  <c r="B65" i="15"/>
  <c r="B59" i="15"/>
  <c r="G55" i="15"/>
  <c r="E55" i="15"/>
  <c r="F49" i="15"/>
  <c r="G46" i="15"/>
  <c r="E46" i="15"/>
  <c r="B43" i="15"/>
  <c r="F41" i="15"/>
  <c r="D39" i="15"/>
  <c r="G37" i="15"/>
  <c r="E37" i="15"/>
  <c r="A11" i="9"/>
  <c r="A107" i="15"/>
  <c r="A108" i="9"/>
  <c r="A102" i="15"/>
  <c r="A103" i="9"/>
  <c r="A36" i="9"/>
  <c r="A34" i="15"/>
  <c r="A35" i="9"/>
  <c r="A31" i="9"/>
  <c r="A28" i="9"/>
  <c r="A27" i="9"/>
  <c r="A21" i="15"/>
  <c r="A17" i="9"/>
  <c r="A90" i="9"/>
  <c r="A58" i="9"/>
  <c r="A74" i="9"/>
  <c r="A46" i="9"/>
  <c r="A56" i="9"/>
  <c r="A92" i="9"/>
  <c r="A100" i="9"/>
  <c r="A68" i="9"/>
  <c r="A66" i="9"/>
  <c r="A80" i="9"/>
  <c r="FU99" i="25"/>
  <c r="JH3" i="25"/>
  <c r="A8" i="15"/>
  <c r="E8" i="15"/>
  <c r="E9" i="9"/>
  <c r="U107" i="15"/>
  <c r="B107" i="15"/>
  <c r="B108" i="9"/>
  <c r="E107" i="9"/>
  <c r="G102" i="15"/>
  <c r="E103" i="9"/>
  <c r="B101" i="15"/>
  <c r="B102" i="9"/>
  <c r="E100" i="15"/>
  <c r="F97" i="15"/>
  <c r="F98" i="9"/>
  <c r="D98" i="9"/>
  <c r="E93" i="15"/>
  <c r="B93" i="15"/>
  <c r="B94" i="9"/>
  <c r="G93" i="9"/>
  <c r="E93" i="9"/>
  <c r="F89" i="15"/>
  <c r="U83" i="15"/>
  <c r="G80" i="15"/>
  <c r="G81" i="9"/>
  <c r="F79" i="15"/>
  <c r="D79" i="15"/>
  <c r="D80" i="9"/>
  <c r="G78" i="15"/>
  <c r="E78" i="15"/>
  <c r="E79" i="9"/>
  <c r="D77" i="15"/>
  <c r="D76" i="9"/>
  <c r="G74" i="15"/>
  <c r="G75" i="9"/>
  <c r="E75" i="9"/>
  <c r="F74" i="9"/>
  <c r="D74" i="9"/>
  <c r="E68" i="15"/>
  <c r="B68" i="15"/>
  <c r="F68" i="9"/>
  <c r="D67" i="15"/>
  <c r="D68" i="9"/>
  <c r="G67" i="9"/>
  <c r="E66" i="15"/>
  <c r="E67" i="9"/>
  <c r="AQ110" i="25"/>
  <c r="JJ5" i="25" s="1"/>
  <c r="II5" i="25"/>
  <c r="P4" i="9" s="1"/>
  <c r="AL4" i="9" s="1"/>
  <c r="AU25" i="9"/>
  <c r="R24" i="15"/>
  <c r="AU29" i="9"/>
  <c r="R28" i="15"/>
  <c r="W12" i="15"/>
  <c r="W8" i="15"/>
  <c r="B8" i="15"/>
  <c r="W5" i="33"/>
  <c r="G10" i="9"/>
  <c r="E9" i="15"/>
  <c r="JE1" i="25"/>
  <c r="A1" i="15"/>
  <c r="A2" i="33"/>
  <c r="E45" i="15"/>
  <c r="B31" i="15"/>
  <c r="G23" i="15"/>
  <c r="B20" i="15"/>
  <c r="G106" i="15"/>
  <c r="F9" i="15"/>
  <c r="F12" i="9"/>
  <c r="E22" i="9"/>
  <c r="G21" i="9"/>
  <c r="E19" i="9"/>
  <c r="E18" i="9"/>
  <c r="E16" i="9"/>
  <c r="G15" i="9"/>
  <c r="G12" i="9"/>
  <c r="U19" i="15"/>
  <c r="U15" i="15"/>
  <c r="U11" i="15"/>
  <c r="U16" i="15"/>
  <c r="G11" i="9"/>
  <c r="E12" i="9"/>
  <c r="GL6" i="25"/>
  <c r="CW6" i="3"/>
  <c r="CY6" i="3"/>
  <c r="GN6" i="25" s="1"/>
  <c r="AG98" i="15"/>
  <c r="AE88" i="15"/>
  <c r="V88" i="15"/>
  <c r="W88" i="15"/>
  <c r="AG88" i="15"/>
  <c r="AF88" i="15"/>
  <c r="W29" i="15"/>
  <c r="G96" i="9"/>
  <c r="D106" i="9"/>
  <c r="F107" i="9"/>
  <c r="E5" i="33"/>
  <c r="W6" i="33"/>
  <c r="W100" i="15"/>
  <c r="AG100" i="15"/>
  <c r="AF100" i="15"/>
  <c r="E2" i="9"/>
  <c r="E2" i="15"/>
  <c r="AE105" i="15"/>
  <c r="AG64" i="15"/>
  <c r="AG60" i="15"/>
  <c r="AE55" i="15"/>
  <c r="AF54" i="15"/>
  <c r="AF47" i="15"/>
  <c r="AG35" i="15"/>
  <c r="AG32" i="15"/>
  <c r="V19" i="15"/>
  <c r="AE14" i="15"/>
  <c r="AE13" i="15"/>
  <c r="V11" i="15"/>
  <c r="AG11" i="15"/>
  <c r="AF10" i="15"/>
  <c r="V9" i="15"/>
  <c r="AG8" i="15"/>
  <c r="AF8" i="15"/>
  <c r="HB4" i="25"/>
  <c r="M4" i="9" s="1"/>
  <c r="DA6" i="3"/>
  <c r="DC6" i="3"/>
  <c r="GP6" i="25" s="1"/>
  <c r="DE6" i="3"/>
  <c r="DG6" i="3"/>
  <c r="GR6" i="25" s="1"/>
  <c r="DI6" i="3"/>
  <c r="DK6" i="3"/>
  <c r="GT6" i="25" s="1"/>
  <c r="AU58" i="25"/>
  <c r="L1384" i="33" s="1"/>
  <c r="HF108" i="25"/>
  <c r="HG108" i="25"/>
  <c r="HQ107" i="25"/>
  <c r="HF106" i="25"/>
  <c r="HG106" i="25"/>
  <c r="HQ105" i="25"/>
  <c r="HF104" i="25"/>
  <c r="HG104" i="25"/>
  <c r="HQ103" i="25"/>
  <c r="HF102" i="25"/>
  <c r="HG102" i="25"/>
  <c r="HQ101" i="25"/>
  <c r="HF100" i="25"/>
  <c r="HG100" i="25"/>
  <c r="HQ99" i="25"/>
  <c r="HF98" i="25"/>
  <c r="HG98" i="25"/>
  <c r="HQ97" i="25"/>
  <c r="HP93" i="25"/>
  <c r="HS93" i="25"/>
  <c r="HP91" i="25"/>
  <c r="HS91" i="25"/>
  <c r="HE89" i="25"/>
  <c r="HF89" i="25"/>
  <c r="HG89" i="25"/>
  <c r="HH89" i="25"/>
  <c r="HJ89" i="25"/>
  <c r="HQ88" i="25"/>
  <c r="HR88" i="25"/>
  <c r="HU88" i="25"/>
  <c r="HE87" i="25"/>
  <c r="HF87" i="25"/>
  <c r="HG87" i="25"/>
  <c r="HH87" i="25"/>
  <c r="HJ87" i="25"/>
  <c r="HQ86" i="25"/>
  <c r="HR86" i="25"/>
  <c r="HU86" i="25"/>
  <c r="HE85" i="25"/>
  <c r="HF85" i="25"/>
  <c r="HG85" i="25"/>
  <c r="HH85" i="25"/>
  <c r="HJ85" i="25"/>
  <c r="HQ84" i="25"/>
  <c r="HR84" i="25"/>
  <c r="HU84" i="25"/>
  <c r="HE83" i="25"/>
  <c r="HF83" i="25"/>
  <c r="HG83" i="25"/>
  <c r="HH83" i="25"/>
  <c r="HJ83" i="25"/>
  <c r="HQ82" i="25"/>
  <c r="HR82" i="25"/>
  <c r="HU82" i="25"/>
  <c r="HE81" i="25"/>
  <c r="HF81" i="25"/>
  <c r="HG81" i="25"/>
  <c r="HH81" i="25"/>
  <c r="HJ81" i="25"/>
  <c r="HQ80" i="25"/>
  <c r="HR80" i="25"/>
  <c r="HU80" i="25"/>
  <c r="HE79" i="25"/>
  <c r="HF79" i="25"/>
  <c r="HG79" i="25"/>
  <c r="HH79" i="25"/>
  <c r="HJ79" i="25"/>
  <c r="HQ78" i="25"/>
  <c r="HR78" i="25"/>
  <c r="HU78" i="25"/>
  <c r="HE77" i="25"/>
  <c r="HF77" i="25"/>
  <c r="HG77" i="25"/>
  <c r="HH77" i="25"/>
  <c r="HJ77" i="25"/>
  <c r="HQ76" i="25"/>
  <c r="HR76" i="25"/>
  <c r="HU76" i="25"/>
  <c r="HE75" i="25"/>
  <c r="HF75" i="25"/>
  <c r="HG75" i="25"/>
  <c r="HH75" i="25"/>
  <c r="HJ75" i="25"/>
  <c r="HQ74" i="25"/>
  <c r="HR74" i="25"/>
  <c r="HU74" i="25"/>
  <c r="HE73" i="25"/>
  <c r="HF73" i="25"/>
  <c r="HG73" i="25"/>
  <c r="HH73" i="25"/>
  <c r="HJ73" i="25"/>
  <c r="HQ72" i="25"/>
  <c r="HR72" i="25"/>
  <c r="HU72" i="25"/>
  <c r="HP68" i="25"/>
  <c r="HS68" i="25"/>
  <c r="HQ67" i="25"/>
  <c r="HR67" i="25"/>
  <c r="HU67" i="25"/>
  <c r="HH66" i="25"/>
  <c r="HJ66" i="25"/>
  <c r="HP66" i="25"/>
  <c r="HS66" i="25"/>
  <c r="HG65" i="25"/>
  <c r="HE64" i="25"/>
  <c r="HF64" i="25"/>
  <c r="HP64" i="25"/>
  <c r="HS64" i="25"/>
  <c r="HQ58" i="25"/>
  <c r="HR58" i="25"/>
  <c r="HU58" i="25"/>
  <c r="U78" i="25"/>
  <c r="FL102" i="25"/>
  <c r="FS103" i="25"/>
  <c r="T2652" i="33" s="1"/>
  <c r="FF95" i="25"/>
  <c r="U69" i="25"/>
  <c r="FW103" i="25"/>
  <c r="FW63" i="25"/>
  <c r="FW67" i="25"/>
  <c r="FW79" i="25"/>
  <c r="FW85" i="25"/>
  <c r="FW93" i="25"/>
  <c r="FW107" i="25"/>
  <c r="FW99" i="25"/>
  <c r="CF93" i="25"/>
  <c r="S2365" i="33" s="1"/>
  <c r="BB81" i="25"/>
  <c r="S2028" i="33" s="1"/>
  <c r="AU90" i="25"/>
  <c r="L2280" i="33" s="1"/>
  <c r="AU72" i="25"/>
  <c r="L1776" i="33" s="1"/>
  <c r="AU64" i="25"/>
  <c r="L1552" i="33" s="1"/>
  <c r="BY71" i="25"/>
  <c r="L1749" i="33" s="1"/>
  <c r="DC72" i="25"/>
  <c r="L1778" i="33" s="1"/>
  <c r="DC105" i="25"/>
  <c r="L2702" i="33" s="1"/>
  <c r="BB107" i="25"/>
  <c r="S2756" i="33" s="1"/>
  <c r="IF108" i="25"/>
  <c r="IF106" i="25"/>
  <c r="IF104" i="25"/>
  <c r="IF102" i="25"/>
  <c r="IF100" i="25"/>
  <c r="IF98" i="25"/>
  <c r="IF96" i="25"/>
  <c r="IF94" i="25"/>
  <c r="IF92" i="25"/>
  <c r="IF65" i="25"/>
  <c r="IF59" i="25"/>
  <c r="IE108" i="25"/>
  <c r="IE106" i="25"/>
  <c r="IE104" i="25"/>
  <c r="IE102" i="25"/>
  <c r="IE100" i="25"/>
  <c r="IE92" i="25"/>
  <c r="IE65" i="25"/>
  <c r="IE59" i="25"/>
  <c r="ID108" i="25"/>
  <c r="ID106" i="25"/>
  <c r="ID104" i="25"/>
  <c r="ID102" i="25"/>
  <c r="ID100" i="25"/>
  <c r="ID92" i="25"/>
  <c r="ID65" i="25"/>
  <c r="IC96" i="25"/>
  <c r="IC89" i="25"/>
  <c r="IC87" i="25"/>
  <c r="IC85" i="25"/>
  <c r="IC83" i="25"/>
  <c r="IC81" i="25"/>
  <c r="IC79" i="25"/>
  <c r="IC77" i="25"/>
  <c r="IC75" i="25"/>
  <c r="IC73" i="25"/>
  <c r="IC71" i="25"/>
  <c r="IB108" i="25"/>
  <c r="IB106" i="25"/>
  <c r="IB104" i="25"/>
  <c r="IB102" i="25"/>
  <c r="IB100" i="25"/>
  <c r="IB92" i="25"/>
  <c r="IB65" i="25"/>
  <c r="HU107" i="25"/>
  <c r="HU105" i="25"/>
  <c r="HU103" i="25"/>
  <c r="HU101" i="25"/>
  <c r="HU99" i="25"/>
  <c r="HU97" i="25"/>
  <c r="HU95" i="25"/>
  <c r="HU93" i="25"/>
  <c r="HU91" i="25"/>
  <c r="HU66" i="25"/>
  <c r="HU64" i="25"/>
  <c r="HS67" i="25"/>
  <c r="HS58" i="25"/>
  <c r="HR107" i="25"/>
  <c r="HR105" i="25"/>
  <c r="HR103" i="25"/>
  <c r="HR101" i="25"/>
  <c r="HR99" i="25"/>
  <c r="HR97" i="25"/>
  <c r="HR95" i="25"/>
  <c r="HR93" i="25"/>
  <c r="HR91" i="25"/>
  <c r="HR66" i="25"/>
  <c r="HR64" i="25"/>
  <c r="HQ68" i="25"/>
  <c r="HP107" i="25"/>
  <c r="HP105" i="25"/>
  <c r="HP103" i="25"/>
  <c r="HP101" i="25"/>
  <c r="HP99" i="25"/>
  <c r="HP97" i="25"/>
  <c r="HP88" i="25"/>
  <c r="HP86" i="25"/>
  <c r="HP84" i="25"/>
  <c r="HP82" i="25"/>
  <c r="HP80" i="25"/>
  <c r="HP78" i="25"/>
  <c r="HP76" i="25"/>
  <c r="HP74" i="25"/>
  <c r="HP72" i="25"/>
  <c r="HJ108" i="25"/>
  <c r="HJ106" i="25"/>
  <c r="HJ104" i="25"/>
  <c r="HJ102" i="25"/>
  <c r="HJ100" i="25"/>
  <c r="HJ98" i="25"/>
  <c r="HJ96" i="25"/>
  <c r="HJ94" i="25"/>
  <c r="HJ92" i="25"/>
  <c r="HJ59" i="25"/>
  <c r="HH108" i="25"/>
  <c r="HH106" i="25"/>
  <c r="HH104" i="25"/>
  <c r="HH102" i="25"/>
  <c r="HH100" i="25"/>
  <c r="HH98" i="25"/>
  <c r="HH96" i="25"/>
  <c r="HH94" i="25"/>
  <c r="HH92" i="25"/>
  <c r="HH59" i="25"/>
  <c r="HG94" i="25"/>
  <c r="HG92" i="25"/>
  <c r="HG59" i="25"/>
  <c r="HF94" i="25"/>
  <c r="HF92" i="25"/>
  <c r="HF59" i="25"/>
  <c r="HE108" i="25"/>
  <c r="HE106" i="25"/>
  <c r="HE104" i="25"/>
  <c r="HE102" i="25"/>
  <c r="HE100" i="25"/>
  <c r="HE98" i="25"/>
  <c r="HE96" i="25"/>
  <c r="HE94" i="25"/>
  <c r="HE92" i="25"/>
  <c r="HE59" i="25"/>
  <c r="BB44" i="25"/>
  <c r="S992" i="33" s="1"/>
  <c r="BB41" i="25"/>
  <c r="S908" i="33" s="1"/>
  <c r="BB36" i="25"/>
  <c r="S768" i="33" s="1"/>
  <c r="BB33" i="25"/>
  <c r="S684" i="33" s="1"/>
  <c r="AZ25" i="25"/>
  <c r="Q460" i="33" s="1"/>
  <c r="BB23" i="25"/>
  <c r="S404" i="33" s="1"/>
  <c r="BB18" i="25"/>
  <c r="S264" i="33" s="1"/>
  <c r="AZ15" i="25"/>
  <c r="Q180" i="33" s="1"/>
  <c r="AU14" i="25"/>
  <c r="L152" i="33" s="1"/>
  <c r="CF53" i="25"/>
  <c r="S1245" i="33" s="1"/>
  <c r="CF50" i="25"/>
  <c r="S1161" i="33" s="1"/>
  <c r="CF49" i="25"/>
  <c r="S1133" i="33" s="1"/>
  <c r="CF47" i="25"/>
  <c r="S1077" i="33" s="1"/>
  <c r="CF45" i="25"/>
  <c r="S1021" i="33" s="1"/>
  <c r="CF38" i="25"/>
  <c r="S825" i="33" s="1"/>
  <c r="CF37" i="25"/>
  <c r="S797" i="33" s="1"/>
  <c r="CF34" i="25"/>
  <c r="S713" i="33" s="1"/>
  <c r="CF30" i="25"/>
  <c r="S601" i="33" s="1"/>
  <c r="CF29" i="25"/>
  <c r="S573" i="33" s="1"/>
  <c r="CF26" i="25"/>
  <c r="S489" i="33" s="1"/>
  <c r="CF25" i="25"/>
  <c r="S461" i="33" s="1"/>
  <c r="BY23" i="25"/>
  <c r="L405" i="33" s="1"/>
  <c r="CF22" i="25"/>
  <c r="S377" i="33" s="1"/>
  <c r="CF18" i="25"/>
  <c r="S265" i="33" s="1"/>
  <c r="CD18" i="25"/>
  <c r="Q265" i="33" s="1"/>
  <c r="CF17" i="25"/>
  <c r="S237" i="33" s="1"/>
  <c r="CD16" i="25"/>
  <c r="Q209" i="33" s="1"/>
  <c r="DH16" i="25"/>
  <c r="Q210" i="33" s="1"/>
  <c r="CD14" i="25"/>
  <c r="Q153" i="33" s="1"/>
  <c r="CF12" i="25"/>
  <c r="S97" i="33" s="1"/>
  <c r="DC56" i="25"/>
  <c r="L1330" i="33" s="1"/>
  <c r="DC48" i="25"/>
  <c r="DC41" i="25"/>
  <c r="DC28" i="25"/>
  <c r="L546" i="33" s="1"/>
  <c r="DC25" i="25"/>
  <c r="DC21" i="25"/>
  <c r="L350" i="33" s="1"/>
  <c r="DC20" i="25"/>
  <c r="L322" i="33" s="1"/>
  <c r="DC17" i="25"/>
  <c r="DH15" i="25"/>
  <c r="Q182" i="33" s="1"/>
  <c r="HG57" i="25"/>
  <c r="HG55" i="25"/>
  <c r="HH55" i="25"/>
  <c r="HJ55" i="25"/>
  <c r="HG53" i="25"/>
  <c r="HE51" i="25"/>
  <c r="HF51" i="25"/>
  <c r="HG51" i="25"/>
  <c r="HE49" i="25"/>
  <c r="HF49" i="25"/>
  <c r="HG49" i="25"/>
  <c r="HE47" i="25"/>
  <c r="HF47" i="25"/>
  <c r="HG47" i="25"/>
  <c r="HE45" i="25"/>
  <c r="HF45" i="25"/>
  <c r="HG45" i="25"/>
  <c r="HE43" i="25"/>
  <c r="HF43" i="25"/>
  <c r="HG43" i="25"/>
  <c r="HE41" i="25"/>
  <c r="HF41" i="25"/>
  <c r="HG41" i="25"/>
  <c r="HE39" i="25"/>
  <c r="HF39" i="25"/>
  <c r="HG39" i="25"/>
  <c r="HE37" i="25"/>
  <c r="HF37" i="25"/>
  <c r="HG37" i="25"/>
  <c r="HE35" i="25"/>
  <c r="HF35" i="25"/>
  <c r="HG35" i="25"/>
  <c r="HE33" i="25"/>
  <c r="HF33" i="25"/>
  <c r="HG33" i="25"/>
  <c r="HE31" i="25"/>
  <c r="HF31" i="25"/>
  <c r="HG31" i="25"/>
  <c r="HE29" i="25"/>
  <c r="HF29" i="25"/>
  <c r="HG29" i="25"/>
  <c r="HH26" i="25"/>
  <c r="HJ26" i="25"/>
  <c r="HH24" i="25"/>
  <c r="HJ24" i="25"/>
  <c r="HH22" i="25"/>
  <c r="HJ22" i="25"/>
  <c r="HH20" i="25"/>
  <c r="HJ20" i="25"/>
  <c r="HH18" i="25"/>
  <c r="HJ18" i="25"/>
  <c r="HH14" i="25"/>
  <c r="HJ14" i="25"/>
  <c r="AA12" i="25"/>
  <c r="U13" i="25"/>
  <c r="DH14" i="25"/>
  <c r="Q154" i="33" s="1"/>
  <c r="IF57" i="25"/>
  <c r="IF55" i="25"/>
  <c r="IF53" i="25"/>
  <c r="IF51" i="25"/>
  <c r="IF49" i="25"/>
  <c r="IF47" i="25"/>
  <c r="IF45" i="25"/>
  <c r="IF43" i="25"/>
  <c r="IF41" i="25"/>
  <c r="IF39" i="25"/>
  <c r="IE26" i="25"/>
  <c r="IE24" i="25"/>
  <c r="IE22" i="25"/>
  <c r="IE20" i="25"/>
  <c r="IE18" i="25"/>
  <c r="IE14" i="25"/>
  <c r="IE16" i="25"/>
  <c r="ID53" i="25"/>
  <c r="ID26" i="25"/>
  <c r="ID24" i="25"/>
  <c r="ID22" i="25"/>
  <c r="ID20" i="25"/>
  <c r="ID18" i="25"/>
  <c r="ID14" i="25"/>
  <c r="ID12" i="25"/>
  <c r="ID16" i="25"/>
  <c r="IC53" i="25"/>
  <c r="IC26" i="25"/>
  <c r="IC24" i="25"/>
  <c r="IC22" i="25"/>
  <c r="IC20" i="25"/>
  <c r="IC18" i="25"/>
  <c r="IC14" i="25"/>
  <c r="IC12" i="25"/>
  <c r="IC16" i="25"/>
  <c r="IB53" i="25"/>
  <c r="IB26" i="25"/>
  <c r="IB24" i="25"/>
  <c r="IB22" i="25"/>
  <c r="IB20" i="25"/>
  <c r="IB18" i="25"/>
  <c r="IB14" i="25"/>
  <c r="HU54" i="25"/>
  <c r="HU27" i="25"/>
  <c r="HU25" i="25"/>
  <c r="HU23" i="25"/>
  <c r="HU21" i="25"/>
  <c r="HU19" i="25"/>
  <c r="HU17" i="25"/>
  <c r="HU15" i="25"/>
  <c r="HS50" i="25"/>
  <c r="HS48" i="25"/>
  <c r="HS46" i="25"/>
  <c r="HS44" i="25"/>
  <c r="HS42" i="25"/>
  <c r="HS40" i="25"/>
  <c r="HS38" i="25"/>
  <c r="HS36" i="25"/>
  <c r="HS34" i="25"/>
  <c r="HS32" i="25"/>
  <c r="HS30" i="25"/>
  <c r="HR50" i="25"/>
  <c r="HR48" i="25"/>
  <c r="HR46" i="25"/>
  <c r="HR44" i="25"/>
  <c r="HR42" i="25"/>
  <c r="HR40" i="25"/>
  <c r="HR38" i="25"/>
  <c r="HR36" i="25"/>
  <c r="HR34" i="25"/>
  <c r="HR32" i="25"/>
  <c r="HR30" i="25"/>
  <c r="HQ27" i="25"/>
  <c r="HQ25" i="25"/>
  <c r="HQ23" i="25"/>
  <c r="HQ21" i="25"/>
  <c r="HQ19" i="25"/>
  <c r="HQ17" i="25"/>
  <c r="HQ13" i="25"/>
  <c r="HP54" i="25"/>
  <c r="HP27" i="25"/>
  <c r="HP25" i="25"/>
  <c r="HP23" i="25"/>
  <c r="HP21" i="25"/>
  <c r="HP19" i="25"/>
  <c r="HP17" i="25"/>
  <c r="HJ51" i="25"/>
  <c r="HJ49" i="25"/>
  <c r="HJ47" i="25"/>
  <c r="HJ45" i="25"/>
  <c r="HJ43" i="25"/>
  <c r="HJ41" i="25"/>
  <c r="HJ39" i="25"/>
  <c r="HJ37" i="25"/>
  <c r="HJ35" i="25"/>
  <c r="HJ33" i="25"/>
  <c r="HJ31" i="25"/>
  <c r="HJ29" i="25"/>
  <c r="HJ16" i="25"/>
  <c r="HG26" i="25"/>
  <c r="HG24" i="25"/>
  <c r="HG22" i="25"/>
  <c r="HG20" i="25"/>
  <c r="HG18" i="25"/>
  <c r="HG14" i="25"/>
  <c r="HG16" i="25"/>
  <c r="HF55" i="25"/>
  <c r="HF26" i="25"/>
  <c r="HF24" i="25"/>
  <c r="HF22" i="25"/>
  <c r="HF20" i="25"/>
  <c r="HF18" i="25"/>
  <c r="HF14" i="25"/>
  <c r="DC49" i="25"/>
  <c r="L1134" i="33" s="1"/>
  <c r="CF46" i="25"/>
  <c r="S1049" i="33" s="1"/>
  <c r="BB46" i="25"/>
  <c r="S1048" i="33" s="1"/>
  <c r="DC45" i="25"/>
  <c r="L1022" i="33" s="1"/>
  <c r="BB45" i="25"/>
  <c r="S1020" i="33" s="1"/>
  <c r="DC44" i="25"/>
  <c r="L994" i="33" s="1"/>
  <c r="DC40" i="25"/>
  <c r="L882" i="33" s="1"/>
  <c r="CD40" i="25"/>
  <c r="Q881" i="33" s="1"/>
  <c r="AZ40" i="25"/>
  <c r="Q880" i="33" s="1"/>
  <c r="DC37" i="25"/>
  <c r="BB37" i="25"/>
  <c r="S796" i="33" s="1"/>
  <c r="DC36" i="25"/>
  <c r="L770" i="33" s="1"/>
  <c r="DC30" i="25"/>
  <c r="BY29" i="25"/>
  <c r="L573" i="33" s="1"/>
  <c r="BB28" i="25"/>
  <c r="S544" i="33" s="1"/>
  <c r="DC24" i="25"/>
  <c r="BB22" i="25"/>
  <c r="S376" i="33" s="1"/>
  <c r="CF21" i="25"/>
  <c r="S349" i="33" s="1"/>
  <c r="AZ21" i="25"/>
  <c r="Q348" i="33" s="1"/>
  <c r="AU18" i="25"/>
  <c r="L264" i="33" s="1"/>
  <c r="DC16" i="25"/>
  <c r="L210" i="33" s="1"/>
  <c r="CF14" i="25"/>
  <c r="S153" i="33" s="1"/>
  <c r="BB14" i="25"/>
  <c r="S152" i="33" s="1"/>
  <c r="CD13" i="25"/>
  <c r="Q125" i="33" s="1"/>
  <c r="AI12" i="25"/>
  <c r="U16" i="25"/>
  <c r="AI14" i="25"/>
  <c r="HU11" i="25"/>
  <c r="HS11" i="25"/>
  <c r="HP11" i="25"/>
  <c r="CF11" i="25"/>
  <c r="S69" i="33" s="1"/>
  <c r="HR10" i="25"/>
  <c r="HP10" i="25"/>
  <c r="AI10" i="25"/>
  <c r="IC9" i="25"/>
  <c r="HF9" i="25"/>
  <c r="IE12" i="25"/>
  <c r="IB12" i="25"/>
  <c r="DJ45" i="3"/>
  <c r="GS45" i="25" s="1"/>
  <c r="O1031" i="33" s="1"/>
  <c r="DJ61" i="3"/>
  <c r="GS61" i="25" s="1"/>
  <c r="O1479" i="33" s="1"/>
  <c r="C103" i="15"/>
  <c r="C98" i="9"/>
  <c r="C92" i="9"/>
  <c r="C84" i="9"/>
  <c r="C78" i="9"/>
  <c r="C73" i="15"/>
  <c r="C74" i="9"/>
  <c r="C70" i="9"/>
  <c r="C63" i="15"/>
  <c r="C64" i="9"/>
  <c r="C58" i="15"/>
  <c r="C59" i="9"/>
  <c r="CT81" i="3"/>
  <c r="CV81" i="3" s="1"/>
  <c r="CX81" i="3" s="1"/>
  <c r="CZ81" i="3" s="1"/>
  <c r="CT48" i="3"/>
  <c r="CT26" i="3"/>
  <c r="CT22" i="3"/>
  <c r="GK22" i="25" s="1"/>
  <c r="E387" i="33" s="1"/>
  <c r="CT49" i="3"/>
  <c r="C97" i="15"/>
  <c r="DJ69" i="3"/>
  <c r="DJ33" i="3"/>
  <c r="GS33" i="25" s="1"/>
  <c r="O695" i="33" s="1"/>
  <c r="C106" i="9"/>
  <c r="C99" i="15"/>
  <c r="C100" i="9"/>
  <c r="C89" i="15"/>
  <c r="C85" i="15"/>
  <c r="C86" i="9"/>
  <c r="C79" i="15"/>
  <c r="C80" i="9"/>
  <c r="C76" i="9"/>
  <c r="C75" i="15"/>
  <c r="C67" i="15"/>
  <c r="C59" i="15"/>
  <c r="CT43" i="3"/>
  <c r="CT44" i="3"/>
  <c r="CT23" i="3"/>
  <c r="CV23" i="3" s="1"/>
  <c r="CX23" i="3" s="1"/>
  <c r="C77" i="15"/>
  <c r="C90" i="9"/>
  <c r="C60" i="9"/>
  <c r="DJ83" i="3"/>
  <c r="C107" i="15"/>
  <c r="C108" i="9"/>
  <c r="C101" i="15"/>
  <c r="C102" i="9"/>
  <c r="C95" i="15"/>
  <c r="C93" i="15"/>
  <c r="C94" i="9"/>
  <c r="C87" i="15"/>
  <c r="C88" i="9"/>
  <c r="C81" i="15"/>
  <c r="C71" i="15"/>
  <c r="C72" i="9"/>
  <c r="C65" i="15"/>
  <c r="C66" i="9"/>
  <c r="C62" i="9"/>
  <c r="C61" i="15"/>
  <c r="C58" i="9"/>
  <c r="CT51" i="3"/>
  <c r="CT46" i="3"/>
  <c r="GK46" i="25" s="1"/>
  <c r="E1059" i="33" s="1"/>
  <c r="CT42" i="3"/>
  <c r="CT38" i="3"/>
  <c r="CT56" i="3"/>
  <c r="C91" i="15"/>
  <c r="C69" i="15"/>
  <c r="C104" i="9"/>
  <c r="C82" i="9"/>
  <c r="AZ13" i="25"/>
  <c r="Q124" i="33" s="1"/>
  <c r="HP13" i="25"/>
  <c r="HU13" i="25"/>
  <c r="HS13" i="25"/>
  <c r="HR13" i="25"/>
  <c r="HQ9" i="25"/>
  <c r="IC10" i="25"/>
  <c r="HH10" i="25"/>
  <c r="HG10" i="25"/>
  <c r="HJ10" i="25"/>
  <c r="HE10" i="25"/>
  <c r="GL14" i="25"/>
  <c r="E164" i="33" s="1"/>
  <c r="CW14" i="3"/>
  <c r="CY14" i="3"/>
  <c r="GL17" i="25"/>
  <c r="E248" i="33" s="1"/>
  <c r="CW17" i="3"/>
  <c r="CY17" i="3"/>
  <c r="GL12" i="25"/>
  <c r="E108" i="33" s="1"/>
  <c r="CW12" i="3"/>
  <c r="CY12" i="3"/>
  <c r="GL15" i="25"/>
  <c r="E192" i="33" s="1"/>
  <c r="CW15" i="3"/>
  <c r="CY15" i="3"/>
  <c r="GL18" i="25"/>
  <c r="E276" i="33" s="1"/>
  <c r="CW18" i="3"/>
  <c r="CY18" i="3"/>
  <c r="CW11" i="3"/>
  <c r="CY11" i="3"/>
  <c r="GL11" i="25"/>
  <c r="E80" i="33" s="1"/>
  <c r="GL19" i="25"/>
  <c r="E304" i="33" s="1"/>
  <c r="CW19" i="3"/>
  <c r="CY19" i="3"/>
  <c r="GL13" i="25"/>
  <c r="E136" i="33" s="1"/>
  <c r="CW13" i="3"/>
  <c r="CY13" i="3"/>
  <c r="GL16" i="25"/>
  <c r="E220" i="33" s="1"/>
  <c r="CW16" i="3"/>
  <c r="CY16" i="3"/>
  <c r="CW20" i="3"/>
  <c r="CY20" i="3"/>
  <c r="GL20" i="25"/>
  <c r="E332" i="33" s="1"/>
  <c r="R19" i="15"/>
  <c r="R39" i="15"/>
  <c r="AU40" i="9"/>
  <c r="DC94" i="3"/>
  <c r="DE94" i="3"/>
  <c r="DG94" i="3"/>
  <c r="DI94" i="3"/>
  <c r="GS94" i="25" s="1"/>
  <c r="O2403" i="33" s="1"/>
  <c r="GQ94" i="25"/>
  <c r="M2403" i="33" s="1"/>
  <c r="AU82" i="9"/>
  <c r="DC98" i="3"/>
  <c r="DE98" i="3"/>
  <c r="DG98" i="3"/>
  <c r="DI98" i="3"/>
  <c r="GS98" i="25" s="1"/>
  <c r="O2515" i="33" s="1"/>
  <c r="GQ98" i="25"/>
  <c r="M2515" i="33" s="1"/>
  <c r="DC102" i="3"/>
  <c r="DE102" i="3"/>
  <c r="DG102" i="3"/>
  <c r="DI102" i="3"/>
  <c r="GS102" i="25" s="1"/>
  <c r="O2627" i="33" s="1"/>
  <c r="GQ102" i="25"/>
  <c r="M2627" i="33" s="1"/>
  <c r="GQ95" i="25"/>
  <c r="M2431" i="33" s="1"/>
  <c r="GQ99" i="25"/>
  <c r="M2543" i="33" s="1"/>
  <c r="GQ90" i="25"/>
  <c r="M2291" i="33" s="1"/>
  <c r="R21" i="15"/>
  <c r="GQ97" i="25"/>
  <c r="M2487" i="33" s="1"/>
  <c r="GR81" i="25"/>
  <c r="M2040" i="33" s="1"/>
  <c r="GQ107" i="25"/>
  <c r="M2767" i="33" s="1"/>
  <c r="DC108" i="3"/>
  <c r="DE108" i="3"/>
  <c r="DG108" i="3"/>
  <c r="DI108" i="3"/>
  <c r="GS108" i="25" s="1"/>
  <c r="O2795" i="33" s="1"/>
  <c r="GQ108" i="25"/>
  <c r="M2795" i="33" s="1"/>
  <c r="DC104" i="3"/>
  <c r="DE104" i="3"/>
  <c r="DG104" i="3"/>
  <c r="DI104" i="3"/>
  <c r="GS104" i="25" s="1"/>
  <c r="O2683" i="33" s="1"/>
  <c r="GQ104" i="25"/>
  <c r="M2683" i="33" s="1"/>
  <c r="DC100" i="3"/>
  <c r="DE100" i="3"/>
  <c r="DG100" i="3"/>
  <c r="DI100" i="3"/>
  <c r="GS100" i="25" s="1"/>
  <c r="O2571" i="33" s="1"/>
  <c r="GQ100" i="25"/>
  <c r="M2571" i="33" s="1"/>
  <c r="DC96" i="3"/>
  <c r="DE96" i="3"/>
  <c r="DG96" i="3"/>
  <c r="DI96" i="3"/>
  <c r="GS96" i="25" s="1"/>
  <c r="O2459" i="33" s="1"/>
  <c r="GQ96" i="25"/>
  <c r="M2459" i="33" s="1"/>
  <c r="DC92" i="3"/>
  <c r="DE92" i="3"/>
  <c r="DG92" i="3"/>
  <c r="DI92" i="3"/>
  <c r="GS92" i="25" s="1"/>
  <c r="O2347" i="33" s="1"/>
  <c r="GQ92" i="25"/>
  <c r="M2347" i="33" s="1"/>
  <c r="DC84" i="3"/>
  <c r="DE84" i="3"/>
  <c r="DG84" i="3"/>
  <c r="DI84" i="3"/>
  <c r="GS84" i="25" s="1"/>
  <c r="O2123" i="33" s="1"/>
  <c r="GQ84" i="25"/>
  <c r="M2123" i="33" s="1"/>
  <c r="DC80" i="3"/>
  <c r="DE80" i="3"/>
  <c r="DG80" i="3"/>
  <c r="DI80" i="3"/>
  <c r="GT80" i="25" s="1"/>
  <c r="O2012" i="33" s="1"/>
  <c r="GR80" i="25"/>
  <c r="M2012" i="33" s="1"/>
  <c r="DC72" i="3"/>
  <c r="DE72" i="3"/>
  <c r="DG72" i="3"/>
  <c r="DI72" i="3"/>
  <c r="GT72" i="25" s="1"/>
  <c r="O1788" i="33" s="1"/>
  <c r="GR72" i="25"/>
  <c r="M1788" i="33" s="1"/>
  <c r="R69" i="15"/>
  <c r="R81" i="15"/>
  <c r="GR68" i="25"/>
  <c r="M1676" i="33" s="1"/>
  <c r="GR70" i="25"/>
  <c r="M1732" i="33" s="1"/>
  <c r="GR71" i="25"/>
  <c r="M1760" i="33" s="1"/>
  <c r="GR73" i="25"/>
  <c r="M1816" i="33" s="1"/>
  <c r="GR74" i="25"/>
  <c r="M1844" i="33" s="1"/>
  <c r="GR75" i="25"/>
  <c r="M1872" i="33" s="1"/>
  <c r="GR82" i="25"/>
  <c r="M2068" i="33" s="1"/>
  <c r="GQ105" i="25"/>
  <c r="M2711" i="33" s="1"/>
  <c r="AU70" i="9"/>
  <c r="GQ86" i="25"/>
  <c r="M2179" i="33" s="1"/>
  <c r="GQ88" i="25"/>
  <c r="M2235" i="33" s="1"/>
  <c r="DA21" i="3"/>
  <c r="DC21" i="3"/>
  <c r="GP21" i="25" s="1"/>
  <c r="K360" i="33" s="1"/>
  <c r="DA35" i="3"/>
  <c r="DC35" i="3"/>
  <c r="GP35" i="25" s="1"/>
  <c r="K752" i="33" s="1"/>
  <c r="DA50" i="3"/>
  <c r="DC50" i="3"/>
  <c r="DE50" i="3"/>
  <c r="DG50" i="3"/>
  <c r="DC101" i="3"/>
  <c r="DE101" i="3"/>
  <c r="DG101" i="3"/>
  <c r="DI101" i="3"/>
  <c r="GS101" i="25" s="1"/>
  <c r="O2599" i="33" s="1"/>
  <c r="GQ101" i="25"/>
  <c r="M2599" i="33" s="1"/>
  <c r="DC91" i="3"/>
  <c r="DE91" i="3"/>
  <c r="DG91" i="3"/>
  <c r="DI91" i="3"/>
  <c r="GS91" i="25" s="1"/>
  <c r="O2319" i="33" s="1"/>
  <c r="GQ91" i="25"/>
  <c r="M2319" i="33" s="1"/>
  <c r="DC93" i="3"/>
  <c r="DE93" i="3"/>
  <c r="DG93" i="3"/>
  <c r="DI93" i="3"/>
  <c r="GS93" i="25" s="1"/>
  <c r="O2375" i="33" s="1"/>
  <c r="GQ93" i="25"/>
  <c r="M2375" i="33" s="1"/>
  <c r="DE45" i="3"/>
  <c r="DG45" i="3"/>
  <c r="GR45" i="25" s="1"/>
  <c r="M1032" i="33" s="1"/>
  <c r="GN48" i="25"/>
  <c r="G1116" i="33" s="1"/>
  <c r="DA43" i="3"/>
  <c r="DC43" i="3"/>
  <c r="GP43" i="25" s="1"/>
  <c r="K976" i="33" s="1"/>
  <c r="DE43" i="3"/>
  <c r="DG43" i="3"/>
  <c r="DE48" i="3"/>
  <c r="DG48" i="3"/>
  <c r="DI48" i="3"/>
  <c r="GP22" i="25"/>
  <c r="K388" i="33" s="1"/>
  <c r="DE22" i="3"/>
  <c r="DG22" i="3"/>
  <c r="GL23" i="25"/>
  <c r="E416" i="33" s="1"/>
  <c r="CY23" i="3"/>
  <c r="GL26" i="25"/>
  <c r="E500" i="33" s="1"/>
  <c r="CY26" i="3"/>
  <c r="GL28" i="25"/>
  <c r="E556" i="33" s="1"/>
  <c r="CY28" i="3"/>
  <c r="GN31" i="25"/>
  <c r="G640" i="33" s="1"/>
  <c r="DA31" i="3"/>
  <c r="DC31" i="3"/>
  <c r="GN39" i="25"/>
  <c r="G864" i="33" s="1"/>
  <c r="DA39" i="3"/>
  <c r="DC39" i="3"/>
  <c r="GN40" i="25"/>
  <c r="G892" i="33" s="1"/>
  <c r="DA40" i="3"/>
  <c r="DC40" i="3"/>
  <c r="CY53" i="3"/>
  <c r="GL53" i="25"/>
  <c r="E1256" i="33" s="1"/>
  <c r="GL59" i="25"/>
  <c r="E1424" i="33" s="1"/>
  <c r="CY59" i="3"/>
  <c r="DC63" i="3"/>
  <c r="DE63" i="3"/>
  <c r="DG63" i="3"/>
  <c r="DI63" i="3"/>
  <c r="GT63" i="25" s="1"/>
  <c r="O1536" i="33" s="1"/>
  <c r="GR63" i="25"/>
  <c r="M1536" i="33" s="1"/>
  <c r="GR64" i="25"/>
  <c r="M1564" i="33" s="1"/>
  <c r="DC64" i="3"/>
  <c r="DE64" i="3"/>
  <c r="DG64" i="3"/>
  <c r="DI64" i="3"/>
  <c r="GT64" i="25" s="1"/>
  <c r="O1564" i="33" s="1"/>
  <c r="DC65" i="3"/>
  <c r="DE65" i="3"/>
  <c r="DG65" i="3"/>
  <c r="DI65" i="3"/>
  <c r="GT65" i="25" s="1"/>
  <c r="O1592" i="33" s="1"/>
  <c r="GR65" i="25"/>
  <c r="M1592" i="33" s="1"/>
  <c r="DC76" i="3"/>
  <c r="DE76" i="3"/>
  <c r="DG76" i="3"/>
  <c r="DI76" i="3"/>
  <c r="GT76" i="25" s="1"/>
  <c r="O1900" i="33" s="1"/>
  <c r="GR76" i="25"/>
  <c r="M1900" i="33" s="1"/>
  <c r="R77" i="15"/>
  <c r="GR83" i="25"/>
  <c r="M2096" i="33" s="1"/>
  <c r="DC83" i="3"/>
  <c r="DE83" i="3"/>
  <c r="DG83" i="3"/>
  <c r="DI83" i="3"/>
  <c r="GT83" i="25" s="1"/>
  <c r="O2096" i="33" s="1"/>
  <c r="DC106" i="3"/>
  <c r="DE106" i="3"/>
  <c r="DG106" i="3"/>
  <c r="DI106" i="3"/>
  <c r="GS106" i="25" s="1"/>
  <c r="O2739" i="33" s="1"/>
  <c r="GQ106" i="25"/>
  <c r="M2739" i="33" s="1"/>
  <c r="GN32" i="25"/>
  <c r="G668" i="33" s="1"/>
  <c r="DA32" i="3"/>
  <c r="DC32" i="3"/>
  <c r="GN34" i="25"/>
  <c r="G724" i="33" s="1"/>
  <c r="DA34" i="3"/>
  <c r="DC34" i="3"/>
  <c r="DE35" i="3"/>
  <c r="DG35" i="3"/>
  <c r="GL38" i="25"/>
  <c r="E836" i="33" s="1"/>
  <c r="CY38" i="3"/>
  <c r="CY41" i="3"/>
  <c r="GL41" i="25"/>
  <c r="E920" i="33" s="1"/>
  <c r="GN47" i="25"/>
  <c r="G1088" i="33" s="1"/>
  <c r="DA47" i="3"/>
  <c r="DC47" i="3"/>
  <c r="GN49" i="25"/>
  <c r="G1144" i="33" s="1"/>
  <c r="DA49" i="3"/>
  <c r="DC49" i="3"/>
  <c r="GN61" i="25"/>
  <c r="G1480" i="33" s="1"/>
  <c r="DA61" i="3"/>
  <c r="DC61" i="3"/>
  <c r="GL36" i="25"/>
  <c r="E780" i="33" s="1"/>
  <c r="CY36" i="3"/>
  <c r="GN44" i="25"/>
  <c r="G1004" i="33" s="1"/>
  <c r="DA44" i="3"/>
  <c r="DC44" i="3"/>
  <c r="GN45" i="25"/>
  <c r="G1032" i="33" s="1"/>
  <c r="CY46" i="3"/>
  <c r="GL46" i="25"/>
  <c r="E1060" i="33" s="1"/>
  <c r="GL51" i="25"/>
  <c r="E1200" i="33" s="1"/>
  <c r="CY51" i="3"/>
  <c r="GR78" i="25"/>
  <c r="M1956" i="33" s="1"/>
  <c r="GR79" i="25"/>
  <c r="M1984" i="33" s="1"/>
  <c r="GN22" i="25"/>
  <c r="G388" i="33" s="1"/>
  <c r="GN24" i="25"/>
  <c r="G444" i="33" s="1"/>
  <c r="DA24" i="3"/>
  <c r="DC24" i="3"/>
  <c r="DA25" i="3"/>
  <c r="DC25" i="3"/>
  <c r="GN29" i="25"/>
  <c r="G584" i="33" s="1"/>
  <c r="DA29" i="3"/>
  <c r="DC29" i="3"/>
  <c r="DA30" i="3"/>
  <c r="DC30" i="3"/>
  <c r="GL52" i="25"/>
  <c r="E1228" i="33" s="1"/>
  <c r="CY52" i="3"/>
  <c r="GL55" i="25"/>
  <c r="E1312" i="33" s="1"/>
  <c r="CY55" i="3"/>
  <c r="GN57" i="25"/>
  <c r="G1368" i="33" s="1"/>
  <c r="DA57" i="3"/>
  <c r="DC57" i="3"/>
  <c r="DA58" i="3"/>
  <c r="DC58" i="3"/>
  <c r="CY27" i="3"/>
  <c r="CY33" i="3"/>
  <c r="CY37" i="3"/>
  <c r="GL39" i="25"/>
  <c r="E864" i="33" s="1"/>
  <c r="CY42" i="3"/>
  <c r="GL47" i="25"/>
  <c r="E1088" i="33" s="1"/>
  <c r="CY54" i="3"/>
  <c r="CY56" i="3"/>
  <c r="CY60" i="3"/>
  <c r="CY62" i="3"/>
  <c r="GR66" i="25"/>
  <c r="M1620" i="33" s="1"/>
  <c r="DC66" i="3"/>
  <c r="DE66" i="3"/>
  <c r="DG66" i="3"/>
  <c r="DI66" i="3"/>
  <c r="GT66" i="25" s="1"/>
  <c r="O1620" i="33" s="1"/>
  <c r="GR77" i="25"/>
  <c r="M1928" i="33" s="1"/>
  <c r="DC77" i="3"/>
  <c r="DE77" i="3"/>
  <c r="DG77" i="3"/>
  <c r="DI77" i="3"/>
  <c r="GT77" i="25" s="1"/>
  <c r="O1928" i="33" s="1"/>
  <c r="GQ103" i="25"/>
  <c r="M2655" i="33" s="1"/>
  <c r="DC103" i="3"/>
  <c r="DE103" i="3"/>
  <c r="DG103" i="3"/>
  <c r="DI103" i="3"/>
  <c r="GS103" i="25" s="1"/>
  <c r="O2655" i="33" s="1"/>
  <c r="R11" i="15"/>
  <c r="C14" i="9"/>
  <c r="DJ19" i="3"/>
  <c r="GS19" i="25" s="1"/>
  <c r="O303" i="33" s="1"/>
  <c r="AU19" i="9"/>
  <c r="AU12" i="9"/>
  <c r="C13" i="15"/>
  <c r="CD12" i="25"/>
  <c r="Q97" i="33" s="1"/>
  <c r="CD11" i="25"/>
  <c r="Q69" i="33" s="1"/>
  <c r="J19" i="33"/>
  <c r="O19" i="33"/>
  <c r="D63" i="15"/>
  <c r="D64" i="9"/>
  <c r="B90" i="15"/>
  <c r="B91" i="9"/>
  <c r="B71" i="9"/>
  <c r="B54" i="15"/>
  <c r="C105" i="9"/>
  <c r="C104" i="15"/>
  <c r="C77" i="9"/>
  <c r="C76" i="15"/>
  <c r="C61" i="9"/>
  <c r="C60" i="15"/>
  <c r="C57" i="9"/>
  <c r="C56" i="15"/>
  <c r="C54" i="9"/>
  <c r="C53" i="15"/>
  <c r="C50" i="9"/>
  <c r="C49" i="15"/>
  <c r="C48" i="9"/>
  <c r="C47" i="15"/>
  <c r="C45" i="9"/>
  <c r="C44" i="15"/>
  <c r="C40" i="9"/>
  <c r="C39" i="15"/>
  <c r="C32" i="9"/>
  <c r="C31" i="15"/>
  <c r="C29" i="9"/>
  <c r="C28" i="15"/>
  <c r="JF43" i="25"/>
  <c r="CI109" i="3"/>
  <c r="CJ110" i="3" s="1"/>
  <c r="V91" i="15"/>
  <c r="AG9" i="15"/>
  <c r="AF13" i="15"/>
  <c r="W19" i="15"/>
  <c r="AE9" i="15"/>
  <c r="AE11" i="15"/>
  <c r="V35" i="15"/>
  <c r="AG67" i="15"/>
  <c r="W9" i="15"/>
  <c r="W11" i="15"/>
  <c r="V13" i="15"/>
  <c r="AE19" i="15"/>
  <c r="AE29" i="15"/>
  <c r="B70" i="15"/>
  <c r="F111" i="25"/>
  <c r="B27" i="9"/>
  <c r="B34" i="15"/>
  <c r="B42" i="15"/>
  <c r="B106" i="15"/>
  <c r="B51" i="9"/>
  <c r="AE15" i="15"/>
  <c r="W17" i="15"/>
  <c r="AF21" i="15"/>
  <c r="AE23" i="15"/>
  <c r="AF31" i="15"/>
  <c r="B43" i="9"/>
  <c r="D86" i="9"/>
  <c r="D84" i="15"/>
  <c r="D57" i="9"/>
  <c r="D56" i="9"/>
  <c r="D55" i="9"/>
  <c r="D53" i="15"/>
  <c r="D54" i="9"/>
  <c r="B50" i="15"/>
  <c r="D49" i="9"/>
  <c r="D48" i="9"/>
  <c r="D44" i="15"/>
  <c r="D42" i="15"/>
  <c r="D43" i="9"/>
  <c r="D42" i="9"/>
  <c r="D41" i="15"/>
  <c r="D41" i="9"/>
  <c r="D40" i="9"/>
  <c r="B35" i="9"/>
  <c r="C106" i="15"/>
  <c r="C90" i="15"/>
  <c r="C74" i="15"/>
  <c r="C46" i="15"/>
  <c r="C30" i="15"/>
  <c r="C103" i="9"/>
  <c r="C87" i="9"/>
  <c r="C71" i="9"/>
  <c r="C51" i="9"/>
  <c r="C35" i="9"/>
  <c r="C19" i="9"/>
  <c r="D102" i="15"/>
  <c r="B63" i="9"/>
  <c r="B62" i="15"/>
  <c r="B39" i="9"/>
  <c r="C81" i="9"/>
  <c r="C80" i="15"/>
  <c r="C65" i="9"/>
  <c r="C64" i="15"/>
  <c r="C41" i="9"/>
  <c r="C40" i="15"/>
  <c r="C36" i="9"/>
  <c r="C35" i="15"/>
  <c r="C28" i="9"/>
  <c r="C27" i="15"/>
  <c r="C26" i="9"/>
  <c r="C25" i="15"/>
  <c r="C21" i="9"/>
  <c r="C20" i="15"/>
  <c r="C17" i="9"/>
  <c r="C16" i="15"/>
  <c r="B99" i="9"/>
  <c r="B86" i="15"/>
  <c r="B75" i="9"/>
  <c r="B58" i="15"/>
  <c r="C89" i="9"/>
  <c r="C88" i="15"/>
  <c r="C85" i="9"/>
  <c r="C84" i="15"/>
  <c r="C69" i="9"/>
  <c r="C68" i="15"/>
  <c r="C53" i="9"/>
  <c r="C52" i="15"/>
  <c r="C37" i="9"/>
  <c r="C36" i="15"/>
  <c r="C34" i="9"/>
  <c r="C33" i="15"/>
  <c r="C30" i="9"/>
  <c r="C29" i="15"/>
  <c r="C25" i="9"/>
  <c r="C24" i="15"/>
  <c r="C22" i="9"/>
  <c r="C21" i="15"/>
  <c r="C18" i="9"/>
  <c r="C17" i="15"/>
  <c r="CA109" i="3"/>
  <c r="CB110" i="3" s="1"/>
  <c r="AG13" i="15"/>
  <c r="B38" i="15"/>
  <c r="B46" i="15"/>
  <c r="B78" i="15"/>
  <c r="B95" i="9"/>
  <c r="B102" i="15"/>
  <c r="B15" i="9"/>
  <c r="B10" i="15"/>
  <c r="V107" i="15"/>
  <c r="AG21" i="15"/>
  <c r="AF23" i="15"/>
  <c r="W25" i="15"/>
  <c r="AG91" i="15"/>
  <c r="D69" i="9"/>
  <c r="C98" i="15"/>
  <c r="C82" i="15"/>
  <c r="C66" i="15"/>
  <c r="C54" i="15"/>
  <c r="C38" i="15"/>
  <c r="C22" i="15"/>
  <c r="C95" i="9"/>
  <c r="C79" i="9"/>
  <c r="C63" i="9"/>
  <c r="C43" i="9"/>
  <c r="C27" i="9"/>
  <c r="C15" i="9"/>
  <c r="AU10" i="9"/>
  <c r="AU41" i="9"/>
  <c r="AU43" i="9"/>
  <c r="AU59" i="9"/>
  <c r="Y17" i="15"/>
  <c r="AF17" i="15"/>
  <c r="AD17" i="15"/>
  <c r="B82" i="15"/>
  <c r="B31" i="9"/>
  <c r="C101" i="9"/>
  <c r="C100" i="15"/>
  <c r="C97" i="9"/>
  <c r="C96" i="15"/>
  <c r="C93" i="9"/>
  <c r="C92" i="15"/>
  <c r="C73" i="9"/>
  <c r="C72" i="15"/>
  <c r="C56" i="9"/>
  <c r="C55" i="15"/>
  <c r="C52" i="9"/>
  <c r="C51" i="15"/>
  <c r="C49" i="9"/>
  <c r="C48" i="15"/>
  <c r="C46" i="9"/>
  <c r="C45" i="15"/>
  <c r="C44" i="9"/>
  <c r="C43" i="15"/>
  <c r="C42" i="9"/>
  <c r="C41" i="15"/>
  <c r="C38" i="9"/>
  <c r="C37" i="15"/>
  <c r="C33" i="9"/>
  <c r="C32" i="15"/>
  <c r="C24" i="9"/>
  <c r="C23" i="15"/>
  <c r="C20" i="9"/>
  <c r="C19" i="15"/>
  <c r="W15" i="15"/>
  <c r="AG19" i="15"/>
  <c r="D103" i="9"/>
  <c r="B94" i="15"/>
  <c r="B98" i="15"/>
  <c r="B107" i="9"/>
  <c r="B83" i="9"/>
  <c r="B59" i="9"/>
  <c r="AG15" i="15"/>
  <c r="AE17" i="15"/>
  <c r="AE21" i="15"/>
  <c r="AG23" i="15"/>
  <c r="AF37" i="15"/>
  <c r="D76" i="15"/>
  <c r="D25" i="9"/>
  <c r="B18" i="15"/>
  <c r="D15" i="9"/>
  <c r="C102" i="15"/>
  <c r="C86" i="15"/>
  <c r="C70" i="15"/>
  <c r="C50" i="15"/>
  <c r="C34" i="15"/>
  <c r="C18" i="15"/>
  <c r="C99" i="9"/>
  <c r="C83" i="9"/>
  <c r="C67" i="9"/>
  <c r="C55" i="9"/>
  <c r="C39" i="9"/>
  <c r="C23" i="9"/>
  <c r="D101" i="15"/>
  <c r="D101" i="9"/>
  <c r="D95" i="9"/>
  <c r="D94" i="9"/>
  <c r="D93" i="9"/>
  <c r="D83" i="15"/>
  <c r="D83" i="9"/>
  <c r="D75" i="15"/>
  <c r="D67" i="9"/>
  <c r="D63" i="9"/>
  <c r="D53" i="9"/>
  <c r="D39" i="9"/>
  <c r="AU98" i="9"/>
  <c r="D107" i="15"/>
  <c r="D100" i="9"/>
  <c r="D91" i="15"/>
  <c r="D82" i="9"/>
  <c r="D75" i="9"/>
  <c r="D73" i="15"/>
  <c r="D72" i="9"/>
  <c r="D71" i="9"/>
  <c r="D66" i="9"/>
  <c r="D61" i="15"/>
  <c r="D51" i="15"/>
  <c r="D36" i="9"/>
  <c r="AU28" i="9"/>
  <c r="AU34" i="9"/>
  <c r="R35" i="15"/>
  <c r="AU42" i="9"/>
  <c r="R43" i="15"/>
  <c r="AU46" i="9"/>
  <c r="AU50" i="9"/>
  <c r="AU54" i="9"/>
  <c r="AU58" i="9"/>
  <c r="AU62" i="9"/>
  <c r="D103" i="15"/>
  <c r="D91" i="9"/>
  <c r="D89" i="15"/>
  <c r="D89" i="9"/>
  <c r="D87" i="15"/>
  <c r="D78" i="9"/>
  <c r="D70" i="9"/>
  <c r="D51" i="9"/>
  <c r="D35" i="9"/>
  <c r="D33" i="9"/>
  <c r="AG103" i="15"/>
  <c r="W101" i="15"/>
  <c r="AF95" i="15"/>
  <c r="AG93" i="15"/>
  <c r="AE89" i="15"/>
  <c r="W77" i="15"/>
  <c r="AE75" i="15"/>
  <c r="W67" i="15"/>
  <c r="W65" i="15"/>
  <c r="AG59" i="15"/>
  <c r="AE57" i="15"/>
  <c r="AG55" i="15"/>
  <c r="AE47" i="15"/>
  <c r="AF43" i="15"/>
  <c r="AE39" i="15"/>
  <c r="W37" i="15"/>
  <c r="W35" i="15"/>
  <c r="W33" i="15"/>
  <c r="W31" i="15"/>
  <c r="AG29" i="15"/>
  <c r="W27" i="15"/>
  <c r="V25" i="15"/>
  <c r="BB67" i="25"/>
  <c r="S1636" i="33" s="1"/>
  <c r="FS65" i="25"/>
  <c r="T1588" i="33" s="1"/>
  <c r="AU70" i="25"/>
  <c r="L1720" i="33" s="1"/>
  <c r="BY69" i="25"/>
  <c r="L1693" i="33" s="1"/>
  <c r="DC68" i="25"/>
  <c r="ID59" i="25"/>
  <c r="ID55" i="25"/>
  <c r="ID51" i="25"/>
  <c r="IC69" i="25"/>
  <c r="IB59" i="25"/>
  <c r="IB55" i="25"/>
  <c r="IB51" i="25"/>
  <c r="HU70" i="25"/>
  <c r="HU62" i="25"/>
  <c r="HS56" i="25"/>
  <c r="HS52" i="25"/>
  <c r="HR56" i="25"/>
  <c r="HR52" i="25"/>
  <c r="HP70" i="25"/>
  <c r="HP62" i="25"/>
  <c r="HJ65" i="25"/>
  <c r="HJ57" i="25"/>
  <c r="HJ53" i="25"/>
  <c r="HH65" i="25"/>
  <c r="HH53" i="25"/>
  <c r="HH57" i="25"/>
  <c r="HH64" i="25"/>
  <c r="HH71" i="25"/>
  <c r="HG64" i="25"/>
  <c r="HF71" i="25"/>
  <c r="HE71" i="25"/>
  <c r="DC52" i="25"/>
  <c r="L1218" i="33" s="1"/>
  <c r="FW65" i="25"/>
  <c r="IF69" i="25"/>
  <c r="IE69" i="25"/>
  <c r="HQ70" i="25"/>
  <c r="HQ62" i="25"/>
  <c r="HJ64" i="25"/>
  <c r="HG71" i="25"/>
  <c r="HF66" i="25"/>
  <c r="HE66" i="25"/>
  <c r="DC55" i="25"/>
  <c r="L1302" i="33" s="1"/>
  <c r="AI63" i="25"/>
  <c r="FW69" i="25"/>
  <c r="ID69" i="25"/>
  <c r="IC59" i="25"/>
  <c r="IC55" i="25"/>
  <c r="IC51" i="25"/>
  <c r="IC94" i="25"/>
  <c r="IC98" i="25"/>
  <c r="IB69" i="25"/>
  <c r="HU56" i="25"/>
  <c r="HU52" i="25"/>
  <c r="HS70" i="25"/>
  <c r="HS62" i="25"/>
  <c r="HR70" i="25"/>
  <c r="HR62" i="25"/>
  <c r="HP56" i="25"/>
  <c r="HP52" i="25"/>
  <c r="HJ71" i="25"/>
  <c r="HG66" i="25"/>
  <c r="HF65" i="25"/>
  <c r="HF53" i="25"/>
  <c r="HF57" i="25"/>
  <c r="HF96" i="25"/>
  <c r="HE65" i="25"/>
  <c r="HE57" i="25"/>
  <c r="HE53" i="25"/>
  <c r="CF51" i="25"/>
  <c r="S1189" i="33" s="1"/>
  <c r="BY33" i="25"/>
  <c r="L685" i="33" s="1"/>
  <c r="BY31" i="25"/>
  <c r="L629" i="33" s="1"/>
  <c r="DC33" i="25"/>
  <c r="L686" i="33" s="1"/>
  <c r="AU28" i="25"/>
  <c r="L544" i="33" s="1"/>
  <c r="CD20" i="25"/>
  <c r="Q321" i="33" s="1"/>
  <c r="BY17" i="25"/>
  <c r="L237" i="33" s="1"/>
  <c r="U74" i="25"/>
  <c r="Q11" i="33"/>
  <c r="FS88" i="25"/>
  <c r="T2232" i="33" s="1"/>
  <c r="FU89" i="25"/>
  <c r="CD66" i="25"/>
  <c r="Q1609" i="33" s="1"/>
  <c r="CD71" i="25"/>
  <c r="Q1749" i="33" s="1"/>
  <c r="CD74" i="25"/>
  <c r="Q1833" i="33" s="1"/>
  <c r="CD99" i="25"/>
  <c r="Q2533" i="33" s="1"/>
  <c r="CP102" i="25"/>
  <c r="CD105" i="25"/>
  <c r="Q2701" i="33" s="1"/>
  <c r="DH64" i="25"/>
  <c r="Q1554" i="33" s="1"/>
  <c r="DH67" i="25"/>
  <c r="Q1638" i="33" s="1"/>
  <c r="DH70" i="25"/>
  <c r="Q1722" i="33" s="1"/>
  <c r="DH73" i="25"/>
  <c r="Q1806" i="33" s="1"/>
  <c r="DH76" i="25"/>
  <c r="Q1890" i="33" s="1"/>
  <c r="DH79" i="25"/>
  <c r="Q1974" i="33" s="1"/>
  <c r="DH83" i="25"/>
  <c r="Q2086" i="33" s="1"/>
  <c r="DH87" i="25"/>
  <c r="Q2198" i="33" s="1"/>
  <c r="DH90" i="25"/>
  <c r="Q2282" i="33" s="1"/>
  <c r="DH94" i="25"/>
  <c r="Q2394" i="33" s="1"/>
  <c r="DH98" i="25"/>
  <c r="Q2506" i="33" s="1"/>
  <c r="DH101" i="25"/>
  <c r="Q2590" i="33" s="1"/>
  <c r="DH108" i="25"/>
  <c r="Q2786" i="33" s="1"/>
  <c r="U72" i="25"/>
  <c r="BY108" i="25"/>
  <c r="L2785" i="33" s="1"/>
  <c r="BY104" i="25"/>
  <c r="L2673" i="33" s="1"/>
  <c r="AU97" i="25"/>
  <c r="L2476" i="33" s="1"/>
  <c r="DC92" i="25"/>
  <c r="L2338" i="33" s="1"/>
  <c r="DC88" i="25"/>
  <c r="L2226" i="33" s="1"/>
  <c r="DC84" i="25"/>
  <c r="DC80" i="25"/>
  <c r="L2002" i="33" s="1"/>
  <c r="CH73" i="25"/>
  <c r="DC64" i="25"/>
  <c r="L1554" i="33" s="1"/>
  <c r="AZ107" i="25"/>
  <c r="Q2756" i="33" s="1"/>
  <c r="AZ105" i="25"/>
  <c r="Q2700" i="33" s="1"/>
  <c r="AZ103" i="25"/>
  <c r="Q2644" i="33" s="1"/>
  <c r="AZ101" i="25"/>
  <c r="Q2588" i="33" s="1"/>
  <c r="AZ99" i="25"/>
  <c r="Q2532" i="33" s="1"/>
  <c r="AZ87" i="25"/>
  <c r="Q2196" i="33" s="1"/>
  <c r="CD87" i="25"/>
  <c r="Q2197" i="33" s="1"/>
  <c r="AZ85" i="25"/>
  <c r="Q2140" i="33" s="1"/>
  <c r="AZ79" i="25"/>
  <c r="Q1972" i="33" s="1"/>
  <c r="AZ77" i="25"/>
  <c r="Q1916" i="33" s="1"/>
  <c r="AZ73" i="25"/>
  <c r="Q1804" i="33" s="1"/>
  <c r="AZ71" i="25"/>
  <c r="Q1748" i="33" s="1"/>
  <c r="DH71" i="25"/>
  <c r="Q1750" i="33" s="1"/>
  <c r="AZ69" i="25"/>
  <c r="Q1692" i="33" s="1"/>
  <c r="AZ67" i="25"/>
  <c r="Q1636" i="33" s="1"/>
  <c r="AZ65" i="25"/>
  <c r="Q1580" i="33" s="1"/>
  <c r="AZ63" i="25"/>
  <c r="Q1524" i="33" s="1"/>
  <c r="CD63" i="25"/>
  <c r="Q1525" i="33" s="1"/>
  <c r="DH63" i="25"/>
  <c r="Q1526" i="33" s="1"/>
  <c r="FW57" i="25"/>
  <c r="FW49" i="25"/>
  <c r="FW33" i="25"/>
  <c r="FW21" i="25"/>
  <c r="CD62" i="25"/>
  <c r="Q1497" i="33" s="1"/>
  <c r="AU40" i="25"/>
  <c r="L880" i="33" s="1"/>
  <c r="AZ24" i="25"/>
  <c r="Q432" i="33" s="1"/>
  <c r="FU72" i="25"/>
  <c r="FU102" i="25"/>
  <c r="CF88" i="25"/>
  <c r="S2225" i="33" s="1"/>
  <c r="FT64" i="25"/>
  <c r="FT74" i="25"/>
  <c r="FT79" i="25"/>
  <c r="FT83" i="25"/>
  <c r="FT84" i="25"/>
  <c r="FT87" i="25"/>
  <c r="FT104" i="25"/>
  <c r="AU101" i="25"/>
  <c r="L2588" i="33" s="1"/>
  <c r="BL79" i="25"/>
  <c r="BL68" i="25"/>
  <c r="CP67" i="25"/>
  <c r="CD69" i="25"/>
  <c r="Q1693" i="33" s="1"/>
  <c r="CD75" i="25"/>
  <c r="Q1861" i="33" s="1"/>
  <c r="CD77" i="25"/>
  <c r="Q1917" i="33" s="1"/>
  <c r="CD81" i="25"/>
  <c r="Q2029" i="33" s="1"/>
  <c r="CD85" i="25"/>
  <c r="Q2141" i="33" s="1"/>
  <c r="CF89" i="25"/>
  <c r="S2253" i="33" s="1"/>
  <c r="CD93" i="25"/>
  <c r="Q2365" i="33" s="1"/>
  <c r="CF96" i="25"/>
  <c r="S2449" i="33" s="1"/>
  <c r="BY100" i="25"/>
  <c r="L2561" i="33" s="1"/>
  <c r="CD102" i="25"/>
  <c r="Q2617" i="33" s="1"/>
  <c r="DH65" i="25"/>
  <c r="Q1582" i="33" s="1"/>
  <c r="DH74" i="25"/>
  <c r="Q1834" i="33" s="1"/>
  <c r="AZ74" i="25"/>
  <c r="Q1832" i="33" s="1"/>
  <c r="DH91" i="25"/>
  <c r="Q2310" i="33" s="1"/>
  <c r="DH95" i="25"/>
  <c r="Q2422" i="33" s="1"/>
  <c r="DH99" i="25"/>
  <c r="Q2534" i="33" s="1"/>
  <c r="DH102" i="25"/>
  <c r="Q2618" i="33" s="1"/>
  <c r="DH105" i="25"/>
  <c r="Q2702" i="33" s="1"/>
  <c r="BY88" i="25"/>
  <c r="L2225" i="33" s="1"/>
  <c r="DC87" i="25"/>
  <c r="L2198" i="33" s="1"/>
  <c r="AU77" i="25"/>
  <c r="L1916" i="33" s="1"/>
  <c r="DC75" i="25"/>
  <c r="BY68" i="25"/>
  <c r="L1665" i="33" s="1"/>
  <c r="BY64" i="25"/>
  <c r="L1553" i="33" s="1"/>
  <c r="FW58" i="25"/>
  <c r="FT55" i="25"/>
  <c r="FW50" i="25"/>
  <c r="FT47" i="25"/>
  <c r="FW46" i="25"/>
  <c r="FT39" i="25"/>
  <c r="FW38" i="25"/>
  <c r="FW34" i="25"/>
  <c r="FT27" i="25"/>
  <c r="FT23" i="25"/>
  <c r="FW22" i="25"/>
  <c r="FT19" i="25"/>
  <c r="FW18" i="25"/>
  <c r="AZ102" i="25"/>
  <c r="Q2616" i="33" s="1"/>
  <c r="DC62" i="25"/>
  <c r="AZ60" i="25"/>
  <c r="Q1440" i="33" s="1"/>
  <c r="DC57" i="25"/>
  <c r="L1358" i="33" s="1"/>
  <c r="AU57" i="25"/>
  <c r="L1356" i="33" s="1"/>
  <c r="BB55" i="25"/>
  <c r="S1300" i="33" s="1"/>
  <c r="BB54" i="25"/>
  <c r="S1272" i="33" s="1"/>
  <c r="BB51" i="25"/>
  <c r="S1188" i="33" s="1"/>
  <c r="BB47" i="25"/>
  <c r="S1076" i="33" s="1"/>
  <c r="AU44" i="25"/>
  <c r="L992" i="33" s="1"/>
  <c r="AZ41" i="25"/>
  <c r="Q908" i="33" s="1"/>
  <c r="AZ39" i="25"/>
  <c r="Q852" i="33" s="1"/>
  <c r="AZ37" i="25"/>
  <c r="Q796" i="33" s="1"/>
  <c r="AU36" i="25"/>
  <c r="L768" i="33" s="1"/>
  <c r="AZ35" i="25"/>
  <c r="Q740" i="33" s="1"/>
  <c r="AZ33" i="25"/>
  <c r="Q684" i="33" s="1"/>
  <c r="AU32" i="25"/>
  <c r="L656" i="33" s="1"/>
  <c r="BB31" i="25"/>
  <c r="S628" i="33" s="1"/>
  <c r="AZ29" i="25"/>
  <c r="Q572" i="33" s="1"/>
  <c r="AZ23" i="25"/>
  <c r="Q404" i="33" s="1"/>
  <c r="AU22" i="25"/>
  <c r="L376" i="33" s="1"/>
  <c r="BB12" i="25"/>
  <c r="S96" i="33" s="1"/>
  <c r="BB11" i="25"/>
  <c r="S68" i="33" s="1"/>
  <c r="BY93" i="25"/>
  <c r="L2365" i="33" s="1"/>
  <c r="CD54" i="25"/>
  <c r="Q1273" i="33" s="1"/>
  <c r="BY53" i="25"/>
  <c r="L1245" i="33" s="1"/>
  <c r="CD50" i="25"/>
  <c r="Q1161" i="33" s="1"/>
  <c r="BY49" i="25"/>
  <c r="L1133" i="33" s="1"/>
  <c r="CF48" i="25"/>
  <c r="S1105" i="33" s="1"/>
  <c r="CD46" i="25"/>
  <c r="Q1049" i="33" s="1"/>
  <c r="CF44" i="25"/>
  <c r="S993" i="33" s="1"/>
  <c r="DJ44" i="25"/>
  <c r="S994" i="33" s="1"/>
  <c r="CD42" i="25"/>
  <c r="Q937" i="33" s="1"/>
  <c r="BY41" i="25"/>
  <c r="L909" i="33" s="1"/>
  <c r="CF40" i="25"/>
  <c r="S881" i="33" s="1"/>
  <c r="CD38" i="25"/>
  <c r="Q825" i="33" s="1"/>
  <c r="BY37" i="25"/>
  <c r="L797" i="33" s="1"/>
  <c r="CD34" i="25"/>
  <c r="Q713" i="33" s="1"/>
  <c r="CD32" i="25"/>
  <c r="Q657" i="33" s="1"/>
  <c r="CD30" i="25"/>
  <c r="Q601" i="33" s="1"/>
  <c r="CD28" i="25"/>
  <c r="Q545" i="33" s="1"/>
  <c r="BY27" i="25"/>
  <c r="L517" i="33" s="1"/>
  <c r="CD26" i="25"/>
  <c r="Q489" i="33" s="1"/>
  <c r="CD24" i="25"/>
  <c r="Q433" i="33" s="1"/>
  <c r="CF23" i="25"/>
  <c r="S405" i="33" s="1"/>
  <c r="CD22" i="25"/>
  <c r="Q377" i="33" s="1"/>
  <c r="BY19" i="25"/>
  <c r="L293" i="33" s="1"/>
  <c r="CF16" i="25"/>
  <c r="S209" i="33" s="1"/>
  <c r="CF15" i="25"/>
  <c r="S181" i="33" s="1"/>
  <c r="DC32" i="25"/>
  <c r="L658" i="33" s="1"/>
  <c r="M10" i="25"/>
  <c r="FU78" i="25"/>
  <c r="FU101" i="25"/>
  <c r="AI69" i="25"/>
  <c r="FF66" i="25"/>
  <c r="FF77" i="25"/>
  <c r="FF78" i="25"/>
  <c r="FF91" i="25"/>
  <c r="H2315" i="33" s="1"/>
  <c r="FF92" i="25"/>
  <c r="FF99" i="25"/>
  <c r="H2539" i="33" s="1"/>
  <c r="AZ108" i="25"/>
  <c r="Q2784" i="33" s="1"/>
  <c r="BL99" i="25"/>
  <c r="BL75" i="25"/>
  <c r="CD64" i="25"/>
  <c r="Q1553" i="33" s="1"/>
  <c r="CD67" i="25"/>
  <c r="Q1637" i="33" s="1"/>
  <c r="CD70" i="25"/>
  <c r="Q1721" i="33" s="1"/>
  <c r="CP73" i="25"/>
  <c r="CP76" i="25"/>
  <c r="CD82" i="25"/>
  <c r="Q2057" i="33" s="1"/>
  <c r="CD86" i="25"/>
  <c r="Q2169" i="33" s="1"/>
  <c r="CD90" i="25"/>
  <c r="Q2281" i="33" s="1"/>
  <c r="CD94" i="25"/>
  <c r="Q2393" i="33" s="1"/>
  <c r="CD103" i="25"/>
  <c r="Q2645" i="33" s="1"/>
  <c r="CD107" i="25"/>
  <c r="Q2757" i="33" s="1"/>
  <c r="DH68" i="25"/>
  <c r="Q1666" i="33" s="1"/>
  <c r="DH75" i="25"/>
  <c r="Q1862" i="33" s="1"/>
  <c r="DH77" i="25"/>
  <c r="Q1918" i="33" s="1"/>
  <c r="DH81" i="25"/>
  <c r="Q2030" i="33" s="1"/>
  <c r="DH85" i="25"/>
  <c r="Q2142" i="33" s="1"/>
  <c r="DH89" i="25"/>
  <c r="Q2254" i="33" s="1"/>
  <c r="DH100" i="25"/>
  <c r="Q2562" i="33" s="1"/>
  <c r="DH103" i="25"/>
  <c r="Q2646" i="33" s="1"/>
  <c r="DH106" i="25"/>
  <c r="Q2730" i="33" s="1"/>
  <c r="CH98" i="25"/>
  <c r="DC97" i="25"/>
  <c r="L2478" i="33" s="1"/>
  <c r="U95" i="25"/>
  <c r="DC93" i="25"/>
  <c r="L2366" i="33" s="1"/>
  <c r="BB88" i="25"/>
  <c r="S2224" i="33" s="1"/>
  <c r="DC82" i="25"/>
  <c r="BB76" i="25"/>
  <c r="S1888" i="33" s="1"/>
  <c r="AZ106" i="25"/>
  <c r="Q2728" i="33" s="1"/>
  <c r="AZ104" i="25"/>
  <c r="Q2672" i="33" s="1"/>
  <c r="AZ98" i="25"/>
  <c r="Q2504" i="33" s="1"/>
  <c r="AZ96" i="25"/>
  <c r="Q2448" i="33" s="1"/>
  <c r="AZ94" i="25"/>
  <c r="Q2392" i="33" s="1"/>
  <c r="AZ86" i="25"/>
  <c r="Q2168" i="33" s="1"/>
  <c r="AZ80" i="25"/>
  <c r="Q2000" i="33" s="1"/>
  <c r="CD80" i="25"/>
  <c r="Q2001" i="33" s="1"/>
  <c r="AZ78" i="25"/>
  <c r="Q1944" i="33" s="1"/>
  <c r="AZ70" i="25"/>
  <c r="Q1720" i="33" s="1"/>
  <c r="AZ66" i="25"/>
  <c r="Q1608" i="33" s="1"/>
  <c r="DH62" i="25"/>
  <c r="Q1498" i="33" s="1"/>
  <c r="AZ62" i="25"/>
  <c r="Q1496" i="33" s="1"/>
  <c r="DC61" i="25"/>
  <c r="BY60" i="25"/>
  <c r="L1441" i="33" s="1"/>
  <c r="AU60" i="25"/>
  <c r="L1440" i="33" s="1"/>
  <c r="DC60" i="25"/>
  <c r="L1442" i="33" s="1"/>
  <c r="DH57" i="25"/>
  <c r="Q1358" i="33" s="1"/>
  <c r="FU91" i="25"/>
  <c r="FU79" i="25"/>
  <c r="AI73" i="25"/>
  <c r="FS76" i="25"/>
  <c r="T1896" i="33" s="1"/>
  <c r="FU77" i="25"/>
  <c r="FS93" i="25"/>
  <c r="T2372" i="33" s="1"/>
  <c r="FU104" i="25"/>
  <c r="FN96" i="25"/>
  <c r="AU107" i="25"/>
  <c r="L2756" i="33" s="1"/>
  <c r="CD65" i="25"/>
  <c r="Q1581" i="33" s="1"/>
  <c r="CD83" i="25"/>
  <c r="Q2085" i="33" s="1"/>
  <c r="AZ83" i="25"/>
  <c r="Q2084" i="33" s="1"/>
  <c r="CD95" i="25"/>
  <c r="Q2421" i="33" s="1"/>
  <c r="CD98" i="25"/>
  <c r="Q2505" i="33" s="1"/>
  <c r="CD101" i="25"/>
  <c r="Q2589" i="33" s="1"/>
  <c r="CF104" i="25"/>
  <c r="S2673" i="33" s="1"/>
  <c r="CF108" i="25"/>
  <c r="S2785" i="33" s="1"/>
  <c r="DH66" i="25"/>
  <c r="Q1610" i="33" s="1"/>
  <c r="DH69" i="25"/>
  <c r="Q1694" i="33" s="1"/>
  <c r="DH72" i="25"/>
  <c r="Q1778" i="33" s="1"/>
  <c r="DH78" i="25"/>
  <c r="Q1946" i="33" s="1"/>
  <c r="DH82" i="25"/>
  <c r="Q2058" i="33" s="1"/>
  <c r="DH86" i="25"/>
  <c r="Q2170" i="33" s="1"/>
  <c r="DC90" i="25"/>
  <c r="DH93" i="25"/>
  <c r="Q2366" i="33" s="1"/>
  <c r="DH97" i="25"/>
  <c r="Q2478" i="33" s="1"/>
  <c r="DC101" i="25"/>
  <c r="L2590" i="33" s="1"/>
  <c r="DH104" i="25"/>
  <c r="Q2674" i="33" s="1"/>
  <c r="DH107" i="25"/>
  <c r="Q2758" i="33" s="1"/>
  <c r="BY97" i="25"/>
  <c r="L2477" i="33" s="1"/>
  <c r="DC104" i="25"/>
  <c r="DC100" i="25"/>
  <c r="L2562" i="33" s="1"/>
  <c r="BB94" i="25"/>
  <c r="S2392" i="33" s="1"/>
  <c r="DC85" i="25"/>
  <c r="L2142" i="33" s="1"/>
  <c r="BB83" i="25"/>
  <c r="S2084" i="33" s="1"/>
  <c r="DC69" i="25"/>
  <c r="L1694" i="33" s="1"/>
  <c r="AA69" i="25"/>
  <c r="H1691" i="33" s="1"/>
  <c r="AU67" i="25"/>
  <c r="L1636" i="33" s="1"/>
  <c r="FT57" i="25"/>
  <c r="FW56" i="25"/>
  <c r="FT49" i="25"/>
  <c r="FW48" i="25"/>
  <c r="FW44" i="25"/>
  <c r="FW40" i="25"/>
  <c r="FW36" i="25"/>
  <c r="FT33" i="25"/>
  <c r="FU33" i="25"/>
  <c r="FW28" i="25"/>
  <c r="FT25" i="25"/>
  <c r="FW24" i="25"/>
  <c r="FT21" i="25"/>
  <c r="DH61" i="25"/>
  <c r="Q1470" i="33" s="1"/>
  <c r="BB58" i="25"/>
  <c r="S1384" i="33" s="1"/>
  <c r="BB56" i="25"/>
  <c r="S1328" i="33" s="1"/>
  <c r="M75" i="25"/>
  <c r="M63" i="25"/>
  <c r="O14" i="33"/>
  <c r="AZ93" i="25"/>
  <c r="Q2364" i="33" s="1"/>
  <c r="AZ89" i="25"/>
  <c r="Q2252" i="33" s="1"/>
  <c r="CD89" i="25"/>
  <c r="Q2253" i="33" s="1"/>
  <c r="AZ81" i="25"/>
  <c r="Q2028" i="33" s="1"/>
  <c r="AZ53" i="25"/>
  <c r="Q1244" i="33" s="1"/>
  <c r="R23" i="15"/>
  <c r="AU73" i="9"/>
  <c r="AU36" i="9"/>
  <c r="R57" i="15"/>
  <c r="R49" i="15"/>
  <c r="R41" i="15"/>
  <c r="R68" i="15"/>
  <c r="R27" i="15"/>
  <c r="AU44" i="9"/>
  <c r="AU67" i="9"/>
  <c r="R66" i="15"/>
  <c r="R74" i="15"/>
  <c r="AU75" i="9"/>
  <c r="AU72" i="9"/>
  <c r="R71" i="15"/>
  <c r="AU27" i="9"/>
  <c r="R26" i="15"/>
  <c r="R46" i="15"/>
  <c r="AU33" i="9"/>
  <c r="R32" i="15"/>
  <c r="AU52" i="9"/>
  <c r="R51" i="15"/>
  <c r="AU23" i="9"/>
  <c r="R22" i="15"/>
  <c r="AU55" i="9"/>
  <c r="R62" i="15"/>
  <c r="R78" i="15"/>
  <c r="AU79" i="9"/>
  <c r="R13" i="15"/>
  <c r="AU14" i="9"/>
  <c r="AU48" i="9"/>
  <c r="R47" i="15"/>
  <c r="R10" i="15"/>
  <c r="AU11" i="9"/>
  <c r="R34" i="15"/>
  <c r="AU35" i="9"/>
  <c r="AU56" i="9"/>
  <c r="R55" i="15"/>
  <c r="AU60" i="9"/>
  <c r="R59" i="15"/>
  <c r="AU71" i="9"/>
  <c r="R70" i="15"/>
  <c r="R29" i="15"/>
  <c r="AU30" i="9"/>
  <c r="AU68" i="9"/>
  <c r="R67" i="15"/>
  <c r="AG38" i="15"/>
  <c r="W30" i="15"/>
  <c r="AG30" i="15"/>
  <c r="AF30" i="15"/>
  <c r="AE20" i="15"/>
  <c r="AE87" i="15"/>
  <c r="AF87" i="15"/>
  <c r="V81" i="15"/>
  <c r="W45" i="15"/>
  <c r="V24" i="15"/>
  <c r="AF22" i="15"/>
  <c r="V20" i="15"/>
  <c r="V18" i="15"/>
  <c r="V16" i="15"/>
  <c r="AF14" i="15"/>
  <c r="V12" i="15"/>
  <c r="V10" i="15"/>
  <c r="V106" i="15"/>
  <c r="AE32" i="15"/>
  <c r="V32" i="15"/>
  <c r="W26" i="15"/>
  <c r="AG26" i="15"/>
  <c r="AF26" i="15"/>
  <c r="V26" i="15"/>
  <c r="Y67" i="15"/>
  <c r="AG105" i="15"/>
  <c r="W103" i="15"/>
  <c r="AE101" i="15"/>
  <c r="W97" i="15"/>
  <c r="AE95" i="15"/>
  <c r="W91" i="15"/>
  <c r="AG89" i="15"/>
  <c r="W87" i="15"/>
  <c r="W81" i="15"/>
  <c r="V79" i="15"/>
  <c r="AG71" i="15"/>
  <c r="V69" i="15"/>
  <c r="AE67" i="15"/>
  <c r="V65" i="15"/>
  <c r="AF63" i="15"/>
  <c r="AG61" i="15"/>
  <c r="V55" i="15"/>
  <c r="AE53" i="15"/>
  <c r="AG51" i="15"/>
  <c r="V47" i="15"/>
  <c r="AG45" i="15"/>
  <c r="W39" i="15"/>
  <c r="AF36" i="15"/>
  <c r="AE36" i="15"/>
  <c r="W36" i="15"/>
  <c r="V34" i="15"/>
  <c r="W34" i="15"/>
  <c r="AE34" i="15"/>
  <c r="AF28" i="15"/>
  <c r="AE28" i="15"/>
  <c r="W28" i="15"/>
  <c r="AF24" i="15"/>
  <c r="AF16" i="15"/>
  <c r="AE106" i="15"/>
  <c r="V36" i="15"/>
  <c r="AG34" i="15"/>
  <c r="W69" i="15"/>
  <c r="AF32" i="15"/>
  <c r="V87" i="15"/>
  <c r="AG57" i="15"/>
  <c r="AG22" i="15"/>
  <c r="AE26" i="15"/>
  <c r="AE43" i="15"/>
  <c r="AG65" i="15"/>
  <c r="AC43" i="15"/>
  <c r="W51" i="15"/>
  <c r="AG10" i="15"/>
  <c r="AG14" i="15"/>
  <c r="V14" i="15"/>
  <c r="AE24" i="15"/>
  <c r="AF35" i="15"/>
  <c r="AG39" i="15"/>
  <c r="W47" i="15"/>
  <c r="V53" i="15"/>
  <c r="W53" i="15"/>
  <c r="W55" i="15"/>
  <c r="AE61" i="15"/>
  <c r="AF77" i="15"/>
  <c r="AF89" i="15"/>
  <c r="W93" i="15"/>
  <c r="V101" i="15"/>
  <c r="AG101" i="15"/>
  <c r="AF105" i="15"/>
  <c r="AF29" i="15"/>
  <c r="AG87" i="15"/>
  <c r="W16" i="15"/>
  <c r="AE103" i="15"/>
  <c r="AG106" i="15"/>
  <c r="AF12" i="15"/>
  <c r="AF18" i="15"/>
  <c r="AG31" i="15"/>
  <c r="AF33" i="15"/>
  <c r="AE37" i="15"/>
  <c r="V45" i="15"/>
  <c r="V51" i="15"/>
  <c r="AF65" i="15"/>
  <c r="AF67" i="15"/>
  <c r="AF69" i="15"/>
  <c r="AF71" i="15"/>
  <c r="AE83" i="15"/>
  <c r="V95" i="15"/>
  <c r="AE27" i="15"/>
  <c r="W18" i="15"/>
  <c r="AG24" i="15"/>
  <c r="V39" i="15"/>
  <c r="V89" i="15"/>
  <c r="V105" i="15"/>
  <c r="AG16" i="15"/>
  <c r="AF103" i="15"/>
  <c r="AF83" i="15"/>
  <c r="AB36" i="15"/>
  <c r="V30" i="15"/>
  <c r="AD28" i="15"/>
  <c r="GQ81" i="25"/>
  <c r="M2039" i="33" s="1"/>
  <c r="DB81" i="3"/>
  <c r="DD81" i="3" s="1"/>
  <c r="DF81" i="3" s="1"/>
  <c r="DH81" i="3" s="1"/>
  <c r="GS81" i="25" s="1"/>
  <c r="O2039" i="33" s="1"/>
  <c r="GK52" i="25"/>
  <c r="E1227" i="33" s="1"/>
  <c r="CV52" i="3"/>
  <c r="CX52" i="3" s="1"/>
  <c r="GM52" i="25" s="1"/>
  <c r="G1227" i="33" s="1"/>
  <c r="GK48" i="25"/>
  <c r="E1115" i="33" s="1"/>
  <c r="CV48" i="3"/>
  <c r="CX48" i="3" s="1"/>
  <c r="CV96" i="3"/>
  <c r="CX96" i="3" s="1"/>
  <c r="CZ96" i="3" s="1"/>
  <c r="DB96" i="3" s="1"/>
  <c r="GR96" i="25" s="1"/>
  <c r="M2460" i="33" s="1"/>
  <c r="G11" i="15"/>
  <c r="CV22" i="3"/>
  <c r="CX22" i="3" s="1"/>
  <c r="E11" i="15"/>
  <c r="FF108" i="25"/>
  <c r="FN107" i="25"/>
  <c r="FL100" i="25"/>
  <c r="FL101" i="25"/>
  <c r="FF104" i="25"/>
  <c r="U103" i="25"/>
  <c r="FF98" i="25"/>
  <c r="DC96" i="25"/>
  <c r="L2450" i="33" s="1"/>
  <c r="M95" i="25"/>
  <c r="AZ97" i="25"/>
  <c r="Q2476" i="33" s="1"/>
  <c r="CD97" i="25"/>
  <c r="Q2477" i="33" s="1"/>
  <c r="ID98" i="25"/>
  <c r="ID94" i="25"/>
  <c r="IB98" i="25"/>
  <c r="IB94" i="25"/>
  <c r="HS95" i="25"/>
  <c r="HG96" i="25"/>
  <c r="FL96" i="25"/>
  <c r="FU96" i="25"/>
  <c r="AU95" i="25"/>
  <c r="L2420" i="33" s="1"/>
  <c r="BL97" i="25"/>
  <c r="IE98" i="25"/>
  <c r="IE94" i="25"/>
  <c r="HQ95" i="25"/>
  <c r="FL95" i="25"/>
  <c r="FF96" i="25"/>
  <c r="FN98" i="25"/>
  <c r="CP96" i="25"/>
  <c r="AA94" i="25"/>
  <c r="H2391" i="33" s="1"/>
  <c r="HP95" i="25"/>
  <c r="M92" i="25"/>
  <c r="H2334" i="33" s="1"/>
  <c r="CF90" i="25"/>
  <c r="S2281" i="33" s="1"/>
  <c r="BB90" i="25"/>
  <c r="S2280" i="33" s="1"/>
  <c r="DJ90" i="25"/>
  <c r="S2282" i="33" s="1"/>
  <c r="FL89" i="25"/>
  <c r="U89" i="25"/>
  <c r="FN81" i="25"/>
  <c r="FL76" i="25"/>
  <c r="FL69" i="25"/>
  <c r="FN70" i="25"/>
  <c r="FL72" i="25"/>
  <c r="FF73" i="25"/>
  <c r="FN74" i="25"/>
  <c r="FL64" i="25"/>
  <c r="FN67" i="25"/>
  <c r="AI66" i="25"/>
  <c r="AZ59" i="25"/>
  <c r="Q1412" i="33" s="1"/>
  <c r="BY59" i="25"/>
  <c r="L1413" i="33" s="1"/>
  <c r="AU56" i="25"/>
  <c r="L1328" i="33" s="1"/>
  <c r="BY45" i="25"/>
  <c r="L1021" i="33" s="1"/>
  <c r="DC29" i="25"/>
  <c r="L574" i="33" s="1"/>
  <c r="BY21" i="25"/>
  <c r="L349" i="33" s="1"/>
  <c r="AI13" i="25"/>
  <c r="CP11" i="25"/>
  <c r="M12" i="25"/>
  <c r="AU11" i="25"/>
  <c r="L68" i="33" s="1"/>
  <c r="GK10" i="25"/>
  <c r="E51" i="33" s="1"/>
  <c r="CV10" i="3"/>
  <c r="CX10" i="3" s="1"/>
  <c r="GL10" i="25"/>
  <c r="E52" i="33" s="1"/>
  <c r="CW10" i="3"/>
  <c r="CY10" i="3" s="1"/>
  <c r="DJ9" i="3"/>
  <c r="GS9" i="25" s="1"/>
  <c r="GU9" i="25" s="1"/>
  <c r="DJ11" i="3"/>
  <c r="GS11" i="25" s="1"/>
  <c r="O79" i="33" s="1"/>
  <c r="DJ12" i="3"/>
  <c r="GS12" i="25" s="1"/>
  <c r="O107" i="33" s="1"/>
  <c r="DJ13" i="3"/>
  <c r="GS13" i="25" s="1"/>
  <c r="O135" i="33" s="1"/>
  <c r="DJ14" i="3"/>
  <c r="GS14" i="25" s="1"/>
  <c r="O163" i="33" s="1"/>
  <c r="DJ16" i="3"/>
  <c r="GS16" i="25" s="1"/>
  <c r="O219" i="33" s="1"/>
  <c r="DJ17" i="3"/>
  <c r="GS17" i="25" s="1"/>
  <c r="O247" i="33" s="1"/>
  <c r="AU15" i="9"/>
  <c r="R14" i="15"/>
  <c r="R8" i="15"/>
  <c r="O24" i="33"/>
  <c r="AU9" i="9"/>
  <c r="FF64" i="25"/>
  <c r="FF83" i="25"/>
  <c r="FN79" i="25"/>
  <c r="FL67" i="25"/>
  <c r="FN102" i="25"/>
  <c r="FL108" i="25"/>
  <c r="FL75" i="25"/>
  <c r="FF79" i="25"/>
  <c r="FN68" i="25"/>
  <c r="FF6" i="25"/>
  <c r="FH6" i="25" s="1"/>
  <c r="FJ6" i="25" s="1"/>
  <c r="FN69" i="25"/>
  <c r="FL90" i="25"/>
  <c r="U86" i="15"/>
  <c r="D74" i="15"/>
  <c r="FF102" i="25"/>
  <c r="FF88" i="25"/>
  <c r="H2231" i="33" s="1"/>
  <c r="DT110" i="25"/>
  <c r="AH3" i="9"/>
  <c r="F47" i="9"/>
  <c r="U100" i="15"/>
  <c r="E101" i="9"/>
  <c r="E95" i="9"/>
  <c r="E94" i="15"/>
  <c r="U92" i="15"/>
  <c r="E92" i="15"/>
  <c r="G88" i="15"/>
  <c r="G89" i="9"/>
  <c r="E84" i="9"/>
  <c r="E83" i="15"/>
  <c r="G78" i="9"/>
  <c r="G77" i="15"/>
  <c r="F75" i="9"/>
  <c r="F74" i="15"/>
  <c r="D46" i="9"/>
  <c r="D45" i="15"/>
  <c r="D44" i="9"/>
  <c r="D43" i="15"/>
  <c r="F36" i="9"/>
  <c r="F35" i="15"/>
  <c r="G26" i="9"/>
  <c r="G25" i="15"/>
  <c r="D13" i="9"/>
  <c r="D12" i="15"/>
  <c r="FL93" i="25"/>
  <c r="FN64" i="25"/>
  <c r="FN94" i="25"/>
  <c r="FL78" i="25"/>
  <c r="FL68" i="25"/>
  <c r="FF68" i="25"/>
  <c r="D81" i="9"/>
  <c r="D80" i="15"/>
  <c r="G76" i="9"/>
  <c r="G75" i="15"/>
  <c r="U64" i="15"/>
  <c r="E65" i="9"/>
  <c r="E64" i="15"/>
  <c r="D61" i="9"/>
  <c r="D60" i="15"/>
  <c r="D60" i="9"/>
  <c r="D59" i="15"/>
  <c r="U50" i="15"/>
  <c r="E50" i="15"/>
  <c r="G39" i="9"/>
  <c r="G38" i="15"/>
  <c r="F31" i="15"/>
  <c r="F32" i="9"/>
  <c r="G27" i="15"/>
  <c r="G28" i="9"/>
  <c r="F12" i="15"/>
  <c r="F13" i="9"/>
  <c r="CD78" i="25"/>
  <c r="Q1945" i="33" s="1"/>
  <c r="CF78" i="25"/>
  <c r="S1945" i="33" s="1"/>
  <c r="FN92" i="25"/>
  <c r="FN83" i="25"/>
  <c r="FN75" i="25"/>
  <c r="FL74" i="25"/>
  <c r="FL97" i="25"/>
  <c r="FF81" i="25"/>
  <c r="U88" i="15"/>
  <c r="FF74" i="25"/>
  <c r="A91" i="9"/>
  <c r="A90" i="15"/>
  <c r="JF29" i="25"/>
  <c r="FN76" i="25"/>
  <c r="FF100" i="25"/>
  <c r="FF101" i="25"/>
  <c r="AU89" i="25"/>
  <c r="L2252" i="33" s="1"/>
  <c r="BY84" i="25"/>
  <c r="L2113" i="33" s="1"/>
  <c r="AU81" i="25"/>
  <c r="L2028" i="33" s="1"/>
  <c r="BY80" i="25"/>
  <c r="L2001" i="33" s="1"/>
  <c r="CF80" i="25"/>
  <c r="S2001" i="33" s="1"/>
  <c r="BB80" i="25"/>
  <c r="S2000" i="33" s="1"/>
  <c r="DJ80" i="25"/>
  <c r="S2002" i="33" s="1"/>
  <c r="AU32" i="9"/>
  <c r="R31" i="15"/>
  <c r="R37" i="15"/>
  <c r="AU38" i="9"/>
  <c r="AU50" i="25"/>
  <c r="L1160" i="33" s="1"/>
  <c r="BB50" i="25"/>
  <c r="S1160" i="33" s="1"/>
  <c r="AU46" i="25"/>
  <c r="L1048" i="33" s="1"/>
  <c r="AZ43" i="25"/>
  <c r="Q964" i="33" s="1"/>
  <c r="BB43" i="25"/>
  <c r="S964" i="33" s="1"/>
  <c r="AU42" i="25"/>
  <c r="L936" i="33" s="1"/>
  <c r="AU38" i="25"/>
  <c r="L824" i="33" s="1"/>
  <c r="BB38" i="25"/>
  <c r="S824" i="33" s="1"/>
  <c r="AU34" i="25"/>
  <c r="L712" i="33" s="1"/>
  <c r="BB34" i="25"/>
  <c r="S712" i="33" s="1"/>
  <c r="AU30" i="25"/>
  <c r="L600" i="33" s="1"/>
  <c r="AZ27" i="25"/>
  <c r="Q516" i="33" s="1"/>
  <c r="BB27" i="25"/>
  <c r="S516" i="33" s="1"/>
  <c r="AU26" i="25"/>
  <c r="L488" i="33" s="1"/>
  <c r="BB26" i="25"/>
  <c r="S488" i="33" s="1"/>
  <c r="AZ17" i="25"/>
  <c r="Q236" i="33" s="1"/>
  <c r="BB17" i="25"/>
  <c r="S236" i="33" s="1"/>
  <c r="CD58" i="25"/>
  <c r="Q1385" i="33" s="1"/>
  <c r="CF58" i="25"/>
  <c r="S1385" i="33" s="1"/>
  <c r="CD56" i="25"/>
  <c r="Q1329" i="33" s="1"/>
  <c r="CF56" i="25"/>
  <c r="S1329" i="33" s="1"/>
  <c r="BY55" i="25"/>
  <c r="L1301" i="33" s="1"/>
  <c r="CD52" i="25"/>
  <c r="Q1217" i="33" s="1"/>
  <c r="CF52" i="25"/>
  <c r="S1217" i="33" s="1"/>
  <c r="BY51" i="25"/>
  <c r="L1189" i="33" s="1"/>
  <c r="BY47" i="25"/>
  <c r="L1077" i="33" s="1"/>
  <c r="BY43" i="25"/>
  <c r="L965" i="33" s="1"/>
  <c r="CF43" i="25"/>
  <c r="S965" i="33" s="1"/>
  <c r="BY39" i="25"/>
  <c r="L853" i="33" s="1"/>
  <c r="CF39" i="25"/>
  <c r="S853" i="33" s="1"/>
  <c r="CF36" i="25"/>
  <c r="S769" i="33" s="1"/>
  <c r="CD36" i="25"/>
  <c r="Q769" i="33" s="1"/>
  <c r="BY35" i="25"/>
  <c r="L741" i="33" s="1"/>
  <c r="CF35" i="25"/>
  <c r="S741" i="33" s="1"/>
  <c r="U15" i="25"/>
  <c r="BB79" i="25"/>
  <c r="S1972" i="33" s="1"/>
  <c r="BY86" i="25"/>
  <c r="L2169" i="33" s="1"/>
  <c r="M89" i="25"/>
  <c r="AA86" i="25"/>
  <c r="H2167" i="33" s="1"/>
  <c r="M85" i="25"/>
  <c r="AA82" i="25"/>
  <c r="U81" i="25"/>
  <c r="AA78" i="25"/>
  <c r="CD48" i="25"/>
  <c r="Q1105" i="33" s="1"/>
  <c r="BB13" i="25"/>
  <c r="S124" i="33" s="1"/>
  <c r="AI103" i="25"/>
  <c r="AI101" i="25"/>
  <c r="M100" i="25"/>
  <c r="H2558" i="33" s="1"/>
  <c r="U98" i="25"/>
  <c r="AA90" i="25"/>
  <c r="FU70" i="25"/>
  <c r="CD60" i="25"/>
  <c r="Q1441" i="33" s="1"/>
  <c r="BL55" i="25"/>
  <c r="CP46" i="25"/>
  <c r="CD44" i="25"/>
  <c r="Q993" i="33" s="1"/>
  <c r="CP42" i="25"/>
  <c r="BL37" i="25"/>
  <c r="A72" i="15"/>
  <c r="A52" i="15"/>
  <c r="FN87" i="25"/>
  <c r="AI86" i="25"/>
  <c r="CF84" i="25"/>
  <c r="S2113" i="33" s="1"/>
  <c r="BB92" i="25"/>
  <c r="S2336" i="33" s="1"/>
  <c r="AE100" i="15"/>
  <c r="W96" i="15"/>
  <c r="AF94" i="15"/>
  <c r="AG90" i="15"/>
  <c r="W84" i="15"/>
  <c r="AE80" i="15"/>
  <c r="V68" i="15"/>
  <c r="AG66" i="15"/>
  <c r="V50" i="15"/>
  <c r="AG46" i="15"/>
  <c r="V37" i="15"/>
  <c r="AE31" i="15"/>
  <c r="V22" i="15"/>
  <c r="AG20" i="15"/>
  <c r="AE12" i="15"/>
  <c r="V8" i="15"/>
  <c r="W106" i="15"/>
  <c r="CP36" i="25"/>
  <c r="AZ57" i="25"/>
  <c r="Q1356" i="33" s="1"/>
  <c r="CP54" i="25"/>
  <c r="BL49" i="25"/>
  <c r="BL45" i="25"/>
  <c r="CP38" i="25"/>
  <c r="CP34" i="25"/>
  <c r="CP32" i="25"/>
  <c r="CF28" i="25"/>
  <c r="S545" i="33" s="1"/>
  <c r="CF27" i="25"/>
  <c r="S517" i="33" s="1"/>
  <c r="CF24" i="25"/>
  <c r="S433" i="33" s="1"/>
  <c r="CF20" i="25"/>
  <c r="S321" i="33" s="1"/>
  <c r="CF19" i="25"/>
  <c r="S293" i="33" s="1"/>
  <c r="BB39" i="25"/>
  <c r="S852" i="33" s="1"/>
  <c r="CP52" i="25"/>
  <c r="CF31" i="25"/>
  <c r="S629" i="33" s="1"/>
  <c r="CP30" i="25"/>
  <c r="CP28" i="25"/>
  <c r="CP26" i="25"/>
  <c r="CP24" i="25"/>
  <c r="CP22" i="25"/>
  <c r="CP20" i="25"/>
  <c r="CP13" i="25"/>
  <c r="CP60" i="25"/>
  <c r="CP48" i="25"/>
  <c r="CP44" i="25"/>
  <c r="CP40" i="25"/>
  <c r="BL29" i="25"/>
  <c r="CP18" i="25"/>
  <c r="CP16" i="25"/>
  <c r="AU10" i="25"/>
  <c r="L40" i="33" s="1"/>
  <c r="BB29" i="25"/>
  <c r="S572" i="33" s="1"/>
  <c r="FW102" i="25"/>
  <c r="FW82" i="25"/>
  <c r="FW74" i="25"/>
  <c r="FU86" i="25"/>
  <c r="FW66" i="25"/>
  <c r="FW94" i="25"/>
  <c r="AZ6" i="25"/>
  <c r="BM6" i="25" s="1"/>
  <c r="AA6" i="9"/>
  <c r="AZ100" i="25"/>
  <c r="Q2560" i="33" s="1"/>
  <c r="AZ88" i="25"/>
  <c r="Q2224" i="33" s="1"/>
  <c r="CD88" i="25"/>
  <c r="Q2225" i="33" s="1"/>
  <c r="AZ84" i="25"/>
  <c r="Q2112" i="33" s="1"/>
  <c r="AZ76" i="25"/>
  <c r="Q1888" i="33" s="1"/>
  <c r="AZ72" i="25"/>
  <c r="Q1776" i="33" s="1"/>
  <c r="AZ68" i="25"/>
  <c r="Q1664" i="33" s="1"/>
  <c r="BB68" i="25"/>
  <c r="S1664" i="33" s="1"/>
  <c r="AZ64" i="25"/>
  <c r="Q1552" i="33" s="1"/>
  <c r="AE104" i="15"/>
  <c r="AG104" i="15"/>
  <c r="AE102" i="15"/>
  <c r="V82" i="15"/>
  <c r="W70" i="15"/>
  <c r="AD33" i="15"/>
  <c r="V33" i="15"/>
  <c r="AF27" i="15"/>
  <c r="V27" i="15"/>
  <c r="AE25" i="15"/>
  <c r="AG25" i="15"/>
  <c r="AB18" i="15"/>
  <c r="AG18" i="15"/>
  <c r="FW78" i="25"/>
  <c r="FW70" i="25"/>
  <c r="FS98" i="25"/>
  <c r="T2512" i="33" s="1"/>
  <c r="FS74" i="25"/>
  <c r="T1840" i="33" s="1"/>
  <c r="FW86" i="25"/>
  <c r="FU90" i="25"/>
  <c r="G107" i="15"/>
  <c r="A70" i="9"/>
  <c r="F102" i="9"/>
  <c r="AU65" i="25"/>
  <c r="L1580" i="33" s="1"/>
  <c r="AI93" i="25"/>
  <c r="FS86" i="25"/>
  <c r="T2176" i="33" s="1"/>
  <c r="FS102" i="25"/>
  <c r="T2624" i="33" s="1"/>
  <c r="FS94" i="25"/>
  <c r="T2400" i="33" s="1"/>
  <c r="FW98" i="25"/>
  <c r="FW90" i="25"/>
  <c r="FW106" i="25"/>
  <c r="FT6" i="25"/>
  <c r="G20" i="33"/>
  <c r="GV4" i="25"/>
  <c r="GV5" i="25" s="1"/>
  <c r="K4" i="9" s="1"/>
  <c r="T3" i="9"/>
  <c r="BY83" i="25"/>
  <c r="L2085" i="33" s="1"/>
  <c r="AA63" i="25"/>
  <c r="H1523" i="33" s="1"/>
  <c r="BB89" i="25"/>
  <c r="S2252" i="33" s="1"/>
  <c r="FN77" i="25"/>
  <c r="FF70" i="25"/>
  <c r="H1727" i="33" s="1"/>
  <c r="FF75" i="25"/>
  <c r="FF87" i="25"/>
  <c r="FF93" i="25"/>
  <c r="FF94" i="25"/>
  <c r="FF106" i="25"/>
  <c r="AA76" i="25"/>
  <c r="H1887" i="33" s="1"/>
  <c r="U75" i="25"/>
  <c r="AA73" i="25"/>
  <c r="H1803" i="33" s="1"/>
  <c r="M72" i="25"/>
  <c r="AA66" i="25"/>
  <c r="AG95" i="15"/>
  <c r="FU98" i="25"/>
  <c r="FU106" i="25"/>
  <c r="FW6" i="25"/>
  <c r="BB59" i="25"/>
  <c r="S1412" i="33" s="1"/>
  <c r="AZ55" i="25"/>
  <c r="Q1300" i="33" s="1"/>
  <c r="AU54" i="25"/>
  <c r="L1272" i="33" s="1"/>
  <c r="AZ51" i="25"/>
  <c r="Q1188" i="33" s="1"/>
  <c r="BB49" i="25"/>
  <c r="S1132" i="33" s="1"/>
  <c r="AZ47" i="25"/>
  <c r="Q1076" i="33" s="1"/>
  <c r="AZ45" i="25"/>
  <c r="Q1020" i="33" s="1"/>
  <c r="AZ44" i="25"/>
  <c r="Q992" i="33" s="1"/>
  <c r="AZ42" i="25"/>
  <c r="Q936" i="33" s="1"/>
  <c r="AU41" i="25"/>
  <c r="L908" i="33" s="1"/>
  <c r="AZ36" i="25"/>
  <c r="Q768" i="33" s="1"/>
  <c r="AU35" i="25"/>
  <c r="L740" i="33" s="1"/>
  <c r="AZ34" i="25"/>
  <c r="Q712" i="33" s="1"/>
  <c r="AU33" i="25"/>
  <c r="L684" i="33" s="1"/>
  <c r="AZ32" i="25"/>
  <c r="Q656" i="33" s="1"/>
  <c r="AZ31" i="25"/>
  <c r="Q628" i="33" s="1"/>
  <c r="BB30" i="25"/>
  <c r="S600" i="33" s="1"/>
  <c r="AZ28" i="25"/>
  <c r="Q544" i="33" s="1"/>
  <c r="AU27" i="25"/>
  <c r="L516" i="33" s="1"/>
  <c r="AZ26" i="25"/>
  <c r="Q488" i="33" s="1"/>
  <c r="AZ22" i="25"/>
  <c r="Q376" i="33" s="1"/>
  <c r="BB20" i="25"/>
  <c r="S320" i="33" s="1"/>
  <c r="BB16" i="25"/>
  <c r="S208" i="33" s="1"/>
  <c r="AU12" i="25"/>
  <c r="L96" i="33" s="1"/>
  <c r="CD59" i="25"/>
  <c r="Q1413" i="33" s="1"/>
  <c r="BY58" i="25"/>
  <c r="L1385" i="33" s="1"/>
  <c r="BY56" i="25"/>
  <c r="L1329" i="33" s="1"/>
  <c r="CF55" i="25"/>
  <c r="S1301" i="33" s="1"/>
  <c r="AU102" i="25"/>
  <c r="L2616" i="33" s="1"/>
  <c r="BB98" i="25"/>
  <c r="S2504" i="33" s="1"/>
  <c r="AU98" i="25"/>
  <c r="L2504" i="33" s="1"/>
  <c r="AA96" i="25"/>
  <c r="AI96" i="25"/>
  <c r="AU94" i="25"/>
  <c r="L2392" i="33" s="1"/>
  <c r="U92" i="25"/>
  <c r="AU91" i="25"/>
  <c r="L2308" i="33" s="1"/>
  <c r="BY87" i="25"/>
  <c r="L2197" i="33" s="1"/>
  <c r="CF87" i="25"/>
  <c r="S2197" i="33" s="1"/>
  <c r="AU84" i="25"/>
  <c r="L2112" i="33" s="1"/>
  <c r="BB84" i="25"/>
  <c r="S2112" i="33" s="1"/>
  <c r="AU80" i="25"/>
  <c r="L2000" i="33" s="1"/>
  <c r="BY79" i="25"/>
  <c r="L1973" i="33" s="1"/>
  <c r="FN88" i="25"/>
  <c r="BY63" i="25"/>
  <c r="L1525" i="33" s="1"/>
  <c r="FL77" i="25"/>
  <c r="E99" i="9"/>
  <c r="E57" i="9"/>
  <c r="U56" i="15"/>
  <c r="E56" i="9"/>
  <c r="U55" i="15"/>
  <c r="U54" i="15"/>
  <c r="E54" i="15"/>
  <c r="F52" i="15"/>
  <c r="F53" i="9"/>
  <c r="G51" i="15"/>
  <c r="G52" i="9"/>
  <c r="U46" i="15"/>
  <c r="E47" i="9"/>
  <c r="G36" i="9"/>
  <c r="G35" i="15"/>
  <c r="D11" i="9"/>
  <c r="D10" i="15"/>
  <c r="AU74" i="25"/>
  <c r="L1832" i="33" s="1"/>
  <c r="CH70" i="25"/>
  <c r="BY70" i="25"/>
  <c r="L1721" i="33" s="1"/>
  <c r="U65" i="25"/>
  <c r="D97" i="9"/>
  <c r="D96" i="15"/>
  <c r="G91" i="9"/>
  <c r="G90" i="15"/>
  <c r="U82" i="15"/>
  <c r="E83" i="9"/>
  <c r="G69" i="15"/>
  <c r="G70" i="9"/>
  <c r="E62" i="15"/>
  <c r="U62" i="15"/>
  <c r="BB102" i="25"/>
  <c r="S2616" i="33" s="1"/>
  <c r="AA21" i="25"/>
  <c r="H347" i="33" s="1"/>
  <c r="BB101" i="25"/>
  <c r="S2588" i="33" s="1"/>
  <c r="BB85" i="25"/>
  <c r="S2140" i="33" s="1"/>
  <c r="BB65" i="25"/>
  <c r="S1580" i="33" s="1"/>
  <c r="FK108" i="25"/>
  <c r="AA65" i="25"/>
  <c r="H1579" i="33" s="1"/>
  <c r="Y100" i="15"/>
  <c r="AB98" i="15"/>
  <c r="Y60" i="15"/>
  <c r="Y54" i="15"/>
  <c r="FF47" i="25"/>
  <c r="FN72" i="25"/>
  <c r="FL81" i="25"/>
  <c r="CF63" i="25"/>
  <c r="S1525" i="33" s="1"/>
  <c r="CF100" i="25"/>
  <c r="S2561" i="33" s="1"/>
  <c r="AA106" i="25"/>
  <c r="H2727" i="33" s="1"/>
  <c r="M105" i="25"/>
  <c r="AA99" i="25"/>
  <c r="M98" i="25"/>
  <c r="U97" i="25"/>
  <c r="AA95" i="25"/>
  <c r="M94" i="25"/>
  <c r="AA89" i="25"/>
  <c r="M84" i="25"/>
  <c r="M74" i="25"/>
  <c r="AG63" i="25"/>
  <c r="AA6" i="25"/>
  <c r="AD6" i="25" s="1"/>
  <c r="AF6" i="25" s="1"/>
  <c r="AD13" i="15"/>
  <c r="Y11" i="15"/>
  <c r="AD9" i="15"/>
  <c r="BB25" i="25"/>
  <c r="S460" i="33" s="1"/>
  <c r="BB19" i="25"/>
  <c r="S292" i="33" s="1"/>
  <c r="BB15" i="25"/>
  <c r="S180" i="33" s="1"/>
  <c r="D96" i="9"/>
  <c r="D92" i="9"/>
  <c r="FL79" i="25"/>
  <c r="FN95" i="25"/>
  <c r="FL103" i="25"/>
  <c r="BB105" i="25"/>
  <c r="S2700" i="33" s="1"/>
  <c r="BB97" i="25"/>
  <c r="S2476" i="33" s="1"/>
  <c r="BB77" i="25"/>
  <c r="S1916" i="33" s="1"/>
  <c r="FL6" i="25"/>
  <c r="FU107" i="25"/>
  <c r="CR7" i="25"/>
  <c r="CF76" i="25"/>
  <c r="S1889" i="33" s="1"/>
  <c r="DJ76" i="25"/>
  <c r="S1890" i="33" s="1"/>
  <c r="BY89" i="25"/>
  <c r="L2253" i="33" s="1"/>
  <c r="AD105" i="15"/>
  <c r="Y83" i="15"/>
  <c r="AD75" i="15"/>
  <c r="AZ19" i="25"/>
  <c r="Q292" i="33" s="1"/>
  <c r="FL99" i="25"/>
  <c r="FN99" i="25"/>
  <c r="U105" i="15"/>
  <c r="E105" i="15"/>
  <c r="CD79" i="25"/>
  <c r="Q1973" i="33" s="1"/>
  <c r="CF79" i="25"/>
  <c r="S1973" i="33" s="1"/>
  <c r="V96" i="15"/>
  <c r="AE96" i="15"/>
  <c r="AG48" i="15"/>
  <c r="W48" i="15"/>
  <c r="D108" i="9"/>
  <c r="E97" i="15"/>
  <c r="U97" i="15"/>
  <c r="F96" i="15"/>
  <c r="F97" i="9"/>
  <c r="E80" i="9"/>
  <c r="E79" i="15"/>
  <c r="U73" i="15"/>
  <c r="U61" i="15"/>
  <c r="E62" i="9"/>
  <c r="G56" i="15"/>
  <c r="G57" i="9"/>
  <c r="E52" i="15"/>
  <c r="E53" i="9"/>
  <c r="D49" i="15"/>
  <c r="D50" i="9"/>
  <c r="W86" i="15"/>
  <c r="Y76" i="15"/>
  <c r="AE76" i="15"/>
  <c r="FS104" i="25"/>
  <c r="T2680" i="33" s="1"/>
  <c r="E74" i="15"/>
  <c r="F90" i="15"/>
  <c r="HY4" i="25"/>
  <c r="G50" i="15"/>
  <c r="F65" i="9"/>
  <c r="E72" i="15"/>
  <c r="G104" i="15"/>
  <c r="HX4" i="25"/>
  <c r="O4" i="9" s="1"/>
  <c r="AF70" i="15"/>
  <c r="V76" i="15"/>
  <c r="AG82" i="15"/>
  <c r="E71" i="9"/>
  <c r="E98" i="9"/>
  <c r="W80" i="15"/>
  <c r="G69" i="9"/>
  <c r="F77" i="15"/>
  <c r="F51" i="15"/>
  <c r="D92" i="15"/>
  <c r="FU88" i="25"/>
  <c r="D54" i="15"/>
  <c r="G64" i="9"/>
  <c r="D84" i="9"/>
  <c r="D94" i="15"/>
  <c r="F78" i="15"/>
  <c r="E61" i="15"/>
  <c r="D93" i="15"/>
  <c r="D99" i="15"/>
  <c r="C3" i="15"/>
  <c r="E60" i="9"/>
  <c r="AG74" i="15"/>
  <c r="AG76" i="15"/>
  <c r="V86" i="15"/>
  <c r="AF96" i="15"/>
  <c r="E73" i="9"/>
  <c r="F39" i="15"/>
  <c r="F40" i="9"/>
  <c r="E30" i="9"/>
  <c r="U29" i="15"/>
  <c r="E21" i="15"/>
  <c r="U21" i="15"/>
  <c r="E10" i="15"/>
  <c r="U10" i="15"/>
  <c r="JE27" i="25"/>
  <c r="A1" i="9"/>
  <c r="CD91" i="25"/>
  <c r="Q2309" i="33" s="1"/>
  <c r="CF91" i="25"/>
  <c r="S2309" i="33" s="1"/>
  <c r="CF97" i="25"/>
  <c r="S2477" i="33" s="1"/>
  <c r="B3" i="9"/>
  <c r="B3" i="15"/>
  <c r="E104" i="9"/>
  <c r="E103" i="15"/>
  <c r="E71" i="15"/>
  <c r="E72" i="9"/>
  <c r="D46" i="15"/>
  <c r="D47" i="9"/>
  <c r="AI108" i="25"/>
  <c r="V84" i="15"/>
  <c r="F88" i="15"/>
  <c r="E70" i="15"/>
  <c r="G85" i="15"/>
  <c r="D48" i="15"/>
  <c r="V78" i="15"/>
  <c r="W82" i="15"/>
  <c r="FS77" i="25"/>
  <c r="T1924" i="33" s="1"/>
  <c r="E81" i="9"/>
  <c r="D82" i="15"/>
  <c r="G101" i="15"/>
  <c r="FH99" i="25"/>
  <c r="D47" i="15"/>
  <c r="F58" i="15"/>
  <c r="D62" i="15"/>
  <c r="U65" i="15"/>
  <c r="U71" i="15"/>
  <c r="E81" i="15"/>
  <c r="E59" i="15"/>
  <c r="AE74" i="15"/>
  <c r="W76" i="15"/>
  <c r="AE86" i="15"/>
  <c r="AG96" i="15"/>
  <c r="U79" i="15"/>
  <c r="CF69" i="25"/>
  <c r="S1693" i="33" s="1"/>
  <c r="FT68" i="25"/>
  <c r="FU68" i="25"/>
  <c r="FT69" i="25"/>
  <c r="FT78" i="25"/>
  <c r="FV78" i="25" s="1"/>
  <c r="FT86" i="25"/>
  <c r="FT90" i="25"/>
  <c r="FV90" i="25" s="1"/>
  <c r="FS90" i="25"/>
  <c r="T2288" i="33" s="1"/>
  <c r="FT92" i="25"/>
  <c r="FU92" i="25"/>
  <c r="FT102" i="25"/>
  <c r="FV102" i="25" s="1"/>
  <c r="G45" i="15"/>
  <c r="U108" i="25"/>
  <c r="AI105" i="25"/>
  <c r="U104" i="25"/>
  <c r="AA103" i="25"/>
  <c r="U100" i="25"/>
  <c r="CF99" i="25"/>
  <c r="S2533" i="33" s="1"/>
  <c r="AI94" i="25"/>
  <c r="AI91" i="25"/>
  <c r="AI90" i="25"/>
  <c r="CH68" i="25"/>
  <c r="CF64" i="25"/>
  <c r="S1553" i="33" s="1"/>
  <c r="DJ64" i="25"/>
  <c r="S1554" i="33" s="1"/>
  <c r="D90" i="15"/>
  <c r="D52" i="9"/>
  <c r="D45" i="9"/>
  <c r="E17" i="15"/>
  <c r="G60" i="9"/>
  <c r="F17" i="9"/>
  <c r="CF74" i="25"/>
  <c r="S1833" i="33" s="1"/>
  <c r="AD69" i="15"/>
  <c r="FF59" i="25"/>
  <c r="AA100" i="25"/>
  <c r="M81" i="25"/>
  <c r="BB71" i="25"/>
  <c r="S1748" i="33" s="1"/>
  <c r="CF71" i="25"/>
  <c r="S1749" i="33" s="1"/>
  <c r="DJ71" i="25"/>
  <c r="S1750" i="33" s="1"/>
  <c r="AD54" i="15"/>
  <c r="AD97" i="15"/>
  <c r="FS55" i="25"/>
  <c r="T1308" i="33" s="1"/>
  <c r="V56" i="15"/>
  <c r="Y43" i="15"/>
  <c r="Y28" i="15"/>
  <c r="AD106" i="15"/>
  <c r="FF49" i="25"/>
  <c r="AA50" i="25"/>
  <c r="M35" i="25"/>
  <c r="AA19" i="25"/>
  <c r="H291" i="33" s="1"/>
  <c r="U19" i="25"/>
  <c r="AI88" i="25"/>
  <c r="AI87" i="25"/>
  <c r="M86" i="25"/>
  <c r="AI83" i="25"/>
  <c r="U83" i="25"/>
  <c r="U82" i="25"/>
  <c r="AI77" i="25"/>
  <c r="M77" i="25"/>
  <c r="U76" i="25"/>
  <c r="CF75" i="25"/>
  <c r="S1861" i="33" s="1"/>
  <c r="AA71" i="25"/>
  <c r="AA70" i="25"/>
  <c r="M70" i="25"/>
  <c r="M69" i="25"/>
  <c r="AI68" i="25"/>
  <c r="U67" i="25"/>
  <c r="AI64" i="25"/>
  <c r="U63" i="25"/>
  <c r="Y40" i="15"/>
  <c r="AB90" i="15"/>
  <c r="CD61" i="25"/>
  <c r="Q1469" i="33" s="1"/>
  <c r="X55" i="15"/>
  <c r="AD53" i="15"/>
  <c r="AD48" i="15"/>
  <c r="AE65" i="15"/>
  <c r="AF51" i="15"/>
  <c r="AD8" i="15"/>
  <c r="E40" i="15"/>
  <c r="E41" i="9"/>
  <c r="F37" i="15"/>
  <c r="F38" i="9"/>
  <c r="F33" i="15"/>
  <c r="F34" i="9"/>
  <c r="E32" i="9"/>
  <c r="E31" i="15"/>
  <c r="CH6" i="25"/>
  <c r="CF6" i="25"/>
  <c r="BY85" i="25"/>
  <c r="L2141" i="33" s="1"/>
  <c r="BB73" i="25"/>
  <c r="S1804" i="33" s="1"/>
  <c r="AU73" i="25"/>
  <c r="L1804" i="33" s="1"/>
  <c r="AA72" i="25"/>
  <c r="AI72" i="25"/>
  <c r="M71" i="25"/>
  <c r="U71" i="25"/>
  <c r="M66" i="25"/>
  <c r="U66" i="25"/>
  <c r="A33" i="15"/>
  <c r="A34" i="9"/>
  <c r="E25" i="9"/>
  <c r="E24" i="15"/>
  <c r="U24" i="15"/>
  <c r="A19" i="15"/>
  <c r="A20" i="9"/>
  <c r="AU108" i="25"/>
  <c r="L2784" i="33" s="1"/>
  <c r="AA107" i="25"/>
  <c r="H2755" i="33" s="1"/>
  <c r="AI107" i="25"/>
  <c r="U106" i="25"/>
  <c r="AU104" i="25"/>
  <c r="L2672" i="33" s="1"/>
  <c r="BB104" i="25"/>
  <c r="S2672" i="33" s="1"/>
  <c r="AA102" i="25"/>
  <c r="AI102" i="25"/>
  <c r="U96" i="25"/>
  <c r="AI85" i="25"/>
  <c r="AU82" i="25"/>
  <c r="L2056" i="33" s="1"/>
  <c r="BB82" i="25"/>
  <c r="S2056" i="33" s="1"/>
  <c r="BY81" i="25"/>
  <c r="L2029" i="33" s="1"/>
  <c r="CF81" i="25"/>
  <c r="S2029" i="33" s="1"/>
  <c r="DJ81" i="25"/>
  <c r="S2030" i="33" s="1"/>
  <c r="AA79" i="25"/>
  <c r="H1971" i="33" s="1"/>
  <c r="AI79" i="25"/>
  <c r="BB78" i="25"/>
  <c r="S1944" i="33" s="1"/>
  <c r="DJ78" i="25"/>
  <c r="S1946" i="33" s="1"/>
  <c r="AA75" i="25"/>
  <c r="AI75" i="25"/>
  <c r="AI74" i="25"/>
  <c r="AA67" i="25"/>
  <c r="AI67" i="25"/>
  <c r="AU66" i="25"/>
  <c r="L1608" i="33" s="1"/>
  <c r="BB66" i="25"/>
  <c r="S1608" i="33" s="1"/>
  <c r="CF65" i="25"/>
  <c r="S1581" i="33" s="1"/>
  <c r="BY65" i="25"/>
  <c r="L1581" i="33" s="1"/>
  <c r="AU63" i="25"/>
  <c r="L1524" i="33" s="1"/>
  <c r="BB63" i="25"/>
  <c r="S1524" i="33" s="1"/>
  <c r="U70" i="25"/>
  <c r="AI92" i="25"/>
  <c r="AI99" i="25"/>
  <c r="U31" i="15"/>
  <c r="U86" i="25"/>
  <c r="E21" i="9"/>
  <c r="U105" i="25"/>
  <c r="E105" i="9"/>
  <c r="E104" i="15"/>
  <c r="E102" i="9"/>
  <c r="U101" i="15"/>
  <c r="G97" i="15"/>
  <c r="G98" i="9"/>
  <c r="F95" i="9"/>
  <c r="F93" i="15"/>
  <c r="F94" i="9"/>
  <c r="G92" i="9"/>
  <c r="G91" i="15"/>
  <c r="D87" i="9"/>
  <c r="D86" i="15"/>
  <c r="E86" i="9"/>
  <c r="E85" i="15"/>
  <c r="F83" i="15"/>
  <c r="F84" i="9"/>
  <c r="F82" i="15"/>
  <c r="F83" i="9"/>
  <c r="D79" i="9"/>
  <c r="D78" i="15"/>
  <c r="G73" i="9"/>
  <c r="G72" i="15"/>
  <c r="U68" i="15"/>
  <c r="E69" i="9"/>
  <c r="F67" i="9"/>
  <c r="G66" i="9"/>
  <c r="G65" i="15"/>
  <c r="G62" i="9"/>
  <c r="G61" i="15"/>
  <c r="G60" i="15"/>
  <c r="G61" i="9"/>
  <c r="D58" i="15"/>
  <c r="D59" i="9"/>
  <c r="F56" i="9"/>
  <c r="F55" i="15"/>
  <c r="F54" i="9"/>
  <c r="F48" i="9"/>
  <c r="F47" i="15"/>
  <c r="AI95" i="25"/>
  <c r="AA91" i="25"/>
  <c r="AA80" i="25"/>
  <c r="AA68" i="25"/>
  <c r="AA64" i="25"/>
  <c r="H1551" i="33" s="1"/>
  <c r="BB100" i="25"/>
  <c r="S2560" i="33" s="1"/>
  <c r="AU78" i="25"/>
  <c r="L1944" i="33" s="1"/>
  <c r="FW42" i="25"/>
  <c r="E42" i="15"/>
  <c r="E43" i="9"/>
  <c r="U42" i="15"/>
  <c r="U39" i="15"/>
  <c r="E39" i="15"/>
  <c r="E40" i="9"/>
  <c r="G37" i="9"/>
  <c r="G36" i="15"/>
  <c r="F30" i="15"/>
  <c r="F31" i="9"/>
  <c r="D25" i="15"/>
  <c r="D26" i="9"/>
  <c r="G22" i="15"/>
  <c r="G23" i="9"/>
  <c r="D16" i="9"/>
  <c r="D15" i="15"/>
  <c r="U12" i="15"/>
  <c r="E12" i="15"/>
  <c r="E13" i="9"/>
  <c r="U102" i="25"/>
  <c r="M101" i="25"/>
  <c r="U101" i="25"/>
  <c r="BB96" i="25"/>
  <c r="S2448" i="33" s="1"/>
  <c r="CF95" i="25"/>
  <c r="S2421" i="33" s="1"/>
  <c r="BY95" i="25"/>
  <c r="L2421" i="33" s="1"/>
  <c r="U93" i="25"/>
  <c r="M93" i="25"/>
  <c r="CH92" i="25"/>
  <c r="BY92" i="25"/>
  <c r="L2337" i="33" s="1"/>
  <c r="CF92" i="25"/>
  <c r="S2337" i="33" s="1"/>
  <c r="AU86" i="25"/>
  <c r="L2168" i="33" s="1"/>
  <c r="BB86" i="25"/>
  <c r="S2168" i="33" s="1"/>
  <c r="M80" i="25"/>
  <c r="U80" i="25"/>
  <c r="AU69" i="25"/>
  <c r="L1692" i="33" s="1"/>
  <c r="BB69" i="25"/>
  <c r="S1692" i="33" s="1"/>
  <c r="DJ69" i="25"/>
  <c r="S1694" i="33" s="1"/>
  <c r="AI106" i="25"/>
  <c r="AI65" i="25"/>
  <c r="U91" i="25"/>
  <c r="A12" i="9"/>
  <c r="U44" i="15"/>
  <c r="U77" i="25"/>
  <c r="U87" i="25"/>
  <c r="AI89" i="25"/>
  <c r="U94" i="25"/>
  <c r="F20" i="9"/>
  <c r="FL104" i="25"/>
  <c r="FL106" i="25"/>
  <c r="FN106" i="25"/>
  <c r="E4" i="33"/>
  <c r="U8" i="15"/>
  <c r="E107" i="15"/>
  <c r="E108" i="9"/>
  <c r="U106" i="15"/>
  <c r="E106" i="15"/>
  <c r="AA97" i="25"/>
  <c r="AA87" i="25"/>
  <c r="AU96" i="25"/>
  <c r="L2448" i="33" s="1"/>
  <c r="U43" i="15"/>
  <c r="E44" i="9"/>
  <c r="E43" i="15"/>
  <c r="F38" i="15"/>
  <c r="F39" i="9"/>
  <c r="F23" i="15"/>
  <c r="F24" i="9"/>
  <c r="D18" i="15"/>
  <c r="D19" i="9"/>
  <c r="U14" i="15"/>
  <c r="E15" i="9"/>
  <c r="E14" i="15"/>
  <c r="BY107" i="25"/>
  <c r="L2757" i="33" s="1"/>
  <c r="AA98" i="25"/>
  <c r="AU93" i="25"/>
  <c r="L2364" i="33" s="1"/>
  <c r="BB93" i="25"/>
  <c r="S2364" i="33" s="1"/>
  <c r="S2367" i="33" s="1"/>
  <c r="DJ93" i="25"/>
  <c r="S2366" i="33" s="1"/>
  <c r="M90" i="25"/>
  <c r="U90" i="25"/>
  <c r="U88" i="25"/>
  <c r="M88" i="25"/>
  <c r="CF72" i="25"/>
  <c r="S1777" i="33" s="1"/>
  <c r="BY72" i="25"/>
  <c r="L1777" i="33" s="1"/>
  <c r="M68" i="25"/>
  <c r="AU6" i="25"/>
  <c r="BL6" i="25" s="1"/>
  <c r="BB6" i="25"/>
  <c r="U20" i="15"/>
  <c r="G17" i="9"/>
  <c r="E10" i="9"/>
  <c r="E29" i="9"/>
  <c r="D32" i="15"/>
  <c r="E44" i="15"/>
  <c r="U84" i="25"/>
  <c r="U40" i="15"/>
  <c r="U104" i="15"/>
  <c r="AI71" i="25"/>
  <c r="AI70" i="25"/>
  <c r="FL86" i="25"/>
  <c r="FL91" i="25"/>
  <c r="FN91" i="25"/>
  <c r="AA88" i="25"/>
  <c r="M83" i="25"/>
  <c r="M76" i="25"/>
  <c r="M67" i="25"/>
  <c r="FT63" i="25"/>
  <c r="FS63" i="25"/>
  <c r="T1532" i="33" s="1"/>
  <c r="FT66" i="25"/>
  <c r="FU66" i="25"/>
  <c r="FT67" i="25"/>
  <c r="FS67" i="25"/>
  <c r="T1644" i="33" s="1"/>
  <c r="FT70" i="25"/>
  <c r="FV70" i="25" s="1"/>
  <c r="FS70" i="25"/>
  <c r="T1728" i="33" s="1"/>
  <c r="FT71" i="25"/>
  <c r="FT72" i="25"/>
  <c r="FV72" i="25" s="1"/>
  <c r="FS72" i="25"/>
  <c r="T1784" i="33" s="1"/>
  <c r="FT73" i="25"/>
  <c r="FU73" i="25"/>
  <c r="FT75" i="25"/>
  <c r="FS75" i="25"/>
  <c r="T1868" i="33" s="1"/>
  <c r="FT76" i="25"/>
  <c r="FU76" i="25"/>
  <c r="FT77" i="25"/>
  <c r="FV77" i="25" s="1"/>
  <c r="FT80" i="25"/>
  <c r="FS80" i="25"/>
  <c r="T2008" i="33" s="1"/>
  <c r="FT81" i="25"/>
  <c r="FU81" i="25"/>
  <c r="FT82" i="25"/>
  <c r="FT85" i="25"/>
  <c r="FU85" i="25"/>
  <c r="FT88" i="25"/>
  <c r="FV88" i="25" s="1"/>
  <c r="FT89" i="25"/>
  <c r="FT91" i="25"/>
  <c r="FV91" i="25" s="1"/>
  <c r="FS91" i="25"/>
  <c r="T2316" i="33" s="1"/>
  <c r="FT93" i="25"/>
  <c r="FU93" i="25"/>
  <c r="FT94" i="25"/>
  <c r="FU94" i="25"/>
  <c r="FT95" i="25"/>
  <c r="FS95" i="25"/>
  <c r="T2428" i="33" s="1"/>
  <c r="FT96" i="25"/>
  <c r="FV96" i="25" s="1"/>
  <c r="FS96" i="25"/>
  <c r="T2456" i="33" s="1"/>
  <c r="FT98" i="25"/>
  <c r="FV98" i="25" s="1"/>
  <c r="FT99" i="25"/>
  <c r="FV99" i="25" s="1"/>
  <c r="FS99" i="25"/>
  <c r="T2540" i="33" s="1"/>
  <c r="FT100" i="25"/>
  <c r="FU100" i="25"/>
  <c r="FT101" i="25"/>
  <c r="FV101" i="25" s="1"/>
  <c r="FS101" i="25"/>
  <c r="T2596" i="33" s="1"/>
  <c r="FT103" i="25"/>
  <c r="FU103" i="25"/>
  <c r="FT105" i="25"/>
  <c r="FT106" i="25"/>
  <c r="FT107" i="25"/>
  <c r="FS107" i="25"/>
  <c r="T2764" i="33" s="1"/>
  <c r="FT108" i="25"/>
  <c r="FU108" i="25"/>
  <c r="AU100" i="25"/>
  <c r="L2560" i="33" s="1"/>
  <c r="FU84" i="25"/>
  <c r="FV84" i="25" s="1"/>
  <c r="FV104" i="25"/>
  <c r="FS106" i="25"/>
  <c r="T2736" i="33" s="1"/>
  <c r="D106" i="15"/>
  <c r="D107" i="9"/>
  <c r="E33" i="15"/>
  <c r="E34" i="9"/>
  <c r="CD73" i="25"/>
  <c r="Q1805" i="33" s="1"/>
  <c r="CF73" i="25"/>
  <c r="S1805" i="33" s="1"/>
  <c r="M97" i="25"/>
  <c r="AA84" i="25"/>
  <c r="M79" i="25"/>
  <c r="BM8" i="25"/>
  <c r="BN8" i="25"/>
  <c r="AZ82" i="25"/>
  <c r="Q2056" i="33" s="1"/>
  <c r="Z46" i="15"/>
  <c r="Y38" i="15"/>
  <c r="AF34" i="15"/>
  <c r="AB34" i="15"/>
  <c r="Y32" i="15"/>
  <c r="AD32" i="15"/>
  <c r="Z22" i="15"/>
  <c r="AE22" i="15"/>
  <c r="AD22" i="15"/>
  <c r="AD20" i="15"/>
  <c r="AF20" i="15"/>
  <c r="AB20" i="15"/>
  <c r="FH91" i="25"/>
  <c r="F106" i="9"/>
  <c r="FL87" i="25"/>
  <c r="AA105" i="25"/>
  <c r="AA101" i="25"/>
  <c r="AA83" i="25"/>
  <c r="M82" i="25"/>
  <c r="M78" i="25"/>
  <c r="X100" i="15"/>
  <c r="V100" i="15"/>
  <c r="AD100" i="15"/>
  <c r="AF91" i="15"/>
  <c r="Y91" i="15"/>
  <c r="AD91" i="15"/>
  <c r="Y70" i="15"/>
  <c r="Z70" i="15"/>
  <c r="AF59" i="15"/>
  <c r="AD36" i="15"/>
  <c r="E98" i="15"/>
  <c r="FH70" i="25"/>
  <c r="F104" i="9"/>
  <c r="FU63" i="25"/>
  <c r="FU64" i="25"/>
  <c r="FV64" i="25" s="1"/>
  <c r="FS66" i="25"/>
  <c r="T1616" i="33" s="1"/>
  <c r="FS78" i="25"/>
  <c r="T1952" i="33" s="1"/>
  <c r="A46" i="15"/>
  <c r="B11" i="33"/>
  <c r="X110" i="25"/>
  <c r="JG5" i="25" s="1"/>
  <c r="W3" i="9"/>
  <c r="AD64" i="25"/>
  <c r="Y20" i="15"/>
  <c r="FW96" i="25"/>
  <c r="FW88" i="25"/>
  <c r="FW76" i="25"/>
  <c r="FW68" i="25"/>
  <c r="S78" i="25"/>
  <c r="X68" i="15"/>
  <c r="Z47" i="15"/>
  <c r="FL13" i="25"/>
  <c r="FF12" i="25"/>
  <c r="S108" i="25"/>
  <c r="M107" i="25"/>
  <c r="CF105" i="25"/>
  <c r="S2701" i="33" s="1"/>
  <c r="M104" i="25"/>
  <c r="M103" i="25"/>
  <c r="AG82" i="25"/>
  <c r="S66" i="25"/>
  <c r="AD73" i="15"/>
  <c r="V62" i="15"/>
  <c r="AD21" i="15"/>
  <c r="Z17" i="15"/>
  <c r="FW54" i="25"/>
  <c r="FN48" i="25"/>
  <c r="FL47" i="25"/>
  <c r="FF41" i="25"/>
  <c r="FL63" i="25"/>
  <c r="FL66" i="25"/>
  <c r="FS68" i="25"/>
  <c r="T1672" i="33" s="1"/>
  <c r="FN80" i="25"/>
  <c r="FS108" i="25"/>
  <c r="T2792" i="33" s="1"/>
  <c r="CF106" i="25"/>
  <c r="S2729" i="33" s="1"/>
  <c r="CF86" i="25"/>
  <c r="S2169" i="33" s="1"/>
  <c r="CF70" i="25"/>
  <c r="S1721" i="33" s="1"/>
  <c r="CF68" i="25"/>
  <c r="S1665" i="33" s="1"/>
  <c r="DJ68" i="25"/>
  <c r="S1666" i="33" s="1"/>
  <c r="CF67" i="25"/>
  <c r="S1637" i="33" s="1"/>
  <c r="CF66" i="25"/>
  <c r="S1609" i="33" s="1"/>
  <c r="BB103" i="25"/>
  <c r="S2644" i="33" s="1"/>
  <c r="S2647" i="33" s="1"/>
  <c r="CF103" i="25"/>
  <c r="S2645" i="33" s="1"/>
  <c r="DJ103" i="25"/>
  <c r="S2646" i="33" s="1"/>
  <c r="BB99" i="25"/>
  <c r="S2532" i="33" s="1"/>
  <c r="BB95" i="25"/>
  <c r="S2420" i="33" s="1"/>
  <c r="S2423" i="33" s="1"/>
  <c r="DJ95" i="25"/>
  <c r="S2422" i="33" s="1"/>
  <c r="BB91" i="25"/>
  <c r="S2308" i="33" s="1"/>
  <c r="BB75" i="25"/>
  <c r="S1860" i="33" s="1"/>
  <c r="FK65" i="25"/>
  <c r="FK79" i="25"/>
  <c r="FF89" i="25"/>
  <c r="FK99" i="25"/>
  <c r="FM99" i="25" s="1"/>
  <c r="FK102" i="25"/>
  <c r="FM102" i="25" s="1"/>
  <c r="AU103" i="25"/>
  <c r="L2644" i="33" s="1"/>
  <c r="BY91" i="25"/>
  <c r="L2309" i="33" s="1"/>
  <c r="BY98" i="25"/>
  <c r="L2505" i="33" s="1"/>
  <c r="BY106" i="25"/>
  <c r="L2729" i="33" s="1"/>
  <c r="S72" i="25"/>
  <c r="AG66" i="25"/>
  <c r="Y68" i="15"/>
  <c r="X88" i="15"/>
  <c r="Z86" i="15"/>
  <c r="AD37" i="15"/>
  <c r="AG27" i="15"/>
  <c r="Y24" i="15"/>
  <c r="FS57" i="25"/>
  <c r="T1364" i="33" s="1"/>
  <c r="BY61" i="25"/>
  <c r="L1469" i="33" s="1"/>
  <c r="CF61" i="25"/>
  <c r="S1469" i="33" s="1"/>
  <c r="BL53" i="25"/>
  <c r="AZ49" i="25"/>
  <c r="Q1132" i="33" s="1"/>
  <c r="BB40" i="25"/>
  <c r="S880" i="33" s="1"/>
  <c r="DJ40" i="25"/>
  <c r="S882" i="33" s="1"/>
  <c r="BB35" i="25"/>
  <c r="S740" i="33" s="1"/>
  <c r="AZ30" i="25"/>
  <c r="Q600" i="33" s="1"/>
  <c r="AG30" i="25"/>
  <c r="AA24" i="25"/>
  <c r="BY62" i="25"/>
  <c r="L1497" i="33" s="1"/>
  <c r="AA62" i="25"/>
  <c r="CD57" i="25"/>
  <c r="Q1357" i="33" s="1"/>
  <c r="AU52" i="25"/>
  <c r="L1216" i="33" s="1"/>
  <c r="BL51" i="25"/>
  <c r="AU48" i="25"/>
  <c r="L1104" i="33" s="1"/>
  <c r="AU43" i="25"/>
  <c r="L964" i="33" s="1"/>
  <c r="BL40" i="25"/>
  <c r="BB32" i="25"/>
  <c r="S656" i="33" s="1"/>
  <c r="BL59" i="25"/>
  <c r="M39" i="25"/>
  <c r="H850" i="33" s="1"/>
  <c r="BL38" i="25"/>
  <c r="M28" i="25"/>
  <c r="BL18" i="25"/>
  <c r="DC53" i="25"/>
  <c r="L1246" i="33" s="1"/>
  <c r="F99" i="9"/>
  <c r="D104" i="15"/>
  <c r="D105" i="9"/>
  <c r="F22" i="15"/>
  <c r="F23" i="9"/>
  <c r="G21" i="15"/>
  <c r="G22" i="9"/>
  <c r="D20" i="15"/>
  <c r="D21" i="9"/>
  <c r="D9" i="15"/>
  <c r="D10" i="9"/>
  <c r="Z94" i="15"/>
  <c r="V94" i="15"/>
  <c r="D30" i="15"/>
  <c r="D31" i="9"/>
  <c r="U26" i="15"/>
  <c r="E27" i="9"/>
  <c r="F25" i="15"/>
  <c r="F26" i="9"/>
  <c r="F18" i="15"/>
  <c r="F19" i="9"/>
  <c r="F15" i="15"/>
  <c r="F16" i="9"/>
  <c r="E13" i="15"/>
  <c r="E14" i="9"/>
  <c r="F2" i="15"/>
  <c r="F2" i="9"/>
  <c r="FL105" i="25"/>
  <c r="V104" i="15"/>
  <c r="AD104" i="15"/>
  <c r="FU75" i="25"/>
  <c r="FV75" i="25" s="1"/>
  <c r="JH29" i="25"/>
  <c r="JF3" i="25"/>
  <c r="G99" i="15"/>
  <c r="G100" i="9"/>
  <c r="E97" i="9"/>
  <c r="U96" i="15"/>
  <c r="F85" i="15"/>
  <c r="F86" i="9"/>
  <c r="E78" i="9"/>
  <c r="U77" i="15"/>
  <c r="E58" i="9"/>
  <c r="E57" i="15"/>
  <c r="F43" i="9"/>
  <c r="F42" i="15"/>
  <c r="D37" i="9"/>
  <c r="D36" i="15"/>
  <c r="E34" i="15"/>
  <c r="E35" i="9"/>
  <c r="E33" i="9"/>
  <c r="U32" i="15"/>
  <c r="FL98" i="25"/>
  <c r="Y71" i="15"/>
  <c r="V71" i="15"/>
  <c r="W71" i="15"/>
  <c r="AG52" i="15"/>
  <c r="AB30" i="15"/>
  <c r="AE30" i="15"/>
  <c r="F96" i="9"/>
  <c r="F95" i="15"/>
  <c r="F63" i="9"/>
  <c r="F62" i="15"/>
  <c r="D57" i="15"/>
  <c r="D58" i="9"/>
  <c r="E41" i="15"/>
  <c r="U41" i="15"/>
  <c r="A101" i="9"/>
  <c r="A100" i="15"/>
  <c r="AG79" i="15"/>
  <c r="AG101" i="25"/>
  <c r="AH101" i="25" s="1"/>
  <c r="CH87" i="25"/>
  <c r="S82" i="25"/>
  <c r="AC50" i="15"/>
  <c r="FL37" i="25"/>
  <c r="M108" i="25"/>
  <c r="P100" i="25"/>
  <c r="CF85" i="25"/>
  <c r="S2141" i="33" s="1"/>
  <c r="DJ85" i="25"/>
  <c r="S2142" i="33" s="1"/>
  <c r="CF82" i="25"/>
  <c r="S2057" i="33" s="1"/>
  <c r="BB106" i="25"/>
  <c r="S2728" i="33" s="1"/>
  <c r="AU106" i="25"/>
  <c r="L2728" i="33" s="1"/>
  <c r="AG108" i="25"/>
  <c r="CF107" i="25"/>
  <c r="S2757" i="33" s="1"/>
  <c r="DJ107" i="25"/>
  <c r="S2758" i="33" s="1"/>
  <c r="CF101" i="25"/>
  <c r="S2589" i="33" s="1"/>
  <c r="CF98" i="25"/>
  <c r="S2505" i="33" s="1"/>
  <c r="P92" i="25"/>
  <c r="CF77" i="25"/>
  <c r="S1917" i="33" s="1"/>
  <c r="FK73" i="25"/>
  <c r="CQ8" i="25"/>
  <c r="AG106" i="25"/>
  <c r="AG102" i="25"/>
  <c r="S94" i="25"/>
  <c r="S88" i="25"/>
  <c r="S84" i="25"/>
  <c r="S64" i="25"/>
  <c r="AC102" i="15"/>
  <c r="Z82" i="15"/>
  <c r="Y22" i="15"/>
  <c r="FU40" i="25"/>
  <c r="FU32" i="25"/>
  <c r="FS31" i="25"/>
  <c r="T636" i="33" s="1"/>
  <c r="FU14" i="25"/>
  <c r="FF51" i="25"/>
  <c r="FF27" i="25"/>
  <c r="FF24" i="25"/>
  <c r="H439" i="33" s="1"/>
  <c r="FF23" i="25"/>
  <c r="FF20" i="25"/>
  <c r="FN18" i="25"/>
  <c r="FU6" i="25"/>
  <c r="U33" i="15"/>
  <c r="G18" i="9"/>
  <c r="F29" i="9"/>
  <c r="B10" i="33"/>
  <c r="FN90" i="25"/>
  <c r="FN100" i="25"/>
  <c r="CF94" i="25"/>
  <c r="S2393" i="33" s="1"/>
  <c r="AD65" i="25"/>
  <c r="AD63" i="25"/>
  <c r="BB108" i="25"/>
  <c r="S2784" i="33" s="1"/>
  <c r="DJ108" i="25"/>
  <c r="S2786" i="33" s="1"/>
  <c r="AG95" i="25"/>
  <c r="AD43" i="15"/>
  <c r="FS49" i="25"/>
  <c r="T1140" i="33" s="1"/>
  <c r="FS33" i="25"/>
  <c r="T692" i="33" s="1"/>
  <c r="FS9" i="25"/>
  <c r="T20" i="33" s="1"/>
  <c r="FF57" i="25"/>
  <c r="FL43" i="25"/>
  <c r="AI56" i="25"/>
  <c r="M36" i="25"/>
  <c r="AA34" i="25"/>
  <c r="M15" i="25"/>
  <c r="FF31" i="25"/>
  <c r="U31" i="25"/>
  <c r="AU23" i="25"/>
  <c r="L404" i="33" s="1"/>
  <c r="AZ20" i="25"/>
  <c r="Q320" i="33" s="1"/>
  <c r="FL21" i="25"/>
  <c r="AA61" i="25"/>
  <c r="AA52" i="25"/>
  <c r="M41" i="25"/>
  <c r="M38" i="25"/>
  <c r="U32" i="25"/>
  <c r="AG28" i="25"/>
  <c r="M27" i="25"/>
  <c r="BY12" i="25"/>
  <c r="L97" i="33" s="1"/>
  <c r="FK6" i="25"/>
  <c r="FK92" i="25"/>
  <c r="FK95" i="25"/>
  <c r="FK96" i="25"/>
  <c r="FM96" i="25" s="1"/>
  <c r="AG98" i="25"/>
  <c r="S86" i="25"/>
  <c r="S70" i="25"/>
  <c r="X70" i="15"/>
  <c r="AD73" i="25"/>
  <c r="AD69" i="25"/>
  <c r="FK70" i="25"/>
  <c r="FK76" i="25"/>
  <c r="FM76" i="25" s="1"/>
  <c r="FK77" i="25"/>
  <c r="FM77" i="25" s="1"/>
  <c r="AG88" i="25"/>
  <c r="AG72" i="25"/>
  <c r="AC100" i="15"/>
  <c r="AB100" i="15"/>
  <c r="Y33" i="15"/>
  <c r="Z33" i="15"/>
  <c r="AG105" i="25"/>
  <c r="AH105" i="25" s="1"/>
  <c r="S104" i="25"/>
  <c r="AG97" i="25"/>
  <c r="S90" i="25"/>
  <c r="S80" i="25"/>
  <c r="S74" i="25"/>
  <c r="S71" i="25"/>
  <c r="S65" i="25"/>
  <c r="AG64" i="25"/>
  <c r="AH64" i="25" s="1"/>
  <c r="BN6" i="25"/>
  <c r="GU19" i="25"/>
  <c r="GU27" i="25"/>
  <c r="AB38" i="15"/>
  <c r="AD79" i="25"/>
  <c r="FK68" i="25"/>
  <c r="FM68" i="25" s="1"/>
  <c r="FK69" i="25"/>
  <c r="FK78" i="25"/>
  <c r="FM78" i="25" s="1"/>
  <c r="FK82" i="25"/>
  <c r="FK89" i="25"/>
  <c r="FM89" i="25" s="1"/>
  <c r="FK98" i="25"/>
  <c r="AG90" i="25"/>
  <c r="AH90" i="25" s="1"/>
  <c r="AG87" i="25"/>
  <c r="AG80" i="25"/>
  <c r="AG74" i="25"/>
  <c r="AG71" i="25"/>
  <c r="AH71" i="25" s="1"/>
  <c r="AG69" i="25"/>
  <c r="S67" i="25"/>
  <c r="S63" i="25"/>
  <c r="BE6" i="25"/>
  <c r="GU35" i="25"/>
  <c r="AD89" i="15"/>
  <c r="AD101" i="15"/>
  <c r="X20" i="15"/>
  <c r="AB10" i="15"/>
  <c r="FT9" i="25"/>
  <c r="FU9" i="25"/>
  <c r="FL51" i="25"/>
  <c r="FF45" i="25"/>
  <c r="FF44" i="25"/>
  <c r="H999" i="33" s="1"/>
  <c r="FF42" i="25"/>
  <c r="FF28" i="25"/>
  <c r="FF25" i="25"/>
  <c r="FL17" i="25"/>
  <c r="AD29" i="15"/>
  <c r="X22" i="15"/>
  <c r="FU13" i="25"/>
  <c r="FF53" i="25"/>
  <c r="FF52" i="25"/>
  <c r="FF50" i="25"/>
  <c r="FL39" i="25"/>
  <c r="FF38" i="25"/>
  <c r="FF32" i="25"/>
  <c r="FF29" i="25"/>
  <c r="FL19" i="25"/>
  <c r="FF16" i="25"/>
  <c r="AB40" i="15"/>
  <c r="AB14" i="15"/>
  <c r="FU36" i="25"/>
  <c r="FS23" i="25"/>
  <c r="T412" i="33" s="1"/>
  <c r="FF43" i="25"/>
  <c r="FN40" i="25"/>
  <c r="FF33" i="25"/>
  <c r="FL11" i="25"/>
  <c r="FF10" i="25"/>
  <c r="JF21" i="25"/>
  <c r="U61" i="25"/>
  <c r="AA58" i="25"/>
  <c r="M47" i="25"/>
  <c r="AA45" i="25"/>
  <c r="M37" i="25"/>
  <c r="U34" i="25"/>
  <c r="AA31" i="25"/>
  <c r="H627" i="33" s="1"/>
  <c r="S61" i="25"/>
  <c r="AA60" i="25"/>
  <c r="AI57" i="25"/>
  <c r="M53" i="25"/>
  <c r="M40" i="25"/>
  <c r="U33" i="25"/>
  <c r="BB57" i="25"/>
  <c r="S1356" i="33" s="1"/>
  <c r="AA56" i="25"/>
  <c r="M49" i="25"/>
  <c r="M44" i="25"/>
  <c r="AA43" i="25"/>
  <c r="M42" i="25"/>
  <c r="AA32" i="25"/>
  <c r="AI29" i="25"/>
  <c r="M20" i="25"/>
  <c r="AU13" i="25"/>
  <c r="L124" i="33" s="1"/>
  <c r="DH11" i="25"/>
  <c r="Q70" i="33" s="1"/>
  <c r="U23" i="25"/>
  <c r="S21" i="25"/>
  <c r="U20" i="25"/>
  <c r="AA17" i="25"/>
  <c r="DH10" i="25"/>
  <c r="Q42" i="33" s="1"/>
  <c r="BB10" i="25"/>
  <c r="S40" i="33" s="1"/>
  <c r="D77" i="9"/>
  <c r="E88" i="9"/>
  <c r="FK64" i="25"/>
  <c r="FM64" i="25" s="1"/>
  <c r="FK66" i="25"/>
  <c r="FK72" i="25"/>
  <c r="FM72" i="25" s="1"/>
  <c r="FK74" i="25"/>
  <c r="FM74" i="25" s="1"/>
  <c r="FK81" i="25"/>
  <c r="FM81" i="25" s="1"/>
  <c r="FK91" i="25"/>
  <c r="FK93" i="25"/>
  <c r="FM93" i="25" s="1"/>
  <c r="CH103" i="25"/>
  <c r="BY103" i="25"/>
  <c r="L2645" i="33" s="1"/>
  <c r="BY101" i="25"/>
  <c r="L2589" i="33" s="1"/>
  <c r="S100" i="25"/>
  <c r="S95" i="25"/>
  <c r="AU83" i="25"/>
  <c r="L2084" i="33" s="1"/>
  <c r="AU71" i="25"/>
  <c r="L1748" i="33" s="1"/>
  <c r="AZ90" i="25"/>
  <c r="Q2280" i="33" s="1"/>
  <c r="Y104" i="15"/>
  <c r="X83" i="15"/>
  <c r="AD56" i="15"/>
  <c r="Y56" i="15"/>
  <c r="AB52" i="15"/>
  <c r="AD52" i="15"/>
  <c r="U91" i="15"/>
  <c r="E106" i="9"/>
  <c r="E99" i="15"/>
  <c r="AD107" i="25"/>
  <c r="AD106" i="25"/>
  <c r="AD94" i="25"/>
  <c r="AD86" i="25"/>
  <c r="FK67" i="25"/>
  <c r="FK75" i="25"/>
  <c r="FM75" i="25" s="1"/>
  <c r="FK103" i="25"/>
  <c r="FK104" i="25"/>
  <c r="FM104" i="25" s="1"/>
  <c r="CD106" i="25"/>
  <c r="Q2729" i="33" s="1"/>
  <c r="AG79" i="25"/>
  <c r="AH79" i="25" s="1"/>
  <c r="BY75" i="25"/>
  <c r="L1861" i="33" s="1"/>
  <c r="AZ91" i="25"/>
  <c r="Q2308" i="33" s="1"/>
  <c r="AE6" i="9"/>
  <c r="CD6" i="25"/>
  <c r="Z91" i="15"/>
  <c r="AC91" i="15"/>
  <c r="AB91" i="15"/>
  <c r="AB86" i="15"/>
  <c r="AD86" i="15"/>
  <c r="AB75" i="15"/>
  <c r="AB74" i="15"/>
  <c r="BY105" i="25"/>
  <c r="L2701" i="33" s="1"/>
  <c r="BY99" i="25"/>
  <c r="L2533" i="33" s="1"/>
  <c r="BY94" i="25"/>
  <c r="L2393" i="33" s="1"/>
  <c r="AU88" i="25"/>
  <c r="L2224" i="33" s="1"/>
  <c r="BY78" i="25"/>
  <c r="L1945" i="33" s="1"/>
  <c r="AZ92" i="25"/>
  <c r="Q2336" i="33" s="1"/>
  <c r="Y102" i="15"/>
  <c r="X102" i="15"/>
  <c r="AD96" i="15"/>
  <c r="Y96" i="15"/>
  <c r="Z65" i="15"/>
  <c r="Y65" i="15"/>
  <c r="AB65" i="15"/>
  <c r="AD65" i="15"/>
  <c r="AC44" i="15"/>
  <c r="Y44" i="15"/>
  <c r="X39" i="15"/>
  <c r="Z39" i="15"/>
  <c r="X36" i="15"/>
  <c r="Y36" i="15"/>
  <c r="AD27" i="15"/>
  <c r="Z27" i="15"/>
  <c r="AB27" i="15"/>
  <c r="Y27" i="15"/>
  <c r="AC25" i="15"/>
  <c r="AD25" i="15"/>
  <c r="X24" i="15"/>
  <c r="AD24" i="15"/>
  <c r="X11" i="15"/>
  <c r="AC11" i="15"/>
  <c r="Z11" i="15"/>
  <c r="AD11" i="15"/>
  <c r="AB11" i="15"/>
  <c r="Z106" i="15"/>
  <c r="AB106" i="15"/>
  <c r="Y106" i="15"/>
  <c r="FW52" i="25"/>
  <c r="FT37" i="25"/>
  <c r="FS37" i="25"/>
  <c r="T804" i="33" s="1"/>
  <c r="FT35" i="25"/>
  <c r="FS35" i="25"/>
  <c r="T748" i="33" s="1"/>
  <c r="FU28" i="25"/>
  <c r="G42" i="9"/>
  <c r="D62" i="9"/>
  <c r="D102" i="9"/>
  <c r="F61" i="15"/>
  <c r="FK63" i="25"/>
  <c r="FK84" i="25"/>
  <c r="FK86" i="25"/>
  <c r="FK87" i="25"/>
  <c r="FM87" i="25" s="1"/>
  <c r="FK88" i="25"/>
  <c r="FK94" i="25"/>
  <c r="FK106" i="25"/>
  <c r="AG96" i="25"/>
  <c r="AH96" i="25" s="1"/>
  <c r="AZ95" i="25"/>
  <c r="Q2420" i="33" s="1"/>
  <c r="AZ75" i="25"/>
  <c r="Q1860" i="33" s="1"/>
  <c r="AC103" i="15"/>
  <c r="Y103" i="15"/>
  <c r="AD81" i="15"/>
  <c r="Z78" i="15"/>
  <c r="Y59" i="15"/>
  <c r="AB59" i="15"/>
  <c r="X51" i="15"/>
  <c r="Z51" i="15"/>
  <c r="Z49" i="15"/>
  <c r="AB49" i="15"/>
  <c r="S107" i="25"/>
  <c r="S99" i="25"/>
  <c r="S92" i="25"/>
  <c r="S91" i="25"/>
  <c r="S76" i="25"/>
  <c r="S75" i="25"/>
  <c r="M8" i="25"/>
  <c r="P8" i="25" s="1"/>
  <c r="R8" i="25" s="1"/>
  <c r="AA8" i="25"/>
  <c r="AD8" i="25" s="1"/>
  <c r="AF8" i="25" s="1"/>
  <c r="BD6" i="25"/>
  <c r="GU10" i="25"/>
  <c r="AD88" i="15"/>
  <c r="Y64" i="15"/>
  <c r="AB94" i="15"/>
  <c r="X90" i="15"/>
  <c r="Z90" i="15"/>
  <c r="X84" i="15"/>
  <c r="AC71" i="15"/>
  <c r="AC68" i="15"/>
  <c r="AB60" i="15"/>
  <c r="AC49" i="15"/>
  <c r="AB46" i="15"/>
  <c r="X40" i="15"/>
  <c r="X38" i="15"/>
  <c r="AC19" i="15"/>
  <c r="X19" i="15"/>
  <c r="AC17" i="15"/>
  <c r="AB17" i="15"/>
  <c r="FU60" i="25"/>
  <c r="FU41" i="25"/>
  <c r="FW41" i="25"/>
  <c r="AG107" i="25"/>
  <c r="AH107" i="25" s="1"/>
  <c r="S105" i="25"/>
  <c r="AG103" i="25"/>
  <c r="AH103" i="25" s="1"/>
  <c r="S102" i="25"/>
  <c r="S101" i="25"/>
  <c r="AG99" i="25"/>
  <c r="AH99" i="25" s="1"/>
  <c r="S98" i="25"/>
  <c r="S97" i="25"/>
  <c r="AG91" i="25"/>
  <c r="AH91" i="25" s="1"/>
  <c r="AG86" i="25"/>
  <c r="AH86" i="25" s="1"/>
  <c r="AG85" i="25"/>
  <c r="AH85" i="25" s="1"/>
  <c r="S81" i="25"/>
  <c r="AG76" i="25"/>
  <c r="AH76" i="25" s="1"/>
  <c r="AG75" i="25"/>
  <c r="AH75" i="25" s="1"/>
  <c r="AG70" i="25"/>
  <c r="AH70" i="25" s="1"/>
  <c r="AA7" i="25"/>
  <c r="AD7" i="25" s="1"/>
  <c r="AF7" i="25" s="1"/>
  <c r="Z62" i="15"/>
  <c r="X60" i="15"/>
  <c r="X54" i="15"/>
  <c r="AB54" i="15"/>
  <c r="AB43" i="15"/>
  <c r="Z36" i="15"/>
  <c r="FW62" i="25"/>
  <c r="AG94" i="25"/>
  <c r="AH94" i="25" s="1"/>
  <c r="AG93" i="25"/>
  <c r="AH93" i="25" s="1"/>
  <c r="S89" i="25"/>
  <c r="AG84" i="25"/>
  <c r="AH84" i="25" s="1"/>
  <c r="AG83" i="25"/>
  <c r="AH83" i="25" s="1"/>
  <c r="AG78" i="25"/>
  <c r="AH78" i="25" s="1"/>
  <c r="S73" i="25"/>
  <c r="AG68" i="25"/>
  <c r="AH68" i="25" s="1"/>
  <c r="AG67" i="25"/>
  <c r="AH67" i="25" s="1"/>
  <c r="M7" i="25"/>
  <c r="P7" i="25" s="1"/>
  <c r="R7" i="25" s="1"/>
  <c r="AD68" i="15"/>
  <c r="Y88" i="15"/>
  <c r="AB97" i="15"/>
  <c r="AB68" i="15"/>
  <c r="AB50" i="15"/>
  <c r="Z20" i="15"/>
  <c r="X103" i="15"/>
  <c r="AC95" i="15"/>
  <c r="Z81" i="15"/>
  <c r="AC70" i="15"/>
  <c r="AB33" i="15"/>
  <c r="X26" i="15"/>
  <c r="AB26" i="15"/>
  <c r="AB22" i="15"/>
  <c r="AC22" i="15"/>
  <c r="FU56" i="25"/>
  <c r="FW30" i="25"/>
  <c r="FU25" i="25"/>
  <c r="FV25" i="25" s="1"/>
  <c r="FW25" i="25"/>
  <c r="FW20" i="25"/>
  <c r="FT15" i="25"/>
  <c r="FS15" i="25"/>
  <c r="T188" i="33" s="1"/>
  <c r="FL49" i="25"/>
  <c r="FL41" i="25"/>
  <c r="FL27" i="25"/>
  <c r="FU49" i="25"/>
  <c r="FV49" i="25" s="1"/>
  <c r="FT45" i="25"/>
  <c r="FS45" i="25"/>
  <c r="T1028" i="33" s="1"/>
  <c r="FT43" i="25"/>
  <c r="FS43" i="25"/>
  <c r="T972" i="33" s="1"/>
  <c r="FS25" i="25"/>
  <c r="T468" i="33" s="1"/>
  <c r="FS21" i="25"/>
  <c r="T356" i="33" s="1"/>
  <c r="FU20" i="25"/>
  <c r="FL31" i="25"/>
  <c r="AC65" i="15"/>
  <c r="X27" i="15"/>
  <c r="FU57" i="25"/>
  <c r="FV57" i="25" s="1"/>
  <c r="FT53" i="25"/>
  <c r="FS53" i="25"/>
  <c r="T1252" i="33" s="1"/>
  <c r="FT51" i="25"/>
  <c r="FS51" i="25"/>
  <c r="T1196" i="33" s="1"/>
  <c r="FU48" i="25"/>
  <c r="FU44" i="25"/>
  <c r="FS13" i="25"/>
  <c r="T132" i="33" s="1"/>
  <c r="FU12" i="25"/>
  <c r="FU15" i="25"/>
  <c r="X104" i="15"/>
  <c r="AB92" i="15"/>
  <c r="AC67" i="15"/>
  <c r="AC48" i="15"/>
  <c r="Z41" i="15"/>
  <c r="AC20" i="15"/>
  <c r="FT61" i="25"/>
  <c r="FS61" i="25"/>
  <c r="T1476" i="33" s="1"/>
  <c r="FT59" i="25"/>
  <c r="FS59" i="25"/>
  <c r="T1420" i="33" s="1"/>
  <c r="FU52" i="25"/>
  <c r="FT29" i="25"/>
  <c r="FS29" i="25"/>
  <c r="T580" i="33" s="1"/>
  <c r="FW26" i="25"/>
  <c r="FU24" i="25"/>
  <c r="FT17" i="25"/>
  <c r="FL23" i="25"/>
  <c r="FU61" i="25"/>
  <c r="FU53" i="25"/>
  <c r="FU45" i="25"/>
  <c r="FU37" i="25"/>
  <c r="FU29" i="25"/>
  <c r="FN59" i="25"/>
  <c r="FN55" i="25"/>
  <c r="FN52" i="25"/>
  <c r="FF48" i="25"/>
  <c r="FN44" i="25"/>
  <c r="FF40" i="25"/>
  <c r="FN38" i="25"/>
  <c r="FF34" i="25"/>
  <c r="FF18" i="25"/>
  <c r="FN10" i="25"/>
  <c r="AA57" i="25"/>
  <c r="M55" i="25"/>
  <c r="M54" i="25"/>
  <c r="M51" i="25"/>
  <c r="M48" i="25"/>
  <c r="M46" i="25"/>
  <c r="FN46" i="25"/>
  <c r="CF62" i="25"/>
  <c r="S1497" i="33" s="1"/>
  <c r="M61" i="25"/>
  <c r="CF60" i="25"/>
  <c r="S1441" i="33" s="1"/>
  <c r="AG56" i="25"/>
  <c r="AH56" i="25" s="1"/>
  <c r="Z28" i="15"/>
  <c r="FW61" i="25"/>
  <c r="FW53" i="25"/>
  <c r="FW45" i="25"/>
  <c r="FW37" i="25"/>
  <c r="FW29" i="25"/>
  <c r="FU21" i="25"/>
  <c r="FW17" i="25"/>
  <c r="FN57" i="25"/>
  <c r="FL53" i="25"/>
  <c r="FN50" i="25"/>
  <c r="FF46" i="25"/>
  <c r="FL45" i="25"/>
  <c r="FN42" i="25"/>
  <c r="FF36" i="25"/>
  <c r="FL33" i="25"/>
  <c r="FF30" i="25"/>
  <c r="FL29" i="25"/>
  <c r="FF26" i="25"/>
  <c r="FL25" i="25"/>
  <c r="FF22" i="25"/>
  <c r="FN20" i="25"/>
  <c r="M59" i="25"/>
  <c r="AG57" i="25"/>
  <c r="AH57" i="25" s="1"/>
  <c r="AA41" i="25"/>
  <c r="AA40" i="25"/>
  <c r="M32" i="25"/>
  <c r="AI30" i="25"/>
  <c r="AA29" i="25"/>
  <c r="AA35" i="25"/>
  <c r="U35" i="25"/>
  <c r="AA30" i="25"/>
  <c r="AI27" i="25"/>
  <c r="AG27" i="25"/>
  <c r="AI25" i="25"/>
  <c r="BB21" i="25"/>
  <c r="S348" i="33" s="1"/>
  <c r="U41" i="25"/>
  <c r="U40" i="25"/>
  <c r="M34" i="25"/>
  <c r="AA33" i="25"/>
  <c r="M33" i="25"/>
  <c r="AI32" i="25"/>
  <c r="S32" i="25"/>
  <c r="AI31" i="25"/>
  <c r="M31" i="25"/>
  <c r="M25" i="25"/>
  <c r="AA22" i="25"/>
  <c r="U22" i="25"/>
  <c r="AI28" i="25"/>
  <c r="U24" i="25"/>
  <c r="AU21" i="25"/>
  <c r="L348" i="33" s="1"/>
  <c r="AD21" i="25"/>
  <c r="U21" i="25"/>
  <c r="AD19" i="25"/>
  <c r="BL14" i="25"/>
  <c r="AU17" i="25"/>
  <c r="L236" i="33" s="1"/>
  <c r="AA25" i="25"/>
  <c r="M23" i="25"/>
  <c r="BB8" i="25"/>
  <c r="M11" i="25"/>
  <c r="AA14" i="25"/>
  <c r="BU6" i="25"/>
  <c r="BY15" i="25"/>
  <c r="L181" i="33" s="1"/>
  <c r="AQ8" i="25"/>
  <c r="FK107" i="25"/>
  <c r="X106" i="15"/>
  <c r="U67" i="15"/>
  <c r="E68" i="9"/>
  <c r="G53" i="9"/>
  <c r="G52" i="15"/>
  <c r="D28" i="15"/>
  <c r="F11" i="15"/>
  <c r="F17" i="15"/>
  <c r="G26" i="15"/>
  <c r="G71" i="15"/>
  <c r="G13" i="15"/>
  <c r="G19" i="15"/>
  <c r="E61" i="9"/>
  <c r="E96" i="9"/>
  <c r="U95" i="15"/>
  <c r="D30" i="9"/>
  <c r="D29" i="15"/>
  <c r="U47" i="15"/>
  <c r="G14" i="9"/>
  <c r="F44" i="15"/>
  <c r="FS87" i="25"/>
  <c r="T2204" i="33" s="1"/>
  <c r="E63" i="9"/>
  <c r="FL70" i="25"/>
  <c r="FM70" i="25" s="1"/>
  <c r="M20" i="33"/>
  <c r="FS6" i="25"/>
  <c r="E76" i="9"/>
  <c r="U75" i="15"/>
  <c r="E51" i="9"/>
  <c r="F29" i="15"/>
  <c r="G35" i="9"/>
  <c r="E48" i="9"/>
  <c r="FL84" i="25"/>
  <c r="U60" i="15"/>
  <c r="D29" i="9"/>
  <c r="F103" i="9"/>
  <c r="FU74" i="25"/>
  <c r="FV74" i="25" s="1"/>
  <c r="D8" i="15"/>
  <c r="E77" i="9"/>
  <c r="U76" i="15"/>
  <c r="FK83" i="25"/>
  <c r="CD92" i="25"/>
  <c r="Q2337" i="33" s="1"/>
  <c r="CD108" i="25"/>
  <c r="Q2785" i="33" s="1"/>
  <c r="CD84" i="25"/>
  <c r="Q2113" i="33" s="1"/>
  <c r="AU92" i="25"/>
  <c r="L2336" i="33" s="1"/>
  <c r="AU85" i="25"/>
  <c r="L2140" i="33" s="1"/>
  <c r="BY82" i="25"/>
  <c r="L2057" i="33" s="1"/>
  <c r="DC81" i="25"/>
  <c r="L2030" i="33" s="1"/>
  <c r="AU76" i="25"/>
  <c r="L1888" i="33" s="1"/>
  <c r="FK90" i="25"/>
  <c r="FM90" i="25" s="1"/>
  <c r="FK100" i="25"/>
  <c r="FM100" i="25" s="1"/>
  <c r="FK101" i="25"/>
  <c r="CD68" i="25"/>
  <c r="Q1665" i="33" s="1"/>
  <c r="CD100" i="25"/>
  <c r="Q2561" i="33" s="1"/>
  <c r="BY90" i="25"/>
  <c r="L2281" i="33" s="1"/>
  <c r="DJ89" i="25"/>
  <c r="S2254" i="33" s="1"/>
  <c r="DC89" i="25"/>
  <c r="CH74" i="25"/>
  <c r="BY74" i="25"/>
  <c r="L1833" i="33" s="1"/>
  <c r="DJ73" i="25"/>
  <c r="S1806" i="33" s="1"/>
  <c r="DC73" i="25"/>
  <c r="CD76" i="25"/>
  <c r="Q1889" i="33" s="1"/>
  <c r="CD96" i="25"/>
  <c r="Q2449" i="33" s="1"/>
  <c r="DC103" i="25"/>
  <c r="L2646" i="33" s="1"/>
  <c r="DJ99" i="25"/>
  <c r="S2534" i="33" s="1"/>
  <c r="DC94" i="25"/>
  <c r="AB35" i="15"/>
  <c r="AD35" i="15"/>
  <c r="Y35" i="15"/>
  <c r="Z35" i="15"/>
  <c r="AC35" i="15"/>
  <c r="X35" i="15"/>
  <c r="AB31" i="15"/>
  <c r="AD31" i="15"/>
  <c r="X31" i="15"/>
  <c r="Z31" i="15"/>
  <c r="Y31" i="15"/>
  <c r="AC31" i="15"/>
  <c r="Z23" i="15"/>
  <c r="AB23" i="15"/>
  <c r="AD23" i="15"/>
  <c r="Y23" i="15"/>
  <c r="AC23" i="15"/>
  <c r="Y21" i="15"/>
  <c r="AC21" i="15"/>
  <c r="AB21" i="15"/>
  <c r="Z21" i="15"/>
  <c r="AB16" i="15"/>
  <c r="X16" i="15"/>
  <c r="Z16" i="15"/>
  <c r="AC16" i="15"/>
  <c r="AD16" i="15"/>
  <c r="Y16" i="15"/>
  <c r="AB12" i="15"/>
  <c r="AC12" i="15"/>
  <c r="Y12" i="15"/>
  <c r="AD12" i="15"/>
  <c r="AB8" i="15"/>
  <c r="AC8" i="15"/>
  <c r="Y8" i="15"/>
  <c r="CH66" i="25"/>
  <c r="BY66" i="25"/>
  <c r="L1609" i="33" s="1"/>
  <c r="DJ65" i="25"/>
  <c r="S1582" i="33" s="1"/>
  <c r="DC65" i="25"/>
  <c r="L1582" i="33" s="1"/>
  <c r="AD66" i="15"/>
  <c r="Y66" i="15"/>
  <c r="X66" i="15"/>
  <c r="AC66" i="15"/>
  <c r="AB66" i="15"/>
  <c r="Z66" i="15"/>
  <c r="AB57" i="15"/>
  <c r="Z57" i="15"/>
  <c r="AD46" i="15"/>
  <c r="X46" i="15"/>
  <c r="AC46" i="15"/>
  <c r="Y46" i="15"/>
  <c r="AC45" i="15"/>
  <c r="Y45" i="15"/>
  <c r="AD42" i="15"/>
  <c r="Y42" i="15"/>
  <c r="AB42" i="15"/>
  <c r="FU11" i="25"/>
  <c r="FW11" i="25"/>
  <c r="FN56" i="25"/>
  <c r="FK56" i="25"/>
  <c r="CD72" i="25"/>
  <c r="Q1777" i="33" s="1"/>
  <c r="CD104" i="25"/>
  <c r="Q2673" i="33" s="1"/>
  <c r="CH100" i="25"/>
  <c r="CH96" i="25"/>
  <c r="DC70" i="25"/>
  <c r="L1722" i="33" s="1"/>
  <c r="Z99" i="15"/>
  <c r="AB99" i="15"/>
  <c r="AD99" i="15"/>
  <c r="AC99" i="15"/>
  <c r="Y99" i="15"/>
  <c r="X99" i="15"/>
  <c r="Z95" i="15"/>
  <c r="AB95" i="15"/>
  <c r="AD95" i="15"/>
  <c r="X95" i="15"/>
  <c r="Y95" i="15"/>
  <c r="Z87" i="15"/>
  <c r="AB87" i="15"/>
  <c r="AD87" i="15"/>
  <c r="AC87" i="15"/>
  <c r="Y87" i="15"/>
  <c r="Y85" i="15"/>
  <c r="AB85" i="15"/>
  <c r="AC80" i="15"/>
  <c r="X80" i="15"/>
  <c r="AD80" i="15"/>
  <c r="AD76" i="15"/>
  <c r="AC72" i="15"/>
  <c r="Y72" i="15"/>
  <c r="FN61" i="25"/>
  <c r="FF61" i="25"/>
  <c r="FN35" i="25"/>
  <c r="FK35" i="25"/>
  <c r="FF35" i="25"/>
  <c r="FL35" i="25"/>
  <c r="FL15" i="25"/>
  <c r="FF15" i="25"/>
  <c r="FK15" i="25"/>
  <c r="BY6" i="25"/>
  <c r="CI6" i="25"/>
  <c r="DJ104" i="25"/>
  <c r="S2674" i="33" s="1"/>
  <c r="DJ100" i="25"/>
  <c r="S2562" i="33" s="1"/>
  <c r="DJ96" i="25"/>
  <c r="S2450" i="33" s="1"/>
  <c r="DJ91" i="25"/>
  <c r="S2310" i="33" s="1"/>
  <c r="AG89" i="25"/>
  <c r="AH89" i="25" s="1"/>
  <c r="DJ83" i="25"/>
  <c r="S2086" i="33" s="1"/>
  <c r="AG81" i="25"/>
  <c r="AH81" i="25" s="1"/>
  <c r="DJ75" i="25"/>
  <c r="S1862" i="33" s="1"/>
  <c r="AG73" i="25"/>
  <c r="AH73" i="25" s="1"/>
  <c r="DJ67" i="25"/>
  <c r="S1638" i="33" s="1"/>
  <c r="AG65" i="25"/>
  <c r="AH65" i="25" s="1"/>
  <c r="Z103" i="15"/>
  <c r="AB103" i="15"/>
  <c r="AD103" i="15"/>
  <c r="Y101" i="15"/>
  <c r="AC101" i="15"/>
  <c r="Z101" i="15"/>
  <c r="AB101" i="15"/>
  <c r="AB96" i="15"/>
  <c r="X96" i="15"/>
  <c r="AC88" i="15"/>
  <c r="Z88" i="15"/>
  <c r="AB88" i="15"/>
  <c r="AD82" i="15"/>
  <c r="AC82" i="15"/>
  <c r="AC76" i="15"/>
  <c r="AB73" i="15"/>
  <c r="X71" i="15"/>
  <c r="Y62" i="15"/>
  <c r="AC62" i="15"/>
  <c r="X61" i="15"/>
  <c r="Y61" i="15"/>
  <c r="AC61" i="15"/>
  <c r="Z61" i="15"/>
  <c r="AB61" i="15"/>
  <c r="Y58" i="15"/>
  <c r="X56" i="15"/>
  <c r="AC51" i="15"/>
  <c r="AB51" i="15"/>
  <c r="AD51" i="15"/>
  <c r="Y51" i="15"/>
  <c r="AB47" i="15"/>
  <c r="AD47" i="15"/>
  <c r="X47" i="15"/>
  <c r="AC47" i="15"/>
  <c r="Y47" i="15"/>
  <c r="X42" i="15"/>
  <c r="AB39" i="15"/>
  <c r="AD39" i="15"/>
  <c r="AC39" i="15"/>
  <c r="Y39" i="15"/>
  <c r="Y37" i="15"/>
  <c r="Z37" i="15"/>
  <c r="AC37" i="15"/>
  <c r="AB37" i="15"/>
  <c r="AC32" i="15"/>
  <c r="AB32" i="15"/>
  <c r="X32" i="15"/>
  <c r="Z32" i="15"/>
  <c r="AB28" i="15"/>
  <c r="AC28" i="15"/>
  <c r="Z24" i="15"/>
  <c r="AB24" i="15"/>
  <c r="AC24" i="15"/>
  <c r="Z18" i="15"/>
  <c r="AD18" i="15"/>
  <c r="Y18" i="15"/>
  <c r="X18" i="15"/>
  <c r="AC18" i="15"/>
  <c r="Z12" i="15"/>
  <c r="Y9" i="15"/>
  <c r="AB9" i="15"/>
  <c r="FU59" i="25"/>
  <c r="FW59" i="25"/>
  <c r="FU51" i="25"/>
  <c r="FW51" i="25"/>
  <c r="FU43" i="25"/>
  <c r="FV43" i="25" s="1"/>
  <c r="FW43" i="25"/>
  <c r="FU35" i="25"/>
  <c r="FW35" i="25"/>
  <c r="FU27" i="25"/>
  <c r="FV27" i="25" s="1"/>
  <c r="FW27" i="25"/>
  <c r="FU19" i="25"/>
  <c r="FV19" i="25" s="1"/>
  <c r="FW19" i="25"/>
  <c r="FN58" i="25"/>
  <c r="FK58" i="25"/>
  <c r="AI59" i="25"/>
  <c r="AG59" i="25"/>
  <c r="AH59" i="25" s="1"/>
  <c r="AA59" i="25"/>
  <c r="DJ105" i="25"/>
  <c r="S2702" i="33" s="1"/>
  <c r="DJ101" i="25"/>
  <c r="S2590" i="33" s="1"/>
  <c r="DJ97" i="25"/>
  <c r="S2478" i="33" s="1"/>
  <c r="S93" i="25"/>
  <c r="S85" i="25"/>
  <c r="DJ82" i="25"/>
  <c r="S2058" i="33" s="1"/>
  <c r="DJ77" i="25"/>
  <c r="S1918" i="33" s="1"/>
  <c r="S77" i="25"/>
  <c r="S69" i="25"/>
  <c r="CH67" i="25"/>
  <c r="DJ66" i="25"/>
  <c r="S1610" i="33" s="1"/>
  <c r="BM7" i="25"/>
  <c r="GU33" i="25"/>
  <c r="AC104" i="15"/>
  <c r="Z104" i="15"/>
  <c r="AB104" i="15"/>
  <c r="AD98" i="15"/>
  <c r="Y98" i="15"/>
  <c r="X98" i="15"/>
  <c r="AC98" i="15"/>
  <c r="Y89" i="15"/>
  <c r="Z89" i="15"/>
  <c r="AB89" i="15"/>
  <c r="X87" i="15"/>
  <c r="AD78" i="15"/>
  <c r="AC78" i="15"/>
  <c r="X77" i="15"/>
  <c r="Y77" i="15"/>
  <c r="AC77" i="15"/>
  <c r="Z77" i="15"/>
  <c r="AB77" i="15"/>
  <c r="AD74" i="15"/>
  <c r="Y74" i="15"/>
  <c r="AC74" i="15"/>
  <c r="X72" i="15"/>
  <c r="Z67" i="15"/>
  <c r="AB67" i="15"/>
  <c r="AD67" i="15"/>
  <c r="Z63" i="15"/>
  <c r="X63" i="15"/>
  <c r="AC55" i="15"/>
  <c r="AB55" i="15"/>
  <c r="AD55" i="15"/>
  <c r="Z55" i="15"/>
  <c r="Y55" i="15"/>
  <c r="Y53" i="15"/>
  <c r="Z53" i="15"/>
  <c r="AC53" i="15"/>
  <c r="AB53" i="15"/>
  <c r="Z48" i="15"/>
  <c r="AB48" i="15"/>
  <c r="X48" i="15"/>
  <c r="AB44" i="15"/>
  <c r="AD34" i="15"/>
  <c r="Y34" i="15"/>
  <c r="X34" i="15"/>
  <c r="Z34" i="15"/>
  <c r="AC34" i="15"/>
  <c r="Y25" i="15"/>
  <c r="Z25" i="15"/>
  <c r="AB25" i="15"/>
  <c r="X23" i="15"/>
  <c r="Z14" i="15"/>
  <c r="AD14" i="15"/>
  <c r="X14" i="15"/>
  <c r="AC14" i="15"/>
  <c r="Y14" i="15"/>
  <c r="X13" i="15"/>
  <c r="Z13" i="15"/>
  <c r="AC13" i="15"/>
  <c r="Y13" i="15"/>
  <c r="AB13" i="15"/>
  <c r="AD10" i="15"/>
  <c r="Y10" i="15"/>
  <c r="Z10" i="15"/>
  <c r="X8" i="15"/>
  <c r="FS27" i="25"/>
  <c r="T524" i="33" s="1"/>
  <c r="FS19" i="25"/>
  <c r="T300" i="33" s="1"/>
  <c r="FS10" i="25"/>
  <c r="T48" i="33" s="1"/>
  <c r="FT10" i="25"/>
  <c r="FU10" i="25"/>
  <c r="FN60" i="25"/>
  <c r="FK60" i="25"/>
  <c r="FF55" i="25"/>
  <c r="FN37" i="25"/>
  <c r="FK37" i="25"/>
  <c r="FF37" i="25"/>
  <c r="FN13" i="25"/>
  <c r="FK13" i="25"/>
  <c r="FF13" i="25"/>
  <c r="FN9" i="25"/>
  <c r="AI49" i="25"/>
  <c r="AG49" i="25"/>
  <c r="AH49" i="25" s="1"/>
  <c r="AA49" i="25"/>
  <c r="AI38" i="25"/>
  <c r="AG38" i="25"/>
  <c r="DJ106" i="25"/>
  <c r="S2730" i="33" s="1"/>
  <c r="DJ102" i="25"/>
  <c r="S2618" i="33" s="1"/>
  <c r="DJ98" i="25"/>
  <c r="S2506" i="33" s="1"/>
  <c r="DJ87" i="25"/>
  <c r="S2198" i="33" s="1"/>
  <c r="DJ79" i="25"/>
  <c r="S1974" i="33" s="1"/>
  <c r="DJ63" i="25"/>
  <c r="S1526" i="33" s="1"/>
  <c r="GU98" i="25"/>
  <c r="Y105" i="15"/>
  <c r="Z105" i="15"/>
  <c r="AB105" i="15"/>
  <c r="AD94" i="15"/>
  <c r="X94" i="15"/>
  <c r="Y94" i="15"/>
  <c r="AC94" i="15"/>
  <c r="X93" i="15"/>
  <c r="Y93" i="15"/>
  <c r="AC93" i="15"/>
  <c r="Z93" i="15"/>
  <c r="AB93" i="15"/>
  <c r="AD90" i="15"/>
  <c r="Y90" i="15"/>
  <c r="AC90" i="15"/>
  <c r="AD83" i="15"/>
  <c r="Z79" i="15"/>
  <c r="X79" i="15"/>
  <c r="X74" i="15"/>
  <c r="Z71" i="15"/>
  <c r="AB71" i="15"/>
  <c r="AD71" i="15"/>
  <c r="Y69" i="15"/>
  <c r="AC69" i="15"/>
  <c r="Z69" i="15"/>
  <c r="AB69" i="15"/>
  <c r="X67" i="15"/>
  <c r="AC64" i="15"/>
  <c r="Z64" i="15"/>
  <c r="AB64" i="15"/>
  <c r="X64" i="15"/>
  <c r="AD50" i="15"/>
  <c r="Y50" i="15"/>
  <c r="X50" i="15"/>
  <c r="Z50" i="15"/>
  <c r="X44" i="15"/>
  <c r="Y41" i="15"/>
  <c r="AD30" i="15"/>
  <c r="X30" i="15"/>
  <c r="Y30" i="15"/>
  <c r="Z30" i="15"/>
  <c r="AC30" i="15"/>
  <c r="X29" i="15"/>
  <c r="Y29" i="15"/>
  <c r="Z29" i="15"/>
  <c r="AC29" i="15"/>
  <c r="AB29" i="15"/>
  <c r="AD26" i="15"/>
  <c r="Y26" i="15"/>
  <c r="Z26" i="15"/>
  <c r="Z19" i="15"/>
  <c r="AB19" i="15"/>
  <c r="AD19" i="15"/>
  <c r="Y19" i="15"/>
  <c r="AB15" i="15"/>
  <c r="Z15" i="15"/>
  <c r="AD15" i="15"/>
  <c r="X15" i="15"/>
  <c r="AC15" i="15"/>
  <c r="Y15" i="15"/>
  <c r="X10" i="15"/>
  <c r="AB107" i="15"/>
  <c r="AD107" i="15"/>
  <c r="AC107" i="15"/>
  <c r="Y107" i="15"/>
  <c r="FU55" i="25"/>
  <c r="FV55" i="25" s="1"/>
  <c r="FW55" i="25"/>
  <c r="FU47" i="25"/>
  <c r="FV47" i="25" s="1"/>
  <c r="FW47" i="25"/>
  <c r="FU39" i="25"/>
  <c r="FV39" i="25" s="1"/>
  <c r="FW39" i="25"/>
  <c r="FU31" i="25"/>
  <c r="FW31" i="25"/>
  <c r="FU23" i="25"/>
  <c r="FV23" i="25" s="1"/>
  <c r="FW23" i="25"/>
  <c r="FN62" i="25"/>
  <c r="FK62" i="25"/>
  <c r="FN54" i="25"/>
  <c r="FK54" i="25"/>
  <c r="AI39" i="25"/>
  <c r="AG39" i="25"/>
  <c r="AH39" i="25" s="1"/>
  <c r="X105" i="15"/>
  <c r="X89" i="15"/>
  <c r="X57" i="15"/>
  <c r="X41" i="15"/>
  <c r="X25" i="15"/>
  <c r="X9" i="15"/>
  <c r="FS62" i="25"/>
  <c r="T1504" i="33" s="1"/>
  <c r="FT62" i="25"/>
  <c r="FS58" i="25"/>
  <c r="T1392" i="33" s="1"/>
  <c r="FT58" i="25"/>
  <c r="FS54" i="25"/>
  <c r="T1280" i="33" s="1"/>
  <c r="FT54" i="25"/>
  <c r="FS50" i="25"/>
  <c r="T1168" i="33" s="1"/>
  <c r="FT50" i="25"/>
  <c r="FS46" i="25"/>
  <c r="T1056" i="33" s="1"/>
  <c r="FT46" i="25"/>
  <c r="FS42" i="25"/>
  <c r="T944" i="33" s="1"/>
  <c r="FT42" i="25"/>
  <c r="FS38" i="25"/>
  <c r="T832" i="33" s="1"/>
  <c r="FT38" i="25"/>
  <c r="FS34" i="25"/>
  <c r="T720" i="33" s="1"/>
  <c r="FT34" i="25"/>
  <c r="FS30" i="25"/>
  <c r="T608" i="33" s="1"/>
  <c r="FT30" i="25"/>
  <c r="FS26" i="25"/>
  <c r="T496" i="33" s="1"/>
  <c r="FT26" i="25"/>
  <c r="FS22" i="25"/>
  <c r="T384" i="33" s="1"/>
  <c r="FT22" i="25"/>
  <c r="FS18" i="25"/>
  <c r="T272" i="33" s="1"/>
  <c r="FT18" i="25"/>
  <c r="FS16" i="25"/>
  <c r="T216" i="33" s="1"/>
  <c r="FT16" i="25"/>
  <c r="FN39" i="25"/>
  <c r="FK39" i="25"/>
  <c r="FM39" i="25" s="1"/>
  <c r="FN32" i="25"/>
  <c r="FN30" i="25"/>
  <c r="FN28" i="25"/>
  <c r="FN26" i="25"/>
  <c r="FN24" i="25"/>
  <c r="FN22" i="25"/>
  <c r="U58" i="25"/>
  <c r="S58" i="25"/>
  <c r="U56" i="25"/>
  <c r="S56" i="25"/>
  <c r="M56" i="25"/>
  <c r="AC105" i="15"/>
  <c r="AC89" i="15"/>
  <c r="AC73" i="15"/>
  <c r="AC60" i="15"/>
  <c r="AC52" i="15"/>
  <c r="AC42" i="15"/>
  <c r="AC33" i="15"/>
  <c r="AC27" i="15"/>
  <c r="AC10" i="15"/>
  <c r="AC106" i="15"/>
  <c r="Z100" i="15"/>
  <c r="Z92" i="15"/>
  <c r="Z68" i="15"/>
  <c r="Z60" i="15"/>
  <c r="Z9" i="15"/>
  <c r="X101" i="15"/>
  <c r="X92" i="15"/>
  <c r="X91" i="15"/>
  <c r="X76" i="15"/>
  <c r="X75" i="15"/>
  <c r="X69" i="15"/>
  <c r="X53" i="15"/>
  <c r="X43" i="15"/>
  <c r="X37" i="15"/>
  <c r="X28" i="15"/>
  <c r="X21" i="15"/>
  <c r="X12" i="15"/>
  <c r="Z107" i="15"/>
  <c r="FS14" i="25"/>
  <c r="T160" i="33" s="1"/>
  <c r="FT14" i="25"/>
  <c r="FV14" i="25" s="1"/>
  <c r="FW13" i="25"/>
  <c r="FF62" i="25"/>
  <c r="FL61" i="25"/>
  <c r="FF60" i="25"/>
  <c r="FL59" i="25"/>
  <c r="FF58" i="25"/>
  <c r="FL57" i="25"/>
  <c r="FF56" i="25"/>
  <c r="FL55" i="25"/>
  <c r="FF54" i="25"/>
  <c r="FN53" i="25"/>
  <c r="FK53" i="25"/>
  <c r="FM53" i="25" s="1"/>
  <c r="FN51" i="25"/>
  <c r="FK51" i="25"/>
  <c r="FN49" i="25"/>
  <c r="FK49" i="25"/>
  <c r="FN47" i="25"/>
  <c r="FK47" i="25"/>
  <c r="FM47" i="25" s="1"/>
  <c r="FN45" i="25"/>
  <c r="FK45" i="25"/>
  <c r="FH44" i="25"/>
  <c r="FN43" i="25"/>
  <c r="FK43" i="25"/>
  <c r="FM43" i="25" s="1"/>
  <c r="FN41" i="25"/>
  <c r="FK41" i="25"/>
  <c r="FM41" i="25" s="1"/>
  <c r="FF39" i="25"/>
  <c r="FN36" i="25"/>
  <c r="FN34" i="25"/>
  <c r="FN21" i="25"/>
  <c r="FK21" i="25"/>
  <c r="FN19" i="25"/>
  <c r="FK19" i="25"/>
  <c r="FM19" i="25" s="1"/>
  <c r="FN17" i="25"/>
  <c r="FK17" i="25"/>
  <c r="FN12" i="25"/>
  <c r="FN11" i="25"/>
  <c r="FK11" i="25"/>
  <c r="FN16" i="25"/>
  <c r="AI55" i="25"/>
  <c r="AG55" i="25"/>
  <c r="AH55" i="25" s="1"/>
  <c r="AA55" i="25"/>
  <c r="U52" i="25"/>
  <c r="S52" i="25"/>
  <c r="AI47" i="25"/>
  <c r="AG47" i="25"/>
  <c r="AH47" i="25" s="1"/>
  <c r="AA47" i="25"/>
  <c r="DJ92" i="25"/>
  <c r="S2338" i="33" s="1"/>
  <c r="DJ88" i="25"/>
  <c r="S2226" i="33" s="1"/>
  <c r="DJ84" i="25"/>
  <c r="S2114" i="33" s="1"/>
  <c r="DJ72" i="25"/>
  <c r="S1778" i="33" s="1"/>
  <c r="AC59" i="15"/>
  <c r="AC36" i="15"/>
  <c r="AC26" i="15"/>
  <c r="Z42" i="15"/>
  <c r="Z8" i="15"/>
  <c r="X81" i="15"/>
  <c r="X65" i="15"/>
  <c r="X49" i="15"/>
  <c r="X33" i="15"/>
  <c r="X17" i="15"/>
  <c r="X107" i="15"/>
  <c r="FU62" i="25"/>
  <c r="FS60" i="25"/>
  <c r="T1448" i="33" s="1"/>
  <c r="FT60" i="25"/>
  <c r="FU58" i="25"/>
  <c r="FS56" i="25"/>
  <c r="T1336" i="33" s="1"/>
  <c r="FT56" i="25"/>
  <c r="FU54" i="25"/>
  <c r="FS52" i="25"/>
  <c r="T1224" i="33" s="1"/>
  <c r="FT52" i="25"/>
  <c r="FV52" i="25" s="1"/>
  <c r="FU50" i="25"/>
  <c r="FS48" i="25"/>
  <c r="T1112" i="33" s="1"/>
  <c r="FT48" i="25"/>
  <c r="FU46" i="25"/>
  <c r="FS44" i="25"/>
  <c r="T1000" i="33" s="1"/>
  <c r="FT44" i="25"/>
  <c r="FU42" i="25"/>
  <c r="FS40" i="25"/>
  <c r="T888" i="33" s="1"/>
  <c r="FT40" i="25"/>
  <c r="FU38" i="25"/>
  <c r="FS36" i="25"/>
  <c r="T776" i="33" s="1"/>
  <c r="FT36" i="25"/>
  <c r="FV36" i="25" s="1"/>
  <c r="FU34" i="25"/>
  <c r="FS32" i="25"/>
  <c r="T664" i="33" s="1"/>
  <c r="FT32" i="25"/>
  <c r="FU30" i="25"/>
  <c r="FS28" i="25"/>
  <c r="T552" i="33" s="1"/>
  <c r="FT28" i="25"/>
  <c r="FV28" i="25" s="1"/>
  <c r="FU26" i="25"/>
  <c r="FS24" i="25"/>
  <c r="T440" i="33" s="1"/>
  <c r="FT24" i="25"/>
  <c r="FV24" i="25" s="1"/>
  <c r="FU22" i="25"/>
  <c r="FS20" i="25"/>
  <c r="T328" i="33" s="1"/>
  <c r="FT20" i="25"/>
  <c r="FU18" i="25"/>
  <c r="FS12" i="25"/>
  <c r="T104" i="33" s="1"/>
  <c r="FT12" i="25"/>
  <c r="FU16" i="25"/>
  <c r="FK61" i="25"/>
  <c r="FK59" i="25"/>
  <c r="FK57" i="25"/>
  <c r="FK55" i="25"/>
  <c r="FN33" i="25"/>
  <c r="FK33" i="25"/>
  <c r="FM33" i="25" s="1"/>
  <c r="FN31" i="25"/>
  <c r="FK31" i="25"/>
  <c r="FN29" i="25"/>
  <c r="FK29" i="25"/>
  <c r="FM29" i="25" s="1"/>
  <c r="FN27" i="25"/>
  <c r="FK27" i="25"/>
  <c r="FM27" i="25" s="1"/>
  <c r="FN25" i="25"/>
  <c r="FK25" i="25"/>
  <c r="FM25" i="25" s="1"/>
  <c r="FH24" i="25"/>
  <c r="FN23" i="25"/>
  <c r="FK23" i="25"/>
  <c r="FM23" i="25" s="1"/>
  <c r="FF21" i="25"/>
  <c r="FF19" i="25"/>
  <c r="FF17" i="25"/>
  <c r="FF11" i="25"/>
  <c r="AI54" i="25"/>
  <c r="AG54" i="25"/>
  <c r="AH54" i="25" s="1"/>
  <c r="AA54" i="25"/>
  <c r="U50" i="25"/>
  <c r="S50" i="25"/>
  <c r="AI42" i="25"/>
  <c r="AG42" i="25"/>
  <c r="AH42" i="25" s="1"/>
  <c r="AA42" i="25"/>
  <c r="AI26" i="25"/>
  <c r="AG26" i="25"/>
  <c r="AU62" i="25"/>
  <c r="L1496" i="33" s="1"/>
  <c r="U62" i="25"/>
  <c r="S62" i="25"/>
  <c r="AZ61" i="25"/>
  <c r="Q1468" i="33" s="1"/>
  <c r="BB60" i="25"/>
  <c r="S1440" i="33" s="1"/>
  <c r="U60" i="25"/>
  <c r="S60" i="25"/>
  <c r="U57" i="25"/>
  <c r="S57" i="25"/>
  <c r="AI53" i="25"/>
  <c r="AG53" i="25"/>
  <c r="AH53" i="25" s="1"/>
  <c r="AI51" i="25"/>
  <c r="AG51" i="25"/>
  <c r="AH51" i="25" s="1"/>
  <c r="AI48" i="25"/>
  <c r="AG48" i="25"/>
  <c r="AH48" i="25" s="1"/>
  <c r="AI46" i="25"/>
  <c r="AG46" i="25"/>
  <c r="AH46" i="25" s="1"/>
  <c r="U45" i="25"/>
  <c r="S45" i="25"/>
  <c r="AI44" i="25"/>
  <c r="AG44" i="25"/>
  <c r="AH44" i="25" s="1"/>
  <c r="U43" i="25"/>
  <c r="S43" i="25"/>
  <c r="AI37" i="25"/>
  <c r="AG37" i="25"/>
  <c r="AI36" i="25"/>
  <c r="AG36" i="25"/>
  <c r="U18" i="25"/>
  <c r="S18" i="25"/>
  <c r="BL19" i="25"/>
  <c r="FL62" i="25"/>
  <c r="FL60" i="25"/>
  <c r="FL58" i="25"/>
  <c r="FL56" i="25"/>
  <c r="FL54" i="25"/>
  <c r="FM54" i="25" s="1"/>
  <c r="FL52" i="25"/>
  <c r="FL50" i="25"/>
  <c r="FL48" i="25"/>
  <c r="FL46" i="25"/>
  <c r="FL44" i="25"/>
  <c r="FL42" i="25"/>
  <c r="FL40" i="25"/>
  <c r="FL38" i="25"/>
  <c r="FL36" i="25"/>
  <c r="FL34" i="25"/>
  <c r="FL32" i="25"/>
  <c r="FL30" i="25"/>
  <c r="FL28" i="25"/>
  <c r="FL26" i="25"/>
  <c r="FL24" i="25"/>
  <c r="FL22" i="25"/>
  <c r="FL20" i="25"/>
  <c r="FL18" i="25"/>
  <c r="FL14" i="25"/>
  <c r="FL12" i="25"/>
  <c r="FL10" i="25"/>
  <c r="FL16" i="25"/>
  <c r="U59" i="25"/>
  <c r="S59" i="25"/>
  <c r="AI58" i="25"/>
  <c r="AG58" i="25"/>
  <c r="AH58" i="25" s="1"/>
  <c r="M58" i="25"/>
  <c r="M57" i="25"/>
  <c r="U55" i="25"/>
  <c r="S55" i="25"/>
  <c r="U54" i="25"/>
  <c r="S54" i="25"/>
  <c r="AA53" i="25"/>
  <c r="AI52" i="25"/>
  <c r="AG52" i="25"/>
  <c r="AH52" i="25" s="1"/>
  <c r="M52" i="25"/>
  <c r="AA51" i="25"/>
  <c r="AI50" i="25"/>
  <c r="AG50" i="25"/>
  <c r="AH50" i="25" s="1"/>
  <c r="M50" i="25"/>
  <c r="U49" i="25"/>
  <c r="S49" i="25"/>
  <c r="AA48" i="25"/>
  <c r="U47" i="25"/>
  <c r="S47" i="25"/>
  <c r="AA46" i="25"/>
  <c r="AA44" i="25"/>
  <c r="U42" i="25"/>
  <c r="S42" i="25"/>
  <c r="AA39" i="25"/>
  <c r="U39" i="25"/>
  <c r="AA38" i="25"/>
  <c r="U38" i="25"/>
  <c r="AI35" i="25"/>
  <c r="AG35" i="25"/>
  <c r="AI34" i="25"/>
  <c r="AG34" i="25"/>
  <c r="AD31" i="25"/>
  <c r="S31" i="25"/>
  <c r="U30" i="25"/>
  <c r="S30" i="25"/>
  <c r="M30" i="25"/>
  <c r="BB24" i="25"/>
  <c r="S432" i="33" s="1"/>
  <c r="AU24" i="25"/>
  <c r="L432" i="33" s="1"/>
  <c r="CD10" i="25"/>
  <c r="Q41" i="33" s="1"/>
  <c r="DJ59" i="25"/>
  <c r="S1414" i="33" s="1"/>
  <c r="DC59" i="25"/>
  <c r="L1414" i="33" s="1"/>
  <c r="FK52" i="25"/>
  <c r="FK50" i="25"/>
  <c r="FK48" i="25"/>
  <c r="FK46" i="25"/>
  <c r="FK44" i="25"/>
  <c r="FK42" i="25"/>
  <c r="FK40" i="25"/>
  <c r="FK38" i="25"/>
  <c r="FK36" i="25"/>
  <c r="FK34" i="25"/>
  <c r="FK32" i="25"/>
  <c r="FK30" i="25"/>
  <c r="FK28" i="25"/>
  <c r="FK26" i="25"/>
  <c r="FK24" i="25"/>
  <c r="FK22" i="25"/>
  <c r="FK20" i="25"/>
  <c r="FK18" i="25"/>
  <c r="FK14" i="25"/>
  <c r="FK12" i="25"/>
  <c r="FK10" i="25"/>
  <c r="FK16" i="25"/>
  <c r="AI62" i="25"/>
  <c r="AG62" i="25"/>
  <c r="AH62" i="25" s="1"/>
  <c r="M62" i="25"/>
  <c r="AI61" i="25"/>
  <c r="DJ60" i="25"/>
  <c r="S1442" i="33" s="1"/>
  <c r="AI60" i="25"/>
  <c r="AG60" i="25"/>
  <c r="AH60" i="25" s="1"/>
  <c r="M60" i="25"/>
  <c r="U53" i="25"/>
  <c r="S53" i="25"/>
  <c r="U51" i="25"/>
  <c r="S51" i="25"/>
  <c r="U48" i="25"/>
  <c r="S48" i="25"/>
  <c r="U46" i="25"/>
  <c r="S46" i="25"/>
  <c r="AI45" i="25"/>
  <c r="AG45" i="25"/>
  <c r="AH45" i="25" s="1"/>
  <c r="M45" i="25"/>
  <c r="U44" i="25"/>
  <c r="S44" i="25"/>
  <c r="AI43" i="25"/>
  <c r="AG43" i="25"/>
  <c r="AH43" i="25" s="1"/>
  <c r="M43" i="25"/>
  <c r="AI41" i="25"/>
  <c r="AG41" i="25"/>
  <c r="AH41" i="25" s="1"/>
  <c r="AI40" i="25"/>
  <c r="AG40" i="25"/>
  <c r="AH40" i="25" s="1"/>
  <c r="P39" i="25"/>
  <c r="AA37" i="25"/>
  <c r="U37" i="25"/>
  <c r="AA36" i="25"/>
  <c r="U36" i="25"/>
  <c r="AI33" i="25"/>
  <c r="AG33" i="25"/>
  <c r="S24" i="25"/>
  <c r="S22" i="25"/>
  <c r="M19" i="25"/>
  <c r="S19" i="25"/>
  <c r="BL23" i="25"/>
  <c r="BL15" i="25"/>
  <c r="AU61" i="25"/>
  <c r="L1468" i="33" s="1"/>
  <c r="BY57" i="25"/>
  <c r="L1357" i="33" s="1"/>
  <c r="BL41" i="25"/>
  <c r="U29" i="25"/>
  <c r="S29" i="25"/>
  <c r="U25" i="25"/>
  <c r="S25" i="25"/>
  <c r="AI19" i="25"/>
  <c r="AG19" i="25"/>
  <c r="U17" i="25"/>
  <c r="S17" i="25"/>
  <c r="AI11" i="25"/>
  <c r="DJ62" i="25"/>
  <c r="S1498" i="33" s="1"/>
  <c r="DJ61" i="25"/>
  <c r="S1470" i="33" s="1"/>
  <c r="M29" i="25"/>
  <c r="AA26" i="25"/>
  <c r="U26" i="25"/>
  <c r="S26" i="25"/>
  <c r="M24" i="25"/>
  <c r="AI23" i="25"/>
  <c r="AG23" i="25"/>
  <c r="M22" i="25"/>
  <c r="M21" i="25"/>
  <c r="AI20" i="25"/>
  <c r="AG20" i="25"/>
  <c r="AI18" i="25"/>
  <c r="AG18" i="25"/>
  <c r="M18" i="25"/>
  <c r="AI16" i="25"/>
  <c r="AG16" i="25"/>
  <c r="AI15" i="25"/>
  <c r="AG15" i="25"/>
  <c r="AZ18" i="25"/>
  <c r="Q264" i="33" s="1"/>
  <c r="AZ14" i="25"/>
  <c r="Q152" i="33" s="1"/>
  <c r="AZ12" i="25"/>
  <c r="Q96" i="33" s="1"/>
  <c r="BB61" i="25"/>
  <c r="S1468" i="33" s="1"/>
  <c r="AG61" i="25"/>
  <c r="AH61" i="25" s="1"/>
  <c r="DJ57" i="25"/>
  <c r="S1358" i="33" s="1"/>
  <c r="CF57" i="25"/>
  <c r="S1357" i="33" s="1"/>
  <c r="S41" i="25"/>
  <c r="S40" i="25"/>
  <c r="S39" i="25"/>
  <c r="S38" i="25"/>
  <c r="S37" i="25"/>
  <c r="S36" i="25"/>
  <c r="S35" i="25"/>
  <c r="S34" i="25"/>
  <c r="S33" i="25"/>
  <c r="AG32" i="25"/>
  <c r="AG31" i="25"/>
  <c r="AG29" i="25"/>
  <c r="AA28" i="25"/>
  <c r="U28" i="25"/>
  <c r="S28" i="25"/>
  <c r="AA27" i="25"/>
  <c r="U27" i="25"/>
  <c r="S27" i="25"/>
  <c r="M26" i="25"/>
  <c r="AG25" i="25"/>
  <c r="AI24" i="25"/>
  <c r="AG24" i="25"/>
  <c r="AA23" i="25"/>
  <c r="S23" i="25"/>
  <c r="AI22" i="25"/>
  <c r="AG22" i="25"/>
  <c r="AI21" i="25"/>
  <c r="AG21" i="25"/>
  <c r="AA20" i="25"/>
  <c r="S20" i="25"/>
  <c r="AA18" i="25"/>
  <c r="AI17" i="25"/>
  <c r="AG17" i="25"/>
  <c r="M17" i="25"/>
  <c r="AA16" i="25"/>
  <c r="AA15" i="25"/>
  <c r="AA11" i="25"/>
  <c r="U11" i="25"/>
  <c r="S7" i="25"/>
  <c r="S12" i="25"/>
  <c r="S10" i="25"/>
  <c r="S13" i="25"/>
  <c r="S11" i="25"/>
  <c r="S8" i="25"/>
  <c r="AU20" i="25"/>
  <c r="L320" i="33" s="1"/>
  <c r="AU16" i="25"/>
  <c r="L208" i="33" s="1"/>
  <c r="CP29" i="25"/>
  <c r="CP27" i="25"/>
  <c r="CP25" i="25"/>
  <c r="CP17" i="25"/>
  <c r="CF10" i="25"/>
  <c r="S41" i="33" s="1"/>
  <c r="BY10" i="25"/>
  <c r="L41" i="33" s="1"/>
  <c r="AG12" i="25"/>
  <c r="AG10" i="25"/>
  <c r="AG8" i="25"/>
  <c r="AG6" i="25"/>
  <c r="AG13" i="25"/>
  <c r="AG11" i="25"/>
  <c r="AG7" i="25"/>
  <c r="AQ7" i="25"/>
  <c r="DT103" i="25"/>
  <c r="DJ51" i="25"/>
  <c r="S1190" i="33" s="1"/>
  <c r="DT53" i="25"/>
  <c r="CH48" i="25"/>
  <c r="CH39" i="25"/>
  <c r="CH37" i="25"/>
  <c r="DT13" i="25"/>
  <c r="DT100" i="25"/>
  <c r="DT88" i="25"/>
  <c r="DT80" i="25"/>
  <c r="DT76" i="25"/>
  <c r="DT72" i="25"/>
  <c r="DT64" i="25"/>
  <c r="DJ47" i="25"/>
  <c r="S1078" i="33" s="1"/>
  <c r="DJ43" i="25"/>
  <c r="S966" i="33" s="1"/>
  <c r="DJ39" i="25"/>
  <c r="S854" i="33" s="1"/>
  <c r="DJ35" i="25"/>
  <c r="S742" i="33" s="1"/>
  <c r="DJ31" i="25"/>
  <c r="S630" i="33" s="1"/>
  <c r="DJ27" i="25"/>
  <c r="S518" i="33" s="1"/>
  <c r="DJ23" i="25"/>
  <c r="S406" i="33" s="1"/>
  <c r="DJ19" i="25"/>
  <c r="S294" i="33" s="1"/>
  <c r="BU8" i="25"/>
  <c r="BU7" i="25"/>
  <c r="DT105" i="25"/>
  <c r="DT101" i="25"/>
  <c r="DT97" i="25"/>
  <c r="DT93" i="25"/>
  <c r="DT85" i="25"/>
  <c r="DT81" i="25"/>
  <c r="DT77" i="25"/>
  <c r="DT57" i="25"/>
  <c r="DJ55" i="25"/>
  <c r="S1302" i="33" s="1"/>
  <c r="DT49" i="25"/>
  <c r="DT33" i="25"/>
  <c r="DT21" i="25"/>
  <c r="CH38" i="25"/>
  <c r="DJ14" i="25"/>
  <c r="S154" i="33" s="1"/>
  <c r="DT56" i="25"/>
  <c r="DT44" i="25"/>
  <c r="DT40" i="25"/>
  <c r="DT36" i="25"/>
  <c r="DT32" i="25"/>
  <c r="DT28" i="25"/>
  <c r="DT20" i="25"/>
  <c r="DT16" i="25"/>
  <c r="M14" i="25"/>
  <c r="DJ58" i="25"/>
  <c r="S1386" i="33" s="1"/>
  <c r="DJ53" i="25"/>
  <c r="S1246" i="33" s="1"/>
  <c r="DJ49" i="25"/>
  <c r="S1134" i="33" s="1"/>
  <c r="DJ45" i="25"/>
  <c r="S1022" i="33" s="1"/>
  <c r="DJ41" i="25"/>
  <c r="S910" i="33" s="1"/>
  <c r="DJ37" i="25"/>
  <c r="S798" i="33" s="1"/>
  <c r="DJ33" i="25"/>
  <c r="S686" i="33" s="1"/>
  <c r="DJ29" i="25"/>
  <c r="S574" i="33" s="1"/>
  <c r="DJ25" i="25"/>
  <c r="S462" i="33" s="1"/>
  <c r="DJ21" i="25"/>
  <c r="S350" i="33" s="1"/>
  <c r="DJ17" i="25"/>
  <c r="S238" i="33" s="1"/>
  <c r="DJ13" i="25"/>
  <c r="S126" i="33" s="1"/>
  <c r="DL12" i="25"/>
  <c r="DJ56" i="25"/>
  <c r="S1330" i="33" s="1"/>
  <c r="DJ54" i="25"/>
  <c r="S1274" i="33" s="1"/>
  <c r="DJ52" i="25"/>
  <c r="S1218" i="33" s="1"/>
  <c r="DJ50" i="25"/>
  <c r="S1162" i="33" s="1"/>
  <c r="DJ48" i="25"/>
  <c r="S1106" i="33" s="1"/>
  <c r="DJ46" i="25"/>
  <c r="S1050" i="33" s="1"/>
  <c r="DJ42" i="25"/>
  <c r="S938" i="33" s="1"/>
  <c r="DJ38" i="25"/>
  <c r="S826" i="33" s="1"/>
  <c r="DJ36" i="25"/>
  <c r="S770" i="33" s="1"/>
  <c r="DJ34" i="25"/>
  <c r="S714" i="33" s="1"/>
  <c r="DJ32" i="25"/>
  <c r="S658" i="33" s="1"/>
  <c r="DJ30" i="25"/>
  <c r="S602" i="33" s="1"/>
  <c r="DJ28" i="25"/>
  <c r="S546" i="33" s="1"/>
  <c r="DJ26" i="25"/>
  <c r="S490" i="33" s="1"/>
  <c r="DJ24" i="25"/>
  <c r="S434" i="33" s="1"/>
  <c r="DJ22" i="25"/>
  <c r="S378" i="33" s="1"/>
  <c r="DJ20" i="25"/>
  <c r="S322" i="33" s="1"/>
  <c r="DJ18" i="25"/>
  <c r="S266" i="33" s="1"/>
  <c r="DJ16" i="25"/>
  <c r="S210" i="33" s="1"/>
  <c r="DJ15" i="25"/>
  <c r="S182" i="33" s="1"/>
  <c r="M16" i="25"/>
  <c r="DJ11" i="25"/>
  <c r="S70" i="33" s="1"/>
  <c r="DC11" i="25"/>
  <c r="L70" i="33" s="1"/>
  <c r="DC12" i="25"/>
  <c r="L98" i="33" s="1"/>
  <c r="DJ12" i="25"/>
  <c r="S98" i="33" s="1"/>
  <c r="FV100" i="25"/>
  <c r="FV18" i="25"/>
  <c r="FV34" i="25"/>
  <c r="FV40" i="25"/>
  <c r="FV50" i="25"/>
  <c r="FV56" i="25"/>
  <c r="BL26" i="25"/>
  <c r="FV21" i="25"/>
  <c r="BL36" i="25"/>
  <c r="BL44" i="25"/>
  <c r="GK56" i="25"/>
  <c r="E1339" i="33" s="1"/>
  <c r="CV56" i="3"/>
  <c r="CX56" i="3" s="1"/>
  <c r="GM56" i="25" s="1"/>
  <c r="G1339" i="33" s="1"/>
  <c r="E111" i="9"/>
  <c r="G111" i="9" s="1"/>
  <c r="GM23" i="25"/>
  <c r="G415" i="33" s="1"/>
  <c r="CZ23" i="3"/>
  <c r="DB23" i="3" s="1"/>
  <c r="DD23" i="3" s="1"/>
  <c r="DF23" i="3" s="1"/>
  <c r="DH23" i="3" s="1"/>
  <c r="CV42" i="3"/>
  <c r="CX42" i="3" s="1"/>
  <c r="GK42" i="25"/>
  <c r="E947" i="33" s="1"/>
  <c r="GK43" i="25"/>
  <c r="E975" i="33" s="1"/>
  <c r="CV43" i="3"/>
  <c r="CX43" i="3" s="1"/>
  <c r="CV46" i="3"/>
  <c r="CX46" i="3" s="1"/>
  <c r="GM46" i="25" s="1"/>
  <c r="G1059" i="33" s="1"/>
  <c r="GK51" i="25"/>
  <c r="E1199" i="33" s="1"/>
  <c r="CV51" i="3"/>
  <c r="CX51" i="3" s="1"/>
  <c r="CV49" i="3"/>
  <c r="CX49" i="3" s="1"/>
  <c r="GM49" i="25" s="1"/>
  <c r="G1143" i="33" s="1"/>
  <c r="GK49" i="25"/>
  <c r="E1143" i="33" s="1"/>
  <c r="GK26" i="25"/>
  <c r="E499" i="33" s="1"/>
  <c r="CV26" i="3"/>
  <c r="CX26" i="3" s="1"/>
  <c r="CV38" i="3"/>
  <c r="CX38" i="3" s="1"/>
  <c r="CZ38" i="3" s="1"/>
  <c r="DB38" i="3" s="1"/>
  <c r="GK38" i="25"/>
  <c r="E835" i="33" s="1"/>
  <c r="GK54" i="25"/>
  <c r="E1283" i="33" s="1"/>
  <c r="CV54" i="3"/>
  <c r="CX54" i="3" s="1"/>
  <c r="CZ54" i="3" s="1"/>
  <c r="DB54" i="3" s="1"/>
  <c r="GO54" i="25" s="1"/>
  <c r="K1283" i="33" s="1"/>
  <c r="GK44" i="25"/>
  <c r="E1003" i="33" s="1"/>
  <c r="CV44" i="3"/>
  <c r="CX44" i="3" s="1"/>
  <c r="GM44" i="25" s="1"/>
  <c r="G1003" i="33" s="1"/>
  <c r="CP59" i="25"/>
  <c r="FV108" i="25"/>
  <c r="FV92" i="25"/>
  <c r="GN13" i="25"/>
  <c r="G136" i="33" s="1"/>
  <c r="DA13" i="3"/>
  <c r="DC13" i="3"/>
  <c r="DA15" i="3"/>
  <c r="DC15" i="3"/>
  <c r="GN15" i="25"/>
  <c r="G192" i="33" s="1"/>
  <c r="GN17" i="25"/>
  <c r="G248" i="33" s="1"/>
  <c r="DA17" i="3"/>
  <c r="DC17" i="3"/>
  <c r="GP17" i="25" s="1"/>
  <c r="K248" i="33" s="1"/>
  <c r="GN20" i="25"/>
  <c r="G332" i="33" s="1"/>
  <c r="DA20" i="3"/>
  <c r="DC20" i="3"/>
  <c r="GN11" i="25"/>
  <c r="G80" i="33" s="1"/>
  <c r="DA11" i="3"/>
  <c r="DC11" i="3"/>
  <c r="DA16" i="3"/>
  <c r="DC16" i="3"/>
  <c r="GP16" i="25" s="1"/>
  <c r="K220" i="33" s="1"/>
  <c r="GN16" i="25"/>
  <c r="G220" i="33" s="1"/>
  <c r="DA19" i="3"/>
  <c r="DC19" i="3"/>
  <c r="GN19" i="25"/>
  <c r="G304" i="33" s="1"/>
  <c r="GN18" i="25"/>
  <c r="G276" i="33" s="1"/>
  <c r="DA18" i="3"/>
  <c r="DC18" i="3"/>
  <c r="GP18" i="25" s="1"/>
  <c r="K276" i="33" s="1"/>
  <c r="GN12" i="25"/>
  <c r="G108" i="33" s="1"/>
  <c r="DA12" i="3"/>
  <c r="DC12" i="3"/>
  <c r="GN14" i="25"/>
  <c r="G164" i="33" s="1"/>
  <c r="DA14" i="3"/>
  <c r="DC14" i="3"/>
  <c r="GP14" i="25" s="1"/>
  <c r="K164" i="33" s="1"/>
  <c r="AU64" i="9"/>
  <c r="R79" i="15"/>
  <c r="GP50" i="25"/>
  <c r="K1172" i="33" s="1"/>
  <c r="AU80" i="9"/>
  <c r="R65" i="15"/>
  <c r="AU63" i="9"/>
  <c r="GR48" i="25"/>
  <c r="M1116" i="33" s="1"/>
  <c r="R82" i="15"/>
  <c r="DE21" i="3"/>
  <c r="DG21" i="3"/>
  <c r="GR21" i="25" s="1"/>
  <c r="M360" i="33" s="1"/>
  <c r="AU83" i="9"/>
  <c r="AU66" i="9"/>
  <c r="R63" i="15"/>
  <c r="DI45" i="3"/>
  <c r="R75" i="15"/>
  <c r="AU76" i="9"/>
  <c r="R76" i="15"/>
  <c r="AU77" i="9"/>
  <c r="GN62" i="25"/>
  <c r="G1508" i="33" s="1"/>
  <c r="DA62" i="3"/>
  <c r="DC62" i="3"/>
  <c r="GN33" i="25"/>
  <c r="G696" i="33" s="1"/>
  <c r="DA33" i="3"/>
  <c r="DC33" i="3"/>
  <c r="GP33" i="25" s="1"/>
  <c r="K696" i="33" s="1"/>
  <c r="GP25" i="25"/>
  <c r="K472" i="33" s="1"/>
  <c r="DE25" i="3"/>
  <c r="DG25" i="3"/>
  <c r="GR25" i="25" s="1"/>
  <c r="M472" i="33" s="1"/>
  <c r="GN46" i="25"/>
  <c r="G1060" i="33" s="1"/>
  <c r="DA46" i="3"/>
  <c r="DC46" i="3"/>
  <c r="GN36" i="25"/>
  <c r="G780" i="33" s="1"/>
  <c r="DA36" i="3"/>
  <c r="DC36" i="3"/>
  <c r="GR50" i="25"/>
  <c r="M1172" i="33" s="1"/>
  <c r="DI50" i="3"/>
  <c r="GP47" i="25"/>
  <c r="K1088" i="33" s="1"/>
  <c r="DE47" i="3"/>
  <c r="DG47" i="3"/>
  <c r="GN38" i="25"/>
  <c r="G836" i="33" s="1"/>
  <c r="DA38" i="3"/>
  <c r="DC38" i="3"/>
  <c r="GP34" i="25"/>
  <c r="K724" i="33" s="1"/>
  <c r="DE34" i="3"/>
  <c r="DG34" i="3"/>
  <c r="GR34" i="25" s="1"/>
  <c r="M724" i="33" s="1"/>
  <c r="GR43" i="25"/>
  <c r="M976" i="33" s="1"/>
  <c r="DI43" i="3"/>
  <c r="GP39" i="25"/>
  <c r="K864" i="33" s="1"/>
  <c r="DE39" i="3"/>
  <c r="DG39" i="3"/>
  <c r="GN28" i="25"/>
  <c r="G556" i="33" s="1"/>
  <c r="DA28" i="3"/>
  <c r="DC28" i="3"/>
  <c r="GP28" i="25" s="1"/>
  <c r="K556" i="33" s="1"/>
  <c r="GN23" i="25"/>
  <c r="G416" i="33" s="1"/>
  <c r="DA23" i="3"/>
  <c r="DC23" i="3"/>
  <c r="GN60" i="25"/>
  <c r="G1452" i="33" s="1"/>
  <c r="DA60" i="3"/>
  <c r="DC60" i="3"/>
  <c r="GP60" i="25" s="1"/>
  <c r="K1452" i="33" s="1"/>
  <c r="GN42" i="25"/>
  <c r="G948" i="33" s="1"/>
  <c r="DA42" i="3"/>
  <c r="DC42" i="3"/>
  <c r="DA27" i="3"/>
  <c r="DC27" i="3"/>
  <c r="GP27" i="25" s="1"/>
  <c r="K528" i="33" s="1"/>
  <c r="GN27" i="25"/>
  <c r="G528" i="33" s="1"/>
  <c r="GN55" i="25"/>
  <c r="G1312" i="33" s="1"/>
  <c r="DA55" i="3"/>
  <c r="DC55" i="3"/>
  <c r="GP30" i="25"/>
  <c r="K612" i="33" s="1"/>
  <c r="DE30" i="3"/>
  <c r="DG30" i="3"/>
  <c r="GR30" i="25" s="1"/>
  <c r="M612" i="33" s="1"/>
  <c r="GP24" i="25"/>
  <c r="K444" i="33" s="1"/>
  <c r="DE24" i="3"/>
  <c r="DG24" i="3"/>
  <c r="R64" i="15"/>
  <c r="GN53" i="25"/>
  <c r="G1256" i="33" s="1"/>
  <c r="DA53" i="3"/>
  <c r="DC53" i="3"/>
  <c r="GP53" i="25" s="1"/>
  <c r="K1256" i="33" s="1"/>
  <c r="GN56" i="25"/>
  <c r="G1340" i="33" s="1"/>
  <c r="DA56" i="3"/>
  <c r="DC56" i="3"/>
  <c r="GP58" i="25"/>
  <c r="K1396" i="33" s="1"/>
  <c r="DE58" i="3"/>
  <c r="DG58" i="3"/>
  <c r="GR58" i="25" s="1"/>
  <c r="M1396" i="33" s="1"/>
  <c r="GP29" i="25"/>
  <c r="K584" i="33" s="1"/>
  <c r="DE29" i="3"/>
  <c r="DG29" i="3"/>
  <c r="GR29" i="25" s="1"/>
  <c r="M584" i="33" s="1"/>
  <c r="GP44" i="25"/>
  <c r="K1004" i="33" s="1"/>
  <c r="DE44" i="3"/>
  <c r="DG44" i="3"/>
  <c r="GR44" i="25" s="1"/>
  <c r="M1004" i="33" s="1"/>
  <c r="GP61" i="25"/>
  <c r="K1480" i="33" s="1"/>
  <c r="DE61" i="3"/>
  <c r="DG61" i="3"/>
  <c r="GR61" i="25" s="1"/>
  <c r="M1480" i="33" s="1"/>
  <c r="GP49" i="25"/>
  <c r="K1144" i="33" s="1"/>
  <c r="DE49" i="3"/>
  <c r="DG49" i="3"/>
  <c r="GR35" i="25"/>
  <c r="M752" i="33" s="1"/>
  <c r="DI35" i="3"/>
  <c r="GP32" i="25"/>
  <c r="K668" i="33" s="1"/>
  <c r="DE32" i="3"/>
  <c r="DG32" i="3"/>
  <c r="GR32" i="25" s="1"/>
  <c r="M668" i="33" s="1"/>
  <c r="GN59" i="25"/>
  <c r="G1424" i="33" s="1"/>
  <c r="DA59" i="3"/>
  <c r="DC59" i="3"/>
  <c r="GP59" i="25" s="1"/>
  <c r="K1424" i="33" s="1"/>
  <c r="GP40" i="25"/>
  <c r="K892" i="33" s="1"/>
  <c r="DE40" i="3"/>
  <c r="DG40" i="3"/>
  <c r="GR40" i="25" s="1"/>
  <c r="M892" i="33" s="1"/>
  <c r="GP31" i="25"/>
  <c r="K640" i="33" s="1"/>
  <c r="DE31" i="3"/>
  <c r="DG31" i="3"/>
  <c r="GN26" i="25"/>
  <c r="G500" i="33" s="1"/>
  <c r="DA26" i="3"/>
  <c r="DC26" i="3"/>
  <c r="GP26" i="25" s="1"/>
  <c r="K500" i="33" s="1"/>
  <c r="GR22" i="25"/>
  <c r="M388" i="33" s="1"/>
  <c r="DI22" i="3"/>
  <c r="GN54" i="25"/>
  <c r="G1284" i="33" s="1"/>
  <c r="DA54" i="3"/>
  <c r="DC54" i="3"/>
  <c r="DA37" i="3"/>
  <c r="DC37" i="3"/>
  <c r="GN37" i="25"/>
  <c r="G808" i="33" s="1"/>
  <c r="GP57" i="25"/>
  <c r="K1368" i="33" s="1"/>
  <c r="DE57" i="3"/>
  <c r="DG57" i="3"/>
  <c r="GN52" i="25"/>
  <c r="G1228" i="33" s="1"/>
  <c r="DA52" i="3"/>
  <c r="DC52" i="3"/>
  <c r="GP52" i="25" s="1"/>
  <c r="K1228" i="33" s="1"/>
  <c r="GN51" i="25"/>
  <c r="G1200" i="33" s="1"/>
  <c r="DA51" i="3"/>
  <c r="DC51" i="3"/>
  <c r="GN41" i="25"/>
  <c r="G920" i="33" s="1"/>
  <c r="DA41" i="3"/>
  <c r="DC41" i="3"/>
  <c r="GP41" i="25" s="1"/>
  <c r="K920" i="33" s="1"/>
  <c r="FV76" i="25"/>
  <c r="FM61" i="25"/>
  <c r="FV73" i="25"/>
  <c r="FV61" i="25"/>
  <c r="FV46" i="25"/>
  <c r="FM34" i="25"/>
  <c r="FM50" i="25"/>
  <c r="DT29" i="25"/>
  <c r="FM18" i="25"/>
  <c r="FM58" i="25"/>
  <c r="CP15" i="25"/>
  <c r="CP94" i="25"/>
  <c r="BL106" i="25"/>
  <c r="CP98" i="25"/>
  <c r="AF64" i="25"/>
  <c r="BL100" i="25"/>
  <c r="BL74" i="25"/>
  <c r="BL94" i="25"/>
  <c r="BL98" i="25"/>
  <c r="BL33" i="25"/>
  <c r="CP47" i="25"/>
  <c r="BL30" i="25"/>
  <c r="BL67" i="25"/>
  <c r="CP19" i="25"/>
  <c r="CP37" i="25"/>
  <c r="CP49" i="25"/>
  <c r="CP53" i="25"/>
  <c r="CP93" i="25"/>
  <c r="CP104" i="25"/>
  <c r="DT60" i="25"/>
  <c r="FJ24" i="25"/>
  <c r="FV58" i="25"/>
  <c r="AF21" i="25"/>
  <c r="FV37" i="25"/>
  <c r="AF106" i="25"/>
  <c r="CP103" i="25"/>
  <c r="CP12" i="25"/>
  <c r="AF63" i="25"/>
  <c r="CP91" i="25"/>
  <c r="FJ91" i="25"/>
  <c r="FV103" i="25"/>
  <c r="FV85" i="25"/>
  <c r="CP107" i="25"/>
  <c r="CP92" i="25"/>
  <c r="CP95" i="25"/>
  <c r="CP65" i="25"/>
  <c r="BL66" i="25"/>
  <c r="CP89" i="25"/>
  <c r="BL84" i="25"/>
  <c r="CP84" i="25"/>
  <c r="CP45" i="25"/>
  <c r="FM95" i="25"/>
  <c r="BL77" i="25"/>
  <c r="CP88" i="25"/>
  <c r="BL101" i="25"/>
  <c r="FV79" i="25"/>
  <c r="FM60" i="25"/>
  <c r="BL17" i="25"/>
  <c r="BL88" i="25"/>
  <c r="AF107" i="25"/>
  <c r="AF65" i="25"/>
  <c r="BL103" i="25"/>
  <c r="FJ70" i="25"/>
  <c r="BL69" i="25"/>
  <c r="BL78" i="25"/>
  <c r="BL104" i="25"/>
  <c r="CP70" i="25"/>
  <c r="BL80" i="25"/>
  <c r="CP56" i="25"/>
  <c r="BL65" i="25"/>
  <c r="BL42" i="25"/>
  <c r="BL46" i="25"/>
  <c r="BL56" i="25"/>
  <c r="DT96" i="25"/>
  <c r="CP41" i="25"/>
  <c r="BL57" i="25"/>
  <c r="CP100" i="25"/>
  <c r="AF31" i="25"/>
  <c r="BL62" i="25"/>
  <c r="FV62" i="25"/>
  <c r="AF19" i="25"/>
  <c r="AF79" i="25"/>
  <c r="AF69" i="25"/>
  <c r="CP62" i="25"/>
  <c r="CP106" i="25"/>
  <c r="FV94" i="25"/>
  <c r="CP72" i="25"/>
  <c r="BL63" i="25"/>
  <c r="CP85" i="25"/>
  <c r="CP79" i="25"/>
  <c r="CP87" i="25"/>
  <c r="BL102" i="25"/>
  <c r="CP58" i="25"/>
  <c r="BL27" i="25"/>
  <c r="BL54" i="25"/>
  <c r="CP83" i="25"/>
  <c r="CP43" i="25"/>
  <c r="BL81" i="25"/>
  <c r="BL89" i="25"/>
  <c r="CP21" i="25"/>
  <c r="BL95" i="25"/>
  <c r="BL107" i="25"/>
  <c r="BL32" i="25"/>
  <c r="CP64" i="25"/>
  <c r="CP68" i="25"/>
  <c r="CP108" i="25"/>
  <c r="R92" i="25"/>
  <c r="DD96" i="3"/>
  <c r="DF96" i="3" s="1"/>
  <c r="DH96" i="3" s="1"/>
  <c r="CZ48" i="3"/>
  <c r="DB48" i="3" s="1"/>
  <c r="GM48" i="25"/>
  <c r="G1115" i="33" s="1"/>
  <c r="CZ52" i="3"/>
  <c r="DB52" i="3" s="1"/>
  <c r="FM108" i="25"/>
  <c r="FV107" i="25"/>
  <c r="FV93" i="25"/>
  <c r="FV81" i="25"/>
  <c r="FV68" i="25"/>
  <c r="FV63" i="25"/>
  <c r="FV66" i="25"/>
  <c r="BL10" i="25"/>
  <c r="O23" i="33"/>
  <c r="BL43" i="25"/>
  <c r="CP81" i="25"/>
  <c r="FV10" i="25"/>
  <c r="BL83" i="25"/>
  <c r="CQ6" i="25"/>
  <c r="CR6" i="25"/>
  <c r="CP101" i="25"/>
  <c r="CP97" i="25"/>
  <c r="CP66" i="25"/>
  <c r="CP74" i="25"/>
  <c r="CP6" i="25"/>
  <c r="BL76" i="25"/>
  <c r="BL60" i="25"/>
  <c r="BL92" i="25"/>
  <c r="BL20" i="25"/>
  <c r="CP90" i="25"/>
  <c r="GM38" i="25"/>
  <c r="G835" i="33" s="1"/>
  <c r="GM54" i="25"/>
  <c r="G1283" i="33" s="1"/>
  <c r="CZ49" i="3"/>
  <c r="DB49" i="3" s="1"/>
  <c r="GP20" i="25"/>
  <c r="K332" i="33" s="1"/>
  <c r="DE20" i="3"/>
  <c r="DG20" i="3"/>
  <c r="GR20" i="25" s="1"/>
  <c r="M332" i="33" s="1"/>
  <c r="DE16" i="3"/>
  <c r="DG16" i="3"/>
  <c r="GR16" i="25" s="1"/>
  <c r="M220" i="33" s="1"/>
  <c r="GP15" i="25"/>
  <c r="K192" i="33" s="1"/>
  <c r="DE15" i="3"/>
  <c r="DG15" i="3"/>
  <c r="GR15" i="25" s="1"/>
  <c r="M192" i="33" s="1"/>
  <c r="GP12" i="25"/>
  <c r="K108" i="33" s="1"/>
  <c r="DE12" i="3"/>
  <c r="DG12" i="3"/>
  <c r="DE11" i="3"/>
  <c r="DG11" i="3"/>
  <c r="GR11" i="25" s="1"/>
  <c r="M80" i="33" s="1"/>
  <c r="GP11" i="25"/>
  <c r="K80" i="33" s="1"/>
  <c r="DE17" i="3"/>
  <c r="DG17" i="3"/>
  <c r="GR17" i="25" s="1"/>
  <c r="M248" i="33" s="1"/>
  <c r="GP13" i="25"/>
  <c r="K136" i="33" s="1"/>
  <c r="DE13" i="3"/>
  <c r="DG13" i="3"/>
  <c r="DE14" i="3"/>
  <c r="DG14" i="3"/>
  <c r="GR14" i="25" s="1"/>
  <c r="M164" i="33" s="1"/>
  <c r="DE18" i="3"/>
  <c r="DG18" i="3"/>
  <c r="GR18" i="25" s="1"/>
  <c r="M276" i="33" s="1"/>
  <c r="GP19" i="25"/>
  <c r="K304" i="33" s="1"/>
  <c r="DE19" i="3"/>
  <c r="DG19" i="3"/>
  <c r="GR19" i="25" s="1"/>
  <c r="M304" i="33" s="1"/>
  <c r="DI21" i="3"/>
  <c r="GP51" i="25"/>
  <c r="K1200" i="33" s="1"/>
  <c r="DE51" i="3"/>
  <c r="DG51" i="3"/>
  <c r="GR51" i="25" s="1"/>
  <c r="M1200" i="33" s="1"/>
  <c r="GR57" i="25"/>
  <c r="M1368" i="33" s="1"/>
  <c r="DI57" i="3"/>
  <c r="GP54" i="25"/>
  <c r="K1284" i="33" s="1"/>
  <c r="DE54" i="3"/>
  <c r="DG54" i="3"/>
  <c r="GR54" i="25" s="1"/>
  <c r="M1284" i="33" s="1"/>
  <c r="DE26" i="3"/>
  <c r="DG26" i="3"/>
  <c r="GR26" i="25" s="1"/>
  <c r="M500" i="33" s="1"/>
  <c r="DI40" i="3"/>
  <c r="DI32" i="3"/>
  <c r="GR49" i="25"/>
  <c r="M1144" i="33" s="1"/>
  <c r="DI49" i="3"/>
  <c r="DI44" i="3"/>
  <c r="DI58" i="3"/>
  <c r="DE53" i="3"/>
  <c r="DG53" i="3"/>
  <c r="GR53" i="25" s="1"/>
  <c r="M1256" i="33" s="1"/>
  <c r="GR24" i="25"/>
  <c r="M444" i="33" s="1"/>
  <c r="DI24" i="3"/>
  <c r="GP55" i="25"/>
  <c r="K1312" i="33" s="1"/>
  <c r="DE55" i="3"/>
  <c r="DG55" i="3"/>
  <c r="GR55" i="25" s="1"/>
  <c r="M1312" i="33" s="1"/>
  <c r="GP42" i="25"/>
  <c r="K948" i="33" s="1"/>
  <c r="DE42" i="3"/>
  <c r="DG42" i="3"/>
  <c r="GR42" i="25" s="1"/>
  <c r="M948" i="33" s="1"/>
  <c r="GP23" i="25"/>
  <c r="K416" i="33" s="1"/>
  <c r="DE23" i="3"/>
  <c r="DG23" i="3"/>
  <c r="GR23" i="25" s="1"/>
  <c r="M416" i="33" s="1"/>
  <c r="GR39" i="25"/>
  <c r="M864" i="33" s="1"/>
  <c r="DI39" i="3"/>
  <c r="DI34" i="3"/>
  <c r="GR47" i="25"/>
  <c r="M1088" i="33" s="1"/>
  <c r="DI47" i="3"/>
  <c r="GP36" i="25"/>
  <c r="K780" i="33" s="1"/>
  <c r="DE36" i="3"/>
  <c r="DG36" i="3"/>
  <c r="GR36" i="25" s="1"/>
  <c r="M780" i="33" s="1"/>
  <c r="DE33" i="3"/>
  <c r="DG33" i="3"/>
  <c r="GR33" i="25" s="1"/>
  <c r="M696" i="33" s="1"/>
  <c r="DE27" i="3"/>
  <c r="DG27" i="3"/>
  <c r="GR27" i="25" s="1"/>
  <c r="M528" i="33" s="1"/>
  <c r="GP37" i="25"/>
  <c r="K808" i="33" s="1"/>
  <c r="DE37" i="3"/>
  <c r="DG37" i="3"/>
  <c r="GR37" i="25" s="1"/>
  <c r="M808" i="33" s="1"/>
  <c r="DE41" i="3"/>
  <c r="DG41" i="3"/>
  <c r="GR41" i="25" s="1"/>
  <c r="M920" i="33" s="1"/>
  <c r="DE52" i="3"/>
  <c r="DG52" i="3"/>
  <c r="GR52" i="25" s="1"/>
  <c r="M1228" i="33" s="1"/>
  <c r="GR31" i="25"/>
  <c r="M640" i="33" s="1"/>
  <c r="DI31" i="3"/>
  <c r="DE59" i="3"/>
  <c r="DG59" i="3"/>
  <c r="GR59" i="25" s="1"/>
  <c r="M1424" i="33" s="1"/>
  <c r="DI61" i="3"/>
  <c r="DI29" i="3"/>
  <c r="GP56" i="25"/>
  <c r="K1340" i="33" s="1"/>
  <c r="DE56" i="3"/>
  <c r="DG56" i="3"/>
  <c r="GR56" i="25" s="1"/>
  <c r="M1340" i="33" s="1"/>
  <c r="DI30" i="3"/>
  <c r="DE60" i="3"/>
  <c r="DG60" i="3"/>
  <c r="GR60" i="25" s="1"/>
  <c r="M1452" i="33" s="1"/>
  <c r="DE28" i="3"/>
  <c r="DG28" i="3"/>
  <c r="GR28" i="25" s="1"/>
  <c r="M556" i="33" s="1"/>
  <c r="GP38" i="25"/>
  <c r="K836" i="33" s="1"/>
  <c r="DE38" i="3"/>
  <c r="DG38" i="3"/>
  <c r="GR38" i="25" s="1"/>
  <c r="M836" i="33" s="1"/>
  <c r="DE46" i="3"/>
  <c r="DG46" i="3"/>
  <c r="GR46" i="25" s="1"/>
  <c r="M1060" i="33" s="1"/>
  <c r="GP46" i="25"/>
  <c r="K1060" i="33" s="1"/>
  <c r="DI25" i="3"/>
  <c r="GP62" i="25"/>
  <c r="K1508" i="33" s="1"/>
  <c r="DE62" i="3"/>
  <c r="DG62" i="3"/>
  <c r="GR62" i="25" s="1"/>
  <c r="M1508" i="33" s="1"/>
  <c r="GQ23" i="25"/>
  <c r="M415" i="33" s="1"/>
  <c r="DD38" i="3"/>
  <c r="DF38" i="3" s="1"/>
  <c r="GO38" i="25"/>
  <c r="K835" i="33" s="1"/>
  <c r="DI19" i="3"/>
  <c r="DI14" i="3"/>
  <c r="DI17" i="3"/>
  <c r="GR12" i="25"/>
  <c r="M108" i="33" s="1"/>
  <c r="DI12" i="3"/>
  <c r="DI16" i="3"/>
  <c r="DI18" i="3"/>
  <c r="GR13" i="25"/>
  <c r="M136" i="33" s="1"/>
  <c r="DI13" i="3"/>
  <c r="DI15" i="3"/>
  <c r="DI20" i="3"/>
  <c r="DI11" i="3"/>
  <c r="DI38" i="3"/>
  <c r="DI60" i="3"/>
  <c r="DI56" i="3"/>
  <c r="DI27" i="3"/>
  <c r="DI36" i="3"/>
  <c r="DI23" i="3"/>
  <c r="DI55" i="3"/>
  <c r="DI26" i="3"/>
  <c r="DI41" i="3"/>
  <c r="DI53" i="3"/>
  <c r="DI62" i="3"/>
  <c r="DI28" i="3"/>
  <c r="DI59" i="3"/>
  <c r="DI52" i="3"/>
  <c r="DI37" i="3"/>
  <c r="DI33" i="3"/>
  <c r="DI42" i="3"/>
  <c r="DI54" i="3"/>
  <c r="DI51" i="3"/>
  <c r="DI46" i="3"/>
  <c r="HT48" i="25"/>
  <c r="X24" i="9"/>
  <c r="W431" i="33" s="1"/>
  <c r="HI24" i="25"/>
  <c r="HN48" i="25"/>
  <c r="X37" i="9"/>
  <c r="W795" i="33" s="1"/>
  <c r="HI66" i="25"/>
  <c r="HI48" i="25"/>
  <c r="HI80" i="25"/>
  <c r="HN101" i="25"/>
  <c r="HI101" i="25"/>
  <c r="HI37" i="25"/>
  <c r="HN74" i="25"/>
  <c r="HN105" i="25"/>
  <c r="HN37" i="25"/>
  <c r="X66" i="9"/>
  <c r="W1607" i="33" s="1"/>
  <c r="HN66" i="25"/>
  <c r="HT86" i="25"/>
  <c r="HN61" i="25"/>
  <c r="HT61" i="25"/>
  <c r="HN65" i="25"/>
  <c r="HT81" i="25"/>
  <c r="HT83" i="25"/>
  <c r="HT76" i="25"/>
  <c r="HT91" i="25"/>
  <c r="HT87" i="25"/>
  <c r="HT70" i="25"/>
  <c r="HT104" i="25"/>
  <c r="HT66" i="25"/>
  <c r="HT107" i="25"/>
  <c r="HT99" i="25"/>
  <c r="HT72" i="25"/>
  <c r="HT79" i="25"/>
  <c r="HT105" i="25"/>
  <c r="HT65" i="25"/>
  <c r="HT69" i="25"/>
  <c r="HT88" i="25"/>
  <c r="HT98" i="25"/>
  <c r="HT89" i="25"/>
  <c r="HN67" i="25"/>
  <c r="HT60" i="25"/>
  <c r="HT101" i="25"/>
  <c r="HT47" i="25"/>
  <c r="HT31" i="25"/>
  <c r="HT30" i="25"/>
  <c r="HT27" i="25"/>
  <c r="HT57" i="25"/>
  <c r="HT29" i="25"/>
  <c r="X48" i="9"/>
  <c r="W1103" i="33" s="1"/>
  <c r="HT25" i="25"/>
  <c r="HT53" i="25"/>
  <c r="HT32" i="25"/>
  <c r="HT49" i="25"/>
  <c r="HT34" i="25"/>
  <c r="HT37" i="25"/>
  <c r="X101" i="9"/>
  <c r="W2587" i="33" s="1"/>
  <c r="X46" i="9"/>
  <c r="W1047" i="33" s="1"/>
  <c r="X106" i="9"/>
  <c r="W2727" i="33" s="1"/>
  <c r="X19" i="9"/>
  <c r="W291" i="33" s="1"/>
  <c r="X91" i="9"/>
  <c r="W2307" i="33" s="1"/>
  <c r="X74" i="9"/>
  <c r="W1831" i="33" s="1"/>
  <c r="HI74" i="25"/>
  <c r="HT24" i="25"/>
  <c r="X57" i="9"/>
  <c r="W1355" i="33" s="1"/>
  <c r="HN24" i="25"/>
  <c r="HI13" i="25"/>
  <c r="HI107" i="25"/>
  <c r="X21" i="9"/>
  <c r="W347" i="33" s="1"/>
  <c r="HN72" i="25"/>
  <c r="X47" i="9"/>
  <c r="W1075" i="33" s="1"/>
  <c r="HN47" i="25"/>
  <c r="HI86" i="25"/>
  <c r="HN19" i="25"/>
  <c r="HI105" i="25"/>
  <c r="HI29" i="25"/>
  <c r="HI61" i="25"/>
  <c r="X65" i="9"/>
  <c r="W1579" i="33" s="1"/>
  <c r="HI95" i="25"/>
  <c r="HI30" i="25"/>
  <c r="HI76" i="25"/>
  <c r="X69" i="9"/>
  <c r="W1691" i="33" s="1"/>
  <c r="HN69" i="25"/>
  <c r="HI53" i="25"/>
  <c r="HN88" i="25"/>
  <c r="X98" i="9"/>
  <c r="W2503" i="33" s="1"/>
  <c r="X89" i="9"/>
  <c r="W2251" i="33" s="1"/>
  <c r="HI67" i="25"/>
  <c r="HI36" i="25"/>
  <c r="HI87" i="25"/>
  <c r="HN27" i="25"/>
  <c r="HI28" i="25"/>
  <c r="X60" i="9"/>
  <c r="W1439" i="33" s="1"/>
  <c r="HI60" i="25"/>
  <c r="HI104" i="25"/>
  <c r="HN99" i="25"/>
  <c r="X25" i="9"/>
  <c r="W459" i="33" s="1"/>
  <c r="HN25" i="25"/>
  <c r="HN79" i="25"/>
  <c r="HN31" i="25"/>
  <c r="HI31" i="25"/>
  <c r="HN86" i="25"/>
  <c r="HN29" i="25"/>
  <c r="X30" i="9"/>
  <c r="W599" i="33" s="1"/>
  <c r="HI83" i="25"/>
  <c r="HI39" i="25"/>
  <c r="X53" i="9"/>
  <c r="W1243" i="33" s="1"/>
  <c r="HI88" i="25"/>
  <c r="HN34" i="25"/>
  <c r="HI98" i="25"/>
  <c r="HN89" i="25"/>
  <c r="HN21" i="25"/>
  <c r="HN91" i="25"/>
  <c r="HI92" i="25"/>
  <c r="X32" i="9"/>
  <c r="W655" i="33" s="1"/>
  <c r="HN32" i="25"/>
  <c r="HN49" i="25"/>
  <c r="HN87" i="25"/>
  <c r="HI85" i="25"/>
  <c r="HI27" i="25"/>
  <c r="X70" i="9"/>
  <c r="W1719" i="33" s="1"/>
  <c r="X28" i="9"/>
  <c r="W543" i="33" s="1"/>
  <c r="HN28" i="25"/>
  <c r="HN60" i="25"/>
  <c r="X99" i="9"/>
  <c r="W2531" i="33" s="1"/>
  <c r="X72" i="9"/>
  <c r="W1775" i="33" s="1"/>
  <c r="HI47" i="25"/>
  <c r="X79" i="9"/>
  <c r="W1971" i="33" s="1"/>
  <c r="X86" i="9"/>
  <c r="W2167" i="33" s="1"/>
  <c r="HI19" i="25"/>
  <c r="X29" i="9"/>
  <c r="W571" i="33" s="1"/>
  <c r="HI57" i="25"/>
  <c r="HI65" i="25"/>
  <c r="X81" i="9"/>
  <c r="W2027" i="33" s="1"/>
  <c r="HN81" i="25"/>
  <c r="HN95" i="25"/>
  <c r="HN30" i="25"/>
  <c r="X83" i="9"/>
  <c r="W2083" i="33" s="1"/>
  <c r="HI69" i="25"/>
  <c r="HI106" i="25"/>
  <c r="HN106" i="25"/>
  <c r="HI34" i="25"/>
  <c r="HN98" i="25"/>
  <c r="HN36" i="25"/>
  <c r="X36" i="9"/>
  <c r="W767" i="33" s="1"/>
  <c r="HI93" i="25"/>
  <c r="HN35" i="25"/>
  <c r="HI32" i="25"/>
  <c r="X49" i="9"/>
  <c r="W1131" i="33" s="1"/>
  <c r="X85" i="9"/>
  <c r="W2139" i="33" s="1"/>
  <c r="X27" i="9"/>
  <c r="W515" i="33" s="1"/>
  <c r="HI70" i="25"/>
  <c r="HN46" i="25"/>
  <c r="HI99" i="25"/>
  <c r="HI72" i="25"/>
  <c r="HI25" i="25"/>
  <c r="HI79" i="25"/>
  <c r="X105" i="9"/>
  <c r="W2699" i="33" s="1"/>
  <c r="HN57" i="25"/>
  <c r="X61" i="9"/>
  <c r="W1467" i="33" s="1"/>
  <c r="HI81" i="25"/>
  <c r="HN83" i="25"/>
  <c r="HN39" i="25"/>
  <c r="X76" i="9"/>
  <c r="W1887" i="33" s="1"/>
  <c r="HN76" i="25"/>
  <c r="HN53" i="25"/>
  <c r="HI89" i="25"/>
  <c r="HI21" i="25"/>
  <c r="HN93" i="25"/>
  <c r="HI91" i="25"/>
  <c r="HI35" i="25"/>
  <c r="HI49" i="25"/>
  <c r="HN85" i="25"/>
  <c r="HN70" i="25"/>
  <c r="HI46" i="25"/>
  <c r="HN104" i="25"/>
  <c r="HI17" i="25"/>
  <c r="HN17" i="25"/>
  <c r="X17" i="9"/>
  <c r="W235" i="33" s="1"/>
  <c r="X107" i="9"/>
  <c r="W2755" i="33" s="1"/>
  <c r="HN107" i="25"/>
  <c r="X16" i="9"/>
  <c r="W207" i="33" s="1"/>
  <c r="X10" i="9"/>
  <c r="W39" i="33" s="1"/>
  <c r="HT58" i="25"/>
  <c r="HT108" i="25"/>
  <c r="HT97" i="25"/>
  <c r="HT73" i="25"/>
  <c r="HT94" i="25"/>
  <c r="HT102" i="25"/>
  <c r="HT96" i="25"/>
  <c r="HT100" i="25"/>
  <c r="HT78" i="25"/>
  <c r="HT85" i="25"/>
  <c r="HT93" i="25"/>
  <c r="HT106" i="25"/>
  <c r="HT103" i="25"/>
  <c r="HT82" i="25"/>
  <c r="HN82" i="25"/>
  <c r="HT71" i="25"/>
  <c r="HN62" i="25"/>
  <c r="HT62" i="25"/>
  <c r="HT63" i="25"/>
  <c r="HT80" i="25"/>
  <c r="HT15" i="25"/>
  <c r="HN44" i="25"/>
  <c r="HT54" i="25"/>
  <c r="HT33" i="25"/>
  <c r="HT55" i="25"/>
  <c r="HT52" i="25"/>
  <c r="HT41" i="25"/>
  <c r="HT23" i="25"/>
  <c r="HT50" i="25"/>
  <c r="HT45" i="25"/>
  <c r="HT35" i="25"/>
  <c r="HT17" i="25"/>
  <c r="HT46" i="25"/>
  <c r="HT44" i="25"/>
  <c r="HT38" i="25"/>
  <c r="HT18" i="25"/>
  <c r="HT40" i="25"/>
  <c r="HT42" i="25"/>
  <c r="HT9" i="25"/>
  <c r="HT10" i="25"/>
  <c r="HT11" i="25"/>
  <c r="HT12" i="25"/>
  <c r="HT13" i="25"/>
  <c r="HT14" i="25"/>
  <c r="HT16" i="25"/>
  <c r="HT19" i="25"/>
  <c r="HT20" i="25"/>
  <c r="HT21" i="25"/>
  <c r="HT22" i="25"/>
  <c r="HT26" i="25"/>
  <c r="HT28" i="25"/>
  <c r="HT36" i="25"/>
  <c r="HT39" i="25"/>
  <c r="HT43" i="25"/>
  <c r="HT51" i="25"/>
  <c r="HT56" i="25"/>
  <c r="HT59" i="25"/>
  <c r="HT64" i="25"/>
  <c r="HT67" i="25"/>
  <c r="HT68" i="25"/>
  <c r="HT74" i="25"/>
  <c r="HT75" i="25"/>
  <c r="HT77" i="25"/>
  <c r="HT84" i="25"/>
  <c r="HT90" i="25"/>
  <c r="HT92" i="25"/>
  <c r="HT95" i="25"/>
  <c r="HN45" i="25"/>
  <c r="X104" i="9"/>
  <c r="W2671" i="33" s="1"/>
  <c r="X67" i="9"/>
  <c r="W1635" i="33" s="1"/>
  <c r="X12" i="9"/>
  <c r="W95" i="33" s="1"/>
  <c r="X87" i="9"/>
  <c r="W2195" i="33" s="1"/>
  <c r="X88" i="9"/>
  <c r="W2223" i="33" s="1"/>
  <c r="X39" i="9"/>
  <c r="W851" i="33" s="1"/>
  <c r="X31" i="9"/>
  <c r="W627" i="33" s="1"/>
  <c r="X34" i="9"/>
  <c r="W711" i="33" s="1"/>
  <c r="X22" i="9"/>
  <c r="W375" i="33" s="1"/>
  <c r="X80" i="9"/>
  <c r="W1999" i="33" s="1"/>
  <c r="HN14" i="25"/>
  <c r="X92" i="9"/>
  <c r="W2335" i="33" s="1"/>
  <c r="X35" i="9"/>
  <c r="W739" i="33" s="1"/>
  <c r="HN92" i="25"/>
  <c r="X68" i="9"/>
  <c r="W1663" i="33" s="1"/>
  <c r="HI68" i="25"/>
  <c r="HN68" i="25"/>
  <c r="HI20" i="25"/>
  <c r="HN20" i="25"/>
  <c r="X20" i="9"/>
  <c r="W319" i="33" s="1"/>
  <c r="HN80" i="25"/>
  <c r="HN84" i="25"/>
  <c r="X14" i="9"/>
  <c r="W151" i="33" s="1"/>
  <c r="HN12" i="25"/>
  <c r="HN13" i="25"/>
  <c r="X13" i="9"/>
  <c r="W123" i="33" s="1"/>
  <c r="HI15" i="25"/>
  <c r="X93" i="9"/>
  <c r="W2363" i="33" s="1"/>
  <c r="X44" i="9"/>
  <c r="W991" i="33" s="1"/>
  <c r="HI44" i="25"/>
  <c r="HI38" i="25"/>
  <c r="HI54" i="25"/>
  <c r="HN103" i="25"/>
  <c r="X108" i="9"/>
  <c r="W2783" i="33" s="1"/>
  <c r="HI108" i="25"/>
  <c r="HN33" i="25"/>
  <c r="X97" i="9"/>
  <c r="W2475" i="33" s="1"/>
  <c r="HI97" i="25"/>
  <c r="X55" i="9"/>
  <c r="W1299" i="33" s="1"/>
  <c r="HI55" i="25"/>
  <c r="HI82" i="25"/>
  <c r="HN71" i="25"/>
  <c r="HI71" i="25"/>
  <c r="HN94" i="25"/>
  <c r="HI22" i="25"/>
  <c r="HN52" i="25"/>
  <c r="HN96" i="25"/>
  <c r="HN40" i="25"/>
  <c r="X23" i="9"/>
  <c r="W403" i="33" s="1"/>
  <c r="X42" i="9"/>
  <c r="W935" i="33" s="1"/>
  <c r="X50" i="9"/>
  <c r="W1159" i="33" s="1"/>
  <c r="HN50" i="25"/>
  <c r="HN63" i="25"/>
  <c r="X100" i="9"/>
  <c r="W2559" i="33" s="1"/>
  <c r="HI100" i="25"/>
  <c r="HN78" i="25"/>
  <c r="HI43" i="25"/>
  <c r="HN97" i="25"/>
  <c r="X73" i="9"/>
  <c r="W1803" i="33" s="1"/>
  <c r="HN73" i="25"/>
  <c r="HN55" i="25"/>
  <c r="X94" i="9"/>
  <c r="W2391" i="33" s="1"/>
  <c r="HI94" i="25"/>
  <c r="X102" i="9"/>
  <c r="W2615" i="33" s="1"/>
  <c r="HN22" i="25"/>
  <c r="X52" i="9"/>
  <c r="W1215" i="33" s="1"/>
  <c r="HI52" i="25"/>
  <c r="X41" i="9"/>
  <c r="W907" i="33" s="1"/>
  <c r="HN41" i="25"/>
  <c r="X18" i="9"/>
  <c r="W263" i="33" s="1"/>
  <c r="X96" i="9"/>
  <c r="W2447" i="33" s="1"/>
  <c r="HI23" i="25"/>
  <c r="HI42" i="25"/>
  <c r="X62" i="9"/>
  <c r="W1495" i="33" s="1"/>
  <c r="HI45" i="25"/>
  <c r="X63" i="9"/>
  <c r="W1523" i="33" s="1"/>
  <c r="HN100" i="25"/>
  <c r="HN43" i="25"/>
  <c r="HN38" i="25"/>
  <c r="X54" i="9"/>
  <c r="W1271" i="33" s="1"/>
  <c r="HN54" i="25"/>
  <c r="HN58" i="25"/>
  <c r="X58" i="9"/>
  <c r="W1383" i="33" s="1"/>
  <c r="HI103" i="25"/>
  <c r="HN108" i="25"/>
  <c r="HI73" i="25"/>
  <c r="X82" i="9"/>
  <c r="W2055" i="33" s="1"/>
  <c r="X71" i="9"/>
  <c r="W1747" i="33" s="1"/>
  <c r="HN102" i="25"/>
  <c r="HI18" i="25"/>
  <c r="HI96" i="25"/>
  <c r="X40" i="9"/>
  <c r="W879" i="33" s="1"/>
  <c r="HI40" i="25"/>
  <c r="HN42" i="25"/>
  <c r="HI62" i="25"/>
  <c r="HI26" i="25"/>
  <c r="HI63" i="25"/>
  <c r="HI78" i="25"/>
  <c r="X43" i="9"/>
  <c r="W963" i="33" s="1"/>
  <c r="X38" i="9"/>
  <c r="W823" i="33" s="1"/>
  <c r="HI58" i="25"/>
  <c r="X103" i="9"/>
  <c r="W2643" i="33" s="1"/>
  <c r="X33" i="9"/>
  <c r="W683" i="33" s="1"/>
  <c r="HI33" i="25"/>
  <c r="HI102" i="25"/>
  <c r="HI41" i="25"/>
  <c r="HN18" i="25"/>
  <c r="HN23" i="25"/>
  <c r="HI50" i="25"/>
  <c r="HN26" i="25"/>
  <c r="X45" i="9"/>
  <c r="W1019" i="33" s="1"/>
  <c r="X78" i="9"/>
  <c r="W1943" i="33" s="1"/>
  <c r="HI16" i="25"/>
  <c r="HI14" i="25"/>
  <c r="HI11" i="25"/>
  <c r="HI12" i="25"/>
  <c r="HN10" i="25"/>
  <c r="HI10" i="25"/>
  <c r="HN15" i="25"/>
  <c r="X11" i="9"/>
  <c r="W67" i="33" s="1"/>
  <c r="HN16" i="25"/>
  <c r="X9" i="9"/>
  <c r="W11" i="33" s="1"/>
  <c r="HN11" i="25"/>
  <c r="IE10" i="25"/>
  <c r="HN77" i="25"/>
  <c r="HN90" i="25"/>
  <c r="HN51" i="25"/>
  <c r="X26" i="9"/>
  <c r="W487" i="33" s="1"/>
  <c r="X95" i="9"/>
  <c r="W2419" i="33" s="1"/>
  <c r="X59" i="9"/>
  <c r="W1411" i="33" s="1"/>
  <c r="HI59" i="25"/>
  <c r="HN59" i="25"/>
  <c r="HI51" i="25"/>
  <c r="HI56" i="25"/>
  <c r="HI64" i="25"/>
  <c r="HI75" i="25"/>
  <c r="HI77" i="25"/>
  <c r="HI84" i="25"/>
  <c r="HI90" i="25"/>
  <c r="HN56" i="25"/>
  <c r="HN64" i="25"/>
  <c r="HN75" i="25"/>
  <c r="X51" i="9"/>
  <c r="W1187" i="33" s="1"/>
  <c r="X84" i="9"/>
  <c r="W2111" i="33" s="1"/>
  <c r="X77" i="9"/>
  <c r="W1915" i="33" s="1"/>
  <c r="X75" i="9"/>
  <c r="W1859" i="33" s="1"/>
  <c r="X64" i="9"/>
  <c r="W1551" i="33" s="1"/>
  <c r="X90" i="9"/>
  <c r="W2279" i="33" s="1"/>
  <c r="X15" i="9"/>
  <c r="W179" i="33" s="1"/>
  <c r="X56" i="9"/>
  <c r="W1327" i="33" s="1"/>
  <c r="AA100" i="15"/>
  <c r="AC9" i="15"/>
  <c r="AA12" i="15"/>
  <c r="AA47" i="15"/>
  <c r="AA23" i="15"/>
  <c r="AA65" i="15"/>
  <c r="AA36" i="15"/>
  <c r="AA9" i="15"/>
  <c r="AA13" i="15"/>
  <c r="AA15" i="15"/>
  <c r="AA27" i="15"/>
  <c r="AA60" i="15"/>
  <c r="AA105" i="15"/>
  <c r="AA34" i="15"/>
  <c r="AA52" i="15"/>
  <c r="AA84" i="15"/>
  <c r="AA28" i="15"/>
  <c r="AA104" i="15"/>
  <c r="AA98" i="15"/>
  <c r="AA35" i="15"/>
  <c r="AA26" i="15"/>
  <c r="AA69" i="15"/>
  <c r="AA85" i="15"/>
  <c r="AA66" i="15"/>
  <c r="AA88" i="15"/>
  <c r="AA106" i="15"/>
  <c r="AA86" i="15"/>
  <c r="AA14" i="15"/>
  <c r="AA68" i="15"/>
  <c r="AA56" i="15"/>
  <c r="AA46" i="15"/>
  <c r="AA48" i="15"/>
  <c r="AA38" i="15"/>
  <c r="AA82" i="15"/>
  <c r="AA78" i="15"/>
  <c r="AA97" i="15"/>
  <c r="AA24" i="15"/>
  <c r="AA30" i="15"/>
  <c r="AA71" i="15"/>
  <c r="AA59" i="15"/>
  <c r="AA91" i="15"/>
  <c r="AA31" i="15"/>
  <c r="AA103" i="15"/>
  <c r="AA64" i="15"/>
  <c r="AA18" i="15"/>
  <c r="AA45" i="15"/>
  <c r="AA29" i="15"/>
  <c r="AA33" i="15"/>
  <c r="AA87" i="15"/>
  <c r="AA80" i="15"/>
  <c r="AA75" i="15"/>
  <c r="AA90" i="15"/>
  <c r="AA73" i="15"/>
  <c r="AA19" i="15"/>
  <c r="AA67" i="15"/>
  <c r="AA79" i="15"/>
  <c r="AA70" i="15"/>
  <c r="AA62" i="15"/>
  <c r="AA37" i="15"/>
  <c r="AA40" i="15"/>
  <c r="AA74" i="15"/>
  <c r="AA39" i="15"/>
  <c r="AA22" i="15"/>
  <c r="AA93" i="15"/>
  <c r="AA77" i="15"/>
  <c r="AA57" i="15"/>
  <c r="AA21" i="15"/>
  <c r="AA107" i="15"/>
  <c r="AA43" i="15"/>
  <c r="AA92" i="15"/>
  <c r="AA54" i="15"/>
  <c r="AA42" i="15"/>
  <c r="AA102" i="15"/>
  <c r="AA17" i="15"/>
  <c r="AA49" i="15"/>
  <c r="AA32" i="15"/>
  <c r="AA51" i="15"/>
  <c r="AA41" i="15"/>
  <c r="AA76" i="15"/>
  <c r="AA101" i="15"/>
  <c r="AA61" i="15"/>
  <c r="AA81" i="15"/>
  <c r="AA44" i="15"/>
  <c r="AA72" i="15"/>
  <c r="AA99" i="15"/>
  <c r="AA25" i="15"/>
  <c r="AA96" i="15"/>
  <c r="AA53" i="15"/>
  <c r="AA95" i="15"/>
  <c r="W10" i="15"/>
  <c r="AA10" i="15"/>
  <c r="AA58" i="15"/>
  <c r="AA94" i="15"/>
  <c r="AA83" i="15"/>
  <c r="AA50" i="15"/>
  <c r="AA63" i="15"/>
  <c r="AA55" i="15"/>
  <c r="AA89" i="15"/>
  <c r="AA16" i="15"/>
  <c r="AA11" i="15"/>
  <c r="AA20" i="15"/>
  <c r="FJ99" i="25"/>
  <c r="R39" i="25"/>
  <c r="CP105" i="25"/>
  <c r="BL71" i="25"/>
  <c r="BL48" i="25"/>
  <c r="GU81" i="25"/>
  <c r="AU51" i="9"/>
  <c r="R50" i="15"/>
  <c r="AE84" i="15"/>
  <c r="Y84" i="15"/>
  <c r="Z84" i="15"/>
  <c r="AF84" i="15"/>
  <c r="AC84" i="15"/>
  <c r="AG84" i="15"/>
  <c r="AF80" i="15"/>
  <c r="V80" i="15"/>
  <c r="Z80" i="15"/>
  <c r="Y80" i="15"/>
  <c r="AG80" i="15"/>
  <c r="AB80" i="15"/>
  <c r="W72" i="15"/>
  <c r="AF72" i="15"/>
  <c r="Z72" i="15"/>
  <c r="V72" i="15"/>
  <c r="AG72" i="15"/>
  <c r="AE72" i="15"/>
  <c r="AB72" i="15"/>
  <c r="V58" i="15"/>
  <c r="AB58" i="15"/>
  <c r="X58" i="15"/>
  <c r="W58" i="15"/>
  <c r="AC58" i="15"/>
  <c r="AD58" i="15"/>
  <c r="AG58" i="15"/>
  <c r="AE58" i="15"/>
  <c r="AF58" i="15"/>
  <c r="V41" i="15"/>
  <c r="AE41" i="15"/>
  <c r="AB41" i="15"/>
  <c r="AC41" i="15"/>
  <c r="AF41" i="15"/>
  <c r="W41" i="15"/>
  <c r="DT65" i="25"/>
  <c r="AD84" i="15"/>
  <c r="AB84" i="15"/>
  <c r="DT55" i="25"/>
  <c r="AE85" i="15"/>
  <c r="V85" i="15"/>
  <c r="AC85" i="15"/>
  <c r="AG85" i="15"/>
  <c r="AD85" i="15"/>
  <c r="Z85" i="15"/>
  <c r="X85" i="15"/>
  <c r="AF85" i="15"/>
  <c r="AG81" i="15"/>
  <c r="AC81" i="15"/>
  <c r="AB81" i="15"/>
  <c r="AE81" i="15"/>
  <c r="Y81" i="15"/>
  <c r="AF81" i="15"/>
  <c r="AF73" i="15"/>
  <c r="V73" i="15"/>
  <c r="Y73" i="15"/>
  <c r="AE73" i="15"/>
  <c r="W73" i="15"/>
  <c r="Z73" i="15"/>
  <c r="X73" i="15"/>
  <c r="AE59" i="15"/>
  <c r="AD59" i="15"/>
  <c r="W59" i="15"/>
  <c r="Z59" i="15"/>
  <c r="X59" i="15"/>
  <c r="AG44" i="15"/>
  <c r="AD44" i="15"/>
  <c r="Z44" i="15"/>
  <c r="V44" i="15"/>
  <c r="W44" i="15"/>
  <c r="AF44" i="15"/>
  <c r="AE44" i="15"/>
  <c r="AF86" i="25"/>
  <c r="AD72" i="15"/>
  <c r="Z58" i="15"/>
  <c r="CP55" i="25"/>
  <c r="AD41" i="15"/>
  <c r="AC96" i="15"/>
  <c r="Z96" i="15"/>
  <c r="AF82" i="15"/>
  <c r="Y82" i="15"/>
  <c r="AE82" i="15"/>
  <c r="AB82" i="15"/>
  <c r="X82" i="15"/>
  <c r="AG78" i="15"/>
  <c r="AE78" i="15"/>
  <c r="W78" i="15"/>
  <c r="AB78" i="15"/>
  <c r="X78" i="15"/>
  <c r="Y78" i="15"/>
  <c r="AF78" i="15"/>
  <c r="AF76" i="15"/>
  <c r="AB76" i="15"/>
  <c r="Z76" i="15"/>
  <c r="AE62" i="15"/>
  <c r="AB62" i="15"/>
  <c r="AD62" i="15"/>
  <c r="AG62" i="15"/>
  <c r="X62" i="15"/>
  <c r="AF62" i="15"/>
  <c r="W62" i="15"/>
  <c r="W56" i="15"/>
  <c r="AC56" i="15"/>
  <c r="AE56" i="15"/>
  <c r="AG56" i="15"/>
  <c r="Z56" i="15"/>
  <c r="AB56" i="15"/>
  <c r="AF56" i="15"/>
  <c r="AE45" i="15"/>
  <c r="AF45" i="15"/>
  <c r="Z45" i="15"/>
  <c r="AD45" i="15"/>
  <c r="X45" i="15"/>
  <c r="AB45" i="15"/>
  <c r="F110" i="15"/>
  <c r="H110" i="15" s="1"/>
  <c r="AE97" i="15"/>
  <c r="Z97" i="15"/>
  <c r="AC97" i="15"/>
  <c r="Y97" i="15"/>
  <c r="X97" i="15"/>
  <c r="V97" i="15"/>
  <c r="AG97" i="15"/>
  <c r="W92" i="15"/>
  <c r="V92" i="15"/>
  <c r="AD92" i="15"/>
  <c r="AE92" i="15"/>
  <c r="Y92" i="15"/>
  <c r="AC92" i="15"/>
  <c r="AF92" i="15"/>
  <c r="AG83" i="15"/>
  <c r="AC83" i="15"/>
  <c r="Z83" i="15"/>
  <c r="W83" i="15"/>
  <c r="AB83" i="15"/>
  <c r="V83" i="15"/>
  <c r="AE79" i="15"/>
  <c r="AF79" i="15"/>
  <c r="AC79" i="15"/>
  <c r="AB79" i="15"/>
  <c r="W79" i="15"/>
  <c r="Y79" i="15"/>
  <c r="AD79" i="15"/>
  <c r="V63" i="15"/>
  <c r="AG63" i="15"/>
  <c r="W63" i="15"/>
  <c r="AE63" i="15"/>
  <c r="AC63" i="15"/>
  <c r="AB63" i="15"/>
  <c r="Y63" i="15"/>
  <c r="AD63" i="15"/>
  <c r="AF57" i="15"/>
  <c r="Y57" i="15"/>
  <c r="AD57" i="15"/>
  <c r="V57" i="15"/>
  <c r="W57" i="15"/>
  <c r="AC57" i="15"/>
  <c r="AE40" i="15"/>
  <c r="AD40" i="15"/>
  <c r="Z40" i="15"/>
  <c r="AG40" i="15"/>
  <c r="AC40" i="15"/>
  <c r="V40" i="15"/>
  <c r="W40" i="15"/>
  <c r="AF40" i="15"/>
  <c r="AF97" i="15"/>
  <c r="AG92" i="15"/>
  <c r="AG73" i="15"/>
  <c r="V59" i="15"/>
  <c r="AG41" i="15"/>
  <c r="B106" i="9"/>
  <c r="B93" i="9"/>
  <c r="B103" i="9"/>
  <c r="FW81" i="25"/>
  <c r="FL71" i="25"/>
  <c r="FS81" i="25"/>
  <c r="T2036" i="33" s="1"/>
  <c r="FF71" i="25"/>
  <c r="W60" i="15"/>
  <c r="W49" i="15"/>
  <c r="AG54" i="15"/>
  <c r="V60" i="15"/>
  <c r="V64" i="15"/>
  <c r="W64" i="15"/>
  <c r="F105" i="9"/>
  <c r="V98" i="15"/>
  <c r="W98" i="15"/>
  <c r="FF69" i="25"/>
  <c r="U99" i="25"/>
  <c r="W107" i="15"/>
  <c r="FU80" i="25"/>
  <c r="FV80" i="25" s="1"/>
  <c r="F76" i="9"/>
  <c r="B84" i="9"/>
  <c r="E85" i="9"/>
  <c r="R48" i="15"/>
  <c r="FF67" i="25"/>
  <c r="B60" i="15"/>
  <c r="B50" i="9"/>
  <c r="FL73" i="25"/>
  <c r="FM73" i="25" s="1"/>
  <c r="G74" i="9"/>
  <c r="AF42" i="15"/>
  <c r="AF66" i="15"/>
  <c r="AF46" i="15"/>
  <c r="FW97" i="25"/>
  <c r="B42" i="9"/>
  <c r="AG102" i="15"/>
  <c r="W85" i="15"/>
  <c r="W75" i="15"/>
  <c r="AG69" i="15"/>
  <c r="V66" i="15"/>
  <c r="W61" i="15"/>
  <c r="AG53" i="15"/>
  <c r="W43" i="15"/>
  <c r="AE107" i="15"/>
  <c r="FM101" i="25"/>
  <c r="AG92" i="25"/>
  <c r="AH92" i="25" s="1"/>
  <c r="S106" i="25"/>
  <c r="S103" i="25"/>
  <c r="AD49" i="15"/>
  <c r="FM86" i="25"/>
  <c r="FK71" i="25"/>
  <c r="AB102" i="15"/>
  <c r="AD102" i="15"/>
  <c r="AC75" i="15"/>
  <c r="X86" i="15"/>
  <c r="E100" i="9"/>
  <c r="X52" i="15"/>
  <c r="S87" i="25"/>
  <c r="S96" i="25"/>
  <c r="S83" i="25"/>
  <c r="FS41" i="25"/>
  <c r="T916" i="33" s="1"/>
  <c r="FS47" i="25"/>
  <c r="T1084" i="33" s="1"/>
  <c r="Y52" i="15"/>
  <c r="FS69" i="25"/>
  <c r="T1700" i="33" s="1"/>
  <c r="FN65" i="25"/>
  <c r="AD77" i="15"/>
  <c r="GU45" i="25"/>
  <c r="AB70" i="15"/>
  <c r="AD38" i="15"/>
  <c r="FS105" i="25"/>
  <c r="T2708" i="33" s="1"/>
  <c r="FS82" i="25"/>
  <c r="T2064" i="33" s="1"/>
  <c r="FU67" i="25"/>
  <c r="FV67" i="25" s="1"/>
  <c r="U73" i="25"/>
  <c r="U68" i="25"/>
  <c r="M102" i="25"/>
  <c r="M96" i="25"/>
  <c r="M64" i="25"/>
  <c r="U79" i="25"/>
  <c r="V99" i="15"/>
  <c r="AI97" i="25"/>
  <c r="AI104" i="25"/>
  <c r="D98" i="15"/>
  <c r="FN85" i="25"/>
  <c r="G101" i="9"/>
  <c r="V74" i="15"/>
  <c r="AG86" i="15"/>
  <c r="E73" i="15"/>
  <c r="AF74" i="15"/>
  <c r="AA81" i="25"/>
  <c r="M91" i="25"/>
  <c r="AD64" i="15"/>
  <c r="AI100" i="25"/>
  <c r="FL85" i="25"/>
  <c r="FU82" i="25"/>
  <c r="FV82" i="25" s="1"/>
  <c r="AG70" i="15"/>
  <c r="FF80" i="25"/>
  <c r="FN103" i="25"/>
  <c r="FL65" i="25"/>
  <c r="FU97" i="25"/>
  <c r="FH88" i="25"/>
  <c r="AA93" i="25"/>
  <c r="AA104" i="25"/>
  <c r="FF105" i="25"/>
  <c r="AG43" i="15"/>
  <c r="AG75" i="15"/>
  <c r="V43" i="15"/>
  <c r="AF75" i="15"/>
  <c r="AF61" i="15"/>
  <c r="AE49" i="15"/>
  <c r="Y75" i="15"/>
  <c r="AF49" i="15"/>
  <c r="AE99" i="15"/>
  <c r="W38" i="15"/>
  <c r="AF38" i="15"/>
  <c r="R54" i="15"/>
  <c r="AU47" i="9"/>
  <c r="M99" i="25"/>
  <c r="FF97" i="25"/>
  <c r="FT97" i="25"/>
  <c r="FU71" i="25"/>
  <c r="FV71" i="25" s="1"/>
  <c r="FU65" i="25"/>
  <c r="V61" i="15"/>
  <c r="AF107" i="15"/>
  <c r="V93" i="15"/>
  <c r="FW73" i="25"/>
  <c r="AI84" i="25"/>
  <c r="AG42" i="15"/>
  <c r="V54" i="15"/>
  <c r="W54" i="15"/>
  <c r="AE60" i="15"/>
  <c r="AE64" i="15"/>
  <c r="V77" i="15"/>
  <c r="AE98" i="15"/>
  <c r="V75" i="15"/>
  <c r="FU83" i="25"/>
  <c r="FV83" i="25" s="1"/>
  <c r="FN73" i="25"/>
  <c r="AI76" i="25"/>
  <c r="FF82" i="25"/>
  <c r="F75" i="15"/>
  <c r="B83" i="15"/>
  <c r="E84" i="15"/>
  <c r="A78" i="9"/>
  <c r="AU49" i="9"/>
  <c r="G54" i="15"/>
  <c r="A64" i="15"/>
  <c r="G105" i="15"/>
  <c r="A66" i="15"/>
  <c r="B49" i="15"/>
  <c r="V42" i="15"/>
  <c r="AF52" i="15"/>
  <c r="AE66" i="15"/>
  <c r="AF102" i="15"/>
  <c r="V46" i="15"/>
  <c r="B101" i="9"/>
  <c r="GL63" i="25"/>
  <c r="E1536" i="33" s="1"/>
  <c r="B78" i="9"/>
  <c r="AG49" i="15"/>
  <c r="B97" i="9"/>
  <c r="CC109" i="3"/>
  <c r="CD110" i="3" s="1"/>
  <c r="CK109" i="3"/>
  <c r="CL110" i="3" s="1"/>
  <c r="DT45" i="25"/>
  <c r="FK97" i="25"/>
  <c r="FM97" i="25" s="1"/>
  <c r="FK85" i="25"/>
  <c r="F48" i="15"/>
  <c r="E46" i="9"/>
  <c r="AG77" i="25"/>
  <c r="AH77" i="25" s="1"/>
  <c r="Z54" i="15"/>
  <c r="Y49" i="15"/>
  <c r="AG104" i="25"/>
  <c r="AH104" i="25" s="1"/>
  <c r="FK105" i="25"/>
  <c r="FM105" i="25" s="1"/>
  <c r="Z102" i="15"/>
  <c r="Z74" i="15"/>
  <c r="Y86" i="15"/>
  <c r="AC86" i="15"/>
  <c r="FM67" i="25"/>
  <c r="Z52" i="15"/>
  <c r="S79" i="25"/>
  <c r="FK80" i="25"/>
  <c r="AC38" i="15"/>
  <c r="Y48" i="15"/>
  <c r="FM69" i="25"/>
  <c r="Z38" i="15"/>
  <c r="AG100" i="25"/>
  <c r="AH100" i="25" s="1"/>
  <c r="FS39" i="25"/>
  <c r="T860" i="33" s="1"/>
  <c r="S68" i="25"/>
  <c r="FM65" i="25"/>
  <c r="Z98" i="15"/>
  <c r="M106" i="25"/>
  <c r="AD93" i="15"/>
  <c r="AD70" i="15"/>
  <c r="AE46" i="15"/>
  <c r="FV89" i="25"/>
  <c r="FS73" i="25"/>
  <c r="T1812" i="33" s="1"/>
  <c r="FS71" i="25"/>
  <c r="T1756" i="33" s="1"/>
  <c r="AI98" i="25"/>
  <c r="F53" i="15"/>
  <c r="F66" i="15"/>
  <c r="F94" i="15"/>
  <c r="AA74" i="25"/>
  <c r="AA85" i="25"/>
  <c r="U64" i="25"/>
  <c r="M73" i="25"/>
  <c r="AI80" i="25"/>
  <c r="M87" i="25"/>
  <c r="AC54" i="15"/>
  <c r="FU69" i="25"/>
  <c r="FV69" i="25" s="1"/>
  <c r="V48" i="15"/>
  <c r="AE70" i="15"/>
  <c r="AA108" i="25"/>
  <c r="AA92" i="25"/>
  <c r="M65" i="25"/>
  <c r="FN89" i="25"/>
  <c r="CP50" i="25"/>
  <c r="AD60" i="15"/>
  <c r="D100" i="15"/>
  <c r="AA77" i="25"/>
  <c r="FL107" i="25"/>
  <c r="FM107" i="25" s="1"/>
  <c r="FF107" i="25"/>
  <c r="FN71" i="25"/>
  <c r="FL80" i="25"/>
  <c r="FF85" i="25"/>
  <c r="FN97" i="25"/>
  <c r="FL94" i="25"/>
  <c r="FM94" i="25" s="1"/>
  <c r="U107" i="25"/>
  <c r="AG99" i="15"/>
  <c r="W99" i="15"/>
  <c r="AG77" i="15"/>
  <c r="AF93" i="15"/>
  <c r="V38" i="15"/>
  <c r="DK109" i="3"/>
  <c r="FU105" i="25"/>
  <c r="FV105" i="25" s="1"/>
  <c r="B67" i="9"/>
  <c r="FW89" i="25"/>
  <c r="AI81" i="25"/>
  <c r="FF65" i="25"/>
  <c r="FN82" i="25"/>
  <c r="W52" i="15"/>
  <c r="FL82" i="25"/>
  <c r="FM82" i="25" s="1"/>
  <c r="G84" i="15"/>
  <c r="E38" i="15"/>
  <c r="F57" i="9"/>
  <c r="F68" i="15"/>
  <c r="FN105" i="25"/>
  <c r="B77" i="15"/>
  <c r="B105" i="15"/>
  <c r="F51" i="9"/>
  <c r="F71" i="9"/>
  <c r="G40" i="9"/>
  <c r="G39" i="15"/>
  <c r="E74" i="9"/>
  <c r="W104" i="15"/>
  <c r="V67" i="15"/>
  <c r="AE51" i="15"/>
  <c r="AF106" i="15"/>
  <c r="B39" i="15"/>
  <c r="BW109" i="3"/>
  <c r="BX110" i="3" s="1"/>
  <c r="CE109" i="3"/>
  <c r="CF110" i="3" s="1"/>
  <c r="CM109" i="3"/>
  <c r="CN110" i="3" s="1"/>
  <c r="BU61" i="25"/>
  <c r="H1469" i="33" s="1"/>
  <c r="CI74" i="25"/>
  <c r="AQ43" i="25"/>
  <c r="H964" i="33" s="1"/>
  <c r="BU50" i="25"/>
  <c r="H1161" i="33" s="1"/>
  <c r="BU66" i="25"/>
  <c r="H1609" i="33" s="1"/>
  <c r="BU97" i="25"/>
  <c r="H2477" i="33" s="1"/>
  <c r="HS53" i="25"/>
  <c r="HQ43" i="25"/>
  <c r="AZ48" i="25"/>
  <c r="Q1104" i="33" s="1"/>
  <c r="AU47" i="25"/>
  <c r="L1076" i="33" s="1"/>
  <c r="CF42" i="25"/>
  <c r="S937" i="33" s="1"/>
  <c r="BU39" i="25"/>
  <c r="H853" i="33" s="1"/>
  <c r="AQ47" i="25"/>
  <c r="H1076" i="33" s="1"/>
  <c r="BU47" i="25"/>
  <c r="H1077" i="33" s="1"/>
  <c r="BU54" i="25"/>
  <c r="H1273" i="33" s="1"/>
  <c r="BU57" i="25"/>
  <c r="H1357" i="33" s="1"/>
  <c r="AQ58" i="25"/>
  <c r="H1384" i="33" s="1"/>
  <c r="AQ59" i="25"/>
  <c r="H1412" i="33" s="1"/>
  <c r="BU60" i="25"/>
  <c r="H1441" i="33" s="1"/>
  <c r="BU69" i="25"/>
  <c r="H1693" i="33" s="1"/>
  <c r="HU53" i="25"/>
  <c r="HS43" i="25"/>
  <c r="HR53" i="25"/>
  <c r="HP53" i="25"/>
  <c r="HJ68" i="25"/>
  <c r="HE68" i="25"/>
  <c r="AQ41" i="25"/>
  <c r="H908" i="33" s="1"/>
  <c r="BU42" i="25"/>
  <c r="H937" i="33" s="1"/>
  <c r="AQ45" i="25"/>
  <c r="H1020" i="33" s="1"/>
  <c r="BU45" i="25"/>
  <c r="H1021" i="33" s="1"/>
  <c r="BU56" i="25"/>
  <c r="H1329" i="33" s="1"/>
  <c r="BU63" i="25"/>
  <c r="H1525" i="33" s="1"/>
  <c r="BU100" i="25"/>
  <c r="H2561" i="33" s="1"/>
  <c r="AQ84" i="25"/>
  <c r="H2112" i="33" s="1"/>
  <c r="BU84" i="25"/>
  <c r="H2113" i="33" s="1"/>
  <c r="BU87" i="25"/>
  <c r="H2197" i="33" s="1"/>
  <c r="AQ93" i="25"/>
  <c r="H2364" i="33" s="1"/>
  <c r="BU94" i="25"/>
  <c r="H2393" i="33" s="1"/>
  <c r="CI100" i="25"/>
  <c r="BU51" i="25"/>
  <c r="H1189" i="33" s="1"/>
  <c r="BU72" i="25"/>
  <c r="H1777" i="33" s="1"/>
  <c r="BU74" i="25"/>
  <c r="H1833" i="33" s="1"/>
  <c r="AQ97" i="25"/>
  <c r="H2476" i="33" s="1"/>
  <c r="AQ100" i="25"/>
  <c r="H2560" i="33" s="1"/>
  <c r="BU43" i="25"/>
  <c r="H965" i="33" s="1"/>
  <c r="AQ56" i="25"/>
  <c r="H1328" i="33" s="1"/>
  <c r="AQ57" i="25"/>
  <c r="H1356" i="33" s="1"/>
  <c r="BU58" i="25"/>
  <c r="H1385" i="33" s="1"/>
  <c r="BU59" i="25"/>
  <c r="H1413" i="33" s="1"/>
  <c r="BU68" i="25"/>
  <c r="H1665" i="33" s="1"/>
  <c r="BU76" i="25"/>
  <c r="H1889" i="33" s="1"/>
  <c r="AQ82" i="25"/>
  <c r="H2056" i="33" s="1"/>
  <c r="CI92" i="25"/>
  <c r="AQ94" i="25"/>
  <c r="H2392" i="33" s="1"/>
  <c r="CI98" i="25"/>
  <c r="AQ101" i="25"/>
  <c r="H2588" i="33" s="1"/>
  <c r="BU102" i="25"/>
  <c r="H2617" i="33" s="1"/>
  <c r="AQ74" i="25"/>
  <c r="H1832" i="33" s="1"/>
  <c r="AQ75" i="25"/>
  <c r="H1860" i="33" s="1"/>
  <c r="AQ77" i="25"/>
  <c r="H1916" i="33" s="1"/>
  <c r="BU77" i="25"/>
  <c r="H1917" i="33" s="1"/>
  <c r="BU79" i="25"/>
  <c r="H1973" i="33" s="1"/>
  <c r="BU86" i="25"/>
  <c r="H2169" i="33" s="1"/>
  <c r="AQ89" i="25"/>
  <c r="H2252" i="33" s="1"/>
  <c r="BU103" i="25"/>
  <c r="H2645" i="33" s="1"/>
  <c r="CY89" i="25"/>
  <c r="H2254" i="33" s="1"/>
  <c r="AQ107" i="25"/>
  <c r="H2756" i="33" s="1"/>
  <c r="CY43" i="25"/>
  <c r="H966" i="33" s="1"/>
  <c r="AQ106" i="25"/>
  <c r="H2728" i="33" s="1"/>
  <c r="CY97" i="25"/>
  <c r="H2478" i="33" s="1"/>
  <c r="CY73" i="25"/>
  <c r="H1806" i="33" s="1"/>
  <c r="CY105" i="25"/>
  <c r="H2702" i="33" s="1"/>
  <c r="CY46" i="25"/>
  <c r="H1050" i="33" s="1"/>
  <c r="CY49" i="25"/>
  <c r="H1134" i="33" s="1"/>
  <c r="CY54" i="25"/>
  <c r="H1274" i="33" s="1"/>
  <c r="CY62" i="25"/>
  <c r="H1498" i="33" s="1"/>
  <c r="CY65" i="25"/>
  <c r="H1582" i="33" s="1"/>
  <c r="CY70" i="25"/>
  <c r="H1722" i="33" s="1"/>
  <c r="CY78" i="25"/>
  <c r="H1946" i="33" s="1"/>
  <c r="CY81" i="25"/>
  <c r="H2030" i="33" s="1"/>
  <c r="CY86" i="25"/>
  <c r="H2170" i="33" s="1"/>
  <c r="CY94" i="25"/>
  <c r="H2394" i="33" s="1"/>
  <c r="CY102" i="25"/>
  <c r="H2618" i="33" s="1"/>
  <c r="CY42" i="25"/>
  <c r="H938" i="33" s="1"/>
  <c r="CY53" i="25"/>
  <c r="H1246" i="33" s="1"/>
  <c r="CY61" i="25"/>
  <c r="H1470" i="33" s="1"/>
  <c r="CY69" i="25"/>
  <c r="H1694" i="33" s="1"/>
  <c r="CY77" i="25"/>
  <c r="H1918" i="33" s="1"/>
  <c r="CY93" i="25"/>
  <c r="H2366" i="33" s="1"/>
  <c r="CY101" i="25"/>
  <c r="H2590" i="33" s="1"/>
  <c r="EW8" i="25" l="1"/>
  <c r="EV8" i="25"/>
  <c r="ES8" i="25"/>
  <c r="ET8" i="25"/>
  <c r="EP8" i="25"/>
  <c r="R606" i="33"/>
  <c r="R1586" i="33"/>
  <c r="R1250" i="33"/>
  <c r="R830" i="33"/>
  <c r="R1306" i="33"/>
  <c r="R1866" i="33"/>
  <c r="R1474" i="33"/>
  <c r="R1418" i="33"/>
  <c r="R1362" i="33"/>
  <c r="R2566" i="33"/>
  <c r="R1558" i="33"/>
  <c r="R2510" i="33"/>
  <c r="R2314" i="33"/>
  <c r="R1054" i="33"/>
  <c r="R2090" i="33"/>
  <c r="R2342" i="33"/>
  <c r="R970" i="33"/>
  <c r="R1642" i="33"/>
  <c r="R298" i="33"/>
  <c r="R2706" i="33"/>
  <c r="R718" i="33"/>
  <c r="R914" i="33"/>
  <c r="R774" i="33"/>
  <c r="R494" i="33"/>
  <c r="R1026" i="33"/>
  <c r="R1894" i="33"/>
  <c r="R1082" i="33"/>
  <c r="R2622" i="33"/>
  <c r="R662" i="33"/>
  <c r="R2678" i="33"/>
  <c r="R354" i="33"/>
  <c r="R1698" i="33"/>
  <c r="R2062" i="33"/>
  <c r="R1670" i="33"/>
  <c r="R2286" i="33"/>
  <c r="R1194" i="33"/>
  <c r="R550" i="33"/>
  <c r="R2118" i="33"/>
  <c r="R2790" i="33"/>
  <c r="R1166" i="33"/>
  <c r="R410" i="33"/>
  <c r="R1530" i="33"/>
  <c r="R1838" i="33"/>
  <c r="F2787" i="33"/>
  <c r="EP90" i="25"/>
  <c r="T2286" i="33" s="1"/>
  <c r="EP108" i="25"/>
  <c r="T2790" i="33" s="1"/>
  <c r="EP69" i="25"/>
  <c r="T1698" i="33" s="1"/>
  <c r="EP82" i="25"/>
  <c r="T2062" i="33" s="1"/>
  <c r="FM28" i="25"/>
  <c r="FM62" i="25"/>
  <c r="FV15" i="25"/>
  <c r="FM63" i="25"/>
  <c r="F108" i="9"/>
  <c r="G67" i="15"/>
  <c r="G82" i="15"/>
  <c r="F86" i="15"/>
  <c r="E91" i="15"/>
  <c r="G62" i="15"/>
  <c r="EP21" i="25"/>
  <c r="T354" i="33" s="1"/>
  <c r="EP74" i="25"/>
  <c r="T1838" i="33" s="1"/>
  <c r="EP50" i="25"/>
  <c r="T1166" i="33" s="1"/>
  <c r="EP68" i="25"/>
  <c r="T1670" i="33" s="1"/>
  <c r="EP63" i="25"/>
  <c r="T1530" i="33" s="1"/>
  <c r="EP28" i="25"/>
  <c r="T550" i="33" s="1"/>
  <c r="F2339" i="33"/>
  <c r="S883" i="33"/>
  <c r="F2731" i="33"/>
  <c r="F2675" i="33"/>
  <c r="F2619" i="33"/>
  <c r="F2563" i="33"/>
  <c r="F2507" i="33"/>
  <c r="F2395" i="33"/>
  <c r="F2283" i="33"/>
  <c r="F2171" i="33"/>
  <c r="F2115" i="33"/>
  <c r="F2003" i="33"/>
  <c r="F1947" i="33"/>
  <c r="F1807" i="33"/>
  <c r="E1779" i="33"/>
  <c r="E1780" i="33" s="1"/>
  <c r="E1781" i="33" s="1"/>
  <c r="G1751" i="33"/>
  <c r="F1723" i="33"/>
  <c r="F1667" i="33"/>
  <c r="F1555" i="33"/>
  <c r="F1499" i="33"/>
  <c r="F1443" i="33"/>
  <c r="E1415" i="33"/>
  <c r="G1359" i="33"/>
  <c r="G1247" i="33"/>
  <c r="G1219" i="33"/>
  <c r="F1191" i="33"/>
  <c r="G1135" i="33"/>
  <c r="G1136" i="33" s="1"/>
  <c r="G1137" i="33" s="1"/>
  <c r="F1079" i="33"/>
  <c r="E1051" i="33"/>
  <c r="E995" i="33"/>
  <c r="E996" i="33" s="1"/>
  <c r="E997" i="33" s="1"/>
  <c r="G967" i="33"/>
  <c r="F939" i="33"/>
  <c r="E911" i="33"/>
  <c r="F883" i="33"/>
  <c r="G799" i="33"/>
  <c r="G800" i="33" s="1"/>
  <c r="G801" i="33" s="1"/>
  <c r="F743" i="33"/>
  <c r="G687" i="33"/>
  <c r="E659" i="33"/>
  <c r="E660" i="33" s="1"/>
  <c r="E661" i="33" s="1"/>
  <c r="G631" i="33"/>
  <c r="E603" i="33"/>
  <c r="E547" i="33"/>
  <c r="G519" i="33"/>
  <c r="E491" i="33"/>
  <c r="E492" i="33" s="1"/>
  <c r="E493" i="33" s="1"/>
  <c r="F435" i="33"/>
  <c r="F379" i="33"/>
  <c r="F323" i="33"/>
  <c r="E295" i="33"/>
  <c r="G267" i="33"/>
  <c r="E239" i="33"/>
  <c r="E71" i="33"/>
  <c r="F43" i="33"/>
  <c r="F183" i="33"/>
  <c r="P1919" i="33"/>
  <c r="K2003" i="33"/>
  <c r="K2115" i="33"/>
  <c r="K2227" i="33"/>
  <c r="K2339" i="33"/>
  <c r="K2451" i="33"/>
  <c r="K2591" i="33"/>
  <c r="K2647" i="33"/>
  <c r="K2759" i="33"/>
  <c r="F99" i="33"/>
  <c r="F155" i="33"/>
  <c r="G211" i="33"/>
  <c r="K99" i="33"/>
  <c r="K211" i="33"/>
  <c r="K323" i="33"/>
  <c r="K435" i="33"/>
  <c r="K547" i="33"/>
  <c r="K603" i="33"/>
  <c r="K659" i="33"/>
  <c r="K771" i="33"/>
  <c r="K883" i="33"/>
  <c r="K995" i="33"/>
  <c r="K1107" i="33"/>
  <c r="K1219" i="33"/>
  <c r="K1331" i="33"/>
  <c r="K1443" i="33"/>
  <c r="K1499" i="33"/>
  <c r="K1555" i="33"/>
  <c r="K1667" i="33"/>
  <c r="K1779" i="33"/>
  <c r="K1891" i="33"/>
  <c r="F1919" i="33"/>
  <c r="K1919" i="33"/>
  <c r="K1975" i="33"/>
  <c r="K2031" i="33"/>
  <c r="K2087" i="33"/>
  <c r="K2143" i="33"/>
  <c r="K2199" i="33"/>
  <c r="K2255" i="33"/>
  <c r="K2311" i="33"/>
  <c r="K2367" i="33"/>
  <c r="K2423" i="33"/>
  <c r="K2479" i="33"/>
  <c r="K2535" i="33"/>
  <c r="K2563" i="33"/>
  <c r="K2675" i="33"/>
  <c r="M2231" i="33"/>
  <c r="N2231" i="33"/>
  <c r="AD77" i="25"/>
  <c r="H1915" i="33"/>
  <c r="FH71" i="25"/>
  <c r="H1755" i="33"/>
  <c r="AD85" i="25"/>
  <c r="H2139" i="33"/>
  <c r="P106" i="25"/>
  <c r="H2726" i="33"/>
  <c r="P87" i="25"/>
  <c r="H2194" i="33"/>
  <c r="FH80" i="25"/>
  <c r="H2007" i="33"/>
  <c r="P96" i="25"/>
  <c r="H2446" i="33"/>
  <c r="FH85" i="25"/>
  <c r="H2147" i="33"/>
  <c r="AD108" i="25"/>
  <c r="H2783" i="33"/>
  <c r="P99" i="25"/>
  <c r="H2530" i="33"/>
  <c r="AD93" i="25"/>
  <c r="H2363" i="33"/>
  <c r="AD81" i="25"/>
  <c r="H2027" i="33"/>
  <c r="P64" i="25"/>
  <c r="H1550" i="33"/>
  <c r="T2167" i="33"/>
  <c r="R2167" i="33"/>
  <c r="R850" i="33"/>
  <c r="T850" i="33"/>
  <c r="T291" i="33"/>
  <c r="R291" i="33"/>
  <c r="T627" i="33"/>
  <c r="R627" i="33"/>
  <c r="T1579" i="33"/>
  <c r="R1579" i="33"/>
  <c r="T347" i="33"/>
  <c r="R347" i="33"/>
  <c r="AJ64" i="25"/>
  <c r="AK64" i="25" s="1"/>
  <c r="FZ64" i="25" s="1"/>
  <c r="R1551" i="33"/>
  <c r="T1551" i="33"/>
  <c r="P16" i="25"/>
  <c r="H206" i="33"/>
  <c r="AD15" i="25"/>
  <c r="H179" i="33"/>
  <c r="AD27" i="25"/>
  <c r="H515" i="33"/>
  <c r="P21" i="25"/>
  <c r="H346" i="33"/>
  <c r="P24" i="25"/>
  <c r="H430" i="33"/>
  <c r="P29" i="25"/>
  <c r="H570" i="33"/>
  <c r="AD36" i="25"/>
  <c r="H767" i="33"/>
  <c r="P43" i="25"/>
  <c r="H962" i="33"/>
  <c r="P60" i="25"/>
  <c r="H1438" i="33"/>
  <c r="AD51" i="25"/>
  <c r="H1187" i="33"/>
  <c r="AD53" i="25"/>
  <c r="H1243" i="33"/>
  <c r="FH19" i="25"/>
  <c r="H299" i="33"/>
  <c r="N439" i="33"/>
  <c r="M439" i="33"/>
  <c r="AD55" i="25"/>
  <c r="AF55" i="25" s="1"/>
  <c r="H1299" i="33"/>
  <c r="N999" i="33"/>
  <c r="M999" i="33"/>
  <c r="FH55" i="25"/>
  <c r="H1307" i="33"/>
  <c r="AD59" i="25"/>
  <c r="H1411" i="33"/>
  <c r="FH15" i="25"/>
  <c r="FJ15" i="25" s="1"/>
  <c r="H187" i="33"/>
  <c r="DT94" i="25"/>
  <c r="L2394" i="33"/>
  <c r="P23" i="25"/>
  <c r="H402" i="33"/>
  <c r="N291" i="33"/>
  <c r="M291" i="33"/>
  <c r="P25" i="25"/>
  <c r="H458" i="33"/>
  <c r="AD35" i="25"/>
  <c r="H739" i="33"/>
  <c r="AD40" i="25"/>
  <c r="H879" i="33"/>
  <c r="P61" i="25"/>
  <c r="H1466" i="33"/>
  <c r="P48" i="25"/>
  <c r="H1102" i="33"/>
  <c r="AD57" i="25"/>
  <c r="H1355" i="33"/>
  <c r="N2755" i="33"/>
  <c r="M2755" i="33"/>
  <c r="P44" i="25"/>
  <c r="H990" i="33"/>
  <c r="AD60" i="25"/>
  <c r="H1439" i="33"/>
  <c r="P37" i="25"/>
  <c r="H794" i="33"/>
  <c r="FH33" i="25"/>
  <c r="H691" i="33"/>
  <c r="FH25" i="25"/>
  <c r="H467" i="33"/>
  <c r="FH45" i="25"/>
  <c r="H1027" i="33"/>
  <c r="AH69" i="25"/>
  <c r="AH87" i="25"/>
  <c r="M1971" i="33"/>
  <c r="N1971" i="33"/>
  <c r="M1803" i="33"/>
  <c r="N1803" i="33"/>
  <c r="AH98" i="25"/>
  <c r="AD61" i="25"/>
  <c r="H1467" i="33"/>
  <c r="P36" i="25"/>
  <c r="H766" i="33"/>
  <c r="AH95" i="25"/>
  <c r="N1579" i="33"/>
  <c r="M1579" i="33"/>
  <c r="AH108" i="25"/>
  <c r="P108" i="25"/>
  <c r="H2782" i="33"/>
  <c r="AD62" i="25"/>
  <c r="H1495" i="33"/>
  <c r="P103" i="25"/>
  <c r="H2642" i="33"/>
  <c r="AD101" i="25"/>
  <c r="H2587" i="33"/>
  <c r="N2315" i="33"/>
  <c r="M2315" i="33"/>
  <c r="P79" i="25"/>
  <c r="H1970" i="33"/>
  <c r="AD88" i="25"/>
  <c r="H2223" i="33"/>
  <c r="P88" i="25"/>
  <c r="H2222" i="33"/>
  <c r="S1695" i="33"/>
  <c r="AD68" i="25"/>
  <c r="H1663" i="33"/>
  <c r="AD75" i="25"/>
  <c r="H1859" i="33"/>
  <c r="S2059" i="33"/>
  <c r="P66" i="25"/>
  <c r="H1606" i="33"/>
  <c r="AD72" i="25"/>
  <c r="H1775" i="33"/>
  <c r="P70" i="25"/>
  <c r="H1718" i="33"/>
  <c r="AD50" i="25"/>
  <c r="H1159" i="33"/>
  <c r="P81" i="25"/>
  <c r="H2026" i="33"/>
  <c r="S2479" i="33"/>
  <c r="S295" i="33"/>
  <c r="P84" i="25"/>
  <c r="H2110" i="33"/>
  <c r="S1583" i="33"/>
  <c r="S2619" i="33"/>
  <c r="S603" i="33"/>
  <c r="S1135" i="33"/>
  <c r="S1415" i="33"/>
  <c r="FH93" i="25"/>
  <c r="H2371" i="33"/>
  <c r="S2339" i="33"/>
  <c r="AD78" i="25"/>
  <c r="H1943" i="33"/>
  <c r="S491" i="33"/>
  <c r="S2003" i="33"/>
  <c r="FH74" i="25"/>
  <c r="H1839" i="33"/>
  <c r="FH79" i="25"/>
  <c r="H1979" i="33"/>
  <c r="P63" i="25"/>
  <c r="H1522" i="33"/>
  <c r="DT90" i="25"/>
  <c r="L2282" i="33"/>
  <c r="DT61" i="25"/>
  <c r="L1470" i="33"/>
  <c r="S2227" i="33"/>
  <c r="FH77" i="25"/>
  <c r="FJ77" i="25" s="1"/>
  <c r="H1923" i="33"/>
  <c r="S1191" i="33"/>
  <c r="DT84" i="25"/>
  <c r="L2114" i="33"/>
  <c r="DT68" i="25"/>
  <c r="L1666" i="33"/>
  <c r="S1639" i="33"/>
  <c r="S379" i="33"/>
  <c r="DT30" i="25"/>
  <c r="L602" i="33"/>
  <c r="S1023" i="33"/>
  <c r="AD12" i="25"/>
  <c r="H95" i="33"/>
  <c r="DT41" i="25"/>
  <c r="L910" i="33"/>
  <c r="S995" i="33"/>
  <c r="S2031" i="33"/>
  <c r="J1559" i="33"/>
  <c r="L1559" i="33"/>
  <c r="L1699" i="33"/>
  <c r="J1699" i="33"/>
  <c r="L1727" i="33"/>
  <c r="J1727" i="33"/>
  <c r="L1839" i="33"/>
  <c r="J1839" i="33"/>
  <c r="L1951" i="33"/>
  <c r="J1951" i="33"/>
  <c r="J2035" i="33"/>
  <c r="L2035" i="33"/>
  <c r="J2147" i="33"/>
  <c r="L2147" i="33"/>
  <c r="L2175" i="33"/>
  <c r="J2175" i="33"/>
  <c r="L2287" i="33"/>
  <c r="J2287" i="33"/>
  <c r="L2371" i="33"/>
  <c r="J2371" i="33"/>
  <c r="L2455" i="33"/>
  <c r="J2455" i="33"/>
  <c r="L2539" i="33"/>
  <c r="J2539" i="33"/>
  <c r="J2623" i="33"/>
  <c r="L2623" i="33"/>
  <c r="L2735" i="33"/>
  <c r="J2735" i="33"/>
  <c r="S2199" i="33"/>
  <c r="E2787" i="33"/>
  <c r="G2759" i="33"/>
  <c r="E2731" i="33"/>
  <c r="G2703" i="33"/>
  <c r="E2675" i="33"/>
  <c r="G2647" i="33"/>
  <c r="E2619" i="33"/>
  <c r="G2591" i="33"/>
  <c r="E2563" i="33"/>
  <c r="G2535" i="33"/>
  <c r="E2507" i="33"/>
  <c r="G2479" i="33"/>
  <c r="E2451" i="33"/>
  <c r="G2367" i="33"/>
  <c r="E2339" i="33"/>
  <c r="E2283" i="33"/>
  <c r="G2255" i="33"/>
  <c r="E2227" i="33"/>
  <c r="G2199" i="33"/>
  <c r="E2171" i="33"/>
  <c r="G2143" i="33"/>
  <c r="E2115" i="33"/>
  <c r="G2087" i="33"/>
  <c r="E2059" i="33"/>
  <c r="G2031" i="33"/>
  <c r="E2003" i="33"/>
  <c r="E1947" i="33"/>
  <c r="E1919" i="33"/>
  <c r="G1891" i="33"/>
  <c r="E1863" i="33"/>
  <c r="G1835" i="33"/>
  <c r="E1807" i="33"/>
  <c r="F1751" i="33"/>
  <c r="E1723" i="33"/>
  <c r="G1695" i="33"/>
  <c r="E1667" i="33"/>
  <c r="G1639" i="33"/>
  <c r="E1611" i="33"/>
  <c r="G1583" i="33"/>
  <c r="E1555" i="33"/>
  <c r="G1527" i="33"/>
  <c r="Q2763" i="33"/>
  <c r="O2763" i="33"/>
  <c r="O2651" i="33"/>
  <c r="Q2651" i="33"/>
  <c r="Q2539" i="33"/>
  <c r="O2539" i="33"/>
  <c r="Q2427" i="33"/>
  <c r="O2427" i="33"/>
  <c r="Q2315" i="33"/>
  <c r="O2315" i="33"/>
  <c r="O2203" i="33"/>
  <c r="Q2203" i="33"/>
  <c r="O2091" i="33"/>
  <c r="Q2091" i="33"/>
  <c r="O1979" i="33"/>
  <c r="Q1979" i="33"/>
  <c r="O1867" i="33"/>
  <c r="Q1867" i="33"/>
  <c r="O1755" i="33"/>
  <c r="Q1755" i="33"/>
  <c r="Q1643" i="33"/>
  <c r="O1643" i="33"/>
  <c r="Q1531" i="33"/>
  <c r="O1531" i="33"/>
  <c r="L1419" i="33"/>
  <c r="J1419" i="33"/>
  <c r="Q1419" i="33"/>
  <c r="O1419" i="33"/>
  <c r="L1307" i="33"/>
  <c r="J1307" i="33"/>
  <c r="Q1307" i="33"/>
  <c r="O1307" i="33"/>
  <c r="L1195" i="33"/>
  <c r="J1195" i="33"/>
  <c r="Q1195" i="33"/>
  <c r="O1195" i="33"/>
  <c r="J1083" i="33"/>
  <c r="L1083" i="33"/>
  <c r="O1083" i="33"/>
  <c r="Q1083" i="33"/>
  <c r="L971" i="33"/>
  <c r="J971" i="33"/>
  <c r="Q971" i="33"/>
  <c r="O971" i="33"/>
  <c r="L859" i="33"/>
  <c r="J859" i="33"/>
  <c r="Q859" i="33"/>
  <c r="O859" i="33"/>
  <c r="L747" i="33"/>
  <c r="J747" i="33"/>
  <c r="Q747" i="33"/>
  <c r="O747" i="33"/>
  <c r="L635" i="33"/>
  <c r="J635" i="33"/>
  <c r="Q635" i="33"/>
  <c r="O635" i="33"/>
  <c r="L523" i="33"/>
  <c r="J523" i="33"/>
  <c r="O523" i="33"/>
  <c r="Q523" i="33"/>
  <c r="L411" i="33"/>
  <c r="J411" i="33"/>
  <c r="Q411" i="33"/>
  <c r="O411" i="33"/>
  <c r="L299" i="33"/>
  <c r="J299" i="33"/>
  <c r="Q299" i="33"/>
  <c r="O299" i="33"/>
  <c r="L131" i="33"/>
  <c r="J131" i="33"/>
  <c r="Q131" i="33"/>
  <c r="O131" i="33"/>
  <c r="Q2754" i="33"/>
  <c r="O2754" i="33"/>
  <c r="O2698" i="33"/>
  <c r="Q2698" i="33"/>
  <c r="O2642" i="33"/>
  <c r="Q2642" i="33"/>
  <c r="Q2586" i="33"/>
  <c r="O2586" i="33"/>
  <c r="Q2502" i="33"/>
  <c r="O2502" i="33"/>
  <c r="Q2446" i="33"/>
  <c r="O2446" i="33"/>
  <c r="Q2390" i="33"/>
  <c r="O2390" i="33"/>
  <c r="Q2334" i="33"/>
  <c r="O2334" i="33"/>
  <c r="Q2278" i="33"/>
  <c r="O2278" i="33"/>
  <c r="Q2222" i="33"/>
  <c r="O2222" i="33"/>
  <c r="Q2166" i="33"/>
  <c r="O2166" i="33"/>
  <c r="Q2110" i="33"/>
  <c r="O2110" i="33"/>
  <c r="Q2054" i="33"/>
  <c r="O2054" i="33"/>
  <c r="Q1998" i="33"/>
  <c r="O1998" i="33"/>
  <c r="Q1942" i="33"/>
  <c r="O1942" i="33"/>
  <c r="Q1886" i="33"/>
  <c r="O1886" i="33"/>
  <c r="Q1830" i="33"/>
  <c r="O1830" i="33"/>
  <c r="Q1774" i="33"/>
  <c r="O1774" i="33"/>
  <c r="Q1718" i="33"/>
  <c r="O1718" i="33"/>
  <c r="O1662" i="33"/>
  <c r="Q1662" i="33"/>
  <c r="O1606" i="33"/>
  <c r="Q1606" i="33"/>
  <c r="O1550" i="33"/>
  <c r="Q1550" i="33"/>
  <c r="E1499" i="33"/>
  <c r="E1471" i="33"/>
  <c r="E1443" i="33"/>
  <c r="O1411" i="33"/>
  <c r="Q1411" i="33"/>
  <c r="F1387" i="33"/>
  <c r="F1359" i="33"/>
  <c r="O1326" i="33"/>
  <c r="Q1326" i="33"/>
  <c r="F1303" i="33"/>
  <c r="F1275" i="33"/>
  <c r="F1247" i="33"/>
  <c r="E1191" i="33"/>
  <c r="G1163" i="33"/>
  <c r="O1158" i="33"/>
  <c r="Q1158" i="33"/>
  <c r="F1135" i="33"/>
  <c r="G1107" i="33"/>
  <c r="O1102" i="33"/>
  <c r="Q1102" i="33"/>
  <c r="E1079" i="33"/>
  <c r="O1047" i="33"/>
  <c r="Q1047" i="33"/>
  <c r="G1023" i="33"/>
  <c r="O1018" i="33"/>
  <c r="Q1018" i="33"/>
  <c r="Q991" i="33"/>
  <c r="O991" i="33"/>
  <c r="F967" i="33"/>
  <c r="E939" i="33"/>
  <c r="O907" i="33"/>
  <c r="Q907" i="33"/>
  <c r="E883" i="33"/>
  <c r="G855" i="33"/>
  <c r="O851" i="33"/>
  <c r="Q851" i="33"/>
  <c r="G827" i="33"/>
  <c r="O822" i="33"/>
  <c r="Q822" i="33"/>
  <c r="F799" i="33"/>
  <c r="G771" i="33"/>
  <c r="O766" i="33"/>
  <c r="Q766" i="33"/>
  <c r="E743" i="33"/>
  <c r="G715" i="33"/>
  <c r="O710" i="33"/>
  <c r="Q710" i="33"/>
  <c r="F687" i="33"/>
  <c r="Q655" i="33"/>
  <c r="O655" i="33"/>
  <c r="F631" i="33"/>
  <c r="Q599" i="33"/>
  <c r="O599" i="33"/>
  <c r="G575" i="33"/>
  <c r="O570" i="33"/>
  <c r="Q570" i="33"/>
  <c r="Q543" i="33"/>
  <c r="O543" i="33"/>
  <c r="F519" i="33"/>
  <c r="Q487" i="33"/>
  <c r="O487" i="33"/>
  <c r="G463" i="33"/>
  <c r="Q458" i="33"/>
  <c r="O458" i="33"/>
  <c r="E435" i="33"/>
  <c r="G407" i="33"/>
  <c r="Q402" i="33"/>
  <c r="O402" i="33"/>
  <c r="E379" i="33"/>
  <c r="G351" i="33"/>
  <c r="Q346" i="33"/>
  <c r="O346" i="33"/>
  <c r="E323" i="33"/>
  <c r="O291" i="33"/>
  <c r="Q291" i="33"/>
  <c r="F267" i="33"/>
  <c r="O235" i="33"/>
  <c r="Q235" i="33"/>
  <c r="O206" i="33"/>
  <c r="Q206" i="33"/>
  <c r="Q151" i="33"/>
  <c r="O151" i="33"/>
  <c r="O94" i="33"/>
  <c r="Q94" i="33"/>
  <c r="O67" i="33"/>
  <c r="Q67" i="33"/>
  <c r="E43" i="33"/>
  <c r="G99" i="33"/>
  <c r="E127" i="33"/>
  <c r="G155" i="33"/>
  <c r="E183" i="33"/>
  <c r="Q9" i="33"/>
  <c r="Q2725" i="33"/>
  <c r="Q2781" i="33"/>
  <c r="Q2753" i="33"/>
  <c r="Q2529" i="33"/>
  <c r="Q2501" i="33"/>
  <c r="Q2473" i="33"/>
  <c r="Q2389" i="33"/>
  <c r="Q2697" i="33"/>
  <c r="Q2669" i="33"/>
  <c r="Q2557" i="33"/>
  <c r="Q2249" i="33"/>
  <c r="Q2585" i="33"/>
  <c r="Q2445" i="33"/>
  <c r="Q2417" i="33"/>
  <c r="Q2305" i="33"/>
  <c r="Q2613" i="33"/>
  <c r="Q2641" i="33"/>
  <c r="Q2333" i="33"/>
  <c r="Q2277" i="33"/>
  <c r="Q2361" i="33"/>
  <c r="Q2221" i="33"/>
  <c r="Q2137" i="33"/>
  <c r="Q2053" i="33"/>
  <c r="Q1997" i="33"/>
  <c r="Q1941" i="33"/>
  <c r="Q1717" i="33"/>
  <c r="Q1633" i="33"/>
  <c r="Q1381" i="33"/>
  <c r="Q1241" i="33"/>
  <c r="Q1185" i="33"/>
  <c r="Q1129" i="33"/>
  <c r="Q1913" i="33"/>
  <c r="Q1857" i="33"/>
  <c r="Q1801" i="33"/>
  <c r="Q1773" i="33"/>
  <c r="Q1745" i="33"/>
  <c r="Q1661" i="33"/>
  <c r="Q1577" i="33"/>
  <c r="Q1521" i="33"/>
  <c r="Q1465" i="33"/>
  <c r="Q1409" i="33"/>
  <c r="Q1325" i="33"/>
  <c r="Q2165" i="33"/>
  <c r="Q2081" i="33"/>
  <c r="Q2025" i="33"/>
  <c r="Q1969" i="33"/>
  <c r="Q1885" i="33"/>
  <c r="Q1269" i="33"/>
  <c r="Q1213" i="33"/>
  <c r="Q1157" i="33"/>
  <c r="Q2109" i="33"/>
  <c r="Q1437" i="33"/>
  <c r="Q1297" i="33"/>
  <c r="Q1101" i="33"/>
  <c r="Q1045" i="33"/>
  <c r="Q989" i="33"/>
  <c r="Q933" i="33"/>
  <c r="Q877" i="33"/>
  <c r="Q821" i="33"/>
  <c r="Q765" i="33"/>
  <c r="Q709" i="33"/>
  <c r="Q653" i="33"/>
  <c r="Q597" i="33"/>
  <c r="Q2193" i="33"/>
  <c r="Q1829" i="33"/>
  <c r="Q1605" i="33"/>
  <c r="Q1689" i="33"/>
  <c r="Q1549" i="33"/>
  <c r="Q1073" i="33"/>
  <c r="Q849" i="33"/>
  <c r="Q625" i="33"/>
  <c r="Q541" i="33"/>
  <c r="Q485" i="33"/>
  <c r="Q429" i="33"/>
  <c r="Q373" i="33"/>
  <c r="Q317" i="33"/>
  <c r="Q261" i="33"/>
  <c r="Q205" i="33"/>
  <c r="Q121" i="33"/>
  <c r="Q37" i="33"/>
  <c r="Q1017" i="33"/>
  <c r="Q793" i="33"/>
  <c r="Q569" i="33"/>
  <c r="Q905" i="33"/>
  <c r="Q1493" i="33"/>
  <c r="Q1353" i="33"/>
  <c r="Q961" i="33"/>
  <c r="Q737" i="33"/>
  <c r="Q513" i="33"/>
  <c r="Q457" i="33"/>
  <c r="Q401" i="33"/>
  <c r="Q345" i="33"/>
  <c r="Q289" i="33"/>
  <c r="Q233" i="33"/>
  <c r="Q177" i="33"/>
  <c r="Q149" i="33"/>
  <c r="Q93" i="33"/>
  <c r="Q65" i="33"/>
  <c r="Q681" i="33"/>
  <c r="E2697" i="33"/>
  <c r="E2669" i="33"/>
  <c r="E2557" i="33"/>
  <c r="E2249" i="33"/>
  <c r="E2725" i="33"/>
  <c r="E2585" i="33"/>
  <c r="E2445" i="33"/>
  <c r="E2417" i="33"/>
  <c r="E2305" i="33"/>
  <c r="E2641" i="33"/>
  <c r="E2613" i="33"/>
  <c r="E2361" i="33"/>
  <c r="E2333" i="33"/>
  <c r="E2277" i="33"/>
  <c r="E2473" i="33"/>
  <c r="E2781" i="33"/>
  <c r="E2753" i="33"/>
  <c r="E2501" i="33"/>
  <c r="E2529" i="33"/>
  <c r="E2389" i="33"/>
  <c r="E1913" i="33"/>
  <c r="E1857" i="33"/>
  <c r="E1801" i="33"/>
  <c r="E1773" i="33"/>
  <c r="E1745" i="33"/>
  <c r="E1661" i="33"/>
  <c r="E1577" i="33"/>
  <c r="E1521" i="33"/>
  <c r="E1465" i="33"/>
  <c r="E1409" i="33"/>
  <c r="E1325" i="33"/>
  <c r="E2165" i="33"/>
  <c r="E2081" i="33"/>
  <c r="E2025" i="33"/>
  <c r="E1969" i="33"/>
  <c r="E1885" i="33"/>
  <c r="E1269" i="33"/>
  <c r="E1213" i="33"/>
  <c r="E1220" i="33" s="1"/>
  <c r="E1221" i="33" s="1"/>
  <c r="E2221" i="33"/>
  <c r="E2193" i="33"/>
  <c r="E2109" i="33"/>
  <c r="E1829" i="33"/>
  <c r="E1689" i="33"/>
  <c r="E1605" i="33"/>
  <c r="E1549" i="33"/>
  <c r="E1493" i="33"/>
  <c r="E1437" i="33"/>
  <c r="E1353" i="33"/>
  <c r="E1297" i="33"/>
  <c r="E2137" i="33"/>
  <c r="E1157" i="33"/>
  <c r="E1129" i="33"/>
  <c r="E1633" i="33"/>
  <c r="E1717" i="33"/>
  <c r="E1241" i="33"/>
  <c r="E1185" i="33"/>
  <c r="E1941" i="33"/>
  <c r="E1381" i="33"/>
  <c r="E933" i="33"/>
  <c r="E905" i="33"/>
  <c r="E709" i="33"/>
  <c r="E681" i="33"/>
  <c r="E688" i="33" s="1"/>
  <c r="E689" i="33" s="1"/>
  <c r="E149" i="33"/>
  <c r="E93" i="33"/>
  <c r="E961" i="33"/>
  <c r="E737" i="33"/>
  <c r="E205" i="33"/>
  <c r="E121" i="33"/>
  <c r="E1101" i="33"/>
  <c r="E1073" i="33"/>
  <c r="E877" i="33"/>
  <c r="E849" i="33"/>
  <c r="E653" i="33"/>
  <c r="E625" i="33"/>
  <c r="E632" i="33" s="1"/>
  <c r="E633" i="33" s="1"/>
  <c r="E513" i="33"/>
  <c r="E457" i="33"/>
  <c r="E401" i="33"/>
  <c r="E345" i="33"/>
  <c r="E289" i="33"/>
  <c r="E233" i="33"/>
  <c r="E177" i="33"/>
  <c r="E65" i="33"/>
  <c r="E1997" i="33"/>
  <c r="E989" i="33"/>
  <c r="E541" i="33"/>
  <c r="E317" i="33"/>
  <c r="E2053" i="33"/>
  <c r="E1045" i="33"/>
  <c r="E1017" i="33"/>
  <c r="E821" i="33"/>
  <c r="E793" i="33"/>
  <c r="E597" i="33"/>
  <c r="E569" i="33"/>
  <c r="E765" i="33"/>
  <c r="E485" i="33"/>
  <c r="E429" i="33"/>
  <c r="E373" i="33"/>
  <c r="E261" i="33"/>
  <c r="E268" i="33" s="1"/>
  <c r="E269" i="33" s="1"/>
  <c r="E37" i="33"/>
  <c r="B20" i="33"/>
  <c r="B2764" i="33"/>
  <c r="B2736" i="33"/>
  <c r="B2512" i="33"/>
  <c r="B2484" i="33"/>
  <c r="B2456" i="33"/>
  <c r="B2372" i="33"/>
  <c r="B2680" i="33"/>
  <c r="B2652" i="33"/>
  <c r="B2540" i="33"/>
  <c r="B2792" i="33"/>
  <c r="B2708" i="33"/>
  <c r="B2568" i="33"/>
  <c r="B2428" i="33"/>
  <c r="B2400" i="33"/>
  <c r="B2288" i="33"/>
  <c r="B2596" i="33"/>
  <c r="B2624" i="33"/>
  <c r="B2316" i="33"/>
  <c r="B2260" i="33"/>
  <c r="B2344" i="33"/>
  <c r="B2232" i="33"/>
  <c r="B2120" i="33"/>
  <c r="B2036" i="33"/>
  <c r="B1980" i="33"/>
  <c r="B1924" i="33"/>
  <c r="B1700" i="33"/>
  <c r="B1616" i="33"/>
  <c r="B1364" i="33"/>
  <c r="B1224" i="33"/>
  <c r="B1168" i="33"/>
  <c r="B1896" i="33"/>
  <c r="B1840" i="33"/>
  <c r="B1784" i="33"/>
  <c r="B1756" i="33"/>
  <c r="B1728" i="33"/>
  <c r="B1644" i="33"/>
  <c r="B1560" i="33"/>
  <c r="B1504" i="33"/>
  <c r="B1448" i="33"/>
  <c r="B1392" i="33"/>
  <c r="B1308" i="33"/>
  <c r="B2148" i="33"/>
  <c r="B2064" i="33"/>
  <c r="B2008" i="33"/>
  <c r="B1952" i="33"/>
  <c r="B1868" i="33"/>
  <c r="B1252" i="33"/>
  <c r="B1196" i="33"/>
  <c r="B1140" i="33"/>
  <c r="B2092" i="33"/>
  <c r="B1420" i="33"/>
  <c r="B1280" i="33"/>
  <c r="B1084" i="33"/>
  <c r="B1028" i="33"/>
  <c r="B972" i="33"/>
  <c r="B916" i="33"/>
  <c r="B860" i="33"/>
  <c r="B804" i="33"/>
  <c r="B748" i="33"/>
  <c r="B692" i="33"/>
  <c r="B636" i="33"/>
  <c r="B580" i="33"/>
  <c r="B2176" i="33"/>
  <c r="B1812" i="33"/>
  <c r="B1588" i="33"/>
  <c r="B1672" i="33"/>
  <c r="B1532" i="33"/>
  <c r="B2204" i="33"/>
  <c r="B1056" i="33"/>
  <c r="B832" i="33"/>
  <c r="B608" i="33"/>
  <c r="B524" i="33"/>
  <c r="B468" i="33"/>
  <c r="B412" i="33"/>
  <c r="B356" i="33"/>
  <c r="B300" i="33"/>
  <c r="B244" i="33"/>
  <c r="B188" i="33"/>
  <c r="B160" i="33"/>
  <c r="B104" i="33"/>
  <c r="B76" i="33"/>
  <c r="B1000" i="33"/>
  <c r="B776" i="33"/>
  <c r="B48" i="33"/>
  <c r="B1112" i="33"/>
  <c r="B888" i="33"/>
  <c r="B944" i="33"/>
  <c r="B720" i="33"/>
  <c r="B552" i="33"/>
  <c r="B496" i="33"/>
  <c r="B440" i="33"/>
  <c r="B384" i="33"/>
  <c r="B328" i="33"/>
  <c r="B272" i="33"/>
  <c r="B216" i="33"/>
  <c r="B132" i="33"/>
  <c r="B1476" i="33"/>
  <c r="B1336" i="33"/>
  <c r="B664" i="33"/>
  <c r="O2772" i="33"/>
  <c r="O2744" i="33"/>
  <c r="O2800" i="33"/>
  <c r="O2520" i="33"/>
  <c r="O2492" i="33"/>
  <c r="O2464" i="33"/>
  <c r="O2380" i="33"/>
  <c r="O2688" i="33"/>
  <c r="O2660" i="33"/>
  <c r="O2548" i="33"/>
  <c r="O2716" i="33"/>
  <c r="O2576" i="33"/>
  <c r="O2436" i="33"/>
  <c r="O2408" i="33"/>
  <c r="O2296" i="33"/>
  <c r="O2632" i="33"/>
  <c r="O2324" i="33"/>
  <c r="O2352" i="33"/>
  <c r="O2268" i="33"/>
  <c r="O2604" i="33"/>
  <c r="O2128" i="33"/>
  <c r="O2044" i="33"/>
  <c r="O1988" i="33"/>
  <c r="O1932" i="33"/>
  <c r="O1708" i="33"/>
  <c r="O1624" i="33"/>
  <c r="O1372" i="33"/>
  <c r="O1232" i="33"/>
  <c r="O1176" i="33"/>
  <c r="O2240" i="33"/>
  <c r="O1904" i="33"/>
  <c r="O1848" i="33"/>
  <c r="O1792" i="33"/>
  <c r="O1764" i="33"/>
  <c r="O1736" i="33"/>
  <c r="O1652" i="33"/>
  <c r="O1568" i="33"/>
  <c r="O1512" i="33"/>
  <c r="O1456" i="33"/>
  <c r="O1400" i="33"/>
  <c r="O1316" i="33"/>
  <c r="O2156" i="33"/>
  <c r="O2072" i="33"/>
  <c r="O2016" i="33"/>
  <c r="O1960" i="33"/>
  <c r="O1876" i="33"/>
  <c r="O1260" i="33"/>
  <c r="O1204" i="33"/>
  <c r="O1148" i="33"/>
  <c r="O2184" i="33"/>
  <c r="O1820" i="33"/>
  <c r="O1596" i="33"/>
  <c r="O1092" i="33"/>
  <c r="O1036" i="33"/>
  <c r="O980" i="33"/>
  <c r="O924" i="33"/>
  <c r="O868" i="33"/>
  <c r="O812" i="33"/>
  <c r="O756" i="33"/>
  <c r="O700" i="33"/>
  <c r="O644" i="33"/>
  <c r="O588" i="33"/>
  <c r="O1680" i="33"/>
  <c r="O1540" i="33"/>
  <c r="O2212" i="33"/>
  <c r="O1484" i="33"/>
  <c r="O1344" i="33"/>
  <c r="O1120" i="33"/>
  <c r="O896" i="33"/>
  <c r="O672" i="33"/>
  <c r="O532" i="33"/>
  <c r="O476" i="33"/>
  <c r="O420" i="33"/>
  <c r="O364" i="33"/>
  <c r="O308" i="33"/>
  <c r="O252" i="33"/>
  <c r="O196" i="33"/>
  <c r="O168" i="33"/>
  <c r="O112" i="33"/>
  <c r="O84" i="33"/>
  <c r="O56" i="33"/>
  <c r="O1288" i="33"/>
  <c r="O2100" i="33"/>
  <c r="O1064" i="33"/>
  <c r="O840" i="33"/>
  <c r="O616" i="33"/>
  <c r="O1428" i="33"/>
  <c r="O728" i="33"/>
  <c r="O1008" i="33"/>
  <c r="O784" i="33"/>
  <c r="O560" i="33"/>
  <c r="O504" i="33"/>
  <c r="O448" i="33"/>
  <c r="O392" i="33"/>
  <c r="O336" i="33"/>
  <c r="O280" i="33"/>
  <c r="O224" i="33"/>
  <c r="O140" i="33"/>
  <c r="O952" i="33"/>
  <c r="L39" i="33"/>
  <c r="J39" i="33"/>
  <c r="L95" i="33"/>
  <c r="J95" i="33"/>
  <c r="BY14" i="25"/>
  <c r="K153" i="33"/>
  <c r="L151" i="33"/>
  <c r="J151" i="33"/>
  <c r="L207" i="33"/>
  <c r="J207" i="33"/>
  <c r="L263" i="33"/>
  <c r="J263" i="33"/>
  <c r="L319" i="33"/>
  <c r="J319" i="33"/>
  <c r="L375" i="33"/>
  <c r="J375" i="33"/>
  <c r="L431" i="33"/>
  <c r="J431" i="33"/>
  <c r="L487" i="33"/>
  <c r="J487" i="33"/>
  <c r="L543" i="33"/>
  <c r="J543" i="33"/>
  <c r="L599" i="33"/>
  <c r="J599" i="33"/>
  <c r="L655" i="33"/>
  <c r="J655" i="33"/>
  <c r="L711" i="33"/>
  <c r="J711" i="33"/>
  <c r="L767" i="33"/>
  <c r="J767" i="33"/>
  <c r="L823" i="33"/>
  <c r="J823" i="33"/>
  <c r="K855" i="33"/>
  <c r="L879" i="33"/>
  <c r="J879" i="33"/>
  <c r="L935" i="33"/>
  <c r="J935" i="33"/>
  <c r="L991" i="33"/>
  <c r="J991" i="33"/>
  <c r="J1047" i="33"/>
  <c r="L1047" i="33"/>
  <c r="J1103" i="33"/>
  <c r="L1103" i="33"/>
  <c r="L1159" i="33"/>
  <c r="J1159" i="33"/>
  <c r="F1219" i="33"/>
  <c r="L1215" i="33"/>
  <c r="J1215" i="33"/>
  <c r="L1271" i="33"/>
  <c r="J1271" i="33"/>
  <c r="L1327" i="33"/>
  <c r="J1327" i="33"/>
  <c r="L1383" i="33"/>
  <c r="J1383" i="33"/>
  <c r="L1439" i="33"/>
  <c r="J1439" i="33"/>
  <c r="L1495" i="33"/>
  <c r="J1495" i="33"/>
  <c r="L1551" i="33"/>
  <c r="J1551" i="33"/>
  <c r="F1611" i="33"/>
  <c r="L1607" i="33"/>
  <c r="J1607" i="33"/>
  <c r="L1663" i="33"/>
  <c r="J1663" i="33"/>
  <c r="J1719" i="33"/>
  <c r="L1719" i="33"/>
  <c r="J1775" i="33"/>
  <c r="L1775" i="33"/>
  <c r="F1835" i="33"/>
  <c r="J1831" i="33"/>
  <c r="L1831" i="33"/>
  <c r="J1887" i="33"/>
  <c r="L1887" i="33"/>
  <c r="L1915" i="33"/>
  <c r="J1915" i="33"/>
  <c r="L1971" i="33"/>
  <c r="J1971" i="33"/>
  <c r="L2027" i="33"/>
  <c r="J2027" i="33"/>
  <c r="F2087" i="33"/>
  <c r="L2083" i="33"/>
  <c r="J2083" i="33"/>
  <c r="L2139" i="33"/>
  <c r="J2139" i="33"/>
  <c r="L2195" i="33"/>
  <c r="J2195" i="33"/>
  <c r="L2251" i="33"/>
  <c r="J2251" i="33"/>
  <c r="L2307" i="33"/>
  <c r="J2307" i="33"/>
  <c r="L2363" i="33"/>
  <c r="J2363" i="33"/>
  <c r="L2419" i="33"/>
  <c r="J2419" i="33"/>
  <c r="L2475" i="33"/>
  <c r="J2475" i="33"/>
  <c r="J2531" i="33"/>
  <c r="L2531" i="33"/>
  <c r="L2559" i="33"/>
  <c r="J2559" i="33"/>
  <c r="L2615" i="33"/>
  <c r="J2615" i="33"/>
  <c r="J2671" i="33"/>
  <c r="L2671" i="33"/>
  <c r="J2727" i="33"/>
  <c r="L2727" i="33"/>
  <c r="K71" i="33"/>
  <c r="K183" i="33"/>
  <c r="K295" i="33"/>
  <c r="K407" i="33"/>
  <c r="EP47" i="25"/>
  <c r="T1082" i="33" s="1"/>
  <c r="EP26" i="25"/>
  <c r="T494" i="33" s="1"/>
  <c r="EP76" i="25"/>
  <c r="T1894" i="33" s="1"/>
  <c r="EP32" i="25"/>
  <c r="T662" i="33" s="1"/>
  <c r="R2370" i="33"/>
  <c r="EP93" i="25"/>
  <c r="T2370" i="33" s="1"/>
  <c r="R438" i="33"/>
  <c r="EP24" i="25"/>
  <c r="T438" i="33" s="1"/>
  <c r="EP96" i="25"/>
  <c r="T2454" i="33" s="1"/>
  <c r="R2454" i="33"/>
  <c r="EP77" i="25"/>
  <c r="T1922" i="33" s="1"/>
  <c r="R1922" i="33"/>
  <c r="R942" i="33"/>
  <c r="EP42" i="25"/>
  <c r="T942" i="33" s="1"/>
  <c r="R1138" i="33"/>
  <c r="EP49" i="25"/>
  <c r="T1138" i="33" s="1"/>
  <c r="R1110" i="33"/>
  <c r="EP48" i="25"/>
  <c r="T1110" i="33" s="1"/>
  <c r="R1446" i="33"/>
  <c r="EP60" i="25"/>
  <c r="T1446" i="33" s="1"/>
  <c r="EP72" i="25"/>
  <c r="T1782" i="33" s="1"/>
  <c r="R1782" i="33"/>
  <c r="R1390" i="33"/>
  <c r="EP58" i="25"/>
  <c r="T1390" i="33" s="1"/>
  <c r="T1691" i="33"/>
  <c r="R1691" i="33"/>
  <c r="T1523" i="33"/>
  <c r="R1523" i="33"/>
  <c r="T2727" i="33"/>
  <c r="R2727" i="33"/>
  <c r="AD16" i="25"/>
  <c r="H207" i="33"/>
  <c r="AD18" i="25"/>
  <c r="AF18" i="25" s="1"/>
  <c r="H263" i="33"/>
  <c r="AD23" i="25"/>
  <c r="H403" i="33"/>
  <c r="P26" i="25"/>
  <c r="R26" i="25" s="1"/>
  <c r="H486" i="33"/>
  <c r="P22" i="25"/>
  <c r="H374" i="33"/>
  <c r="P45" i="25"/>
  <c r="R45" i="25" s="1"/>
  <c r="H1018" i="33"/>
  <c r="P62" i="25"/>
  <c r="H1494" i="33"/>
  <c r="AD38" i="25"/>
  <c r="AF38" i="25" s="1"/>
  <c r="H823" i="33"/>
  <c r="P50" i="25"/>
  <c r="H1158" i="33"/>
  <c r="P52" i="25"/>
  <c r="H1214" i="33"/>
  <c r="P57" i="25"/>
  <c r="H1354" i="33"/>
  <c r="FH21" i="25"/>
  <c r="H355" i="33"/>
  <c r="FH56" i="25"/>
  <c r="H1335" i="33"/>
  <c r="FH60" i="25"/>
  <c r="H1447" i="33"/>
  <c r="FH37" i="25"/>
  <c r="H803" i="33"/>
  <c r="DT73" i="25"/>
  <c r="L1806" i="33"/>
  <c r="DT89" i="25"/>
  <c r="L2254" i="33"/>
  <c r="AD14" i="25"/>
  <c r="H151" i="33"/>
  <c r="AD25" i="25"/>
  <c r="H459" i="33"/>
  <c r="P31" i="25"/>
  <c r="H626" i="33"/>
  <c r="P33" i="25"/>
  <c r="H682" i="33"/>
  <c r="AD29" i="25"/>
  <c r="H571" i="33"/>
  <c r="AD41" i="25"/>
  <c r="H907" i="33"/>
  <c r="FH22" i="25"/>
  <c r="FJ22" i="25" s="1"/>
  <c r="H383" i="33"/>
  <c r="FH30" i="25"/>
  <c r="H607" i="33"/>
  <c r="P51" i="25"/>
  <c r="H1186" i="33"/>
  <c r="FH40" i="25"/>
  <c r="H887" i="33"/>
  <c r="N2167" i="33"/>
  <c r="M2167" i="33"/>
  <c r="AD17" i="25"/>
  <c r="H235" i="33"/>
  <c r="AD32" i="25"/>
  <c r="H655" i="33"/>
  <c r="P49" i="25"/>
  <c r="H1130" i="33"/>
  <c r="P40" i="25"/>
  <c r="H878" i="33"/>
  <c r="AD45" i="25"/>
  <c r="H1019" i="33"/>
  <c r="FH29" i="25"/>
  <c r="H579" i="33"/>
  <c r="FH50" i="25"/>
  <c r="H1167" i="33"/>
  <c r="FH28" i="25"/>
  <c r="FJ28" i="25" s="1"/>
  <c r="H551" i="33"/>
  <c r="P38" i="25"/>
  <c r="H822" i="33"/>
  <c r="FH31" i="25"/>
  <c r="FJ31" i="25" s="1"/>
  <c r="H635" i="33"/>
  <c r="FH27" i="25"/>
  <c r="H523" i="33"/>
  <c r="P28" i="25"/>
  <c r="H542" i="33"/>
  <c r="S659" i="33"/>
  <c r="S743" i="33"/>
  <c r="P104" i="25"/>
  <c r="H2670" i="33"/>
  <c r="FH12" i="25"/>
  <c r="H103" i="33"/>
  <c r="M1727" i="33"/>
  <c r="N1727" i="33"/>
  <c r="P78" i="25"/>
  <c r="H1942" i="33"/>
  <c r="AD105" i="25"/>
  <c r="AF105" i="25" s="1"/>
  <c r="AJ105" i="25" s="1"/>
  <c r="AK105" i="25" s="1"/>
  <c r="FZ105" i="25" s="1"/>
  <c r="H2699" i="33"/>
  <c r="AD84" i="25"/>
  <c r="H2111" i="33"/>
  <c r="P67" i="25"/>
  <c r="R67" i="25" s="1"/>
  <c r="H1634" i="33"/>
  <c r="P68" i="25"/>
  <c r="H1662" i="33"/>
  <c r="P93" i="25"/>
  <c r="H2362" i="33"/>
  <c r="S2451" i="33"/>
  <c r="AD80" i="25"/>
  <c r="H1999" i="33"/>
  <c r="AD67" i="25"/>
  <c r="H1635" i="33"/>
  <c r="AD102" i="25"/>
  <c r="H2615" i="33"/>
  <c r="AD70" i="25"/>
  <c r="H1719" i="33"/>
  <c r="P77" i="25"/>
  <c r="H1914" i="33"/>
  <c r="H1919" i="33" s="1"/>
  <c r="FH49" i="25"/>
  <c r="H1139" i="33"/>
  <c r="AD100" i="25"/>
  <c r="H2559" i="33"/>
  <c r="S2703" i="33"/>
  <c r="S463" i="33"/>
  <c r="AD89" i="25"/>
  <c r="H2251" i="33"/>
  <c r="P98" i="25"/>
  <c r="H2502" i="33"/>
  <c r="FH47" i="25"/>
  <c r="H1083" i="33"/>
  <c r="S2143" i="33"/>
  <c r="S2115" i="33"/>
  <c r="AD96" i="25"/>
  <c r="H2447" i="33"/>
  <c r="AD66" i="25"/>
  <c r="H1607" i="33"/>
  <c r="FH87" i="25"/>
  <c r="H2203" i="33"/>
  <c r="S2255" i="33"/>
  <c r="S855" i="33"/>
  <c r="AD90" i="25"/>
  <c r="H2279" i="33"/>
  <c r="P89" i="25"/>
  <c r="H2250" i="33"/>
  <c r="S715" i="33"/>
  <c r="S1163" i="33"/>
  <c r="FH102" i="25"/>
  <c r="H2623" i="33"/>
  <c r="P12" i="25"/>
  <c r="H94" i="33"/>
  <c r="FH98" i="25"/>
  <c r="H2511" i="33"/>
  <c r="P75" i="25"/>
  <c r="H1858" i="33"/>
  <c r="S2087" i="33"/>
  <c r="DT104" i="25"/>
  <c r="L2674" i="33"/>
  <c r="FH92" i="25"/>
  <c r="H2343" i="33"/>
  <c r="FH66" i="25"/>
  <c r="H1615" i="33"/>
  <c r="P10" i="25"/>
  <c r="H38" i="33"/>
  <c r="S71" i="33"/>
  <c r="S1275" i="33"/>
  <c r="DT24" i="25"/>
  <c r="L434" i="33"/>
  <c r="DT48" i="25"/>
  <c r="L1106" i="33"/>
  <c r="S687" i="33"/>
  <c r="S2759" i="33"/>
  <c r="L1643" i="33"/>
  <c r="J1643" i="33"/>
  <c r="J1671" i="33"/>
  <c r="L1671" i="33"/>
  <c r="J1811" i="33"/>
  <c r="L1811" i="33"/>
  <c r="J1923" i="33"/>
  <c r="L1923" i="33"/>
  <c r="L2119" i="33"/>
  <c r="J2119" i="33"/>
  <c r="L2259" i="33"/>
  <c r="J2259" i="33"/>
  <c r="J2343" i="33"/>
  <c r="L2343" i="33"/>
  <c r="L2511" i="33"/>
  <c r="J2511" i="33"/>
  <c r="L2595" i="33"/>
  <c r="J2595" i="33"/>
  <c r="J2707" i="33"/>
  <c r="L2707" i="33"/>
  <c r="F2759" i="33"/>
  <c r="F2367" i="33"/>
  <c r="F2255" i="33"/>
  <c r="S1779" i="33"/>
  <c r="E1752" i="33"/>
  <c r="E1753" i="33" s="1"/>
  <c r="F1695" i="33"/>
  <c r="Q2735" i="33"/>
  <c r="O2735" i="33"/>
  <c r="Q2623" i="33"/>
  <c r="O2623" i="33"/>
  <c r="Q2511" i="33"/>
  <c r="O2511" i="33"/>
  <c r="Q2399" i="33"/>
  <c r="O2399" i="33"/>
  <c r="Q2287" i="33"/>
  <c r="O2287" i="33"/>
  <c r="Q2175" i="33"/>
  <c r="O2175" i="33"/>
  <c r="Q2063" i="33"/>
  <c r="O2063" i="33"/>
  <c r="Q1951" i="33"/>
  <c r="O1951" i="33"/>
  <c r="Q1839" i="33"/>
  <c r="O1839" i="33"/>
  <c r="Q1727" i="33"/>
  <c r="O1727" i="33"/>
  <c r="O1615" i="33"/>
  <c r="Q1615" i="33"/>
  <c r="J1503" i="33"/>
  <c r="L1503" i="33"/>
  <c r="O1503" i="33"/>
  <c r="Q1503" i="33"/>
  <c r="J1391" i="33"/>
  <c r="L1391" i="33"/>
  <c r="O1391" i="33"/>
  <c r="Q1391" i="33"/>
  <c r="J1279" i="33"/>
  <c r="L1279" i="33"/>
  <c r="O1279" i="33"/>
  <c r="Q1279" i="33"/>
  <c r="J1167" i="33"/>
  <c r="L1167" i="33"/>
  <c r="O1167" i="33"/>
  <c r="Q1167" i="33"/>
  <c r="L1055" i="33"/>
  <c r="J1055" i="33"/>
  <c r="Q1055" i="33"/>
  <c r="O1055" i="33"/>
  <c r="J943" i="33"/>
  <c r="L943" i="33"/>
  <c r="O943" i="33"/>
  <c r="Q943" i="33"/>
  <c r="J831" i="33"/>
  <c r="L831" i="33"/>
  <c r="O831" i="33"/>
  <c r="Q831" i="33"/>
  <c r="J719" i="33"/>
  <c r="L719" i="33"/>
  <c r="O719" i="33"/>
  <c r="Q719" i="33"/>
  <c r="J607" i="33"/>
  <c r="L607" i="33"/>
  <c r="O607" i="33"/>
  <c r="Q607" i="33"/>
  <c r="J495" i="33"/>
  <c r="L495" i="33"/>
  <c r="O495" i="33"/>
  <c r="Q495" i="33"/>
  <c r="J383" i="33"/>
  <c r="L383" i="33"/>
  <c r="O383" i="33"/>
  <c r="Q383" i="33"/>
  <c r="J271" i="33"/>
  <c r="L271" i="33"/>
  <c r="O271" i="33"/>
  <c r="Q271" i="33"/>
  <c r="J103" i="33"/>
  <c r="L103" i="33"/>
  <c r="O103" i="33"/>
  <c r="Q103" i="33"/>
  <c r="J215" i="33"/>
  <c r="L215" i="33"/>
  <c r="O215" i="33"/>
  <c r="Q215" i="33"/>
  <c r="Q2783" i="33"/>
  <c r="O2783" i="33"/>
  <c r="O2727" i="33"/>
  <c r="Q2727" i="33"/>
  <c r="O2671" i="33"/>
  <c r="Q2671" i="33"/>
  <c r="Q2615" i="33"/>
  <c r="O2615" i="33"/>
  <c r="Q2531" i="33"/>
  <c r="O2531" i="33"/>
  <c r="Q2475" i="33"/>
  <c r="O2475" i="33"/>
  <c r="Q2419" i="33"/>
  <c r="O2419" i="33"/>
  <c r="Q2363" i="33"/>
  <c r="O2363" i="33"/>
  <c r="Q2307" i="33"/>
  <c r="O2307" i="33"/>
  <c r="Q2251" i="33"/>
  <c r="O2251" i="33"/>
  <c r="Q2195" i="33"/>
  <c r="O2195" i="33"/>
  <c r="Q2139" i="33"/>
  <c r="O2139" i="33"/>
  <c r="Q2083" i="33"/>
  <c r="O2083" i="33"/>
  <c r="Q2027" i="33"/>
  <c r="O2027" i="33"/>
  <c r="Q1971" i="33"/>
  <c r="O1971" i="33"/>
  <c r="Q1915" i="33"/>
  <c r="O1915" i="33"/>
  <c r="Q1859" i="33"/>
  <c r="O1859" i="33"/>
  <c r="Q1803" i="33"/>
  <c r="O1803" i="33"/>
  <c r="Q1747" i="33"/>
  <c r="O1747" i="33"/>
  <c r="O1691" i="33"/>
  <c r="Q1691" i="33"/>
  <c r="O1635" i="33"/>
  <c r="Q1635" i="33"/>
  <c r="O1579" i="33"/>
  <c r="Q1579" i="33"/>
  <c r="O1523" i="33"/>
  <c r="Q1523" i="33"/>
  <c r="Q1495" i="33"/>
  <c r="O1495" i="33"/>
  <c r="O1467" i="33"/>
  <c r="Q1467" i="33"/>
  <c r="Q1439" i="33"/>
  <c r="O1439" i="33"/>
  <c r="Q1410" i="33"/>
  <c r="O1410" i="33"/>
  <c r="E1388" i="33"/>
  <c r="E1389" i="33" s="1"/>
  <c r="E1360" i="33"/>
  <c r="E1361" i="33" s="1"/>
  <c r="E1304" i="33"/>
  <c r="E1305" i="33" s="1"/>
  <c r="E1276" i="33"/>
  <c r="E1277" i="33" s="1"/>
  <c r="E1248" i="33"/>
  <c r="E1249" i="33" s="1"/>
  <c r="O1187" i="33"/>
  <c r="Q1187" i="33"/>
  <c r="E1136" i="33"/>
  <c r="E1137" i="33" s="1"/>
  <c r="Q1075" i="33"/>
  <c r="O1075" i="33"/>
  <c r="Q1046" i="33"/>
  <c r="O1046" i="33"/>
  <c r="O1051" i="33" s="1"/>
  <c r="O990" i="33"/>
  <c r="Q990" i="33"/>
  <c r="E968" i="33"/>
  <c r="E969" i="33" s="1"/>
  <c r="Q935" i="33"/>
  <c r="O935" i="33"/>
  <c r="Q906" i="33"/>
  <c r="O906" i="33"/>
  <c r="Q879" i="33"/>
  <c r="O879" i="33"/>
  <c r="Q850" i="33"/>
  <c r="Q855" i="33" s="1"/>
  <c r="Q856" i="33" s="1"/>
  <c r="Q857" i="33" s="1"/>
  <c r="O850" i="33"/>
  <c r="O855" i="33" s="1"/>
  <c r="E800" i="33"/>
  <c r="E801" i="33" s="1"/>
  <c r="O739" i="33"/>
  <c r="Q739" i="33"/>
  <c r="O654" i="33"/>
  <c r="Q654" i="33"/>
  <c r="O598" i="33"/>
  <c r="Q598" i="33"/>
  <c r="Q603" i="33" s="1"/>
  <c r="Q604" i="33" s="1"/>
  <c r="Q605" i="33" s="1"/>
  <c r="O542" i="33"/>
  <c r="Q542" i="33"/>
  <c r="E520" i="33"/>
  <c r="E521" i="33" s="1"/>
  <c r="O486" i="33"/>
  <c r="Q486" i="33"/>
  <c r="Q491" i="33" s="1"/>
  <c r="Q431" i="33"/>
  <c r="O431" i="33"/>
  <c r="Q375" i="33"/>
  <c r="O375" i="33"/>
  <c r="Q319" i="33"/>
  <c r="O319" i="33"/>
  <c r="Q290" i="33"/>
  <c r="Q295" i="33" s="1"/>
  <c r="O290" i="33"/>
  <c r="Q234" i="33"/>
  <c r="Q239" i="33" s="1"/>
  <c r="Q240" i="33" s="1"/>
  <c r="Q241" i="33" s="1"/>
  <c r="O234" i="33"/>
  <c r="O239" i="33" s="1"/>
  <c r="O150" i="33"/>
  <c r="O155" i="33" s="1"/>
  <c r="Q150" i="33"/>
  <c r="O123" i="33"/>
  <c r="Q123" i="33"/>
  <c r="Q66" i="33"/>
  <c r="Q71" i="33" s="1"/>
  <c r="Q72" i="33" s="1"/>
  <c r="Q73" i="33" s="1"/>
  <c r="O66" i="33"/>
  <c r="A2690" i="33"/>
  <c r="A2662" i="33"/>
  <c r="A2550" i="33"/>
  <c r="A2242" i="33"/>
  <c r="A2774" i="33"/>
  <c r="A2746" i="33"/>
  <c r="A2718" i="33"/>
  <c r="A2578" i="33"/>
  <c r="A2438" i="33"/>
  <c r="A2410" i="33"/>
  <c r="A2298" i="33"/>
  <c r="A2634" i="33"/>
  <c r="A2606" i="33"/>
  <c r="A2354" i="33"/>
  <c r="A2326" i="33"/>
  <c r="A2270" i="33"/>
  <c r="A2382" i="33"/>
  <c r="A2466" i="33"/>
  <c r="A2494" i="33"/>
  <c r="A2522" i="33"/>
  <c r="A1906" i="33"/>
  <c r="A1850" i="33"/>
  <c r="A1794" i="33"/>
  <c r="A1766" i="33"/>
  <c r="A1738" i="33"/>
  <c r="A1654" i="33"/>
  <c r="A1570" i="33"/>
  <c r="A1514" i="33"/>
  <c r="A1458" i="33"/>
  <c r="A1402" i="33"/>
  <c r="A1318" i="33"/>
  <c r="A2158" i="33"/>
  <c r="A2074" i="33"/>
  <c r="A2018" i="33"/>
  <c r="A1962" i="33"/>
  <c r="A1878" i="33"/>
  <c r="A1262" i="33"/>
  <c r="A1206" i="33"/>
  <c r="A2214" i="33"/>
  <c r="A2186" i="33"/>
  <c r="A2102" i="33"/>
  <c r="A1822" i="33"/>
  <c r="A1682" i="33"/>
  <c r="A1598" i="33"/>
  <c r="A1542" i="33"/>
  <c r="A1486" i="33"/>
  <c r="A1430" i="33"/>
  <c r="A1346" i="33"/>
  <c r="A1290" i="33"/>
  <c r="A2046" i="33"/>
  <c r="A1990" i="33"/>
  <c r="A1934" i="33"/>
  <c r="A1374" i="33"/>
  <c r="A2130" i="33"/>
  <c r="A1626" i="33"/>
  <c r="A1150" i="33"/>
  <c r="A1710" i="33"/>
  <c r="A1094" i="33"/>
  <c r="A1066" i="33"/>
  <c r="A870" i="33"/>
  <c r="A842" i="33"/>
  <c r="A646" i="33"/>
  <c r="A618" i="33"/>
  <c r="A170" i="33"/>
  <c r="A142" i="33"/>
  <c r="A58" i="33"/>
  <c r="A674" i="33"/>
  <c r="A534" i="33"/>
  <c r="A422" i="33"/>
  <c r="A310" i="33"/>
  <c r="A1038" i="33"/>
  <c r="A1010" i="33"/>
  <c r="A814" i="33"/>
  <c r="A786" i="33"/>
  <c r="A590" i="33"/>
  <c r="A562" i="33"/>
  <c r="A506" i="33"/>
  <c r="A450" i="33"/>
  <c r="A394" i="33"/>
  <c r="A338" i="33"/>
  <c r="A282" i="33"/>
  <c r="A226" i="33"/>
  <c r="A86" i="33"/>
  <c r="A1178" i="33"/>
  <c r="A926" i="33"/>
  <c r="A702" i="33"/>
  <c r="A478" i="33"/>
  <c r="A366" i="33"/>
  <c r="A254" i="33"/>
  <c r="A1122" i="33"/>
  <c r="A982" i="33"/>
  <c r="A954" i="33"/>
  <c r="A758" i="33"/>
  <c r="A730" i="33"/>
  <c r="A1234" i="33"/>
  <c r="A898" i="33"/>
  <c r="A198" i="33"/>
  <c r="A114" i="33"/>
  <c r="A30" i="33"/>
  <c r="L2781" i="33"/>
  <c r="L2753" i="33"/>
  <c r="L2725" i="33"/>
  <c r="L2585" i="33"/>
  <c r="L2445" i="33"/>
  <c r="L2417" i="33"/>
  <c r="L2305" i="33"/>
  <c r="L2641" i="33"/>
  <c r="L2613" i="33"/>
  <c r="L2361" i="33"/>
  <c r="L2333" i="33"/>
  <c r="L2277" i="33"/>
  <c r="L2529" i="33"/>
  <c r="L2501" i="33"/>
  <c r="L2473" i="33"/>
  <c r="L2389" i="33"/>
  <c r="L2697" i="33"/>
  <c r="L2557" i="33"/>
  <c r="L2249" i="33"/>
  <c r="L2669" i="33"/>
  <c r="L2165" i="33"/>
  <c r="L2081" i="33"/>
  <c r="L2025" i="33"/>
  <c r="L1969" i="33"/>
  <c r="L1885" i="33"/>
  <c r="L1269" i="33"/>
  <c r="L1213" i="33"/>
  <c r="L1157" i="33"/>
  <c r="L2193" i="33"/>
  <c r="L2109" i="33"/>
  <c r="L1829" i="33"/>
  <c r="L1689" i="33"/>
  <c r="L1605" i="33"/>
  <c r="L1549" i="33"/>
  <c r="L1493" i="33"/>
  <c r="L1437" i="33"/>
  <c r="L1353" i="33"/>
  <c r="L1297" i="33"/>
  <c r="L2221" i="33"/>
  <c r="L2137" i="33"/>
  <c r="L2053" i="33"/>
  <c r="L1997" i="33"/>
  <c r="L1941" i="33"/>
  <c r="L1717" i="33"/>
  <c r="L1633" i="33"/>
  <c r="L1381" i="33"/>
  <c r="L1241" i="33"/>
  <c r="L1185" i="33"/>
  <c r="L1129" i="33"/>
  <c r="L1801" i="33"/>
  <c r="L1577" i="33"/>
  <c r="L1073" i="33"/>
  <c r="L1017" i="33"/>
  <c r="L961" i="33"/>
  <c r="L905" i="33"/>
  <c r="L849" i="33"/>
  <c r="L793" i="33"/>
  <c r="L737" i="33"/>
  <c r="L681" i="33"/>
  <c r="L625" i="33"/>
  <c r="L569" i="33"/>
  <c r="L1913" i="33"/>
  <c r="L1661" i="33"/>
  <c r="L1521" i="33"/>
  <c r="L1745" i="33"/>
  <c r="L1465" i="33"/>
  <c r="L1325" i="33"/>
  <c r="L933" i="33"/>
  <c r="L709" i="33"/>
  <c r="L513" i="33"/>
  <c r="L457" i="33"/>
  <c r="L401" i="33"/>
  <c r="L345" i="33"/>
  <c r="L289" i="33"/>
  <c r="L233" i="33"/>
  <c r="L177" i="33"/>
  <c r="L149" i="33"/>
  <c r="L93" i="33"/>
  <c r="L65" i="33"/>
  <c r="L37" i="33"/>
  <c r="L765" i="33"/>
  <c r="L1409" i="33"/>
  <c r="L1101" i="33"/>
  <c r="L877" i="33"/>
  <c r="L653" i="33"/>
  <c r="L1773" i="33"/>
  <c r="L989" i="33"/>
  <c r="L1045" i="33"/>
  <c r="L821" i="33"/>
  <c r="L597" i="33"/>
  <c r="L541" i="33"/>
  <c r="L485" i="33"/>
  <c r="L429" i="33"/>
  <c r="L373" i="33"/>
  <c r="L317" i="33"/>
  <c r="L261" i="33"/>
  <c r="L205" i="33"/>
  <c r="L121" i="33"/>
  <c r="L1857" i="33"/>
  <c r="B2782" i="33"/>
  <c r="B2754" i="33"/>
  <c r="B2586" i="33"/>
  <c r="B2446" i="33"/>
  <c r="B2418" i="33"/>
  <c r="B2306" i="33"/>
  <c r="B2726" i="33"/>
  <c r="B2642" i="33"/>
  <c r="B2614" i="33"/>
  <c r="B2362" i="33"/>
  <c r="B2334" i="33"/>
  <c r="B2278" i="33"/>
  <c r="B2530" i="33"/>
  <c r="B2502" i="33"/>
  <c r="B2474" i="33"/>
  <c r="B2390" i="33"/>
  <c r="B2558" i="33"/>
  <c r="B2250" i="33"/>
  <c r="B2670" i="33"/>
  <c r="B2698" i="33"/>
  <c r="B2166" i="33"/>
  <c r="B2082" i="33"/>
  <c r="B2026" i="33"/>
  <c r="B1970" i="33"/>
  <c r="B1886" i="33"/>
  <c r="B1270" i="33"/>
  <c r="B1214" i="33"/>
  <c r="B1158" i="33"/>
  <c r="B2194" i="33"/>
  <c r="B2110" i="33"/>
  <c r="B1830" i="33"/>
  <c r="B1690" i="33"/>
  <c r="B1606" i="33"/>
  <c r="B1550" i="33"/>
  <c r="B1494" i="33"/>
  <c r="B1438" i="33"/>
  <c r="B1354" i="33"/>
  <c r="B1298" i="33"/>
  <c r="B2138" i="33"/>
  <c r="B2054" i="33"/>
  <c r="B1998" i="33"/>
  <c r="B1942" i="33"/>
  <c r="B1718" i="33"/>
  <c r="B1634" i="33"/>
  <c r="B1382" i="33"/>
  <c r="B1242" i="33"/>
  <c r="B1186" i="33"/>
  <c r="B1130" i="33"/>
  <c r="B1914" i="33"/>
  <c r="B1662" i="33"/>
  <c r="B1522" i="33"/>
  <c r="B1074" i="33"/>
  <c r="B1018" i="33"/>
  <c r="B962" i="33"/>
  <c r="B906" i="33"/>
  <c r="B850" i="33"/>
  <c r="B794" i="33"/>
  <c r="B738" i="33"/>
  <c r="B682" i="33"/>
  <c r="B626" i="33"/>
  <c r="B570" i="33"/>
  <c r="B1746" i="33"/>
  <c r="B1466" i="33"/>
  <c r="B1326" i="33"/>
  <c r="B1858" i="33"/>
  <c r="B1774" i="33"/>
  <c r="B1410" i="33"/>
  <c r="B1802" i="33"/>
  <c r="B990" i="33"/>
  <c r="B766" i="33"/>
  <c r="B514" i="33"/>
  <c r="B458" i="33"/>
  <c r="B402" i="33"/>
  <c r="B346" i="33"/>
  <c r="B290" i="33"/>
  <c r="B234" i="33"/>
  <c r="B178" i="33"/>
  <c r="B150" i="33"/>
  <c r="B94" i="33"/>
  <c r="B66" i="33"/>
  <c r="B1046" i="33"/>
  <c r="B822" i="33"/>
  <c r="B598" i="33"/>
  <c r="B934" i="33"/>
  <c r="B710" i="33"/>
  <c r="B1578" i="33"/>
  <c r="B1102" i="33"/>
  <c r="B878" i="33"/>
  <c r="B654" i="33"/>
  <c r="B542" i="33"/>
  <c r="B486" i="33"/>
  <c r="B430" i="33"/>
  <c r="B374" i="33"/>
  <c r="B318" i="33"/>
  <c r="B262" i="33"/>
  <c r="B206" i="33"/>
  <c r="B122" i="33"/>
  <c r="B38" i="33"/>
  <c r="B2222" i="33"/>
  <c r="G2792" i="33"/>
  <c r="G2680" i="33"/>
  <c r="G2652" i="33"/>
  <c r="G2540" i="33"/>
  <c r="G2708" i="33"/>
  <c r="G2568" i="33"/>
  <c r="G2428" i="33"/>
  <c r="G2400" i="33"/>
  <c r="G2288" i="33"/>
  <c r="G2624" i="33"/>
  <c r="G2596" i="33"/>
  <c r="G2344" i="33"/>
  <c r="G2316" i="33"/>
  <c r="G2260" i="33"/>
  <c r="G2512" i="33"/>
  <c r="G2372" i="33"/>
  <c r="G2764" i="33"/>
  <c r="G2736" i="33"/>
  <c r="G2456" i="33"/>
  <c r="G2484" i="33"/>
  <c r="G1896" i="33"/>
  <c r="G1840" i="33"/>
  <c r="G1784" i="33"/>
  <c r="G1756" i="33"/>
  <c r="G1728" i="33"/>
  <c r="G1644" i="33"/>
  <c r="G1560" i="33"/>
  <c r="G1504" i="33"/>
  <c r="G1448" i="33"/>
  <c r="G1392" i="33"/>
  <c r="G1308" i="33"/>
  <c r="G2148" i="33"/>
  <c r="G2064" i="33"/>
  <c r="G2008" i="33"/>
  <c r="G1952" i="33"/>
  <c r="G1868" i="33"/>
  <c r="G1252" i="33"/>
  <c r="G1196" i="33"/>
  <c r="G2204" i="33"/>
  <c r="G2176" i="33"/>
  <c r="G2092" i="33"/>
  <c r="G1812" i="33"/>
  <c r="G1672" i="33"/>
  <c r="G1588" i="33"/>
  <c r="G1532" i="33"/>
  <c r="G1476" i="33"/>
  <c r="G1420" i="33"/>
  <c r="G1336" i="33"/>
  <c r="G1280" i="33"/>
  <c r="G1700" i="33"/>
  <c r="G1224" i="33"/>
  <c r="G1168" i="33"/>
  <c r="G1140" i="33"/>
  <c r="G2232" i="33"/>
  <c r="G2036" i="33"/>
  <c r="G1980" i="33"/>
  <c r="G1924" i="33"/>
  <c r="G1364" i="33"/>
  <c r="G2120" i="33"/>
  <c r="G1028" i="33"/>
  <c r="G1000" i="33"/>
  <c r="G804" i="33"/>
  <c r="G776" i="33"/>
  <c r="G580" i="33"/>
  <c r="G1056" i="33"/>
  <c r="G636" i="33"/>
  <c r="G468" i="33"/>
  <c r="G356" i="33"/>
  <c r="G244" i="33"/>
  <c r="G972" i="33"/>
  <c r="G944" i="33"/>
  <c r="G748" i="33"/>
  <c r="G720" i="33"/>
  <c r="G552" i="33"/>
  <c r="G496" i="33"/>
  <c r="G440" i="33"/>
  <c r="G384" i="33"/>
  <c r="G328" i="33"/>
  <c r="G272" i="33"/>
  <c r="G216" i="33"/>
  <c r="G132" i="33"/>
  <c r="G48" i="33"/>
  <c r="G608" i="33"/>
  <c r="G412" i="33"/>
  <c r="G300" i="33"/>
  <c r="G188" i="33"/>
  <c r="G104" i="33"/>
  <c r="G1112" i="33"/>
  <c r="G916" i="33"/>
  <c r="G888" i="33"/>
  <c r="G692" i="33"/>
  <c r="G664" i="33"/>
  <c r="G1616" i="33"/>
  <c r="G1084" i="33"/>
  <c r="G860" i="33"/>
  <c r="G832" i="33"/>
  <c r="G524" i="33"/>
  <c r="G160" i="33"/>
  <c r="G76" i="33"/>
  <c r="J38" i="33"/>
  <c r="L38" i="33"/>
  <c r="J94" i="33"/>
  <c r="L94" i="33"/>
  <c r="L99" i="33" s="1"/>
  <c r="J150" i="33"/>
  <c r="L150" i="33"/>
  <c r="J206" i="33"/>
  <c r="L206" i="33"/>
  <c r="J262" i="33"/>
  <c r="L262" i="33"/>
  <c r="J318" i="33"/>
  <c r="L318" i="33"/>
  <c r="J374" i="33"/>
  <c r="L374" i="33"/>
  <c r="J430" i="33"/>
  <c r="L430" i="33"/>
  <c r="L435" i="33" s="1"/>
  <c r="J486" i="33"/>
  <c r="L486" i="33"/>
  <c r="J542" i="33"/>
  <c r="L542" i="33"/>
  <c r="L547" i="33" s="1"/>
  <c r="J598" i="33"/>
  <c r="L598" i="33"/>
  <c r="L603" i="33" s="1"/>
  <c r="J654" i="33"/>
  <c r="L654" i="33"/>
  <c r="J710" i="33"/>
  <c r="L710" i="33"/>
  <c r="J766" i="33"/>
  <c r="L766" i="33"/>
  <c r="J822" i="33"/>
  <c r="L822" i="33"/>
  <c r="J878" i="33"/>
  <c r="L878" i="33"/>
  <c r="L883" i="33" s="1"/>
  <c r="J934" i="33"/>
  <c r="L934" i="33"/>
  <c r="J990" i="33"/>
  <c r="L990" i="33"/>
  <c r="J1046" i="33"/>
  <c r="L1046" i="33"/>
  <c r="L1102" i="33"/>
  <c r="L1107" i="33" s="1"/>
  <c r="J1102" i="33"/>
  <c r="J1158" i="33"/>
  <c r="L1158" i="33"/>
  <c r="J1214" i="33"/>
  <c r="L1214" i="33"/>
  <c r="J1270" i="33"/>
  <c r="L1270" i="33"/>
  <c r="G1303" i="33"/>
  <c r="J1326" i="33"/>
  <c r="L1326" i="33"/>
  <c r="J1382" i="33"/>
  <c r="L1382" i="33"/>
  <c r="J1438" i="33"/>
  <c r="L1438" i="33"/>
  <c r="J1494" i="33"/>
  <c r="L1494" i="33"/>
  <c r="J1550" i="33"/>
  <c r="L1550" i="33"/>
  <c r="L1555" i="33" s="1"/>
  <c r="J1606" i="33"/>
  <c r="L1606" i="33"/>
  <c r="J1662" i="33"/>
  <c r="L1662" i="33"/>
  <c r="L1718" i="33"/>
  <c r="L1723" i="33" s="1"/>
  <c r="J1718" i="33"/>
  <c r="L1774" i="33"/>
  <c r="J1774" i="33"/>
  <c r="L1830" i="33"/>
  <c r="J1830" i="33"/>
  <c r="L1886" i="33"/>
  <c r="L1891" i="33" s="1"/>
  <c r="J1886" i="33"/>
  <c r="J1914" i="33"/>
  <c r="L1914" i="33"/>
  <c r="L1919" i="33" s="1"/>
  <c r="J1970" i="33"/>
  <c r="L1970" i="33"/>
  <c r="J2026" i="33"/>
  <c r="D2043" i="33" s="1"/>
  <c r="L2026" i="33"/>
  <c r="J2082" i="33"/>
  <c r="L2082" i="33"/>
  <c r="J2138" i="33"/>
  <c r="L2138" i="33"/>
  <c r="J2194" i="33"/>
  <c r="L2194" i="33"/>
  <c r="L2250" i="33"/>
  <c r="L2255" i="33" s="1"/>
  <c r="J2250" i="33"/>
  <c r="L2306" i="33"/>
  <c r="J2306" i="33"/>
  <c r="L2362" i="33"/>
  <c r="L2367" i="33" s="1"/>
  <c r="J2362" i="33"/>
  <c r="L2418" i="33"/>
  <c r="J2418" i="33"/>
  <c r="L2474" i="33"/>
  <c r="L2479" i="33" s="1"/>
  <c r="J2474" i="33"/>
  <c r="L2530" i="33"/>
  <c r="J2530" i="33"/>
  <c r="L2558" i="33"/>
  <c r="L2563" i="33" s="1"/>
  <c r="J2558" i="33"/>
  <c r="L2614" i="33"/>
  <c r="J2614" i="33"/>
  <c r="L2670" i="33"/>
  <c r="L2675" i="33" s="1"/>
  <c r="J2670" i="33"/>
  <c r="L2726" i="33"/>
  <c r="J2726" i="33"/>
  <c r="O71" i="33"/>
  <c r="P127" i="33"/>
  <c r="P239" i="33"/>
  <c r="O295" i="33"/>
  <c r="P351" i="33"/>
  <c r="O1415" i="33"/>
  <c r="R1278" i="33"/>
  <c r="EP54" i="25"/>
  <c r="T1278" i="33" s="1"/>
  <c r="R1502" i="33"/>
  <c r="EP62" i="25"/>
  <c r="T1502" i="33" s="1"/>
  <c r="R2146" i="33"/>
  <c r="EP85" i="25"/>
  <c r="T2146" i="33" s="1"/>
  <c r="R746" i="33"/>
  <c r="EP35" i="25"/>
  <c r="T746" i="33" s="1"/>
  <c r="FH65" i="25"/>
  <c r="H1587" i="33"/>
  <c r="P65" i="25"/>
  <c r="H1578" i="33"/>
  <c r="AD74" i="25"/>
  <c r="H1831" i="33"/>
  <c r="FH105" i="25"/>
  <c r="H2707" i="33"/>
  <c r="P102" i="25"/>
  <c r="H2614" i="33"/>
  <c r="T2539" i="33"/>
  <c r="R2539" i="33"/>
  <c r="T2334" i="33"/>
  <c r="R2334" i="33"/>
  <c r="R1971" i="33"/>
  <c r="T1971" i="33"/>
  <c r="R1727" i="33"/>
  <c r="T1727" i="33"/>
  <c r="T2315" i="33"/>
  <c r="R2315" i="33"/>
  <c r="T439" i="33"/>
  <c r="R439" i="33"/>
  <c r="P14" i="25"/>
  <c r="H150" i="33"/>
  <c r="L211" i="33"/>
  <c r="P17" i="25"/>
  <c r="H234" i="33"/>
  <c r="P19" i="25"/>
  <c r="H290" i="33"/>
  <c r="AD37" i="25"/>
  <c r="H795" i="33"/>
  <c r="S435" i="33"/>
  <c r="AD44" i="25"/>
  <c r="H991" i="33"/>
  <c r="AD48" i="25"/>
  <c r="H1103" i="33"/>
  <c r="P58" i="25"/>
  <c r="H1382" i="33"/>
  <c r="FM56" i="25"/>
  <c r="AD42" i="25"/>
  <c r="H935" i="33"/>
  <c r="FH11" i="25"/>
  <c r="FJ11" i="25" s="1"/>
  <c r="H75" i="33"/>
  <c r="AD49" i="25"/>
  <c r="H1131" i="33"/>
  <c r="FH13" i="25"/>
  <c r="H131" i="33"/>
  <c r="FH61" i="25"/>
  <c r="H1475" i="33"/>
  <c r="P11" i="25"/>
  <c r="R11" i="25" s="1"/>
  <c r="H66" i="33"/>
  <c r="N347" i="33"/>
  <c r="M347" i="33"/>
  <c r="AD33" i="25"/>
  <c r="H683" i="33"/>
  <c r="S351" i="33"/>
  <c r="AD30" i="25"/>
  <c r="H599" i="33"/>
  <c r="FH46" i="25"/>
  <c r="H1055" i="33"/>
  <c r="P54" i="25"/>
  <c r="H1270" i="33"/>
  <c r="FH18" i="25"/>
  <c r="H271" i="33"/>
  <c r="N2391" i="33"/>
  <c r="M2391" i="33"/>
  <c r="P42" i="25"/>
  <c r="H934" i="33"/>
  <c r="AD56" i="25"/>
  <c r="H1327" i="33"/>
  <c r="P53" i="25"/>
  <c r="H1242" i="33"/>
  <c r="P47" i="25"/>
  <c r="H1074" i="33"/>
  <c r="FH10" i="25"/>
  <c r="H47" i="33"/>
  <c r="FH43" i="25"/>
  <c r="H971" i="33"/>
  <c r="FH32" i="25"/>
  <c r="H663" i="33"/>
  <c r="FH52" i="25"/>
  <c r="H1223" i="33"/>
  <c r="FH42" i="25"/>
  <c r="H943" i="33"/>
  <c r="AH74" i="25"/>
  <c r="AH72" i="25"/>
  <c r="P27" i="25"/>
  <c r="H514" i="33"/>
  <c r="P41" i="25"/>
  <c r="H906" i="33"/>
  <c r="P15" i="25"/>
  <c r="H178" i="33"/>
  <c r="S2787" i="33"/>
  <c r="FH20" i="25"/>
  <c r="H327" i="33"/>
  <c r="FH51" i="25"/>
  <c r="H1195" i="33"/>
  <c r="AH102" i="25"/>
  <c r="S2731" i="33"/>
  <c r="L1219" i="33"/>
  <c r="AD24" i="25"/>
  <c r="H431" i="33"/>
  <c r="S1863" i="33"/>
  <c r="S2535" i="33"/>
  <c r="FH41" i="25"/>
  <c r="H915" i="33"/>
  <c r="P82" i="25"/>
  <c r="H2054" i="33"/>
  <c r="P97" i="25"/>
  <c r="H2474" i="33"/>
  <c r="P76" i="25"/>
  <c r="H1886" i="33"/>
  <c r="AD87" i="25"/>
  <c r="H2195" i="33"/>
  <c r="S2563" i="33"/>
  <c r="AD91" i="25"/>
  <c r="H2307" i="33"/>
  <c r="S1527" i="33"/>
  <c r="S1611" i="33"/>
  <c r="S1947" i="33"/>
  <c r="S2675" i="33"/>
  <c r="P71" i="25"/>
  <c r="H1746" i="33"/>
  <c r="S1807" i="33"/>
  <c r="AD71" i="25"/>
  <c r="H1747" i="33"/>
  <c r="P86" i="25"/>
  <c r="H2166" i="33"/>
  <c r="FH59" i="25"/>
  <c r="H1419" i="33"/>
  <c r="P94" i="25"/>
  <c r="H2390" i="33"/>
  <c r="H2395" i="33" s="1"/>
  <c r="AD99" i="25"/>
  <c r="H2531" i="33"/>
  <c r="S2591" i="33"/>
  <c r="S211" i="33"/>
  <c r="P72" i="25"/>
  <c r="H1774" i="33"/>
  <c r="FH106" i="25"/>
  <c r="H2735" i="33"/>
  <c r="FH75" i="25"/>
  <c r="H1867" i="33"/>
  <c r="S127" i="33"/>
  <c r="AD82" i="25"/>
  <c r="H2055" i="33"/>
  <c r="S239" i="33"/>
  <c r="S519" i="33"/>
  <c r="S967" i="33"/>
  <c r="FH101" i="25"/>
  <c r="H2595" i="33"/>
  <c r="FH81" i="25"/>
  <c r="H2035" i="33"/>
  <c r="FH83" i="25"/>
  <c r="H2091" i="33"/>
  <c r="FH73" i="25"/>
  <c r="H1811" i="33"/>
  <c r="FH96" i="25"/>
  <c r="H2455" i="33"/>
  <c r="S1331" i="33"/>
  <c r="L1443" i="33"/>
  <c r="S1891" i="33"/>
  <c r="S99" i="33"/>
  <c r="S631" i="33"/>
  <c r="L771" i="33"/>
  <c r="L995" i="33"/>
  <c r="S1303" i="33"/>
  <c r="DT62" i="25"/>
  <c r="L1498" i="33"/>
  <c r="S155" i="33"/>
  <c r="S547" i="33"/>
  <c r="S799" i="33"/>
  <c r="S1051" i="33"/>
  <c r="DT25" i="25"/>
  <c r="L462" i="33"/>
  <c r="S267" i="33"/>
  <c r="S771" i="33"/>
  <c r="L1779" i="33"/>
  <c r="L1531" i="33"/>
  <c r="J1531" i="33"/>
  <c r="J1615" i="33"/>
  <c r="L1615" i="33"/>
  <c r="L1783" i="33"/>
  <c r="J1783" i="33"/>
  <c r="L1895" i="33"/>
  <c r="J1895" i="33"/>
  <c r="L2007" i="33"/>
  <c r="J2007" i="33"/>
  <c r="J2091" i="33"/>
  <c r="L2091" i="33"/>
  <c r="L2231" i="33"/>
  <c r="J2231" i="33"/>
  <c r="L2427" i="33"/>
  <c r="J2427" i="33"/>
  <c r="L2567" i="33"/>
  <c r="J2567" i="33"/>
  <c r="L2679" i="33"/>
  <c r="J2679" i="33"/>
  <c r="L2791" i="33"/>
  <c r="J2791" i="33"/>
  <c r="S1555" i="33"/>
  <c r="L2199" i="33"/>
  <c r="E2759" i="33"/>
  <c r="E2760" i="33" s="1"/>
  <c r="E2761" i="33" s="1"/>
  <c r="G2731" i="33"/>
  <c r="E2703" i="33"/>
  <c r="E2704" i="33" s="1"/>
  <c r="E2705" i="33" s="1"/>
  <c r="G2675" i="33"/>
  <c r="E2647" i="33"/>
  <c r="G2619" i="33"/>
  <c r="E2591" i="33"/>
  <c r="G2563" i="33"/>
  <c r="E2535" i="33"/>
  <c r="E2536" i="33" s="1"/>
  <c r="E2537" i="33" s="1"/>
  <c r="G2507" i="33"/>
  <c r="E2479" i="33"/>
  <c r="E2480" i="33" s="1"/>
  <c r="E2481" i="33" s="1"/>
  <c r="E2423" i="33"/>
  <c r="E2424" i="33" s="1"/>
  <c r="E2425" i="33" s="1"/>
  <c r="G2395" i="33"/>
  <c r="E2367" i="33"/>
  <c r="E2368" i="33" s="1"/>
  <c r="E2369" i="33" s="1"/>
  <c r="E2311" i="33"/>
  <c r="E2312" i="33" s="1"/>
  <c r="E2313" i="33" s="1"/>
  <c r="G2283" i="33"/>
  <c r="E2255" i="33"/>
  <c r="E2256" i="33" s="1"/>
  <c r="E2257" i="33" s="1"/>
  <c r="G2227" i="33"/>
  <c r="E2199" i="33"/>
  <c r="E2200" i="33" s="1"/>
  <c r="E2201" i="33" s="1"/>
  <c r="G2171" i="33"/>
  <c r="E2143" i="33"/>
  <c r="G2115" i="33"/>
  <c r="E2087" i="33"/>
  <c r="E2088" i="33" s="1"/>
  <c r="E2089" i="33" s="1"/>
  <c r="G2059" i="33"/>
  <c r="E2031" i="33"/>
  <c r="G2003" i="33"/>
  <c r="E1975" i="33"/>
  <c r="E1976" i="33" s="1"/>
  <c r="E1977" i="33" s="1"/>
  <c r="G1947" i="33"/>
  <c r="E1891" i="33"/>
  <c r="E1892" i="33" s="1"/>
  <c r="E1893" i="33" s="1"/>
  <c r="E1835" i="33"/>
  <c r="G1807" i="33"/>
  <c r="F1779" i="33"/>
  <c r="G1723" i="33"/>
  <c r="E1695" i="33"/>
  <c r="E1696" i="33" s="1"/>
  <c r="E1697" i="33" s="1"/>
  <c r="G1667" i="33"/>
  <c r="E1639" i="33"/>
  <c r="E1640" i="33" s="1"/>
  <c r="E1641" i="33" s="1"/>
  <c r="E1583" i="33"/>
  <c r="E1584" i="33" s="1"/>
  <c r="E1585" i="33" s="1"/>
  <c r="G1555" i="33"/>
  <c r="E1527" i="33"/>
  <c r="E1528" i="33" s="1"/>
  <c r="E1529" i="33" s="1"/>
  <c r="S1499" i="33"/>
  <c r="O2707" i="33"/>
  <c r="Q2707" i="33"/>
  <c r="Q2595" i="33"/>
  <c r="O2595" i="33"/>
  <c r="O2483" i="33"/>
  <c r="Q2483" i="33"/>
  <c r="Q2371" i="33"/>
  <c r="O2371" i="33"/>
  <c r="Q2259" i="33"/>
  <c r="O2259" i="33"/>
  <c r="O2147" i="33"/>
  <c r="Q2147" i="33"/>
  <c r="O2035" i="33"/>
  <c r="Q2035" i="33"/>
  <c r="O1923" i="33"/>
  <c r="Q1923" i="33"/>
  <c r="O1811" i="33"/>
  <c r="Q1811" i="33"/>
  <c r="Q1699" i="33"/>
  <c r="O1699" i="33"/>
  <c r="Q1587" i="33"/>
  <c r="O1587" i="33"/>
  <c r="L1475" i="33"/>
  <c r="J1475" i="33"/>
  <c r="Q1475" i="33"/>
  <c r="O1475" i="33"/>
  <c r="L1363" i="33"/>
  <c r="J1363" i="33"/>
  <c r="Q1363" i="33"/>
  <c r="O1363" i="33"/>
  <c r="L1251" i="33"/>
  <c r="J1251" i="33"/>
  <c r="Q1251" i="33"/>
  <c r="O1251" i="33"/>
  <c r="L1139" i="33"/>
  <c r="J1139" i="33"/>
  <c r="Q1139" i="33"/>
  <c r="O1139" i="33"/>
  <c r="J1027" i="33"/>
  <c r="L1027" i="33"/>
  <c r="O1027" i="33"/>
  <c r="Q1027" i="33"/>
  <c r="L915" i="33"/>
  <c r="J915" i="33"/>
  <c r="Q915" i="33"/>
  <c r="O915" i="33"/>
  <c r="L803" i="33"/>
  <c r="J803" i="33"/>
  <c r="Q803" i="33"/>
  <c r="O803" i="33"/>
  <c r="L691" i="33"/>
  <c r="J691" i="33"/>
  <c r="Q691" i="33"/>
  <c r="O691" i="33"/>
  <c r="L579" i="33"/>
  <c r="J579" i="33"/>
  <c r="Q579" i="33"/>
  <c r="O579" i="33"/>
  <c r="L467" i="33"/>
  <c r="J467" i="33"/>
  <c r="Q467" i="33"/>
  <c r="O467" i="33"/>
  <c r="L355" i="33"/>
  <c r="J355" i="33"/>
  <c r="Q355" i="33"/>
  <c r="O355" i="33"/>
  <c r="L243" i="33"/>
  <c r="J243" i="33"/>
  <c r="Q243" i="33"/>
  <c r="O243" i="33"/>
  <c r="L75" i="33"/>
  <c r="J75" i="33"/>
  <c r="Q75" i="33"/>
  <c r="O75" i="33"/>
  <c r="Q2782" i="33"/>
  <c r="O2782" i="33"/>
  <c r="O2787" i="33" s="1"/>
  <c r="Q2726" i="33"/>
  <c r="Q2731" i="33" s="1"/>
  <c r="O2726" i="33"/>
  <c r="Q2670" i="33"/>
  <c r="Q2675" i="33" s="1"/>
  <c r="O2670" i="33"/>
  <c r="Q2614" i="33"/>
  <c r="O2614" i="33"/>
  <c r="O2619" i="33" s="1"/>
  <c r="Q2530" i="33"/>
  <c r="Q2535" i="33" s="1"/>
  <c r="Q2536" i="33" s="1"/>
  <c r="Q2537" i="33" s="1"/>
  <c r="O2530" i="33"/>
  <c r="O2535" i="33" s="1"/>
  <c r="Q2474" i="33"/>
  <c r="O2474" i="33"/>
  <c r="O2479" i="33" s="1"/>
  <c r="Q2418" i="33"/>
  <c r="Q2423" i="33" s="1"/>
  <c r="Q2424" i="33" s="1"/>
  <c r="Q2425" i="33" s="1"/>
  <c r="O2418" i="33"/>
  <c r="O2423" i="33" s="1"/>
  <c r="Q2362" i="33"/>
  <c r="O2362" i="33"/>
  <c r="Q2306" i="33"/>
  <c r="O2306" i="33"/>
  <c r="O2311" i="33" s="1"/>
  <c r="Q2250" i="33"/>
  <c r="O2250" i="33"/>
  <c r="O2255" i="33" s="1"/>
  <c r="O2194" i="33"/>
  <c r="O2199" i="33" s="1"/>
  <c r="Q2194" i="33"/>
  <c r="Q2199" i="33" s="1"/>
  <c r="Q2200" i="33" s="1"/>
  <c r="Q2201" i="33" s="1"/>
  <c r="O2138" i="33"/>
  <c r="Q2138" i="33"/>
  <c r="O2082" i="33"/>
  <c r="O2087" i="33" s="1"/>
  <c r="Q2082" i="33"/>
  <c r="Q2087" i="33" s="1"/>
  <c r="Q2088" i="33" s="1"/>
  <c r="Q2089" i="33" s="1"/>
  <c r="O2026" i="33"/>
  <c r="Q2026" i="33"/>
  <c r="O1970" i="33"/>
  <c r="O1975" i="33" s="1"/>
  <c r="Q1970" i="33"/>
  <c r="Q1975" i="33" s="1"/>
  <c r="Q1976" i="33" s="1"/>
  <c r="Q1977" i="33" s="1"/>
  <c r="O1914" i="33"/>
  <c r="Q1914" i="33"/>
  <c r="O1858" i="33"/>
  <c r="O1863" i="33" s="1"/>
  <c r="Q1858" i="33"/>
  <c r="Q1863" i="33" s="1"/>
  <c r="O1802" i="33"/>
  <c r="Q1802" i="33"/>
  <c r="O1746" i="33"/>
  <c r="O1751" i="33" s="1"/>
  <c r="Q1746" i="33"/>
  <c r="Q1751" i="33" s="1"/>
  <c r="Q1752" i="33" s="1"/>
  <c r="Q1753" i="33" s="1"/>
  <c r="Q1690" i="33"/>
  <c r="Q1695" i="33" s="1"/>
  <c r="Q1696" i="33" s="1"/>
  <c r="Q1697" i="33" s="1"/>
  <c r="O1690" i="33"/>
  <c r="Q1634" i="33"/>
  <c r="Q1639" i="33" s="1"/>
  <c r="Q1640" i="33" s="1"/>
  <c r="Q1641" i="33" s="1"/>
  <c r="O1634" i="33"/>
  <c r="O1639" i="33" s="1"/>
  <c r="Q1578" i="33"/>
  <c r="Q1583" i="33" s="1"/>
  <c r="Q1584" i="33" s="1"/>
  <c r="Q1585" i="33" s="1"/>
  <c r="O1578" i="33"/>
  <c r="Q1522" i="33"/>
  <c r="Q1527" i="33" s="1"/>
  <c r="Q1528" i="33" s="1"/>
  <c r="Q1529" i="33" s="1"/>
  <c r="O1522" i="33"/>
  <c r="O1527" i="33" s="1"/>
  <c r="G1499" i="33"/>
  <c r="O1494" i="33"/>
  <c r="O1499" i="33" s="1"/>
  <c r="Q1494" i="33"/>
  <c r="Q1466" i="33"/>
  <c r="Q1471" i="33" s="1"/>
  <c r="Q1472" i="33" s="1"/>
  <c r="Q1473" i="33" s="1"/>
  <c r="O1466" i="33"/>
  <c r="G1443" i="33"/>
  <c r="O1438" i="33"/>
  <c r="Q1438" i="33"/>
  <c r="F1415" i="33"/>
  <c r="Q1383" i="33"/>
  <c r="O1383" i="33"/>
  <c r="O1355" i="33"/>
  <c r="Q1355" i="33"/>
  <c r="E1331" i="33"/>
  <c r="E1332" i="33" s="1"/>
  <c r="E1333" i="33" s="1"/>
  <c r="O1299" i="33"/>
  <c r="Q1299" i="33"/>
  <c r="Q1271" i="33"/>
  <c r="O1271" i="33"/>
  <c r="S1247" i="33"/>
  <c r="O1243" i="33"/>
  <c r="Q1243" i="33"/>
  <c r="S1219" i="33"/>
  <c r="Q1215" i="33"/>
  <c r="O1215" i="33"/>
  <c r="G1191" i="33"/>
  <c r="Q1186" i="33"/>
  <c r="Q1191" i="33" s="1"/>
  <c r="Q1192" i="33" s="1"/>
  <c r="Q1193" i="33" s="1"/>
  <c r="O1186" i="33"/>
  <c r="O1191" i="33" s="1"/>
  <c r="E1163" i="33"/>
  <c r="E1164" i="33" s="1"/>
  <c r="E1165" i="33" s="1"/>
  <c r="O1131" i="33"/>
  <c r="Q1131" i="33"/>
  <c r="E1107" i="33"/>
  <c r="E1108" i="33" s="1"/>
  <c r="E1109" i="33" s="1"/>
  <c r="G1079" i="33"/>
  <c r="O1074" i="33"/>
  <c r="O1079" i="33" s="1"/>
  <c r="Q1074" i="33"/>
  <c r="F1051" i="33"/>
  <c r="E1023" i="33"/>
  <c r="E1024" i="33" s="1"/>
  <c r="E1025" i="33" s="1"/>
  <c r="F995" i="33"/>
  <c r="O963" i="33"/>
  <c r="Q963" i="33"/>
  <c r="S939" i="33"/>
  <c r="G939" i="33"/>
  <c r="O934" i="33"/>
  <c r="Q934" i="33"/>
  <c r="F911" i="33"/>
  <c r="G883" i="33"/>
  <c r="O878" i="33"/>
  <c r="Q878" i="33"/>
  <c r="F855" i="33"/>
  <c r="E827" i="33"/>
  <c r="O795" i="33"/>
  <c r="Q795" i="33"/>
  <c r="E771" i="33"/>
  <c r="G743" i="33"/>
  <c r="Q738" i="33"/>
  <c r="Q743" i="33" s="1"/>
  <c r="Q744" i="33" s="1"/>
  <c r="Q745" i="33" s="1"/>
  <c r="O738" i="33"/>
  <c r="E715" i="33"/>
  <c r="E716" i="33" s="1"/>
  <c r="E717" i="33" s="1"/>
  <c r="O683" i="33"/>
  <c r="Q683" i="33"/>
  <c r="F659" i="33"/>
  <c r="O627" i="33"/>
  <c r="Q627" i="33"/>
  <c r="F603" i="33"/>
  <c r="E575" i="33"/>
  <c r="E576" i="33" s="1"/>
  <c r="E577" i="33" s="1"/>
  <c r="F547" i="33"/>
  <c r="O515" i="33"/>
  <c r="Q515" i="33"/>
  <c r="F491" i="33"/>
  <c r="E463" i="33"/>
  <c r="E464" i="33" s="1"/>
  <c r="E465" i="33" s="1"/>
  <c r="G435" i="33"/>
  <c r="O430" i="33"/>
  <c r="Q430" i="33"/>
  <c r="Q435" i="33" s="1"/>
  <c r="Q436" i="33" s="1"/>
  <c r="Q437" i="33" s="1"/>
  <c r="E407" i="33"/>
  <c r="E408" i="33" s="1"/>
  <c r="E409" i="33" s="1"/>
  <c r="G379" i="33"/>
  <c r="O374" i="33"/>
  <c r="O379" i="33" s="1"/>
  <c r="Q374" i="33"/>
  <c r="E351" i="33"/>
  <c r="G323" i="33"/>
  <c r="O318" i="33"/>
  <c r="Q318" i="33"/>
  <c r="Q323" i="33" s="1"/>
  <c r="Q324" i="33" s="1"/>
  <c r="Q325" i="33" s="1"/>
  <c r="F295" i="33"/>
  <c r="Q263" i="33"/>
  <c r="O263" i="33"/>
  <c r="F239" i="33"/>
  <c r="O179" i="33"/>
  <c r="Q179" i="33"/>
  <c r="Q122" i="33"/>
  <c r="Q127" i="33" s="1"/>
  <c r="Q128" i="33" s="1"/>
  <c r="Q129" i="33" s="1"/>
  <c r="O122" i="33"/>
  <c r="O127" i="33" s="1"/>
  <c r="F71" i="33"/>
  <c r="Q39" i="33"/>
  <c r="O39" i="33"/>
  <c r="G43" i="33"/>
  <c r="E99" i="33"/>
  <c r="E100" i="33" s="1"/>
  <c r="E101" i="33" s="1"/>
  <c r="G127" i="33"/>
  <c r="E155" i="33"/>
  <c r="E156" i="33" s="1"/>
  <c r="E157" i="33" s="1"/>
  <c r="G183" i="33"/>
  <c r="F211" i="33"/>
  <c r="E2775" i="33"/>
  <c r="E2747" i="33"/>
  <c r="E2719" i="33"/>
  <c r="E2579" i="33"/>
  <c r="E2439" i="33"/>
  <c r="E2411" i="33"/>
  <c r="E2299" i="33"/>
  <c r="E2635" i="33"/>
  <c r="E2607" i="33"/>
  <c r="E2355" i="33"/>
  <c r="E2327" i="33"/>
  <c r="E2271" i="33"/>
  <c r="E2523" i="33"/>
  <c r="E2495" i="33"/>
  <c r="E2467" i="33"/>
  <c r="E2383" i="33"/>
  <c r="E2551" i="33"/>
  <c r="E2243" i="33"/>
  <c r="E2663" i="33"/>
  <c r="E2691" i="33"/>
  <c r="E2159" i="33"/>
  <c r="E2075" i="33"/>
  <c r="E2019" i="33"/>
  <c r="E1963" i="33"/>
  <c r="E1879" i="33"/>
  <c r="E1263" i="33"/>
  <c r="E1207" i="33"/>
  <c r="E1151" i="33"/>
  <c r="E2215" i="33"/>
  <c r="E2187" i="33"/>
  <c r="E2103" i="33"/>
  <c r="E1823" i="33"/>
  <c r="E1683" i="33"/>
  <c r="E1599" i="33"/>
  <c r="E1543" i="33"/>
  <c r="E1487" i="33"/>
  <c r="E1431" i="33"/>
  <c r="E1347" i="33"/>
  <c r="E1291" i="33"/>
  <c r="E2131" i="33"/>
  <c r="E2047" i="33"/>
  <c r="E1991" i="33"/>
  <c r="E1935" i="33"/>
  <c r="E1711" i="33"/>
  <c r="E1627" i="33"/>
  <c r="E1375" i="33"/>
  <c r="E1235" i="33"/>
  <c r="E1179" i="33"/>
  <c r="E1739" i="33"/>
  <c r="E1459" i="33"/>
  <c r="E1319" i="33"/>
  <c r="E1067" i="33"/>
  <c r="E1011" i="33"/>
  <c r="E955" i="33"/>
  <c r="E899" i="33"/>
  <c r="E843" i="33"/>
  <c r="E787" i="33"/>
  <c r="E731" i="33"/>
  <c r="E675" i="33"/>
  <c r="E619" i="33"/>
  <c r="E563" i="33"/>
  <c r="E1851" i="33"/>
  <c r="E1767" i="33"/>
  <c r="E1403" i="33"/>
  <c r="E1795" i="33"/>
  <c r="E1571" i="33"/>
  <c r="E1123" i="33"/>
  <c r="E1655" i="33"/>
  <c r="E1515" i="33"/>
  <c r="E1039" i="33"/>
  <c r="E815" i="33"/>
  <c r="E591" i="33"/>
  <c r="E507" i="33"/>
  <c r="E451" i="33"/>
  <c r="E395" i="33"/>
  <c r="E339" i="33"/>
  <c r="E283" i="33"/>
  <c r="E227" i="33"/>
  <c r="E171" i="33"/>
  <c r="E143" i="33"/>
  <c r="E87" i="33"/>
  <c r="E59" i="33"/>
  <c r="E115" i="33"/>
  <c r="E871" i="33"/>
  <c r="E983" i="33"/>
  <c r="E759" i="33"/>
  <c r="E1095" i="33"/>
  <c r="E1907" i="33"/>
  <c r="E927" i="33"/>
  <c r="E703" i="33"/>
  <c r="E535" i="33"/>
  <c r="E479" i="33"/>
  <c r="E423" i="33"/>
  <c r="E367" i="33"/>
  <c r="E311" i="33"/>
  <c r="E255" i="33"/>
  <c r="E199" i="33"/>
  <c r="E31" i="33"/>
  <c r="E647" i="33"/>
  <c r="G2641" i="33"/>
  <c r="G2613" i="33"/>
  <c r="G2361" i="33"/>
  <c r="G2333" i="33"/>
  <c r="G2340" i="33" s="1"/>
  <c r="G2341" i="33" s="1"/>
  <c r="G2277" i="33"/>
  <c r="G2529" i="33"/>
  <c r="G2501" i="33"/>
  <c r="G2473" i="33"/>
  <c r="G2389" i="33"/>
  <c r="G2781" i="33"/>
  <c r="G2788" i="33" s="1"/>
  <c r="G2789" i="33" s="1"/>
  <c r="G2753" i="33"/>
  <c r="G2697" i="33"/>
  <c r="G2669" i="33"/>
  <c r="G2557" i="33"/>
  <c r="G2249" i="33"/>
  <c r="G2585" i="33"/>
  <c r="G2417" i="33"/>
  <c r="G2445" i="33"/>
  <c r="G2452" i="33" s="1"/>
  <c r="G2453" i="33" s="1"/>
  <c r="G2305" i="33"/>
  <c r="G2725" i="33"/>
  <c r="G2221" i="33"/>
  <c r="G2193" i="33"/>
  <c r="G2109" i="33"/>
  <c r="G1829" i="33"/>
  <c r="G1689" i="33"/>
  <c r="G1605" i="33"/>
  <c r="G1612" i="33" s="1"/>
  <c r="G1613" i="33" s="1"/>
  <c r="G1549" i="33"/>
  <c r="G1493" i="33"/>
  <c r="G1437" i="33"/>
  <c r="G1353" i="33"/>
  <c r="G1360" i="33" s="1"/>
  <c r="G1361" i="33" s="1"/>
  <c r="G1297" i="33"/>
  <c r="G2137" i="33"/>
  <c r="G2053" i="33"/>
  <c r="G1997" i="33"/>
  <c r="G1941" i="33"/>
  <c r="G1717" i="33"/>
  <c r="G1633" i="33"/>
  <c r="G1381" i="33"/>
  <c r="G1241" i="33"/>
  <c r="G1185" i="33"/>
  <c r="G1913" i="33"/>
  <c r="G1857" i="33"/>
  <c r="G1864" i="33" s="1"/>
  <c r="G1865" i="33" s="1"/>
  <c r="G1801" i="33"/>
  <c r="G1773" i="33"/>
  <c r="G1780" i="33" s="1"/>
  <c r="G1781" i="33" s="1"/>
  <c r="G1745" i="33"/>
  <c r="G1661" i="33"/>
  <c r="G1577" i="33"/>
  <c r="G1521" i="33"/>
  <c r="G1465" i="33"/>
  <c r="G1472" i="33" s="1"/>
  <c r="G1473" i="33" s="1"/>
  <c r="G1409" i="33"/>
  <c r="G1416" i="33" s="1"/>
  <c r="G1417" i="33" s="1"/>
  <c r="G1325" i="33"/>
  <c r="G2165" i="33"/>
  <c r="G2081" i="33"/>
  <c r="G2025" i="33"/>
  <c r="G1969" i="33"/>
  <c r="G1885" i="33"/>
  <c r="G1129" i="33"/>
  <c r="G1073" i="33"/>
  <c r="G1045" i="33"/>
  <c r="G1052" i="33" s="1"/>
  <c r="G1053" i="33" s="1"/>
  <c r="G849" i="33"/>
  <c r="G821" i="33"/>
  <c r="G625" i="33"/>
  <c r="G632" i="33" s="1"/>
  <c r="G633" i="33" s="1"/>
  <c r="G597" i="33"/>
  <c r="G604" i="33" s="1"/>
  <c r="G605" i="33" s="1"/>
  <c r="G205" i="33"/>
  <c r="G1101" i="33"/>
  <c r="G905" i="33"/>
  <c r="G912" i="33" s="1"/>
  <c r="G913" i="33" s="1"/>
  <c r="G513" i="33"/>
  <c r="G345" i="33"/>
  <c r="G233" i="33"/>
  <c r="G240" i="33" s="1"/>
  <c r="G241" i="33" s="1"/>
  <c r="G1269" i="33"/>
  <c r="G1213" i="33"/>
  <c r="G1157" i="33"/>
  <c r="G1017" i="33"/>
  <c r="G989" i="33"/>
  <c r="G996" i="33" s="1"/>
  <c r="G997" i="33" s="1"/>
  <c r="G793" i="33"/>
  <c r="G765" i="33"/>
  <c r="G569" i="33"/>
  <c r="G541" i="33"/>
  <c r="G548" i="33" s="1"/>
  <c r="G549" i="33" s="1"/>
  <c r="G485" i="33"/>
  <c r="G492" i="33" s="1"/>
  <c r="G493" i="33" s="1"/>
  <c r="G429" i="33"/>
  <c r="G373" i="33"/>
  <c r="G317" i="33"/>
  <c r="G261" i="33"/>
  <c r="G121" i="33"/>
  <c r="G37" i="33"/>
  <c r="G877" i="33"/>
  <c r="G681" i="33"/>
  <c r="G653" i="33"/>
  <c r="G660" i="33" s="1"/>
  <c r="G661" i="33" s="1"/>
  <c r="G457" i="33"/>
  <c r="G401" i="33"/>
  <c r="G289" i="33"/>
  <c r="G296" i="33" s="1"/>
  <c r="G297" i="33" s="1"/>
  <c r="G149" i="33"/>
  <c r="G93" i="33"/>
  <c r="G961" i="33"/>
  <c r="G968" i="33" s="1"/>
  <c r="G969" i="33" s="1"/>
  <c r="G933" i="33"/>
  <c r="G737" i="33"/>
  <c r="G709" i="33"/>
  <c r="G177" i="33"/>
  <c r="G65" i="33"/>
  <c r="G72" i="33" s="1"/>
  <c r="G73" i="33" s="1"/>
  <c r="B2755" i="33"/>
  <c r="B2783" i="33"/>
  <c r="B2671" i="33"/>
  <c r="B2391" i="33"/>
  <c r="B2727" i="33"/>
  <c r="B2643" i="33"/>
  <c r="B2587" i="33"/>
  <c r="B2559" i="33"/>
  <c r="B2419" i="33"/>
  <c r="B2335" i="33"/>
  <c r="B2279" i="33"/>
  <c r="B2251" i="33"/>
  <c r="B2699" i="33"/>
  <c r="B2615" i="33"/>
  <c r="B2447" i="33"/>
  <c r="B2363" i="33"/>
  <c r="B2307" i="33"/>
  <c r="B2475" i="33"/>
  <c r="B2503" i="33"/>
  <c r="B2531" i="33"/>
  <c r="B2223" i="33"/>
  <c r="B2055" i="33"/>
  <c r="B1999" i="33"/>
  <c r="B1943" i="33"/>
  <c r="B1887" i="33"/>
  <c r="B1859" i="33"/>
  <c r="B1383" i="33"/>
  <c r="B1243" i="33"/>
  <c r="B1187" i="33"/>
  <c r="B1131" i="33"/>
  <c r="B2139" i="33"/>
  <c r="B2083" i="33"/>
  <c r="B1803" i="33"/>
  <c r="B1663" i="33"/>
  <c r="B1579" i="33"/>
  <c r="B1523" i="33"/>
  <c r="B1467" i="33"/>
  <c r="B1411" i="33"/>
  <c r="B1327" i="33"/>
  <c r="B2195" i="33"/>
  <c r="B2167" i="33"/>
  <c r="B2111" i="33"/>
  <c r="B2027" i="33"/>
  <c r="B1971" i="33"/>
  <c r="B1691" i="33"/>
  <c r="B1607" i="33"/>
  <c r="B1355" i="33"/>
  <c r="B1271" i="33"/>
  <c r="B1215" i="33"/>
  <c r="B1159" i="33"/>
  <c r="B1775" i="33"/>
  <c r="B1551" i="33"/>
  <c r="B1103" i="33"/>
  <c r="B1047" i="33"/>
  <c r="B991" i="33"/>
  <c r="B935" i="33"/>
  <c r="B879" i="33"/>
  <c r="B823" i="33"/>
  <c r="B767" i="33"/>
  <c r="B711" i="33"/>
  <c r="B655" i="33"/>
  <c r="B599" i="33"/>
  <c r="B1635" i="33"/>
  <c r="B1495" i="33"/>
  <c r="B1915" i="33"/>
  <c r="B1719" i="33"/>
  <c r="B1439" i="33"/>
  <c r="B1299" i="33"/>
  <c r="B1831" i="33"/>
  <c r="B1747" i="33"/>
  <c r="B907" i="33"/>
  <c r="B683" i="33"/>
  <c r="B543" i="33"/>
  <c r="B487" i="33"/>
  <c r="B431" i="33"/>
  <c r="B375" i="33"/>
  <c r="B319" i="33"/>
  <c r="B263" i="33"/>
  <c r="B207" i="33"/>
  <c r="B123" i="33"/>
  <c r="B39" i="33"/>
  <c r="B739" i="33"/>
  <c r="B1075" i="33"/>
  <c r="B851" i="33"/>
  <c r="B627" i="33"/>
  <c r="B95" i="33"/>
  <c r="B67" i="33"/>
  <c r="B1019" i="33"/>
  <c r="B795" i="33"/>
  <c r="B571" i="33"/>
  <c r="B515" i="33"/>
  <c r="B459" i="33"/>
  <c r="B403" i="33"/>
  <c r="B347" i="33"/>
  <c r="B291" i="33"/>
  <c r="B235" i="33"/>
  <c r="B179" i="33"/>
  <c r="B151" i="33"/>
  <c r="B963" i="33"/>
  <c r="M2764" i="33"/>
  <c r="M2736" i="33"/>
  <c r="M2708" i="33"/>
  <c r="M2568" i="33"/>
  <c r="M2428" i="33"/>
  <c r="M2400" i="33"/>
  <c r="M2288" i="33"/>
  <c r="M2792" i="33"/>
  <c r="M2624" i="33"/>
  <c r="M2596" i="33"/>
  <c r="M2344" i="33"/>
  <c r="M2316" i="33"/>
  <c r="M2260" i="33"/>
  <c r="M2512" i="33"/>
  <c r="M2484" i="33"/>
  <c r="M2456" i="33"/>
  <c r="M2372" i="33"/>
  <c r="M2540" i="33"/>
  <c r="M2652" i="33"/>
  <c r="M2680" i="33"/>
  <c r="M2232" i="33"/>
  <c r="M2148" i="33"/>
  <c r="M2064" i="33"/>
  <c r="M2008" i="33"/>
  <c r="M1952" i="33"/>
  <c r="M1868" i="33"/>
  <c r="M1252" i="33"/>
  <c r="M1196" i="33"/>
  <c r="M1140" i="33"/>
  <c r="M2204" i="33"/>
  <c r="M2176" i="33"/>
  <c r="M2092" i="33"/>
  <c r="M1812" i="33"/>
  <c r="M1672" i="33"/>
  <c r="M1588" i="33"/>
  <c r="M1532" i="33"/>
  <c r="M1476" i="33"/>
  <c r="M1420" i="33"/>
  <c r="M1336" i="33"/>
  <c r="M1280" i="33"/>
  <c r="M2120" i="33"/>
  <c r="M2036" i="33"/>
  <c r="M1980" i="33"/>
  <c r="M1924" i="33"/>
  <c r="M1700" i="33"/>
  <c r="M1616" i="33"/>
  <c r="M1364" i="33"/>
  <c r="M1224" i="33"/>
  <c r="M1168" i="33"/>
  <c r="M1896" i="33"/>
  <c r="M1644" i="33"/>
  <c r="M1504" i="33"/>
  <c r="M1112" i="33"/>
  <c r="M1056" i="33"/>
  <c r="M1000" i="33"/>
  <c r="M944" i="33"/>
  <c r="M888" i="33"/>
  <c r="M832" i="33"/>
  <c r="M776" i="33"/>
  <c r="M720" i="33"/>
  <c r="M664" i="33"/>
  <c r="M608" i="33"/>
  <c r="M1728" i="33"/>
  <c r="M1448" i="33"/>
  <c r="M1308" i="33"/>
  <c r="M1840" i="33"/>
  <c r="M1756" i="33"/>
  <c r="M1392" i="33"/>
  <c r="M1560" i="33"/>
  <c r="M972" i="33"/>
  <c r="M748" i="33"/>
  <c r="M552" i="33"/>
  <c r="M496" i="33"/>
  <c r="M440" i="33"/>
  <c r="M384" i="33"/>
  <c r="M328" i="33"/>
  <c r="M272" i="33"/>
  <c r="M216" i="33"/>
  <c r="M132" i="33"/>
  <c r="M48" i="33"/>
  <c r="M76" i="33"/>
  <c r="M1028" i="33"/>
  <c r="M1784" i="33"/>
  <c r="M916" i="33"/>
  <c r="M692" i="33"/>
  <c r="M580" i="33"/>
  <c r="M1084" i="33"/>
  <c r="M860" i="33"/>
  <c r="M636" i="33"/>
  <c r="M524" i="33"/>
  <c r="M468" i="33"/>
  <c r="M412" i="33"/>
  <c r="M356" i="33"/>
  <c r="M300" i="33"/>
  <c r="M244" i="33"/>
  <c r="M188" i="33"/>
  <c r="M160" i="33"/>
  <c r="M104" i="33"/>
  <c r="M804" i="33"/>
  <c r="J67" i="33"/>
  <c r="L67" i="33"/>
  <c r="J123" i="33"/>
  <c r="L123" i="33"/>
  <c r="J179" i="33"/>
  <c r="L179" i="33"/>
  <c r="J235" i="33"/>
  <c r="L235" i="33"/>
  <c r="J291" i="33"/>
  <c r="L291" i="33"/>
  <c r="J347" i="33"/>
  <c r="L347" i="33"/>
  <c r="J403" i="33"/>
  <c r="L403" i="33"/>
  <c r="J459" i="33"/>
  <c r="L459" i="33"/>
  <c r="J515" i="33"/>
  <c r="L515" i="33"/>
  <c r="J571" i="33"/>
  <c r="L571" i="33"/>
  <c r="J627" i="33"/>
  <c r="L627" i="33"/>
  <c r="J683" i="33"/>
  <c r="L683" i="33"/>
  <c r="J739" i="33"/>
  <c r="L739" i="33"/>
  <c r="J795" i="33"/>
  <c r="L795" i="33"/>
  <c r="J851" i="33"/>
  <c r="L851" i="33"/>
  <c r="J907" i="33"/>
  <c r="L907" i="33"/>
  <c r="J963" i="33"/>
  <c r="L963" i="33"/>
  <c r="L1019" i="33"/>
  <c r="J1019" i="33"/>
  <c r="J1075" i="33"/>
  <c r="L1075" i="33"/>
  <c r="J1131" i="33"/>
  <c r="L1131" i="33"/>
  <c r="J1187" i="33"/>
  <c r="L1187" i="33"/>
  <c r="J1243" i="33"/>
  <c r="L1243" i="33"/>
  <c r="J1299" i="33"/>
  <c r="L1299" i="33"/>
  <c r="J1355" i="33"/>
  <c r="L1355" i="33"/>
  <c r="J1411" i="33"/>
  <c r="L1411" i="33"/>
  <c r="J1467" i="33"/>
  <c r="L1467" i="33"/>
  <c r="F1527" i="33"/>
  <c r="J1523" i="33"/>
  <c r="L1523" i="33"/>
  <c r="J1579" i="33"/>
  <c r="L1579" i="33"/>
  <c r="F1639" i="33"/>
  <c r="J1635" i="33"/>
  <c r="L1635" i="33"/>
  <c r="J1691" i="33"/>
  <c r="L1691" i="33"/>
  <c r="L1747" i="33"/>
  <c r="J1747" i="33"/>
  <c r="L1803" i="33"/>
  <c r="J1803" i="33"/>
  <c r="L1859" i="33"/>
  <c r="J1859" i="33"/>
  <c r="J1943" i="33"/>
  <c r="L1943" i="33"/>
  <c r="J1999" i="33"/>
  <c r="L1999" i="33"/>
  <c r="F2059" i="33"/>
  <c r="J2055" i="33"/>
  <c r="L2055" i="33"/>
  <c r="J2111" i="33"/>
  <c r="L2111" i="33"/>
  <c r="J2167" i="33"/>
  <c r="L2167" i="33"/>
  <c r="F2227" i="33"/>
  <c r="J2223" i="33"/>
  <c r="L2223" i="33"/>
  <c r="L2279" i="33"/>
  <c r="J2279" i="33"/>
  <c r="L2335" i="33"/>
  <c r="J2335" i="33"/>
  <c r="L2391" i="33"/>
  <c r="J2391" i="33"/>
  <c r="L2447" i="33"/>
  <c r="J2447" i="33"/>
  <c r="J2503" i="33"/>
  <c r="L2503" i="33"/>
  <c r="Q2559" i="33"/>
  <c r="O2559" i="33"/>
  <c r="L2587" i="33"/>
  <c r="J2587" i="33"/>
  <c r="L2643" i="33"/>
  <c r="J2643" i="33"/>
  <c r="L2699" i="33"/>
  <c r="J2699" i="33"/>
  <c r="L2755" i="33"/>
  <c r="J2755" i="33"/>
  <c r="P2787" i="33"/>
  <c r="L2783" i="33"/>
  <c r="J2783" i="33"/>
  <c r="DC10" i="25"/>
  <c r="L42" i="33" s="1"/>
  <c r="K42" i="33"/>
  <c r="K43" i="33" s="1"/>
  <c r="K127" i="33"/>
  <c r="DC14" i="25"/>
  <c r="K154" i="33"/>
  <c r="K155" i="33" s="1"/>
  <c r="DC15" i="25"/>
  <c r="J182" i="33"/>
  <c r="K239" i="33"/>
  <c r="DC18" i="25"/>
  <c r="K266" i="33"/>
  <c r="K267" i="33" s="1"/>
  <c r="DC19" i="25"/>
  <c r="J294" i="33"/>
  <c r="K351" i="33"/>
  <c r="DC22" i="25"/>
  <c r="K378" i="33"/>
  <c r="K379" i="33" s="1"/>
  <c r="DC23" i="25"/>
  <c r="L406" i="33" s="1"/>
  <c r="J406" i="33"/>
  <c r="DC26" i="25"/>
  <c r="K490" i="33"/>
  <c r="K491" i="33" s="1"/>
  <c r="DC27" i="25"/>
  <c r="J518" i="33"/>
  <c r="DC31" i="25"/>
  <c r="J630" i="33"/>
  <c r="DC34" i="25"/>
  <c r="K714" i="33"/>
  <c r="K715" i="33" s="1"/>
  <c r="DC35" i="25"/>
  <c r="J742" i="33"/>
  <c r="DC38" i="25"/>
  <c r="K826" i="33"/>
  <c r="K827" i="33" s="1"/>
  <c r="DC42" i="25"/>
  <c r="K938" i="33"/>
  <c r="K939" i="33" s="1"/>
  <c r="DC43" i="25"/>
  <c r="J966" i="33"/>
  <c r="DC46" i="25"/>
  <c r="K1050" i="33"/>
  <c r="K1051" i="33" s="1"/>
  <c r="DC47" i="25"/>
  <c r="J1078" i="33"/>
  <c r="DC50" i="25"/>
  <c r="K1162" i="33"/>
  <c r="K1163" i="33" s="1"/>
  <c r="DC51" i="25"/>
  <c r="J1190" i="33"/>
  <c r="DC54" i="25"/>
  <c r="K1274" i="33"/>
  <c r="K1275" i="33" s="1"/>
  <c r="DC58" i="25"/>
  <c r="K1386" i="33"/>
  <c r="K1387" i="33" s="1"/>
  <c r="DC63" i="25"/>
  <c r="J1526" i="33"/>
  <c r="DC66" i="25"/>
  <c r="K1610" i="33"/>
  <c r="K1611" i="33" s="1"/>
  <c r="DC67" i="25"/>
  <c r="J1638" i="33"/>
  <c r="DJ70" i="25"/>
  <c r="S1722" i="33" s="1"/>
  <c r="S1723" i="33" s="1"/>
  <c r="K1722" i="33"/>
  <c r="K1723" i="33" s="1"/>
  <c r="DC71" i="25"/>
  <c r="L1750" i="33" s="1"/>
  <c r="J1750" i="33"/>
  <c r="DC74" i="25"/>
  <c r="K1834" i="33"/>
  <c r="K1835" i="33" s="1"/>
  <c r="DC78" i="25"/>
  <c r="K1946" i="33"/>
  <c r="DC79" i="25"/>
  <c r="J1974" i="33"/>
  <c r="DC83" i="25"/>
  <c r="J2086" i="33"/>
  <c r="DC86" i="25"/>
  <c r="L2170" i="33" s="1"/>
  <c r="K2170" i="33"/>
  <c r="DC91" i="25"/>
  <c r="J2310" i="33"/>
  <c r="DJ94" i="25"/>
  <c r="S2394" i="33" s="1"/>
  <c r="K2394" i="33"/>
  <c r="K2395" i="33" s="1"/>
  <c r="DC95" i="25"/>
  <c r="J2422" i="33"/>
  <c r="DC98" i="25"/>
  <c r="K2506" i="33"/>
  <c r="DC99" i="25"/>
  <c r="L2534" i="33" s="1"/>
  <c r="J2534" i="33"/>
  <c r="DC102" i="25"/>
  <c r="L2618" i="33" s="1"/>
  <c r="K2618" i="33"/>
  <c r="K2619" i="33" s="1"/>
  <c r="O2675" i="33"/>
  <c r="DC106" i="25"/>
  <c r="K2730" i="33"/>
  <c r="K2731" i="33" s="1"/>
  <c r="DC107" i="25"/>
  <c r="L2758" i="33" s="1"/>
  <c r="J2758" i="33"/>
  <c r="DC108" i="25"/>
  <c r="J2786" i="33"/>
  <c r="EP102" i="25"/>
  <c r="T2622" i="33" s="1"/>
  <c r="R2762" i="33"/>
  <c r="EP107" i="25"/>
  <c r="T2762" i="33" s="1"/>
  <c r="R634" i="33"/>
  <c r="EP31" i="25"/>
  <c r="T634" i="33" s="1"/>
  <c r="R886" i="33"/>
  <c r="EP40" i="25"/>
  <c r="T886" i="33" s="1"/>
  <c r="EP99" i="25"/>
  <c r="T2538" i="33" s="1"/>
  <c r="R2538" i="33"/>
  <c r="R2426" i="33"/>
  <c r="EP95" i="25"/>
  <c r="T2426" i="33" s="1"/>
  <c r="R130" i="33"/>
  <c r="EP13" i="25"/>
  <c r="T130" i="33" s="1"/>
  <c r="R2174" i="33"/>
  <c r="EP86" i="25"/>
  <c r="T2174" i="33" s="1"/>
  <c r="FH107" i="25"/>
  <c r="H2763" i="33"/>
  <c r="AD92" i="25"/>
  <c r="AF92" i="25" s="1"/>
  <c r="H2335" i="33"/>
  <c r="P73" i="25"/>
  <c r="H1802" i="33"/>
  <c r="FH82" i="25"/>
  <c r="H2063" i="33"/>
  <c r="FH97" i="25"/>
  <c r="H2483" i="33"/>
  <c r="AD104" i="25"/>
  <c r="AF104" i="25" s="1"/>
  <c r="H2671" i="33"/>
  <c r="P91" i="25"/>
  <c r="H2306" i="33"/>
  <c r="FH67" i="25"/>
  <c r="H1643" i="33"/>
  <c r="FH69" i="25"/>
  <c r="H1699" i="33"/>
  <c r="T2755" i="33"/>
  <c r="R2755" i="33"/>
  <c r="L323" i="33"/>
  <c r="AD11" i="25"/>
  <c r="H67" i="33"/>
  <c r="AD20" i="25"/>
  <c r="H319" i="33"/>
  <c r="AD28" i="25"/>
  <c r="H543" i="33"/>
  <c r="S1471" i="33"/>
  <c r="P18" i="25"/>
  <c r="H262" i="33"/>
  <c r="AD26" i="25"/>
  <c r="H487" i="33"/>
  <c r="M850" i="33"/>
  <c r="N850" i="33"/>
  <c r="P30" i="25"/>
  <c r="R30" i="25" s="1"/>
  <c r="H598" i="33"/>
  <c r="N627" i="33"/>
  <c r="M627" i="33"/>
  <c r="AD39" i="25"/>
  <c r="H851" i="33"/>
  <c r="AD46" i="25"/>
  <c r="H1047" i="33"/>
  <c r="S1443" i="33"/>
  <c r="L1499" i="33"/>
  <c r="AD54" i="25"/>
  <c r="H1271" i="33"/>
  <c r="FH17" i="25"/>
  <c r="H243" i="33"/>
  <c r="AD47" i="25"/>
  <c r="H1075" i="33"/>
  <c r="FH39" i="25"/>
  <c r="H859" i="33"/>
  <c r="FH54" i="25"/>
  <c r="H1279" i="33"/>
  <c r="FH58" i="25"/>
  <c r="H1391" i="33"/>
  <c r="FH62" i="25"/>
  <c r="H1503" i="33"/>
  <c r="P56" i="25"/>
  <c r="H1326" i="33"/>
  <c r="FH35" i="25"/>
  <c r="H747" i="33"/>
  <c r="AD22" i="25"/>
  <c r="H375" i="33"/>
  <c r="P34" i="25"/>
  <c r="H710" i="33"/>
  <c r="P32" i="25"/>
  <c r="H654" i="33"/>
  <c r="P59" i="25"/>
  <c r="H1410" i="33"/>
  <c r="FH26" i="25"/>
  <c r="FJ26" i="25" s="1"/>
  <c r="H495" i="33"/>
  <c r="FH36" i="25"/>
  <c r="H775" i="33"/>
  <c r="P46" i="25"/>
  <c r="R46" i="25" s="1"/>
  <c r="H1046" i="33"/>
  <c r="P55" i="25"/>
  <c r="H1298" i="33"/>
  <c r="FH34" i="25"/>
  <c r="H719" i="33"/>
  <c r="FH48" i="25"/>
  <c r="H1111" i="33"/>
  <c r="N2727" i="33"/>
  <c r="M2727" i="33"/>
  <c r="P20" i="25"/>
  <c r="H318" i="33"/>
  <c r="AD43" i="25"/>
  <c r="H963" i="33"/>
  <c r="S1359" i="33"/>
  <c r="AD58" i="25"/>
  <c r="H1383" i="33"/>
  <c r="FH16" i="25"/>
  <c r="H215" i="33"/>
  <c r="FH38" i="25"/>
  <c r="H831" i="33"/>
  <c r="FH53" i="25"/>
  <c r="H1251" i="33"/>
  <c r="AH80" i="25"/>
  <c r="AH97" i="25"/>
  <c r="AH88" i="25"/>
  <c r="N1691" i="33"/>
  <c r="M1691" i="33"/>
  <c r="AD52" i="25"/>
  <c r="AF52" i="25" s="1"/>
  <c r="H1215" i="33"/>
  <c r="AD34" i="25"/>
  <c r="H711" i="33"/>
  <c r="FH57" i="25"/>
  <c r="H1363" i="33"/>
  <c r="N1523" i="33"/>
  <c r="M1523" i="33"/>
  <c r="FH23" i="25"/>
  <c r="FJ23" i="25" s="1"/>
  <c r="H411" i="33"/>
  <c r="AH106" i="25"/>
  <c r="N2334" i="33"/>
  <c r="M2334" i="33"/>
  <c r="AD76" i="25"/>
  <c r="N2558" i="33"/>
  <c r="M2558" i="33"/>
  <c r="AH66" i="25"/>
  <c r="FH89" i="25"/>
  <c r="H2259" i="33"/>
  <c r="S2311" i="33"/>
  <c r="AH82" i="25"/>
  <c r="P107" i="25"/>
  <c r="H2754" i="33"/>
  <c r="M1551" i="33"/>
  <c r="N1551" i="33"/>
  <c r="AD83" i="25"/>
  <c r="H2083" i="33"/>
  <c r="P83" i="25"/>
  <c r="H2082" i="33"/>
  <c r="P90" i="25"/>
  <c r="H2278" i="33"/>
  <c r="AD98" i="25"/>
  <c r="H2503" i="33"/>
  <c r="AD97" i="25"/>
  <c r="H2475" i="33"/>
  <c r="P80" i="25"/>
  <c r="H1998" i="33"/>
  <c r="P101" i="25"/>
  <c r="H2586" i="33"/>
  <c r="P69" i="25"/>
  <c r="H1690" i="33"/>
  <c r="P35" i="25"/>
  <c r="H738" i="33"/>
  <c r="S1751" i="33"/>
  <c r="AD103" i="25"/>
  <c r="H2643" i="33"/>
  <c r="N2539" i="33"/>
  <c r="M2539" i="33"/>
  <c r="S1919" i="33"/>
  <c r="S183" i="33"/>
  <c r="P74" i="25"/>
  <c r="H1830" i="33"/>
  <c r="AD95" i="25"/>
  <c r="AF95" i="25" s="1"/>
  <c r="H2419" i="33"/>
  <c r="P105" i="25"/>
  <c r="H2698" i="33"/>
  <c r="S2507" i="33"/>
  <c r="S323" i="33"/>
  <c r="FH94" i="25"/>
  <c r="H2399" i="33"/>
  <c r="S1667" i="33"/>
  <c r="S575" i="33"/>
  <c r="P85" i="25"/>
  <c r="H2138" i="33"/>
  <c r="S1975" i="33"/>
  <c r="S827" i="33"/>
  <c r="L2031" i="33"/>
  <c r="FH100" i="25"/>
  <c r="H2567" i="33"/>
  <c r="FH68" i="25"/>
  <c r="H1671" i="33"/>
  <c r="FH64" i="25"/>
  <c r="H1559" i="33"/>
  <c r="L1331" i="33"/>
  <c r="S2283" i="33"/>
  <c r="P95" i="25"/>
  <c r="H2418" i="33"/>
  <c r="FH104" i="25"/>
  <c r="H2679" i="33"/>
  <c r="FH108" i="25"/>
  <c r="H2791" i="33"/>
  <c r="S1387" i="33"/>
  <c r="S2395" i="33"/>
  <c r="DT82" i="25"/>
  <c r="L2058" i="33"/>
  <c r="FH78" i="25"/>
  <c r="H1951" i="33"/>
  <c r="L659" i="33"/>
  <c r="S1079" i="33"/>
  <c r="DT75" i="25"/>
  <c r="L1862" i="33"/>
  <c r="Q2311" i="33"/>
  <c r="Q2312" i="33" s="1"/>
  <c r="Q2313" i="33" s="1"/>
  <c r="Q2787" i="33"/>
  <c r="Q2788" i="33" s="1"/>
  <c r="Q2789" i="33" s="1"/>
  <c r="DT37" i="25"/>
  <c r="L798" i="33"/>
  <c r="DT17" i="25"/>
  <c r="L238" i="33"/>
  <c r="S407" i="33"/>
  <c r="S911" i="33"/>
  <c r="FH95" i="25"/>
  <c r="H2427" i="33"/>
  <c r="L1587" i="33"/>
  <c r="J1587" i="33"/>
  <c r="J1755" i="33"/>
  <c r="L1755" i="33"/>
  <c r="J1867" i="33"/>
  <c r="L1867" i="33"/>
  <c r="J1979" i="33"/>
  <c r="L1979" i="33"/>
  <c r="L2063" i="33"/>
  <c r="J2063" i="33"/>
  <c r="J2203" i="33"/>
  <c r="L2203" i="33"/>
  <c r="L2315" i="33"/>
  <c r="J2315" i="33"/>
  <c r="L2399" i="33"/>
  <c r="J2399" i="33"/>
  <c r="J2483" i="33"/>
  <c r="L2483" i="33"/>
  <c r="J2651" i="33"/>
  <c r="L2651" i="33"/>
  <c r="L2763" i="33"/>
  <c r="J2763" i="33"/>
  <c r="G2423" i="33"/>
  <c r="G2424" i="33" s="1"/>
  <c r="G2425" i="33" s="1"/>
  <c r="G2311" i="33"/>
  <c r="G2312" i="33" s="1"/>
  <c r="G2313" i="33" s="1"/>
  <c r="G1975" i="33"/>
  <c r="G1920" i="33"/>
  <c r="G1921" i="33" s="1"/>
  <c r="Q2791" i="33"/>
  <c r="O2791" i="33"/>
  <c r="Q2679" i="33"/>
  <c r="O2679" i="33"/>
  <c r="Q2567" i="33"/>
  <c r="O2567" i="33"/>
  <c r="Q2455" i="33"/>
  <c r="O2455" i="33"/>
  <c r="Q2343" i="33"/>
  <c r="O2343" i="33"/>
  <c r="Q2231" i="33"/>
  <c r="O2231" i="33"/>
  <c r="Q2119" i="33"/>
  <c r="O2119" i="33"/>
  <c r="Q2007" i="33"/>
  <c r="O2007" i="33"/>
  <c r="Q1895" i="33"/>
  <c r="O1895" i="33"/>
  <c r="Q1783" i="33"/>
  <c r="O1783" i="33"/>
  <c r="O1671" i="33"/>
  <c r="Q1671" i="33"/>
  <c r="O1559" i="33"/>
  <c r="Q1559" i="33"/>
  <c r="J1447" i="33"/>
  <c r="L1447" i="33"/>
  <c r="O1447" i="33"/>
  <c r="Q1447" i="33"/>
  <c r="J1335" i="33"/>
  <c r="L1335" i="33"/>
  <c r="O1335" i="33"/>
  <c r="Q1335" i="33"/>
  <c r="J1223" i="33"/>
  <c r="L1223" i="33"/>
  <c r="O1223" i="33"/>
  <c r="Q1223" i="33"/>
  <c r="J1111" i="33"/>
  <c r="L1111" i="33"/>
  <c r="Q1111" i="33"/>
  <c r="O1111" i="33"/>
  <c r="J999" i="33"/>
  <c r="L999" i="33"/>
  <c r="O999" i="33"/>
  <c r="Q999" i="33"/>
  <c r="J887" i="33"/>
  <c r="L887" i="33"/>
  <c r="O887" i="33"/>
  <c r="Q887" i="33"/>
  <c r="J775" i="33"/>
  <c r="L775" i="33"/>
  <c r="O775" i="33"/>
  <c r="Q775" i="33"/>
  <c r="J663" i="33"/>
  <c r="L663" i="33"/>
  <c r="O663" i="33"/>
  <c r="Q663" i="33"/>
  <c r="J551" i="33"/>
  <c r="L551" i="33"/>
  <c r="O551" i="33"/>
  <c r="Q551" i="33"/>
  <c r="J439" i="33"/>
  <c r="L439" i="33"/>
  <c r="O439" i="33"/>
  <c r="Q439" i="33"/>
  <c r="J327" i="33"/>
  <c r="L327" i="33"/>
  <c r="O327" i="33"/>
  <c r="Q327" i="33"/>
  <c r="J159" i="33"/>
  <c r="L159" i="33"/>
  <c r="O159" i="33"/>
  <c r="Q159" i="33"/>
  <c r="J47" i="33"/>
  <c r="L47" i="33"/>
  <c r="O47" i="33"/>
  <c r="Q47" i="33"/>
  <c r="L187" i="33"/>
  <c r="J187" i="33"/>
  <c r="Q187" i="33"/>
  <c r="O187" i="33"/>
  <c r="Q2755" i="33"/>
  <c r="O2755" i="33"/>
  <c r="O2759" i="33" s="1"/>
  <c r="Q2699" i="33"/>
  <c r="Q2703" i="33" s="1"/>
  <c r="Q2704" i="33" s="1"/>
  <c r="Q2705" i="33" s="1"/>
  <c r="O2699" i="33"/>
  <c r="O2703" i="33" s="1"/>
  <c r="O2643" i="33"/>
  <c r="Q2643" i="33"/>
  <c r="Q2647" i="33" s="1"/>
  <c r="Q2587" i="33"/>
  <c r="O2587" i="33"/>
  <c r="O2503" i="33"/>
  <c r="O2507" i="33" s="1"/>
  <c r="Q2503" i="33"/>
  <c r="Q2447" i="33"/>
  <c r="O2447" i="33"/>
  <c r="Q2391" i="33"/>
  <c r="O2391" i="33"/>
  <c r="O2395" i="33" s="1"/>
  <c r="Q2335" i="33"/>
  <c r="O2335" i="33"/>
  <c r="Q2279" i="33"/>
  <c r="O2279" i="33"/>
  <c r="O2283" i="33" s="1"/>
  <c r="O2223" i="33"/>
  <c r="Q2223" i="33"/>
  <c r="O2167" i="33"/>
  <c r="O2171" i="33" s="1"/>
  <c r="Q2167" i="33"/>
  <c r="O2111" i="33"/>
  <c r="Q2111" i="33"/>
  <c r="O2055" i="33"/>
  <c r="O2059" i="33" s="1"/>
  <c r="Q2055" i="33"/>
  <c r="O1999" i="33"/>
  <c r="Q1999" i="33"/>
  <c r="O1943" i="33"/>
  <c r="O1947" i="33" s="1"/>
  <c r="Q1943" i="33"/>
  <c r="O1887" i="33"/>
  <c r="O1891" i="33" s="1"/>
  <c r="Q1887" i="33"/>
  <c r="Q1891" i="33" s="1"/>
  <c r="Q1892" i="33" s="1"/>
  <c r="Q1893" i="33" s="1"/>
  <c r="O1831" i="33"/>
  <c r="O1835" i="33" s="1"/>
  <c r="Q1831" i="33"/>
  <c r="O1775" i="33"/>
  <c r="O1779" i="33" s="1"/>
  <c r="Q1775" i="33"/>
  <c r="O1719" i="33"/>
  <c r="O1723" i="33" s="1"/>
  <c r="Q1719" i="33"/>
  <c r="Q1663" i="33"/>
  <c r="Q1667" i="33" s="1"/>
  <c r="O1663" i="33"/>
  <c r="O1667" i="33" s="1"/>
  <c r="Q1607" i="33"/>
  <c r="Q1611" i="33" s="1"/>
  <c r="Q1612" i="33" s="1"/>
  <c r="Q1613" i="33" s="1"/>
  <c r="O1607" i="33"/>
  <c r="Q1551" i="33"/>
  <c r="Q1555" i="33" s="1"/>
  <c r="Q1556" i="33" s="1"/>
  <c r="Q1557" i="33" s="1"/>
  <c r="O1551" i="33"/>
  <c r="O1555" i="33" s="1"/>
  <c r="O1382" i="33"/>
  <c r="O1387" i="33" s="1"/>
  <c r="Q1382" i="33"/>
  <c r="Q1354" i="33"/>
  <c r="Q1359" i="33" s="1"/>
  <c r="Q1360" i="33" s="1"/>
  <c r="Q1361" i="33" s="1"/>
  <c r="O1354" i="33"/>
  <c r="O1359" i="33" s="1"/>
  <c r="Q1327" i="33"/>
  <c r="O1327" i="33"/>
  <c r="Q1298" i="33"/>
  <c r="O1298" i="33"/>
  <c r="O1303" i="33" s="1"/>
  <c r="O1270" i="33"/>
  <c r="Q1270" i="33"/>
  <c r="Q1275" i="33" s="1"/>
  <c r="Q1276" i="33" s="1"/>
  <c r="Q1277" i="33" s="1"/>
  <c r="Q1242" i="33"/>
  <c r="Q1247" i="33" s="1"/>
  <c r="O1242" i="33"/>
  <c r="G1220" i="33"/>
  <c r="G1221" i="33" s="1"/>
  <c r="O1214" i="33"/>
  <c r="Q1214" i="33"/>
  <c r="Q1219" i="33" s="1"/>
  <c r="Q1159" i="33"/>
  <c r="O1159" i="33"/>
  <c r="O1163" i="33" s="1"/>
  <c r="Q1130" i="33"/>
  <c r="O1130" i="33"/>
  <c r="O1103" i="33"/>
  <c r="Q1103" i="33"/>
  <c r="Q1051" i="33"/>
  <c r="Q1052" i="33" s="1"/>
  <c r="Q1053" i="33" s="1"/>
  <c r="E1052" i="33"/>
  <c r="E1053" i="33" s="1"/>
  <c r="Q1019" i="33"/>
  <c r="Q1023" i="33" s="1"/>
  <c r="O1019" i="33"/>
  <c r="Q962" i="33"/>
  <c r="Q967" i="33" s="1"/>
  <c r="Q968" i="33" s="1"/>
  <c r="Q969" i="33" s="1"/>
  <c r="O962" i="33"/>
  <c r="O967" i="33" s="1"/>
  <c r="Q911" i="33"/>
  <c r="Q912" i="33" s="1"/>
  <c r="Q913" i="33" s="1"/>
  <c r="E912" i="33"/>
  <c r="E913" i="33" s="1"/>
  <c r="DT39" i="25"/>
  <c r="L854" i="33"/>
  <c r="E855" i="33"/>
  <c r="E856" i="33" s="1"/>
  <c r="E857" i="33" s="1"/>
  <c r="Q823" i="33"/>
  <c r="Q827" i="33" s="1"/>
  <c r="Q828" i="33" s="1"/>
  <c r="Q829" i="33" s="1"/>
  <c r="O823" i="33"/>
  <c r="O827" i="33" s="1"/>
  <c r="Q794" i="33"/>
  <c r="Q799" i="33" s="1"/>
  <c r="Q800" i="33" s="1"/>
  <c r="Q801" i="33" s="1"/>
  <c r="O794" i="33"/>
  <c r="Q767" i="33"/>
  <c r="O767" i="33"/>
  <c r="Q711" i="33"/>
  <c r="Q715" i="33" s="1"/>
  <c r="O711" i="33"/>
  <c r="O715" i="33" s="1"/>
  <c r="G688" i="33"/>
  <c r="G689" i="33" s="1"/>
  <c r="Q682" i="33"/>
  <c r="O682" i="33"/>
  <c r="Q626" i="33"/>
  <c r="Q631" i="33" s="1"/>
  <c r="Q632" i="33" s="1"/>
  <c r="Q633" i="33" s="1"/>
  <c r="O626" i="33"/>
  <c r="O571" i="33"/>
  <c r="O575" i="33" s="1"/>
  <c r="Q571" i="33"/>
  <c r="Q575" i="33" s="1"/>
  <c r="Q576" i="33" s="1"/>
  <c r="Q577" i="33" s="1"/>
  <c r="E548" i="33"/>
  <c r="E549" i="33" s="1"/>
  <c r="G520" i="33"/>
  <c r="G521" i="33" s="1"/>
  <c r="Q514" i="33"/>
  <c r="O514" i="33"/>
  <c r="O519" i="33" s="1"/>
  <c r="O459" i="33"/>
  <c r="O463" i="33" s="1"/>
  <c r="Q459" i="33"/>
  <c r="Q463" i="33" s="1"/>
  <c r="Q464" i="33" s="1"/>
  <c r="Q465" i="33" s="1"/>
  <c r="O403" i="33"/>
  <c r="O407" i="33" s="1"/>
  <c r="Q403" i="33"/>
  <c r="Q407" i="33" s="1"/>
  <c r="Q408" i="33" s="1"/>
  <c r="Q409" i="33" s="1"/>
  <c r="O347" i="33"/>
  <c r="O351" i="33" s="1"/>
  <c r="Q347" i="33"/>
  <c r="Q351" i="33" s="1"/>
  <c r="Q352" i="33" s="1"/>
  <c r="Q353" i="33" s="1"/>
  <c r="E296" i="33"/>
  <c r="E297" i="33" s="1"/>
  <c r="O262" i="33"/>
  <c r="Q262" i="33"/>
  <c r="Q267" i="33" s="1"/>
  <c r="E240" i="33"/>
  <c r="E241" i="33" s="1"/>
  <c r="Q207" i="33"/>
  <c r="Q211" i="33" s="1"/>
  <c r="Q212" i="33" s="1"/>
  <c r="Q213" i="33" s="1"/>
  <c r="O207" i="33"/>
  <c r="O211" i="33" s="1"/>
  <c r="Q178" i="33"/>
  <c r="Q183" i="33" s="1"/>
  <c r="Q184" i="33" s="1"/>
  <c r="Q185" i="33" s="1"/>
  <c r="O178" i="33"/>
  <c r="Q95" i="33"/>
  <c r="O95" i="33"/>
  <c r="O38" i="33"/>
  <c r="O43" i="33" s="1"/>
  <c r="Q38" i="33"/>
  <c r="S1107" i="33"/>
  <c r="E211" i="33"/>
  <c r="E212" i="33" s="1"/>
  <c r="E213" i="33" s="1"/>
  <c r="W2775" i="33"/>
  <c r="W2747" i="33"/>
  <c r="W2635" i="33"/>
  <c r="W2607" i="33"/>
  <c r="W2355" i="33"/>
  <c r="W2327" i="33"/>
  <c r="W2271" i="33"/>
  <c r="W2523" i="33"/>
  <c r="W2495" i="33"/>
  <c r="W2467" i="33"/>
  <c r="W2383" i="33"/>
  <c r="W2691" i="33"/>
  <c r="W2663" i="33"/>
  <c r="W2551" i="33"/>
  <c r="W2243" i="33"/>
  <c r="W2579" i="33"/>
  <c r="W2411" i="33"/>
  <c r="W2439" i="33"/>
  <c r="W2299" i="33"/>
  <c r="W2719" i="33"/>
  <c r="W2215" i="33"/>
  <c r="W2187" i="33"/>
  <c r="W2103" i="33"/>
  <c r="W1823" i="33"/>
  <c r="W1683" i="33"/>
  <c r="W1599" i="33"/>
  <c r="W1543" i="33"/>
  <c r="W1487" i="33"/>
  <c r="W1431" i="33"/>
  <c r="W1347" i="33"/>
  <c r="W1291" i="33"/>
  <c r="W2131" i="33"/>
  <c r="W2047" i="33"/>
  <c r="W1991" i="33"/>
  <c r="W1935" i="33"/>
  <c r="W1711" i="33"/>
  <c r="W1627" i="33"/>
  <c r="W1375" i="33"/>
  <c r="W1235" i="33"/>
  <c r="W1179" i="33"/>
  <c r="W1907" i="33"/>
  <c r="W1851" i="33"/>
  <c r="W1795" i="33"/>
  <c r="W1767" i="33"/>
  <c r="W1739" i="33"/>
  <c r="W1655" i="33"/>
  <c r="W1571" i="33"/>
  <c r="W1515" i="33"/>
  <c r="W1459" i="33"/>
  <c r="W1403" i="33"/>
  <c r="W1319" i="33"/>
  <c r="W1263" i="33"/>
  <c r="W1207" i="33"/>
  <c r="W2159" i="33"/>
  <c r="W2075" i="33"/>
  <c r="W2019" i="33"/>
  <c r="W1963" i="33"/>
  <c r="W1151" i="33"/>
  <c r="W1123" i="33"/>
  <c r="W1879" i="33"/>
  <c r="W1011" i="33"/>
  <c r="W983" i="33"/>
  <c r="W787" i="33"/>
  <c r="W759" i="33"/>
  <c r="W563" i="33"/>
  <c r="W199" i="33"/>
  <c r="W115" i="33"/>
  <c r="W591" i="33"/>
  <c r="W451" i="33"/>
  <c r="W283" i="33"/>
  <c r="W227" i="33"/>
  <c r="W955" i="33"/>
  <c r="W927" i="33"/>
  <c r="W731" i="33"/>
  <c r="W703" i="33"/>
  <c r="W535" i="33"/>
  <c r="W479" i="33"/>
  <c r="W423" i="33"/>
  <c r="W367" i="33"/>
  <c r="W311" i="33"/>
  <c r="W255" i="33"/>
  <c r="W31" i="33"/>
  <c r="W843" i="33"/>
  <c r="W815" i="33"/>
  <c r="W339" i="33"/>
  <c r="W1095" i="33"/>
  <c r="W899" i="33"/>
  <c r="W871" i="33"/>
  <c r="W675" i="33"/>
  <c r="W647" i="33"/>
  <c r="W1067" i="33"/>
  <c r="W1039" i="33"/>
  <c r="W619" i="33"/>
  <c r="W507" i="33"/>
  <c r="W395" i="33"/>
  <c r="W171" i="33"/>
  <c r="W143" i="33"/>
  <c r="W87" i="33"/>
  <c r="W59" i="33"/>
  <c r="F9" i="33"/>
  <c r="F2781" i="33"/>
  <c r="F2788" i="33" s="1"/>
  <c r="F2789" i="33" s="1"/>
  <c r="F2753" i="33"/>
  <c r="F2725" i="33"/>
  <c r="F2732" i="33" s="1"/>
  <c r="F2733" i="33" s="1"/>
  <c r="F2585" i="33"/>
  <c r="F2592" i="33" s="1"/>
  <c r="F2593" i="33" s="1"/>
  <c r="F2445" i="33"/>
  <c r="F2452" i="33" s="1"/>
  <c r="F2453" i="33" s="1"/>
  <c r="F2417" i="33"/>
  <c r="F2424" i="33" s="1"/>
  <c r="F2425" i="33" s="1"/>
  <c r="F2305" i="33"/>
  <c r="F2312" i="33" s="1"/>
  <c r="F2313" i="33" s="1"/>
  <c r="F2641" i="33"/>
  <c r="F2648" i="33" s="1"/>
  <c r="F2649" i="33" s="1"/>
  <c r="F2613" i="33"/>
  <c r="F2620" i="33" s="1"/>
  <c r="F2621" i="33" s="1"/>
  <c r="F2361" i="33"/>
  <c r="F2333" i="33"/>
  <c r="F2340" i="33" s="1"/>
  <c r="F2341" i="33" s="1"/>
  <c r="F2277" i="33"/>
  <c r="F2284" i="33" s="1"/>
  <c r="F2285" i="33" s="1"/>
  <c r="F2529" i="33"/>
  <c r="F2536" i="33" s="1"/>
  <c r="F2537" i="33" s="1"/>
  <c r="F2501" i="33"/>
  <c r="F2473" i="33"/>
  <c r="F2480" i="33" s="1"/>
  <c r="F2481" i="33" s="1"/>
  <c r="F2389" i="33"/>
  <c r="F2669" i="33"/>
  <c r="F2697" i="33"/>
  <c r="F2704" i="33" s="1"/>
  <c r="F2705" i="33" s="1"/>
  <c r="F2557" i="33"/>
  <c r="F2249" i="33"/>
  <c r="F2165" i="33"/>
  <c r="F2081" i="33"/>
  <c r="F2025" i="33"/>
  <c r="F2032" i="33" s="1"/>
  <c r="F2033" i="33" s="1"/>
  <c r="F1969" i="33"/>
  <c r="F1976" i="33" s="1"/>
  <c r="F1977" i="33" s="1"/>
  <c r="F1885" i="33"/>
  <c r="F1892" i="33" s="1"/>
  <c r="F1893" i="33" s="1"/>
  <c r="F1269" i="33"/>
  <c r="F1213" i="33"/>
  <c r="F1157" i="33"/>
  <c r="F1164" i="33" s="1"/>
  <c r="F1165" i="33" s="1"/>
  <c r="F2221" i="33"/>
  <c r="F2193" i="33"/>
  <c r="F2200" i="33" s="1"/>
  <c r="F2201" i="33" s="1"/>
  <c r="F2109" i="33"/>
  <c r="F2116" i="33" s="1"/>
  <c r="F2117" i="33" s="1"/>
  <c r="F1829" i="33"/>
  <c r="F1689" i="33"/>
  <c r="F1605" i="33"/>
  <c r="F1549" i="33"/>
  <c r="F1556" i="33" s="1"/>
  <c r="F1557" i="33" s="1"/>
  <c r="F1493" i="33"/>
  <c r="F1437" i="33"/>
  <c r="F1444" i="33" s="1"/>
  <c r="F1445" i="33" s="1"/>
  <c r="F1353" i="33"/>
  <c r="F1297" i="33"/>
  <c r="F2137" i="33"/>
  <c r="F2144" i="33" s="1"/>
  <c r="F2145" i="33" s="1"/>
  <c r="F2053" i="33"/>
  <c r="F1997" i="33"/>
  <c r="F1941" i="33"/>
  <c r="F1948" i="33" s="1"/>
  <c r="F1949" i="33" s="1"/>
  <c r="F1717" i="33"/>
  <c r="F1724" i="33" s="1"/>
  <c r="F1725" i="33" s="1"/>
  <c r="F1633" i="33"/>
  <c r="F1381" i="33"/>
  <c r="F1241" i="33"/>
  <c r="F1185" i="33"/>
  <c r="F1857" i="33"/>
  <c r="F1864" i="33" s="1"/>
  <c r="F1865" i="33" s="1"/>
  <c r="F1773" i="33"/>
  <c r="F1409" i="33"/>
  <c r="F1073" i="33"/>
  <c r="F1017" i="33"/>
  <c r="F1024" i="33" s="1"/>
  <c r="F1025" i="33" s="1"/>
  <c r="F961" i="33"/>
  <c r="F905" i="33"/>
  <c r="F849" i="33"/>
  <c r="F793" i="33"/>
  <c r="F737" i="33"/>
  <c r="F681" i="33"/>
  <c r="F625" i="33"/>
  <c r="F569" i="33"/>
  <c r="F576" i="33" s="1"/>
  <c r="F577" i="33" s="1"/>
  <c r="F1801" i="33"/>
  <c r="F1808" i="33" s="1"/>
  <c r="F1809" i="33" s="1"/>
  <c r="F1577" i="33"/>
  <c r="F1584" i="33" s="1"/>
  <c r="F1585" i="33" s="1"/>
  <c r="F1913" i="33"/>
  <c r="F1661" i="33"/>
  <c r="F1521" i="33"/>
  <c r="F1101" i="33"/>
  <c r="F1108" i="33" s="1"/>
  <c r="F1109" i="33" s="1"/>
  <c r="F877" i="33"/>
  <c r="F653" i="33"/>
  <c r="F513" i="33"/>
  <c r="F457" i="33"/>
  <c r="F464" i="33" s="1"/>
  <c r="F465" i="33" s="1"/>
  <c r="F401" i="33"/>
  <c r="F408" i="33" s="1"/>
  <c r="F409" i="33" s="1"/>
  <c r="F345" i="33"/>
  <c r="F352" i="33" s="1"/>
  <c r="F353" i="33" s="1"/>
  <c r="F289" i="33"/>
  <c r="F233" i="33"/>
  <c r="F177" i="33"/>
  <c r="F149" i="33"/>
  <c r="F93" i="33"/>
  <c r="F100" i="33" s="1"/>
  <c r="F101" i="33" s="1"/>
  <c r="F65" i="33"/>
  <c r="F709" i="33"/>
  <c r="F716" i="33" s="1"/>
  <c r="F717" i="33" s="1"/>
  <c r="F1465" i="33"/>
  <c r="F1472" i="33" s="1"/>
  <c r="F1473" i="33" s="1"/>
  <c r="F1325" i="33"/>
  <c r="F1332" i="33" s="1"/>
  <c r="F1333" i="33" s="1"/>
  <c r="F1129" i="33"/>
  <c r="F1045" i="33"/>
  <c r="F821" i="33"/>
  <c r="F828" i="33" s="1"/>
  <c r="F829" i="33" s="1"/>
  <c r="F597" i="33"/>
  <c r="F37" i="33"/>
  <c r="F44" i="33" s="1"/>
  <c r="F45" i="33" s="1"/>
  <c r="F1745" i="33"/>
  <c r="F989" i="33"/>
  <c r="F765" i="33"/>
  <c r="F772" i="33" s="1"/>
  <c r="F773" i="33" s="1"/>
  <c r="F541" i="33"/>
  <c r="F485" i="33"/>
  <c r="F429" i="33"/>
  <c r="F373" i="33"/>
  <c r="F380" i="33" s="1"/>
  <c r="F381" i="33" s="1"/>
  <c r="F317" i="33"/>
  <c r="F261" i="33"/>
  <c r="F205" i="33"/>
  <c r="F121" i="33"/>
  <c r="F128" i="33" s="1"/>
  <c r="F129" i="33" s="1"/>
  <c r="F933" i="33"/>
  <c r="B2791" i="33"/>
  <c r="B2763" i="33"/>
  <c r="B2735" i="33"/>
  <c r="B2623" i="33"/>
  <c r="B2595" i="33"/>
  <c r="B2343" i="33"/>
  <c r="B2315" i="33"/>
  <c r="B2259" i="33"/>
  <c r="B2511" i="33"/>
  <c r="B2483" i="33"/>
  <c r="B2455" i="33"/>
  <c r="B2371" i="33"/>
  <c r="B2679" i="33"/>
  <c r="B2651" i="33"/>
  <c r="B2539" i="33"/>
  <c r="B2427" i="33"/>
  <c r="B2287" i="33"/>
  <c r="B2707" i="33"/>
  <c r="B2399" i="33"/>
  <c r="B2567" i="33"/>
  <c r="B2203" i="33"/>
  <c r="B2175" i="33"/>
  <c r="B2091" i="33"/>
  <c r="B1811" i="33"/>
  <c r="B1671" i="33"/>
  <c r="B1587" i="33"/>
  <c r="B1531" i="33"/>
  <c r="B1475" i="33"/>
  <c r="B1419" i="33"/>
  <c r="B1335" i="33"/>
  <c r="B1279" i="33"/>
  <c r="B2231" i="33"/>
  <c r="B2119" i="33"/>
  <c r="B2035" i="33"/>
  <c r="B1979" i="33"/>
  <c r="B1923" i="33"/>
  <c r="B1699" i="33"/>
  <c r="B1615" i="33"/>
  <c r="B1363" i="33"/>
  <c r="B1223" i="33"/>
  <c r="B1167" i="33"/>
  <c r="B1895" i="33"/>
  <c r="B1839" i="33"/>
  <c r="B1783" i="33"/>
  <c r="B1755" i="33"/>
  <c r="B1727" i="33"/>
  <c r="B1643" i="33"/>
  <c r="B1559" i="33"/>
  <c r="B1503" i="33"/>
  <c r="B1447" i="33"/>
  <c r="B1391" i="33"/>
  <c r="B1307" i="33"/>
  <c r="B1867" i="33"/>
  <c r="B1139" i="33"/>
  <c r="B1251" i="33"/>
  <c r="B1195" i="33"/>
  <c r="B2063" i="33"/>
  <c r="B1111" i="33"/>
  <c r="B1083" i="33"/>
  <c r="B887" i="33"/>
  <c r="B859" i="33"/>
  <c r="B663" i="33"/>
  <c r="B635" i="33"/>
  <c r="B159" i="33"/>
  <c r="B103" i="33"/>
  <c r="B719" i="33"/>
  <c r="B691" i="33"/>
  <c r="B439" i="33"/>
  <c r="B215" i="33"/>
  <c r="B131" i="33"/>
  <c r="B2147" i="33"/>
  <c r="B2007" i="33"/>
  <c r="B1055" i="33"/>
  <c r="B1027" i="33"/>
  <c r="B831" i="33"/>
  <c r="B803" i="33"/>
  <c r="B607" i="33"/>
  <c r="B579" i="33"/>
  <c r="B523" i="33"/>
  <c r="B467" i="33"/>
  <c r="B411" i="33"/>
  <c r="B355" i="33"/>
  <c r="B299" i="33"/>
  <c r="B243" i="33"/>
  <c r="B187" i="33"/>
  <c r="B75" i="33"/>
  <c r="B943" i="33"/>
  <c r="B551" i="33"/>
  <c r="B327" i="33"/>
  <c r="B271" i="33"/>
  <c r="B1951" i="33"/>
  <c r="B999" i="33"/>
  <c r="B971" i="33"/>
  <c r="B775" i="33"/>
  <c r="B747" i="33"/>
  <c r="B915" i="33"/>
  <c r="B495" i="33"/>
  <c r="B383" i="33"/>
  <c r="B47" i="33"/>
  <c r="Q2792" i="33"/>
  <c r="Q2624" i="33"/>
  <c r="Q2596" i="33"/>
  <c r="Q2344" i="33"/>
  <c r="Q2316" i="33"/>
  <c r="Q2260" i="33"/>
  <c r="Q2512" i="33"/>
  <c r="Q2484" i="33"/>
  <c r="Q2456" i="33"/>
  <c r="Q2372" i="33"/>
  <c r="Q2764" i="33"/>
  <c r="Q2736" i="33"/>
  <c r="Q2680" i="33"/>
  <c r="Q2652" i="33"/>
  <c r="Q2540" i="33"/>
  <c r="Q2708" i="33"/>
  <c r="Q2568" i="33"/>
  <c r="Q2400" i="33"/>
  <c r="Q2428" i="33"/>
  <c r="Q2288" i="33"/>
  <c r="Q2204" i="33"/>
  <c r="Q2176" i="33"/>
  <c r="Q2092" i="33"/>
  <c r="Q1812" i="33"/>
  <c r="Q1672" i="33"/>
  <c r="Q1588" i="33"/>
  <c r="Q1532" i="33"/>
  <c r="Q1476" i="33"/>
  <c r="Q1420" i="33"/>
  <c r="Q1336" i="33"/>
  <c r="Q1280" i="33"/>
  <c r="Q2120" i="33"/>
  <c r="Q2036" i="33"/>
  <c r="Q1980" i="33"/>
  <c r="Q1924" i="33"/>
  <c r="Q1700" i="33"/>
  <c r="Q1616" i="33"/>
  <c r="Q1364" i="33"/>
  <c r="Q1224" i="33"/>
  <c r="Q1168" i="33"/>
  <c r="Q2232" i="33"/>
  <c r="Q1896" i="33"/>
  <c r="Q1840" i="33"/>
  <c r="Q1784" i="33"/>
  <c r="Q1756" i="33"/>
  <c r="Q1728" i="33"/>
  <c r="Q1644" i="33"/>
  <c r="Q1560" i="33"/>
  <c r="Q1504" i="33"/>
  <c r="Q1448" i="33"/>
  <c r="Q1392" i="33"/>
  <c r="Q1308" i="33"/>
  <c r="Q1252" i="33"/>
  <c r="Q1196" i="33"/>
  <c r="Q2148" i="33"/>
  <c r="Q2064" i="33"/>
  <c r="Q2008" i="33"/>
  <c r="Q1952" i="33"/>
  <c r="Q944" i="33"/>
  <c r="Q916" i="33"/>
  <c r="Q720" i="33"/>
  <c r="Q692" i="33"/>
  <c r="Q188" i="33"/>
  <c r="Q76" i="33"/>
  <c r="Q972" i="33"/>
  <c r="Q496" i="33"/>
  <c r="Q328" i="33"/>
  <c r="Q1868" i="33"/>
  <c r="Q1112" i="33"/>
  <c r="Q1084" i="33"/>
  <c r="Q888" i="33"/>
  <c r="Q860" i="33"/>
  <c r="Q664" i="33"/>
  <c r="Q636" i="33"/>
  <c r="Q524" i="33"/>
  <c r="Q468" i="33"/>
  <c r="Q412" i="33"/>
  <c r="Q356" i="33"/>
  <c r="Q300" i="33"/>
  <c r="Q244" i="33"/>
  <c r="Q160" i="33"/>
  <c r="Q104" i="33"/>
  <c r="Q1000" i="33"/>
  <c r="Q440" i="33"/>
  <c r="Q384" i="33"/>
  <c r="Q216" i="33"/>
  <c r="Q132" i="33"/>
  <c r="Q1140" i="33"/>
  <c r="Q1056" i="33"/>
  <c r="Q1028" i="33"/>
  <c r="Q832" i="33"/>
  <c r="Q804" i="33"/>
  <c r="Q608" i="33"/>
  <c r="Q580" i="33"/>
  <c r="Q776" i="33"/>
  <c r="Q748" i="33"/>
  <c r="Q552" i="33"/>
  <c r="Q272" i="33"/>
  <c r="Q48" i="33"/>
  <c r="L66" i="33"/>
  <c r="L71" i="33" s="1"/>
  <c r="J66" i="33"/>
  <c r="L122" i="33"/>
  <c r="L127" i="33" s="1"/>
  <c r="J122" i="33"/>
  <c r="L178" i="33"/>
  <c r="J178" i="33"/>
  <c r="L234" i="33"/>
  <c r="J234" i="33"/>
  <c r="L290" i="33"/>
  <c r="J290" i="33"/>
  <c r="L346" i="33"/>
  <c r="L351" i="33" s="1"/>
  <c r="J346" i="33"/>
  <c r="L402" i="33"/>
  <c r="L407" i="33" s="1"/>
  <c r="J402" i="33"/>
  <c r="P463" i="33"/>
  <c r="L458" i="33"/>
  <c r="J458" i="33"/>
  <c r="J463" i="33" s="1"/>
  <c r="P519" i="33"/>
  <c r="L514" i="33"/>
  <c r="J514" i="33"/>
  <c r="D531" i="33" s="1"/>
  <c r="P575" i="33"/>
  <c r="L570" i="33"/>
  <c r="L575" i="33" s="1"/>
  <c r="J570" i="33"/>
  <c r="P631" i="33"/>
  <c r="L626" i="33"/>
  <c r="J626" i="33"/>
  <c r="J631" i="33" s="1"/>
  <c r="P687" i="33"/>
  <c r="L682" i="33"/>
  <c r="L687" i="33" s="1"/>
  <c r="J682" i="33"/>
  <c r="D699" i="33" s="1"/>
  <c r="P743" i="33"/>
  <c r="L738" i="33"/>
  <c r="J738" i="33"/>
  <c r="D755" i="33" s="1"/>
  <c r="P799" i="33"/>
  <c r="L794" i="33"/>
  <c r="J794" i="33"/>
  <c r="P855" i="33"/>
  <c r="L850" i="33"/>
  <c r="J850" i="33"/>
  <c r="J855" i="33" s="1"/>
  <c r="P911" i="33"/>
  <c r="L906" i="33"/>
  <c r="L911" i="33" s="1"/>
  <c r="J906" i="33"/>
  <c r="J911" i="33" s="1"/>
  <c r="P967" i="33"/>
  <c r="L962" i="33"/>
  <c r="J962" i="33"/>
  <c r="D979" i="33" s="1"/>
  <c r="P1023" i="33"/>
  <c r="J1018" i="33"/>
  <c r="J1023" i="33" s="1"/>
  <c r="L1018" i="33"/>
  <c r="P1079" i="33"/>
  <c r="J1074" i="33"/>
  <c r="L1074" i="33"/>
  <c r="P1135" i="33"/>
  <c r="J1130" i="33"/>
  <c r="L1130" i="33"/>
  <c r="L1135" i="33" s="1"/>
  <c r="P1191" i="33"/>
  <c r="L1186" i="33"/>
  <c r="J1186" i="33"/>
  <c r="D1203" i="33" s="1"/>
  <c r="P1219" i="33"/>
  <c r="P1247" i="33"/>
  <c r="L1242" i="33"/>
  <c r="L1247" i="33" s="1"/>
  <c r="J1242" i="33"/>
  <c r="G1275" i="33"/>
  <c r="P1303" i="33"/>
  <c r="L1298" i="33"/>
  <c r="L1303" i="33" s="1"/>
  <c r="J1298" i="33"/>
  <c r="D1315" i="33" s="1"/>
  <c r="G1331" i="33"/>
  <c r="G1332" i="33" s="1"/>
  <c r="G1333" i="33" s="1"/>
  <c r="P1359" i="33"/>
  <c r="L1354" i="33"/>
  <c r="L1359" i="33" s="1"/>
  <c r="J1354" i="33"/>
  <c r="G1387" i="33"/>
  <c r="P1415" i="33"/>
  <c r="L1410" i="33"/>
  <c r="L1415" i="33" s="1"/>
  <c r="J1410" i="33"/>
  <c r="D1427" i="33" s="1"/>
  <c r="P1471" i="33"/>
  <c r="L1466" i="33"/>
  <c r="L1471" i="33" s="1"/>
  <c r="J1466" i="33"/>
  <c r="L1522" i="33"/>
  <c r="J1522" i="33"/>
  <c r="P1583" i="33"/>
  <c r="L1578" i="33"/>
  <c r="J1578" i="33"/>
  <c r="J1583" i="33" s="1"/>
  <c r="P1639" i="33"/>
  <c r="L1634" i="33"/>
  <c r="J1634" i="33"/>
  <c r="P1667" i="33"/>
  <c r="L1690" i="33"/>
  <c r="L1695" i="33" s="1"/>
  <c r="J1690" i="33"/>
  <c r="D1707" i="33" s="1"/>
  <c r="P1723" i="33"/>
  <c r="P1751" i="33"/>
  <c r="J1746" i="33"/>
  <c r="L1746" i="33"/>
  <c r="P1779" i="33"/>
  <c r="P1807" i="33"/>
  <c r="J1802" i="33"/>
  <c r="D1819" i="33" s="1"/>
  <c r="L1802" i="33"/>
  <c r="P1863" i="33"/>
  <c r="J1858" i="33"/>
  <c r="J1863" i="33" s="1"/>
  <c r="L1858" i="33"/>
  <c r="K1947" i="33"/>
  <c r="L1942" i="33"/>
  <c r="J1942" i="33"/>
  <c r="J1947" i="33" s="1"/>
  <c r="P2003" i="33"/>
  <c r="L1998" i="33"/>
  <c r="L2003" i="33" s="1"/>
  <c r="J1998" i="33"/>
  <c r="P2059" i="33"/>
  <c r="L2054" i="33"/>
  <c r="J2054" i="33"/>
  <c r="L2110" i="33"/>
  <c r="J2110" i="33"/>
  <c r="J2115" i="33" s="1"/>
  <c r="P2171" i="33"/>
  <c r="K2171" i="33"/>
  <c r="L2166" i="33"/>
  <c r="J2166" i="33"/>
  <c r="D2183" i="33" s="1"/>
  <c r="P2199" i="33"/>
  <c r="P2227" i="33"/>
  <c r="L2222" i="33"/>
  <c r="L2227" i="33" s="1"/>
  <c r="J2222" i="33"/>
  <c r="J2227" i="33" s="1"/>
  <c r="P2283" i="33"/>
  <c r="L2278" i="33"/>
  <c r="J2278" i="33"/>
  <c r="P2339" i="33"/>
  <c r="L2334" i="33"/>
  <c r="J2334" i="33"/>
  <c r="P2395" i="33"/>
  <c r="E2395" i="33"/>
  <c r="E2396" i="33" s="1"/>
  <c r="E2397" i="33" s="1"/>
  <c r="L2390" i="33"/>
  <c r="J2390" i="33"/>
  <c r="D2407" i="33" s="1"/>
  <c r="P2451" i="33"/>
  <c r="L2446" i="33"/>
  <c r="L2451" i="33" s="1"/>
  <c r="J2446" i="33"/>
  <c r="J2451" i="33" s="1"/>
  <c r="P2507" i="33"/>
  <c r="K2507" i="33"/>
  <c r="L2502" i="33"/>
  <c r="J2502" i="33"/>
  <c r="P2563" i="33"/>
  <c r="Q2558" i="33"/>
  <c r="O2558" i="33"/>
  <c r="O2563" i="33" s="1"/>
  <c r="P2591" i="33"/>
  <c r="L2586" i="33"/>
  <c r="L2591" i="33" s="1"/>
  <c r="J2586" i="33"/>
  <c r="J2591" i="33" s="1"/>
  <c r="P2647" i="33"/>
  <c r="J2642" i="33"/>
  <c r="L2642" i="33"/>
  <c r="P2703" i="33"/>
  <c r="J2698" i="33"/>
  <c r="D2715" i="33" s="1"/>
  <c r="L2698" i="33"/>
  <c r="P2759" i="33"/>
  <c r="L2754" i="33"/>
  <c r="J2754" i="33"/>
  <c r="L2782" i="33"/>
  <c r="J2782" i="33"/>
  <c r="D2799" i="33" s="1"/>
  <c r="DH9" i="25"/>
  <c r="Q14" i="33" s="1"/>
  <c r="P71" i="33"/>
  <c r="P183" i="33"/>
  <c r="P295" i="33"/>
  <c r="P407" i="33"/>
  <c r="O687" i="33"/>
  <c r="O911" i="33"/>
  <c r="O1135" i="33"/>
  <c r="O1247" i="33"/>
  <c r="O1471" i="33"/>
  <c r="O1807" i="33"/>
  <c r="O1919" i="33"/>
  <c r="O2031" i="33"/>
  <c r="O2143" i="33"/>
  <c r="O2367" i="33"/>
  <c r="O2591" i="33"/>
  <c r="EP45" i="25"/>
  <c r="T1026" i="33" s="1"/>
  <c r="EP104" i="25"/>
  <c r="T2678" i="33" s="1"/>
  <c r="ES105" i="25"/>
  <c r="EU108" i="25"/>
  <c r="EP41" i="25"/>
  <c r="T914" i="33" s="1"/>
  <c r="R1334" i="33"/>
  <c r="EP56" i="25"/>
  <c r="T1334" i="33" s="1"/>
  <c r="R2734" i="33"/>
  <c r="EP106" i="25"/>
  <c r="T2734" i="33" s="1"/>
  <c r="R578" i="33"/>
  <c r="EP29" i="25"/>
  <c r="T578" i="33" s="1"/>
  <c r="R858" i="33"/>
  <c r="EP39" i="25"/>
  <c r="T858" i="33" s="1"/>
  <c r="R802" i="33"/>
  <c r="EP37" i="25"/>
  <c r="T802" i="33" s="1"/>
  <c r="DH12" i="25"/>
  <c r="Q98" i="33" s="1"/>
  <c r="O98" i="33"/>
  <c r="O99" i="33" s="1"/>
  <c r="DH28" i="25"/>
  <c r="Q546" i="33" s="1"/>
  <c r="O546" i="33"/>
  <c r="O547" i="33" s="1"/>
  <c r="DH32" i="25"/>
  <c r="Q658" i="33" s="1"/>
  <c r="O658" i="33"/>
  <c r="O659" i="33" s="1"/>
  <c r="DH36" i="25"/>
  <c r="Q770" i="33" s="1"/>
  <c r="O770" i="33"/>
  <c r="O771" i="33" s="1"/>
  <c r="DH40" i="25"/>
  <c r="Q882" i="33" s="1"/>
  <c r="O882" i="33"/>
  <c r="DH44" i="25"/>
  <c r="Q994" i="33" s="1"/>
  <c r="Q995" i="33" s="1"/>
  <c r="Q996" i="33" s="1"/>
  <c r="Q997" i="33" s="1"/>
  <c r="O994" i="33"/>
  <c r="DH48" i="25"/>
  <c r="Q1106" i="33" s="1"/>
  <c r="O1106" i="33"/>
  <c r="O1107" i="33" s="1"/>
  <c r="DH56" i="25"/>
  <c r="Q1330" i="33" s="1"/>
  <c r="O1330" i="33"/>
  <c r="O1331" i="33" s="1"/>
  <c r="DH60" i="25"/>
  <c r="Q1442" i="33" s="1"/>
  <c r="O1442" i="33"/>
  <c r="O1443" i="33" s="1"/>
  <c r="DH80" i="25"/>
  <c r="Q2002" i="33" s="1"/>
  <c r="Q2003" i="33" s="1"/>
  <c r="Q2004" i="33" s="1"/>
  <c r="Q2005" i="33" s="1"/>
  <c r="O2002" i="33"/>
  <c r="O2003" i="33" s="1"/>
  <c r="DH84" i="25"/>
  <c r="Q2114" i="33" s="1"/>
  <c r="O2114" i="33"/>
  <c r="O2115" i="33" s="1"/>
  <c r="DH88" i="25"/>
  <c r="Q2226" i="33" s="1"/>
  <c r="Q2227" i="33" s="1"/>
  <c r="O2226" i="33"/>
  <c r="O2227" i="33" s="1"/>
  <c r="DH92" i="25"/>
  <c r="Q2338" i="33" s="1"/>
  <c r="O2338" i="33"/>
  <c r="O2339" i="33" s="1"/>
  <c r="DH96" i="25"/>
  <c r="Q2450" i="33" s="1"/>
  <c r="Q2451" i="33" s="1"/>
  <c r="O2450" i="33"/>
  <c r="O2451" i="33" s="1"/>
  <c r="J575" i="33"/>
  <c r="D811" i="33"/>
  <c r="D1035" i="33"/>
  <c r="D1483" i="33"/>
  <c r="J1527" i="33"/>
  <c r="D1539" i="33"/>
  <c r="D1595" i="33"/>
  <c r="D1763" i="33"/>
  <c r="J1751" i="33"/>
  <c r="J1807" i="33"/>
  <c r="D1959" i="33"/>
  <c r="J2003" i="33"/>
  <c r="J2171" i="33"/>
  <c r="D2295" i="33"/>
  <c r="J2283" i="33"/>
  <c r="D2463" i="33"/>
  <c r="D2519" i="33"/>
  <c r="D2603" i="33"/>
  <c r="J2647" i="33"/>
  <c r="D2659" i="33"/>
  <c r="D2771" i="33"/>
  <c r="AU31" i="25"/>
  <c r="D55" i="33"/>
  <c r="J43" i="33"/>
  <c r="D223" i="33"/>
  <c r="J211" i="33"/>
  <c r="D335" i="33"/>
  <c r="J323" i="33"/>
  <c r="D447" i="33"/>
  <c r="J435" i="33"/>
  <c r="J547" i="33"/>
  <c r="D559" i="33"/>
  <c r="D671" i="33"/>
  <c r="L660" i="33" s="1"/>
  <c r="J659" i="33"/>
  <c r="D783" i="33"/>
  <c r="L772" i="33" s="1"/>
  <c r="J771" i="33"/>
  <c r="D839" i="33"/>
  <c r="J883" i="33"/>
  <c r="D895" i="33"/>
  <c r="J939" i="33"/>
  <c r="D951" i="33"/>
  <c r="J995" i="33"/>
  <c r="D1007" i="33"/>
  <c r="J1107" i="33"/>
  <c r="D1119" i="33"/>
  <c r="J1163" i="33"/>
  <c r="D1175" i="33"/>
  <c r="D1287" i="33"/>
  <c r="J1275" i="33"/>
  <c r="J1667" i="33"/>
  <c r="D1679" i="33"/>
  <c r="D1735" i="33"/>
  <c r="J1723" i="33"/>
  <c r="J1835" i="33"/>
  <c r="D1847" i="33"/>
  <c r="D1903" i="33"/>
  <c r="J1891" i="33"/>
  <c r="D1987" i="33"/>
  <c r="J1975" i="33"/>
  <c r="J2031" i="33"/>
  <c r="J2087" i="33"/>
  <c r="D2099" i="33"/>
  <c r="D2211" i="33"/>
  <c r="J2199" i="33"/>
  <c r="D2267" i="33"/>
  <c r="J2255" i="33"/>
  <c r="D2323" i="33"/>
  <c r="J2311" i="33"/>
  <c r="D2379" i="33"/>
  <c r="J2367" i="33"/>
  <c r="D2435" i="33"/>
  <c r="J2423" i="33"/>
  <c r="D2491" i="33"/>
  <c r="J2479" i="33"/>
  <c r="J2535" i="33"/>
  <c r="D2547" i="33"/>
  <c r="J2563" i="33"/>
  <c r="D2575" i="33"/>
  <c r="J2619" i="33"/>
  <c r="D2631" i="33"/>
  <c r="J2731" i="33"/>
  <c r="D2743" i="33"/>
  <c r="AU25" i="25"/>
  <c r="BB9" i="25"/>
  <c r="S12" i="33" s="1"/>
  <c r="J12" i="33"/>
  <c r="J15" i="33" s="1"/>
  <c r="AU9" i="25"/>
  <c r="L12" i="33" s="1"/>
  <c r="DJ74" i="25"/>
  <c r="S1834" i="33" s="1"/>
  <c r="S1835" i="33" s="1"/>
  <c r="DJ86" i="25"/>
  <c r="S2170" i="33" s="1"/>
  <c r="S2171" i="33" s="1"/>
  <c r="R18" i="33"/>
  <c r="EP9" i="25"/>
  <c r="T18" i="33" s="1"/>
  <c r="ET12" i="25"/>
  <c r="ES12" i="25"/>
  <c r="EU12" i="25"/>
  <c r="EW12" i="25"/>
  <c r="EV12" i="25"/>
  <c r="ES16" i="25"/>
  <c r="ET16" i="25"/>
  <c r="EW16" i="25"/>
  <c r="FA16" i="25" s="1"/>
  <c r="EU16" i="25"/>
  <c r="EV16" i="25"/>
  <c r="EZ16" i="25" s="1"/>
  <c r="ET20" i="25"/>
  <c r="ES20" i="25"/>
  <c r="EV20" i="25"/>
  <c r="EU20" i="25"/>
  <c r="EW20" i="25"/>
  <c r="FA20" i="25" s="1"/>
  <c r="ES24" i="25"/>
  <c r="EU24" i="25"/>
  <c r="EW24" i="25"/>
  <c r="EV24" i="25"/>
  <c r="ET24" i="25"/>
  <c r="EU40" i="25"/>
  <c r="ET40" i="25"/>
  <c r="ES40" i="25"/>
  <c r="EW40" i="25"/>
  <c r="EV40" i="25"/>
  <c r="ET44" i="25"/>
  <c r="EU44" i="25"/>
  <c r="ES44" i="25"/>
  <c r="EW44" i="25"/>
  <c r="EV44" i="25"/>
  <c r="EW48" i="25"/>
  <c r="EV48" i="25"/>
  <c r="EU48" i="25"/>
  <c r="ES48" i="25"/>
  <c r="ET48" i="25"/>
  <c r="ES52" i="25"/>
  <c r="ET52" i="25"/>
  <c r="EV52" i="25"/>
  <c r="EW52" i="25"/>
  <c r="EU52" i="25"/>
  <c r="EV56" i="25"/>
  <c r="EW56" i="25"/>
  <c r="EU56" i="25"/>
  <c r="ES56" i="25"/>
  <c r="ET56" i="25"/>
  <c r="EW60" i="25"/>
  <c r="EU60" i="25"/>
  <c r="ET60" i="25"/>
  <c r="EV60" i="25"/>
  <c r="ES60" i="25"/>
  <c r="ET72" i="25"/>
  <c r="EU72" i="25"/>
  <c r="EW72" i="25"/>
  <c r="FA72" i="25" s="1"/>
  <c r="ES72" i="25"/>
  <c r="EV72" i="25"/>
  <c r="ET80" i="25"/>
  <c r="ES80" i="25"/>
  <c r="EW80" i="25"/>
  <c r="EV80" i="25"/>
  <c r="EU80" i="25"/>
  <c r="ET88" i="25"/>
  <c r="ES88" i="25"/>
  <c r="EW88" i="25"/>
  <c r="EV88" i="25"/>
  <c r="EU88" i="25"/>
  <c r="ET96" i="25"/>
  <c r="EW96" i="25"/>
  <c r="ES96" i="25"/>
  <c r="EU96" i="25"/>
  <c r="EV96" i="25"/>
  <c r="EU21" i="25"/>
  <c r="EV21" i="25"/>
  <c r="EV45" i="25"/>
  <c r="EV65" i="25"/>
  <c r="ET65" i="25"/>
  <c r="EV36" i="25"/>
  <c r="ET75" i="25"/>
  <c r="ES61" i="25"/>
  <c r="EV57" i="25"/>
  <c r="ET57" i="25"/>
  <c r="EU67" i="25"/>
  <c r="EW104" i="25"/>
  <c r="ET104" i="25"/>
  <c r="ET74" i="25"/>
  <c r="EV90" i="25"/>
  <c r="EW90" i="25"/>
  <c r="EW84" i="25"/>
  <c r="ES84" i="25"/>
  <c r="EV83" i="25"/>
  <c r="EW83" i="25"/>
  <c r="EU50" i="25"/>
  <c r="EV50" i="25"/>
  <c r="EU38" i="25"/>
  <c r="EW38" i="25"/>
  <c r="EU47" i="25"/>
  <c r="EW59" i="25"/>
  <c r="EV68" i="25"/>
  <c r="EU68" i="25"/>
  <c r="EV30" i="25"/>
  <c r="EW30" i="25"/>
  <c r="ES55" i="25"/>
  <c r="ET69" i="25"/>
  <c r="EW69" i="25"/>
  <c r="EV98" i="25"/>
  <c r="EU98" i="25"/>
  <c r="EU82" i="25"/>
  <c r="EU63" i="25"/>
  <c r="ET34" i="25"/>
  <c r="ES51" i="25"/>
  <c r="EW92" i="25"/>
  <c r="ES92" i="25"/>
  <c r="EV46" i="25"/>
  <c r="ES46" i="25"/>
  <c r="EV26" i="25"/>
  <c r="EW26" i="25"/>
  <c r="EU19" i="25"/>
  <c r="EV19" i="25"/>
  <c r="ET23" i="25"/>
  <c r="EW41" i="25"/>
  <c r="EU53" i="25"/>
  <c r="EV102" i="25"/>
  <c r="EV28" i="25"/>
  <c r="EW28" i="25"/>
  <c r="ET32" i="25"/>
  <c r="ES43" i="25"/>
  <c r="EU100" i="25"/>
  <c r="EW9" i="25"/>
  <c r="ES9" i="25"/>
  <c r="ET9" i="25"/>
  <c r="EV9" i="25"/>
  <c r="EU9" i="25"/>
  <c r="EU13" i="25"/>
  <c r="EV13" i="25"/>
  <c r="EZ13" i="25" s="1"/>
  <c r="ET13" i="25"/>
  <c r="ES13" i="25"/>
  <c r="EW13" i="25"/>
  <c r="ES17" i="25"/>
  <c r="ET17" i="25"/>
  <c r="EV17" i="25"/>
  <c r="EU17" i="25"/>
  <c r="EW17" i="25"/>
  <c r="EU25" i="25"/>
  <c r="EV25" i="25"/>
  <c r="ET25" i="25"/>
  <c r="ES25" i="25"/>
  <c r="EW25" i="25"/>
  <c r="EU29" i="25"/>
  <c r="EV29" i="25"/>
  <c r="ET29" i="25"/>
  <c r="ES29" i="25"/>
  <c r="EW29" i="25"/>
  <c r="ES33" i="25"/>
  <c r="EW33" i="25"/>
  <c r="EU33" i="25"/>
  <c r="EV33" i="25"/>
  <c r="ET33" i="25"/>
  <c r="EU37" i="25"/>
  <c r="ES37" i="25"/>
  <c r="ET37" i="25"/>
  <c r="EW37" i="25"/>
  <c r="EV37" i="25"/>
  <c r="EU49" i="25"/>
  <c r="ET49" i="25"/>
  <c r="EW49" i="25"/>
  <c r="ES49" i="25"/>
  <c r="EV49" i="25"/>
  <c r="ES73" i="25"/>
  <c r="EU73" i="25"/>
  <c r="EW73" i="25"/>
  <c r="EV73" i="25"/>
  <c r="ET73" i="25"/>
  <c r="EU77" i="25"/>
  <c r="ES77" i="25"/>
  <c r="EV77" i="25"/>
  <c r="EW77" i="25"/>
  <c r="ET77" i="25"/>
  <c r="ET81" i="25"/>
  <c r="ES81" i="25"/>
  <c r="EU81" i="25"/>
  <c r="EW81" i="25"/>
  <c r="EV81" i="25"/>
  <c r="EU85" i="25"/>
  <c r="ES85" i="25"/>
  <c r="EV85" i="25"/>
  <c r="EW85" i="25"/>
  <c r="ET85" i="25"/>
  <c r="ET89" i="25"/>
  <c r="ES89" i="25"/>
  <c r="EU89" i="25"/>
  <c r="EW89" i="25"/>
  <c r="EV89" i="25"/>
  <c r="EU93" i="25"/>
  <c r="ES93" i="25"/>
  <c r="EV93" i="25"/>
  <c r="EW93" i="25"/>
  <c r="ET93" i="25"/>
  <c r="ES97" i="25"/>
  <c r="EU97" i="25"/>
  <c r="EW97" i="25"/>
  <c r="EV97" i="25"/>
  <c r="ET97" i="25"/>
  <c r="EW101" i="25"/>
  <c r="EU101" i="25"/>
  <c r="EV101" i="25"/>
  <c r="ES101" i="25"/>
  <c r="ET101" i="25"/>
  <c r="DL8" i="25"/>
  <c r="DM8" i="25"/>
  <c r="DM7" i="25"/>
  <c r="DL7" i="25"/>
  <c r="DX7" i="25" s="1"/>
  <c r="ES21" i="25"/>
  <c r="ET45" i="25"/>
  <c r="EU65" i="25"/>
  <c r="EU36" i="25"/>
  <c r="EV75" i="25"/>
  <c r="EW75" i="25"/>
  <c r="EV61" i="25"/>
  <c r="EZ61" i="25" s="1"/>
  <c r="ET91" i="25"/>
  <c r="EU57" i="25"/>
  <c r="ES67" i="25"/>
  <c r="EV104" i="25"/>
  <c r="EX104" i="25" s="1"/>
  <c r="ES74" i="25"/>
  <c r="EU90" i="25"/>
  <c r="EV84" i="25"/>
  <c r="EZ84" i="25" s="1"/>
  <c r="EU84" i="25"/>
  <c r="EU83" i="25"/>
  <c r="ES83" i="25"/>
  <c r="ET50" i="25"/>
  <c r="ES50" i="25"/>
  <c r="ET38" i="25"/>
  <c r="ES38" i="25"/>
  <c r="EW105" i="25"/>
  <c r="EV47" i="25"/>
  <c r="EV59" i="25"/>
  <c r="ET59" i="25"/>
  <c r="EV108" i="25"/>
  <c r="ET108" i="25"/>
  <c r="EU30" i="25"/>
  <c r="ES30" i="25"/>
  <c r="EW55" i="25"/>
  <c r="EU64" i="25"/>
  <c r="EW64" i="25"/>
  <c r="EV69" i="25"/>
  <c r="ES69" i="25"/>
  <c r="ET98" i="25"/>
  <c r="ET82" i="25"/>
  <c r="EW63" i="25"/>
  <c r="EW51" i="25"/>
  <c r="EV92" i="25"/>
  <c r="EZ92" i="25" s="1"/>
  <c r="EU92" i="25"/>
  <c r="EU46" i="25"/>
  <c r="EU26" i="25"/>
  <c r="ES26" i="25"/>
  <c r="ES19" i="25"/>
  <c r="EW23" i="25"/>
  <c r="FA23" i="25" s="1"/>
  <c r="EV41" i="25"/>
  <c r="EU41" i="25"/>
  <c r="ET76" i="25"/>
  <c r="ES53" i="25"/>
  <c r="ES102" i="25"/>
  <c r="EU28" i="25"/>
  <c r="ES28" i="25"/>
  <c r="EW43" i="25"/>
  <c r="EU43" i="25"/>
  <c r="EW100" i="25"/>
  <c r="ET100" i="25"/>
  <c r="EW10" i="25"/>
  <c r="EV10" i="25"/>
  <c r="EZ10" i="25" s="1"/>
  <c r="ET10" i="25"/>
  <c r="ES10" i="25"/>
  <c r="EU10" i="25"/>
  <c r="EW14" i="25"/>
  <c r="FA14" i="25" s="1"/>
  <c r="EV14" i="25"/>
  <c r="ET14" i="25"/>
  <c r="ES14" i="25"/>
  <c r="EU14" i="25"/>
  <c r="EV18" i="25"/>
  <c r="EZ18" i="25" s="1"/>
  <c r="ES18" i="25"/>
  <c r="ET18" i="25"/>
  <c r="EW18" i="25"/>
  <c r="EU18" i="25"/>
  <c r="EV22" i="25"/>
  <c r="EU22" i="25"/>
  <c r="EW22" i="25"/>
  <c r="ET22" i="25"/>
  <c r="ES22" i="25"/>
  <c r="EU42" i="25"/>
  <c r="ES42" i="25"/>
  <c r="EV42" i="25"/>
  <c r="EW42" i="25"/>
  <c r="ET42" i="25"/>
  <c r="EW54" i="25"/>
  <c r="FA54" i="25" s="1"/>
  <c r="EU54" i="25"/>
  <c r="ES54" i="25"/>
  <c r="ET54" i="25"/>
  <c r="EV54" i="25"/>
  <c r="EZ54" i="25" s="1"/>
  <c r="EV58" i="25"/>
  <c r="EZ58" i="25" s="1"/>
  <c r="ES58" i="25"/>
  <c r="EW58" i="25"/>
  <c r="EU58" i="25"/>
  <c r="ET58" i="25"/>
  <c r="ES62" i="25"/>
  <c r="ET62" i="25"/>
  <c r="EV62" i="25"/>
  <c r="EZ62" i="25" s="1"/>
  <c r="EU62" i="25"/>
  <c r="EW62" i="25"/>
  <c r="EV66" i="25"/>
  <c r="ES66" i="25"/>
  <c r="EW66" i="25"/>
  <c r="FA66" i="25" s="1"/>
  <c r="ET66" i="25"/>
  <c r="EU66" i="25"/>
  <c r="EV70" i="25"/>
  <c r="EU70" i="25"/>
  <c r="EW70" i="25"/>
  <c r="ET70" i="25"/>
  <c r="ES70" i="25"/>
  <c r="EU78" i="25"/>
  <c r="EW78" i="25"/>
  <c r="ET78" i="25"/>
  <c r="ES78" i="25"/>
  <c r="EV78" i="25"/>
  <c r="EU86" i="25"/>
  <c r="EW86" i="25"/>
  <c r="ET86" i="25"/>
  <c r="ES86" i="25"/>
  <c r="EV86" i="25"/>
  <c r="EU94" i="25"/>
  <c r="EW94" i="25"/>
  <c r="ET94" i="25"/>
  <c r="ES94" i="25"/>
  <c r="EV94" i="25"/>
  <c r="EZ94" i="25" s="1"/>
  <c r="EV106" i="25"/>
  <c r="EW106" i="25"/>
  <c r="FA106" i="25" s="1"/>
  <c r="ET106" i="25"/>
  <c r="ES106" i="25"/>
  <c r="EU106" i="25"/>
  <c r="ET21" i="25"/>
  <c r="ES45" i="25"/>
  <c r="EW45" i="25"/>
  <c r="ES65" i="25"/>
  <c r="EW36" i="25"/>
  <c r="EU75" i="25"/>
  <c r="ES75" i="25"/>
  <c r="EW61" i="25"/>
  <c r="EV91" i="25"/>
  <c r="EW91" i="25"/>
  <c r="FA91" i="25" s="1"/>
  <c r="ES57" i="25"/>
  <c r="EW67" i="25"/>
  <c r="ES104" i="25"/>
  <c r="EV74" i="25"/>
  <c r="EZ74" i="25" s="1"/>
  <c r="EW74" i="25"/>
  <c r="ET90" i="25"/>
  <c r="EW50" i="25"/>
  <c r="EU105" i="25"/>
  <c r="EV105" i="25"/>
  <c r="EZ105" i="25" s="1"/>
  <c r="ET47" i="25"/>
  <c r="ES59" i="25"/>
  <c r="ET68" i="25"/>
  <c r="ES108" i="25"/>
  <c r="ET30" i="25"/>
  <c r="EV55" i="25"/>
  <c r="EZ55" i="25" s="1"/>
  <c r="ET55" i="25"/>
  <c r="ET64" i="25"/>
  <c r="EV64" i="25"/>
  <c r="EU69" i="25"/>
  <c r="ES98" i="25"/>
  <c r="ES82" i="25"/>
  <c r="ES63" i="25"/>
  <c r="ET63" i="25"/>
  <c r="EV34" i="25"/>
  <c r="EW34" i="25"/>
  <c r="EV51" i="25"/>
  <c r="ET51" i="25"/>
  <c r="ET46" i="25"/>
  <c r="ET26" i="25"/>
  <c r="ET19" i="25"/>
  <c r="EU23" i="25"/>
  <c r="EV23" i="25"/>
  <c r="EX23" i="25" s="1"/>
  <c r="ES41" i="25"/>
  <c r="EW76" i="25"/>
  <c r="FA76" i="25" s="1"/>
  <c r="ES76" i="25"/>
  <c r="EW53" i="25"/>
  <c r="EU102" i="25"/>
  <c r="ET28" i="25"/>
  <c r="EV32" i="25"/>
  <c r="EW32" i="25"/>
  <c r="EV43" i="25"/>
  <c r="EX43" i="25" s="1"/>
  <c r="ES100" i="25"/>
  <c r="EW11" i="25"/>
  <c r="EU11" i="25"/>
  <c r="EV11" i="25"/>
  <c r="ET11" i="25"/>
  <c r="ES11" i="25"/>
  <c r="EW15" i="25"/>
  <c r="EU15" i="25"/>
  <c r="EV15" i="25"/>
  <c r="ET15" i="25"/>
  <c r="ES15" i="25"/>
  <c r="EU27" i="25"/>
  <c r="EV27" i="25"/>
  <c r="ET27" i="25"/>
  <c r="ES27" i="25"/>
  <c r="EW27" i="25"/>
  <c r="EV31" i="25"/>
  <c r="ES31" i="25"/>
  <c r="EW31" i="25"/>
  <c r="EU31" i="25"/>
  <c r="ET31" i="25"/>
  <c r="EU35" i="25"/>
  <c r="ET35" i="25"/>
  <c r="ES35" i="25"/>
  <c r="EV35" i="25"/>
  <c r="EZ35" i="25" s="1"/>
  <c r="EW35" i="25"/>
  <c r="FA35" i="25" s="1"/>
  <c r="EU39" i="25"/>
  <c r="ES39" i="25"/>
  <c r="EW39" i="25"/>
  <c r="FA39" i="25" s="1"/>
  <c r="EV39" i="25"/>
  <c r="EZ39" i="25" s="1"/>
  <c r="ET39" i="25"/>
  <c r="ET71" i="25"/>
  <c r="ES71" i="25"/>
  <c r="EU71" i="25"/>
  <c r="EW71" i="25"/>
  <c r="EV71" i="25"/>
  <c r="EV79" i="25"/>
  <c r="EU79" i="25"/>
  <c r="ET79" i="25"/>
  <c r="ES79" i="25"/>
  <c r="EW79" i="25"/>
  <c r="FA79" i="25" s="1"/>
  <c r="EW87" i="25"/>
  <c r="EV87" i="25"/>
  <c r="EU87" i="25"/>
  <c r="ET87" i="25"/>
  <c r="ES87" i="25"/>
  <c r="ET95" i="25"/>
  <c r="ES95" i="25"/>
  <c r="EW95" i="25"/>
  <c r="FA95" i="25" s="1"/>
  <c r="EU95" i="25"/>
  <c r="EV95" i="25"/>
  <c r="EW99" i="25"/>
  <c r="EV99" i="25"/>
  <c r="EZ99" i="25" s="1"/>
  <c r="ET99" i="25"/>
  <c r="ES99" i="25"/>
  <c r="EU99" i="25"/>
  <c r="EW103" i="25"/>
  <c r="FA103" i="25" s="1"/>
  <c r="EV103" i="25"/>
  <c r="ET103" i="25"/>
  <c r="ES103" i="25"/>
  <c r="EU103" i="25"/>
  <c r="EV107" i="25"/>
  <c r="ES107" i="25"/>
  <c r="ET107" i="25"/>
  <c r="EU107" i="25"/>
  <c r="EW107" i="25"/>
  <c r="FA107" i="25" s="1"/>
  <c r="EW21" i="25"/>
  <c r="EU45" i="25"/>
  <c r="EW65" i="25"/>
  <c r="FA65" i="25" s="1"/>
  <c r="ET36" i="25"/>
  <c r="ES36" i="25"/>
  <c r="EU61" i="25"/>
  <c r="ET61" i="25"/>
  <c r="EU91" i="25"/>
  <c r="ES91" i="25"/>
  <c r="EW57" i="25"/>
  <c r="EV67" i="25"/>
  <c r="EX67" i="25" s="1"/>
  <c r="ET67" i="25"/>
  <c r="EU104" i="25"/>
  <c r="EU74" i="25"/>
  <c r="ES90" i="25"/>
  <c r="ET84" i="25"/>
  <c r="ET83" i="25"/>
  <c r="EV38" i="25"/>
  <c r="EZ38" i="25" s="1"/>
  <c r="ET105" i="25"/>
  <c r="EW47" i="25"/>
  <c r="ES47" i="25"/>
  <c r="EU59" i="25"/>
  <c r="EW68" i="25"/>
  <c r="FA68" i="25" s="1"/>
  <c r="ES68" i="25"/>
  <c r="EW108" i="25"/>
  <c r="EU55" i="25"/>
  <c r="ES64" i="25"/>
  <c r="EW98" i="25"/>
  <c r="FA98" i="25" s="1"/>
  <c r="EV82" i="25"/>
  <c r="EW82" i="25"/>
  <c r="FA82" i="25" s="1"/>
  <c r="EV63" i="25"/>
  <c r="EZ63" i="25" s="1"/>
  <c r="EU34" i="25"/>
  <c r="ES34" i="25"/>
  <c r="EU51" i="25"/>
  <c r="ET92" i="25"/>
  <c r="EW46" i="25"/>
  <c r="FA46" i="25" s="1"/>
  <c r="EW19" i="25"/>
  <c r="ES23" i="25"/>
  <c r="ET41" i="25"/>
  <c r="EV76" i="25"/>
  <c r="EZ76" i="25" s="1"/>
  <c r="EU76" i="25"/>
  <c r="EV53" i="25"/>
  <c r="EX53" i="25" s="1"/>
  <c r="ET53" i="25"/>
  <c r="EW102" i="25"/>
  <c r="EX102" i="25" s="1"/>
  <c r="ET102" i="25"/>
  <c r="EU32" i="25"/>
  <c r="ES32" i="25"/>
  <c r="ET43" i="25"/>
  <c r="EV100" i="25"/>
  <c r="EX6" i="25"/>
  <c r="FV45" i="25"/>
  <c r="FM24" i="25"/>
  <c r="FM32" i="25"/>
  <c r="FM40" i="25"/>
  <c r="FM48" i="25"/>
  <c r="FV53" i="25"/>
  <c r="FM84" i="25"/>
  <c r="DT102" i="25"/>
  <c r="FM37" i="25"/>
  <c r="FM66" i="25"/>
  <c r="BL85" i="25"/>
  <c r="FM31" i="25"/>
  <c r="FM21" i="25"/>
  <c r="FM51" i="25"/>
  <c r="DT59" i="25"/>
  <c r="DT70" i="25"/>
  <c r="FV32" i="25"/>
  <c r="FV48" i="25"/>
  <c r="CZ44" i="3"/>
  <c r="DB44" i="3" s="1"/>
  <c r="FV35" i="25"/>
  <c r="FM14" i="25"/>
  <c r="CT34" i="3"/>
  <c r="CV34" i="3" s="1"/>
  <c r="CX34" i="3" s="1"/>
  <c r="CT18" i="3"/>
  <c r="CP60" i="3"/>
  <c r="CP65" i="3"/>
  <c r="CR65" i="3" s="1"/>
  <c r="CP73" i="3"/>
  <c r="CR73" i="3" s="1"/>
  <c r="CP29" i="3"/>
  <c r="CR29" i="3" s="1"/>
  <c r="CT29" i="3" s="1"/>
  <c r="FM36" i="25"/>
  <c r="FM44" i="25"/>
  <c r="FM52" i="25"/>
  <c r="AH63" i="25"/>
  <c r="AJ63" i="25" s="1"/>
  <c r="AK63" i="25" s="1"/>
  <c r="FZ63" i="25" s="1"/>
  <c r="FM16" i="25"/>
  <c r="FM42" i="25"/>
  <c r="CP75" i="3"/>
  <c r="CP77" i="3"/>
  <c r="CR77" i="3" s="1"/>
  <c r="GO77" i="25" s="1"/>
  <c r="K1927" i="33" s="1"/>
  <c r="CP80" i="3"/>
  <c r="CR80" i="3" s="1"/>
  <c r="CP82" i="3"/>
  <c r="CR82" i="3" s="1"/>
  <c r="CP85" i="3"/>
  <c r="CR85" i="3" s="1"/>
  <c r="CT85" i="3" s="1"/>
  <c r="CP91" i="3"/>
  <c r="CR91" i="3" s="1"/>
  <c r="CT91" i="3" s="1"/>
  <c r="CP93" i="3"/>
  <c r="CP94" i="3"/>
  <c r="DJ97" i="3"/>
  <c r="GT97" i="25" s="1"/>
  <c r="O2488" i="33" s="1"/>
  <c r="DD54" i="3"/>
  <c r="DF54" i="3" s="1"/>
  <c r="DH54" i="3" s="1"/>
  <c r="FV29" i="25"/>
  <c r="AU65" i="9"/>
  <c r="F104" i="15"/>
  <c r="D104" i="9"/>
  <c r="U102" i="15"/>
  <c r="F101" i="15"/>
  <c r="F101" i="9"/>
  <c r="F100" i="9"/>
  <c r="F98" i="15"/>
  <c r="G96" i="15"/>
  <c r="G95" i="15"/>
  <c r="G95" i="9"/>
  <c r="G94" i="9"/>
  <c r="D88" i="9"/>
  <c r="D85" i="9"/>
  <c r="U81" i="15"/>
  <c r="U80" i="15"/>
  <c r="F79" i="9"/>
  <c r="F78" i="9"/>
  <c r="F77" i="9"/>
  <c r="D71" i="15"/>
  <c r="D70" i="15"/>
  <c r="D69" i="15"/>
  <c r="F66" i="9"/>
  <c r="G65" i="9"/>
  <c r="E60" i="15"/>
  <c r="U59" i="15"/>
  <c r="F59" i="9"/>
  <c r="F57" i="15"/>
  <c r="G56" i="9"/>
  <c r="G55" i="9"/>
  <c r="E52" i="9"/>
  <c r="F50" i="15"/>
  <c r="F50" i="9"/>
  <c r="F49" i="9"/>
  <c r="F46" i="15"/>
  <c r="F45" i="15"/>
  <c r="F45" i="9"/>
  <c r="F44" i="9"/>
  <c r="F42" i="9"/>
  <c r="F40" i="15"/>
  <c r="G33" i="9"/>
  <c r="U30" i="15"/>
  <c r="F30" i="9"/>
  <c r="D24" i="9"/>
  <c r="D17" i="9"/>
  <c r="F10" i="9"/>
  <c r="G107" i="9"/>
  <c r="FW10" i="25"/>
  <c r="B100" i="15"/>
  <c r="B14" i="15"/>
  <c r="CP25" i="3"/>
  <c r="CR25" i="3" s="1"/>
  <c r="CT25" i="3" s="1"/>
  <c r="FM85" i="25"/>
  <c r="FM57" i="25"/>
  <c r="FV26" i="25"/>
  <c r="FV42" i="25"/>
  <c r="G108" i="9"/>
  <c r="D105" i="15"/>
  <c r="G104" i="9"/>
  <c r="E101" i="15"/>
  <c r="U99" i="15"/>
  <c r="U98" i="15"/>
  <c r="F93" i="9"/>
  <c r="F92" i="9"/>
  <c r="G90" i="9"/>
  <c r="G88" i="9"/>
  <c r="G86" i="9"/>
  <c r="G85" i="9"/>
  <c r="U78" i="15"/>
  <c r="E77" i="15"/>
  <c r="G73" i="15"/>
  <c r="G72" i="9"/>
  <c r="G71" i="9"/>
  <c r="U66" i="15"/>
  <c r="E65" i="15"/>
  <c r="F64" i="15"/>
  <c r="G63" i="15"/>
  <c r="E58" i="15"/>
  <c r="F56" i="15"/>
  <c r="F55" i="9"/>
  <c r="U49" i="15"/>
  <c r="E49" i="9"/>
  <c r="E47" i="15"/>
  <c r="U45" i="15"/>
  <c r="E45" i="9"/>
  <c r="E42" i="9"/>
  <c r="U38" i="15"/>
  <c r="E38" i="9"/>
  <c r="G34" i="15"/>
  <c r="F33" i="9"/>
  <c r="E29" i="15"/>
  <c r="F28" i="15"/>
  <c r="D26" i="15"/>
  <c r="G24" i="9"/>
  <c r="D23" i="9"/>
  <c r="F21" i="9"/>
  <c r="G20" i="9"/>
  <c r="U18" i="15"/>
  <c r="U9" i="15"/>
  <c r="R17" i="15"/>
  <c r="AU22" i="9"/>
  <c r="AU26" i="9"/>
  <c r="CR30" i="3"/>
  <c r="CT30" i="3" s="1"/>
  <c r="CR14" i="3"/>
  <c r="CT14" i="3" s="1"/>
  <c r="GK14" i="25" s="1"/>
  <c r="E163" i="33" s="1"/>
  <c r="CP20" i="3"/>
  <c r="CR20" i="3" s="1"/>
  <c r="CT20" i="3" s="1"/>
  <c r="GK20" i="25" s="1"/>
  <c r="E331" i="33" s="1"/>
  <c r="DJ82" i="3"/>
  <c r="CP97" i="3"/>
  <c r="CP99" i="3"/>
  <c r="CP102" i="3"/>
  <c r="CR102" i="3" s="1"/>
  <c r="CT102" i="3" s="1"/>
  <c r="CP108" i="3"/>
  <c r="G9" i="33"/>
  <c r="F107" i="15"/>
  <c r="F106" i="15"/>
  <c r="G106" i="9"/>
  <c r="F103" i="15"/>
  <c r="D99" i="9"/>
  <c r="E94" i="9"/>
  <c r="E92" i="9"/>
  <c r="F91" i="9"/>
  <c r="F90" i="9"/>
  <c r="F89" i="9"/>
  <c r="F87" i="15"/>
  <c r="F87" i="9"/>
  <c r="G84" i="9"/>
  <c r="G83" i="9"/>
  <c r="G82" i="9"/>
  <c r="G80" i="9"/>
  <c r="F72" i="15"/>
  <c r="F72" i="9"/>
  <c r="F70" i="15"/>
  <c r="F70" i="9"/>
  <c r="G68" i="15"/>
  <c r="G68" i="9"/>
  <c r="F64" i="9"/>
  <c r="G63" i="9"/>
  <c r="G59" i="15"/>
  <c r="U53" i="15"/>
  <c r="D38" i="15"/>
  <c r="E37" i="9"/>
  <c r="U35" i="15"/>
  <c r="G34" i="9"/>
  <c r="E32" i="15"/>
  <c r="G31" i="9"/>
  <c r="U28" i="15"/>
  <c r="F27" i="15"/>
  <c r="G27" i="9"/>
  <c r="D21" i="15"/>
  <c r="E20" i="15"/>
  <c r="F19" i="15"/>
  <c r="G10" i="15"/>
  <c r="AU78" i="9"/>
  <c r="R18" i="15"/>
  <c r="R33" i="15"/>
  <c r="R45" i="15"/>
  <c r="R53" i="15"/>
  <c r="R61" i="15"/>
  <c r="B87" i="9"/>
  <c r="B74" i="15"/>
  <c r="B66" i="15"/>
  <c r="B23" i="9"/>
  <c r="F105" i="15"/>
  <c r="G105" i="9"/>
  <c r="U103" i="15"/>
  <c r="F102" i="15"/>
  <c r="G102" i="9"/>
  <c r="G100" i="15"/>
  <c r="G99" i="9"/>
  <c r="D95" i="15"/>
  <c r="E91" i="9"/>
  <c r="U89" i="15"/>
  <c r="E89" i="9"/>
  <c r="U87" i="15"/>
  <c r="E86" i="15"/>
  <c r="U84" i="15"/>
  <c r="F82" i="9"/>
  <c r="F81" i="9"/>
  <c r="F80" i="9"/>
  <c r="G79" i="9"/>
  <c r="G77" i="9"/>
  <c r="U74" i="15"/>
  <c r="U72" i="15"/>
  <c r="U70" i="15"/>
  <c r="U69" i="15"/>
  <c r="F69" i="9"/>
  <c r="F67" i="15"/>
  <c r="G66" i="15"/>
  <c r="U63" i="15"/>
  <c r="F62" i="9"/>
  <c r="F61" i="9"/>
  <c r="G59" i="9"/>
  <c r="G58" i="9"/>
  <c r="F52" i="9"/>
  <c r="G51" i="9"/>
  <c r="G49" i="15"/>
  <c r="G47" i="15"/>
  <c r="G47" i="9"/>
  <c r="G46" i="9"/>
  <c r="G45" i="9"/>
  <c r="G43" i="15"/>
  <c r="G41" i="15"/>
  <c r="G38" i="9"/>
  <c r="G30" i="9"/>
  <c r="U27" i="15"/>
  <c r="E23" i="15"/>
  <c r="E19" i="15"/>
  <c r="D17" i="15"/>
  <c r="F10" i="15"/>
  <c r="R15" i="15"/>
  <c r="AU20" i="9"/>
  <c r="AU24" i="9"/>
  <c r="R42" i="15"/>
  <c r="R97" i="15"/>
  <c r="B19" i="9"/>
  <c r="CR94" i="3"/>
  <c r="CT94" i="3" s="1"/>
  <c r="L9" i="33"/>
  <c r="O10" i="33"/>
  <c r="P15" i="33"/>
  <c r="FL9" i="25"/>
  <c r="I16" i="33"/>
  <c r="I17" i="33" s="1"/>
  <c r="K14" i="33"/>
  <c r="K15" i="33" s="1"/>
  <c r="DJ9" i="25"/>
  <c r="S14" i="33" s="1"/>
  <c r="CF9" i="25"/>
  <c r="S13" i="33" s="1"/>
  <c r="FF9" i="25"/>
  <c r="CD9" i="25"/>
  <c r="Q13" i="33" s="1"/>
  <c r="FK9" i="25"/>
  <c r="AF70" i="25"/>
  <c r="FJ80" i="25"/>
  <c r="R96" i="25"/>
  <c r="DT12" i="25"/>
  <c r="CP57" i="25"/>
  <c r="FJ52" i="25"/>
  <c r="FJ42" i="25"/>
  <c r="AF84" i="25"/>
  <c r="R68" i="25"/>
  <c r="BL96" i="25"/>
  <c r="BL86" i="25"/>
  <c r="BL73" i="25"/>
  <c r="CP71" i="25"/>
  <c r="BL105" i="25"/>
  <c r="FW15" i="25"/>
  <c r="R18" i="25"/>
  <c r="AF48" i="25"/>
  <c r="FV51" i="25"/>
  <c r="AF76" i="25"/>
  <c r="R100" i="25"/>
  <c r="BL52" i="25"/>
  <c r="FJ41" i="25"/>
  <c r="BL93" i="25"/>
  <c r="AF87" i="25"/>
  <c r="AF71" i="25"/>
  <c r="FV86" i="25"/>
  <c r="DT52" i="25"/>
  <c r="BL64" i="25"/>
  <c r="FN104" i="25"/>
  <c r="BL58" i="25"/>
  <c r="FN78" i="25"/>
  <c r="FF86" i="25"/>
  <c r="H2175" i="33" s="1"/>
  <c r="FT65" i="25"/>
  <c r="FV65" i="25" s="1"/>
  <c r="FT31" i="25"/>
  <c r="FV31" i="25" s="1"/>
  <c r="FT13" i="25"/>
  <c r="FV13" i="25" s="1"/>
  <c r="FW12" i="25"/>
  <c r="FW16" i="25"/>
  <c r="AJ84" i="25"/>
  <c r="AK84" i="25" s="1"/>
  <c r="FZ84" i="25" s="1"/>
  <c r="FJ71" i="25"/>
  <c r="FJ35" i="25"/>
  <c r="BL21" i="25"/>
  <c r="R34" i="25"/>
  <c r="CP61" i="25"/>
  <c r="BL108" i="25"/>
  <c r="FJ102" i="25"/>
  <c r="DT87" i="25"/>
  <c r="CP69" i="25"/>
  <c r="FN93" i="25"/>
  <c r="U12" i="25"/>
  <c r="AF81" i="25"/>
  <c r="AJ106" i="25"/>
  <c r="AK106" i="25" s="1"/>
  <c r="FZ106" i="25" s="1"/>
  <c r="AJ107" i="25"/>
  <c r="AK107" i="25" s="1"/>
  <c r="FZ107" i="25" s="1"/>
  <c r="DT107" i="25"/>
  <c r="FM106" i="25"/>
  <c r="CP78" i="25"/>
  <c r="FJ50" i="25"/>
  <c r="FM79" i="25"/>
  <c r="BL35" i="25"/>
  <c r="CP86" i="25"/>
  <c r="CP35" i="25"/>
  <c r="CP51" i="25"/>
  <c r="BL50" i="25"/>
  <c r="CP80" i="25"/>
  <c r="DT69" i="25"/>
  <c r="BL72" i="25"/>
  <c r="FU87" i="25"/>
  <c r="FV87" i="25" s="1"/>
  <c r="CP77" i="25"/>
  <c r="BL87" i="25"/>
  <c r="BL70" i="25"/>
  <c r="FS85" i="25"/>
  <c r="T2148" i="33" s="1"/>
  <c r="FN108" i="25"/>
  <c r="FF90" i="25"/>
  <c r="FW60" i="25"/>
  <c r="FT41" i="25"/>
  <c r="FV41" i="25" s="1"/>
  <c r="FW32" i="25"/>
  <c r="FW14" i="25"/>
  <c r="FT11" i="25"/>
  <c r="FV11" i="25" s="1"/>
  <c r="U10" i="25"/>
  <c r="IJ5" i="25"/>
  <c r="Q4" i="9" s="1"/>
  <c r="AN4" i="9" s="1"/>
  <c r="BL22" i="25"/>
  <c r="BL90" i="25"/>
  <c r="BL16" i="25"/>
  <c r="AZ10" i="25"/>
  <c r="Q40" i="33" s="1"/>
  <c r="FM46" i="25"/>
  <c r="FM59" i="25"/>
  <c r="FV22" i="25"/>
  <c r="FV54" i="25"/>
  <c r="FM15" i="25"/>
  <c r="FN63" i="25"/>
  <c r="FF72" i="25"/>
  <c r="FL88" i="25"/>
  <c r="FM88" i="25" s="1"/>
  <c r="FV12" i="25"/>
  <c r="FM55" i="25"/>
  <c r="FL83" i="25"/>
  <c r="FM83" i="25" s="1"/>
  <c r="FN86" i="25"/>
  <c r="FF103" i="25"/>
  <c r="FF63" i="25"/>
  <c r="FN66" i="25"/>
  <c r="FF76" i="25"/>
  <c r="FN84" i="25"/>
  <c r="FS92" i="25"/>
  <c r="T2344" i="33" s="1"/>
  <c r="FF84" i="25"/>
  <c r="J2" i="15"/>
  <c r="JH32" i="25"/>
  <c r="E3" i="33"/>
  <c r="JY30" i="25"/>
  <c r="O28" i="33"/>
  <c r="M9" i="25"/>
  <c r="FM11" i="25"/>
  <c r="FM13" i="25"/>
  <c r="FU17" i="25"/>
  <c r="FV17" i="25" s="1"/>
  <c r="FF14" i="25"/>
  <c r="BL11" i="25"/>
  <c r="DT11" i="25"/>
  <c r="BL13" i="25"/>
  <c r="FM17" i="25"/>
  <c r="FS11" i="25"/>
  <c r="T76" i="33" s="1"/>
  <c r="FN14" i="25"/>
  <c r="FS17" i="25"/>
  <c r="T244" i="33" s="1"/>
  <c r="FN15" i="25"/>
  <c r="AA13" i="25"/>
  <c r="BY9" i="25"/>
  <c r="CP9" i="25" s="1"/>
  <c r="DT10" i="25"/>
  <c r="FJ40" i="25"/>
  <c r="AF50" i="25"/>
  <c r="FJ93" i="25"/>
  <c r="AF82" i="25"/>
  <c r="FJ108" i="25"/>
  <c r="FJ32" i="25"/>
  <c r="AF94" i="25"/>
  <c r="CP99" i="25"/>
  <c r="FJ25" i="25"/>
  <c r="BL34" i="25"/>
  <c r="CP63" i="25"/>
  <c r="CP39" i="25"/>
  <c r="BL91" i="25"/>
  <c r="BL82" i="25"/>
  <c r="AF73" i="25"/>
  <c r="FJ36" i="25"/>
  <c r="CU12" i="25"/>
  <c r="B98" i="33" s="1"/>
  <c r="FJ44" i="25"/>
  <c r="AF67" i="25"/>
  <c r="DT23" i="25"/>
  <c r="CP82" i="25"/>
  <c r="BL24" i="25"/>
  <c r="CP75" i="25"/>
  <c r="R78" i="25"/>
  <c r="BL12" i="25"/>
  <c r="DT99" i="25"/>
  <c r="DX6" i="25"/>
  <c r="BQ107" i="25"/>
  <c r="B2757" i="33" s="1"/>
  <c r="BQ108" i="25"/>
  <c r="B2785" i="33" s="1"/>
  <c r="G8" i="15"/>
  <c r="HU9" i="25"/>
  <c r="CF120" i="25" s="1"/>
  <c r="JW18" i="25" s="1"/>
  <c r="HS9" i="25"/>
  <c r="CB118" i="25" s="1"/>
  <c r="JU16" i="25" s="1"/>
  <c r="HR9" i="25"/>
  <c r="BZ114" i="25" s="1"/>
  <c r="JT12" i="25" s="1"/>
  <c r="G9" i="9"/>
  <c r="AF24" i="25"/>
  <c r="GO78" i="25"/>
  <c r="K1955" i="33" s="1"/>
  <c r="CT78" i="3"/>
  <c r="CV78" i="3" s="1"/>
  <c r="CX78" i="3" s="1"/>
  <c r="CZ78" i="3" s="1"/>
  <c r="CV47" i="3"/>
  <c r="CX47" i="3" s="1"/>
  <c r="GK47" i="25"/>
  <c r="E1087" i="33" s="1"/>
  <c r="FJ30" i="25"/>
  <c r="GO48" i="25"/>
  <c r="K1115" i="33" s="1"/>
  <c r="DD48" i="3"/>
  <c r="DF48" i="3" s="1"/>
  <c r="FM49" i="25"/>
  <c r="FV59" i="25"/>
  <c r="FM91" i="25"/>
  <c r="FV106" i="25"/>
  <c r="G97" i="9"/>
  <c r="FU95" i="25"/>
  <c r="FV95" i="25" s="1"/>
  <c r="G94" i="15"/>
  <c r="F100" i="15"/>
  <c r="F76" i="15"/>
  <c r="CV55" i="3"/>
  <c r="CX55" i="3" s="1"/>
  <c r="FV44" i="25"/>
  <c r="FV60" i="25"/>
  <c r="FM45" i="25"/>
  <c r="FM98" i="25"/>
  <c r="FS79" i="25"/>
  <c r="T1980" i="33" s="1"/>
  <c r="FS100" i="25"/>
  <c r="T2568" i="33" s="1"/>
  <c r="E80" i="15"/>
  <c r="D90" i="9"/>
  <c r="G92" i="15"/>
  <c r="G93" i="15"/>
  <c r="E102" i="15"/>
  <c r="D72" i="15"/>
  <c r="E82" i="15"/>
  <c r="DJ67" i="3"/>
  <c r="DJ68" i="3"/>
  <c r="DJ72" i="3"/>
  <c r="DJ73" i="3"/>
  <c r="DJ77" i="3"/>
  <c r="CU14" i="25"/>
  <c r="B154" i="33" s="1"/>
  <c r="CU18" i="25"/>
  <c r="B266" i="33" s="1"/>
  <c r="CU22" i="25"/>
  <c r="B378" i="33" s="1"/>
  <c r="CU26" i="25"/>
  <c r="B490" i="33" s="1"/>
  <c r="CU30" i="25"/>
  <c r="B602" i="33" s="1"/>
  <c r="CU34" i="25"/>
  <c r="B714" i="33" s="1"/>
  <c r="CU38" i="25"/>
  <c r="B826" i="33" s="1"/>
  <c r="CU42" i="25"/>
  <c r="B938" i="33" s="1"/>
  <c r="CU46" i="25"/>
  <c r="B1050" i="33" s="1"/>
  <c r="CU50" i="25"/>
  <c r="B1162" i="33" s="1"/>
  <c r="CU54" i="25"/>
  <c r="B1274" i="33" s="1"/>
  <c r="CU58" i="25"/>
  <c r="B1386" i="33" s="1"/>
  <c r="CU62" i="25"/>
  <c r="B1498" i="33" s="1"/>
  <c r="CU66" i="25"/>
  <c r="B1610" i="33" s="1"/>
  <c r="CU70" i="25"/>
  <c r="B1722" i="33" s="1"/>
  <c r="CU74" i="25"/>
  <c r="B1834" i="33" s="1"/>
  <c r="CU78" i="25"/>
  <c r="B1946" i="33" s="1"/>
  <c r="CU82" i="25"/>
  <c r="B2058" i="33" s="1"/>
  <c r="CU86" i="25"/>
  <c r="B2170" i="33" s="1"/>
  <c r="CU90" i="25"/>
  <c r="B2282" i="33" s="1"/>
  <c r="CU94" i="25"/>
  <c r="B2394" i="33" s="1"/>
  <c r="CU98" i="25"/>
  <c r="B2506" i="33" s="1"/>
  <c r="CU102" i="25"/>
  <c r="B2618" i="33" s="1"/>
  <c r="CU106" i="25"/>
  <c r="B2730" i="33" s="1"/>
  <c r="DJ58" i="3"/>
  <c r="GS58" i="25" s="1"/>
  <c r="O1395" i="33" s="1"/>
  <c r="CP39" i="3"/>
  <c r="CR39" i="3" s="1"/>
  <c r="CT39" i="3" s="1"/>
  <c r="DJ87" i="3"/>
  <c r="GT87" i="25" s="1"/>
  <c r="O2208" i="33" s="1"/>
  <c r="DJ88" i="3"/>
  <c r="GT88" i="25" s="1"/>
  <c r="O2236" i="33" s="1"/>
  <c r="DJ90" i="3"/>
  <c r="GT90" i="25" s="1"/>
  <c r="AU90" i="9" s="1"/>
  <c r="DJ91" i="3"/>
  <c r="GT91" i="25" s="1"/>
  <c r="O2320" i="33" s="1"/>
  <c r="CU11" i="25"/>
  <c r="B70" i="33" s="1"/>
  <c r="CU15" i="25"/>
  <c r="B182" i="33" s="1"/>
  <c r="CU19" i="25"/>
  <c r="B294" i="33" s="1"/>
  <c r="CU23" i="25"/>
  <c r="B406" i="33" s="1"/>
  <c r="CU27" i="25"/>
  <c r="B518" i="33" s="1"/>
  <c r="CU31" i="25"/>
  <c r="B630" i="33" s="1"/>
  <c r="CU35" i="25"/>
  <c r="B742" i="33" s="1"/>
  <c r="CU39" i="25"/>
  <c r="B854" i="33" s="1"/>
  <c r="CU43" i="25"/>
  <c r="B966" i="33" s="1"/>
  <c r="CU47" i="25"/>
  <c r="B1078" i="33" s="1"/>
  <c r="CU51" i="25"/>
  <c r="B1190" i="33" s="1"/>
  <c r="CU55" i="25"/>
  <c r="B1302" i="33" s="1"/>
  <c r="CU59" i="25"/>
  <c r="B1414" i="33" s="1"/>
  <c r="CU63" i="25"/>
  <c r="B1526" i="33" s="1"/>
  <c r="CU67" i="25"/>
  <c r="B1638" i="33" s="1"/>
  <c r="CU71" i="25"/>
  <c r="B1750" i="33" s="1"/>
  <c r="CU75" i="25"/>
  <c r="B1862" i="33" s="1"/>
  <c r="CU79" i="25"/>
  <c r="B1974" i="33" s="1"/>
  <c r="FS83" i="25"/>
  <c r="T2092" i="33" s="1"/>
  <c r="FL92" i="25"/>
  <c r="FM92" i="25" s="1"/>
  <c r="M13" i="25"/>
  <c r="CP36" i="3"/>
  <c r="CR36" i="3" s="1"/>
  <c r="CT36" i="3" s="1"/>
  <c r="CP32" i="3"/>
  <c r="CR32" i="3" s="1"/>
  <c r="CT32" i="3" s="1"/>
  <c r="CV32" i="3" s="1"/>
  <c r="CX32" i="3" s="1"/>
  <c r="CP28" i="3"/>
  <c r="CR28" i="3" s="1"/>
  <c r="CT28" i="3" s="1"/>
  <c r="CP24" i="3"/>
  <c r="CR24" i="3" s="1"/>
  <c r="CT24" i="3" s="1"/>
  <c r="CP16" i="3"/>
  <c r="CR16" i="3" s="1"/>
  <c r="CT16" i="3" s="1"/>
  <c r="CP12" i="3"/>
  <c r="CR12" i="3" s="1"/>
  <c r="CT12" i="3" s="1"/>
  <c r="CP45" i="3"/>
  <c r="CR45" i="3" s="1"/>
  <c r="CT45" i="3" s="1"/>
  <c r="CR57" i="3"/>
  <c r="CT57" i="3" s="1"/>
  <c r="CP58" i="3"/>
  <c r="CR58" i="3" s="1"/>
  <c r="CT58" i="3" s="1"/>
  <c r="DJ104" i="3"/>
  <c r="GT104" i="25" s="1"/>
  <c r="O2684" i="33" s="1"/>
  <c r="DJ105" i="3"/>
  <c r="GT105" i="25" s="1"/>
  <c r="DJ106" i="3"/>
  <c r="GT106" i="25" s="1"/>
  <c r="O2740" i="33" s="1"/>
  <c r="DJ107" i="3"/>
  <c r="GT107" i="25" s="1"/>
  <c r="O2768" i="33" s="1"/>
  <c r="DJ108" i="3"/>
  <c r="GT108" i="25" s="1"/>
  <c r="O2796" i="33" s="1"/>
  <c r="E9" i="33"/>
  <c r="Q20" i="33"/>
  <c r="CU16" i="25"/>
  <c r="B210" i="33" s="1"/>
  <c r="CU20" i="25"/>
  <c r="B322" i="33" s="1"/>
  <c r="CU24" i="25"/>
  <c r="B434" i="33" s="1"/>
  <c r="CU28" i="25"/>
  <c r="B546" i="33" s="1"/>
  <c r="CU32" i="25"/>
  <c r="B658" i="33" s="1"/>
  <c r="CU36" i="25"/>
  <c r="B770" i="33" s="1"/>
  <c r="CU40" i="25"/>
  <c r="B882" i="33" s="1"/>
  <c r="CU44" i="25"/>
  <c r="B994" i="33" s="1"/>
  <c r="CU48" i="25"/>
  <c r="B1106" i="33" s="1"/>
  <c r="CU52" i="25"/>
  <c r="B1218" i="33" s="1"/>
  <c r="CU56" i="25"/>
  <c r="B1330" i="33" s="1"/>
  <c r="CU60" i="25"/>
  <c r="B1442" i="33" s="1"/>
  <c r="CU64" i="25"/>
  <c r="B1554" i="33" s="1"/>
  <c r="CU68" i="25"/>
  <c r="B1666" i="33" s="1"/>
  <c r="CU100" i="25"/>
  <c r="B2562" i="33" s="1"/>
  <c r="CU104" i="25"/>
  <c r="B2674" i="33" s="1"/>
  <c r="CU10" i="25"/>
  <c r="B42" i="33" s="1"/>
  <c r="CU13" i="25"/>
  <c r="B126" i="33" s="1"/>
  <c r="CU17" i="25"/>
  <c r="B238" i="33" s="1"/>
  <c r="CU21" i="25"/>
  <c r="B350" i="33" s="1"/>
  <c r="CU25" i="25"/>
  <c r="B462" i="33" s="1"/>
  <c r="CU29" i="25"/>
  <c r="B574" i="33" s="1"/>
  <c r="CU33" i="25"/>
  <c r="B686" i="33" s="1"/>
  <c r="CU37" i="25"/>
  <c r="B798" i="33" s="1"/>
  <c r="CU41" i="25"/>
  <c r="B910" i="33" s="1"/>
  <c r="CU45" i="25"/>
  <c r="B1022" i="33" s="1"/>
  <c r="CU49" i="25"/>
  <c r="B1134" i="33" s="1"/>
  <c r="CU53" i="25"/>
  <c r="B1246" i="33" s="1"/>
  <c r="CU57" i="25"/>
  <c r="B1358" i="33" s="1"/>
  <c r="CU61" i="25"/>
  <c r="B1470" i="33" s="1"/>
  <c r="CU65" i="25"/>
  <c r="B1582" i="33" s="1"/>
  <c r="CU69" i="25"/>
  <c r="B1694" i="33" s="1"/>
  <c r="CU73" i="25"/>
  <c r="B1806" i="33" s="1"/>
  <c r="CU77" i="25"/>
  <c r="B1918" i="33" s="1"/>
  <c r="CU81" i="25"/>
  <c r="B2030" i="33" s="1"/>
  <c r="CU85" i="25"/>
  <c r="B2142" i="33" s="1"/>
  <c r="CU89" i="25"/>
  <c r="B2254" i="33" s="1"/>
  <c r="CU93" i="25"/>
  <c r="B2366" i="33" s="1"/>
  <c r="CU97" i="25"/>
  <c r="B2478" i="33" s="1"/>
  <c r="CU101" i="25"/>
  <c r="B2590" i="33" s="1"/>
  <c r="CU105" i="25"/>
  <c r="B2702" i="33" s="1"/>
  <c r="BQ10" i="25"/>
  <c r="B41" i="33" s="1"/>
  <c r="BQ12" i="25"/>
  <c r="B97" i="33" s="1"/>
  <c r="BQ16" i="25"/>
  <c r="B209" i="33" s="1"/>
  <c r="BQ18" i="25"/>
  <c r="B265" i="33" s="1"/>
  <c r="BQ20" i="25"/>
  <c r="B321" i="33" s="1"/>
  <c r="BQ22" i="25"/>
  <c r="B377" i="33" s="1"/>
  <c r="BQ24" i="25"/>
  <c r="B433" i="33" s="1"/>
  <c r="BQ25" i="25"/>
  <c r="B461" i="33" s="1"/>
  <c r="BQ26" i="25"/>
  <c r="BQ27" i="25"/>
  <c r="B517" i="33" s="1"/>
  <c r="BQ28" i="25"/>
  <c r="B545" i="33" s="1"/>
  <c r="BQ29" i="25"/>
  <c r="B573" i="33" s="1"/>
  <c r="BQ30" i="25"/>
  <c r="B601" i="33" s="1"/>
  <c r="BQ31" i="25"/>
  <c r="B629" i="33" s="1"/>
  <c r="BQ32" i="25"/>
  <c r="B657" i="33" s="1"/>
  <c r="BQ33" i="25"/>
  <c r="B685" i="33" s="1"/>
  <c r="BQ34" i="25"/>
  <c r="B713" i="33" s="1"/>
  <c r="BQ35" i="25"/>
  <c r="B741" i="33" s="1"/>
  <c r="BQ41" i="25"/>
  <c r="B909" i="33" s="1"/>
  <c r="BQ43" i="25"/>
  <c r="B965" i="33" s="1"/>
  <c r="BQ45" i="25"/>
  <c r="B1021" i="33" s="1"/>
  <c r="BQ54" i="25"/>
  <c r="B1273" i="33" s="1"/>
  <c r="BQ55" i="25"/>
  <c r="B1301" i="33" s="1"/>
  <c r="BQ58" i="25"/>
  <c r="B1385" i="33" s="1"/>
  <c r="BQ63" i="25"/>
  <c r="B1525" i="33" s="1"/>
  <c r="BQ78" i="25"/>
  <c r="B1945" i="33" s="1"/>
  <c r="BQ81" i="25"/>
  <c r="B2029" i="33" s="1"/>
  <c r="BQ88" i="25"/>
  <c r="B2225" i="33" s="1"/>
  <c r="BQ89" i="25"/>
  <c r="B2253" i="33" s="1"/>
  <c r="BQ90" i="25"/>
  <c r="B2281" i="33" s="1"/>
  <c r="BQ94" i="25"/>
  <c r="B2393" i="33" s="1"/>
  <c r="BQ95" i="25"/>
  <c r="B2421" i="33" s="1"/>
  <c r="BQ101" i="25"/>
  <c r="B2589" i="33" s="1"/>
  <c r="BQ105" i="25"/>
  <c r="B2701" i="33" s="1"/>
  <c r="BQ9" i="25"/>
  <c r="HQ5" i="25"/>
  <c r="BQ36" i="25"/>
  <c r="B769" i="33" s="1"/>
  <c r="BQ46" i="25"/>
  <c r="B1049" i="33" s="1"/>
  <c r="BQ47" i="25"/>
  <c r="B1077" i="33" s="1"/>
  <c r="BQ56" i="25"/>
  <c r="B1329" i="33" s="1"/>
  <c r="BQ57" i="25"/>
  <c r="B1357" i="33" s="1"/>
  <c r="BQ61" i="25"/>
  <c r="B1469" i="33" s="1"/>
  <c r="BQ62" i="25"/>
  <c r="B1497" i="33" s="1"/>
  <c r="BQ64" i="25"/>
  <c r="B1553" i="33" s="1"/>
  <c r="BQ71" i="25"/>
  <c r="B1749" i="33" s="1"/>
  <c r="BQ72" i="25"/>
  <c r="B1777" i="33" s="1"/>
  <c r="BQ75" i="25"/>
  <c r="B1861" i="33" s="1"/>
  <c r="BQ76" i="25"/>
  <c r="B1889" i="33" s="1"/>
  <c r="BQ77" i="25"/>
  <c r="B1917" i="33" s="1"/>
  <c r="BQ84" i="25"/>
  <c r="B2113" i="33" s="1"/>
  <c r="BQ93" i="25"/>
  <c r="B2365" i="33" s="1"/>
  <c r="BQ99" i="25"/>
  <c r="B2533" i="33" s="1"/>
  <c r="BQ104" i="25"/>
  <c r="B2673" i="33" s="1"/>
  <c r="BQ13" i="25"/>
  <c r="B125" i="33" s="1"/>
  <c r="BQ17" i="25"/>
  <c r="B237" i="33" s="1"/>
  <c r="BQ14" i="25"/>
  <c r="B153" i="33" s="1"/>
  <c r="BQ40" i="25"/>
  <c r="B881" i="33" s="1"/>
  <c r="BQ42" i="25"/>
  <c r="B937" i="33" s="1"/>
  <c r="BQ44" i="25"/>
  <c r="B993" i="33" s="1"/>
  <c r="BQ49" i="25"/>
  <c r="B1133" i="33" s="1"/>
  <c r="BQ50" i="25"/>
  <c r="B1161" i="33" s="1"/>
  <c r="BQ51" i="25"/>
  <c r="B1189" i="33" s="1"/>
  <c r="BQ52" i="25"/>
  <c r="B1217" i="33" s="1"/>
  <c r="BQ53" i="25"/>
  <c r="B1245" i="33" s="1"/>
  <c r="BQ59" i="25"/>
  <c r="B1413" i="33" s="1"/>
  <c r="BQ60" i="25"/>
  <c r="B1441" i="33" s="1"/>
  <c r="BQ65" i="25"/>
  <c r="B1581" i="33" s="1"/>
  <c r="BQ69" i="25"/>
  <c r="B1693" i="33" s="1"/>
  <c r="BQ79" i="25"/>
  <c r="B1973" i="33" s="1"/>
  <c r="BQ80" i="25"/>
  <c r="B2001" i="33" s="1"/>
  <c r="BQ82" i="25"/>
  <c r="B2057" i="33" s="1"/>
  <c r="BQ83" i="25"/>
  <c r="B2085" i="33" s="1"/>
  <c r="BQ85" i="25"/>
  <c r="B2141" i="33" s="1"/>
  <c r="BQ86" i="25"/>
  <c r="B2169" i="33" s="1"/>
  <c r="BQ91" i="25"/>
  <c r="B2309" i="33" s="1"/>
  <c r="BQ97" i="25"/>
  <c r="B2477" i="33" s="1"/>
  <c r="BQ102" i="25"/>
  <c r="B2617" i="33" s="1"/>
  <c r="BQ106" i="25"/>
  <c r="B2729" i="33" s="1"/>
  <c r="BQ15" i="25"/>
  <c r="B181" i="33" s="1"/>
  <c r="CU83" i="25"/>
  <c r="B2086" i="33" s="1"/>
  <c r="DM31" i="25"/>
  <c r="DM43" i="25"/>
  <c r="DM55" i="25"/>
  <c r="CU87" i="25"/>
  <c r="B2198" i="33" s="1"/>
  <c r="CU91" i="25"/>
  <c r="B2310" i="33" s="1"/>
  <c r="CU95" i="25"/>
  <c r="B2422" i="33" s="1"/>
  <c r="CU108" i="25"/>
  <c r="B2786" i="33" s="1"/>
  <c r="BQ19" i="25"/>
  <c r="B293" i="33" s="1"/>
  <c r="AJ86" i="25"/>
  <c r="AK86" i="25" s="1"/>
  <c r="FZ86" i="25" s="1"/>
  <c r="DM24" i="25"/>
  <c r="DM52" i="25"/>
  <c r="DM12" i="25"/>
  <c r="DM11" i="25"/>
  <c r="DM14" i="25"/>
  <c r="DM18" i="25"/>
  <c r="DM26" i="25"/>
  <c r="DM34" i="25"/>
  <c r="DM42" i="25"/>
  <c r="DM46" i="25"/>
  <c r="DM58" i="25"/>
  <c r="DM74" i="25"/>
  <c r="AM10" i="25"/>
  <c r="B40" i="33" s="1"/>
  <c r="AM12" i="25"/>
  <c r="B96" i="33" s="1"/>
  <c r="AM14" i="25"/>
  <c r="B152" i="33" s="1"/>
  <c r="AM18" i="25"/>
  <c r="B264" i="33" s="1"/>
  <c r="AM36" i="25"/>
  <c r="B768" i="33" s="1"/>
  <c r="AM41" i="25"/>
  <c r="B908" i="33" s="1"/>
  <c r="AM42" i="25"/>
  <c r="B936" i="33" s="1"/>
  <c r="AM43" i="25"/>
  <c r="B964" i="33" s="1"/>
  <c r="AM44" i="25"/>
  <c r="B992" i="33" s="1"/>
  <c r="AM49" i="25"/>
  <c r="B1132" i="33" s="1"/>
  <c r="AM50" i="25"/>
  <c r="B1160" i="33" s="1"/>
  <c r="AM51" i="25"/>
  <c r="B1188" i="33" s="1"/>
  <c r="AM52" i="25"/>
  <c r="B1216" i="33" s="1"/>
  <c r="AM59" i="25"/>
  <c r="B1412" i="33" s="1"/>
  <c r="AM64" i="25"/>
  <c r="B1552" i="33" s="1"/>
  <c r="AM67" i="25"/>
  <c r="B1636" i="33" s="1"/>
  <c r="AM68" i="25"/>
  <c r="B1664" i="33" s="1"/>
  <c r="AM71" i="25"/>
  <c r="B1748" i="33" s="1"/>
  <c r="AM73" i="25"/>
  <c r="B1804" i="33" s="1"/>
  <c r="AM74" i="25"/>
  <c r="B1832" i="33" s="1"/>
  <c r="AM75" i="25"/>
  <c r="B1860" i="33" s="1"/>
  <c r="AM77" i="25"/>
  <c r="B1916" i="33" s="1"/>
  <c r="AM85" i="25"/>
  <c r="B2140" i="33" s="1"/>
  <c r="AM86" i="25"/>
  <c r="B2168" i="33" s="1"/>
  <c r="AM91" i="25"/>
  <c r="B2308" i="33" s="1"/>
  <c r="AM95" i="25"/>
  <c r="B2420" i="33" s="1"/>
  <c r="AM100" i="25"/>
  <c r="B2560" i="33" s="1"/>
  <c r="AM102" i="25"/>
  <c r="B2616" i="33" s="1"/>
  <c r="AM106" i="25"/>
  <c r="B2728" i="33" s="1"/>
  <c r="AM13" i="25"/>
  <c r="B124" i="33" s="1"/>
  <c r="AM17" i="25"/>
  <c r="B236" i="33" s="1"/>
  <c r="AM21" i="25"/>
  <c r="AM37" i="25"/>
  <c r="B796" i="33" s="1"/>
  <c r="AM38" i="25"/>
  <c r="B824" i="33" s="1"/>
  <c r="AM45" i="25"/>
  <c r="B1020" i="33" s="1"/>
  <c r="AM46" i="25"/>
  <c r="B1048" i="33" s="1"/>
  <c r="AM53" i="25"/>
  <c r="B1244" i="33" s="1"/>
  <c r="AM54" i="25"/>
  <c r="B1272" i="33" s="1"/>
  <c r="AM55" i="25"/>
  <c r="B1300" i="33" s="1"/>
  <c r="AM60" i="25"/>
  <c r="B1440" i="33" s="1"/>
  <c r="AM65" i="25"/>
  <c r="B1580" i="33" s="1"/>
  <c r="AM66" i="25"/>
  <c r="B1608" i="33" s="1"/>
  <c r="AM69" i="25"/>
  <c r="B1692" i="33" s="1"/>
  <c r="AM70" i="25"/>
  <c r="B1720" i="33" s="1"/>
  <c r="AM88" i="25"/>
  <c r="B2224" i="33" s="1"/>
  <c r="AM89" i="25"/>
  <c r="B2252" i="33" s="1"/>
  <c r="AM90" i="25"/>
  <c r="B2280" i="33" s="1"/>
  <c r="AM94" i="25"/>
  <c r="B2392" i="33" s="1"/>
  <c r="AM99" i="25"/>
  <c r="B2532" i="33" s="1"/>
  <c r="AM101" i="25"/>
  <c r="B2588" i="33" s="1"/>
  <c r="AM104" i="25"/>
  <c r="B2672" i="33" s="1"/>
  <c r="AM105" i="25"/>
  <c r="B2700" i="33" s="1"/>
  <c r="AM39" i="25"/>
  <c r="B852" i="33" s="1"/>
  <c r="AM47" i="25"/>
  <c r="B1076" i="33" s="1"/>
  <c r="AM56" i="25"/>
  <c r="B1328" i="33" s="1"/>
  <c r="AM57" i="25"/>
  <c r="B1356" i="33" s="1"/>
  <c r="AM58" i="25"/>
  <c r="B1384" i="33" s="1"/>
  <c r="AM61" i="25"/>
  <c r="B1468" i="33" s="1"/>
  <c r="AM62" i="25"/>
  <c r="B1496" i="33" s="1"/>
  <c r="AM84" i="25"/>
  <c r="B2112" i="33" s="1"/>
  <c r="AM93" i="25"/>
  <c r="B2364" i="33" s="1"/>
  <c r="AM103" i="25"/>
  <c r="B2644" i="33" s="1"/>
  <c r="AM107" i="25"/>
  <c r="B2756" i="33" s="1"/>
  <c r="AM108" i="25"/>
  <c r="B2784" i="33" s="1"/>
  <c r="AM15" i="25"/>
  <c r="B180" i="33" s="1"/>
  <c r="AM19" i="25"/>
  <c r="B292" i="33" s="1"/>
  <c r="AM16" i="25"/>
  <c r="B208" i="33" s="1"/>
  <c r="AM20" i="25"/>
  <c r="B320" i="33" s="1"/>
  <c r="AM22" i="25"/>
  <c r="B376" i="33" s="1"/>
  <c r="AM24" i="25"/>
  <c r="B432" i="33" s="1"/>
  <c r="AM25" i="25"/>
  <c r="B460" i="33" s="1"/>
  <c r="AM26" i="25"/>
  <c r="B488" i="33" s="1"/>
  <c r="AM27" i="25"/>
  <c r="B516" i="33" s="1"/>
  <c r="AM28" i="25"/>
  <c r="B544" i="33" s="1"/>
  <c r="AM29" i="25"/>
  <c r="B572" i="33" s="1"/>
  <c r="AM30" i="25"/>
  <c r="B600" i="33" s="1"/>
  <c r="AM31" i="25"/>
  <c r="B628" i="33" s="1"/>
  <c r="AM32" i="25"/>
  <c r="B656" i="33" s="1"/>
  <c r="AM33" i="25"/>
  <c r="B684" i="33" s="1"/>
  <c r="AM34" i="25"/>
  <c r="B712" i="33" s="1"/>
  <c r="AM35" i="25"/>
  <c r="B740" i="33" s="1"/>
  <c r="AM40" i="25"/>
  <c r="B880" i="33" s="1"/>
  <c r="AM48" i="25"/>
  <c r="B1104" i="33" s="1"/>
  <c r="AM63" i="25"/>
  <c r="B1524" i="33" s="1"/>
  <c r="AM72" i="25"/>
  <c r="B1776" i="33" s="1"/>
  <c r="AM76" i="25"/>
  <c r="B1888" i="33" s="1"/>
  <c r="AM78" i="25"/>
  <c r="B1944" i="33" s="1"/>
  <c r="AM79" i="25"/>
  <c r="B1972" i="33" s="1"/>
  <c r="AM80" i="25"/>
  <c r="B2000" i="33" s="1"/>
  <c r="AM81" i="25"/>
  <c r="B2028" i="33" s="1"/>
  <c r="AM82" i="25"/>
  <c r="B2056" i="33" s="1"/>
  <c r="AM83" i="25"/>
  <c r="B2084" i="33" s="1"/>
  <c r="AM87" i="25"/>
  <c r="B2196" i="33" s="1"/>
  <c r="AM92" i="25"/>
  <c r="B2336" i="33" s="1"/>
  <c r="AM96" i="25"/>
  <c r="B2448" i="33" s="1"/>
  <c r="AM97" i="25"/>
  <c r="B2476" i="33" s="1"/>
  <c r="AM98" i="25"/>
  <c r="B2504" i="33" s="1"/>
  <c r="AM9" i="25"/>
  <c r="B12" i="33" s="1"/>
  <c r="CI67" i="25"/>
  <c r="DM82" i="25"/>
  <c r="DM50" i="25"/>
  <c r="DM62" i="25"/>
  <c r="DM89" i="25"/>
  <c r="DM94" i="25"/>
  <c r="DM100" i="25"/>
  <c r="DM106" i="25"/>
  <c r="GO52" i="25"/>
  <c r="K1227" i="33" s="1"/>
  <c r="DD52" i="3"/>
  <c r="DF52" i="3" s="1"/>
  <c r="GQ52" i="25" s="1"/>
  <c r="M1227" i="33" s="1"/>
  <c r="GM42" i="25"/>
  <c r="G947" i="33" s="1"/>
  <c r="CZ42" i="3"/>
  <c r="DB42" i="3" s="1"/>
  <c r="GO42" i="25" s="1"/>
  <c r="K947" i="33" s="1"/>
  <c r="DH48" i="3"/>
  <c r="GQ48" i="25"/>
  <c r="M1115" i="33" s="1"/>
  <c r="GM43" i="25"/>
  <c r="G975" i="33" s="1"/>
  <c r="CZ43" i="3"/>
  <c r="DB43" i="3" s="1"/>
  <c r="DD43" i="3" s="1"/>
  <c r="DF43" i="3" s="1"/>
  <c r="GU97" i="25"/>
  <c r="FM80" i="25"/>
  <c r="FM71" i="25"/>
  <c r="AJ65" i="25"/>
  <c r="AK65" i="25" s="1"/>
  <c r="FZ65" i="25" s="1"/>
  <c r="BZ6" i="25"/>
  <c r="CE6" i="25" s="1"/>
  <c r="CK6" i="25" s="1"/>
  <c r="CA6" i="25"/>
  <c r="AJ79" i="25"/>
  <c r="AK79" i="25" s="1"/>
  <c r="FZ79" i="25" s="1"/>
  <c r="DJ40" i="3"/>
  <c r="GS40" i="25" s="1"/>
  <c r="O891" i="33" s="1"/>
  <c r="CP40" i="3"/>
  <c r="CR40" i="3" s="1"/>
  <c r="CT40" i="3" s="1"/>
  <c r="AW7" i="25"/>
  <c r="AV7" i="25"/>
  <c r="BA7" i="25" s="1"/>
  <c r="FN101" i="25"/>
  <c r="DJ41" i="3"/>
  <c r="GS41" i="25" s="1"/>
  <c r="O919" i="33" s="1"/>
  <c r="CA7" i="25"/>
  <c r="BZ7" i="25"/>
  <c r="CE7" i="25" s="1"/>
  <c r="CJ7" i="25" s="1"/>
  <c r="AW8" i="25"/>
  <c r="AV8" i="25"/>
  <c r="BA8" i="25" s="1"/>
  <c r="BF8" i="25" s="1"/>
  <c r="AJ69" i="25"/>
  <c r="AK69" i="25" s="1"/>
  <c r="FZ69" i="25" s="1"/>
  <c r="E96" i="15"/>
  <c r="BZ8" i="25"/>
  <c r="CE8" i="25" s="1"/>
  <c r="CN8" i="25" s="1"/>
  <c r="CA8" i="25"/>
  <c r="F9" i="9"/>
  <c r="F73" i="15"/>
  <c r="G83" i="15"/>
  <c r="U93" i="15"/>
  <c r="D97" i="15"/>
  <c r="G103" i="9"/>
  <c r="E36" i="15"/>
  <c r="E53" i="15"/>
  <c r="F85" i="9"/>
  <c r="U94" i="15"/>
  <c r="D22" i="9"/>
  <c r="E55" i="9"/>
  <c r="D38" i="9"/>
  <c r="CP15" i="3"/>
  <c r="CR15" i="3" s="1"/>
  <c r="CT15" i="3" s="1"/>
  <c r="DJ74" i="3"/>
  <c r="DJ76" i="3"/>
  <c r="DJ92" i="3"/>
  <c r="GT92" i="25" s="1"/>
  <c r="O2348" i="33" s="1"/>
  <c r="DJ96" i="3"/>
  <c r="GT96" i="25" s="1"/>
  <c r="O2460" i="33" s="1"/>
  <c r="DJ44" i="3"/>
  <c r="GS44" i="25" s="1"/>
  <c r="O1003" i="33" s="1"/>
  <c r="DJ56" i="3"/>
  <c r="GS56" i="25" s="1"/>
  <c r="CP61" i="3"/>
  <c r="CR61" i="3" s="1"/>
  <c r="CT61" i="3" s="1"/>
  <c r="CP63" i="3"/>
  <c r="CR63" i="3" s="1"/>
  <c r="DJ78" i="3"/>
  <c r="DJ81" i="3"/>
  <c r="CP83" i="3"/>
  <c r="DJ95" i="3"/>
  <c r="GT95" i="25" s="1"/>
  <c r="O2432" i="33" s="1"/>
  <c r="CP98" i="3"/>
  <c r="CR98" i="3" s="1"/>
  <c r="CT98" i="3" s="1"/>
  <c r="AA10" i="25"/>
  <c r="DJ15" i="3"/>
  <c r="GS15" i="25" s="1"/>
  <c r="O191" i="33" s="1"/>
  <c r="DJ39" i="3"/>
  <c r="GS39" i="25" s="1"/>
  <c r="O863" i="33" s="1"/>
  <c r="CP41" i="3"/>
  <c r="CR41" i="3" s="1"/>
  <c r="CT41" i="3" s="1"/>
  <c r="CV41" i="3" s="1"/>
  <c r="CX41" i="3" s="1"/>
  <c r="CP33" i="3"/>
  <c r="CP21" i="3"/>
  <c r="CR21" i="3" s="1"/>
  <c r="CT21" i="3" s="1"/>
  <c r="CP17" i="3"/>
  <c r="CR17" i="3" s="1"/>
  <c r="CT17" i="3" s="1"/>
  <c r="CV17" i="3" s="1"/>
  <c r="CX17" i="3" s="1"/>
  <c r="CP13" i="3"/>
  <c r="DJ43" i="3"/>
  <c r="GS43" i="25" s="1"/>
  <c r="O975" i="33" s="1"/>
  <c r="DJ59" i="3"/>
  <c r="GS59" i="25" s="1"/>
  <c r="O1423" i="33" s="1"/>
  <c r="DJ62" i="3"/>
  <c r="GS62" i="25" s="1"/>
  <c r="O1507" i="33" s="1"/>
  <c r="DJ64" i="3"/>
  <c r="DJ66" i="3"/>
  <c r="CP67" i="3"/>
  <c r="CR67" i="3" s="1"/>
  <c r="CP70" i="3"/>
  <c r="CR70" i="3" s="1"/>
  <c r="CP71" i="3"/>
  <c r="CR71" i="3" s="1"/>
  <c r="GO71" i="25" s="1"/>
  <c r="K1759" i="33" s="1"/>
  <c r="DJ84" i="3"/>
  <c r="GT84" i="25" s="1"/>
  <c r="O2124" i="33" s="1"/>
  <c r="DJ86" i="3"/>
  <c r="GT86" i="25" s="1"/>
  <c r="CP87" i="3"/>
  <c r="CP89" i="3"/>
  <c r="CR89" i="3" s="1"/>
  <c r="CT89" i="3" s="1"/>
  <c r="DJ100" i="3"/>
  <c r="GT100" i="25" s="1"/>
  <c r="O2572" i="33" s="1"/>
  <c r="DJ101" i="3"/>
  <c r="GT101" i="25" s="1"/>
  <c r="DJ103" i="3"/>
  <c r="GT103" i="25" s="1"/>
  <c r="O2656" i="33" s="1"/>
  <c r="CP104" i="3"/>
  <c r="CR104" i="3" s="1"/>
  <c r="CT104" i="3" s="1"/>
  <c r="CP106" i="3"/>
  <c r="CR106" i="3" s="1"/>
  <c r="CT106" i="3" s="1"/>
  <c r="CP107" i="3"/>
  <c r="CR107" i="3" s="1"/>
  <c r="CT107" i="3" s="1"/>
  <c r="AQ6" i="25"/>
  <c r="DM66" i="25"/>
  <c r="DM67" i="25"/>
  <c r="DM71" i="25"/>
  <c r="DM75" i="25"/>
  <c r="CU9" i="25"/>
  <c r="B14" i="33" s="1"/>
  <c r="CU72" i="25"/>
  <c r="B1778" i="33" s="1"/>
  <c r="CU76" i="25"/>
  <c r="B1890" i="33" s="1"/>
  <c r="CU80" i="25"/>
  <c r="B2002" i="33" s="1"/>
  <c r="CU84" i="25"/>
  <c r="B2114" i="33" s="1"/>
  <c r="CU88" i="25"/>
  <c r="B2226" i="33" s="1"/>
  <c r="CU92" i="25"/>
  <c r="B2338" i="33" s="1"/>
  <c r="CU96" i="25"/>
  <c r="B2450" i="33" s="1"/>
  <c r="CU99" i="25"/>
  <c r="B2534" i="33" s="1"/>
  <c r="CU103" i="25"/>
  <c r="B2646" i="33" s="1"/>
  <c r="CU107" i="25"/>
  <c r="B2758" i="33" s="1"/>
  <c r="CP33" i="25"/>
  <c r="CI70" i="25"/>
  <c r="CI96" i="25"/>
  <c r="CP23" i="25"/>
  <c r="CP10" i="25"/>
  <c r="DD42" i="25"/>
  <c r="M938" i="33" s="1"/>
  <c r="DE42" i="25"/>
  <c r="N938" i="33" s="1"/>
  <c r="DD62" i="25"/>
  <c r="M1498" i="33" s="1"/>
  <c r="DE62" i="25"/>
  <c r="N1498" i="33" s="1"/>
  <c r="BZ86" i="25"/>
  <c r="M2169" i="33" s="1"/>
  <c r="CA86" i="25"/>
  <c r="N2169" i="33" s="1"/>
  <c r="BZ68" i="25"/>
  <c r="M1665" i="33" s="1"/>
  <c r="CA68" i="25"/>
  <c r="N1665" i="33" s="1"/>
  <c r="BZ43" i="25"/>
  <c r="M965" i="33" s="1"/>
  <c r="CA43" i="25"/>
  <c r="N965" i="33" s="1"/>
  <c r="AW97" i="25"/>
  <c r="N2476" i="33" s="1"/>
  <c r="AV97" i="25"/>
  <c r="M2476" i="33" s="1"/>
  <c r="DD93" i="25"/>
  <c r="M2366" i="33" s="1"/>
  <c r="DE93" i="25"/>
  <c r="N2366" i="33" s="1"/>
  <c r="DD53" i="25"/>
  <c r="M1246" i="33" s="1"/>
  <c r="DE53" i="25"/>
  <c r="N1246" i="33" s="1"/>
  <c r="DD86" i="25"/>
  <c r="M2170" i="33" s="1"/>
  <c r="DE86" i="25"/>
  <c r="N2170" i="33" s="1"/>
  <c r="DD65" i="25"/>
  <c r="M1582" i="33" s="1"/>
  <c r="DE65" i="25"/>
  <c r="N1582" i="33" s="1"/>
  <c r="DD46" i="25"/>
  <c r="M1050" i="33" s="1"/>
  <c r="DE46" i="25"/>
  <c r="N1050" i="33" s="1"/>
  <c r="DD89" i="25"/>
  <c r="M2254" i="33" s="1"/>
  <c r="DE89" i="25"/>
  <c r="N2254" i="33" s="1"/>
  <c r="AW89" i="25"/>
  <c r="N2252" i="33" s="1"/>
  <c r="AV89" i="25"/>
  <c r="M2252" i="33" s="1"/>
  <c r="AW77" i="25"/>
  <c r="N1916" i="33" s="1"/>
  <c r="AV77" i="25"/>
  <c r="M1916" i="33" s="1"/>
  <c r="AW101" i="25"/>
  <c r="N2588" i="33" s="1"/>
  <c r="AV101" i="25"/>
  <c r="M2588" i="33" s="1"/>
  <c r="BZ58" i="25"/>
  <c r="M1385" i="33" s="1"/>
  <c r="CA58" i="25"/>
  <c r="N1385" i="33" s="1"/>
  <c r="AV100" i="25"/>
  <c r="M2560" i="33" s="1"/>
  <c r="AW100" i="25"/>
  <c r="N2560" i="33" s="1"/>
  <c r="BZ51" i="25"/>
  <c r="M1189" i="33" s="1"/>
  <c r="CA51" i="25"/>
  <c r="N1189" i="33" s="1"/>
  <c r="BZ63" i="25"/>
  <c r="M1525" i="33" s="1"/>
  <c r="CA63" i="25"/>
  <c r="N1525" i="33" s="1"/>
  <c r="BZ45" i="25"/>
  <c r="M1021" i="33" s="1"/>
  <c r="CA45" i="25"/>
  <c r="N1021" i="33" s="1"/>
  <c r="BZ42" i="25"/>
  <c r="M937" i="33" s="1"/>
  <c r="CA42" i="25"/>
  <c r="N937" i="33" s="1"/>
  <c r="BZ60" i="25"/>
  <c r="M1441" i="33" s="1"/>
  <c r="CA60" i="25"/>
  <c r="N1441" i="33" s="1"/>
  <c r="AW58" i="25"/>
  <c r="N1384" i="33" s="1"/>
  <c r="AV58" i="25"/>
  <c r="M1384" i="33" s="1"/>
  <c r="BZ50" i="25"/>
  <c r="M1161" i="33" s="1"/>
  <c r="CA50" i="25"/>
  <c r="N1161" i="33" s="1"/>
  <c r="DD81" i="25"/>
  <c r="M2030" i="33" s="1"/>
  <c r="DE81" i="25"/>
  <c r="N2030" i="33" s="1"/>
  <c r="DD105" i="25"/>
  <c r="M2702" i="33" s="1"/>
  <c r="DE105" i="25"/>
  <c r="N2702" i="33" s="1"/>
  <c r="AW75" i="25"/>
  <c r="N1860" i="33" s="1"/>
  <c r="AV75" i="25"/>
  <c r="M1860" i="33" s="1"/>
  <c r="BZ94" i="25"/>
  <c r="CA94" i="25"/>
  <c r="N2393" i="33" s="1"/>
  <c r="BZ87" i="25"/>
  <c r="M2197" i="33" s="1"/>
  <c r="CA87" i="25"/>
  <c r="N2197" i="33" s="1"/>
  <c r="BZ100" i="25"/>
  <c r="M2561" i="33" s="1"/>
  <c r="CA100" i="25"/>
  <c r="N2561" i="33" s="1"/>
  <c r="AW45" i="25"/>
  <c r="N1020" i="33" s="1"/>
  <c r="AV45" i="25"/>
  <c r="M1020" i="33" s="1"/>
  <c r="AW41" i="25"/>
  <c r="N908" i="33" s="1"/>
  <c r="AV41" i="25"/>
  <c r="M908" i="33" s="1"/>
  <c r="BZ57" i="25"/>
  <c r="M1357" i="33" s="1"/>
  <c r="CA57" i="25"/>
  <c r="N1357" i="33" s="1"/>
  <c r="AW47" i="25"/>
  <c r="N1076" i="33" s="1"/>
  <c r="AV47" i="25"/>
  <c r="M1076" i="33" s="1"/>
  <c r="DD69" i="25"/>
  <c r="M1694" i="33" s="1"/>
  <c r="DE69" i="25"/>
  <c r="N1694" i="33" s="1"/>
  <c r="DD102" i="25"/>
  <c r="M2618" i="33" s="1"/>
  <c r="DE102" i="25"/>
  <c r="N2618" i="33" s="1"/>
  <c r="DD78" i="25"/>
  <c r="M1946" i="33" s="1"/>
  <c r="DE78" i="25"/>
  <c r="N1946" i="33" s="1"/>
  <c r="DD54" i="25"/>
  <c r="M1274" i="33" s="1"/>
  <c r="DE54" i="25"/>
  <c r="N1274" i="33" s="1"/>
  <c r="DD73" i="25"/>
  <c r="M1806" i="33" s="1"/>
  <c r="DE73" i="25"/>
  <c r="N1806" i="33" s="1"/>
  <c r="DD43" i="25"/>
  <c r="M966" i="33" s="1"/>
  <c r="DE43" i="25"/>
  <c r="N966" i="33" s="1"/>
  <c r="BZ79" i="25"/>
  <c r="M1973" i="33" s="1"/>
  <c r="CA79" i="25"/>
  <c r="N1973" i="33" s="1"/>
  <c r="AW74" i="25"/>
  <c r="N1832" i="33" s="1"/>
  <c r="AV74" i="25"/>
  <c r="M1832" i="33" s="1"/>
  <c r="AW94" i="25"/>
  <c r="N2392" i="33" s="1"/>
  <c r="AV94" i="25"/>
  <c r="M2392" i="33" s="1"/>
  <c r="BZ76" i="25"/>
  <c r="M1889" i="33" s="1"/>
  <c r="CA76" i="25"/>
  <c r="N1889" i="33" s="1"/>
  <c r="AW56" i="25"/>
  <c r="N1328" i="33" s="1"/>
  <c r="AV56" i="25"/>
  <c r="M1328" i="33" s="1"/>
  <c r="BZ72" i="25"/>
  <c r="M1777" i="33" s="1"/>
  <c r="CA72" i="25"/>
  <c r="N1777" i="33" s="1"/>
  <c r="AW93" i="25"/>
  <c r="N2364" i="33" s="1"/>
  <c r="AV93" i="25"/>
  <c r="M2364" i="33" s="1"/>
  <c r="BZ84" i="25"/>
  <c r="M2113" i="33" s="1"/>
  <c r="CA84" i="25"/>
  <c r="N2113" i="33" s="1"/>
  <c r="BZ56" i="25"/>
  <c r="M1329" i="33" s="1"/>
  <c r="CA56" i="25"/>
  <c r="N1329" i="33" s="1"/>
  <c r="BZ54" i="25"/>
  <c r="M1273" i="33" s="1"/>
  <c r="CA54" i="25"/>
  <c r="N1273" i="33" s="1"/>
  <c r="BZ97" i="25"/>
  <c r="M2477" i="33" s="1"/>
  <c r="CA97" i="25"/>
  <c r="N2477" i="33" s="1"/>
  <c r="BZ66" i="25"/>
  <c r="M1609" i="33" s="1"/>
  <c r="CA66" i="25"/>
  <c r="N1609" i="33" s="1"/>
  <c r="AW43" i="25"/>
  <c r="N964" i="33" s="1"/>
  <c r="AV43" i="25"/>
  <c r="M964" i="33" s="1"/>
  <c r="BZ61" i="25"/>
  <c r="M1469" i="33" s="1"/>
  <c r="CA61" i="25"/>
  <c r="N1469" i="33" s="1"/>
  <c r="FV97" i="25"/>
  <c r="DD77" i="25"/>
  <c r="M1918" i="33" s="1"/>
  <c r="DE77" i="25"/>
  <c r="N1918" i="33" s="1"/>
  <c r="AV106" i="25"/>
  <c r="M2728" i="33" s="1"/>
  <c r="AW106" i="25"/>
  <c r="N2728" i="33" s="1"/>
  <c r="AW82" i="25"/>
  <c r="N2056" i="33" s="1"/>
  <c r="AV82" i="25"/>
  <c r="M2056" i="33" s="1"/>
  <c r="AW57" i="25"/>
  <c r="N1356" i="33" s="1"/>
  <c r="AV57" i="25"/>
  <c r="M1356" i="33" s="1"/>
  <c r="BZ74" i="25"/>
  <c r="M1833" i="33" s="1"/>
  <c r="CA74" i="25"/>
  <c r="N1833" i="33" s="1"/>
  <c r="DD101" i="25"/>
  <c r="M2590" i="33" s="1"/>
  <c r="DE101" i="25"/>
  <c r="N2590" i="33" s="1"/>
  <c r="DD61" i="25"/>
  <c r="M1470" i="33" s="1"/>
  <c r="DE61" i="25"/>
  <c r="N1470" i="33" s="1"/>
  <c r="DD94" i="25"/>
  <c r="M2394" i="33" s="1"/>
  <c r="DE94" i="25"/>
  <c r="N2394" i="33" s="1"/>
  <c r="DD70" i="25"/>
  <c r="M1722" i="33" s="1"/>
  <c r="DE70" i="25"/>
  <c r="N1722" i="33" s="1"/>
  <c r="DD49" i="25"/>
  <c r="M1134" i="33" s="1"/>
  <c r="DE49" i="25"/>
  <c r="N1134" i="33" s="1"/>
  <c r="DD97" i="25"/>
  <c r="M2478" i="33" s="1"/>
  <c r="DE97" i="25"/>
  <c r="N2478" i="33" s="1"/>
  <c r="AV107" i="25"/>
  <c r="M2756" i="33" s="1"/>
  <c r="AW107" i="25"/>
  <c r="N2756" i="33" s="1"/>
  <c r="BZ103" i="25"/>
  <c r="M2645" i="33" s="1"/>
  <c r="CA103" i="25"/>
  <c r="N2645" i="33" s="1"/>
  <c r="BZ77" i="25"/>
  <c r="M1917" i="33" s="1"/>
  <c r="CA77" i="25"/>
  <c r="N1917" i="33" s="1"/>
  <c r="BZ102" i="25"/>
  <c r="M2617" i="33" s="1"/>
  <c r="CA102" i="25"/>
  <c r="N2617" i="33" s="1"/>
  <c r="BZ59" i="25"/>
  <c r="M1413" i="33" s="1"/>
  <c r="CA59" i="25"/>
  <c r="N1413" i="33" s="1"/>
  <c r="AW84" i="25"/>
  <c r="N2112" i="33" s="1"/>
  <c r="AV84" i="25"/>
  <c r="M2112" i="33" s="1"/>
  <c r="BZ69" i="25"/>
  <c r="M1693" i="33" s="1"/>
  <c r="CA69" i="25"/>
  <c r="N1693" i="33" s="1"/>
  <c r="AW59" i="25"/>
  <c r="N1412" i="33" s="1"/>
  <c r="AV59" i="25"/>
  <c r="M1412" i="33" s="1"/>
  <c r="BZ47" i="25"/>
  <c r="M1077" i="33" s="1"/>
  <c r="CA47" i="25"/>
  <c r="N1077" i="33" s="1"/>
  <c r="BZ39" i="25"/>
  <c r="M853" i="33" s="1"/>
  <c r="CA39" i="25"/>
  <c r="N853" i="33" s="1"/>
  <c r="FM103" i="25"/>
  <c r="CI73" i="25"/>
  <c r="GO44" i="25"/>
  <c r="K1003" i="33" s="1"/>
  <c r="DD44" i="3"/>
  <c r="DF44" i="3" s="1"/>
  <c r="DH52" i="3"/>
  <c r="GO43" i="25"/>
  <c r="K975" i="33" s="1"/>
  <c r="GO49" i="25"/>
  <c r="K1143" i="33" s="1"/>
  <c r="DD49" i="3"/>
  <c r="DF49" i="3" s="1"/>
  <c r="CZ46" i="3"/>
  <c r="DB46" i="3" s="1"/>
  <c r="CZ56" i="3"/>
  <c r="DB56" i="3" s="1"/>
  <c r="GK41" i="25"/>
  <c r="E919" i="33" s="1"/>
  <c r="GM51" i="25"/>
  <c r="G1199" i="33" s="1"/>
  <c r="CZ51" i="3"/>
  <c r="DB51" i="3" s="1"/>
  <c r="AU61" i="9"/>
  <c r="R60" i="15"/>
  <c r="GQ78" i="25"/>
  <c r="M1955" i="33" s="1"/>
  <c r="DB78" i="3"/>
  <c r="DD78" i="3" s="1"/>
  <c r="DF78" i="3" s="1"/>
  <c r="DH78" i="3" s="1"/>
  <c r="GS78" i="25" s="1"/>
  <c r="O1955" i="33" s="1"/>
  <c r="GK53" i="25"/>
  <c r="E1255" i="33" s="1"/>
  <c r="CV53" i="3"/>
  <c r="CX53" i="3" s="1"/>
  <c r="R96" i="15"/>
  <c r="AU97" i="9"/>
  <c r="GU61" i="25"/>
  <c r="CP62" i="3"/>
  <c r="CR62" i="3" s="1"/>
  <c r="CT62" i="3" s="1"/>
  <c r="CP66" i="3"/>
  <c r="CR66" i="3" s="1"/>
  <c r="CP72" i="3"/>
  <c r="CR72" i="3" s="1"/>
  <c r="CP76" i="3"/>
  <c r="CR76" i="3" s="1"/>
  <c r="CP86" i="3"/>
  <c r="CR86" i="3" s="1"/>
  <c r="CT86" i="3" s="1"/>
  <c r="CR87" i="3"/>
  <c r="CT87" i="3" s="1"/>
  <c r="CP90" i="3"/>
  <c r="CR90" i="3" s="1"/>
  <c r="CT90" i="3" s="1"/>
  <c r="CR97" i="3"/>
  <c r="CT97" i="3" s="1"/>
  <c r="CP100" i="3"/>
  <c r="CR100" i="3" s="1"/>
  <c r="CT100" i="3" s="1"/>
  <c r="CP103" i="3"/>
  <c r="CR103" i="3" s="1"/>
  <c r="CT103" i="3" s="1"/>
  <c r="CR108" i="3"/>
  <c r="CT108" i="3" s="1"/>
  <c r="DJ42" i="3"/>
  <c r="GS42" i="25" s="1"/>
  <c r="O947" i="33" s="1"/>
  <c r="CT50" i="3"/>
  <c r="DJ60" i="3"/>
  <c r="GS60" i="25" s="1"/>
  <c r="O1451" i="33" s="1"/>
  <c r="DJ65" i="3"/>
  <c r="DJ70" i="3"/>
  <c r="DJ75" i="3"/>
  <c r="DJ80" i="3"/>
  <c r="DJ85" i="3"/>
  <c r="GT85" i="25" s="1"/>
  <c r="O2152" i="33" s="1"/>
  <c r="DJ89" i="3"/>
  <c r="GT89" i="25" s="1"/>
  <c r="O2264" i="33" s="1"/>
  <c r="DJ93" i="3"/>
  <c r="GT93" i="25" s="1"/>
  <c r="O2376" i="33" s="1"/>
  <c r="DJ99" i="3"/>
  <c r="GT99" i="25" s="1"/>
  <c r="O2544" i="33" s="1"/>
  <c r="DJ102" i="3"/>
  <c r="GT102" i="25" s="1"/>
  <c r="O2628" i="33" s="1"/>
  <c r="DJ46" i="3"/>
  <c r="GS46" i="25" s="1"/>
  <c r="O1059" i="33" s="1"/>
  <c r="DJ47" i="3"/>
  <c r="GS47" i="25" s="1"/>
  <c r="O1087" i="33" s="1"/>
  <c r="DJ48" i="3"/>
  <c r="GS48" i="25" s="1"/>
  <c r="O1115" i="33" s="1"/>
  <c r="DJ49" i="3"/>
  <c r="GS49" i="25" s="1"/>
  <c r="O1143" i="33" s="1"/>
  <c r="DJ50" i="3"/>
  <c r="GS50" i="25" s="1"/>
  <c r="O1171" i="33" s="1"/>
  <c r="DJ51" i="3"/>
  <c r="GS51" i="25" s="1"/>
  <c r="O1199" i="33" s="1"/>
  <c r="DJ52" i="3"/>
  <c r="GS52" i="25" s="1"/>
  <c r="O1227" i="33" s="1"/>
  <c r="DJ53" i="3"/>
  <c r="GS53" i="25" s="1"/>
  <c r="O1255" i="33" s="1"/>
  <c r="DJ54" i="3"/>
  <c r="GS54" i="25" s="1"/>
  <c r="O1283" i="33" s="1"/>
  <c r="DJ55" i="3"/>
  <c r="GS55" i="25" s="1"/>
  <c r="O1311" i="33" s="1"/>
  <c r="DJ57" i="3"/>
  <c r="GS57" i="25" s="1"/>
  <c r="O1367" i="33" s="1"/>
  <c r="CP59" i="3"/>
  <c r="CR59" i="3" s="1"/>
  <c r="CT59" i="3" s="1"/>
  <c r="CR60" i="3"/>
  <c r="CT60" i="3" s="1"/>
  <c r="CP64" i="3"/>
  <c r="CR64" i="3" s="1"/>
  <c r="CP68" i="3"/>
  <c r="CR68" i="3" s="1"/>
  <c r="CP69" i="3"/>
  <c r="CR69" i="3" s="1"/>
  <c r="CP74" i="3"/>
  <c r="CR74" i="3" s="1"/>
  <c r="CR75" i="3"/>
  <c r="CP79" i="3"/>
  <c r="CR79" i="3" s="1"/>
  <c r="CR83" i="3"/>
  <c r="GO83" i="25" s="1"/>
  <c r="K2095" i="33" s="1"/>
  <c r="CP84" i="3"/>
  <c r="CR84" i="3" s="1"/>
  <c r="CT84" i="3" s="1"/>
  <c r="CP88" i="3"/>
  <c r="CR88" i="3" s="1"/>
  <c r="CT88" i="3" s="1"/>
  <c r="CP92" i="3"/>
  <c r="CR92" i="3" s="1"/>
  <c r="CT92" i="3" s="1"/>
  <c r="CR93" i="3"/>
  <c r="CT93" i="3" s="1"/>
  <c r="DJ94" i="3"/>
  <c r="GT94" i="25" s="1"/>
  <c r="O2404" i="33" s="1"/>
  <c r="CP95" i="3"/>
  <c r="CR95" i="3" s="1"/>
  <c r="CT95" i="3" s="1"/>
  <c r="CR99" i="3"/>
  <c r="CT99" i="3" s="1"/>
  <c r="CP101" i="3"/>
  <c r="CR101" i="3" s="1"/>
  <c r="CT101" i="3" s="1"/>
  <c r="CP105" i="3"/>
  <c r="CR105" i="3" s="1"/>
  <c r="CT105" i="3" s="1"/>
  <c r="DJ10" i="25"/>
  <c r="S42" i="33" s="1"/>
  <c r="S43" i="33" s="1"/>
  <c r="ID10" i="25"/>
  <c r="DF119" i="25" s="1"/>
  <c r="KC17" i="25" s="1"/>
  <c r="IB10" i="25"/>
  <c r="DB116" i="25" s="1"/>
  <c r="KA14" i="25" s="1"/>
  <c r="R38" i="25"/>
  <c r="G10" i="33"/>
  <c r="BX115" i="25"/>
  <c r="JS13" i="25" s="1"/>
  <c r="BX118" i="25"/>
  <c r="JS16" i="25" s="1"/>
  <c r="BX113" i="25"/>
  <c r="JS11" i="25" s="1"/>
  <c r="R91" i="25"/>
  <c r="CY106" i="25"/>
  <c r="H2730" i="33" s="1"/>
  <c r="BB7" i="25"/>
  <c r="R97" i="25"/>
  <c r="BX121" i="25"/>
  <c r="JS19" i="25" s="1"/>
  <c r="HM4" i="25"/>
  <c r="N4" i="9" s="1"/>
  <c r="FS84" i="25"/>
  <c r="T2120" i="33" s="1"/>
  <c r="CE68" i="25"/>
  <c r="R1665" i="33" s="1"/>
  <c r="FJ97" i="25"/>
  <c r="FJ88" i="25"/>
  <c r="FJ105" i="25"/>
  <c r="R98" i="25"/>
  <c r="AF72" i="25"/>
  <c r="FS97" i="25"/>
  <c r="T2484" i="33" s="1"/>
  <c r="CY38" i="25"/>
  <c r="H826" i="33" s="1"/>
  <c r="DM78" i="25"/>
  <c r="DM98" i="25"/>
  <c r="DM13" i="25"/>
  <c r="CY16" i="25"/>
  <c r="H210" i="33" s="1"/>
  <c r="FJ85" i="25"/>
  <c r="R106" i="25"/>
  <c r="R25" i="25"/>
  <c r="R83" i="25"/>
  <c r="FJ17" i="25"/>
  <c r="FJ37" i="25"/>
  <c r="FJ13" i="25"/>
  <c r="FV30" i="25"/>
  <c r="FM26" i="25"/>
  <c r="AQ91" i="25"/>
  <c r="H2308" i="33" s="1"/>
  <c r="BU75" i="25"/>
  <c r="H1861" i="33" s="1"/>
  <c r="BU95" i="25"/>
  <c r="H2421" i="33" s="1"/>
  <c r="CY31" i="25"/>
  <c r="H630" i="33" s="1"/>
  <c r="FJ61" i="25"/>
  <c r="FJ58" i="25"/>
  <c r="AF97" i="25"/>
  <c r="R81" i="25"/>
  <c r="FJ73" i="25"/>
  <c r="FM10" i="25"/>
  <c r="FM20" i="25"/>
  <c r="FV16" i="25"/>
  <c r="FV20" i="25"/>
  <c r="FV38" i="25"/>
  <c r="BU30" i="25"/>
  <c r="H601" i="33" s="1"/>
  <c r="DJ18" i="3"/>
  <c r="GS18" i="25" s="1"/>
  <c r="O275" i="33" s="1"/>
  <c r="BU44" i="25"/>
  <c r="H993" i="33" s="1"/>
  <c r="CI66" i="25"/>
  <c r="AQ20" i="25"/>
  <c r="H320" i="33" s="1"/>
  <c r="CY26" i="25"/>
  <c r="H490" i="33" s="1"/>
  <c r="CY66" i="25"/>
  <c r="H1610" i="33" s="1"/>
  <c r="CY75" i="25"/>
  <c r="H1862" i="33" s="1"/>
  <c r="BU65" i="25"/>
  <c r="H1581" i="33" s="1"/>
  <c r="AQ19" i="25"/>
  <c r="H292" i="33" s="1"/>
  <c r="BL47" i="25"/>
  <c r="AF23" i="25"/>
  <c r="AF39" i="25"/>
  <c r="R56" i="25"/>
  <c r="CM7" i="25"/>
  <c r="AF27" i="25"/>
  <c r="R52" i="25"/>
  <c r="FM12" i="25"/>
  <c r="FM38" i="25"/>
  <c r="DX8" i="25"/>
  <c r="GK30" i="25"/>
  <c r="E611" i="33" s="1"/>
  <c r="CV30" i="3"/>
  <c r="CX30" i="3" s="1"/>
  <c r="AU17" i="9"/>
  <c r="R16" i="15"/>
  <c r="DM35" i="25"/>
  <c r="Z3" i="9"/>
  <c r="V103" i="15"/>
  <c r="AF101" i="15"/>
  <c r="AE91" i="15"/>
  <c r="W89" i="15"/>
  <c r="DM29" i="25"/>
  <c r="GK17" i="25"/>
  <c r="E247" i="33" s="1"/>
  <c r="HN4" i="25"/>
  <c r="FS64" i="25"/>
  <c r="T1560" i="33" s="1"/>
  <c r="CQ109" i="3"/>
  <c r="CS109" i="3" s="1"/>
  <c r="CU109" i="3" s="1"/>
  <c r="CW109" i="3" s="1"/>
  <c r="CY109" i="3" s="1"/>
  <c r="DA109" i="3" s="1"/>
  <c r="DC109" i="3" s="1"/>
  <c r="DE109" i="3" s="1"/>
  <c r="DG109" i="3" s="1"/>
  <c r="DI109" i="3" s="1"/>
  <c r="DM20" i="25"/>
  <c r="AQ54" i="25"/>
  <c r="H1272" i="33" s="1"/>
  <c r="AQ72" i="25"/>
  <c r="H1776" i="33" s="1"/>
  <c r="CY29" i="25"/>
  <c r="H574" i="33" s="1"/>
  <c r="DM30" i="25"/>
  <c r="CY55" i="25"/>
  <c r="H1302" i="33" s="1"/>
  <c r="CY58" i="25"/>
  <c r="H1386" i="33" s="1"/>
  <c r="CY59" i="25"/>
  <c r="H1414" i="33" s="1"/>
  <c r="BU22" i="25"/>
  <c r="H377" i="33" s="1"/>
  <c r="BU26" i="25"/>
  <c r="H489" i="33" s="1"/>
  <c r="AQ39" i="25"/>
  <c r="H852" i="33" s="1"/>
  <c r="CY63" i="25"/>
  <c r="H1526" i="33" s="1"/>
  <c r="CY64" i="25"/>
  <c r="H1554" i="33" s="1"/>
  <c r="CY91" i="25"/>
  <c r="H2310" i="33" s="1"/>
  <c r="AE77" i="15"/>
  <c r="AG47" i="15"/>
  <c r="AF39" i="15"/>
  <c r="AE35" i="15"/>
  <c r="V31" i="15"/>
  <c r="V29" i="15"/>
  <c r="AF25" i="15"/>
  <c r="W23" i="15"/>
  <c r="W21" i="15"/>
  <c r="AF19" i="15"/>
  <c r="AG17" i="15"/>
  <c r="AF15" i="15"/>
  <c r="W13" i="15"/>
  <c r="AF9" i="15"/>
  <c r="DJ21" i="3"/>
  <c r="GS21" i="25" s="1"/>
  <c r="O359" i="33" s="1"/>
  <c r="BU24" i="25"/>
  <c r="H433" i="33" s="1"/>
  <c r="BU27" i="25"/>
  <c r="H517" i="33" s="1"/>
  <c r="CI33" i="25"/>
  <c r="BU40" i="25"/>
  <c r="H881" i="33" s="1"/>
  <c r="AQ49" i="25"/>
  <c r="H1132" i="33" s="1"/>
  <c r="AQ52" i="25"/>
  <c r="H1216" i="33" s="1"/>
  <c r="CY96" i="25"/>
  <c r="H2450" i="33" s="1"/>
  <c r="CY98" i="25"/>
  <c r="H2506" i="33" s="1"/>
  <c r="AG107" i="15"/>
  <c r="AQ46" i="25"/>
  <c r="H1048" i="33" s="1"/>
  <c r="BU88" i="25"/>
  <c r="H2225" i="33" s="1"/>
  <c r="AF93" i="25"/>
  <c r="FJ67" i="25"/>
  <c r="AF47" i="25"/>
  <c r="FJ21" i="25"/>
  <c r="FJ60" i="25"/>
  <c r="AF20" i="25"/>
  <c r="GL9" i="25"/>
  <c r="E24" i="33" s="1"/>
  <c r="CW9" i="3"/>
  <c r="CY9" i="3" s="1"/>
  <c r="DA9" i="3" s="1"/>
  <c r="DC9" i="3" s="1"/>
  <c r="BL61" i="25"/>
  <c r="FJ34" i="25"/>
  <c r="FJ48" i="25"/>
  <c r="AF103" i="25"/>
  <c r="FM30" i="25"/>
  <c r="GU14" i="25"/>
  <c r="CV20" i="3"/>
  <c r="CX20" i="3" s="1"/>
  <c r="AG14" i="25"/>
  <c r="AH14" i="25" s="1"/>
  <c r="FM35" i="25"/>
  <c r="FV9" i="25"/>
  <c r="FN6" i="25"/>
  <c r="FH86" i="25"/>
  <c r="L13" i="33"/>
  <c r="FS89" i="25"/>
  <c r="T2260" i="33" s="1"/>
  <c r="DJ28" i="3"/>
  <c r="GS28" i="25" s="1"/>
  <c r="O555" i="33" s="1"/>
  <c r="AF98" i="15"/>
  <c r="AE94" i="15"/>
  <c r="AF86" i="15"/>
  <c r="W74" i="15"/>
  <c r="V70" i="15"/>
  <c r="AG68" i="15"/>
  <c r="AF64" i="15"/>
  <c r="AF60" i="15"/>
  <c r="AE54" i="15"/>
  <c r="V52" i="15"/>
  <c r="AF48" i="15"/>
  <c r="W46" i="15"/>
  <c r="AE42" i="15"/>
  <c r="AE38" i="15"/>
  <c r="W32" i="15"/>
  <c r="V28" i="15"/>
  <c r="W24" i="15"/>
  <c r="W22" i="15"/>
  <c r="W20" i="15"/>
  <c r="AE18" i="15"/>
  <c r="AE16" i="15"/>
  <c r="W14" i="15"/>
  <c r="AG12" i="15"/>
  <c r="CF8" i="25"/>
  <c r="DJ20" i="3"/>
  <c r="GS20" i="25" s="1"/>
  <c r="O331" i="33" s="1"/>
  <c r="DJ37" i="3"/>
  <c r="GS37" i="25" s="1"/>
  <c r="O807" i="33" s="1"/>
  <c r="CR33" i="3"/>
  <c r="CT33" i="3" s="1"/>
  <c r="DJ29" i="3"/>
  <c r="GS29" i="25" s="1"/>
  <c r="O583" i="33" s="1"/>
  <c r="DJ25" i="3"/>
  <c r="GS25" i="25" s="1"/>
  <c r="O471" i="33" s="1"/>
  <c r="CR13" i="3"/>
  <c r="CT13" i="3" s="1"/>
  <c r="CP35" i="3"/>
  <c r="CR35" i="3" s="1"/>
  <c r="CT35" i="3" s="1"/>
  <c r="CP31" i="3"/>
  <c r="CR31" i="3" s="1"/>
  <c r="CT31" i="3" s="1"/>
  <c r="CP27" i="3"/>
  <c r="CR27" i="3" s="1"/>
  <c r="CT27" i="3" s="1"/>
  <c r="CP19" i="3"/>
  <c r="CR19" i="3" s="1"/>
  <c r="CT19" i="3" s="1"/>
  <c r="CP11" i="3"/>
  <c r="CR11" i="3" s="1"/>
  <c r="CT11" i="3" s="1"/>
  <c r="CI87" i="25"/>
  <c r="AQ24" i="25"/>
  <c r="H432" i="33" s="1"/>
  <c r="BU28" i="25"/>
  <c r="H545" i="33" s="1"/>
  <c r="BU35" i="25"/>
  <c r="H741" i="33" s="1"/>
  <c r="BU37" i="25"/>
  <c r="H797" i="33" s="1"/>
  <c r="AQ16" i="25"/>
  <c r="H208" i="33" s="1"/>
  <c r="BU16" i="25"/>
  <c r="H209" i="33" s="1"/>
  <c r="BU25" i="25"/>
  <c r="H461" i="33" s="1"/>
  <c r="AQ50" i="25"/>
  <c r="H1160" i="33" s="1"/>
  <c r="AQ53" i="25"/>
  <c r="H1244" i="33" s="1"/>
  <c r="AQ64" i="25"/>
  <c r="H1552" i="33" s="1"/>
  <c r="AQ67" i="25"/>
  <c r="H1636" i="33" s="1"/>
  <c r="BU67" i="25"/>
  <c r="H1637" i="33" s="1"/>
  <c r="AQ25" i="25"/>
  <c r="H460" i="33" s="1"/>
  <c r="AQ32" i="25"/>
  <c r="H656" i="33" s="1"/>
  <c r="AQ34" i="25"/>
  <c r="H712" i="33" s="1"/>
  <c r="BU36" i="25"/>
  <c r="H769" i="33" s="1"/>
  <c r="AU39" i="25"/>
  <c r="L852" i="33" s="1"/>
  <c r="L855" i="33" s="1"/>
  <c r="AQ48" i="25"/>
  <c r="H1104" i="33" s="1"/>
  <c r="BU55" i="25"/>
  <c r="H1301" i="33" s="1"/>
  <c r="BU70" i="25"/>
  <c r="H1721" i="33" s="1"/>
  <c r="BU73" i="25"/>
  <c r="H1805" i="33" s="1"/>
  <c r="AQ78" i="25"/>
  <c r="H1944" i="33" s="1"/>
  <c r="BU80" i="25"/>
  <c r="H2001" i="33" s="1"/>
  <c r="AQ81" i="25"/>
  <c r="H2028" i="33" s="1"/>
  <c r="BU92" i="25"/>
  <c r="H2337" i="33" s="1"/>
  <c r="AQ96" i="25"/>
  <c r="H2448" i="33" s="1"/>
  <c r="BU98" i="25"/>
  <c r="H2505" i="33" s="1"/>
  <c r="BU107" i="25"/>
  <c r="H2757" i="33" s="1"/>
  <c r="AQ13" i="25"/>
  <c r="H124" i="33" s="1"/>
  <c r="CY15" i="25"/>
  <c r="H182" i="33" s="1"/>
  <c r="CY17" i="25"/>
  <c r="H238" i="33" s="1"/>
  <c r="BU21" i="25"/>
  <c r="H349" i="33" s="1"/>
  <c r="CY88" i="25"/>
  <c r="H2226" i="33" s="1"/>
  <c r="BU89" i="25"/>
  <c r="H2253" i="33" s="1"/>
  <c r="AQ98" i="25"/>
  <c r="H2504" i="33" s="1"/>
  <c r="AQ102" i="25"/>
  <c r="H2616" i="33" s="1"/>
  <c r="BU11" i="25"/>
  <c r="H69" i="33" s="1"/>
  <c r="BQ21" i="25"/>
  <c r="B349" i="33" s="1"/>
  <c r="AQ23" i="25"/>
  <c r="H404" i="33" s="1"/>
  <c r="CY34" i="25"/>
  <c r="H714" i="33" s="1"/>
  <c r="CY35" i="25"/>
  <c r="H742" i="33" s="1"/>
  <c r="CY56" i="25"/>
  <c r="H1330" i="33" s="1"/>
  <c r="CY68" i="25"/>
  <c r="H1666" i="33" s="1"/>
  <c r="CY80" i="25"/>
  <c r="H2002" i="33" s="1"/>
  <c r="CY92" i="25"/>
  <c r="H2338" i="33" s="1"/>
  <c r="CY95" i="25"/>
  <c r="H2422" i="33" s="1"/>
  <c r="AQ61" i="25"/>
  <c r="H1468" i="33" s="1"/>
  <c r="BQ11" i="25"/>
  <c r="B69" i="33" s="1"/>
  <c r="AM11" i="25"/>
  <c r="B68" i="33" s="1"/>
  <c r="CY14" i="25"/>
  <c r="H154" i="33" s="1"/>
  <c r="BU17" i="25"/>
  <c r="H237" i="33" s="1"/>
  <c r="CY18" i="25"/>
  <c r="H266" i="33" s="1"/>
  <c r="BQ23" i="25"/>
  <c r="B405" i="33" s="1"/>
  <c r="AM23" i="25"/>
  <c r="B404" i="33" s="1"/>
  <c r="CY32" i="25"/>
  <c r="H658" i="33" s="1"/>
  <c r="CY33" i="25"/>
  <c r="H686" i="33" s="1"/>
  <c r="CY39" i="25"/>
  <c r="H854" i="33" s="1"/>
  <c r="CY41" i="25"/>
  <c r="H910" i="33" s="1"/>
  <c r="CY50" i="25"/>
  <c r="H1162" i="33" s="1"/>
  <c r="CY51" i="25"/>
  <c r="H1190" i="33" s="1"/>
  <c r="CY67" i="25"/>
  <c r="H1638" i="33" s="1"/>
  <c r="CY84" i="25"/>
  <c r="H2114" i="33" s="1"/>
  <c r="CY87" i="25"/>
  <c r="H2198" i="33" s="1"/>
  <c r="CY103" i="25"/>
  <c r="H2646" i="33" s="1"/>
  <c r="CE72" i="25"/>
  <c r="R1777" i="33" s="1"/>
  <c r="AF74" i="25"/>
  <c r="R73" i="25"/>
  <c r="AF77" i="25"/>
  <c r="FJ107" i="25"/>
  <c r="R87" i="25"/>
  <c r="R99" i="25"/>
  <c r="FJ65" i="25"/>
  <c r="FJ82" i="25"/>
  <c r="FJ69" i="25"/>
  <c r="Y111" i="15"/>
  <c r="JS33" i="25" s="1"/>
  <c r="AF36" i="25"/>
  <c r="AF14" i="25"/>
  <c r="R23" i="25"/>
  <c r="R27" i="25"/>
  <c r="AF91" i="25"/>
  <c r="AF75" i="25"/>
  <c r="FJ100" i="25"/>
  <c r="R62" i="25"/>
  <c r="R58" i="25"/>
  <c r="AF57" i="25"/>
  <c r="AF60" i="25"/>
  <c r="R80" i="25"/>
  <c r="R101" i="25"/>
  <c r="AF89" i="25"/>
  <c r="FJ106" i="25"/>
  <c r="FJ68" i="25"/>
  <c r="GU16" i="25"/>
  <c r="FJ98" i="25"/>
  <c r="CZ22" i="3"/>
  <c r="DB22" i="3" s="1"/>
  <c r="GM22" i="25"/>
  <c r="G387" i="33" s="1"/>
  <c r="GO23" i="25"/>
  <c r="K415" i="33" s="1"/>
  <c r="R19" i="25"/>
  <c r="FJ19" i="25"/>
  <c r="FJ39" i="25"/>
  <c r="R33" i="25"/>
  <c r="R20" i="25"/>
  <c r="FJ43" i="25"/>
  <c r="AF98" i="25"/>
  <c r="R71" i="25"/>
  <c r="R69" i="25"/>
  <c r="R77" i="25"/>
  <c r="FJ47" i="25"/>
  <c r="R89" i="25"/>
  <c r="R24" i="25"/>
  <c r="R43" i="25"/>
  <c r="AF51" i="25"/>
  <c r="AF43" i="25"/>
  <c r="R53" i="25"/>
  <c r="AF61" i="25"/>
  <c r="AF62" i="25"/>
  <c r="AF80" i="25"/>
  <c r="R70" i="25"/>
  <c r="FJ96" i="25"/>
  <c r="FJ104" i="25"/>
  <c r="FM22" i="25"/>
  <c r="CP31" i="25"/>
  <c r="DT86" i="25"/>
  <c r="BL28" i="25"/>
  <c r="DT92" i="25"/>
  <c r="GK23" i="25"/>
  <c r="E415" i="33" s="1"/>
  <c r="CV14" i="3"/>
  <c r="CX14" i="3" s="1"/>
  <c r="R30" i="15"/>
  <c r="FV33" i="25"/>
  <c r="AU31" i="9"/>
  <c r="G64" i="15"/>
  <c r="A42" i="15"/>
  <c r="AE10" i="15"/>
  <c r="AF11" i="15"/>
  <c r="DJ22" i="3"/>
  <c r="GS22" i="25" s="1"/>
  <c r="O387" i="33" s="1"/>
  <c r="DJ23" i="3"/>
  <c r="GS23" i="25" s="1"/>
  <c r="O415" i="33" s="1"/>
  <c r="CP37" i="3"/>
  <c r="CR37" i="3" s="1"/>
  <c r="CT37" i="3" s="1"/>
  <c r="BU109" i="3"/>
  <c r="BV110" i="3" s="1"/>
  <c r="CG109" i="3"/>
  <c r="CH110" i="3" s="1"/>
  <c r="BS109" i="3"/>
  <c r="BT110" i="3" s="1"/>
  <c r="DJ24" i="3"/>
  <c r="GS24" i="25" s="1"/>
  <c r="O443" i="33" s="1"/>
  <c r="DJ26" i="3"/>
  <c r="GS26" i="25" s="1"/>
  <c r="O499" i="33" s="1"/>
  <c r="DJ30" i="3"/>
  <c r="GS30" i="25" s="1"/>
  <c r="O611" i="33" s="1"/>
  <c r="DJ31" i="3"/>
  <c r="GS31" i="25" s="1"/>
  <c r="O639" i="33" s="1"/>
  <c r="DJ32" i="3"/>
  <c r="GS32" i="25" s="1"/>
  <c r="O667" i="33" s="1"/>
  <c r="DJ34" i="3"/>
  <c r="GS34" i="25" s="1"/>
  <c r="O723" i="33" s="1"/>
  <c r="DJ38" i="3"/>
  <c r="GS38" i="25" s="1"/>
  <c r="O835" i="33" s="1"/>
  <c r="BY109" i="3"/>
  <c r="BZ110" i="3" s="1"/>
  <c r="BQ109" i="3"/>
  <c r="AQ10" i="25"/>
  <c r="H40" i="33" s="1"/>
  <c r="BU10" i="25"/>
  <c r="H41" i="33" s="1"/>
  <c r="BU14" i="25"/>
  <c r="H153" i="33" s="1"/>
  <c r="BU18" i="25"/>
  <c r="H265" i="33" s="1"/>
  <c r="AQ30" i="25"/>
  <c r="H600" i="33" s="1"/>
  <c r="BU31" i="25"/>
  <c r="H629" i="33" s="1"/>
  <c r="AQ33" i="25"/>
  <c r="H684" i="33" s="1"/>
  <c r="BU33" i="25"/>
  <c r="H685" i="33" s="1"/>
  <c r="AZ50" i="25"/>
  <c r="Q1160" i="33" s="1"/>
  <c r="AQ14" i="25"/>
  <c r="H152" i="33" s="1"/>
  <c r="AQ27" i="25"/>
  <c r="H516" i="33" s="1"/>
  <c r="AQ29" i="25"/>
  <c r="H572" i="33" s="1"/>
  <c r="AQ31" i="25"/>
  <c r="H628" i="33" s="1"/>
  <c r="AQ35" i="25"/>
  <c r="H740" i="33" s="1"/>
  <c r="AQ44" i="25"/>
  <c r="H992" i="33" s="1"/>
  <c r="AQ18" i="25"/>
  <c r="H264" i="33" s="1"/>
  <c r="AQ22" i="25"/>
  <c r="H376" i="33" s="1"/>
  <c r="AQ26" i="25"/>
  <c r="H488" i="33" s="1"/>
  <c r="AQ28" i="25"/>
  <c r="H544" i="33" s="1"/>
  <c r="BU32" i="25"/>
  <c r="H657" i="33" s="1"/>
  <c r="BU34" i="25"/>
  <c r="H713" i="33" s="1"/>
  <c r="AQ38" i="25"/>
  <c r="H824" i="33" s="1"/>
  <c r="CI68" i="25"/>
  <c r="AQ60" i="25"/>
  <c r="H1440" i="33" s="1"/>
  <c r="AQ66" i="25"/>
  <c r="H1608" i="33" s="1"/>
  <c r="AQ69" i="25"/>
  <c r="H1692" i="33" s="1"/>
  <c r="BU62" i="25"/>
  <c r="H1497" i="33" s="1"/>
  <c r="AQ63" i="25"/>
  <c r="H1524" i="33" s="1"/>
  <c r="AQ65" i="25"/>
  <c r="H1580" i="33" s="1"/>
  <c r="AQ71" i="25"/>
  <c r="H1748" i="33" s="1"/>
  <c r="BU71" i="25"/>
  <c r="H1749" i="33" s="1"/>
  <c r="AQ40" i="25"/>
  <c r="H880" i="33" s="1"/>
  <c r="AQ42" i="25"/>
  <c r="H936" i="33" s="1"/>
  <c r="BU53" i="25"/>
  <c r="H1245" i="33" s="1"/>
  <c r="AQ62" i="25"/>
  <c r="H1496" i="33" s="1"/>
  <c r="CI88" i="25"/>
  <c r="BU91" i="25"/>
  <c r="H2309" i="33" s="1"/>
  <c r="CI103" i="25"/>
  <c r="AQ105" i="25"/>
  <c r="H2700" i="33" s="1"/>
  <c r="BU105" i="25"/>
  <c r="H2701" i="33" s="1"/>
  <c r="CF7" i="25"/>
  <c r="CY12" i="25"/>
  <c r="H98" i="33" s="1"/>
  <c r="AQ17" i="25"/>
  <c r="H236" i="33" s="1"/>
  <c r="AQ21" i="25"/>
  <c r="H348" i="33" s="1"/>
  <c r="CY21" i="25"/>
  <c r="H350" i="33" s="1"/>
  <c r="CY107" i="25"/>
  <c r="H2758" i="33" s="1"/>
  <c r="AQ76" i="25"/>
  <c r="H1888" i="33" s="1"/>
  <c r="BU78" i="25"/>
  <c r="H1945" i="33" s="1"/>
  <c r="AQ79" i="25"/>
  <c r="H1972" i="33" s="1"/>
  <c r="BU83" i="25"/>
  <c r="H2085" i="33" s="1"/>
  <c r="AQ92" i="25"/>
  <c r="H2336" i="33" s="1"/>
  <c r="AQ104" i="25"/>
  <c r="H2672" i="33" s="1"/>
  <c r="BU106" i="25"/>
  <c r="H2729" i="33" s="1"/>
  <c r="CI107" i="25"/>
  <c r="BU108" i="25"/>
  <c r="H2785" i="33" s="1"/>
  <c r="BU9" i="25"/>
  <c r="H13" i="33" s="1"/>
  <c r="AQ11" i="25"/>
  <c r="H68" i="33" s="1"/>
  <c r="BU13" i="25"/>
  <c r="H125" i="33" s="1"/>
  <c r="CY13" i="25"/>
  <c r="H126" i="33" s="1"/>
  <c r="BU15" i="25"/>
  <c r="H181" i="33" s="1"/>
  <c r="CY19" i="25"/>
  <c r="H294" i="33" s="1"/>
  <c r="CY20" i="25"/>
  <c r="H322" i="33" s="1"/>
  <c r="CY28" i="25"/>
  <c r="H546" i="33" s="1"/>
  <c r="CY37" i="25"/>
  <c r="H798" i="33" s="1"/>
  <c r="CY44" i="25"/>
  <c r="H994" i="33" s="1"/>
  <c r="CY48" i="25"/>
  <c r="H1106" i="33" s="1"/>
  <c r="CY90" i="25"/>
  <c r="H2282" i="33" s="1"/>
  <c r="CY99" i="25"/>
  <c r="H2534" i="33" s="1"/>
  <c r="CY104" i="25"/>
  <c r="H2674" i="33" s="1"/>
  <c r="BU81" i="25"/>
  <c r="H2029" i="33" s="1"/>
  <c r="BU85" i="25"/>
  <c r="H2141" i="33" s="1"/>
  <c r="AQ88" i="25"/>
  <c r="H2224" i="33" s="1"/>
  <c r="AQ90" i="25"/>
  <c r="H2280" i="33" s="1"/>
  <c r="BU90" i="25"/>
  <c r="H2281" i="33" s="1"/>
  <c r="CY36" i="25"/>
  <c r="H770" i="33" s="1"/>
  <c r="CY47" i="25"/>
  <c r="H1078" i="33" s="1"/>
  <c r="CY52" i="25"/>
  <c r="H1218" i="33" s="1"/>
  <c r="CY57" i="25"/>
  <c r="H1358" i="33" s="1"/>
  <c r="CY60" i="25"/>
  <c r="H1442" i="33" s="1"/>
  <c r="CY71" i="25"/>
  <c r="H1750" i="33" s="1"/>
  <c r="CY79" i="25"/>
  <c r="H1974" i="33" s="1"/>
  <c r="AF108" i="25"/>
  <c r="R64" i="25"/>
  <c r="R65" i="25"/>
  <c r="AF85" i="25"/>
  <c r="R102" i="25"/>
  <c r="GQ38" i="25"/>
  <c r="M835" i="33" s="1"/>
  <c r="DH38" i="3"/>
  <c r="R17" i="25"/>
  <c r="R22" i="25"/>
  <c r="R29" i="25"/>
  <c r="R50" i="25"/>
  <c r="AF54" i="25"/>
  <c r="R31" i="25"/>
  <c r="AF41" i="25"/>
  <c r="R51" i="25"/>
  <c r="AF17" i="25"/>
  <c r="R37" i="25"/>
  <c r="AF58" i="25"/>
  <c r="FJ53" i="25"/>
  <c r="FJ51" i="25"/>
  <c r="R28" i="25"/>
  <c r="R66" i="25"/>
  <c r="R74" i="25"/>
  <c r="R94" i="25"/>
  <c r="AF66" i="25"/>
  <c r="FJ74" i="25"/>
  <c r="FJ79" i="25"/>
  <c r="GU11" i="25"/>
  <c r="R95" i="25"/>
  <c r="R16" i="25"/>
  <c r="AF11" i="25"/>
  <c r="AF28" i="25"/>
  <c r="R60" i="25"/>
  <c r="AF42" i="25"/>
  <c r="FJ54" i="25"/>
  <c r="AF22" i="25"/>
  <c r="R61" i="25"/>
  <c r="FJ18" i="25"/>
  <c r="AF56" i="25"/>
  <c r="R40" i="25"/>
  <c r="FJ29" i="25"/>
  <c r="R41" i="25"/>
  <c r="R36" i="25"/>
  <c r="FJ12" i="25"/>
  <c r="AF102" i="25"/>
  <c r="AF96" i="25"/>
  <c r="AF90" i="25"/>
  <c r="GU17" i="25"/>
  <c r="CZ10" i="3"/>
  <c r="DB10" i="3" s="1"/>
  <c r="GM10" i="25"/>
  <c r="G51" i="33" s="1"/>
  <c r="GU78" i="25"/>
  <c r="AF15" i="25"/>
  <c r="AF37" i="25"/>
  <c r="AF44" i="25"/>
  <c r="R57" i="25"/>
  <c r="AF49" i="25"/>
  <c r="AF33" i="25"/>
  <c r="AF35" i="25"/>
  <c r="R32" i="25"/>
  <c r="R44" i="25"/>
  <c r="FJ16" i="25"/>
  <c r="FJ45" i="25"/>
  <c r="R15" i="25"/>
  <c r="R107" i="25"/>
  <c r="R93" i="25"/>
  <c r="AH38" i="25"/>
  <c r="AH35" i="25"/>
  <c r="AH20" i="25"/>
  <c r="AH16" i="25"/>
  <c r="AH21" i="25"/>
  <c r="AJ21" i="25" s="1"/>
  <c r="AK21" i="25" s="1"/>
  <c r="FZ21" i="25" s="1"/>
  <c r="AH30" i="25"/>
  <c r="AH36" i="25"/>
  <c r="AH19" i="25"/>
  <c r="AJ19" i="25" s="1"/>
  <c r="AK19" i="25" s="1"/>
  <c r="FZ19" i="25" s="1"/>
  <c r="AH23" i="25"/>
  <c r="AJ23" i="25" s="1"/>
  <c r="AK23" i="25" s="1"/>
  <c r="FZ23" i="25" s="1"/>
  <c r="AH32" i="25"/>
  <c r="AH29" i="25"/>
  <c r="AH22" i="25"/>
  <c r="AH17" i="25"/>
  <c r="AH26" i="25"/>
  <c r="AH37" i="25"/>
  <c r="AH33" i="25"/>
  <c r="AH24" i="25"/>
  <c r="AJ24" i="25" s="1"/>
  <c r="AK24" i="25" s="1"/>
  <c r="FZ24" i="25" s="1"/>
  <c r="AH12" i="25"/>
  <c r="AH13" i="25"/>
  <c r="AH28" i="25"/>
  <c r="AH27" i="25"/>
  <c r="AJ27" i="25" s="1"/>
  <c r="AK27" i="25" s="1"/>
  <c r="FZ27" i="25" s="1"/>
  <c r="AH34" i="25"/>
  <c r="AH18" i="25"/>
  <c r="AH15" i="25"/>
  <c r="AH31" i="25"/>
  <c r="AJ31" i="25" s="1"/>
  <c r="AK31" i="25" s="1"/>
  <c r="FZ31" i="25" s="1"/>
  <c r="AH25" i="25"/>
  <c r="AH10" i="25"/>
  <c r="AH11" i="25"/>
  <c r="FJ81" i="25"/>
  <c r="FJ83" i="25"/>
  <c r="GU13" i="25"/>
  <c r="DA10" i="3"/>
  <c r="DC10" i="3" s="1"/>
  <c r="GN10" i="25"/>
  <c r="G52" i="33" s="1"/>
  <c r="CZ26" i="3"/>
  <c r="DB26" i="3" s="1"/>
  <c r="GM26" i="25"/>
  <c r="G499" i="33" s="1"/>
  <c r="AF16" i="25"/>
  <c r="R21" i="25"/>
  <c r="AF26" i="25"/>
  <c r="AF53" i="25"/>
  <c r="AF30" i="25"/>
  <c r="R59" i="25"/>
  <c r="R55" i="25"/>
  <c r="R42" i="25"/>
  <c r="R47" i="25"/>
  <c r="FJ10" i="25"/>
  <c r="FJ38" i="25"/>
  <c r="FJ20" i="25"/>
  <c r="FJ27" i="25"/>
  <c r="R88" i="25"/>
  <c r="AF68" i="25"/>
  <c r="R105" i="25"/>
  <c r="FJ87" i="25"/>
  <c r="FJ64" i="25"/>
  <c r="GU12" i="25"/>
  <c r="R12" i="25"/>
  <c r="CV9" i="3"/>
  <c r="CX9" i="3" s="1"/>
  <c r="GK9" i="25"/>
  <c r="E23" i="33" s="1"/>
  <c r="CV18" i="3"/>
  <c r="CX18" i="3" s="1"/>
  <c r="GK18" i="25"/>
  <c r="E275" i="33" s="1"/>
  <c r="CV25" i="3"/>
  <c r="CX25" i="3" s="1"/>
  <c r="GK25" i="25"/>
  <c r="E471" i="33" s="1"/>
  <c r="AU74" i="9"/>
  <c r="R73" i="15"/>
  <c r="GK24" i="25"/>
  <c r="E443" i="33" s="1"/>
  <c r="CV24" i="3"/>
  <c r="CX24" i="3" s="1"/>
  <c r="R72" i="15"/>
  <c r="GK6" i="25"/>
  <c r="CV6" i="3"/>
  <c r="CX6" i="3" s="1"/>
  <c r="AU69" i="9"/>
  <c r="AU81" i="9"/>
  <c r="R80" i="15"/>
  <c r="DT71" i="25"/>
  <c r="BX112" i="25"/>
  <c r="JS10" i="25" s="1"/>
  <c r="DD115" i="25"/>
  <c r="KB13" i="25" s="1"/>
  <c r="BB112" i="25"/>
  <c r="BB122" i="25" s="1"/>
  <c r="JO20" i="25" s="1"/>
  <c r="E66" i="9"/>
  <c r="AF99" i="15"/>
  <c r="AE93" i="15"/>
  <c r="V90" i="15"/>
  <c r="Z75" i="15"/>
  <c r="AE69" i="15"/>
  <c r="AF55" i="15"/>
  <c r="V49" i="15"/>
  <c r="Z43" i="15"/>
  <c r="AG37" i="15"/>
  <c r="AE33" i="15"/>
  <c r="AT113" i="25"/>
  <c r="JK11" i="25" s="1"/>
  <c r="W105" i="15"/>
  <c r="V102" i="15"/>
  <c r="W95" i="15"/>
  <c r="AE71" i="15"/>
  <c r="W66" i="15"/>
  <c r="AD61" i="15"/>
  <c r="AD115" i="15" s="1"/>
  <c r="JX37" i="25" s="1"/>
  <c r="AF53" i="15"/>
  <c r="AI9" i="25"/>
  <c r="BU114" i="25"/>
  <c r="JR12" i="25" s="1"/>
  <c r="U9" i="25"/>
  <c r="DJ36" i="3"/>
  <c r="AQ12" i="25"/>
  <c r="H96" i="33" s="1"/>
  <c r="BU12" i="25"/>
  <c r="H97" i="33" s="1"/>
  <c r="M6" i="25"/>
  <c r="BU20" i="25"/>
  <c r="H321" i="33" s="1"/>
  <c r="BU29" i="25"/>
  <c r="H573" i="33" s="1"/>
  <c r="CI37" i="25"/>
  <c r="CI39" i="25"/>
  <c r="BU41" i="25"/>
  <c r="H909" i="33" s="1"/>
  <c r="BU64" i="25"/>
  <c r="H1553" i="33" s="1"/>
  <c r="AQ68" i="25"/>
  <c r="H1664" i="33" s="1"/>
  <c r="AQ70" i="25"/>
  <c r="H1720" i="33" s="1"/>
  <c r="BU48" i="25"/>
  <c r="H1105" i="33" s="1"/>
  <c r="AQ55" i="25"/>
  <c r="H1300" i="33" s="1"/>
  <c r="AQ73" i="25"/>
  <c r="H1804" i="33" s="1"/>
  <c r="AQ36" i="25"/>
  <c r="H768" i="33" s="1"/>
  <c r="AQ37" i="25"/>
  <c r="H796" i="33" s="1"/>
  <c r="CI38" i="25"/>
  <c r="BU38" i="25"/>
  <c r="H825" i="33" s="1"/>
  <c r="BU46" i="25"/>
  <c r="H1049" i="33" s="1"/>
  <c r="CI48" i="25"/>
  <c r="BU49" i="25"/>
  <c r="H1133" i="33" s="1"/>
  <c r="AQ51" i="25"/>
  <c r="H1188" i="33" s="1"/>
  <c r="BU52" i="25"/>
  <c r="H1217" i="33" s="1"/>
  <c r="CI79" i="25"/>
  <c r="BU99" i="25"/>
  <c r="H2533" i="33" s="1"/>
  <c r="AQ80" i="25"/>
  <c r="H2000" i="33" s="1"/>
  <c r="AQ86" i="25"/>
  <c r="H2168" i="33" s="1"/>
  <c r="AQ103" i="25"/>
  <c r="H2644" i="33" s="1"/>
  <c r="BU82" i="25"/>
  <c r="H2057" i="33" s="1"/>
  <c r="AQ83" i="25"/>
  <c r="H2084" i="33" s="1"/>
  <c r="AQ85" i="25"/>
  <c r="H2140" i="33" s="1"/>
  <c r="AQ87" i="25"/>
  <c r="H2196" i="33" s="1"/>
  <c r="BU93" i="25"/>
  <c r="H2365" i="33" s="1"/>
  <c r="BU96" i="25"/>
  <c r="H2449" i="33" s="1"/>
  <c r="AQ108" i="25"/>
  <c r="H2784" i="33" s="1"/>
  <c r="CY24" i="25"/>
  <c r="H434" i="33" s="1"/>
  <c r="AQ95" i="25"/>
  <c r="H2420" i="33" s="1"/>
  <c r="BU104" i="25"/>
  <c r="H2673" i="33" s="1"/>
  <c r="BU19" i="25"/>
  <c r="H293" i="33" s="1"/>
  <c r="AQ99" i="25"/>
  <c r="H2532" i="33" s="1"/>
  <c r="BU101" i="25"/>
  <c r="H2589" i="33" s="1"/>
  <c r="CY10" i="25"/>
  <c r="H42" i="33" s="1"/>
  <c r="CY11" i="25"/>
  <c r="H70" i="33" s="1"/>
  <c r="AQ15" i="25"/>
  <c r="H180" i="33" s="1"/>
  <c r="CY25" i="25"/>
  <c r="H462" i="33" s="1"/>
  <c r="CY30" i="25"/>
  <c r="H602" i="33" s="1"/>
  <c r="BU23" i="25"/>
  <c r="H405" i="33" s="1"/>
  <c r="CY27" i="25"/>
  <c r="H518" i="33" s="1"/>
  <c r="CY45" i="25"/>
  <c r="H1022" i="33" s="1"/>
  <c r="CY85" i="25"/>
  <c r="H2142" i="33" s="1"/>
  <c r="CY100" i="25"/>
  <c r="H2562" i="33" s="1"/>
  <c r="AQ9" i="25"/>
  <c r="H12" i="33" s="1"/>
  <c r="F15" i="33"/>
  <c r="F16" i="33" s="1"/>
  <c r="F17" i="33" s="1"/>
  <c r="CY23" i="25"/>
  <c r="H406" i="33" s="1"/>
  <c r="CY72" i="25"/>
  <c r="H1778" i="33" s="1"/>
  <c r="CY74" i="25"/>
  <c r="H1834" i="33" s="1"/>
  <c r="CY108" i="25"/>
  <c r="H2786" i="33" s="1"/>
  <c r="CY9" i="25"/>
  <c r="H14" i="33" s="1"/>
  <c r="CY22" i="25"/>
  <c r="H378" i="33" s="1"/>
  <c r="CY40" i="25"/>
  <c r="H882" i="33" s="1"/>
  <c r="CY76" i="25"/>
  <c r="H1890" i="33" s="1"/>
  <c r="CY82" i="25"/>
  <c r="H2058" i="33" s="1"/>
  <c r="CY83" i="25"/>
  <c r="H2086" i="33" s="1"/>
  <c r="R14" i="25"/>
  <c r="AB115" i="15"/>
  <c r="JV37" i="25" s="1"/>
  <c r="BU116" i="25"/>
  <c r="JR14" i="25" s="1"/>
  <c r="U14" i="25"/>
  <c r="Y113" i="15"/>
  <c r="JS35" i="25" s="1"/>
  <c r="DD114" i="25"/>
  <c r="R10" i="25"/>
  <c r="CD119" i="25"/>
  <c r="JV17" i="25" s="1"/>
  <c r="Y115" i="15"/>
  <c r="JS37" i="25" s="1"/>
  <c r="BU120" i="25"/>
  <c r="JR18" i="25" s="1"/>
  <c r="BU119" i="25"/>
  <c r="JR17" i="25" s="1"/>
  <c r="BU113" i="25"/>
  <c r="JR11" i="25" s="1"/>
  <c r="BU115" i="25"/>
  <c r="JR13" i="25" s="1"/>
  <c r="BU121" i="25"/>
  <c r="JR19" i="25" s="1"/>
  <c r="BU112" i="25"/>
  <c r="BU122" i="25" s="1"/>
  <c r="JR20" i="25" s="1"/>
  <c r="BU118" i="25"/>
  <c r="JR16" i="25" s="1"/>
  <c r="BB118" i="25"/>
  <c r="JO16" i="25" s="1"/>
  <c r="DD116" i="25"/>
  <c r="KB14" i="25" s="1"/>
  <c r="DD121" i="25"/>
  <c r="KB19" i="25" s="1"/>
  <c r="DD119" i="25"/>
  <c r="KB17" i="25" s="1"/>
  <c r="DD112" i="25"/>
  <c r="KB10" i="25" s="1"/>
  <c r="DC9" i="25"/>
  <c r="L14" i="33" s="1"/>
  <c r="CD112" i="25"/>
  <c r="JV10" i="25" s="1"/>
  <c r="DD113" i="25"/>
  <c r="KB11" i="25" s="1"/>
  <c r="CD118" i="25"/>
  <c r="JV16" i="25" s="1"/>
  <c r="CD120" i="25"/>
  <c r="JV18" i="25" s="1"/>
  <c r="Y112" i="15"/>
  <c r="JS34" i="25" s="1"/>
  <c r="BX120" i="25"/>
  <c r="JS18" i="25" s="1"/>
  <c r="BX114" i="25"/>
  <c r="JS12" i="25" s="1"/>
  <c r="CD116" i="25"/>
  <c r="JV14" i="25" s="1"/>
  <c r="BX116" i="25"/>
  <c r="JS14" i="25" s="1"/>
  <c r="BX119" i="25"/>
  <c r="JS17" i="25" s="1"/>
  <c r="CD113" i="25"/>
  <c r="JV11" i="25" s="1"/>
  <c r="AB111" i="15"/>
  <c r="JV33" i="25" s="1"/>
  <c r="AB112" i="15"/>
  <c r="JV34" i="25" s="1"/>
  <c r="L10" i="33"/>
  <c r="HG9" i="25"/>
  <c r="AV116" i="25" s="1"/>
  <c r="JL14" i="25" s="1"/>
  <c r="AB113" i="15"/>
  <c r="JV35" i="25" s="1"/>
  <c r="AG9" i="25"/>
  <c r="AH9" i="25" s="1"/>
  <c r="S9" i="25"/>
  <c r="AA9" i="25"/>
  <c r="G12" i="33"/>
  <c r="HH9" i="25"/>
  <c r="AX114" i="25" s="1"/>
  <c r="HI9" i="25"/>
  <c r="AZ120" i="25" s="1"/>
  <c r="JN18" i="25" s="1"/>
  <c r="AZ9" i="25"/>
  <c r="O15" i="33"/>
  <c r="HE9" i="25"/>
  <c r="AT115" i="25"/>
  <c r="JK13" i="25" s="1"/>
  <c r="DD118" i="25"/>
  <c r="KB16" i="25" s="1"/>
  <c r="E15" i="33"/>
  <c r="CD114" i="25"/>
  <c r="JV12" i="25" s="1"/>
  <c r="DD120" i="25"/>
  <c r="KB18" i="25" s="1"/>
  <c r="BC118" i="25"/>
  <c r="AT120" i="25"/>
  <c r="JK18" i="25" s="1"/>
  <c r="AT116" i="25"/>
  <c r="JK14" i="25" s="1"/>
  <c r="BC119" i="25"/>
  <c r="AT112" i="25"/>
  <c r="BB119" i="25"/>
  <c r="JO17" i="25" s="1"/>
  <c r="BB121" i="25"/>
  <c r="JO19" i="25" s="1"/>
  <c r="BB115" i="25"/>
  <c r="JO13" i="25" s="1"/>
  <c r="BB114" i="25"/>
  <c r="JO12" i="25" s="1"/>
  <c r="BB116" i="25"/>
  <c r="JO14" i="25" s="1"/>
  <c r="BB113" i="25"/>
  <c r="BC117" i="25"/>
  <c r="AT121" i="25"/>
  <c r="JK19" i="25" s="1"/>
  <c r="AT114" i="25"/>
  <c r="BB120" i="25"/>
  <c r="JO18" i="25" s="1"/>
  <c r="AT119" i="25"/>
  <c r="JK17" i="25" s="1"/>
  <c r="AT118" i="25"/>
  <c r="JK16" i="25" s="1"/>
  <c r="CD115" i="25"/>
  <c r="CD121" i="25"/>
  <c r="JV19" i="25" s="1"/>
  <c r="AC115" i="15"/>
  <c r="JW37" i="25" s="1"/>
  <c r="AC111" i="15"/>
  <c r="AC112" i="15"/>
  <c r="JW34" i="25" s="1"/>
  <c r="AC113" i="15"/>
  <c r="JW35" i="25" s="1"/>
  <c r="X113" i="15"/>
  <c r="JR35" i="25" s="1"/>
  <c r="X111" i="15"/>
  <c r="X112" i="15"/>
  <c r="X115" i="15"/>
  <c r="EX46" i="25" l="1"/>
  <c r="FA47" i="25"/>
  <c r="FA11" i="25"/>
  <c r="FA50" i="25"/>
  <c r="FA33" i="25"/>
  <c r="EZ40" i="25"/>
  <c r="FA57" i="25"/>
  <c r="FA34" i="25"/>
  <c r="FA74" i="25"/>
  <c r="FA93" i="25"/>
  <c r="EZ89" i="25"/>
  <c r="FA77" i="25"/>
  <c r="EZ33" i="25"/>
  <c r="FA32" i="25"/>
  <c r="EX59" i="25"/>
  <c r="EX76" i="25"/>
  <c r="FB76" i="25" s="1"/>
  <c r="U1894" i="33" s="1"/>
  <c r="EZ31" i="25"/>
  <c r="EZ51" i="25"/>
  <c r="FA75" i="25"/>
  <c r="EZ46" i="25"/>
  <c r="FA12" i="25"/>
  <c r="EX92" i="25"/>
  <c r="FA99" i="25"/>
  <c r="FA27" i="25"/>
  <c r="EX45" i="25"/>
  <c r="FA10" i="25"/>
  <c r="FA97" i="25"/>
  <c r="FA29" i="25"/>
  <c r="FA88" i="25"/>
  <c r="EX100" i="25"/>
  <c r="FA19" i="25"/>
  <c r="EZ82" i="25"/>
  <c r="FA108" i="25"/>
  <c r="FA21" i="25"/>
  <c r="EZ95" i="25"/>
  <c r="EZ86" i="25"/>
  <c r="FA62" i="25"/>
  <c r="EZ93" i="25"/>
  <c r="EZ77" i="25"/>
  <c r="EZ49" i="25"/>
  <c r="FA25" i="25"/>
  <c r="FA104" i="25"/>
  <c r="EZ96" i="25"/>
  <c r="FA80" i="25"/>
  <c r="FA60" i="25"/>
  <c r="FA56" i="25"/>
  <c r="EZ52" i="25"/>
  <c r="EZ44" i="25"/>
  <c r="FA24" i="25"/>
  <c r="EX8" i="25"/>
  <c r="EX55" i="25"/>
  <c r="FA31" i="25"/>
  <c r="FA53" i="25"/>
  <c r="EZ34" i="25"/>
  <c r="FA42" i="25"/>
  <c r="FA64" i="25"/>
  <c r="EZ28" i="25"/>
  <c r="EZ26" i="25"/>
  <c r="FA92" i="25"/>
  <c r="FA38" i="25"/>
  <c r="FA83" i="25"/>
  <c r="FA90" i="25"/>
  <c r="EZ65" i="25"/>
  <c r="EZ107" i="25"/>
  <c r="EZ32" i="25"/>
  <c r="EZ91" i="25"/>
  <c r="FA36" i="25"/>
  <c r="EZ78" i="25"/>
  <c r="EZ42" i="25"/>
  <c r="FA100" i="25"/>
  <c r="EZ47" i="25"/>
  <c r="FA85" i="25"/>
  <c r="EZ81" i="25"/>
  <c r="EZ37" i="25"/>
  <c r="FA17" i="25"/>
  <c r="EZ102" i="25"/>
  <c r="EZ19" i="25"/>
  <c r="EZ68" i="25"/>
  <c r="EZ83" i="25"/>
  <c r="EZ90" i="25"/>
  <c r="EZ45" i="25"/>
  <c r="EZ60" i="25"/>
  <c r="EZ56" i="25"/>
  <c r="FA44" i="25"/>
  <c r="EZ20" i="25"/>
  <c r="EZ12" i="25"/>
  <c r="EZ27" i="25"/>
  <c r="EZ64" i="25"/>
  <c r="FA67" i="25"/>
  <c r="FA61" i="25"/>
  <c r="EZ106" i="25"/>
  <c r="EZ41" i="25"/>
  <c r="FA51" i="25"/>
  <c r="FA55" i="25"/>
  <c r="FB55" i="25" s="1"/>
  <c r="U1306" i="33" s="1"/>
  <c r="EZ108" i="25"/>
  <c r="FA105" i="25"/>
  <c r="EZ85" i="25"/>
  <c r="FA49" i="25"/>
  <c r="FA37" i="25"/>
  <c r="EZ29" i="25"/>
  <c r="FA13" i="25"/>
  <c r="EZ98" i="25"/>
  <c r="FA30" i="25"/>
  <c r="FA59" i="25"/>
  <c r="EZ50" i="25"/>
  <c r="EZ36" i="25"/>
  <c r="EZ21" i="25"/>
  <c r="EZ48" i="25"/>
  <c r="FA40" i="25"/>
  <c r="EZ71" i="25"/>
  <c r="FA86" i="25"/>
  <c r="EZ66" i="25"/>
  <c r="FA58" i="25"/>
  <c r="FA43" i="25"/>
  <c r="FA63" i="25"/>
  <c r="EZ69" i="25"/>
  <c r="EZ75" i="25"/>
  <c r="EZ25" i="25"/>
  <c r="EZ17" i="25"/>
  <c r="FA28" i="25"/>
  <c r="FA41" i="25"/>
  <c r="FA26" i="25"/>
  <c r="FA69" i="25"/>
  <c r="EX30" i="25"/>
  <c r="FA84" i="25"/>
  <c r="EZ57" i="25"/>
  <c r="FA96" i="25"/>
  <c r="EZ72" i="25"/>
  <c r="FA48" i="25"/>
  <c r="EZ24" i="25"/>
  <c r="FB46" i="25"/>
  <c r="U1054" i="33" s="1"/>
  <c r="EZ79" i="25"/>
  <c r="EZ15" i="25"/>
  <c r="FA94" i="25"/>
  <c r="EZ70" i="25"/>
  <c r="FA22" i="25"/>
  <c r="FA18" i="25"/>
  <c r="EZ101" i="25"/>
  <c r="EZ97" i="25"/>
  <c r="FA81" i="25"/>
  <c r="EZ88" i="25"/>
  <c r="EZ104" i="25"/>
  <c r="FA45" i="25"/>
  <c r="FB45" i="25" s="1"/>
  <c r="U1026" i="33" s="1"/>
  <c r="EZ100" i="25"/>
  <c r="EZ11" i="25"/>
  <c r="EZ80" i="25"/>
  <c r="FA52" i="25"/>
  <c r="EZ23" i="25"/>
  <c r="FB23" i="25" s="1"/>
  <c r="U410" i="33" s="1"/>
  <c r="EZ43" i="25"/>
  <c r="EZ53" i="25"/>
  <c r="FB53" i="25" s="1"/>
  <c r="U1250" i="33" s="1"/>
  <c r="EZ87" i="25"/>
  <c r="FA71" i="25"/>
  <c r="FA15" i="25"/>
  <c r="FA78" i="25"/>
  <c r="FA70" i="25"/>
  <c r="EZ22" i="25"/>
  <c r="FA101" i="25"/>
  <c r="FA89" i="25"/>
  <c r="EZ73" i="25"/>
  <c r="EZ67" i="25"/>
  <c r="FB67" i="25" s="1"/>
  <c r="U1642" i="33" s="1"/>
  <c r="EZ59" i="25"/>
  <c r="FB59" i="25" s="1"/>
  <c r="U1418" i="33" s="1"/>
  <c r="EZ103" i="25"/>
  <c r="FA87" i="25"/>
  <c r="EZ14" i="25"/>
  <c r="FA73" i="25"/>
  <c r="FA102" i="25"/>
  <c r="EZ30" i="25"/>
  <c r="FA9" i="25"/>
  <c r="EZ9" i="25"/>
  <c r="L212" i="33"/>
  <c r="F324" i="33"/>
  <c r="F325" i="33" s="1"/>
  <c r="F2564" i="33"/>
  <c r="F2565" i="33" s="1"/>
  <c r="L2200" i="33"/>
  <c r="L2201" i="33" s="1"/>
  <c r="F1668" i="33"/>
  <c r="F1669" i="33" s="1"/>
  <c r="F2172" i="33"/>
  <c r="F2173" i="33" s="1"/>
  <c r="F884" i="33"/>
  <c r="F885" i="33" s="1"/>
  <c r="F1192" i="33"/>
  <c r="F1193" i="33" s="1"/>
  <c r="E72" i="33"/>
  <c r="E73" i="33" s="1"/>
  <c r="E1416" i="33"/>
  <c r="E1417" i="33" s="1"/>
  <c r="F2508" i="33"/>
  <c r="F2509" i="33" s="1"/>
  <c r="F156" i="33"/>
  <c r="F157" i="33" s="1"/>
  <c r="J2507" i="33"/>
  <c r="D1651" i="33"/>
  <c r="J1471" i="33"/>
  <c r="J1359" i="33"/>
  <c r="J1247" i="33"/>
  <c r="D923" i="33"/>
  <c r="J799" i="33"/>
  <c r="J687" i="33"/>
  <c r="D587" i="33"/>
  <c r="D475" i="33"/>
  <c r="J239" i="33"/>
  <c r="L2032" i="33"/>
  <c r="L2033" i="33" s="1"/>
  <c r="D1623" i="33"/>
  <c r="L43" i="33"/>
  <c r="Q1919" i="33"/>
  <c r="Q1920" i="33" s="1"/>
  <c r="Q1921" i="33" s="1"/>
  <c r="Q2367" i="33"/>
  <c r="Q2368" i="33" s="1"/>
  <c r="Q2369" i="33" s="1"/>
  <c r="D1791" i="33"/>
  <c r="L1780" i="33" s="1"/>
  <c r="L1781" i="33" s="1"/>
  <c r="J1555" i="33"/>
  <c r="D1455" i="33"/>
  <c r="L1444" i="33" s="1"/>
  <c r="D1343" i="33"/>
  <c r="L1332" i="33" s="1"/>
  <c r="L1333" i="33" s="1"/>
  <c r="J1219" i="33"/>
  <c r="J827" i="33"/>
  <c r="D391" i="33"/>
  <c r="J99" i="33"/>
  <c r="Q155" i="33"/>
  <c r="Q156" i="33" s="1"/>
  <c r="Q157" i="33" s="1"/>
  <c r="O1023" i="33"/>
  <c r="Q1415" i="33"/>
  <c r="Q1416" i="33" s="1"/>
  <c r="Q1417" i="33" s="1"/>
  <c r="Q1947" i="33"/>
  <c r="Q1948" i="33" s="1"/>
  <c r="Q1949" i="33" s="1"/>
  <c r="G268" i="33"/>
  <c r="G269" i="33" s="1"/>
  <c r="F436" i="33"/>
  <c r="F437" i="33" s="1"/>
  <c r="E604" i="33"/>
  <c r="E605" i="33" s="1"/>
  <c r="F940" i="33"/>
  <c r="F941" i="33" s="1"/>
  <c r="G1248" i="33"/>
  <c r="G1249" i="33" s="1"/>
  <c r="G1752" i="33"/>
  <c r="G1753" i="33" s="1"/>
  <c r="D2155" i="33"/>
  <c r="J2143" i="33"/>
  <c r="D1931" i="33"/>
  <c r="J1919" i="33"/>
  <c r="J1499" i="33"/>
  <c r="D1511" i="33"/>
  <c r="L1500" i="33" s="1"/>
  <c r="L1501" i="33" s="1"/>
  <c r="D1399" i="33"/>
  <c r="J1387" i="33"/>
  <c r="D2687" i="33"/>
  <c r="J2675" i="33"/>
  <c r="D1063" i="33"/>
  <c r="J1051" i="33"/>
  <c r="J715" i="33"/>
  <c r="D727" i="33"/>
  <c r="D615" i="33"/>
  <c r="L604" i="33" s="1"/>
  <c r="L605" i="33" s="1"/>
  <c r="J603" i="33"/>
  <c r="J491" i="33"/>
  <c r="D503" i="33"/>
  <c r="D279" i="33"/>
  <c r="J267" i="33"/>
  <c r="J155" i="33"/>
  <c r="D167" i="33"/>
  <c r="O1339" i="33"/>
  <c r="GU56" i="25"/>
  <c r="AU95" i="9"/>
  <c r="EX64" i="25"/>
  <c r="FB64" i="25" s="1"/>
  <c r="U1558" i="33" s="1"/>
  <c r="J379" i="33"/>
  <c r="CI64" i="25"/>
  <c r="D2351" i="33"/>
  <c r="J2339" i="33"/>
  <c r="J2059" i="33"/>
  <c r="D2071" i="33"/>
  <c r="D307" i="33"/>
  <c r="J295" i="33"/>
  <c r="D83" i="33"/>
  <c r="J71" i="33"/>
  <c r="CI29" i="25"/>
  <c r="GU95" i="25"/>
  <c r="BC7" i="25"/>
  <c r="DI61" i="25"/>
  <c r="M2393" i="33"/>
  <c r="CE94" i="25"/>
  <c r="R2393" i="33" s="1"/>
  <c r="EX74" i="25"/>
  <c r="FB74" i="25" s="1"/>
  <c r="U1838" i="33" s="1"/>
  <c r="EX84" i="25"/>
  <c r="J1611" i="33"/>
  <c r="J2395" i="33"/>
  <c r="O995" i="33"/>
  <c r="L1946" i="33"/>
  <c r="DT78" i="25"/>
  <c r="EX96" i="25"/>
  <c r="L1724" i="33"/>
  <c r="L1725" i="33" s="1"/>
  <c r="L2703" i="33"/>
  <c r="L2395" i="33"/>
  <c r="L2059" i="33"/>
  <c r="L2060" i="33" s="1"/>
  <c r="L2061" i="33" s="1"/>
  <c r="L1863" i="33"/>
  <c r="O183" i="33"/>
  <c r="Q716" i="33"/>
  <c r="Q717" i="33" s="1"/>
  <c r="O1219" i="33"/>
  <c r="Q1303" i="33"/>
  <c r="Q1304" i="33" s="1"/>
  <c r="Q1305" i="33" s="1"/>
  <c r="O743" i="33"/>
  <c r="L2480" i="33"/>
  <c r="O883" i="33"/>
  <c r="J2759" i="33"/>
  <c r="D1371" i="33"/>
  <c r="D1259" i="33"/>
  <c r="D1147" i="33"/>
  <c r="L1136" i="33" s="1"/>
  <c r="L1137" i="33" s="1"/>
  <c r="J351" i="33"/>
  <c r="D251" i="33"/>
  <c r="D139" i="33"/>
  <c r="F2676" i="33"/>
  <c r="F2677" i="33" s="1"/>
  <c r="O631" i="33"/>
  <c r="J2787" i="33"/>
  <c r="J1695" i="33"/>
  <c r="D1091" i="33"/>
  <c r="D867" i="33"/>
  <c r="L856" i="33" s="1"/>
  <c r="L857" i="33" s="1"/>
  <c r="D643" i="33"/>
  <c r="J407" i="33"/>
  <c r="J183" i="33"/>
  <c r="G128" i="33"/>
  <c r="G129" i="33" s="1"/>
  <c r="O323" i="33"/>
  <c r="O435" i="33"/>
  <c r="O799" i="33"/>
  <c r="O939" i="33"/>
  <c r="Q1079" i="33"/>
  <c r="Q1080" i="33" s="1"/>
  <c r="Q1081" i="33" s="1"/>
  <c r="O1583" i="33"/>
  <c r="O1695" i="33"/>
  <c r="Q1807" i="33"/>
  <c r="Q1808" i="33" s="1"/>
  <c r="Q1809" i="33" s="1"/>
  <c r="Q2031" i="33"/>
  <c r="Q2032" i="33" s="1"/>
  <c r="Q2033" i="33" s="1"/>
  <c r="Q2143" i="33"/>
  <c r="Q2144" i="33" s="1"/>
  <c r="Q2145" i="33" s="1"/>
  <c r="O2731" i="33"/>
  <c r="E1836" i="33"/>
  <c r="E1837" i="33" s="1"/>
  <c r="EX51" i="25"/>
  <c r="EX108" i="25"/>
  <c r="EX38" i="25"/>
  <c r="EX69" i="25"/>
  <c r="J1135" i="33"/>
  <c r="Q2339" i="33"/>
  <c r="Q2340" i="33" s="1"/>
  <c r="Q2341" i="33" s="1"/>
  <c r="Q2115" i="33"/>
  <c r="Q2116" i="33" s="1"/>
  <c r="Q2117" i="33" s="1"/>
  <c r="Q99" i="33"/>
  <c r="Q100" i="33" s="1"/>
  <c r="Q101" i="33" s="1"/>
  <c r="L2171" i="33"/>
  <c r="L2172" i="33" s="1"/>
  <c r="L2173" i="33" s="1"/>
  <c r="D2015" i="33"/>
  <c r="J1639" i="33"/>
  <c r="L1023" i="33"/>
  <c r="L1024" i="33" s="1"/>
  <c r="L1025" i="33" s="1"/>
  <c r="L239" i="33"/>
  <c r="O1611" i="33"/>
  <c r="Q1723" i="33"/>
  <c r="Q1724" i="33" s="1"/>
  <c r="Q1725" i="33" s="1"/>
  <c r="Q1835" i="33"/>
  <c r="Q1836" i="33" s="1"/>
  <c r="Q1837" i="33" s="1"/>
  <c r="Q2059" i="33"/>
  <c r="Q2060" i="33" s="1"/>
  <c r="Q2061" i="33" s="1"/>
  <c r="Q2171" i="33"/>
  <c r="Q2172" i="33" s="1"/>
  <c r="Q2173" i="33" s="1"/>
  <c r="Q2507" i="33"/>
  <c r="Q2508" i="33" s="1"/>
  <c r="Q2509" i="33" s="1"/>
  <c r="Q2648" i="33"/>
  <c r="Q2649" i="33" s="1"/>
  <c r="G1976" i="33"/>
  <c r="G1977" i="33" s="1"/>
  <c r="Q296" i="33"/>
  <c r="Q297" i="33" s="1"/>
  <c r="O491" i="33"/>
  <c r="L2676" i="33"/>
  <c r="L2677" i="33" s="1"/>
  <c r="H855" i="33"/>
  <c r="J1779" i="33"/>
  <c r="D1567" i="33"/>
  <c r="J1443" i="33"/>
  <c r="J1331" i="33"/>
  <c r="D1231" i="33"/>
  <c r="L1220" i="33" s="1"/>
  <c r="L996" i="33"/>
  <c r="D111" i="33"/>
  <c r="D419" i="33"/>
  <c r="D195" i="33"/>
  <c r="Q1443" i="33"/>
  <c r="Q1444" i="33" s="1"/>
  <c r="Q1445" i="33" s="1"/>
  <c r="Q1107" i="33"/>
  <c r="Q1108" i="33" s="1"/>
  <c r="Q1109" i="33" s="1"/>
  <c r="Q883" i="33"/>
  <c r="Q884" i="33" s="1"/>
  <c r="Q885" i="33" s="1"/>
  <c r="Q659" i="33"/>
  <c r="Q660" i="33" s="1"/>
  <c r="Q661" i="33" s="1"/>
  <c r="L2759" i="33"/>
  <c r="Q2563" i="33"/>
  <c r="Q2564" i="33" s="1"/>
  <c r="Q2565" i="33" s="1"/>
  <c r="L2115" i="33"/>
  <c r="L1947" i="33"/>
  <c r="L1583" i="33"/>
  <c r="L1584" i="33" s="1"/>
  <c r="F184" i="33"/>
  <c r="F185" i="33" s="1"/>
  <c r="F1920" i="33"/>
  <c r="F1921" i="33" s="1"/>
  <c r="F1080" i="33"/>
  <c r="F1081" i="33" s="1"/>
  <c r="F1500" i="33"/>
  <c r="F1501" i="33" s="1"/>
  <c r="F2396" i="33"/>
  <c r="F2397" i="33" s="1"/>
  <c r="Q268" i="33"/>
  <c r="Q269" i="33" s="1"/>
  <c r="Q1024" i="33"/>
  <c r="Q1025" i="33" s="1"/>
  <c r="Q2283" i="33"/>
  <c r="Q2284" i="33" s="1"/>
  <c r="Q2285" i="33" s="1"/>
  <c r="Q2395" i="33"/>
  <c r="Q2396" i="33" s="1"/>
  <c r="Q2397" i="33" s="1"/>
  <c r="O2647" i="33"/>
  <c r="Q2759" i="33"/>
  <c r="Q2760" i="33" s="1"/>
  <c r="Q2761" i="33" s="1"/>
  <c r="E828" i="33"/>
  <c r="E829" i="33" s="1"/>
  <c r="Q2255" i="33"/>
  <c r="Q2256" i="33" s="1"/>
  <c r="Q2257" i="33" s="1"/>
  <c r="Q2479" i="33"/>
  <c r="Q2480" i="33" s="1"/>
  <c r="Q2481" i="33" s="1"/>
  <c r="Q2619" i="33"/>
  <c r="Q2620" i="33" s="1"/>
  <c r="Q2621" i="33" s="1"/>
  <c r="Q2732" i="33"/>
  <c r="Q2733" i="33" s="1"/>
  <c r="E2032" i="33"/>
  <c r="E2033" i="33" s="1"/>
  <c r="E2144" i="33"/>
  <c r="E2145" i="33" s="1"/>
  <c r="E2648" i="33"/>
  <c r="E2649" i="33" s="1"/>
  <c r="L1667" i="33"/>
  <c r="O603" i="33"/>
  <c r="L2368" i="33"/>
  <c r="D363" i="33"/>
  <c r="J127" i="33"/>
  <c r="L324" i="33"/>
  <c r="L325" i="33" s="1"/>
  <c r="J2703" i="33"/>
  <c r="D2239" i="33"/>
  <c r="L2228" i="33" s="1"/>
  <c r="L2229" i="33" s="1"/>
  <c r="D2127" i="33"/>
  <c r="D1875" i="33"/>
  <c r="J1415" i="33"/>
  <c r="J1303" i="33"/>
  <c r="J1191" i="33"/>
  <c r="J1079" i="33"/>
  <c r="J967" i="33"/>
  <c r="J743" i="33"/>
  <c r="J519" i="33"/>
  <c r="L2647" i="33"/>
  <c r="L2648" i="33" s="1"/>
  <c r="L2649" i="33" s="1"/>
  <c r="L2283" i="33"/>
  <c r="L2284" i="33" s="1"/>
  <c r="L2285" i="33" s="1"/>
  <c r="L1807" i="33"/>
  <c r="L1808" i="33" s="1"/>
  <c r="L1751" i="33"/>
  <c r="L1752" i="33" s="1"/>
  <c r="L1472" i="33"/>
  <c r="L1473" i="33" s="1"/>
  <c r="L799" i="33"/>
  <c r="L800" i="33" s="1"/>
  <c r="L801" i="33" s="1"/>
  <c r="O267" i="33"/>
  <c r="Q687" i="33"/>
  <c r="Q688" i="33" s="1"/>
  <c r="Q689" i="33" s="1"/>
  <c r="Q1163" i="33"/>
  <c r="Q1164" i="33" s="1"/>
  <c r="Q1165" i="33" s="1"/>
  <c r="O1275" i="33"/>
  <c r="Q1387" i="33"/>
  <c r="Q1388" i="33" s="1"/>
  <c r="Q1389" i="33" s="1"/>
  <c r="G212" i="33"/>
  <c r="G213" i="33" s="1"/>
  <c r="E352" i="33"/>
  <c r="E353" i="33" s="1"/>
  <c r="E772" i="33"/>
  <c r="E773" i="33" s="1"/>
  <c r="Q1864" i="33"/>
  <c r="Q1865" i="33" s="1"/>
  <c r="L2619" i="33"/>
  <c r="L2535" i="33"/>
  <c r="L2536" i="33" s="1"/>
  <c r="L2537" i="33" s="1"/>
  <c r="Q1779" i="33"/>
  <c r="Q1780" i="33" s="1"/>
  <c r="Q1781" i="33" s="1"/>
  <c r="Q2591" i="33"/>
  <c r="Q2592" i="33" s="1"/>
  <c r="Q2593" i="33" s="1"/>
  <c r="H2563" i="33"/>
  <c r="Q2452" i="33"/>
  <c r="Q2453" i="33" s="1"/>
  <c r="Q2228" i="33"/>
  <c r="Q2229" i="33" s="1"/>
  <c r="Q1331" i="33"/>
  <c r="Q1332" i="33" s="1"/>
  <c r="Q1333" i="33" s="1"/>
  <c r="Q771" i="33"/>
  <c r="Q772" i="33" s="1"/>
  <c r="Q773" i="33" s="1"/>
  <c r="Q547" i="33"/>
  <c r="Q548" i="33" s="1"/>
  <c r="Q549" i="33" s="1"/>
  <c r="L2339" i="33"/>
  <c r="L1696" i="33"/>
  <c r="G1388" i="33"/>
  <c r="G1389" i="33" s="1"/>
  <c r="G1276" i="33"/>
  <c r="G1277" i="33" s="1"/>
  <c r="F744" i="33"/>
  <c r="F745" i="33" s="1"/>
  <c r="F2004" i="33"/>
  <c r="F2005" i="33" s="1"/>
  <c r="Q43" i="33"/>
  <c r="Q44" i="33" s="1"/>
  <c r="Q45" i="33" s="1"/>
  <c r="Q519" i="33"/>
  <c r="Q520" i="33" s="1"/>
  <c r="Q521" i="33" s="1"/>
  <c r="Q1135" i="33"/>
  <c r="Q1136" i="33" s="1"/>
  <c r="Q1137" i="33" s="1"/>
  <c r="Q1220" i="33"/>
  <c r="Q1221" i="33" s="1"/>
  <c r="Q1248" i="33"/>
  <c r="Q1249" i="33" s="1"/>
  <c r="Q1668" i="33"/>
  <c r="Q1669" i="33" s="1"/>
  <c r="H2339" i="33"/>
  <c r="Q379" i="33"/>
  <c r="Q380" i="33" s="1"/>
  <c r="Q381" i="33" s="1"/>
  <c r="Q939" i="33"/>
  <c r="Q940" i="33" s="1"/>
  <c r="Q941" i="33" s="1"/>
  <c r="Q1499" i="33"/>
  <c r="Q1500" i="33" s="1"/>
  <c r="Q1501" i="33" s="1"/>
  <c r="Q2676" i="33"/>
  <c r="Q2677" i="33" s="1"/>
  <c r="E2592" i="33"/>
  <c r="E2593" i="33" s="1"/>
  <c r="L2143" i="33"/>
  <c r="Q492" i="33"/>
  <c r="Q493" i="33" s="1"/>
  <c r="AD9" i="25"/>
  <c r="H11" i="33"/>
  <c r="T150" i="33"/>
  <c r="R150" i="33"/>
  <c r="T94" i="33"/>
  <c r="R94" i="33"/>
  <c r="T2698" i="33"/>
  <c r="R2698" i="33"/>
  <c r="T327" i="33"/>
  <c r="R327" i="33"/>
  <c r="T934" i="33"/>
  <c r="R934" i="33"/>
  <c r="T1243" i="33"/>
  <c r="R1243" i="33"/>
  <c r="T2754" i="33"/>
  <c r="R2754" i="33"/>
  <c r="T990" i="33"/>
  <c r="R990" i="33"/>
  <c r="R1354" i="33"/>
  <c r="T1354" i="33"/>
  <c r="T2279" i="33"/>
  <c r="R2279" i="33"/>
  <c r="T766" i="33"/>
  <c r="R766" i="33"/>
  <c r="R1327" i="33"/>
  <c r="T1327" i="33"/>
  <c r="R375" i="33"/>
  <c r="T375" i="33"/>
  <c r="R543" i="33"/>
  <c r="T543" i="33"/>
  <c r="T2390" i="33"/>
  <c r="R2390" i="33"/>
  <c r="R1195" i="33"/>
  <c r="T1195" i="33"/>
  <c r="T235" i="33"/>
  <c r="R235" i="33"/>
  <c r="R1271" i="33"/>
  <c r="T1271" i="33"/>
  <c r="T374" i="33"/>
  <c r="R374" i="33"/>
  <c r="T2614" i="33"/>
  <c r="R2614" i="33"/>
  <c r="T1550" i="33"/>
  <c r="R1550" i="33"/>
  <c r="R1718" i="33"/>
  <c r="T1718" i="33"/>
  <c r="T1467" i="33"/>
  <c r="R1467" i="33"/>
  <c r="T1187" i="33"/>
  <c r="R1187" i="33"/>
  <c r="T2250" i="33"/>
  <c r="R2250" i="33"/>
  <c r="T1746" i="33"/>
  <c r="R1746" i="33"/>
  <c r="R682" i="33"/>
  <c r="T682" i="33"/>
  <c r="R290" i="33"/>
  <c r="T290" i="33"/>
  <c r="R2511" i="33"/>
  <c r="T2511" i="33"/>
  <c r="T2251" i="33"/>
  <c r="R2251" i="33"/>
  <c r="R1439" i="33"/>
  <c r="T1439" i="33"/>
  <c r="T2567" i="33"/>
  <c r="R2567" i="33"/>
  <c r="R514" i="33"/>
  <c r="T514" i="33"/>
  <c r="R2530" i="33"/>
  <c r="T2530" i="33"/>
  <c r="T1802" i="33"/>
  <c r="R1802" i="33"/>
  <c r="R2643" i="33"/>
  <c r="T2643" i="33"/>
  <c r="R319" i="33"/>
  <c r="T319" i="33"/>
  <c r="R1075" i="33"/>
  <c r="T1075" i="33"/>
  <c r="R515" i="33"/>
  <c r="T515" i="33"/>
  <c r="T403" i="33"/>
  <c r="R403" i="33"/>
  <c r="R187" i="33"/>
  <c r="T187" i="33"/>
  <c r="T2082" i="33"/>
  <c r="R2082" i="33"/>
  <c r="R1634" i="33"/>
  <c r="T1634" i="33"/>
  <c r="R2231" i="33"/>
  <c r="T2231" i="33"/>
  <c r="T486" i="33"/>
  <c r="R486" i="33"/>
  <c r="T383" i="33"/>
  <c r="R383" i="33"/>
  <c r="R467" i="33"/>
  <c r="T467" i="33"/>
  <c r="T2791" i="33"/>
  <c r="R2791" i="33"/>
  <c r="T887" i="33"/>
  <c r="R887" i="33"/>
  <c r="AD13" i="25"/>
  <c r="H123" i="33"/>
  <c r="FH84" i="25"/>
  <c r="H2119" i="33"/>
  <c r="FH72" i="25"/>
  <c r="H1783" i="33"/>
  <c r="R2195" i="33"/>
  <c r="T2195" i="33"/>
  <c r="T2558" i="33"/>
  <c r="R2558" i="33"/>
  <c r="T262" i="33"/>
  <c r="R262" i="33"/>
  <c r="T2111" i="33"/>
  <c r="R2111" i="33"/>
  <c r="R66" i="33"/>
  <c r="T66" i="33"/>
  <c r="R2007" i="33"/>
  <c r="T2007" i="33"/>
  <c r="FH9" i="25"/>
  <c r="H19" i="33"/>
  <c r="L2564" i="33"/>
  <c r="L2144" i="33"/>
  <c r="L1920" i="33"/>
  <c r="L1921" i="33" s="1"/>
  <c r="L72" i="33"/>
  <c r="L2592" i="33"/>
  <c r="L2452" i="33"/>
  <c r="L2453" i="33" s="1"/>
  <c r="H2423" i="33"/>
  <c r="N2399" i="33"/>
  <c r="M2399" i="33"/>
  <c r="FJ94" i="25"/>
  <c r="M738" i="33"/>
  <c r="N738" i="33"/>
  <c r="R35" i="25"/>
  <c r="N2586" i="33"/>
  <c r="M2586" i="33"/>
  <c r="N2475" i="33"/>
  <c r="M2475" i="33"/>
  <c r="N2278" i="33"/>
  <c r="M2278" i="33"/>
  <c r="R90" i="25"/>
  <c r="M2083" i="33"/>
  <c r="N2083" i="33"/>
  <c r="AF83" i="25"/>
  <c r="N2754" i="33"/>
  <c r="M2754" i="33"/>
  <c r="N2259" i="33"/>
  <c r="M2259" i="33"/>
  <c r="FJ89" i="25"/>
  <c r="M1215" i="33"/>
  <c r="N1215" i="33"/>
  <c r="N963" i="33"/>
  <c r="M963" i="33"/>
  <c r="M1111" i="33"/>
  <c r="N1111" i="33"/>
  <c r="M1298" i="33"/>
  <c r="N1298" i="33"/>
  <c r="N775" i="33"/>
  <c r="M775" i="33"/>
  <c r="M1410" i="33"/>
  <c r="N1410" i="33"/>
  <c r="N710" i="33"/>
  <c r="M710" i="33"/>
  <c r="H267" i="33"/>
  <c r="M543" i="33"/>
  <c r="N543" i="33"/>
  <c r="N67" i="33"/>
  <c r="M67" i="33"/>
  <c r="H2311" i="33"/>
  <c r="H1807" i="33"/>
  <c r="DT95" i="25"/>
  <c r="L2422" i="33"/>
  <c r="L2423" i="33" s="1"/>
  <c r="L2424" i="33" s="1"/>
  <c r="L2425" i="33" s="1"/>
  <c r="DT91" i="25"/>
  <c r="L2310" i="33"/>
  <c r="L2311" i="33" s="1"/>
  <c r="L2312" i="33" s="1"/>
  <c r="L2313" i="33" s="1"/>
  <c r="DT83" i="25"/>
  <c r="L2086" i="33"/>
  <c r="L2087" i="33" s="1"/>
  <c r="L2088" i="33" s="1"/>
  <c r="L2089" i="33" s="1"/>
  <c r="DT63" i="25"/>
  <c r="L1526" i="33"/>
  <c r="L1527" i="33" s="1"/>
  <c r="L1528" i="33" s="1"/>
  <c r="L1529" i="33" s="1"/>
  <c r="DT54" i="25"/>
  <c r="L1274" i="33"/>
  <c r="L1275" i="33" s="1"/>
  <c r="DT18" i="25"/>
  <c r="L266" i="33"/>
  <c r="L267" i="33" s="1"/>
  <c r="DT15" i="25"/>
  <c r="L182" i="33"/>
  <c r="L183" i="33" s="1"/>
  <c r="F2228" i="33"/>
  <c r="F2229" i="33" s="1"/>
  <c r="F212" i="33"/>
  <c r="F213" i="33" s="1"/>
  <c r="F72" i="33"/>
  <c r="F73" i="33" s="1"/>
  <c r="F604" i="33"/>
  <c r="F605" i="33" s="1"/>
  <c r="F660" i="33"/>
  <c r="F661" i="33" s="1"/>
  <c r="F856" i="33"/>
  <c r="F857" i="33" s="1"/>
  <c r="F912" i="33"/>
  <c r="F913" i="33" s="1"/>
  <c r="F996" i="33"/>
  <c r="F997" i="33" s="1"/>
  <c r="G2508" i="33"/>
  <c r="G2509" i="33" s="1"/>
  <c r="G2620" i="33"/>
  <c r="G2621" i="33" s="1"/>
  <c r="G2732" i="33"/>
  <c r="G2733" i="33" s="1"/>
  <c r="H1779" i="33"/>
  <c r="N2390" i="33"/>
  <c r="N2395" i="33" s="1"/>
  <c r="M2390" i="33"/>
  <c r="M2395" i="33" s="1"/>
  <c r="M2166" i="33"/>
  <c r="N2166" i="33"/>
  <c r="R86" i="25"/>
  <c r="H1751" i="33"/>
  <c r="H1891" i="33"/>
  <c r="H2059" i="33"/>
  <c r="M1195" i="33"/>
  <c r="N1195" i="33"/>
  <c r="H183" i="33"/>
  <c r="H519" i="33"/>
  <c r="H1247" i="33"/>
  <c r="H939" i="33"/>
  <c r="N1270" i="33"/>
  <c r="M1270" i="33"/>
  <c r="R54" i="25"/>
  <c r="M599" i="33"/>
  <c r="N599" i="33"/>
  <c r="M66" i="33"/>
  <c r="N66" i="33"/>
  <c r="M131" i="33"/>
  <c r="N131" i="33"/>
  <c r="M75" i="33"/>
  <c r="N75" i="33"/>
  <c r="H1387" i="33"/>
  <c r="N795" i="33"/>
  <c r="M795" i="33"/>
  <c r="H239" i="33"/>
  <c r="N150" i="33"/>
  <c r="M150" i="33"/>
  <c r="N2707" i="33"/>
  <c r="M2707" i="33"/>
  <c r="M1578" i="33"/>
  <c r="N1578" i="33"/>
  <c r="M38" i="33"/>
  <c r="N38" i="33"/>
  <c r="N2343" i="33"/>
  <c r="M2343" i="33"/>
  <c r="FJ92" i="25"/>
  <c r="M2511" i="33"/>
  <c r="N2511" i="33"/>
  <c r="N2250" i="33"/>
  <c r="M2250" i="33"/>
  <c r="M1607" i="33"/>
  <c r="N1607" i="33"/>
  <c r="N2447" i="33"/>
  <c r="M2447" i="33"/>
  <c r="N1662" i="33"/>
  <c r="M1662" i="33"/>
  <c r="N2111" i="33"/>
  <c r="M2111" i="33"/>
  <c r="M1942" i="33"/>
  <c r="N1942" i="33"/>
  <c r="N103" i="33"/>
  <c r="M103" i="33"/>
  <c r="H827" i="33"/>
  <c r="H1135" i="33"/>
  <c r="M1186" i="33"/>
  <c r="N1186" i="33"/>
  <c r="N383" i="33"/>
  <c r="M383" i="33"/>
  <c r="N571" i="33"/>
  <c r="M571" i="33"/>
  <c r="AF29" i="25"/>
  <c r="AJ29" i="25" s="1"/>
  <c r="AK29" i="25" s="1"/>
  <c r="FZ29" i="25" s="1"/>
  <c r="M626" i="33"/>
  <c r="N626" i="33"/>
  <c r="M151" i="33"/>
  <c r="N151" i="33"/>
  <c r="M803" i="33"/>
  <c r="N803" i="33"/>
  <c r="N1335" i="33"/>
  <c r="M1335" i="33"/>
  <c r="FJ56" i="25"/>
  <c r="M1354" i="33"/>
  <c r="N1354" i="33"/>
  <c r="N1158" i="33"/>
  <c r="M1158" i="33"/>
  <c r="H1499" i="33"/>
  <c r="H379" i="33"/>
  <c r="E128" i="33"/>
  <c r="E129" i="33" s="1"/>
  <c r="G352" i="33"/>
  <c r="G353" i="33" s="1"/>
  <c r="G408" i="33"/>
  <c r="G409" i="33" s="1"/>
  <c r="G464" i="33"/>
  <c r="G465" i="33" s="1"/>
  <c r="F520" i="33"/>
  <c r="F521" i="33" s="1"/>
  <c r="G716" i="33"/>
  <c r="G717" i="33" s="1"/>
  <c r="G772" i="33"/>
  <c r="G773" i="33" s="1"/>
  <c r="G828" i="33"/>
  <c r="G829" i="33" s="1"/>
  <c r="E940" i="33"/>
  <c r="E941" i="33" s="1"/>
  <c r="F1276" i="33"/>
  <c r="F1277" i="33" s="1"/>
  <c r="G1528" i="33"/>
  <c r="G1529" i="33" s="1"/>
  <c r="G1640" i="33"/>
  <c r="G1641" i="33" s="1"/>
  <c r="F1752" i="33"/>
  <c r="F1753" i="33" s="1"/>
  <c r="G1892" i="33"/>
  <c r="G1893" i="33" s="1"/>
  <c r="G2032" i="33"/>
  <c r="G2033" i="33" s="1"/>
  <c r="G2144" i="33"/>
  <c r="G2145" i="33" s="1"/>
  <c r="G2256" i="33"/>
  <c r="G2257" i="33" s="1"/>
  <c r="E2452" i="33"/>
  <c r="E2453" i="33" s="1"/>
  <c r="E2564" i="33"/>
  <c r="E2565" i="33" s="1"/>
  <c r="E2676" i="33"/>
  <c r="E2677" i="33" s="1"/>
  <c r="E2788" i="33"/>
  <c r="E2789" i="33" s="1"/>
  <c r="M1522" i="33"/>
  <c r="N1522" i="33"/>
  <c r="R63" i="25"/>
  <c r="N1979" i="33"/>
  <c r="M1979" i="33"/>
  <c r="M1159" i="33"/>
  <c r="N1159" i="33"/>
  <c r="N1775" i="33"/>
  <c r="M1775" i="33"/>
  <c r="N1970" i="33"/>
  <c r="M1970" i="33"/>
  <c r="R79" i="25"/>
  <c r="N2587" i="33"/>
  <c r="M2587" i="33"/>
  <c r="AF101" i="25"/>
  <c r="N2782" i="33"/>
  <c r="M2782" i="33"/>
  <c r="R108" i="25"/>
  <c r="N1467" i="33"/>
  <c r="M1467" i="33"/>
  <c r="M1102" i="33"/>
  <c r="N1102" i="33"/>
  <c r="R48" i="25"/>
  <c r="M879" i="33"/>
  <c r="N879" i="33"/>
  <c r="AF40" i="25"/>
  <c r="M458" i="33"/>
  <c r="N458" i="33"/>
  <c r="M402" i="33"/>
  <c r="N402" i="33"/>
  <c r="H967" i="33"/>
  <c r="H575" i="33"/>
  <c r="H351" i="33"/>
  <c r="N1550" i="33"/>
  <c r="M1550" i="33"/>
  <c r="N2363" i="33"/>
  <c r="M2363" i="33"/>
  <c r="N2783" i="33"/>
  <c r="M2783" i="33"/>
  <c r="N2446" i="33"/>
  <c r="M2446" i="33"/>
  <c r="N2194" i="33"/>
  <c r="M2194" i="33"/>
  <c r="M2139" i="33"/>
  <c r="N2139" i="33"/>
  <c r="M1915" i="33"/>
  <c r="N1915" i="33"/>
  <c r="R1663" i="33"/>
  <c r="T1663" i="33"/>
  <c r="T831" i="33"/>
  <c r="R831" i="33"/>
  <c r="R1298" i="33"/>
  <c r="T1298" i="33"/>
  <c r="R487" i="33"/>
  <c r="T487" i="33"/>
  <c r="T2091" i="33"/>
  <c r="R2091" i="33"/>
  <c r="R178" i="33"/>
  <c r="T178" i="33"/>
  <c r="T654" i="33"/>
  <c r="R654" i="33"/>
  <c r="R991" i="33"/>
  <c r="T991" i="33"/>
  <c r="T2447" i="33"/>
  <c r="R2447" i="33"/>
  <c r="R906" i="33"/>
  <c r="T906" i="33"/>
  <c r="T271" i="33"/>
  <c r="R271" i="33"/>
  <c r="T1279" i="33"/>
  <c r="R1279" i="33"/>
  <c r="T67" i="33"/>
  <c r="R67" i="33"/>
  <c r="T1979" i="33"/>
  <c r="R1979" i="33"/>
  <c r="R1830" i="33"/>
  <c r="T1830" i="33"/>
  <c r="R1251" i="33"/>
  <c r="T1251" i="33"/>
  <c r="R1186" i="33"/>
  <c r="T1186" i="33"/>
  <c r="T1158" i="33"/>
  <c r="R1158" i="33"/>
  <c r="R234" i="33"/>
  <c r="T234" i="33"/>
  <c r="R2139" i="33"/>
  <c r="T2139" i="33"/>
  <c r="T2783" i="33"/>
  <c r="R2783" i="33"/>
  <c r="R2679" i="33"/>
  <c r="T2679" i="33"/>
  <c r="T1999" i="33"/>
  <c r="R1999" i="33"/>
  <c r="R1242" i="33"/>
  <c r="T1242" i="33"/>
  <c r="R962" i="33"/>
  <c r="T962" i="33"/>
  <c r="R1083" i="33"/>
  <c r="T1083" i="33"/>
  <c r="T2503" i="33"/>
  <c r="R2503" i="33"/>
  <c r="R859" i="33"/>
  <c r="T859" i="33"/>
  <c r="T2586" i="33"/>
  <c r="R2586" i="33"/>
  <c r="T1355" i="33"/>
  <c r="R1355" i="33"/>
  <c r="R1859" i="33"/>
  <c r="T1859" i="33"/>
  <c r="R402" i="33"/>
  <c r="T402" i="33"/>
  <c r="R1699" i="33"/>
  <c r="T1699" i="33"/>
  <c r="T2194" i="33"/>
  <c r="R2194" i="33"/>
  <c r="T1831" i="33"/>
  <c r="R1831" i="33"/>
  <c r="R1111" i="33"/>
  <c r="T1111" i="33"/>
  <c r="T1447" i="33"/>
  <c r="R1447" i="33"/>
  <c r="R1643" i="33"/>
  <c r="T1643" i="33"/>
  <c r="T1811" i="33"/>
  <c r="R1811" i="33"/>
  <c r="T1391" i="33"/>
  <c r="R1391" i="33"/>
  <c r="R131" i="33"/>
  <c r="T131" i="33"/>
  <c r="R458" i="33"/>
  <c r="T458" i="33"/>
  <c r="T1775" i="33"/>
  <c r="R1775" i="33"/>
  <c r="R2483" i="33"/>
  <c r="T2483" i="33"/>
  <c r="T822" i="33"/>
  <c r="R822" i="33"/>
  <c r="P13" i="25"/>
  <c r="H122" i="33"/>
  <c r="H127" i="33" s="1"/>
  <c r="T1923" i="33"/>
  <c r="R1923" i="33"/>
  <c r="R1942" i="33"/>
  <c r="T1942" i="33"/>
  <c r="T775" i="33"/>
  <c r="R775" i="33"/>
  <c r="T2055" i="33"/>
  <c r="R2055" i="33"/>
  <c r="T495" i="33"/>
  <c r="R495" i="33"/>
  <c r="FH14" i="25"/>
  <c r="H159" i="33"/>
  <c r="FH63" i="25"/>
  <c r="H1531" i="33"/>
  <c r="AJ81" i="25"/>
  <c r="AK81" i="25" s="1"/>
  <c r="FZ81" i="25" s="1"/>
  <c r="R2027" i="33"/>
  <c r="T2027" i="33"/>
  <c r="T710" i="33"/>
  <c r="R710" i="33"/>
  <c r="T1755" i="33"/>
  <c r="R1755" i="33"/>
  <c r="AJ76" i="25"/>
  <c r="AK76" i="25" s="1"/>
  <c r="FZ76" i="25" s="1"/>
  <c r="T1887" i="33"/>
  <c r="R1887" i="33"/>
  <c r="R2699" i="33"/>
  <c r="T2699" i="33"/>
  <c r="T1719" i="33"/>
  <c r="R1719" i="33"/>
  <c r="L2256" i="33"/>
  <c r="L1276" i="33"/>
  <c r="L1277" i="33" s="1"/>
  <c r="L44" i="33"/>
  <c r="L2704" i="33"/>
  <c r="L2705" i="33" s="1"/>
  <c r="L2004" i="33"/>
  <c r="L2005" i="33" s="1"/>
  <c r="L1416" i="33"/>
  <c r="L1304" i="33"/>
  <c r="M1951" i="33"/>
  <c r="N1951" i="33"/>
  <c r="FJ78" i="25"/>
  <c r="N2791" i="33"/>
  <c r="M2791" i="33"/>
  <c r="N2418" i="33"/>
  <c r="M2418" i="33"/>
  <c r="N1559" i="33"/>
  <c r="M1559" i="33"/>
  <c r="N2567" i="33"/>
  <c r="M2567" i="33"/>
  <c r="H2143" i="33"/>
  <c r="N2419" i="33"/>
  <c r="M2419" i="33"/>
  <c r="M2643" i="33"/>
  <c r="N2643" i="33"/>
  <c r="H1695" i="33"/>
  <c r="H2003" i="33"/>
  <c r="H2087" i="33"/>
  <c r="M711" i="33"/>
  <c r="N711" i="33"/>
  <c r="AF34" i="25"/>
  <c r="N831" i="33"/>
  <c r="M831" i="33"/>
  <c r="M1383" i="33"/>
  <c r="N1383" i="33"/>
  <c r="H323" i="33"/>
  <c r="H1051" i="33"/>
  <c r="H659" i="33"/>
  <c r="M747" i="33"/>
  <c r="N747" i="33"/>
  <c r="N1503" i="33"/>
  <c r="M1503" i="33"/>
  <c r="FJ62" i="25"/>
  <c r="N1279" i="33"/>
  <c r="M1279" i="33"/>
  <c r="M1075" i="33"/>
  <c r="N1075" i="33"/>
  <c r="M1271" i="33"/>
  <c r="N1271" i="33"/>
  <c r="M1047" i="33"/>
  <c r="N1047" i="33"/>
  <c r="AF46" i="25"/>
  <c r="N262" i="33"/>
  <c r="M262" i="33"/>
  <c r="M1699" i="33"/>
  <c r="N1699" i="33"/>
  <c r="N2306" i="33"/>
  <c r="M2306" i="33"/>
  <c r="M2483" i="33"/>
  <c r="N2483" i="33"/>
  <c r="N1802" i="33"/>
  <c r="M1802" i="33"/>
  <c r="N2763" i="33"/>
  <c r="M2763" i="33"/>
  <c r="DT66" i="25"/>
  <c r="L1610" i="33"/>
  <c r="L1611" i="33" s="1"/>
  <c r="DT50" i="25"/>
  <c r="L1162" i="33"/>
  <c r="L1163" i="33" s="1"/>
  <c r="L1164" i="33" s="1"/>
  <c r="DT46" i="25"/>
  <c r="L1050" i="33"/>
  <c r="L1051" i="33" s="1"/>
  <c r="DT42" i="25"/>
  <c r="L938" i="33"/>
  <c r="L939" i="33" s="1"/>
  <c r="L940" i="33" s="1"/>
  <c r="L941" i="33" s="1"/>
  <c r="DT35" i="25"/>
  <c r="L742" i="33"/>
  <c r="L743" i="33" s="1"/>
  <c r="L744" i="33" s="1"/>
  <c r="L745" i="33" s="1"/>
  <c r="DT31" i="25"/>
  <c r="L630" i="33"/>
  <c r="DT26" i="25"/>
  <c r="L490" i="33"/>
  <c r="L491" i="33" s="1"/>
  <c r="L492" i="33" s="1"/>
  <c r="L493" i="33" s="1"/>
  <c r="G184" i="33"/>
  <c r="G185" i="33" s="1"/>
  <c r="G44" i="33"/>
  <c r="G45" i="33" s="1"/>
  <c r="F492" i="33"/>
  <c r="F493" i="33" s="1"/>
  <c r="F548" i="33"/>
  <c r="F549" i="33" s="1"/>
  <c r="G1192" i="33"/>
  <c r="G1193" i="33" s="1"/>
  <c r="G1668" i="33"/>
  <c r="G1669" i="33" s="1"/>
  <c r="F1780" i="33"/>
  <c r="F1781" i="33" s="1"/>
  <c r="G1948" i="33"/>
  <c r="G1949" i="33" s="1"/>
  <c r="G2060" i="33"/>
  <c r="G2061" i="33" s="1"/>
  <c r="G2172" i="33"/>
  <c r="G2173" i="33" s="1"/>
  <c r="G2284" i="33"/>
  <c r="G2285" i="33" s="1"/>
  <c r="G2396" i="33"/>
  <c r="G2397" i="33" s="1"/>
  <c r="N1811" i="33"/>
  <c r="M1811" i="33"/>
  <c r="N2035" i="33"/>
  <c r="M2035" i="33"/>
  <c r="N1867" i="33"/>
  <c r="M1867" i="33"/>
  <c r="FJ75" i="25"/>
  <c r="M1774" i="33"/>
  <c r="N1774" i="33"/>
  <c r="R72" i="25"/>
  <c r="N1746" i="33"/>
  <c r="M1746" i="33"/>
  <c r="M1886" i="33"/>
  <c r="N1886" i="33"/>
  <c r="R76" i="25"/>
  <c r="M2054" i="33"/>
  <c r="N2054" i="33"/>
  <c r="R82" i="25"/>
  <c r="M178" i="33"/>
  <c r="N178" i="33"/>
  <c r="M514" i="33"/>
  <c r="N514" i="33"/>
  <c r="N943" i="33"/>
  <c r="M943" i="33"/>
  <c r="N663" i="33"/>
  <c r="M663" i="33"/>
  <c r="N47" i="33"/>
  <c r="M47" i="33"/>
  <c r="M1242" i="33"/>
  <c r="N1242" i="33"/>
  <c r="N934" i="33"/>
  <c r="M934" i="33"/>
  <c r="N1382" i="33"/>
  <c r="M1382" i="33"/>
  <c r="M991" i="33"/>
  <c r="N991" i="33"/>
  <c r="H295" i="33"/>
  <c r="M234" i="33"/>
  <c r="N234" i="33"/>
  <c r="H2619" i="33"/>
  <c r="G1304" i="33"/>
  <c r="G1305" i="33" s="1"/>
  <c r="F1696" i="33"/>
  <c r="F1697" i="33" s="1"/>
  <c r="H1863" i="33"/>
  <c r="M2623" i="33"/>
  <c r="N2623" i="33"/>
  <c r="N1083" i="33"/>
  <c r="M1083" i="33"/>
  <c r="N2251" i="33"/>
  <c r="M2251" i="33"/>
  <c r="N2559" i="33"/>
  <c r="M2559" i="33"/>
  <c r="AF100" i="25"/>
  <c r="N1914" i="33"/>
  <c r="M1914" i="33"/>
  <c r="N1635" i="33"/>
  <c r="M1635" i="33"/>
  <c r="H1639" i="33"/>
  <c r="H2675" i="33"/>
  <c r="H547" i="33"/>
  <c r="M523" i="33"/>
  <c r="N523" i="33"/>
  <c r="N822" i="33"/>
  <c r="M822" i="33"/>
  <c r="N1167" i="33"/>
  <c r="M1167" i="33"/>
  <c r="AF45" i="25"/>
  <c r="M1019" i="33"/>
  <c r="N1019" i="33"/>
  <c r="M1130" i="33"/>
  <c r="N1130" i="33"/>
  <c r="R49" i="25"/>
  <c r="H687" i="33"/>
  <c r="H1219" i="33"/>
  <c r="N1494" i="33"/>
  <c r="M1494" i="33"/>
  <c r="N374" i="33"/>
  <c r="M374" i="33"/>
  <c r="N403" i="33"/>
  <c r="M403" i="33"/>
  <c r="M207" i="33"/>
  <c r="N207" i="33"/>
  <c r="G100" i="33"/>
  <c r="G101" i="33" s="1"/>
  <c r="E324" i="33"/>
  <c r="E325" i="33" s="1"/>
  <c r="E380" i="33"/>
  <c r="E381" i="33" s="1"/>
  <c r="E436" i="33"/>
  <c r="E437" i="33" s="1"/>
  <c r="G576" i="33"/>
  <c r="G577" i="33" s="1"/>
  <c r="F688" i="33"/>
  <c r="F689" i="33" s="1"/>
  <c r="E744" i="33"/>
  <c r="E745" i="33" s="1"/>
  <c r="F800" i="33"/>
  <c r="F801" i="33" s="1"/>
  <c r="E884" i="33"/>
  <c r="E885" i="33" s="1"/>
  <c r="F1360" i="33"/>
  <c r="F1361" i="33" s="1"/>
  <c r="E1444" i="33"/>
  <c r="E1445" i="33" s="1"/>
  <c r="E1556" i="33"/>
  <c r="E1557" i="33" s="1"/>
  <c r="E1668" i="33"/>
  <c r="E1669" i="33" s="1"/>
  <c r="E1808" i="33"/>
  <c r="E1809" i="33" s="1"/>
  <c r="E1920" i="33"/>
  <c r="E1921" i="33" s="1"/>
  <c r="E2060" i="33"/>
  <c r="E2061" i="33" s="1"/>
  <c r="E2172" i="33"/>
  <c r="E2173" i="33" s="1"/>
  <c r="E2284" i="33"/>
  <c r="E2285" i="33" s="1"/>
  <c r="G2480" i="33"/>
  <c r="G2481" i="33" s="1"/>
  <c r="G2592" i="33"/>
  <c r="G2593" i="33" s="1"/>
  <c r="G2704" i="33"/>
  <c r="G2705" i="33" s="1"/>
  <c r="N1943" i="33"/>
  <c r="M1943" i="33"/>
  <c r="AF78" i="25"/>
  <c r="N2371" i="33"/>
  <c r="M2371" i="33"/>
  <c r="H2115" i="33"/>
  <c r="H2031" i="33"/>
  <c r="H1723" i="33"/>
  <c r="H1611" i="33"/>
  <c r="M1859" i="33"/>
  <c r="N1859" i="33"/>
  <c r="N2223" i="33"/>
  <c r="M2223" i="33"/>
  <c r="AF88" i="25"/>
  <c r="H2647" i="33"/>
  <c r="M1495" i="33"/>
  <c r="N1495" i="33"/>
  <c r="H771" i="33"/>
  <c r="M1027" i="33"/>
  <c r="N1027" i="33"/>
  <c r="M691" i="33"/>
  <c r="N691" i="33"/>
  <c r="FJ33" i="25"/>
  <c r="M1439" i="33"/>
  <c r="N1439" i="33"/>
  <c r="H1471" i="33"/>
  <c r="M187" i="33"/>
  <c r="N187" i="33"/>
  <c r="M1307" i="33"/>
  <c r="N1307" i="33"/>
  <c r="FJ55" i="25"/>
  <c r="N1299" i="33"/>
  <c r="M1299" i="33"/>
  <c r="M299" i="33"/>
  <c r="N299" i="33"/>
  <c r="N1187" i="33"/>
  <c r="M1187" i="33"/>
  <c r="M962" i="33"/>
  <c r="M967" i="33" s="1"/>
  <c r="N962" i="33"/>
  <c r="N967" i="33" s="1"/>
  <c r="M570" i="33"/>
  <c r="N570" i="33"/>
  <c r="M346" i="33"/>
  <c r="N346" i="33"/>
  <c r="N179" i="33"/>
  <c r="M179" i="33"/>
  <c r="H2535" i="33"/>
  <c r="H2731" i="33"/>
  <c r="T38" i="33"/>
  <c r="R38" i="33"/>
  <c r="P6" i="25"/>
  <c r="H2781" i="33"/>
  <c r="H2753" i="33"/>
  <c r="H2529" i="33"/>
  <c r="H2501" i="33"/>
  <c r="H2473" i="33"/>
  <c r="H2389" i="33"/>
  <c r="H2697" i="33"/>
  <c r="H2669" i="33"/>
  <c r="H2557" i="33"/>
  <c r="H2564" i="33" s="1"/>
  <c r="H2565" i="33" s="1"/>
  <c r="H2249" i="33"/>
  <c r="H2725" i="33"/>
  <c r="H2585" i="33"/>
  <c r="H2445" i="33"/>
  <c r="H2417" i="33"/>
  <c r="H2305" i="33"/>
  <c r="H2361" i="33"/>
  <c r="H2277" i="33"/>
  <c r="H2613" i="33"/>
  <c r="H2333" i="33"/>
  <c r="H2340" i="33" s="1"/>
  <c r="H2341" i="33" s="1"/>
  <c r="H2641" i="33"/>
  <c r="H2221" i="33"/>
  <c r="H2137" i="33"/>
  <c r="H2053" i="33"/>
  <c r="H1997" i="33"/>
  <c r="H1941" i="33"/>
  <c r="H1717" i="33"/>
  <c r="H1633" i="33"/>
  <c r="H1381" i="33"/>
  <c r="H1241" i="33"/>
  <c r="H1185" i="33"/>
  <c r="H1129" i="33"/>
  <c r="H1913" i="33"/>
  <c r="H1920" i="33" s="1"/>
  <c r="H1921" i="33" s="1"/>
  <c r="H1857" i="33"/>
  <c r="H1801" i="33"/>
  <c r="H1773" i="33"/>
  <c r="H1745" i="33"/>
  <c r="H1661" i="33"/>
  <c r="H1577" i="33"/>
  <c r="H1521" i="33"/>
  <c r="H1465" i="33"/>
  <c r="H1409" i="33"/>
  <c r="H1325" i="33"/>
  <c r="H2165" i="33"/>
  <c r="H2081" i="33"/>
  <c r="H2025" i="33"/>
  <c r="H1969" i="33"/>
  <c r="H1885" i="33"/>
  <c r="H1269" i="33"/>
  <c r="H1213" i="33"/>
  <c r="H1157" i="33"/>
  <c r="H1493" i="33"/>
  <c r="H1353" i="33"/>
  <c r="H1101" i="33"/>
  <c r="H1045" i="33"/>
  <c r="H989" i="33"/>
  <c r="H933" i="33"/>
  <c r="H877" i="33"/>
  <c r="H821" i="33"/>
  <c r="H765" i="33"/>
  <c r="H709" i="33"/>
  <c r="H653" i="33"/>
  <c r="H597" i="33"/>
  <c r="H2109" i="33"/>
  <c r="H1437" i="33"/>
  <c r="H1297" i="33"/>
  <c r="H2193" i="33"/>
  <c r="H1829" i="33"/>
  <c r="H1605" i="33"/>
  <c r="H1017" i="33"/>
  <c r="H793" i="33"/>
  <c r="H569" i="33"/>
  <c r="H541" i="33"/>
  <c r="H485" i="33"/>
  <c r="H429" i="33"/>
  <c r="H373" i="33"/>
  <c r="H317" i="33"/>
  <c r="H261" i="33"/>
  <c r="H205" i="33"/>
  <c r="H121" i="33"/>
  <c r="H37" i="33"/>
  <c r="H65" i="33"/>
  <c r="H849" i="33"/>
  <c r="H625" i="33"/>
  <c r="H961" i="33"/>
  <c r="H737" i="33"/>
  <c r="H1073" i="33"/>
  <c r="H1689" i="33"/>
  <c r="H1549" i="33"/>
  <c r="H905" i="33"/>
  <c r="H681" i="33"/>
  <c r="H513" i="33"/>
  <c r="H457" i="33"/>
  <c r="H401" i="33"/>
  <c r="H345" i="33"/>
  <c r="H289" i="33"/>
  <c r="H233" i="33"/>
  <c r="H177" i="33"/>
  <c r="H149" i="33"/>
  <c r="H93" i="33"/>
  <c r="H9" i="33"/>
  <c r="T1559" i="33"/>
  <c r="R1559" i="33"/>
  <c r="R2222" i="33"/>
  <c r="T2222" i="33"/>
  <c r="R47" i="33"/>
  <c r="T47" i="33"/>
  <c r="R1410" i="33"/>
  <c r="T1410" i="33"/>
  <c r="R346" i="33"/>
  <c r="T346" i="33"/>
  <c r="T2035" i="33"/>
  <c r="R2035" i="33"/>
  <c r="T1027" i="33"/>
  <c r="R1027" i="33"/>
  <c r="T739" i="33"/>
  <c r="R739" i="33"/>
  <c r="T795" i="33"/>
  <c r="R795" i="33"/>
  <c r="T2615" i="33"/>
  <c r="R2615" i="33"/>
  <c r="R579" i="33"/>
  <c r="T579" i="33"/>
  <c r="R1046" i="33"/>
  <c r="T1046" i="33"/>
  <c r="R935" i="33"/>
  <c r="T935" i="33"/>
  <c r="T206" i="33"/>
  <c r="R206" i="33"/>
  <c r="R1839" i="33"/>
  <c r="T1839" i="33"/>
  <c r="T1606" i="33"/>
  <c r="R1606" i="33"/>
  <c r="R1383" i="33"/>
  <c r="T1383" i="33"/>
  <c r="T907" i="33"/>
  <c r="R907" i="33"/>
  <c r="T598" i="33"/>
  <c r="R598" i="33"/>
  <c r="T2671" i="33"/>
  <c r="R2671" i="33"/>
  <c r="T2455" i="33"/>
  <c r="R2455" i="33"/>
  <c r="R1495" i="33"/>
  <c r="T1495" i="33"/>
  <c r="T963" i="33"/>
  <c r="R963" i="33"/>
  <c r="T430" i="33"/>
  <c r="R430" i="33"/>
  <c r="T1914" i="33"/>
  <c r="R1914" i="33"/>
  <c r="R971" i="33"/>
  <c r="T971" i="33"/>
  <c r="R299" i="33"/>
  <c r="T299" i="33"/>
  <c r="T1671" i="33"/>
  <c r="R1671" i="33"/>
  <c r="R1998" i="33"/>
  <c r="T1998" i="33"/>
  <c r="T1382" i="33"/>
  <c r="R1382" i="33"/>
  <c r="T2307" i="33"/>
  <c r="R2307" i="33"/>
  <c r="R151" i="33"/>
  <c r="T151" i="33"/>
  <c r="R2063" i="33"/>
  <c r="T2063" i="33"/>
  <c r="T2763" i="33"/>
  <c r="R2763" i="33"/>
  <c r="M2175" i="33"/>
  <c r="N2175" i="33"/>
  <c r="T719" i="33"/>
  <c r="R719" i="33"/>
  <c r="R355" i="33"/>
  <c r="T355" i="33"/>
  <c r="T2363" i="33"/>
  <c r="R2363" i="33"/>
  <c r="T1326" i="33"/>
  <c r="R1326" i="33"/>
  <c r="T2026" i="33"/>
  <c r="R2026" i="33"/>
  <c r="R1475" i="33"/>
  <c r="T1475" i="33"/>
  <c r="R803" i="33"/>
  <c r="T803" i="33"/>
  <c r="R2726" i="33"/>
  <c r="T2726" i="33"/>
  <c r="R2502" i="33"/>
  <c r="T2502" i="33"/>
  <c r="T2474" i="33"/>
  <c r="R2474" i="33"/>
  <c r="T2306" i="33"/>
  <c r="R2306" i="33"/>
  <c r="N1919" i="33"/>
  <c r="AU101" i="9"/>
  <c r="O2600" i="33"/>
  <c r="R85" i="15"/>
  <c r="O2180" i="33"/>
  <c r="R104" i="15"/>
  <c r="O2712" i="33"/>
  <c r="R431" i="33"/>
  <c r="T431" i="33"/>
  <c r="AJ67" i="25"/>
  <c r="AK67" i="25" s="1"/>
  <c r="FZ67" i="25" s="1"/>
  <c r="T1635" i="33"/>
  <c r="R1635" i="33"/>
  <c r="AJ73" i="25"/>
  <c r="AK73" i="25" s="1"/>
  <c r="FZ73" i="25" s="1"/>
  <c r="R1803" i="33"/>
  <c r="T1803" i="33"/>
  <c r="AJ94" i="25"/>
  <c r="AK94" i="25" s="1"/>
  <c r="FZ94" i="25" s="1"/>
  <c r="T2391" i="33"/>
  <c r="R2391" i="33"/>
  <c r="T2371" i="33"/>
  <c r="R2371" i="33"/>
  <c r="FH103" i="25"/>
  <c r="H2651" i="33"/>
  <c r="FH90" i="25"/>
  <c r="H2287" i="33"/>
  <c r="T1167" i="33"/>
  <c r="R1167" i="33"/>
  <c r="R2623" i="33"/>
  <c r="T2623" i="33"/>
  <c r="R915" i="33"/>
  <c r="T915" i="33"/>
  <c r="T943" i="33"/>
  <c r="R943" i="33"/>
  <c r="EX85" i="25"/>
  <c r="FB85" i="25" s="1"/>
  <c r="U2146" i="33" s="1"/>
  <c r="EX40" i="25"/>
  <c r="EX12" i="25"/>
  <c r="L352" i="33"/>
  <c r="L353" i="33" s="1"/>
  <c r="L2620" i="33"/>
  <c r="L2621" i="33" s="1"/>
  <c r="L1668" i="33"/>
  <c r="L1556" i="33"/>
  <c r="L1108" i="33"/>
  <c r="L1109" i="33" s="1"/>
  <c r="L884" i="33"/>
  <c r="L548" i="33"/>
  <c r="L100" i="33"/>
  <c r="L408" i="33"/>
  <c r="L2760" i="33"/>
  <c r="L1948" i="33"/>
  <c r="L1949" i="33" s="1"/>
  <c r="L912" i="33"/>
  <c r="N2138" i="33"/>
  <c r="M2138" i="33"/>
  <c r="R85" i="25"/>
  <c r="H2703" i="33"/>
  <c r="H1835" i="33"/>
  <c r="M1690" i="33"/>
  <c r="N1690" i="33"/>
  <c r="M1998" i="33"/>
  <c r="N1998" i="33"/>
  <c r="N2503" i="33"/>
  <c r="M2503" i="33"/>
  <c r="N2082" i="33"/>
  <c r="M2082" i="33"/>
  <c r="N1887" i="33"/>
  <c r="M1887" i="33"/>
  <c r="N318" i="33"/>
  <c r="M318" i="33"/>
  <c r="N719" i="33"/>
  <c r="M719" i="33"/>
  <c r="M1046" i="33"/>
  <c r="N1046" i="33"/>
  <c r="N495" i="33"/>
  <c r="M495" i="33"/>
  <c r="N654" i="33"/>
  <c r="M654" i="33"/>
  <c r="M375" i="33"/>
  <c r="N375" i="33"/>
  <c r="H1331" i="33"/>
  <c r="H1332" i="33" s="1"/>
  <c r="H1333" i="33" s="1"/>
  <c r="H603" i="33"/>
  <c r="H604" i="33" s="1"/>
  <c r="H605" i="33" s="1"/>
  <c r="M319" i="33"/>
  <c r="N319" i="33"/>
  <c r="DT108" i="25"/>
  <c r="L2786" i="33"/>
  <c r="L2787" i="33" s="1"/>
  <c r="L2788" i="33" s="1"/>
  <c r="L2789" i="33" s="1"/>
  <c r="DT106" i="25"/>
  <c r="L2730" i="33"/>
  <c r="L2731" i="33" s="1"/>
  <c r="L2732" i="33" s="1"/>
  <c r="L2733" i="33" s="1"/>
  <c r="DT98" i="25"/>
  <c r="L2506" i="33"/>
  <c r="L2507" i="33" s="1"/>
  <c r="L2508" i="33" s="1"/>
  <c r="L2509" i="33" s="1"/>
  <c r="DT79" i="25"/>
  <c r="L1974" i="33"/>
  <c r="L1975" i="33" s="1"/>
  <c r="L1976" i="33" s="1"/>
  <c r="L1977" i="33" s="1"/>
  <c r="DT58" i="25"/>
  <c r="L1386" i="33"/>
  <c r="L1387" i="33" s="1"/>
  <c r="DT22" i="25"/>
  <c r="L378" i="33"/>
  <c r="L379" i="33" s="1"/>
  <c r="L380" i="33" s="1"/>
  <c r="L381" i="33" s="1"/>
  <c r="DT19" i="25"/>
  <c r="L294" i="33"/>
  <c r="L295" i="33" s="1"/>
  <c r="DT14" i="25"/>
  <c r="L154" i="33"/>
  <c r="F1640" i="33"/>
  <c r="F1641" i="33" s="1"/>
  <c r="G324" i="33"/>
  <c r="G325" i="33" s="1"/>
  <c r="G380" i="33"/>
  <c r="G381" i="33" s="1"/>
  <c r="G436" i="33"/>
  <c r="G437" i="33" s="1"/>
  <c r="G744" i="33"/>
  <c r="G745" i="33" s="1"/>
  <c r="G1080" i="33"/>
  <c r="G1081" i="33" s="1"/>
  <c r="G1444" i="33"/>
  <c r="G1445" i="33" s="1"/>
  <c r="G1556" i="33"/>
  <c r="G1557" i="33" s="1"/>
  <c r="G1808" i="33"/>
  <c r="G1809" i="33" s="1"/>
  <c r="G2564" i="33"/>
  <c r="G2565" i="33" s="1"/>
  <c r="G2676" i="33"/>
  <c r="G2677" i="33" s="1"/>
  <c r="N2055" i="33"/>
  <c r="M2055" i="33"/>
  <c r="AF99" i="25"/>
  <c r="N2531" i="33"/>
  <c r="M2531" i="33"/>
  <c r="M1419" i="33"/>
  <c r="N1419" i="33"/>
  <c r="FJ59" i="25"/>
  <c r="M1747" i="33"/>
  <c r="N1747" i="33"/>
  <c r="M2195" i="33"/>
  <c r="N2195" i="33"/>
  <c r="H2479" i="33"/>
  <c r="H2480" i="33" s="1"/>
  <c r="H2481" i="33" s="1"/>
  <c r="N327" i="33"/>
  <c r="M327" i="33"/>
  <c r="H911" i="33"/>
  <c r="H1079" i="33"/>
  <c r="H1080" i="33" s="1"/>
  <c r="H1081" i="33" s="1"/>
  <c r="N271" i="33"/>
  <c r="M271" i="33"/>
  <c r="M1055" i="33"/>
  <c r="N1055" i="33"/>
  <c r="FJ46" i="25"/>
  <c r="M1475" i="33"/>
  <c r="N1475" i="33"/>
  <c r="M1131" i="33"/>
  <c r="N1131" i="33"/>
  <c r="M935" i="33"/>
  <c r="N935" i="33"/>
  <c r="M290" i="33"/>
  <c r="N290" i="33"/>
  <c r="N2614" i="33"/>
  <c r="M2614" i="33"/>
  <c r="N1831" i="33"/>
  <c r="M1831" i="33"/>
  <c r="M1587" i="33"/>
  <c r="N1587" i="33"/>
  <c r="F2368" i="33"/>
  <c r="F2369" i="33" s="1"/>
  <c r="F2760" i="33"/>
  <c r="F2761" i="33" s="1"/>
  <c r="N1615" i="33"/>
  <c r="M1615" i="33"/>
  <c r="FJ66" i="25"/>
  <c r="N1858" i="33"/>
  <c r="M1858" i="33"/>
  <c r="R75" i="25"/>
  <c r="H99" i="33"/>
  <c r="N2279" i="33"/>
  <c r="M2279" i="33"/>
  <c r="N2203" i="33"/>
  <c r="M2203" i="33"/>
  <c r="H2507" i="33"/>
  <c r="N2615" i="33"/>
  <c r="M2615" i="33"/>
  <c r="H2367" i="33"/>
  <c r="H2368" i="33" s="1"/>
  <c r="H2369" i="33" s="1"/>
  <c r="M1634" i="33"/>
  <c r="N1634" i="33"/>
  <c r="M2699" i="33"/>
  <c r="N2699" i="33"/>
  <c r="M2670" i="33"/>
  <c r="N2670" i="33"/>
  <c r="R104" i="25"/>
  <c r="M542" i="33"/>
  <c r="N542" i="33"/>
  <c r="H883" i="33"/>
  <c r="H884" i="33" s="1"/>
  <c r="H885" i="33" s="1"/>
  <c r="N235" i="33"/>
  <c r="M235" i="33"/>
  <c r="N887" i="33"/>
  <c r="M887" i="33"/>
  <c r="N607" i="33"/>
  <c r="M607" i="33"/>
  <c r="N907" i="33"/>
  <c r="M907" i="33"/>
  <c r="M682" i="33"/>
  <c r="N682" i="33"/>
  <c r="N459" i="33"/>
  <c r="M459" i="33"/>
  <c r="AF25" i="25"/>
  <c r="N1447" i="33"/>
  <c r="M1447" i="33"/>
  <c r="M355" i="33"/>
  <c r="N355" i="33"/>
  <c r="N1214" i="33"/>
  <c r="M1214" i="33"/>
  <c r="M823" i="33"/>
  <c r="N823" i="33"/>
  <c r="H1023" i="33"/>
  <c r="H1024" i="33" s="1"/>
  <c r="H1025" i="33" s="1"/>
  <c r="H491" i="33"/>
  <c r="F1836" i="33"/>
  <c r="F1837" i="33" s="1"/>
  <c r="F1220" i="33"/>
  <c r="F1221" i="33" s="1"/>
  <c r="E184" i="33"/>
  <c r="E185" i="33" s="1"/>
  <c r="E44" i="33"/>
  <c r="E45" i="33" s="1"/>
  <c r="F268" i="33"/>
  <c r="F269" i="33" s="1"/>
  <c r="F632" i="33"/>
  <c r="F633" i="33" s="1"/>
  <c r="F968" i="33"/>
  <c r="F969" i="33" s="1"/>
  <c r="G1108" i="33"/>
  <c r="G1109" i="33" s="1"/>
  <c r="G1164" i="33"/>
  <c r="G1165" i="33" s="1"/>
  <c r="F1248" i="33"/>
  <c r="F1249" i="33" s="1"/>
  <c r="F1304" i="33"/>
  <c r="F1305" i="33" s="1"/>
  <c r="F1388" i="33"/>
  <c r="F1389" i="33" s="1"/>
  <c r="E1472" i="33"/>
  <c r="E1473" i="33" s="1"/>
  <c r="G1584" i="33"/>
  <c r="G1585" i="33" s="1"/>
  <c r="G1696" i="33"/>
  <c r="G1697" i="33" s="1"/>
  <c r="G1836" i="33"/>
  <c r="G1837" i="33" s="1"/>
  <c r="E1948" i="33"/>
  <c r="E1949" i="33" s="1"/>
  <c r="G2088" i="33"/>
  <c r="G2089" i="33" s="1"/>
  <c r="G2200" i="33"/>
  <c r="G2201" i="33" s="1"/>
  <c r="E2340" i="33"/>
  <c r="E2341" i="33" s="1"/>
  <c r="E2508" i="33"/>
  <c r="E2509" i="33" s="1"/>
  <c r="E2620" i="33"/>
  <c r="E2621" i="33" s="1"/>
  <c r="E2732" i="33"/>
  <c r="E2733" i="33" s="1"/>
  <c r="AF12" i="25"/>
  <c r="M95" i="33"/>
  <c r="N95" i="33"/>
  <c r="M1839" i="33"/>
  <c r="N1839" i="33"/>
  <c r="M2110" i="33"/>
  <c r="N2110" i="33"/>
  <c r="R84" i="25"/>
  <c r="N2026" i="33"/>
  <c r="M2026" i="33"/>
  <c r="M1718" i="33"/>
  <c r="N1718" i="33"/>
  <c r="N1606" i="33"/>
  <c r="M1606" i="33"/>
  <c r="H2227" i="33"/>
  <c r="N2642" i="33"/>
  <c r="M2642" i="33"/>
  <c r="R103" i="25"/>
  <c r="N766" i="33"/>
  <c r="M766" i="33"/>
  <c r="H799" i="33"/>
  <c r="H800" i="33" s="1"/>
  <c r="H801" i="33" s="1"/>
  <c r="H995" i="33"/>
  <c r="N1355" i="33"/>
  <c r="M1355" i="33"/>
  <c r="M1466" i="33"/>
  <c r="N1466" i="33"/>
  <c r="N739" i="33"/>
  <c r="M739" i="33"/>
  <c r="H1443" i="33"/>
  <c r="H435" i="33"/>
  <c r="H436" i="33" s="1"/>
  <c r="H437" i="33" s="1"/>
  <c r="H211" i="33"/>
  <c r="H212" i="33" s="1"/>
  <c r="H213" i="33" s="1"/>
  <c r="M2027" i="33"/>
  <c r="N2027" i="33"/>
  <c r="N2530" i="33"/>
  <c r="M2530" i="33"/>
  <c r="N2147" i="33"/>
  <c r="M2147" i="33"/>
  <c r="M2007" i="33"/>
  <c r="N2007" i="33"/>
  <c r="M2726" i="33"/>
  <c r="N2726" i="33"/>
  <c r="N1755" i="33"/>
  <c r="M1755" i="33"/>
  <c r="T2203" i="33"/>
  <c r="R2203" i="33"/>
  <c r="R523" i="33"/>
  <c r="T523" i="33"/>
  <c r="T1074" i="33"/>
  <c r="R1074" i="33"/>
  <c r="R599" i="33"/>
  <c r="T599" i="33"/>
  <c r="R207" i="33"/>
  <c r="T207" i="33"/>
  <c r="T2362" i="33"/>
  <c r="R2362" i="33"/>
  <c r="T215" i="33"/>
  <c r="R215" i="33"/>
  <c r="T683" i="33"/>
  <c r="R683" i="33"/>
  <c r="T1131" i="33"/>
  <c r="R1131" i="33"/>
  <c r="T179" i="33"/>
  <c r="R179" i="33"/>
  <c r="T103" i="33"/>
  <c r="R103" i="33"/>
  <c r="T878" i="33"/>
  <c r="R878" i="33"/>
  <c r="R1466" i="33"/>
  <c r="T1466" i="33"/>
  <c r="T1438" i="33"/>
  <c r="R1438" i="33"/>
  <c r="T2418" i="33"/>
  <c r="R2418" i="33"/>
  <c r="R1607" i="33"/>
  <c r="T1607" i="33"/>
  <c r="T542" i="33"/>
  <c r="R542" i="33"/>
  <c r="R794" i="33"/>
  <c r="T794" i="33"/>
  <c r="R626" i="33"/>
  <c r="T626" i="33"/>
  <c r="R570" i="33"/>
  <c r="T570" i="33"/>
  <c r="R1578" i="33"/>
  <c r="T1578" i="33"/>
  <c r="T2419" i="33"/>
  <c r="R2419" i="33"/>
  <c r="R635" i="33"/>
  <c r="T635" i="33"/>
  <c r="R75" i="33"/>
  <c r="T75" i="33"/>
  <c r="R263" i="33"/>
  <c r="T263" i="33"/>
  <c r="R1690" i="33"/>
  <c r="T1690" i="33"/>
  <c r="T318" i="33"/>
  <c r="R318" i="33"/>
  <c r="R1018" i="33"/>
  <c r="T1018" i="33"/>
  <c r="T2735" i="33"/>
  <c r="R2735" i="33"/>
  <c r="R1215" i="33"/>
  <c r="T1215" i="33"/>
  <c r="T1494" i="33"/>
  <c r="R1494" i="33"/>
  <c r="R411" i="33"/>
  <c r="T411" i="33"/>
  <c r="R767" i="33"/>
  <c r="T767" i="33"/>
  <c r="R1587" i="33"/>
  <c r="T1587" i="33"/>
  <c r="R1915" i="33"/>
  <c r="T1915" i="33"/>
  <c r="T551" i="33"/>
  <c r="R551" i="33"/>
  <c r="T1299" i="33"/>
  <c r="R1299" i="33"/>
  <c r="R823" i="33"/>
  <c r="T823" i="33"/>
  <c r="T2335" i="33"/>
  <c r="R2335" i="33"/>
  <c r="T1214" i="33"/>
  <c r="R1214" i="33"/>
  <c r="T851" i="33"/>
  <c r="R851" i="33"/>
  <c r="T2475" i="33"/>
  <c r="R2475" i="33"/>
  <c r="R243" i="33"/>
  <c r="T243" i="33"/>
  <c r="T2147" i="33"/>
  <c r="R2147" i="33"/>
  <c r="T2707" i="33"/>
  <c r="R2707" i="33"/>
  <c r="AD10" i="25"/>
  <c r="H39" i="33"/>
  <c r="H43" i="33" s="1"/>
  <c r="H44" i="33" s="1"/>
  <c r="H45" i="33" s="1"/>
  <c r="BE21" i="25"/>
  <c r="B348" i="33"/>
  <c r="CI26" i="25"/>
  <c r="B489" i="33"/>
  <c r="R89" i="15"/>
  <c r="O2292" i="33"/>
  <c r="T607" i="33"/>
  <c r="R607" i="33"/>
  <c r="T999" i="33"/>
  <c r="R999" i="33"/>
  <c r="T663" i="33"/>
  <c r="R663" i="33"/>
  <c r="R1159" i="33"/>
  <c r="T1159" i="33"/>
  <c r="FH76" i="25"/>
  <c r="H1895" i="33"/>
  <c r="R747" i="33"/>
  <c r="T747" i="33"/>
  <c r="R1747" i="33"/>
  <c r="T1747" i="33"/>
  <c r="AJ48" i="25"/>
  <c r="AK48" i="25" s="1"/>
  <c r="FZ48" i="25" s="1"/>
  <c r="R1103" i="33"/>
  <c r="T1103" i="33"/>
  <c r="T1662" i="33"/>
  <c r="R1662" i="33"/>
  <c r="T1223" i="33"/>
  <c r="R1223" i="33"/>
  <c r="T2446" i="33"/>
  <c r="R2446" i="33"/>
  <c r="L128" i="33"/>
  <c r="L1892" i="33"/>
  <c r="L1893" i="33" s="1"/>
  <c r="L436" i="33"/>
  <c r="L437" i="33" s="1"/>
  <c r="L2396" i="33"/>
  <c r="L2397" i="33" s="1"/>
  <c r="L1360" i="33"/>
  <c r="L1361" i="33" s="1"/>
  <c r="L1248" i="33"/>
  <c r="L688" i="33"/>
  <c r="L689" i="33" s="1"/>
  <c r="L576" i="33"/>
  <c r="L577" i="33" s="1"/>
  <c r="N2427" i="33"/>
  <c r="M2427" i="33"/>
  <c r="FJ95" i="25"/>
  <c r="M2679" i="33"/>
  <c r="N2679" i="33"/>
  <c r="N1671" i="33"/>
  <c r="M1671" i="33"/>
  <c r="N2698" i="33"/>
  <c r="M2698" i="33"/>
  <c r="M1830" i="33"/>
  <c r="N1830" i="33"/>
  <c r="H743" i="33"/>
  <c r="H744" i="33" s="1"/>
  <c r="H745" i="33" s="1"/>
  <c r="H2591" i="33"/>
  <c r="H2592" i="33" s="1"/>
  <c r="H2593" i="33" s="1"/>
  <c r="H2283" i="33"/>
  <c r="H2284" i="33" s="1"/>
  <c r="H2285" i="33" s="1"/>
  <c r="H2759" i="33"/>
  <c r="H2760" i="33" s="1"/>
  <c r="H2761" i="33" s="1"/>
  <c r="M411" i="33"/>
  <c r="N411" i="33"/>
  <c r="M1363" i="33"/>
  <c r="N1363" i="33"/>
  <c r="FJ57" i="25"/>
  <c r="M1251" i="33"/>
  <c r="N1251" i="33"/>
  <c r="N215" i="33"/>
  <c r="M215" i="33"/>
  <c r="H1303" i="33"/>
  <c r="H1304" i="33" s="1"/>
  <c r="H1305" i="33" s="1"/>
  <c r="H1415" i="33"/>
  <c r="H1416" i="33" s="1"/>
  <c r="H1417" i="33" s="1"/>
  <c r="H715" i="33"/>
  <c r="H716" i="33" s="1"/>
  <c r="H717" i="33" s="1"/>
  <c r="N1326" i="33"/>
  <c r="M1326" i="33"/>
  <c r="N1391" i="33"/>
  <c r="M1391" i="33"/>
  <c r="M859" i="33"/>
  <c r="N859" i="33"/>
  <c r="M243" i="33"/>
  <c r="N243" i="33"/>
  <c r="N851" i="33"/>
  <c r="M851" i="33"/>
  <c r="N598" i="33"/>
  <c r="M598" i="33"/>
  <c r="M487" i="33"/>
  <c r="N487" i="33"/>
  <c r="M1643" i="33"/>
  <c r="N1643" i="33"/>
  <c r="N2671" i="33"/>
  <c r="M2671" i="33"/>
  <c r="M2063" i="33"/>
  <c r="N2063" i="33"/>
  <c r="N2335" i="33"/>
  <c r="M2335" i="33"/>
  <c r="DT74" i="25"/>
  <c r="L1834" i="33"/>
  <c r="L1835" i="33" s="1"/>
  <c r="L1836" i="33" s="1"/>
  <c r="L1837" i="33" s="1"/>
  <c r="DT67" i="25"/>
  <c r="L1638" i="33"/>
  <c r="L1639" i="33" s="1"/>
  <c r="L1640" i="33" s="1"/>
  <c r="L1641" i="33" s="1"/>
  <c r="DT51" i="25"/>
  <c r="L1190" i="33"/>
  <c r="L1191" i="33" s="1"/>
  <c r="L1192" i="33" s="1"/>
  <c r="L1193" i="33" s="1"/>
  <c r="DT47" i="25"/>
  <c r="L1078" i="33"/>
  <c r="L1079" i="33" s="1"/>
  <c r="DT43" i="25"/>
  <c r="L966" i="33"/>
  <c r="L967" i="33" s="1"/>
  <c r="L968" i="33" s="1"/>
  <c r="L969" i="33" s="1"/>
  <c r="DT38" i="25"/>
  <c r="L826" i="33"/>
  <c r="L827" i="33" s="1"/>
  <c r="L828" i="33" s="1"/>
  <c r="L829" i="33" s="1"/>
  <c r="DT34" i="25"/>
  <c r="L714" i="33"/>
  <c r="L715" i="33" s="1"/>
  <c r="L716" i="33" s="1"/>
  <c r="L717" i="33" s="1"/>
  <c r="DT27" i="25"/>
  <c r="L518" i="33"/>
  <c r="L519" i="33" s="1"/>
  <c r="L520" i="33" s="1"/>
  <c r="L521" i="33" s="1"/>
  <c r="F2060" i="33"/>
  <c r="F2061" i="33" s="1"/>
  <c r="F1528" i="33"/>
  <c r="F1529" i="33" s="1"/>
  <c r="F240" i="33"/>
  <c r="F241" i="33" s="1"/>
  <c r="F296" i="33"/>
  <c r="F297" i="33" s="1"/>
  <c r="G884" i="33"/>
  <c r="G885" i="33" s="1"/>
  <c r="G940" i="33"/>
  <c r="G941" i="33" s="1"/>
  <c r="F1052" i="33"/>
  <c r="F1053" i="33" s="1"/>
  <c r="F1416" i="33"/>
  <c r="F1417" i="33" s="1"/>
  <c r="G1500" i="33"/>
  <c r="G1501" i="33" s="1"/>
  <c r="G1724" i="33"/>
  <c r="G1725" i="33" s="1"/>
  <c r="G2004" i="33"/>
  <c r="G2005" i="33" s="1"/>
  <c r="G2116" i="33"/>
  <c r="G2117" i="33" s="1"/>
  <c r="G2228" i="33"/>
  <c r="G2229" i="33" s="1"/>
  <c r="N2455" i="33"/>
  <c r="M2455" i="33"/>
  <c r="N2091" i="33"/>
  <c r="M2091" i="33"/>
  <c r="N2595" i="33"/>
  <c r="M2595" i="33"/>
  <c r="FJ101" i="25"/>
  <c r="N2735" i="33"/>
  <c r="M2735" i="33"/>
  <c r="H2396" i="33"/>
  <c r="H2397" i="33" s="1"/>
  <c r="H2171" i="33"/>
  <c r="H2172" i="33" s="1"/>
  <c r="H2173" i="33" s="1"/>
  <c r="N2307" i="33"/>
  <c r="M2307" i="33"/>
  <c r="N2474" i="33"/>
  <c r="N2479" i="33" s="1"/>
  <c r="M2474" i="33"/>
  <c r="M2479" i="33" s="1"/>
  <c r="M915" i="33"/>
  <c r="N915" i="33"/>
  <c r="M431" i="33"/>
  <c r="N431" i="33"/>
  <c r="M906" i="33"/>
  <c r="N906" i="33"/>
  <c r="N1223" i="33"/>
  <c r="M1223" i="33"/>
  <c r="M971" i="33"/>
  <c r="N971" i="33"/>
  <c r="N1074" i="33"/>
  <c r="M1074" i="33"/>
  <c r="M1327" i="33"/>
  <c r="N1327" i="33"/>
  <c r="H1275" i="33"/>
  <c r="H1276" i="33" s="1"/>
  <c r="H1277" i="33" s="1"/>
  <c r="N683" i="33"/>
  <c r="M683" i="33"/>
  <c r="H71" i="33"/>
  <c r="H72" i="33" s="1"/>
  <c r="H73" i="33" s="1"/>
  <c r="N1103" i="33"/>
  <c r="M1103" i="33"/>
  <c r="H155" i="33"/>
  <c r="H156" i="33" s="1"/>
  <c r="H157" i="33" s="1"/>
  <c r="H1583" i="33"/>
  <c r="H1584" i="33" s="1"/>
  <c r="H1585" i="33" s="1"/>
  <c r="F2256" i="33"/>
  <c r="F2257" i="33" s="1"/>
  <c r="N94" i="33"/>
  <c r="M94" i="33"/>
  <c r="H2255" i="33"/>
  <c r="H2256" i="33" s="1"/>
  <c r="H2257" i="33" s="1"/>
  <c r="M2502" i="33"/>
  <c r="N2502" i="33"/>
  <c r="M1139" i="33"/>
  <c r="N1139" i="33"/>
  <c r="FJ49" i="25"/>
  <c r="N1719" i="33"/>
  <c r="M1719" i="33"/>
  <c r="N1999" i="33"/>
  <c r="M1999" i="33"/>
  <c r="N2362" i="33"/>
  <c r="M2362" i="33"/>
  <c r="H1667" i="33"/>
  <c r="H1668" i="33" s="1"/>
  <c r="H1669" i="33" s="1"/>
  <c r="H1947" i="33"/>
  <c r="H1948" i="33" s="1"/>
  <c r="H1949" i="33" s="1"/>
  <c r="M635" i="33"/>
  <c r="N635" i="33"/>
  <c r="N551" i="33"/>
  <c r="M551" i="33"/>
  <c r="M579" i="33"/>
  <c r="N579" i="33"/>
  <c r="N878" i="33"/>
  <c r="M878" i="33"/>
  <c r="M655" i="33"/>
  <c r="N655" i="33"/>
  <c r="AF32" i="25"/>
  <c r="AJ32" i="25" s="1"/>
  <c r="AK32" i="25" s="1"/>
  <c r="FZ32" i="25" s="1"/>
  <c r="H1191" i="33"/>
  <c r="H1192" i="33" s="1"/>
  <c r="H1193" i="33" s="1"/>
  <c r="H631" i="33"/>
  <c r="H632" i="33" s="1"/>
  <c r="H633" i="33" s="1"/>
  <c r="H1359" i="33"/>
  <c r="H1360" i="33" s="1"/>
  <c r="H1361" i="33" s="1"/>
  <c r="H1163" i="33"/>
  <c r="H1164" i="33" s="1"/>
  <c r="H1165" i="33" s="1"/>
  <c r="N1018" i="33"/>
  <c r="M1018" i="33"/>
  <c r="N486" i="33"/>
  <c r="M486" i="33"/>
  <c r="M263" i="33"/>
  <c r="N263" i="33"/>
  <c r="F2088" i="33"/>
  <c r="F2089" i="33" s="1"/>
  <c r="F1612" i="33"/>
  <c r="F1613" i="33" s="1"/>
  <c r="CP14" i="25"/>
  <c r="L153" i="33"/>
  <c r="L155" i="33" s="1"/>
  <c r="G156" i="33"/>
  <c r="G157" i="33" s="1"/>
  <c r="G856" i="33"/>
  <c r="G857" i="33" s="1"/>
  <c r="G1024" i="33"/>
  <c r="G1025" i="33" s="1"/>
  <c r="E1080" i="33"/>
  <c r="E1081" i="33" s="1"/>
  <c r="F1136" i="33"/>
  <c r="F1137" i="33" s="1"/>
  <c r="E1192" i="33"/>
  <c r="E1193" i="33" s="1"/>
  <c r="E1500" i="33"/>
  <c r="E1501" i="33" s="1"/>
  <c r="E1612" i="33"/>
  <c r="E1613" i="33" s="1"/>
  <c r="E1724" i="33"/>
  <c r="E1725" i="33" s="1"/>
  <c r="E1864" i="33"/>
  <c r="E1865" i="33" s="1"/>
  <c r="E2004" i="33"/>
  <c r="E2005" i="33" s="1"/>
  <c r="E2116" i="33"/>
  <c r="E2117" i="33" s="1"/>
  <c r="E2228" i="33"/>
  <c r="E2229" i="33" s="1"/>
  <c r="G2368" i="33"/>
  <c r="G2369" i="33" s="1"/>
  <c r="G2536" i="33"/>
  <c r="G2537" i="33" s="1"/>
  <c r="G2648" i="33"/>
  <c r="G2649" i="33" s="1"/>
  <c r="G2760" i="33"/>
  <c r="G2761" i="33" s="1"/>
  <c r="N1923" i="33"/>
  <c r="M1923" i="33"/>
  <c r="H1527" i="33"/>
  <c r="H1528" i="33" s="1"/>
  <c r="H1529" i="33" s="1"/>
  <c r="M1663" i="33"/>
  <c r="N1663" i="33"/>
  <c r="M2222" i="33"/>
  <c r="N2222" i="33"/>
  <c r="H1975" i="33"/>
  <c r="H1976" i="33" s="1"/>
  <c r="H1977" i="33" s="1"/>
  <c r="H2787" i="33"/>
  <c r="H2788" i="33" s="1"/>
  <c r="H2789" i="33" s="1"/>
  <c r="M467" i="33"/>
  <c r="N467" i="33"/>
  <c r="M794" i="33"/>
  <c r="N794" i="33"/>
  <c r="N990" i="33"/>
  <c r="M990" i="33"/>
  <c r="H1107" i="33"/>
  <c r="H1108" i="33" s="1"/>
  <c r="H1109" i="33" s="1"/>
  <c r="H463" i="33"/>
  <c r="H464" i="33" s="1"/>
  <c r="H465" i="33" s="1"/>
  <c r="H407" i="33"/>
  <c r="H408" i="33" s="1"/>
  <c r="H409" i="33" s="1"/>
  <c r="N1411" i="33"/>
  <c r="M1411" i="33"/>
  <c r="AF59" i="25"/>
  <c r="N1243" i="33"/>
  <c r="M1243" i="33"/>
  <c r="N1438" i="33"/>
  <c r="M1438" i="33"/>
  <c r="M767" i="33"/>
  <c r="N767" i="33"/>
  <c r="N430" i="33"/>
  <c r="M430" i="33"/>
  <c r="N515" i="33"/>
  <c r="M515" i="33"/>
  <c r="N206" i="33"/>
  <c r="M206" i="33"/>
  <c r="H1555" i="33"/>
  <c r="H1556" i="33" s="1"/>
  <c r="H1557" i="33" s="1"/>
  <c r="H2451" i="33"/>
  <c r="H2452" i="33" s="1"/>
  <c r="H2453" i="33" s="1"/>
  <c r="H2199" i="33"/>
  <c r="H2200" i="33" s="1"/>
  <c r="H2201" i="33" s="1"/>
  <c r="DK61" i="25"/>
  <c r="T1470" i="33" s="1"/>
  <c r="R1470" i="33"/>
  <c r="L129" i="33"/>
  <c r="L1669" i="33"/>
  <c r="L1557" i="33"/>
  <c r="L1221" i="33"/>
  <c r="L885" i="33"/>
  <c r="L549" i="33"/>
  <c r="L101" i="33"/>
  <c r="L661" i="33"/>
  <c r="L213" i="33"/>
  <c r="L1305" i="33"/>
  <c r="L2481" i="33"/>
  <c r="L2369" i="33"/>
  <c r="L2257" i="33"/>
  <c r="L45" i="33"/>
  <c r="L73" i="33"/>
  <c r="L1249" i="33"/>
  <c r="L2145" i="33"/>
  <c r="L1809" i="33"/>
  <c r="L1697" i="33"/>
  <c r="L460" i="33"/>
  <c r="L463" i="33" s="1"/>
  <c r="L464" i="33" s="1"/>
  <c r="BL25" i="25"/>
  <c r="L1165" i="33"/>
  <c r="L409" i="33"/>
  <c r="L2593" i="33"/>
  <c r="L997" i="33"/>
  <c r="L1753" i="33"/>
  <c r="L1445" i="33"/>
  <c r="L1417" i="33"/>
  <c r="L628" i="33"/>
  <c r="L631" i="33" s="1"/>
  <c r="L632" i="33" s="1"/>
  <c r="BL31" i="25"/>
  <c r="L773" i="33"/>
  <c r="L1585" i="33"/>
  <c r="L2565" i="33"/>
  <c r="L2761" i="33"/>
  <c r="L913" i="33"/>
  <c r="S15" i="33"/>
  <c r="BL9" i="25"/>
  <c r="EX82" i="25"/>
  <c r="EX47" i="25"/>
  <c r="EX61" i="25"/>
  <c r="EX65" i="25"/>
  <c r="EX75" i="25"/>
  <c r="EX98" i="25"/>
  <c r="EX36" i="25"/>
  <c r="EX21" i="25"/>
  <c r="EX93" i="25"/>
  <c r="EX80" i="25"/>
  <c r="EX41" i="25"/>
  <c r="EX63" i="25"/>
  <c r="EX105" i="25"/>
  <c r="FB105" i="25" s="1"/>
  <c r="BZ113" i="25"/>
  <c r="JT11" i="25" s="1"/>
  <c r="P9" i="25"/>
  <c r="H10" i="33"/>
  <c r="H15" i="33" s="1"/>
  <c r="H16" i="33" s="1"/>
  <c r="H17" i="33" s="1"/>
  <c r="EX94" i="25"/>
  <c r="EX78" i="25"/>
  <c r="EX66" i="25"/>
  <c r="EX62" i="25"/>
  <c r="FB62" i="25" s="1"/>
  <c r="U1502" i="33" s="1"/>
  <c r="EX33" i="25"/>
  <c r="EX37" i="25"/>
  <c r="EX58" i="25"/>
  <c r="EX52" i="25"/>
  <c r="EX9" i="25"/>
  <c r="EX71" i="25"/>
  <c r="EX24" i="25"/>
  <c r="EX95" i="25"/>
  <c r="FB95" i="25" s="1"/>
  <c r="EX56" i="25"/>
  <c r="EX99" i="25"/>
  <c r="EX15" i="25"/>
  <c r="EX89" i="25"/>
  <c r="EX81" i="25"/>
  <c r="EX49" i="25"/>
  <c r="EX28" i="25"/>
  <c r="EX88" i="25"/>
  <c r="EX48" i="25"/>
  <c r="EX20" i="25"/>
  <c r="EX16" i="25"/>
  <c r="FB16" i="25" s="1"/>
  <c r="U214" i="33" s="1"/>
  <c r="EX27" i="25"/>
  <c r="EX10" i="25"/>
  <c r="FB10" i="25" s="1"/>
  <c r="EX97" i="25"/>
  <c r="EX57" i="25"/>
  <c r="EX91" i="25"/>
  <c r="EX106" i="25"/>
  <c r="FB106" i="25" s="1"/>
  <c r="EX18" i="25"/>
  <c r="EX25" i="25"/>
  <c r="EX26" i="25"/>
  <c r="EX107" i="25"/>
  <c r="EX35" i="25"/>
  <c r="FB35" i="25" s="1"/>
  <c r="EX32" i="25"/>
  <c r="FB32" i="25" s="1"/>
  <c r="EX34" i="25"/>
  <c r="EX86" i="25"/>
  <c r="EX70" i="25"/>
  <c r="EX42" i="25"/>
  <c r="EX22" i="25"/>
  <c r="EX14" i="25"/>
  <c r="EX101" i="25"/>
  <c r="EX77" i="25"/>
  <c r="EX29" i="25"/>
  <c r="EX19" i="25"/>
  <c r="EX68" i="25"/>
  <c r="EX83" i="25"/>
  <c r="EX90" i="25"/>
  <c r="EX72" i="25"/>
  <c r="EX60" i="25"/>
  <c r="FB60" i="25" s="1"/>
  <c r="U1446" i="33" s="1"/>
  <c r="EX44" i="25"/>
  <c r="EX103" i="25"/>
  <c r="EX87" i="25"/>
  <c r="EX79" i="25"/>
  <c r="EX39" i="25"/>
  <c r="FB39" i="25" s="1"/>
  <c r="EX31" i="25"/>
  <c r="EX11" i="25"/>
  <c r="EX54" i="25"/>
  <c r="FB54" i="25" s="1"/>
  <c r="EX73" i="25"/>
  <c r="EX17" i="25"/>
  <c r="EX13" i="25"/>
  <c r="EX50" i="25"/>
  <c r="BE56" i="25"/>
  <c r="CJ6" i="25"/>
  <c r="CM6" i="25"/>
  <c r="DI81" i="25"/>
  <c r="R2030" i="33" s="1"/>
  <c r="CN6" i="25"/>
  <c r="CE42" i="25"/>
  <c r="R937" i="33" s="1"/>
  <c r="CI72" i="25"/>
  <c r="AU106" i="9"/>
  <c r="CI34" i="25"/>
  <c r="CI20" i="25"/>
  <c r="AJ20" i="25"/>
  <c r="AK20" i="25" s="1"/>
  <c r="FZ20" i="25" s="1"/>
  <c r="GU106" i="25"/>
  <c r="CN7" i="25"/>
  <c r="CI30" i="25"/>
  <c r="R105" i="15"/>
  <c r="E16" i="33"/>
  <c r="E17" i="33" s="1"/>
  <c r="CK7" i="25"/>
  <c r="CJ42" i="25"/>
  <c r="R94" i="15"/>
  <c r="AU105" i="9"/>
  <c r="CE84" i="25"/>
  <c r="R2113" i="33" s="1"/>
  <c r="GK34" i="25"/>
  <c r="E723" i="33" s="1"/>
  <c r="CE102" i="25"/>
  <c r="R2617" i="33" s="1"/>
  <c r="FM9" i="25"/>
  <c r="GO65" i="25"/>
  <c r="K1591" i="33" s="1"/>
  <c r="CT65" i="3"/>
  <c r="CV65" i="3" s="1"/>
  <c r="CX65" i="3" s="1"/>
  <c r="CZ65" i="3" s="1"/>
  <c r="CI83" i="25"/>
  <c r="CI53" i="25"/>
  <c r="CI49" i="25"/>
  <c r="CG6" i="25"/>
  <c r="CI50" i="25"/>
  <c r="CI18" i="25"/>
  <c r="CI42" i="25"/>
  <c r="CN42" i="25" s="1"/>
  <c r="D947" i="33" s="1"/>
  <c r="GK32" i="25"/>
  <c r="E667" i="33" s="1"/>
  <c r="CI31" i="25"/>
  <c r="AU86" i="9"/>
  <c r="CI95" i="25"/>
  <c r="GQ54" i="25"/>
  <c r="M1283" i="33" s="1"/>
  <c r="CI69" i="25"/>
  <c r="CM8" i="25"/>
  <c r="CO8" i="25" s="1"/>
  <c r="BA41" i="25"/>
  <c r="R908" i="33" s="1"/>
  <c r="CI56" i="25"/>
  <c r="CI25" i="25"/>
  <c r="BE29" i="25"/>
  <c r="CK8" i="25"/>
  <c r="CI14" i="25"/>
  <c r="BA84" i="25"/>
  <c r="CT77" i="3"/>
  <c r="CV77" i="3" s="1"/>
  <c r="CX77" i="3" s="1"/>
  <c r="CZ77" i="3" s="1"/>
  <c r="DB77" i="3" s="1"/>
  <c r="DD77" i="3" s="1"/>
  <c r="DF77" i="3" s="1"/>
  <c r="DH77" i="3" s="1"/>
  <c r="GS77" i="25" s="1"/>
  <c r="O1927" i="33" s="1"/>
  <c r="GO73" i="25"/>
  <c r="K1815" i="33" s="1"/>
  <c r="CT73" i="3"/>
  <c r="CV73" i="3" s="1"/>
  <c r="CX73" i="3" s="1"/>
  <c r="CZ73" i="3" s="1"/>
  <c r="CI63" i="25"/>
  <c r="CI71" i="25"/>
  <c r="CI36" i="25"/>
  <c r="BE20" i="25"/>
  <c r="CI10" i="25"/>
  <c r="R100" i="15"/>
  <c r="CI77" i="25"/>
  <c r="AJ38" i="25"/>
  <c r="AK38" i="25" s="1"/>
  <c r="FZ38" i="25" s="1"/>
  <c r="BE108" i="25"/>
  <c r="CI102" i="25"/>
  <c r="CI57" i="25"/>
  <c r="CG8" i="25"/>
  <c r="CJ8" i="25"/>
  <c r="BE79" i="25"/>
  <c r="CI89" i="25"/>
  <c r="CI45" i="25"/>
  <c r="GM34" i="25"/>
  <c r="G723" i="33" s="1"/>
  <c r="CZ34" i="3"/>
  <c r="DB34" i="3" s="1"/>
  <c r="CI104" i="25"/>
  <c r="CI85" i="25"/>
  <c r="CI101" i="25"/>
  <c r="BA107" i="25"/>
  <c r="R2756" i="33" s="1"/>
  <c r="CE97" i="25"/>
  <c r="R2477" i="33" s="1"/>
  <c r="DI49" i="25"/>
  <c r="CE43" i="25"/>
  <c r="DD42" i="3"/>
  <c r="DF42" i="3" s="1"/>
  <c r="CI99" i="25"/>
  <c r="CV85" i="3"/>
  <c r="CX85" i="3" s="1"/>
  <c r="CZ85" i="3" s="1"/>
  <c r="DB85" i="3" s="1"/>
  <c r="GP85" i="25"/>
  <c r="K2152" i="33" s="1"/>
  <c r="CE57" i="25"/>
  <c r="R1357" i="33" s="1"/>
  <c r="CE58" i="25"/>
  <c r="R1385" i="33" s="1"/>
  <c r="DI43" i="25"/>
  <c r="CE76" i="25"/>
  <c r="GO82" i="25"/>
  <c r="K2067" i="33" s="1"/>
  <c r="CT82" i="3"/>
  <c r="CV82" i="3" s="1"/>
  <c r="CX82" i="3" s="1"/>
  <c r="CZ82" i="3" s="1"/>
  <c r="CG94" i="25"/>
  <c r="T2393" i="33" s="1"/>
  <c r="GN9" i="25"/>
  <c r="G24" i="33" s="1"/>
  <c r="DI89" i="25"/>
  <c r="CE50" i="25"/>
  <c r="CE69" i="25"/>
  <c r="GO80" i="25"/>
  <c r="K2011" i="33" s="1"/>
  <c r="CT80" i="3"/>
  <c r="CV80" i="3" s="1"/>
  <c r="CX80" i="3" s="1"/>
  <c r="CZ80" i="3" s="1"/>
  <c r="GP102" i="25"/>
  <c r="K2628" i="33" s="1"/>
  <c r="CV102" i="3"/>
  <c r="CX102" i="3" s="1"/>
  <c r="CZ102" i="3" s="1"/>
  <c r="DB102" i="3" s="1"/>
  <c r="BE10" i="25"/>
  <c r="GP94" i="25"/>
  <c r="K2404" i="33" s="1"/>
  <c r="CV94" i="3"/>
  <c r="CX94" i="3" s="1"/>
  <c r="CZ94" i="3" s="1"/>
  <c r="DB94" i="3" s="1"/>
  <c r="GU101" i="25"/>
  <c r="GU86" i="25"/>
  <c r="GU105" i="25"/>
  <c r="GU90" i="25"/>
  <c r="AJ49" i="25"/>
  <c r="AK49" i="25" s="1"/>
  <c r="FZ49" i="25" s="1"/>
  <c r="AJ58" i="25"/>
  <c r="AK58" i="25" s="1"/>
  <c r="FZ58" i="25" s="1"/>
  <c r="AJ41" i="25"/>
  <c r="AK41" i="25" s="1"/>
  <c r="FZ41" i="25" s="1"/>
  <c r="AJ95" i="25"/>
  <c r="AK95" i="25" s="1"/>
  <c r="FZ95" i="25" s="1"/>
  <c r="AJ43" i="25"/>
  <c r="AK43" i="25" s="1"/>
  <c r="FZ43" i="25" s="1"/>
  <c r="AJ89" i="25"/>
  <c r="AK89" i="25" s="1"/>
  <c r="FZ89" i="25" s="1"/>
  <c r="AJ60" i="25"/>
  <c r="AK60" i="25" s="1"/>
  <c r="FZ60" i="25" s="1"/>
  <c r="AJ77" i="25"/>
  <c r="AK77" i="25" s="1"/>
  <c r="FZ77" i="25" s="1"/>
  <c r="AJ39" i="25"/>
  <c r="AK39" i="25" s="1"/>
  <c r="FZ39" i="25" s="1"/>
  <c r="CG42" i="25"/>
  <c r="T937" i="33" s="1"/>
  <c r="CE74" i="25"/>
  <c r="R1833" i="33" s="1"/>
  <c r="BA74" i="25"/>
  <c r="DI105" i="25"/>
  <c r="R2702" i="33" s="1"/>
  <c r="BE92" i="25"/>
  <c r="BE76" i="25"/>
  <c r="BE40" i="25"/>
  <c r="BE32" i="25"/>
  <c r="BE28" i="25"/>
  <c r="BE24" i="25"/>
  <c r="BE103" i="25"/>
  <c r="BE47" i="25"/>
  <c r="BE101" i="25"/>
  <c r="BE89" i="25"/>
  <c r="BE38" i="25"/>
  <c r="BE95" i="25"/>
  <c r="BE77" i="25"/>
  <c r="BE71" i="25"/>
  <c r="BE59" i="25"/>
  <c r="BE49" i="25"/>
  <c r="BE12" i="25"/>
  <c r="DM108" i="25"/>
  <c r="CI91" i="25"/>
  <c r="CI82" i="25"/>
  <c r="CI65" i="25"/>
  <c r="CI52" i="25"/>
  <c r="CI44" i="25"/>
  <c r="CI17" i="25"/>
  <c r="CI93" i="25"/>
  <c r="CI75" i="25"/>
  <c r="CI62" i="25"/>
  <c r="CI47" i="25"/>
  <c r="CI94" i="25"/>
  <c r="CI81" i="25"/>
  <c r="CI55" i="25"/>
  <c r="CI41" i="25"/>
  <c r="CI32" i="25"/>
  <c r="CI28" i="25"/>
  <c r="CI24" i="25"/>
  <c r="CI16" i="25"/>
  <c r="DM85" i="25"/>
  <c r="DM32" i="25"/>
  <c r="DM16" i="25"/>
  <c r="DM47" i="25"/>
  <c r="AJ53" i="25"/>
  <c r="AK53" i="25" s="1"/>
  <c r="FZ53" i="25" s="1"/>
  <c r="AJ90" i="25"/>
  <c r="AK90" i="25" s="1"/>
  <c r="FZ90" i="25" s="1"/>
  <c r="AJ56" i="25"/>
  <c r="AK56" i="25" s="1"/>
  <c r="FZ56" i="25" s="1"/>
  <c r="AJ66" i="25"/>
  <c r="AK66" i="25" s="1"/>
  <c r="FZ66" i="25" s="1"/>
  <c r="AJ61" i="25"/>
  <c r="AK61" i="25" s="1"/>
  <c r="FZ61" i="25" s="1"/>
  <c r="AJ57" i="25"/>
  <c r="AK57" i="25" s="1"/>
  <c r="FZ57" i="25" s="1"/>
  <c r="AJ75" i="25"/>
  <c r="AK75" i="25" s="1"/>
  <c r="FZ75" i="25" s="1"/>
  <c r="AJ93" i="25"/>
  <c r="AK93" i="25" s="1"/>
  <c r="FZ93" i="25" s="1"/>
  <c r="CJ68" i="25"/>
  <c r="DP61" i="25"/>
  <c r="D1470" i="33" s="1"/>
  <c r="DI54" i="25"/>
  <c r="DI65" i="25"/>
  <c r="R1582" i="33" s="1"/>
  <c r="BE98" i="25"/>
  <c r="BE87" i="25"/>
  <c r="BE35" i="25"/>
  <c r="BE31" i="25"/>
  <c r="BE27" i="25"/>
  <c r="BE22" i="25"/>
  <c r="BE58" i="25"/>
  <c r="BE99" i="25"/>
  <c r="BE88" i="25"/>
  <c r="BE65" i="25"/>
  <c r="BE53" i="25"/>
  <c r="BE37" i="25"/>
  <c r="BE106" i="25"/>
  <c r="BE91" i="25"/>
  <c r="BE75" i="25"/>
  <c r="BE68" i="25"/>
  <c r="BE52" i="25"/>
  <c r="BE44" i="25"/>
  <c r="BE36" i="25"/>
  <c r="CI106" i="25"/>
  <c r="CI86" i="25"/>
  <c r="CI80" i="25"/>
  <c r="CI60" i="25"/>
  <c r="CI51" i="25"/>
  <c r="CI84" i="25"/>
  <c r="CN84" i="25" s="1"/>
  <c r="D2123" i="33" s="1"/>
  <c r="CI61" i="25"/>
  <c r="CI46" i="25"/>
  <c r="CI105" i="25"/>
  <c r="CI35" i="25"/>
  <c r="CI27" i="25"/>
  <c r="CI12" i="25"/>
  <c r="DM97" i="25"/>
  <c r="DM104" i="25"/>
  <c r="DM44" i="25"/>
  <c r="DM28" i="25"/>
  <c r="DM59" i="25"/>
  <c r="DM27" i="25"/>
  <c r="DM102" i="25"/>
  <c r="DM86" i="25"/>
  <c r="DM70" i="25"/>
  <c r="DM38" i="25"/>
  <c r="DM22" i="25"/>
  <c r="AJ71" i="25"/>
  <c r="AK71" i="25" s="1"/>
  <c r="FZ71" i="25" s="1"/>
  <c r="AJ87" i="25"/>
  <c r="AK87" i="25" s="1"/>
  <c r="FZ87" i="25" s="1"/>
  <c r="AJ68" i="25"/>
  <c r="AK68" i="25" s="1"/>
  <c r="FZ68" i="25" s="1"/>
  <c r="AJ44" i="25"/>
  <c r="AK44" i="25" s="1"/>
  <c r="FZ44" i="25" s="1"/>
  <c r="AJ96" i="25"/>
  <c r="AK96" i="25" s="1"/>
  <c r="FZ96" i="25" s="1"/>
  <c r="AJ54" i="25"/>
  <c r="AK54" i="25" s="1"/>
  <c r="FZ54" i="25" s="1"/>
  <c r="AJ85" i="25"/>
  <c r="AK85" i="25" s="1"/>
  <c r="FZ85" i="25" s="1"/>
  <c r="AJ108" i="25"/>
  <c r="AK108" i="25" s="1"/>
  <c r="FZ108" i="25" s="1"/>
  <c r="AJ80" i="25"/>
  <c r="AK80" i="25" s="1"/>
  <c r="FZ80" i="25" s="1"/>
  <c r="AJ51" i="25"/>
  <c r="AK51" i="25" s="1"/>
  <c r="FZ51" i="25" s="1"/>
  <c r="AJ91" i="25"/>
  <c r="AK91" i="25" s="1"/>
  <c r="FZ91" i="25" s="1"/>
  <c r="AJ74" i="25"/>
  <c r="AK74" i="25" s="1"/>
  <c r="FZ74" i="25" s="1"/>
  <c r="AJ55" i="25"/>
  <c r="AK55" i="25" s="1"/>
  <c r="FZ55" i="25" s="1"/>
  <c r="AJ92" i="25"/>
  <c r="AK92" i="25" s="1"/>
  <c r="FZ92" i="25" s="1"/>
  <c r="BA93" i="25"/>
  <c r="BE83" i="25"/>
  <c r="BE63" i="25"/>
  <c r="BE34" i="25"/>
  <c r="BE30" i="25"/>
  <c r="BE26" i="25"/>
  <c r="BE84" i="25"/>
  <c r="BE57" i="25"/>
  <c r="BE105" i="25"/>
  <c r="BE94" i="25"/>
  <c r="BE70" i="25"/>
  <c r="BD21" i="25"/>
  <c r="BE102" i="25"/>
  <c r="BE86" i="25"/>
  <c r="BE67" i="25"/>
  <c r="BE51" i="25"/>
  <c r="BE43" i="25"/>
  <c r="BE18" i="25"/>
  <c r="DM91" i="25"/>
  <c r="CH26" i="25"/>
  <c r="DL29" i="25"/>
  <c r="DM39" i="25"/>
  <c r="DM23" i="25"/>
  <c r="AJ102" i="25"/>
  <c r="AK102" i="25" s="1"/>
  <c r="FZ102" i="25" s="1"/>
  <c r="AJ42" i="25"/>
  <c r="AK42" i="25" s="1"/>
  <c r="FZ42" i="25" s="1"/>
  <c r="AJ104" i="25"/>
  <c r="AK104" i="25" s="1"/>
  <c r="FZ104" i="25" s="1"/>
  <c r="AJ62" i="25"/>
  <c r="AK62" i="25" s="1"/>
  <c r="FZ62" i="25" s="1"/>
  <c r="AJ98" i="25"/>
  <c r="AK98" i="25" s="1"/>
  <c r="FZ98" i="25" s="1"/>
  <c r="AJ52" i="25"/>
  <c r="AK52" i="25" s="1"/>
  <c r="FZ52" i="25" s="1"/>
  <c r="AJ103" i="25"/>
  <c r="AK103" i="25" s="1"/>
  <c r="FZ103" i="25" s="1"/>
  <c r="AJ47" i="25"/>
  <c r="AK47" i="25" s="1"/>
  <c r="FZ47" i="25" s="1"/>
  <c r="AJ97" i="25"/>
  <c r="AK97" i="25" s="1"/>
  <c r="FZ97" i="25" s="1"/>
  <c r="CG68" i="25"/>
  <c r="T1665" i="33" s="1"/>
  <c r="CL68" i="25"/>
  <c r="D1665" i="33" s="1"/>
  <c r="BC41" i="25"/>
  <c r="T908" i="33" s="1"/>
  <c r="BA82" i="25"/>
  <c r="R2056" i="33" s="1"/>
  <c r="CE56" i="25"/>
  <c r="R1329" i="33" s="1"/>
  <c r="CE79" i="25"/>
  <c r="BA47" i="25"/>
  <c r="R1076" i="33" s="1"/>
  <c r="CE63" i="25"/>
  <c r="R1525" i="33" s="1"/>
  <c r="BA100" i="25"/>
  <c r="R2560" i="33" s="1"/>
  <c r="DI42" i="25"/>
  <c r="R938" i="33" s="1"/>
  <c r="BE96" i="25"/>
  <c r="BE82" i="25"/>
  <c r="BE48" i="25"/>
  <c r="BE33" i="25"/>
  <c r="BE25" i="25"/>
  <c r="BE16" i="25"/>
  <c r="BE107" i="25"/>
  <c r="BJ107" i="25" s="1"/>
  <c r="D2768" i="33" s="1"/>
  <c r="BE104" i="25"/>
  <c r="BE90" i="25"/>
  <c r="BE69" i="25"/>
  <c r="BE100" i="25"/>
  <c r="BJ100" i="25" s="1"/>
  <c r="D2572" i="33" s="1"/>
  <c r="BE85" i="25"/>
  <c r="BE64" i="25"/>
  <c r="BE42" i="25"/>
  <c r="BE14" i="25"/>
  <c r="DM83" i="25"/>
  <c r="CI97" i="25"/>
  <c r="DM105" i="25"/>
  <c r="DL20" i="25"/>
  <c r="DM51" i="25"/>
  <c r="DL35" i="25"/>
  <c r="FJ90" i="25"/>
  <c r="AJ70" i="25"/>
  <c r="AK70" i="25" s="1"/>
  <c r="FZ70" i="25" s="1"/>
  <c r="DB118" i="25"/>
  <c r="KA16" i="25" s="1"/>
  <c r="Z112" i="15"/>
  <c r="JT34" i="25" s="1"/>
  <c r="BA45" i="25"/>
  <c r="R1020" i="33" s="1"/>
  <c r="BA77" i="25"/>
  <c r="R1916" i="33" s="1"/>
  <c r="BA97" i="25"/>
  <c r="CE47" i="25"/>
  <c r="CJ69" i="25"/>
  <c r="CG69" i="25"/>
  <c r="T1693" i="33" s="1"/>
  <c r="FJ63" i="25"/>
  <c r="AJ50" i="25"/>
  <c r="AK50" i="25" s="1"/>
  <c r="FZ50" i="25" s="1"/>
  <c r="R9" i="25"/>
  <c r="T10" i="33" s="1"/>
  <c r="N10" i="33"/>
  <c r="G15" i="33"/>
  <c r="G16" i="33" s="1"/>
  <c r="G17" i="33" s="1"/>
  <c r="BZ116" i="25"/>
  <c r="JT14" i="25" s="1"/>
  <c r="BZ119" i="25"/>
  <c r="JT17" i="25" s="1"/>
  <c r="BZ121" i="25"/>
  <c r="JT19" i="25" s="1"/>
  <c r="CF116" i="25"/>
  <c r="JW14" i="25" s="1"/>
  <c r="BZ120" i="25"/>
  <c r="JT18" i="25" s="1"/>
  <c r="BZ115" i="25"/>
  <c r="JT13" i="25" s="1"/>
  <c r="BZ112" i="25"/>
  <c r="JT10" i="25" s="1"/>
  <c r="BZ118" i="25"/>
  <c r="JT16" i="25" s="1"/>
  <c r="CB120" i="25"/>
  <c r="JU18" i="25" s="1"/>
  <c r="BH41" i="25"/>
  <c r="D908" i="33" s="1"/>
  <c r="CK42" i="25"/>
  <c r="D943" i="33" s="1"/>
  <c r="AJ82" i="25"/>
  <c r="AK82" i="25" s="1"/>
  <c r="FZ82" i="25" s="1"/>
  <c r="CF115" i="25"/>
  <c r="JW13" i="25" s="1"/>
  <c r="CF113" i="25"/>
  <c r="JW11" i="25" s="1"/>
  <c r="CF118" i="25"/>
  <c r="JW16" i="25" s="1"/>
  <c r="CF121" i="25"/>
  <c r="JW19" i="25" s="1"/>
  <c r="DM54" i="25"/>
  <c r="CF112" i="25"/>
  <c r="JW10" i="25" s="1"/>
  <c r="CJ94" i="25"/>
  <c r="CK94" i="25"/>
  <c r="D2399" i="33" s="1"/>
  <c r="CL94" i="25"/>
  <c r="D2393" i="33" s="1"/>
  <c r="CF114" i="25"/>
  <c r="JW12" i="25" s="1"/>
  <c r="CF119" i="25"/>
  <c r="JW17" i="25" s="1"/>
  <c r="CH108" i="25"/>
  <c r="CI108" i="25"/>
  <c r="CH107" i="25"/>
  <c r="CB116" i="25"/>
  <c r="JU14" i="25" s="1"/>
  <c r="CB115" i="25"/>
  <c r="JU13" i="25" s="1"/>
  <c r="CB113" i="25"/>
  <c r="JU11" i="25" s="1"/>
  <c r="CB112" i="25"/>
  <c r="JU10" i="25" s="1"/>
  <c r="CB121" i="25"/>
  <c r="JU19" i="25" s="1"/>
  <c r="CB119" i="25"/>
  <c r="JU17" i="25" s="1"/>
  <c r="CB114" i="25"/>
  <c r="JU12" i="25" s="1"/>
  <c r="CH22" i="25"/>
  <c r="CK84" i="25"/>
  <c r="D2119" i="33" s="1"/>
  <c r="CL84" i="25"/>
  <c r="D2113" i="33" s="1"/>
  <c r="BE9" i="25"/>
  <c r="BD9" i="25"/>
  <c r="BF41" i="25"/>
  <c r="BG41" i="25"/>
  <c r="D913" i="33" s="1"/>
  <c r="BE41" i="25"/>
  <c r="BJ41" i="25" s="1"/>
  <c r="D920" i="33" s="1"/>
  <c r="DL101" i="25"/>
  <c r="DM101" i="25"/>
  <c r="DL85" i="25"/>
  <c r="DM69" i="25"/>
  <c r="DL69" i="25"/>
  <c r="DM53" i="25"/>
  <c r="DL53" i="25"/>
  <c r="DM37" i="25"/>
  <c r="DL37" i="25"/>
  <c r="DM21" i="25"/>
  <c r="DL21" i="25"/>
  <c r="DL64" i="25"/>
  <c r="DL48" i="25"/>
  <c r="DL32" i="25"/>
  <c r="DL16" i="25"/>
  <c r="AU107" i="9"/>
  <c r="GU107" i="25"/>
  <c r="R106" i="15"/>
  <c r="GK58" i="25"/>
  <c r="E1395" i="33" s="1"/>
  <c r="CV58" i="3"/>
  <c r="CX58" i="3" s="1"/>
  <c r="CV16" i="3"/>
  <c r="CX16" i="3" s="1"/>
  <c r="GK16" i="25"/>
  <c r="E219" i="33" s="1"/>
  <c r="CV36" i="3"/>
  <c r="CX36" i="3" s="1"/>
  <c r="GK36" i="25"/>
  <c r="E779" i="33" s="1"/>
  <c r="DM79" i="25"/>
  <c r="DL79" i="25"/>
  <c r="DL67" i="25"/>
  <c r="DL59" i="25"/>
  <c r="DL47" i="25"/>
  <c r="DL39" i="25"/>
  <c r="DL23" i="25"/>
  <c r="AU87" i="9"/>
  <c r="R86" i="15"/>
  <c r="GU87" i="25"/>
  <c r="DL102" i="25"/>
  <c r="DL86" i="25"/>
  <c r="DL70" i="25"/>
  <c r="DL54" i="25"/>
  <c r="DL38" i="25"/>
  <c r="DL22" i="25"/>
  <c r="GM55" i="25"/>
  <c r="G1311" i="33" s="1"/>
  <c r="CZ55" i="3"/>
  <c r="DB55" i="3" s="1"/>
  <c r="DL97" i="25"/>
  <c r="DM81" i="25"/>
  <c r="DL81" i="25"/>
  <c r="DM65" i="25"/>
  <c r="DL65" i="25"/>
  <c r="DM49" i="25"/>
  <c r="DL49" i="25"/>
  <c r="DM33" i="25"/>
  <c r="DL33" i="25"/>
  <c r="DM17" i="25"/>
  <c r="DL17" i="25"/>
  <c r="DL104" i="25"/>
  <c r="DM60" i="25"/>
  <c r="DL60" i="25"/>
  <c r="DL44" i="25"/>
  <c r="DL28" i="25"/>
  <c r="GK57" i="25"/>
  <c r="E1367" i="33" s="1"/>
  <c r="CV57" i="3"/>
  <c r="CX57" i="3" s="1"/>
  <c r="R13" i="25"/>
  <c r="DL75" i="25"/>
  <c r="DM64" i="25"/>
  <c r="DL55" i="25"/>
  <c r="DL43" i="25"/>
  <c r="DM19" i="25"/>
  <c r="DL19" i="25"/>
  <c r="GU91" i="25"/>
  <c r="R90" i="15"/>
  <c r="AU91" i="9"/>
  <c r="CV39" i="3"/>
  <c r="CX39" i="3" s="1"/>
  <c r="GK39" i="25"/>
  <c r="E863" i="33" s="1"/>
  <c r="DL98" i="25"/>
  <c r="DL82" i="25"/>
  <c r="DL66" i="25"/>
  <c r="DL50" i="25"/>
  <c r="DL34" i="25"/>
  <c r="DL18" i="25"/>
  <c r="CZ47" i="3"/>
  <c r="DB47" i="3" s="1"/>
  <c r="GM47" i="25"/>
  <c r="G1087" i="33" s="1"/>
  <c r="DL93" i="25"/>
  <c r="DM93" i="25"/>
  <c r="DM77" i="25"/>
  <c r="DL77" i="25"/>
  <c r="DM61" i="25"/>
  <c r="DR61" i="25" s="1"/>
  <c r="D1481" i="33" s="1"/>
  <c r="DL61" i="25"/>
  <c r="DM45" i="25"/>
  <c r="DL45" i="25"/>
  <c r="DL13" i="25"/>
  <c r="DL100" i="25"/>
  <c r="DM56" i="25"/>
  <c r="DL56" i="25"/>
  <c r="DL40" i="25"/>
  <c r="DL24" i="25"/>
  <c r="CV28" i="3"/>
  <c r="CX28" i="3" s="1"/>
  <c r="GK28" i="25"/>
  <c r="E555" i="33" s="1"/>
  <c r="DL71" i="25"/>
  <c r="DL51" i="25"/>
  <c r="DL31" i="25"/>
  <c r="DM15" i="25"/>
  <c r="DL15" i="25"/>
  <c r="GU58" i="25"/>
  <c r="DL94" i="25"/>
  <c r="DL78" i="25"/>
  <c r="DL62" i="25"/>
  <c r="DL46" i="25"/>
  <c r="DL30" i="25"/>
  <c r="DL14" i="25"/>
  <c r="DL105" i="25"/>
  <c r="DL89" i="25"/>
  <c r="DM73" i="25"/>
  <c r="DL73" i="25"/>
  <c r="DM57" i="25"/>
  <c r="DL57" i="25"/>
  <c r="DM41" i="25"/>
  <c r="DL41" i="25"/>
  <c r="DM25" i="25"/>
  <c r="DL25" i="25"/>
  <c r="DM10" i="25"/>
  <c r="DL10" i="25"/>
  <c r="DL68" i="25"/>
  <c r="DL52" i="25"/>
  <c r="DM36" i="25"/>
  <c r="DL36" i="25"/>
  <c r="R107" i="15"/>
  <c r="GU108" i="25"/>
  <c r="AU108" i="9"/>
  <c r="AU104" i="9"/>
  <c r="R103" i="15"/>
  <c r="GU104" i="25"/>
  <c r="CZ32" i="3"/>
  <c r="DB32" i="3" s="1"/>
  <c r="GM32" i="25"/>
  <c r="G667" i="33" s="1"/>
  <c r="DM68" i="25"/>
  <c r="DM63" i="25"/>
  <c r="DL63" i="25"/>
  <c r="DM48" i="25"/>
  <c r="DM40" i="25"/>
  <c r="DL27" i="25"/>
  <c r="DL11" i="25"/>
  <c r="R87" i="15"/>
  <c r="GU88" i="25"/>
  <c r="AU88" i="9"/>
  <c r="DL106" i="25"/>
  <c r="DL90" i="25"/>
  <c r="DM90" i="25"/>
  <c r="DL74" i="25"/>
  <c r="DL58" i="25"/>
  <c r="DL42" i="25"/>
  <c r="DL26" i="25"/>
  <c r="FJ103" i="25"/>
  <c r="CI22" i="25"/>
  <c r="CH97" i="25"/>
  <c r="CH83" i="25"/>
  <c r="CH69" i="25"/>
  <c r="CM69" i="25" s="1"/>
  <c r="CH53" i="25"/>
  <c r="CH49" i="25"/>
  <c r="CH14" i="25"/>
  <c r="CH99" i="25"/>
  <c r="CH76" i="25"/>
  <c r="CI76" i="25"/>
  <c r="CH64" i="25"/>
  <c r="CH56" i="25"/>
  <c r="CM56" i="25" s="1"/>
  <c r="CH95" i="25"/>
  <c r="CH88" i="25"/>
  <c r="CH58" i="25"/>
  <c r="CI58" i="25"/>
  <c r="CI43" i="25"/>
  <c r="CH43" i="25"/>
  <c r="CH33" i="25"/>
  <c r="CH29" i="25"/>
  <c r="CH25" i="25"/>
  <c r="CH18" i="25"/>
  <c r="CH15" i="25"/>
  <c r="CI15" i="25"/>
  <c r="CH91" i="25"/>
  <c r="CH82" i="25"/>
  <c r="CH65" i="25"/>
  <c r="CH52" i="25"/>
  <c r="CH44" i="25"/>
  <c r="CH17" i="25"/>
  <c r="CH93" i="25"/>
  <c r="CH75" i="25"/>
  <c r="CH62" i="25"/>
  <c r="CH47" i="25"/>
  <c r="CI9" i="25"/>
  <c r="B13" i="33"/>
  <c r="CH9" i="25"/>
  <c r="CH94" i="25"/>
  <c r="CM94" i="25" s="1"/>
  <c r="CH81" i="25"/>
  <c r="CH55" i="25"/>
  <c r="CH41" i="25"/>
  <c r="CH32" i="25"/>
  <c r="CH28" i="25"/>
  <c r="CH24" i="25"/>
  <c r="CH16" i="25"/>
  <c r="CH106" i="25"/>
  <c r="CH86" i="25"/>
  <c r="CH80" i="25"/>
  <c r="CH60" i="25"/>
  <c r="CH51" i="25"/>
  <c r="CH42" i="25"/>
  <c r="CM42" i="25" s="1"/>
  <c r="CQ42" i="25" s="1"/>
  <c r="CH13" i="25"/>
  <c r="CH84" i="25"/>
  <c r="CM84" i="25" s="1"/>
  <c r="CH72" i="25"/>
  <c r="CM72" i="25" s="1"/>
  <c r="CH61" i="25"/>
  <c r="CH46" i="25"/>
  <c r="CH105" i="25"/>
  <c r="CH90" i="25"/>
  <c r="CI90" i="25"/>
  <c r="CH78" i="25"/>
  <c r="CH54" i="25"/>
  <c r="CI54" i="25"/>
  <c r="CH35" i="25"/>
  <c r="CH31" i="25"/>
  <c r="CH27" i="25"/>
  <c r="CH12" i="25"/>
  <c r="CI78" i="25"/>
  <c r="CI13" i="25"/>
  <c r="CH102" i="25"/>
  <c r="CH85" i="25"/>
  <c r="CH79" i="25"/>
  <c r="CH59" i="25"/>
  <c r="CI59" i="25"/>
  <c r="CH50" i="25"/>
  <c r="CH40" i="25"/>
  <c r="CI40" i="25"/>
  <c r="CH104" i="25"/>
  <c r="CH77" i="25"/>
  <c r="CH71" i="25"/>
  <c r="CH57" i="25"/>
  <c r="CM57" i="25" s="1"/>
  <c r="CH36" i="25"/>
  <c r="CH101" i="25"/>
  <c r="CH89" i="25"/>
  <c r="CH63" i="25"/>
  <c r="CH45" i="25"/>
  <c r="CH34" i="25"/>
  <c r="CH30" i="25"/>
  <c r="CH20" i="25"/>
  <c r="CH10" i="25"/>
  <c r="DL83" i="25"/>
  <c r="DL9" i="25"/>
  <c r="DL108" i="25"/>
  <c r="DL91" i="25"/>
  <c r="DL95" i="25"/>
  <c r="DM95" i="25"/>
  <c r="DM87" i="25"/>
  <c r="DL87" i="25"/>
  <c r="CI19" i="25"/>
  <c r="CH19" i="25"/>
  <c r="BD22" i="25"/>
  <c r="BE93" i="25"/>
  <c r="DP105" i="25"/>
  <c r="D2702" i="33" s="1"/>
  <c r="DO105" i="25"/>
  <c r="D2708" i="33" s="1"/>
  <c r="DK105" i="25"/>
  <c r="T2702" i="33" s="1"/>
  <c r="DR105" i="25"/>
  <c r="D2713" i="33" s="1"/>
  <c r="BG100" i="25"/>
  <c r="D2565" i="33" s="1"/>
  <c r="BE74" i="25"/>
  <c r="BF84" i="25"/>
  <c r="BF100" i="25"/>
  <c r="BD97" i="25"/>
  <c r="BE97" i="25"/>
  <c r="BD83" i="25"/>
  <c r="BD79" i="25"/>
  <c r="BD63" i="25"/>
  <c r="BD34" i="25"/>
  <c r="BD30" i="25"/>
  <c r="BD26" i="25"/>
  <c r="BD20" i="25"/>
  <c r="BD108" i="25"/>
  <c r="BD84" i="25"/>
  <c r="BI84" i="25" s="1"/>
  <c r="BD57" i="25"/>
  <c r="BD105" i="25"/>
  <c r="BD94" i="25"/>
  <c r="BD70" i="25"/>
  <c r="BD60" i="25"/>
  <c r="BE60" i="25"/>
  <c r="BD46" i="25"/>
  <c r="BE46" i="25"/>
  <c r="BD102" i="25"/>
  <c r="BD86" i="25"/>
  <c r="BD74" i="25"/>
  <c r="BD67" i="25"/>
  <c r="BD51" i="25"/>
  <c r="BD43" i="25"/>
  <c r="BD18" i="25"/>
  <c r="BD96" i="25"/>
  <c r="BD82" i="25"/>
  <c r="BE78" i="25"/>
  <c r="BD78" i="25"/>
  <c r="BD48" i="25"/>
  <c r="BD33" i="25"/>
  <c r="BD29" i="25"/>
  <c r="BD25" i="25"/>
  <c r="BD16" i="25"/>
  <c r="BD107" i="25"/>
  <c r="BI107" i="25" s="1"/>
  <c r="BD62" i="25"/>
  <c r="BE62" i="25"/>
  <c r="BD56" i="25"/>
  <c r="BD104" i="25"/>
  <c r="BD90" i="25"/>
  <c r="BD69" i="25"/>
  <c r="BD55" i="25"/>
  <c r="BE55" i="25"/>
  <c r="BD45" i="25"/>
  <c r="BE17" i="25"/>
  <c r="BD17" i="25"/>
  <c r="BD100" i="25"/>
  <c r="BI100" i="25" s="1"/>
  <c r="BD85" i="25"/>
  <c r="BD73" i="25"/>
  <c r="BE73" i="25"/>
  <c r="BD64" i="25"/>
  <c r="BD50" i="25"/>
  <c r="BE50" i="25"/>
  <c r="BD42" i="25"/>
  <c r="BD14" i="25"/>
  <c r="BD92" i="25"/>
  <c r="BD81" i="25"/>
  <c r="BE81" i="25"/>
  <c r="BD76" i="25"/>
  <c r="BD40" i="25"/>
  <c r="BD32" i="25"/>
  <c r="BD28" i="25"/>
  <c r="BD24" i="25"/>
  <c r="BD19" i="25"/>
  <c r="BE19" i="25"/>
  <c r="BD103" i="25"/>
  <c r="BD61" i="25"/>
  <c r="BE61" i="25"/>
  <c r="BD47" i="25"/>
  <c r="BD101" i="25"/>
  <c r="BD89" i="25"/>
  <c r="BD66" i="25"/>
  <c r="BE66" i="25"/>
  <c r="BD54" i="25"/>
  <c r="BE54" i="25"/>
  <c r="BD38" i="25"/>
  <c r="BD13" i="25"/>
  <c r="BE13" i="25"/>
  <c r="BD95" i="25"/>
  <c r="BD77" i="25"/>
  <c r="BI77" i="25" s="1"/>
  <c r="BD71" i="25"/>
  <c r="BD59" i="25"/>
  <c r="BD49" i="25"/>
  <c r="BD41" i="25"/>
  <c r="BI41" i="25" s="1"/>
  <c r="BD12" i="25"/>
  <c r="BE45" i="25"/>
  <c r="BJ45" i="25" s="1"/>
  <c r="D1032" i="33" s="1"/>
  <c r="BD98" i="25"/>
  <c r="BD87" i="25"/>
  <c r="BD80" i="25"/>
  <c r="BE80" i="25"/>
  <c r="BD72" i="25"/>
  <c r="BE72" i="25"/>
  <c r="BD35" i="25"/>
  <c r="BD31" i="25"/>
  <c r="BD27" i="25"/>
  <c r="BE15" i="25"/>
  <c r="BD15" i="25"/>
  <c r="BD93" i="25"/>
  <c r="BI93" i="25" s="1"/>
  <c r="BD58" i="25"/>
  <c r="BE39" i="25"/>
  <c r="BD39" i="25"/>
  <c r="BD99" i="25"/>
  <c r="BD88" i="25"/>
  <c r="BD65" i="25"/>
  <c r="BD53" i="25"/>
  <c r="BD37" i="25"/>
  <c r="BD106" i="25"/>
  <c r="BD91" i="25"/>
  <c r="BD75" i="25"/>
  <c r="BD68" i="25"/>
  <c r="BD52" i="25"/>
  <c r="BD44" i="25"/>
  <c r="BD36" i="25"/>
  <c r="BD10" i="25"/>
  <c r="DF112" i="25"/>
  <c r="KC10" i="25" s="1"/>
  <c r="DF114" i="25"/>
  <c r="KC12" i="25" s="1"/>
  <c r="DM9" i="25"/>
  <c r="DE9" i="25"/>
  <c r="DD9" i="25"/>
  <c r="DI9" i="25" s="1"/>
  <c r="DK9" i="25" s="1"/>
  <c r="DD23" i="25"/>
  <c r="M406" i="33" s="1"/>
  <c r="DE23" i="25"/>
  <c r="N406" i="33" s="1"/>
  <c r="AV15" i="25"/>
  <c r="M180" i="33" s="1"/>
  <c r="AW15" i="25"/>
  <c r="N180" i="33" s="1"/>
  <c r="BZ20" i="25"/>
  <c r="M321" i="33" s="1"/>
  <c r="CA20" i="25"/>
  <c r="N321" i="33" s="1"/>
  <c r="DD37" i="25"/>
  <c r="M798" i="33" s="1"/>
  <c r="DE37" i="25"/>
  <c r="N798" i="33" s="1"/>
  <c r="BZ15" i="25"/>
  <c r="M181" i="33" s="1"/>
  <c r="CA15" i="25"/>
  <c r="N181" i="33" s="1"/>
  <c r="CA9" i="25"/>
  <c r="BZ9" i="25"/>
  <c r="BZ34" i="25"/>
  <c r="M713" i="33" s="1"/>
  <c r="CA34" i="25"/>
  <c r="N713" i="33" s="1"/>
  <c r="AW26" i="25"/>
  <c r="N488" i="33" s="1"/>
  <c r="AV26" i="25"/>
  <c r="M488" i="33" s="1"/>
  <c r="AV31" i="25"/>
  <c r="M628" i="33" s="1"/>
  <c r="AW31" i="25"/>
  <c r="N628" i="33" s="1"/>
  <c r="BZ31" i="25"/>
  <c r="M629" i="33" s="1"/>
  <c r="CA31" i="25"/>
  <c r="N629" i="33" s="1"/>
  <c r="BZ14" i="25"/>
  <c r="M153" i="33" s="1"/>
  <c r="CA14" i="25"/>
  <c r="N153" i="33" s="1"/>
  <c r="CA10" i="25"/>
  <c r="N41" i="33" s="1"/>
  <c r="BZ10" i="25"/>
  <c r="M41" i="33" s="1"/>
  <c r="DD32" i="25"/>
  <c r="M658" i="33" s="1"/>
  <c r="DE32" i="25"/>
  <c r="N658" i="33" s="1"/>
  <c r="BZ17" i="25"/>
  <c r="M237" i="33" s="1"/>
  <c r="CA17" i="25"/>
  <c r="N237" i="33" s="1"/>
  <c r="DD34" i="25"/>
  <c r="M714" i="33" s="1"/>
  <c r="DE34" i="25"/>
  <c r="N714" i="33" s="1"/>
  <c r="CA11" i="25"/>
  <c r="N69" i="33" s="1"/>
  <c r="BZ11" i="25"/>
  <c r="M69" i="33" s="1"/>
  <c r="AV13" i="25"/>
  <c r="M124" i="33" s="1"/>
  <c r="AW13" i="25"/>
  <c r="N124" i="33" s="1"/>
  <c r="AV32" i="25"/>
  <c r="M656" i="33" s="1"/>
  <c r="AW32" i="25"/>
  <c r="N656" i="33" s="1"/>
  <c r="BZ25" i="25"/>
  <c r="M461" i="33" s="1"/>
  <c r="CA25" i="25"/>
  <c r="N461" i="33" s="1"/>
  <c r="BZ37" i="25"/>
  <c r="M797" i="33" s="1"/>
  <c r="CA37" i="25"/>
  <c r="N797" i="33" s="1"/>
  <c r="AV24" i="25"/>
  <c r="M432" i="33" s="1"/>
  <c r="AW24" i="25"/>
  <c r="N432" i="33" s="1"/>
  <c r="DD26" i="25"/>
  <c r="M490" i="33" s="1"/>
  <c r="DE26" i="25"/>
  <c r="N490" i="33" s="1"/>
  <c r="CV107" i="3"/>
  <c r="CX107" i="3" s="1"/>
  <c r="CZ107" i="3" s="1"/>
  <c r="DB107" i="3" s="1"/>
  <c r="GP107" i="25"/>
  <c r="K2768" i="33" s="1"/>
  <c r="GK21" i="25"/>
  <c r="E359" i="33" s="1"/>
  <c r="CV21" i="3"/>
  <c r="CX21" i="3" s="1"/>
  <c r="DD30" i="25"/>
  <c r="M602" i="33" s="1"/>
  <c r="DE30" i="25"/>
  <c r="N602" i="33" s="1"/>
  <c r="DD11" i="25"/>
  <c r="M70" i="33" s="1"/>
  <c r="DE11" i="25"/>
  <c r="N70" i="33" s="1"/>
  <c r="BZ19" i="25"/>
  <c r="M293" i="33" s="1"/>
  <c r="CA19" i="25"/>
  <c r="N293" i="33" s="1"/>
  <c r="AV37" i="25"/>
  <c r="M796" i="33" s="1"/>
  <c r="M799" i="33" s="1"/>
  <c r="AW37" i="25"/>
  <c r="N796" i="33" s="1"/>
  <c r="N799" i="33" s="1"/>
  <c r="BZ29" i="25"/>
  <c r="M573" i="33" s="1"/>
  <c r="CA29" i="25"/>
  <c r="N573" i="33" s="1"/>
  <c r="CA12" i="25"/>
  <c r="N97" i="33" s="1"/>
  <c r="BZ12" i="25"/>
  <c r="M97" i="33" s="1"/>
  <c r="DD28" i="25"/>
  <c r="M546" i="33" s="1"/>
  <c r="DE28" i="25"/>
  <c r="N546" i="33" s="1"/>
  <c r="DD13" i="25"/>
  <c r="M126" i="33" s="1"/>
  <c r="DE13" i="25"/>
  <c r="N126" i="33" s="1"/>
  <c r="AV17" i="25"/>
  <c r="M236" i="33" s="1"/>
  <c r="AW17" i="25"/>
  <c r="N236" i="33" s="1"/>
  <c r="CN68" i="25"/>
  <c r="D1675" i="33" s="1"/>
  <c r="BZ32" i="25"/>
  <c r="M657" i="33" s="1"/>
  <c r="CA32" i="25"/>
  <c r="N657" i="33" s="1"/>
  <c r="AW22" i="25"/>
  <c r="N376" i="33" s="1"/>
  <c r="AV22" i="25"/>
  <c r="M376" i="33" s="1"/>
  <c r="AV29" i="25"/>
  <c r="M572" i="33" s="1"/>
  <c r="AW29" i="25"/>
  <c r="N572" i="33" s="1"/>
  <c r="AW30" i="25"/>
  <c r="N600" i="33" s="1"/>
  <c r="AV30" i="25"/>
  <c r="M600" i="33" s="1"/>
  <c r="AW10" i="25"/>
  <c r="N40" i="33" s="1"/>
  <c r="AV10" i="25"/>
  <c r="M40" i="33" s="1"/>
  <c r="DD14" i="25"/>
  <c r="M154" i="33" s="1"/>
  <c r="DE14" i="25"/>
  <c r="N154" i="33" s="1"/>
  <c r="BZ21" i="25"/>
  <c r="M349" i="33" s="1"/>
  <c r="CA21" i="25"/>
  <c r="N349" i="33" s="1"/>
  <c r="AV25" i="25"/>
  <c r="M460" i="33" s="1"/>
  <c r="AW25" i="25"/>
  <c r="N460" i="33" s="1"/>
  <c r="BZ16" i="25"/>
  <c r="M209" i="33" s="1"/>
  <c r="CA16" i="25"/>
  <c r="N209" i="33" s="1"/>
  <c r="BZ35" i="25"/>
  <c r="M741" i="33" s="1"/>
  <c r="CA35" i="25"/>
  <c r="N741" i="33" s="1"/>
  <c r="BZ26" i="25"/>
  <c r="M489" i="33" s="1"/>
  <c r="CA26" i="25"/>
  <c r="N489" i="33" s="1"/>
  <c r="AV19" i="25"/>
  <c r="M292" i="33" s="1"/>
  <c r="AW19" i="25"/>
  <c r="N292" i="33" s="1"/>
  <c r="AV20" i="25"/>
  <c r="M320" i="33" s="1"/>
  <c r="AW20" i="25"/>
  <c r="N320" i="33" s="1"/>
  <c r="BZ30" i="25"/>
  <c r="M601" i="33" s="1"/>
  <c r="CA30" i="25"/>
  <c r="N601" i="33" s="1"/>
  <c r="DD38" i="25"/>
  <c r="M826" i="33" s="1"/>
  <c r="DE38" i="25"/>
  <c r="N826" i="33" s="1"/>
  <c r="AV9" i="25"/>
  <c r="BA9" i="25" s="1"/>
  <c r="AW9" i="25"/>
  <c r="N12" i="33" s="1"/>
  <c r="DD27" i="25"/>
  <c r="M518" i="33" s="1"/>
  <c r="DE27" i="25"/>
  <c r="N518" i="33" s="1"/>
  <c r="DD10" i="25"/>
  <c r="M42" i="33" s="1"/>
  <c r="DE10" i="25"/>
  <c r="N42" i="33" s="1"/>
  <c r="DD24" i="25"/>
  <c r="M434" i="33" s="1"/>
  <c r="DE24" i="25"/>
  <c r="N434" i="33" s="1"/>
  <c r="AV36" i="25"/>
  <c r="M768" i="33" s="1"/>
  <c r="AW36" i="25"/>
  <c r="N768" i="33" s="1"/>
  <c r="AV12" i="25"/>
  <c r="M96" i="33" s="1"/>
  <c r="AW12" i="25"/>
  <c r="N96" i="33" s="1"/>
  <c r="DD20" i="25"/>
  <c r="M322" i="33" s="1"/>
  <c r="DE20" i="25"/>
  <c r="N322" i="33" s="1"/>
  <c r="BZ13" i="25"/>
  <c r="M125" i="33" s="1"/>
  <c r="CA13" i="25"/>
  <c r="N125" i="33" s="1"/>
  <c r="DD21" i="25"/>
  <c r="M350" i="33" s="1"/>
  <c r="DE21" i="25"/>
  <c r="N350" i="33" s="1"/>
  <c r="DD12" i="25"/>
  <c r="M98" i="33" s="1"/>
  <c r="DE12" i="25"/>
  <c r="N98" i="33" s="1"/>
  <c r="AW38" i="25"/>
  <c r="N824" i="33" s="1"/>
  <c r="AV38" i="25"/>
  <c r="M824" i="33" s="1"/>
  <c r="AW18" i="25"/>
  <c r="N264" i="33" s="1"/>
  <c r="AV18" i="25"/>
  <c r="M264" i="33" s="1"/>
  <c r="AV35" i="25"/>
  <c r="M740" i="33" s="1"/>
  <c r="AW35" i="25"/>
  <c r="N740" i="33" s="1"/>
  <c r="AV27" i="25"/>
  <c r="M516" i="33" s="1"/>
  <c r="AW27" i="25"/>
  <c r="N516" i="33" s="1"/>
  <c r="AW14" i="25"/>
  <c r="N152" i="33" s="1"/>
  <c r="AV14" i="25"/>
  <c r="M152" i="33" s="1"/>
  <c r="BZ33" i="25"/>
  <c r="M685" i="33" s="1"/>
  <c r="CA33" i="25"/>
  <c r="N685" i="33" s="1"/>
  <c r="AV23" i="25"/>
  <c r="M404" i="33" s="1"/>
  <c r="AW23" i="25"/>
  <c r="N404" i="33" s="1"/>
  <c r="DD17" i="25"/>
  <c r="M238" i="33" s="1"/>
  <c r="DE17" i="25"/>
  <c r="N238" i="33" s="1"/>
  <c r="BZ36" i="25"/>
  <c r="M769" i="33" s="1"/>
  <c r="CA36" i="25"/>
  <c r="N769" i="33" s="1"/>
  <c r="AV16" i="25"/>
  <c r="M208" i="33" s="1"/>
  <c r="AW16" i="25"/>
  <c r="N208" i="33" s="1"/>
  <c r="BZ27" i="25"/>
  <c r="M517" i="33" s="1"/>
  <c r="CA27" i="25"/>
  <c r="N517" i="33" s="1"/>
  <c r="BZ22" i="25"/>
  <c r="M377" i="33" s="1"/>
  <c r="CA22" i="25"/>
  <c r="N377" i="33" s="1"/>
  <c r="DD31" i="25"/>
  <c r="M630" i="33" s="1"/>
  <c r="DE31" i="25"/>
  <c r="N630" i="33" s="1"/>
  <c r="CT71" i="3"/>
  <c r="CV71" i="3" s="1"/>
  <c r="CX71" i="3" s="1"/>
  <c r="CZ71" i="3" s="1"/>
  <c r="GQ71" i="25" s="1"/>
  <c r="M1759" i="33" s="1"/>
  <c r="DD22" i="25"/>
  <c r="M378" i="33" s="1"/>
  <c r="DE22" i="25"/>
  <c r="N378" i="33" s="1"/>
  <c r="BZ23" i="25"/>
  <c r="M405" i="33" s="1"/>
  <c r="CA23" i="25"/>
  <c r="N405" i="33" s="1"/>
  <c r="DD25" i="25"/>
  <c r="M462" i="33" s="1"/>
  <c r="DE25" i="25"/>
  <c r="N462" i="33" s="1"/>
  <c r="BZ38" i="25"/>
  <c r="M825" i="33" s="1"/>
  <c r="CA38" i="25"/>
  <c r="N825" i="33" s="1"/>
  <c r="DD36" i="25"/>
  <c r="M770" i="33" s="1"/>
  <c r="DE36" i="25"/>
  <c r="N770" i="33" s="1"/>
  <c r="DD19" i="25"/>
  <c r="M294" i="33" s="1"/>
  <c r="DE19" i="25"/>
  <c r="N294" i="33" s="1"/>
  <c r="AV11" i="25"/>
  <c r="M68" i="33" s="1"/>
  <c r="AW11" i="25"/>
  <c r="N68" i="33" s="1"/>
  <c r="AV21" i="25"/>
  <c r="M348" i="33" s="1"/>
  <c r="AW21" i="25"/>
  <c r="N348" i="33" s="1"/>
  <c r="AV28" i="25"/>
  <c r="M544" i="33" s="1"/>
  <c r="AW28" i="25"/>
  <c r="N544" i="33" s="1"/>
  <c r="AV33" i="25"/>
  <c r="M684" i="33" s="1"/>
  <c r="AW33" i="25"/>
  <c r="N684" i="33" s="1"/>
  <c r="BZ18" i="25"/>
  <c r="M265" i="33" s="1"/>
  <c r="CA18" i="25"/>
  <c r="N265" i="33" s="1"/>
  <c r="DD33" i="25"/>
  <c r="M686" i="33" s="1"/>
  <c r="DE33" i="25"/>
  <c r="N686" i="33" s="1"/>
  <c r="DD18" i="25"/>
  <c r="M266" i="33" s="1"/>
  <c r="DE18" i="25"/>
  <c r="N266" i="33" s="1"/>
  <c r="DD35" i="25"/>
  <c r="M742" i="33" s="1"/>
  <c r="DE35" i="25"/>
  <c r="N742" i="33" s="1"/>
  <c r="DD15" i="25"/>
  <c r="M182" i="33" s="1"/>
  <c r="DE15" i="25"/>
  <c r="N182" i="33" s="1"/>
  <c r="AW34" i="25"/>
  <c r="N712" i="33" s="1"/>
  <c r="AV34" i="25"/>
  <c r="M712" i="33" s="1"/>
  <c r="M715" i="33" s="1"/>
  <c r="BZ28" i="25"/>
  <c r="M545" i="33" s="1"/>
  <c r="CA28" i="25"/>
  <c r="N545" i="33" s="1"/>
  <c r="BZ24" i="25"/>
  <c r="M433" i="33" s="1"/>
  <c r="CA24" i="25"/>
  <c r="N433" i="33" s="1"/>
  <c r="DD29" i="25"/>
  <c r="M574" i="33" s="1"/>
  <c r="DE29" i="25"/>
  <c r="N574" i="33" s="1"/>
  <c r="DD16" i="25"/>
  <c r="M210" i="33" s="1"/>
  <c r="DE16" i="25"/>
  <c r="N210" i="33" s="1"/>
  <c r="CZ17" i="3"/>
  <c r="DB17" i="3" s="1"/>
  <c r="GM17" i="25"/>
  <c r="G247" i="33" s="1"/>
  <c r="DM99" i="25"/>
  <c r="DL99" i="25"/>
  <c r="DM84" i="25"/>
  <c r="DL84" i="25"/>
  <c r="GP106" i="25"/>
  <c r="K2740" i="33" s="1"/>
  <c r="CV106" i="3"/>
  <c r="CX106" i="3" s="1"/>
  <c r="CZ106" i="3" s="1"/>
  <c r="DB106" i="3" s="1"/>
  <c r="GU100" i="25"/>
  <c r="AU100" i="9"/>
  <c r="R99" i="15"/>
  <c r="R83" i="15"/>
  <c r="GU84" i="25"/>
  <c r="AU84" i="9"/>
  <c r="GU43" i="25"/>
  <c r="AF10" i="25"/>
  <c r="CV61" i="3"/>
  <c r="CX61" i="3" s="1"/>
  <c r="GK61" i="25"/>
  <c r="E1479" i="33" s="1"/>
  <c r="BJ8" i="25"/>
  <c r="BI8" i="25"/>
  <c r="BG8" i="25"/>
  <c r="BC8" i="25"/>
  <c r="GU40" i="25"/>
  <c r="DM96" i="25"/>
  <c r="DL96" i="25"/>
  <c r="DM80" i="25"/>
  <c r="DL80" i="25"/>
  <c r="GU41" i="25"/>
  <c r="BI7" i="25"/>
  <c r="BJ7" i="25"/>
  <c r="BG7" i="25"/>
  <c r="BF7" i="25"/>
  <c r="DM107" i="25"/>
  <c r="DL107" i="25"/>
  <c r="DM92" i="25"/>
  <c r="DL92" i="25"/>
  <c r="DM76" i="25"/>
  <c r="DL76" i="25"/>
  <c r="AW6" i="25"/>
  <c r="AV6" i="25"/>
  <c r="BA6" i="25" s="1"/>
  <c r="GU103" i="25"/>
  <c r="AU103" i="9"/>
  <c r="R102" i="15"/>
  <c r="GO70" i="25"/>
  <c r="K1731" i="33" s="1"/>
  <c r="CT70" i="3"/>
  <c r="CV70" i="3" s="1"/>
  <c r="CX70" i="3" s="1"/>
  <c r="CZ70" i="3" s="1"/>
  <c r="GU62" i="25"/>
  <c r="GU39" i="25"/>
  <c r="GP98" i="25"/>
  <c r="K2516" i="33" s="1"/>
  <c r="CV98" i="3"/>
  <c r="CX98" i="3" s="1"/>
  <c r="CZ98" i="3" s="1"/>
  <c r="DB98" i="3" s="1"/>
  <c r="GK45" i="25"/>
  <c r="E1031" i="33" s="1"/>
  <c r="CV45" i="3"/>
  <c r="CX45" i="3" s="1"/>
  <c r="AU96" i="9"/>
  <c r="R95" i="15"/>
  <c r="GU96" i="25"/>
  <c r="DM103" i="25"/>
  <c r="DL103" i="25"/>
  <c r="DM88" i="25"/>
  <c r="DL88" i="25"/>
  <c r="DM72" i="25"/>
  <c r="DL72" i="25"/>
  <c r="GO67" i="25"/>
  <c r="K1647" i="33" s="1"/>
  <c r="CT67" i="3"/>
  <c r="CV67" i="3" s="1"/>
  <c r="CX67" i="3" s="1"/>
  <c r="CZ67" i="3" s="1"/>
  <c r="GU59" i="25"/>
  <c r="GU15" i="25"/>
  <c r="GU44" i="25"/>
  <c r="AU92" i="9"/>
  <c r="R91" i="15"/>
  <c r="GU92" i="25"/>
  <c r="GK40" i="25"/>
  <c r="E891" i="33" s="1"/>
  <c r="CV40" i="3"/>
  <c r="CX40" i="3" s="1"/>
  <c r="DD82" i="25"/>
  <c r="M2058" i="33" s="1"/>
  <c r="DE82" i="25"/>
  <c r="N2058" i="33" s="1"/>
  <c r="DD85" i="25"/>
  <c r="M2142" i="33" s="1"/>
  <c r="DE85" i="25"/>
  <c r="N2142" i="33" s="1"/>
  <c r="AV99" i="25"/>
  <c r="M2532" i="33" s="1"/>
  <c r="AW99" i="25"/>
  <c r="N2532" i="33" s="1"/>
  <c r="AV108" i="25"/>
  <c r="M2784" i="33" s="1"/>
  <c r="AW108" i="25"/>
  <c r="N2784" i="33" s="1"/>
  <c r="BZ93" i="25"/>
  <c r="M2365" i="33" s="1"/>
  <c r="CA93" i="25"/>
  <c r="N2365" i="33" s="1"/>
  <c r="AW83" i="25"/>
  <c r="N2084" i="33" s="1"/>
  <c r="AV83" i="25"/>
  <c r="M2084" i="33" s="1"/>
  <c r="AW80" i="25"/>
  <c r="N2000" i="33" s="1"/>
  <c r="AV80" i="25"/>
  <c r="M2000" i="33" s="1"/>
  <c r="AW73" i="25"/>
  <c r="N1804" i="33" s="1"/>
  <c r="AV73" i="25"/>
  <c r="M1804" i="33" s="1"/>
  <c r="AW70" i="25"/>
  <c r="N1720" i="33" s="1"/>
  <c r="AV70" i="25"/>
  <c r="M1720" i="33" s="1"/>
  <c r="DD76" i="25"/>
  <c r="M1890" i="33" s="1"/>
  <c r="DE76" i="25"/>
  <c r="N1890" i="33" s="1"/>
  <c r="DD108" i="25"/>
  <c r="M2786" i="33" s="1"/>
  <c r="DE108" i="25"/>
  <c r="N2786" i="33" s="1"/>
  <c r="BZ82" i="25"/>
  <c r="M2057" i="33" s="1"/>
  <c r="CA82" i="25"/>
  <c r="N2057" i="33" s="1"/>
  <c r="AW86" i="25"/>
  <c r="N2168" i="33" s="1"/>
  <c r="N2171" i="33" s="1"/>
  <c r="AV86" i="25"/>
  <c r="M2168" i="33" s="1"/>
  <c r="M2171" i="33" s="1"/>
  <c r="BZ52" i="25"/>
  <c r="M1217" i="33" s="1"/>
  <c r="CA52" i="25"/>
  <c r="N1217" i="33" s="1"/>
  <c r="BZ46" i="25"/>
  <c r="M1049" i="33" s="1"/>
  <c r="CA46" i="25"/>
  <c r="N1049" i="33" s="1"/>
  <c r="CN69" i="25"/>
  <c r="D1703" i="33" s="1"/>
  <c r="AW55" i="25"/>
  <c r="N1300" i="33" s="1"/>
  <c r="AV55" i="25"/>
  <c r="M1300" i="33" s="1"/>
  <c r="BZ48" i="25"/>
  <c r="M1105" i="33" s="1"/>
  <c r="CA48" i="25"/>
  <c r="N1105" i="33" s="1"/>
  <c r="AW68" i="25"/>
  <c r="N1664" i="33" s="1"/>
  <c r="AV68" i="25"/>
  <c r="M1664" i="33" s="1"/>
  <c r="BZ41" i="25"/>
  <c r="M909" i="33" s="1"/>
  <c r="CA41" i="25"/>
  <c r="N909" i="33" s="1"/>
  <c r="DD40" i="25"/>
  <c r="M882" i="33" s="1"/>
  <c r="DE40" i="25"/>
  <c r="N882" i="33" s="1"/>
  <c r="DD74" i="25"/>
  <c r="M1834" i="33" s="1"/>
  <c r="DE74" i="25"/>
  <c r="N1834" i="33" s="1"/>
  <c r="DD45" i="25"/>
  <c r="M1022" i="33" s="1"/>
  <c r="DE45" i="25"/>
  <c r="N1022" i="33" s="1"/>
  <c r="AW95" i="25"/>
  <c r="N2420" i="33" s="1"/>
  <c r="AV95" i="25"/>
  <c r="M2420" i="33" s="1"/>
  <c r="AW87" i="25"/>
  <c r="N2196" i="33" s="1"/>
  <c r="AV87" i="25"/>
  <c r="M2196" i="33" s="1"/>
  <c r="AV103" i="25"/>
  <c r="M2644" i="33" s="1"/>
  <c r="AW103" i="25"/>
  <c r="N2644" i="33" s="1"/>
  <c r="BZ99" i="25"/>
  <c r="M2533" i="33" s="1"/>
  <c r="CA99" i="25"/>
  <c r="N2533" i="33" s="1"/>
  <c r="AW51" i="25"/>
  <c r="N1188" i="33" s="1"/>
  <c r="AV51" i="25"/>
  <c r="M1188" i="33" s="1"/>
  <c r="BZ64" i="25"/>
  <c r="M1553" i="33" s="1"/>
  <c r="CA64" i="25"/>
  <c r="N1553" i="33" s="1"/>
  <c r="DD83" i="25"/>
  <c r="M2086" i="33" s="1"/>
  <c r="DE83" i="25"/>
  <c r="N2086" i="33" s="1"/>
  <c r="DD72" i="25"/>
  <c r="M1778" i="33" s="1"/>
  <c r="DE72" i="25"/>
  <c r="N1778" i="33" s="1"/>
  <c r="DD100" i="25"/>
  <c r="M2562" i="33" s="1"/>
  <c r="DE100" i="25"/>
  <c r="N2562" i="33" s="1"/>
  <c r="N2563" i="33" s="1"/>
  <c r="BZ101" i="25"/>
  <c r="M2589" i="33" s="1"/>
  <c r="M2591" i="33" s="1"/>
  <c r="CA101" i="25"/>
  <c r="N2589" i="33" s="1"/>
  <c r="BZ104" i="25"/>
  <c r="M2673" i="33" s="1"/>
  <c r="CA104" i="25"/>
  <c r="N2673" i="33" s="1"/>
  <c r="BZ96" i="25"/>
  <c r="M2449" i="33" s="1"/>
  <c r="CA96" i="25"/>
  <c r="N2449" i="33" s="1"/>
  <c r="AW85" i="25"/>
  <c r="N2140" i="33" s="1"/>
  <c r="AV85" i="25"/>
  <c r="M2140" i="33" s="1"/>
  <c r="CN56" i="25"/>
  <c r="D1339" i="33" s="1"/>
  <c r="BZ49" i="25"/>
  <c r="M1133" i="33" s="1"/>
  <c r="CA49" i="25"/>
  <c r="N1133" i="33" s="1"/>
  <c r="DD79" i="25"/>
  <c r="M1974" i="33" s="1"/>
  <c r="DE79" i="25"/>
  <c r="N1974" i="33" s="1"/>
  <c r="DD52" i="25"/>
  <c r="M1218" i="33" s="1"/>
  <c r="DE52" i="25"/>
  <c r="N1218" i="33" s="1"/>
  <c r="BZ85" i="25"/>
  <c r="M2141" i="33" s="1"/>
  <c r="CA85" i="25"/>
  <c r="N2141" i="33" s="1"/>
  <c r="DD90" i="25"/>
  <c r="M2282" i="33" s="1"/>
  <c r="DE90" i="25"/>
  <c r="N2282" i="33" s="1"/>
  <c r="BZ108" i="25"/>
  <c r="M2785" i="33" s="1"/>
  <c r="CA108" i="25"/>
  <c r="N2785" i="33" s="1"/>
  <c r="AV104" i="25"/>
  <c r="M2672" i="33" s="1"/>
  <c r="AW104" i="25"/>
  <c r="N2672" i="33" s="1"/>
  <c r="BZ78" i="25"/>
  <c r="M1945" i="33" s="1"/>
  <c r="CA78" i="25"/>
  <c r="N1945" i="33" s="1"/>
  <c r="AW105" i="25"/>
  <c r="N2700" i="33" s="1"/>
  <c r="AV105" i="25"/>
  <c r="M2700" i="33" s="1"/>
  <c r="AW62" i="25"/>
  <c r="N1496" i="33" s="1"/>
  <c r="AV62" i="25"/>
  <c r="M1496" i="33" s="1"/>
  <c r="BZ71" i="25"/>
  <c r="M1749" i="33" s="1"/>
  <c r="CA71" i="25"/>
  <c r="N1749" i="33" s="1"/>
  <c r="BZ62" i="25"/>
  <c r="M1497" i="33" s="1"/>
  <c r="CA62" i="25"/>
  <c r="N1497" i="33" s="1"/>
  <c r="AW66" i="25"/>
  <c r="N1608" i="33" s="1"/>
  <c r="AV66" i="25"/>
  <c r="M1608" i="33" s="1"/>
  <c r="AW44" i="25"/>
  <c r="N992" i="33" s="1"/>
  <c r="AV44" i="25"/>
  <c r="M992" i="33" s="1"/>
  <c r="DD84" i="25"/>
  <c r="M2114" i="33" s="1"/>
  <c r="DE84" i="25"/>
  <c r="N2114" i="33" s="1"/>
  <c r="N2115" i="33" s="1"/>
  <c r="DD41" i="25"/>
  <c r="M910" i="33" s="1"/>
  <c r="DE41" i="25"/>
  <c r="N910" i="33" s="1"/>
  <c r="AW61" i="25"/>
  <c r="N1468" i="33" s="1"/>
  <c r="N1471" i="33" s="1"/>
  <c r="AV61" i="25"/>
  <c r="M1468" i="33" s="1"/>
  <c r="M1471" i="33" s="1"/>
  <c r="DD68" i="25"/>
  <c r="M1666" i="33" s="1"/>
  <c r="DE68" i="25"/>
  <c r="N1666" i="33" s="1"/>
  <c r="AV102" i="25"/>
  <c r="M2616" i="33" s="1"/>
  <c r="M2619" i="33" s="1"/>
  <c r="AW102" i="25"/>
  <c r="N2616" i="33" s="1"/>
  <c r="N2619" i="33" s="1"/>
  <c r="BZ107" i="25"/>
  <c r="M2757" i="33" s="1"/>
  <c r="CA107" i="25"/>
  <c r="N2757" i="33" s="1"/>
  <c r="BZ92" i="25"/>
  <c r="M2337" i="33" s="1"/>
  <c r="CA92" i="25"/>
  <c r="N2337" i="33" s="1"/>
  <c r="AW78" i="25"/>
  <c r="N1944" i="33" s="1"/>
  <c r="AV78" i="25"/>
  <c r="M1944" i="33" s="1"/>
  <c r="M1947" i="33" s="1"/>
  <c r="AW50" i="25"/>
  <c r="N1160" i="33" s="1"/>
  <c r="AV50" i="25"/>
  <c r="M1160" i="33" s="1"/>
  <c r="BZ88" i="25"/>
  <c r="M2225" i="33" s="1"/>
  <c r="CA88" i="25"/>
  <c r="N2225" i="33" s="1"/>
  <c r="DD98" i="25"/>
  <c r="M2506" i="33" s="1"/>
  <c r="DE98" i="25"/>
  <c r="N2506" i="33" s="1"/>
  <c r="BZ40" i="25"/>
  <c r="M881" i="33" s="1"/>
  <c r="CA40" i="25"/>
  <c r="N881" i="33" s="1"/>
  <c r="DD64" i="25"/>
  <c r="M1554" i="33" s="1"/>
  <c r="DE64" i="25"/>
  <c r="N1554" i="33" s="1"/>
  <c r="DD58" i="25"/>
  <c r="M1386" i="33" s="1"/>
  <c r="M1387" i="33" s="1"/>
  <c r="DE58" i="25"/>
  <c r="N1386" i="33" s="1"/>
  <c r="AW54" i="25"/>
  <c r="N1272" i="33" s="1"/>
  <c r="N1275" i="33" s="1"/>
  <c r="AV54" i="25"/>
  <c r="M1272" i="33" s="1"/>
  <c r="M1275" i="33" s="1"/>
  <c r="BZ65" i="25"/>
  <c r="M1581" i="33" s="1"/>
  <c r="CA65" i="25"/>
  <c r="N1581" i="33" s="1"/>
  <c r="DD75" i="25"/>
  <c r="M1862" i="33" s="1"/>
  <c r="DE75" i="25"/>
  <c r="N1862" i="33" s="1"/>
  <c r="BZ95" i="25"/>
  <c r="M2421" i="33" s="1"/>
  <c r="CA95" i="25"/>
  <c r="N2421" i="33" s="1"/>
  <c r="CN79" i="25"/>
  <c r="D1983" i="33" s="1"/>
  <c r="DD71" i="25"/>
  <c r="M1750" i="33" s="1"/>
  <c r="DE71" i="25"/>
  <c r="N1750" i="33" s="1"/>
  <c r="DD47" i="25"/>
  <c r="M1078" i="33" s="1"/>
  <c r="DE47" i="25"/>
  <c r="N1078" i="33" s="1"/>
  <c r="BZ90" i="25"/>
  <c r="M2281" i="33" s="1"/>
  <c r="CA90" i="25"/>
  <c r="N2281" i="33" s="1"/>
  <c r="BZ81" i="25"/>
  <c r="M2029" i="33" s="1"/>
  <c r="CA81" i="25"/>
  <c r="N2029" i="33" s="1"/>
  <c r="DD48" i="25"/>
  <c r="M1106" i="33" s="1"/>
  <c r="DE48" i="25"/>
  <c r="N1106" i="33" s="1"/>
  <c r="AW92" i="25"/>
  <c r="N2336" i="33" s="1"/>
  <c r="AV92" i="25"/>
  <c r="M2336" i="33" s="1"/>
  <c r="AW76" i="25"/>
  <c r="N1888" i="33" s="1"/>
  <c r="N1891" i="33" s="1"/>
  <c r="AV76" i="25"/>
  <c r="M1888" i="33" s="1"/>
  <c r="M1891" i="33" s="1"/>
  <c r="BZ53" i="25"/>
  <c r="M1245" i="33" s="1"/>
  <c r="CA53" i="25"/>
  <c r="N1245" i="33" s="1"/>
  <c r="AW71" i="25"/>
  <c r="N1748" i="33" s="1"/>
  <c r="N1751" i="33" s="1"/>
  <c r="AV71" i="25"/>
  <c r="M1748" i="33" s="1"/>
  <c r="AW60" i="25"/>
  <c r="N1440" i="33" s="1"/>
  <c r="AV60" i="25"/>
  <c r="M1440" i="33" s="1"/>
  <c r="DD67" i="25"/>
  <c r="M1638" i="33" s="1"/>
  <c r="DE67" i="25"/>
  <c r="N1638" i="33" s="1"/>
  <c r="DD39" i="25"/>
  <c r="M854" i="33" s="1"/>
  <c r="DE39" i="25"/>
  <c r="N854" i="33" s="1"/>
  <c r="DD95" i="25"/>
  <c r="M2422" i="33" s="1"/>
  <c r="DE95" i="25"/>
  <c r="N2422" i="33" s="1"/>
  <c r="DD56" i="25"/>
  <c r="M1330" i="33" s="1"/>
  <c r="DE56" i="25"/>
  <c r="N1330" i="33" s="1"/>
  <c r="AW98" i="25"/>
  <c r="N2504" i="33" s="1"/>
  <c r="AV98" i="25"/>
  <c r="M2504" i="33" s="1"/>
  <c r="BZ98" i="25"/>
  <c r="M2505" i="33" s="1"/>
  <c r="CA98" i="25"/>
  <c r="N2505" i="33" s="1"/>
  <c r="BZ73" i="25"/>
  <c r="M1805" i="33" s="1"/>
  <c r="CA73" i="25"/>
  <c r="N1805" i="33" s="1"/>
  <c r="BZ67" i="25"/>
  <c r="M1637" i="33" s="1"/>
  <c r="CA67" i="25"/>
  <c r="N1637" i="33" s="1"/>
  <c r="AW46" i="25"/>
  <c r="N1048" i="33" s="1"/>
  <c r="N1051" i="33" s="1"/>
  <c r="AV46" i="25"/>
  <c r="M1048" i="33" s="1"/>
  <c r="DD96" i="25"/>
  <c r="M2450" i="33" s="1"/>
  <c r="DE96" i="25"/>
  <c r="N2450" i="33" s="1"/>
  <c r="AW52" i="25"/>
  <c r="N1216" i="33" s="1"/>
  <c r="N1219" i="33" s="1"/>
  <c r="AV52" i="25"/>
  <c r="M1216" i="33" s="1"/>
  <c r="DD63" i="25"/>
  <c r="M1526" i="33" s="1"/>
  <c r="DE63" i="25"/>
  <c r="N1526" i="33" s="1"/>
  <c r="DD55" i="25"/>
  <c r="M1302" i="33" s="1"/>
  <c r="DE55" i="25"/>
  <c r="N1302" i="33" s="1"/>
  <c r="DD66" i="25"/>
  <c r="M1610" i="33" s="1"/>
  <c r="DE66" i="25"/>
  <c r="N1610" i="33" s="1"/>
  <c r="CK74" i="25"/>
  <c r="D1839" i="33" s="1"/>
  <c r="CL74" i="25"/>
  <c r="D1833" i="33" s="1"/>
  <c r="CN74" i="25"/>
  <c r="D1843" i="33" s="1"/>
  <c r="CG74" i="25"/>
  <c r="T1833" i="33" s="1"/>
  <c r="CJ74" i="25"/>
  <c r="CM74" i="25"/>
  <c r="DD60" i="25"/>
  <c r="M1442" i="33" s="1"/>
  <c r="DE60" i="25"/>
  <c r="N1442" i="33" s="1"/>
  <c r="AW90" i="25"/>
  <c r="N2280" i="33" s="1"/>
  <c r="N2283" i="33" s="1"/>
  <c r="AV90" i="25"/>
  <c r="M2280" i="33" s="1"/>
  <c r="DD104" i="25"/>
  <c r="M2674" i="33" s="1"/>
  <c r="DE104" i="25"/>
  <c r="N2674" i="33" s="1"/>
  <c r="DD44" i="25"/>
  <c r="M994" i="33" s="1"/>
  <c r="DE44" i="25"/>
  <c r="N994" i="33" s="1"/>
  <c r="BZ106" i="25"/>
  <c r="M2729" i="33" s="1"/>
  <c r="CA106" i="25"/>
  <c r="N2729" i="33" s="1"/>
  <c r="BZ83" i="25"/>
  <c r="M2085" i="33" s="1"/>
  <c r="CA83" i="25"/>
  <c r="N2085" i="33" s="1"/>
  <c r="DD107" i="25"/>
  <c r="M2758" i="33" s="1"/>
  <c r="DE107" i="25"/>
  <c r="N2758" i="33" s="1"/>
  <c r="AW42" i="25"/>
  <c r="N936" i="33" s="1"/>
  <c r="N939" i="33" s="1"/>
  <c r="AV42" i="25"/>
  <c r="M936" i="33" s="1"/>
  <c r="M939" i="33" s="1"/>
  <c r="AW65" i="25"/>
  <c r="N1580" i="33" s="1"/>
  <c r="N1583" i="33" s="1"/>
  <c r="AV65" i="25"/>
  <c r="M1580" i="33" s="1"/>
  <c r="M1583" i="33" s="1"/>
  <c r="DD103" i="25"/>
  <c r="M2646" i="33" s="1"/>
  <c r="DE103" i="25"/>
  <c r="N2646" i="33" s="1"/>
  <c r="DD51" i="25"/>
  <c r="M1190" i="33" s="1"/>
  <c r="DE51" i="25"/>
  <c r="N1190" i="33" s="1"/>
  <c r="DD92" i="25"/>
  <c r="M2338" i="33" s="1"/>
  <c r="DE92" i="25"/>
  <c r="N2338" i="33" s="1"/>
  <c r="BZ89" i="25"/>
  <c r="M2253" i="33" s="1"/>
  <c r="M2255" i="33" s="1"/>
  <c r="CA89" i="25"/>
  <c r="N2253" i="33" s="1"/>
  <c r="AW96" i="25"/>
  <c r="N2448" i="33" s="1"/>
  <c r="N2451" i="33" s="1"/>
  <c r="AV96" i="25"/>
  <c r="M2448" i="33" s="1"/>
  <c r="AW81" i="25"/>
  <c r="N2028" i="33" s="1"/>
  <c r="AV81" i="25"/>
  <c r="M2028" i="33" s="1"/>
  <c r="BZ70" i="25"/>
  <c r="M1721" i="33" s="1"/>
  <c r="CA70" i="25"/>
  <c r="N1721" i="33" s="1"/>
  <c r="BZ55" i="25"/>
  <c r="M1301" i="33" s="1"/>
  <c r="CA55" i="25"/>
  <c r="N1301" i="33" s="1"/>
  <c r="AW67" i="25"/>
  <c r="N1636" i="33" s="1"/>
  <c r="N1639" i="33" s="1"/>
  <c r="AV67" i="25"/>
  <c r="M1636" i="33" s="1"/>
  <c r="AW53" i="25"/>
  <c r="N1244" i="33" s="1"/>
  <c r="AV53" i="25"/>
  <c r="M1244" i="33" s="1"/>
  <c r="AW49" i="25"/>
  <c r="N1132" i="33" s="1"/>
  <c r="N1135" i="33" s="1"/>
  <c r="AV49" i="25"/>
  <c r="M1132" i="33" s="1"/>
  <c r="AW72" i="25"/>
  <c r="N1776" i="33" s="1"/>
  <c r="AV72" i="25"/>
  <c r="M1776" i="33" s="1"/>
  <c r="M1779" i="33" s="1"/>
  <c r="BZ44" i="25"/>
  <c r="M993" i="33" s="1"/>
  <c r="CA44" i="25"/>
  <c r="N993" i="33" s="1"/>
  <c r="BZ75" i="25"/>
  <c r="M1861" i="33" s="1"/>
  <c r="CA75" i="25"/>
  <c r="N1861" i="33" s="1"/>
  <c r="DD57" i="25"/>
  <c r="M1358" i="33" s="1"/>
  <c r="DE57" i="25"/>
  <c r="N1358" i="33" s="1"/>
  <c r="AW88" i="25"/>
  <c r="N2224" i="33" s="1"/>
  <c r="AV88" i="25"/>
  <c r="M2224" i="33" s="1"/>
  <c r="DD99" i="25"/>
  <c r="M2534" i="33" s="1"/>
  <c r="DE99" i="25"/>
  <c r="N2534" i="33" s="1"/>
  <c r="AW79" i="25"/>
  <c r="N1972" i="33" s="1"/>
  <c r="N1975" i="33" s="1"/>
  <c r="AV79" i="25"/>
  <c r="M1972" i="33" s="1"/>
  <c r="M1975" i="33" s="1"/>
  <c r="BZ105" i="25"/>
  <c r="M2701" i="33" s="1"/>
  <c r="CA105" i="25"/>
  <c r="N2701" i="33" s="1"/>
  <c r="BZ91" i="25"/>
  <c r="M2309" i="33" s="1"/>
  <c r="CA91" i="25"/>
  <c r="N2309" i="33" s="1"/>
  <c r="AW40" i="25"/>
  <c r="N880" i="33" s="1"/>
  <c r="N883" i="33" s="1"/>
  <c r="AV40" i="25"/>
  <c r="M880" i="33" s="1"/>
  <c r="M883" i="33" s="1"/>
  <c r="AW63" i="25"/>
  <c r="N1524" i="33" s="1"/>
  <c r="AV63" i="25"/>
  <c r="M1524" i="33" s="1"/>
  <c r="AW69" i="25"/>
  <c r="N1692" i="33" s="1"/>
  <c r="N1695" i="33" s="1"/>
  <c r="AV69" i="25"/>
  <c r="M1692" i="33" s="1"/>
  <c r="M1695" i="33" s="1"/>
  <c r="DD87" i="25"/>
  <c r="M2198" i="33" s="1"/>
  <c r="DE87" i="25"/>
  <c r="N2198" i="33" s="1"/>
  <c r="DD50" i="25"/>
  <c r="M1162" i="33" s="1"/>
  <c r="DE50" i="25"/>
  <c r="N1162" i="33" s="1"/>
  <c r="DD80" i="25"/>
  <c r="M2002" i="33" s="1"/>
  <c r="DE80" i="25"/>
  <c r="N2002" i="33" s="1"/>
  <c r="DD88" i="25"/>
  <c r="M2226" i="33" s="1"/>
  <c r="DE88" i="25"/>
  <c r="N2226" i="33" s="1"/>
  <c r="BZ80" i="25"/>
  <c r="M2001" i="33" s="1"/>
  <c r="CA80" i="25"/>
  <c r="N2001" i="33" s="1"/>
  <c r="AW48" i="25"/>
  <c r="N1104" i="33" s="1"/>
  <c r="N1107" i="33" s="1"/>
  <c r="AV48" i="25"/>
  <c r="M1104" i="33" s="1"/>
  <c r="AW64" i="25"/>
  <c r="N1552" i="33" s="1"/>
  <c r="AV64" i="25"/>
  <c r="M1552" i="33" s="1"/>
  <c r="M1555" i="33" s="1"/>
  <c r="DD91" i="25"/>
  <c r="M2310" i="33" s="1"/>
  <c r="DE91" i="25"/>
  <c r="N2310" i="33" s="1"/>
  <c r="AW39" i="25"/>
  <c r="N852" i="33" s="1"/>
  <c r="AV39" i="25"/>
  <c r="M852" i="33" s="1"/>
  <c r="M855" i="33" s="1"/>
  <c r="DD59" i="25"/>
  <c r="M1414" i="33" s="1"/>
  <c r="DE59" i="25"/>
  <c r="N1414" i="33" s="1"/>
  <c r="BH47" i="25"/>
  <c r="D1076" i="33" s="1"/>
  <c r="BF47" i="25"/>
  <c r="BG47" i="25"/>
  <c r="D1081" i="33" s="1"/>
  <c r="BC47" i="25"/>
  <c r="T1076" i="33" s="1"/>
  <c r="AJ72" i="25"/>
  <c r="AK72" i="25" s="1"/>
  <c r="FZ72" i="25" s="1"/>
  <c r="CL42" i="25"/>
  <c r="D937" i="33" s="1"/>
  <c r="BG93" i="25"/>
  <c r="D2369" i="33" s="1"/>
  <c r="AW91" i="25"/>
  <c r="N2308" i="33" s="1"/>
  <c r="AV91" i="25"/>
  <c r="M2308" i="33" s="1"/>
  <c r="CN94" i="25"/>
  <c r="D2403" i="33" s="1"/>
  <c r="BH77" i="25"/>
  <c r="D1916" i="33" s="1"/>
  <c r="DI97" i="25"/>
  <c r="R2478" i="33" s="1"/>
  <c r="DN105" i="25"/>
  <c r="DD106" i="25"/>
  <c r="M2730" i="33" s="1"/>
  <c r="DE106" i="25"/>
  <c r="N2730" i="33" s="1"/>
  <c r="CQ69" i="25"/>
  <c r="BA94" i="25"/>
  <c r="R2392" i="33" s="1"/>
  <c r="CV95" i="3"/>
  <c r="CX95" i="3" s="1"/>
  <c r="CZ95" i="3" s="1"/>
  <c r="DB95" i="3" s="1"/>
  <c r="GP95" i="25"/>
  <c r="K2432" i="33" s="1"/>
  <c r="GO69" i="25"/>
  <c r="K1703" i="33" s="1"/>
  <c r="CT69" i="3"/>
  <c r="CV69" i="3" s="1"/>
  <c r="CX69" i="3" s="1"/>
  <c r="CZ69" i="3" s="1"/>
  <c r="CV103" i="3"/>
  <c r="CX103" i="3" s="1"/>
  <c r="CZ103" i="3" s="1"/>
  <c r="DB103" i="3" s="1"/>
  <c r="GP103" i="25"/>
  <c r="K2656" i="33" s="1"/>
  <c r="GP105" i="25"/>
  <c r="K2712" i="33" s="1"/>
  <c r="CV105" i="3"/>
  <c r="CX105" i="3" s="1"/>
  <c r="CZ105" i="3" s="1"/>
  <c r="DB105" i="3" s="1"/>
  <c r="CV88" i="3"/>
  <c r="CX88" i="3" s="1"/>
  <c r="CZ88" i="3" s="1"/>
  <c r="DB88" i="3" s="1"/>
  <c r="GP88" i="25"/>
  <c r="K2236" i="33" s="1"/>
  <c r="GO68" i="25"/>
  <c r="K1675" i="33" s="1"/>
  <c r="CT68" i="3"/>
  <c r="CV68" i="3" s="1"/>
  <c r="CX68" i="3" s="1"/>
  <c r="CZ68" i="3" s="1"/>
  <c r="CV100" i="3"/>
  <c r="CX100" i="3" s="1"/>
  <c r="CZ100" i="3" s="1"/>
  <c r="DB100" i="3" s="1"/>
  <c r="GP100" i="25"/>
  <c r="K2572" i="33" s="1"/>
  <c r="CV92" i="3"/>
  <c r="CX92" i="3" s="1"/>
  <c r="CZ92" i="3" s="1"/>
  <c r="DB92" i="3" s="1"/>
  <c r="GP92" i="25"/>
  <c r="K2348" i="33" s="1"/>
  <c r="GK62" i="25"/>
  <c r="E1507" i="33" s="1"/>
  <c r="CV62" i="3"/>
  <c r="CX62" i="3" s="1"/>
  <c r="GP84" i="25"/>
  <c r="K2124" i="33" s="1"/>
  <c r="CV84" i="3"/>
  <c r="CX84" i="3" s="1"/>
  <c r="CZ84" i="3" s="1"/>
  <c r="DB84" i="3" s="1"/>
  <c r="GO74" i="25"/>
  <c r="K1843" i="33" s="1"/>
  <c r="CT74" i="3"/>
  <c r="CV74" i="3" s="1"/>
  <c r="CX74" i="3" s="1"/>
  <c r="CZ74" i="3" s="1"/>
  <c r="R93" i="15"/>
  <c r="AU94" i="9"/>
  <c r="GU94" i="25"/>
  <c r="GO75" i="25"/>
  <c r="K1871" i="33" s="1"/>
  <c r="CT75" i="3"/>
  <c r="CV75" i="3" s="1"/>
  <c r="CX75" i="3" s="1"/>
  <c r="CZ75" i="3" s="1"/>
  <c r="CV60" i="3"/>
  <c r="CX60" i="3" s="1"/>
  <c r="GK60" i="25"/>
  <c r="E1451" i="33" s="1"/>
  <c r="GU54" i="25"/>
  <c r="GU50" i="25"/>
  <c r="GU46" i="25"/>
  <c r="GK50" i="25"/>
  <c r="E1171" i="33" s="1"/>
  <c r="CV50" i="3"/>
  <c r="CX50" i="3" s="1"/>
  <c r="GP90" i="25"/>
  <c r="K2292" i="33" s="1"/>
  <c r="CV90" i="3"/>
  <c r="CX90" i="3" s="1"/>
  <c r="CZ90" i="3" s="1"/>
  <c r="DB90" i="3" s="1"/>
  <c r="GO76" i="25"/>
  <c r="K1899" i="33" s="1"/>
  <c r="CT76" i="3"/>
  <c r="CV76" i="3" s="1"/>
  <c r="CX76" i="3" s="1"/>
  <c r="CZ76" i="3" s="1"/>
  <c r="GQ77" i="25"/>
  <c r="M1927" i="33" s="1"/>
  <c r="GM53" i="25"/>
  <c r="G1255" i="33" s="1"/>
  <c r="CZ53" i="3"/>
  <c r="DB53" i="3" s="1"/>
  <c r="GQ43" i="25"/>
  <c r="M975" i="33" s="1"/>
  <c r="DH43" i="3"/>
  <c r="CV101" i="3"/>
  <c r="CX101" i="3" s="1"/>
  <c r="CZ101" i="3" s="1"/>
  <c r="DB101" i="3" s="1"/>
  <c r="GP101" i="25"/>
  <c r="K2600" i="33" s="1"/>
  <c r="CV93" i="3"/>
  <c r="CX93" i="3" s="1"/>
  <c r="CZ93" i="3" s="1"/>
  <c r="DB93" i="3" s="1"/>
  <c r="GP93" i="25"/>
  <c r="K2376" i="33" s="1"/>
  <c r="GO64" i="25"/>
  <c r="K1563" i="33" s="1"/>
  <c r="CT64" i="3"/>
  <c r="CV64" i="3" s="1"/>
  <c r="CX64" i="3" s="1"/>
  <c r="CZ64" i="3" s="1"/>
  <c r="GK59" i="25"/>
  <c r="E1423" i="33" s="1"/>
  <c r="CV59" i="3"/>
  <c r="CX59" i="3" s="1"/>
  <c r="GU53" i="25"/>
  <c r="GU49" i="25"/>
  <c r="AU93" i="9"/>
  <c r="R92" i="15"/>
  <c r="GU93" i="25"/>
  <c r="R84" i="15"/>
  <c r="AU85" i="9"/>
  <c r="GU85" i="25"/>
  <c r="GU42" i="25"/>
  <c r="CV87" i="3"/>
  <c r="CX87" i="3" s="1"/>
  <c r="CZ87" i="3" s="1"/>
  <c r="DB87" i="3" s="1"/>
  <c r="GP87" i="25"/>
  <c r="K2208" i="33" s="1"/>
  <c r="GO72" i="25"/>
  <c r="K1787" i="33" s="1"/>
  <c r="CT72" i="3"/>
  <c r="CV72" i="3" s="1"/>
  <c r="CX72" i="3" s="1"/>
  <c r="CZ72" i="3" s="1"/>
  <c r="GO66" i="25"/>
  <c r="K1619" i="33" s="1"/>
  <c r="CT66" i="3"/>
  <c r="CV66" i="3" s="1"/>
  <c r="CX66" i="3" s="1"/>
  <c r="CZ66" i="3" s="1"/>
  <c r="CT83" i="3"/>
  <c r="CV83" i="3" s="1"/>
  <c r="CX83" i="3" s="1"/>
  <c r="CZ83" i="3" s="1"/>
  <c r="GO51" i="25"/>
  <c r="K1199" i="33" s="1"/>
  <c r="DD51" i="3"/>
  <c r="DF51" i="3" s="1"/>
  <c r="GM41" i="25"/>
  <c r="G919" i="33" s="1"/>
  <c r="CZ41" i="3"/>
  <c r="DB41" i="3" s="1"/>
  <c r="DD56" i="3"/>
  <c r="DF56" i="3" s="1"/>
  <c r="GO56" i="25"/>
  <c r="K1339" i="33" s="1"/>
  <c r="CV99" i="3"/>
  <c r="CX99" i="3" s="1"/>
  <c r="CZ99" i="3" s="1"/>
  <c r="DB99" i="3" s="1"/>
  <c r="GP99" i="25"/>
  <c r="K2544" i="33" s="1"/>
  <c r="GU57" i="25"/>
  <c r="GU52" i="25"/>
  <c r="GU48" i="25"/>
  <c r="R101" i="15"/>
  <c r="AU102" i="9"/>
  <c r="GU102" i="25"/>
  <c r="GP108" i="25"/>
  <c r="K2796" i="33" s="1"/>
  <c r="CV108" i="3"/>
  <c r="CX108" i="3" s="1"/>
  <c r="CZ108" i="3" s="1"/>
  <c r="DB108" i="3" s="1"/>
  <c r="GP97" i="25"/>
  <c r="K2488" i="33" s="1"/>
  <c r="CV97" i="3"/>
  <c r="CX97" i="3" s="1"/>
  <c r="CZ97" i="3" s="1"/>
  <c r="DB97" i="3" s="1"/>
  <c r="CV86" i="3"/>
  <c r="CX86" i="3" s="1"/>
  <c r="CZ86" i="3" s="1"/>
  <c r="DB86" i="3" s="1"/>
  <c r="GP86" i="25"/>
  <c r="K2180" i="33" s="1"/>
  <c r="GO46" i="25"/>
  <c r="K1059" i="33" s="1"/>
  <c r="DD46" i="3"/>
  <c r="DF46" i="3" s="1"/>
  <c r="GQ49" i="25"/>
  <c r="M1143" i="33" s="1"/>
  <c r="DH49" i="3"/>
  <c r="GQ44" i="25"/>
  <c r="M1003" i="33" s="1"/>
  <c r="DH44" i="3"/>
  <c r="CV89" i="3"/>
  <c r="CX89" i="3" s="1"/>
  <c r="CZ89" i="3" s="1"/>
  <c r="DB89" i="3" s="1"/>
  <c r="GP89" i="25"/>
  <c r="K2264" i="33" s="1"/>
  <c r="GO79" i="25"/>
  <c r="K1983" i="33" s="1"/>
  <c r="CT79" i="3"/>
  <c r="CV79" i="3" s="1"/>
  <c r="CX79" i="3" s="1"/>
  <c r="CZ79" i="3" s="1"/>
  <c r="GO63" i="25"/>
  <c r="K1535" i="33" s="1"/>
  <c r="CT63" i="3"/>
  <c r="CV63" i="3" s="1"/>
  <c r="CX63" i="3" s="1"/>
  <c r="CZ63" i="3" s="1"/>
  <c r="GU55" i="25"/>
  <c r="GU51" i="25"/>
  <c r="GU47" i="25"/>
  <c r="AU99" i="9"/>
  <c r="R98" i="15"/>
  <c r="GU99" i="25"/>
  <c r="R88" i="15"/>
  <c r="AU89" i="9"/>
  <c r="GU89" i="25"/>
  <c r="GU60" i="25"/>
  <c r="GP104" i="25"/>
  <c r="K2684" i="33" s="1"/>
  <c r="CV104" i="3"/>
  <c r="CX104" i="3" s="1"/>
  <c r="CZ104" i="3" s="1"/>
  <c r="DB104" i="3" s="1"/>
  <c r="GP91" i="25"/>
  <c r="K2320" i="33" s="1"/>
  <c r="CV91" i="3"/>
  <c r="CX91" i="3" s="1"/>
  <c r="CZ91" i="3" s="1"/>
  <c r="DB91" i="3" s="1"/>
  <c r="GQ42" i="25"/>
  <c r="M947" i="33" s="1"/>
  <c r="DH42" i="3"/>
  <c r="CJ47" i="25"/>
  <c r="DB119" i="25"/>
  <c r="KA17" i="25" s="1"/>
  <c r="DF113" i="25"/>
  <c r="KC11" i="25" s="1"/>
  <c r="DF121" i="25"/>
  <c r="KC19" i="25" s="1"/>
  <c r="DD122" i="25"/>
  <c r="KB20" i="25" s="1"/>
  <c r="DF120" i="25"/>
  <c r="KC18" i="25" s="1"/>
  <c r="DF115" i="25"/>
  <c r="KC13" i="25" s="1"/>
  <c r="DF116" i="25"/>
  <c r="KC14" i="25" s="1"/>
  <c r="DF118" i="25"/>
  <c r="KC16" i="25" s="1"/>
  <c r="DB112" i="25"/>
  <c r="DB122" i="25" s="1"/>
  <c r="KA20" i="25" s="1"/>
  <c r="DB115" i="25"/>
  <c r="KA13" i="25" s="1"/>
  <c r="DB114" i="25"/>
  <c r="KA12" i="25" s="1"/>
  <c r="DB121" i="25"/>
  <c r="KA19" i="25" s="1"/>
  <c r="DB120" i="25"/>
  <c r="KA18" i="25" s="1"/>
  <c r="DB113" i="25"/>
  <c r="KA11" i="25" s="1"/>
  <c r="AJ14" i="25"/>
  <c r="AK14" i="25" s="1"/>
  <c r="FZ14" i="25" s="1"/>
  <c r="M10" i="33"/>
  <c r="Z115" i="15"/>
  <c r="JT37" i="25" s="1"/>
  <c r="AV114" i="25"/>
  <c r="JL12" i="25" s="1"/>
  <c r="Z113" i="15"/>
  <c r="JT35" i="25" s="1"/>
  <c r="JO10" i="25"/>
  <c r="JR10" i="25"/>
  <c r="Z111" i="15"/>
  <c r="JT33" i="25" s="1"/>
  <c r="DD117" i="25"/>
  <c r="DU117" i="25" s="1"/>
  <c r="KB12" i="25"/>
  <c r="CD122" i="25"/>
  <c r="JV20" i="25" s="1"/>
  <c r="BU117" i="25"/>
  <c r="JR15" i="25" s="1"/>
  <c r="BX122" i="25"/>
  <c r="JS20" i="25" s="1"/>
  <c r="AJ18" i="25"/>
  <c r="AK18" i="25" s="1"/>
  <c r="FZ18" i="25" s="1"/>
  <c r="AJ36" i="25"/>
  <c r="AK36" i="25" s="1"/>
  <c r="FZ36" i="25" s="1"/>
  <c r="AF111" i="15"/>
  <c r="JZ33" i="25" s="1"/>
  <c r="AF112" i="15"/>
  <c r="JZ34" i="25" s="1"/>
  <c r="W112" i="15"/>
  <c r="JQ34" i="25" s="1"/>
  <c r="V115" i="15"/>
  <c r="JP37" i="25" s="1"/>
  <c r="AE113" i="15"/>
  <c r="JY35" i="25" s="1"/>
  <c r="AG113" i="15"/>
  <c r="KA35" i="25" s="1"/>
  <c r="AF115" i="15"/>
  <c r="JZ37" i="25" s="1"/>
  <c r="AE112" i="15"/>
  <c r="JY34" i="25" s="1"/>
  <c r="V113" i="15"/>
  <c r="JP35" i="25" s="1"/>
  <c r="V111" i="15"/>
  <c r="JP33" i="25" s="1"/>
  <c r="AG112" i="15"/>
  <c r="KA34" i="25" s="1"/>
  <c r="AE115" i="15"/>
  <c r="JY37" i="25" s="1"/>
  <c r="AV119" i="25"/>
  <c r="JL17" i="25" s="1"/>
  <c r="AV120" i="25"/>
  <c r="JL18" i="25" s="1"/>
  <c r="AV121" i="25"/>
  <c r="JL19" i="25" s="1"/>
  <c r="DO61" i="25"/>
  <c r="D1476" i="33" s="1"/>
  <c r="DN61" i="25"/>
  <c r="BG77" i="25"/>
  <c r="D1921" i="33" s="1"/>
  <c r="CK76" i="25"/>
  <c r="D1895" i="33" s="1"/>
  <c r="CE39" i="25"/>
  <c r="R853" i="33" s="1"/>
  <c r="DI86" i="25"/>
  <c r="R2170" i="33" s="1"/>
  <c r="DI101" i="25"/>
  <c r="R2590" i="33" s="1"/>
  <c r="AE111" i="15"/>
  <c r="JY33" i="25" s="1"/>
  <c r="W111" i="15"/>
  <c r="JQ33" i="25" s="1"/>
  <c r="CE51" i="25"/>
  <c r="R1189" i="33" s="1"/>
  <c r="CE87" i="25"/>
  <c r="R2197" i="33" s="1"/>
  <c r="DI78" i="25"/>
  <c r="R1946" i="33" s="1"/>
  <c r="BA106" i="25"/>
  <c r="R2728" i="33" s="1"/>
  <c r="DO43" i="25"/>
  <c r="D972" i="33" s="1"/>
  <c r="DN43" i="25"/>
  <c r="DP43" i="25"/>
  <c r="D966" i="33" s="1"/>
  <c r="DR43" i="25"/>
  <c r="D977" i="33" s="1"/>
  <c r="CE60" i="25"/>
  <c r="R1441" i="33" s="1"/>
  <c r="CE100" i="25"/>
  <c r="R2561" i="33" s="1"/>
  <c r="BA58" i="25"/>
  <c r="R1384" i="33" s="1"/>
  <c r="CM68" i="25"/>
  <c r="CK68" i="25"/>
  <c r="D1671" i="33" s="1"/>
  <c r="DI69" i="25"/>
  <c r="R1694" i="33" s="1"/>
  <c r="BF45" i="25"/>
  <c r="BC45" i="25"/>
  <c r="T1020" i="33" s="1"/>
  <c r="BG45" i="25"/>
  <c r="D1025" i="33" s="1"/>
  <c r="BH45" i="25"/>
  <c r="D1020" i="33" s="1"/>
  <c r="CE86" i="25"/>
  <c r="R2169" i="33" s="1"/>
  <c r="CE45" i="25"/>
  <c r="R1021" i="33" s="1"/>
  <c r="BA75" i="25"/>
  <c r="R1860" i="33" s="1"/>
  <c r="BA56" i="25"/>
  <c r="R1328" i="33" s="1"/>
  <c r="DI102" i="25"/>
  <c r="R2618" i="33" s="1"/>
  <c r="CE66" i="25"/>
  <c r="R1609" i="33" s="1"/>
  <c r="CJ102" i="25"/>
  <c r="CL102" i="25"/>
  <c r="D2617" i="33" s="1"/>
  <c r="CN102" i="25"/>
  <c r="D2627" i="33" s="1"/>
  <c r="CG102" i="25"/>
  <c r="T2617" i="33" s="1"/>
  <c r="CK102" i="25"/>
  <c r="D2623" i="33" s="1"/>
  <c r="CN58" i="25"/>
  <c r="D1395" i="33" s="1"/>
  <c r="CJ58" i="25"/>
  <c r="CL58" i="25"/>
  <c r="D1385" i="33" s="1"/>
  <c r="CG58" i="25"/>
  <c r="T1385" i="33" s="1"/>
  <c r="DI94" i="25"/>
  <c r="R2394" i="33" s="1"/>
  <c r="CE61" i="25"/>
  <c r="R1469" i="33" s="1"/>
  <c r="BA43" i="25"/>
  <c r="R964" i="33" s="1"/>
  <c r="CE59" i="25"/>
  <c r="R1413" i="33" s="1"/>
  <c r="CE54" i="25"/>
  <c r="R1273" i="33" s="1"/>
  <c r="CE77" i="25"/>
  <c r="R1917" i="33" s="1"/>
  <c r="GU18" i="25"/>
  <c r="CE103" i="25"/>
  <c r="R2645" i="33" s="1"/>
  <c r="FJ84" i="25"/>
  <c r="GM30" i="25"/>
  <c r="G611" i="33" s="1"/>
  <c r="CZ30" i="3"/>
  <c r="DB30" i="3" s="1"/>
  <c r="CG57" i="25"/>
  <c r="T1357" i="33" s="1"/>
  <c r="CL57" i="25"/>
  <c r="D1357" i="33" s="1"/>
  <c r="CJ57" i="25"/>
  <c r="CN57" i="25"/>
  <c r="D1367" i="33" s="1"/>
  <c r="CK57" i="25"/>
  <c r="D1363" i="33" s="1"/>
  <c r="DI53" i="25"/>
  <c r="R1246" i="33" s="1"/>
  <c r="L15" i="33"/>
  <c r="W113" i="15"/>
  <c r="JQ35" i="25" s="1"/>
  <c r="GU21" i="25"/>
  <c r="BA101" i="25"/>
  <c r="R2588" i="33" s="1"/>
  <c r="CO7" i="25"/>
  <c r="DI70" i="25"/>
  <c r="R1722" i="33" s="1"/>
  <c r="BA89" i="25"/>
  <c r="R2252" i="33" s="1"/>
  <c r="GU28" i="25"/>
  <c r="FJ86" i="25"/>
  <c r="GM20" i="25"/>
  <c r="G331" i="33" s="1"/>
  <c r="CZ20" i="3"/>
  <c r="DB20" i="3" s="1"/>
  <c r="BE23" i="25"/>
  <c r="BD23" i="25"/>
  <c r="CI21" i="25"/>
  <c r="CH21" i="25"/>
  <c r="BL39" i="25"/>
  <c r="GK19" i="25"/>
  <c r="E303" i="33" s="1"/>
  <c r="CV19" i="3"/>
  <c r="CX19" i="3" s="1"/>
  <c r="GU37" i="25"/>
  <c r="DI46" i="25"/>
  <c r="R1050" i="33" s="1"/>
  <c r="CI23" i="25"/>
  <c r="CH23" i="25"/>
  <c r="BE11" i="25"/>
  <c r="BD11" i="25"/>
  <c r="GK27" i="25"/>
  <c r="E527" i="33" s="1"/>
  <c r="CV27" i="3"/>
  <c r="CX27" i="3" s="1"/>
  <c r="GU25" i="25"/>
  <c r="CV29" i="3"/>
  <c r="CX29" i="3" s="1"/>
  <c r="GK29" i="25"/>
  <c r="E583" i="33" s="1"/>
  <c r="GU20" i="25"/>
  <c r="CI11" i="25"/>
  <c r="CH11" i="25"/>
  <c r="GK31" i="25"/>
  <c r="E639" i="33" s="1"/>
  <c r="CV31" i="3"/>
  <c r="CX31" i="3" s="1"/>
  <c r="GU29" i="25"/>
  <c r="GK15" i="25"/>
  <c r="E191" i="33" s="1"/>
  <c r="CV15" i="3"/>
  <c r="CX15" i="3" s="1"/>
  <c r="GU31" i="25"/>
  <c r="BA59" i="25"/>
  <c r="R1412" i="33" s="1"/>
  <c r="AZ118" i="25"/>
  <c r="JN16" i="25" s="1"/>
  <c r="AX120" i="25"/>
  <c r="JM18" i="25" s="1"/>
  <c r="N13" i="33"/>
  <c r="GU38" i="25"/>
  <c r="CV35" i="3"/>
  <c r="CX35" i="3" s="1"/>
  <c r="GK35" i="25"/>
  <c r="E751" i="33" s="1"/>
  <c r="GU30" i="25"/>
  <c r="GK37" i="25"/>
  <c r="E807" i="33" s="1"/>
  <c r="CV37" i="3"/>
  <c r="CX37" i="3" s="1"/>
  <c r="GM14" i="25"/>
  <c r="G163" i="33" s="1"/>
  <c r="CZ14" i="3"/>
  <c r="DB14" i="3" s="1"/>
  <c r="GP9" i="25"/>
  <c r="K24" i="33" s="1"/>
  <c r="DE9" i="3"/>
  <c r="DG9" i="3" s="1"/>
  <c r="DI62" i="25"/>
  <c r="R1498" i="33" s="1"/>
  <c r="GK12" i="25"/>
  <c r="E107" i="33" s="1"/>
  <c r="CV12" i="3"/>
  <c r="CX12" i="3" s="1"/>
  <c r="GU34" i="25"/>
  <c r="GU26" i="25"/>
  <c r="GU23" i="25"/>
  <c r="FJ76" i="25"/>
  <c r="GO22" i="25"/>
  <c r="K387" i="33" s="1"/>
  <c r="DD22" i="3"/>
  <c r="DF22" i="3" s="1"/>
  <c r="DI77" i="25"/>
  <c r="R1918" i="33" s="1"/>
  <c r="BA57" i="25"/>
  <c r="R1356" i="33" s="1"/>
  <c r="DI93" i="25"/>
  <c r="R2366" i="33" s="1"/>
  <c r="CL72" i="25"/>
  <c r="D1777" i="33" s="1"/>
  <c r="CN72" i="25"/>
  <c r="D1787" i="33" s="1"/>
  <c r="CJ72" i="25"/>
  <c r="CG72" i="25"/>
  <c r="T1777" i="33" s="1"/>
  <c r="CK72" i="25"/>
  <c r="D1783" i="33" s="1"/>
  <c r="CG7" i="25"/>
  <c r="BR110" i="3"/>
  <c r="CP109" i="3"/>
  <c r="CR109" i="3" s="1"/>
  <c r="CT109" i="3" s="1"/>
  <c r="CV109" i="3" s="1"/>
  <c r="CX109" i="3" s="1"/>
  <c r="CZ109" i="3" s="1"/>
  <c r="DB109" i="3" s="1"/>
  <c r="DD109" i="3" s="1"/>
  <c r="DF109" i="3" s="1"/>
  <c r="DH109" i="3" s="1"/>
  <c r="GK11" i="25"/>
  <c r="E79" i="33" s="1"/>
  <c r="CV11" i="3"/>
  <c r="CX11" i="3" s="1"/>
  <c r="GU32" i="25"/>
  <c r="GU24" i="25"/>
  <c r="GU22" i="25"/>
  <c r="CK97" i="25"/>
  <c r="D2483" i="33" s="1"/>
  <c r="CN97" i="25"/>
  <c r="D2487" i="33" s="1"/>
  <c r="CJ97" i="25"/>
  <c r="CG97" i="25"/>
  <c r="T2477" i="33" s="1"/>
  <c r="AG111" i="15"/>
  <c r="AG115" i="15"/>
  <c r="KA37" i="25" s="1"/>
  <c r="CZ24" i="3"/>
  <c r="DB24" i="3" s="1"/>
  <c r="GM24" i="25"/>
  <c r="G443" i="33" s="1"/>
  <c r="CZ18" i="3"/>
  <c r="DB18" i="3" s="1"/>
  <c r="GM18" i="25"/>
  <c r="G275" i="33" s="1"/>
  <c r="CZ9" i="3"/>
  <c r="DB9" i="3" s="1"/>
  <c r="GM9" i="25"/>
  <c r="G23" i="33" s="1"/>
  <c r="AJ30" i="25"/>
  <c r="AK30" i="25" s="1"/>
  <c r="FZ30" i="25" s="1"/>
  <c r="AJ15" i="25"/>
  <c r="AK15" i="25" s="1"/>
  <c r="FZ15" i="25" s="1"/>
  <c r="DR81" i="25"/>
  <c r="D2041" i="33" s="1"/>
  <c r="DP81" i="25"/>
  <c r="D2030" i="33" s="1"/>
  <c r="DO81" i="25"/>
  <c r="D2036" i="33" s="1"/>
  <c r="DN81" i="25"/>
  <c r="DK81" i="25"/>
  <c r="T2030" i="33" s="1"/>
  <c r="DI33" i="25"/>
  <c r="R686" i="33" s="1"/>
  <c r="AF113" i="15"/>
  <c r="JZ35" i="25" s="1"/>
  <c r="CO6" i="25"/>
  <c r="AJ16" i="25"/>
  <c r="AK16" i="25" s="1"/>
  <c r="FZ16" i="25" s="1"/>
  <c r="DD10" i="3"/>
  <c r="DF10" i="3" s="1"/>
  <c r="GO10" i="25"/>
  <c r="K51" i="33" s="1"/>
  <c r="AJ11" i="25"/>
  <c r="AK11" i="25" s="1"/>
  <c r="FZ11" i="25" s="1"/>
  <c r="CV33" i="3"/>
  <c r="CX33" i="3" s="1"/>
  <c r="GK33" i="25"/>
  <c r="E695" i="33" s="1"/>
  <c r="AD111" i="15"/>
  <c r="AD113" i="15"/>
  <c r="JX35" i="25" s="1"/>
  <c r="AD112" i="15"/>
  <c r="JX34" i="25" s="1"/>
  <c r="V112" i="15"/>
  <c r="JP34" i="25" s="1"/>
  <c r="CZ25" i="3"/>
  <c r="DB25" i="3" s="1"/>
  <c r="GM25" i="25"/>
  <c r="G471" i="33" s="1"/>
  <c r="GO26" i="25"/>
  <c r="K499" i="33" s="1"/>
  <c r="DD26" i="3"/>
  <c r="DF26" i="3" s="1"/>
  <c r="AJ37" i="25"/>
  <c r="AK37" i="25" s="1"/>
  <c r="FZ37" i="25" s="1"/>
  <c r="AJ22" i="25"/>
  <c r="AK22" i="25" s="1"/>
  <c r="FZ22" i="25" s="1"/>
  <c r="AJ28" i="25"/>
  <c r="AK28" i="25" s="1"/>
  <c r="FZ28" i="25" s="1"/>
  <c r="BC107" i="25"/>
  <c r="T2756" i="33" s="1"/>
  <c r="BH107" i="25"/>
  <c r="D2756" i="33" s="1"/>
  <c r="BG107" i="25"/>
  <c r="D2761" i="33" s="1"/>
  <c r="BF107" i="25"/>
  <c r="BA102" i="25"/>
  <c r="R2616" i="33" s="1"/>
  <c r="R2619" i="33" s="1"/>
  <c r="S16" i="25"/>
  <c r="S15" i="25"/>
  <c r="S14" i="25"/>
  <c r="GS36" i="25"/>
  <c r="O779" i="33" s="1"/>
  <c r="DJ109" i="3"/>
  <c r="CV13" i="3"/>
  <c r="CX13" i="3" s="1"/>
  <c r="GK13" i="25"/>
  <c r="E135" i="33" s="1"/>
  <c r="W115" i="15"/>
  <c r="JQ37" i="25" s="1"/>
  <c r="CZ6" i="3"/>
  <c r="DB6" i="3" s="1"/>
  <c r="GM6" i="25"/>
  <c r="AJ26" i="25"/>
  <c r="AK26" i="25" s="1"/>
  <c r="FZ26" i="25" s="1"/>
  <c r="DE10" i="3"/>
  <c r="DG10" i="3" s="1"/>
  <c r="GP10" i="25"/>
  <c r="K52" i="33" s="1"/>
  <c r="AJ35" i="25"/>
  <c r="AK35" i="25" s="1"/>
  <c r="FZ35" i="25" s="1"/>
  <c r="AJ33" i="25"/>
  <c r="AK33" i="25" s="1"/>
  <c r="FZ33" i="25" s="1"/>
  <c r="AJ17" i="25"/>
  <c r="AK17" i="25" s="1"/>
  <c r="FZ17" i="25" s="1"/>
  <c r="DI73" i="25"/>
  <c r="R1806" i="33" s="1"/>
  <c r="BX117" i="25"/>
  <c r="JS15" i="25" s="1"/>
  <c r="DT9" i="25"/>
  <c r="N14" i="33"/>
  <c r="Y114" i="15"/>
  <c r="JS36" i="25" s="1"/>
  <c r="M14" i="33"/>
  <c r="AB114" i="15"/>
  <c r="AB116" i="15" s="1"/>
  <c r="AZ115" i="25"/>
  <c r="JN13" i="25" s="1"/>
  <c r="AZ119" i="25"/>
  <c r="JN17" i="25" s="1"/>
  <c r="AZ112" i="25"/>
  <c r="JN10" i="25" s="1"/>
  <c r="AZ116" i="25"/>
  <c r="JN14" i="25" s="1"/>
  <c r="AZ121" i="25"/>
  <c r="JN19" i="25" s="1"/>
  <c r="AX121" i="25"/>
  <c r="JM19" i="25" s="1"/>
  <c r="AZ114" i="25"/>
  <c r="JN12" i="25" s="1"/>
  <c r="AZ113" i="25"/>
  <c r="JN11" i="25" s="1"/>
  <c r="Q12" i="33"/>
  <c r="Q15" i="33" s="1"/>
  <c r="Q16" i="33" s="1"/>
  <c r="N11" i="33"/>
  <c r="M11" i="33"/>
  <c r="AF9" i="25"/>
  <c r="AX115" i="25"/>
  <c r="JM13" i="25" s="1"/>
  <c r="AX119" i="25"/>
  <c r="JM17" i="25" s="1"/>
  <c r="AX118" i="25"/>
  <c r="JM16" i="25" s="1"/>
  <c r="AX113" i="25"/>
  <c r="JM11" i="25" s="1"/>
  <c r="AX116" i="25"/>
  <c r="JM14" i="25" s="1"/>
  <c r="AX112" i="25"/>
  <c r="AQ114" i="25"/>
  <c r="JJ12" i="25" s="1"/>
  <c r="AQ121" i="25"/>
  <c r="JJ19" i="25" s="1"/>
  <c r="AQ115" i="25"/>
  <c r="JJ13" i="25" s="1"/>
  <c r="AQ119" i="25"/>
  <c r="JJ17" i="25" s="1"/>
  <c r="AQ112" i="25"/>
  <c r="AQ113" i="25"/>
  <c r="AQ116" i="25"/>
  <c r="JJ14" i="25" s="1"/>
  <c r="AQ118" i="25"/>
  <c r="JJ16" i="25" s="1"/>
  <c r="AQ120" i="25"/>
  <c r="JJ18" i="25" s="1"/>
  <c r="AV113" i="25"/>
  <c r="JL11" i="25" s="1"/>
  <c r="AV112" i="25"/>
  <c r="AV115" i="25"/>
  <c r="JL13" i="25" s="1"/>
  <c r="AV118" i="25"/>
  <c r="JL16" i="25" s="1"/>
  <c r="JM12" i="25"/>
  <c r="BB117" i="25"/>
  <c r="JO15" i="25" s="1"/>
  <c r="JO11" i="25"/>
  <c r="JK10" i="25"/>
  <c r="AT122" i="25"/>
  <c r="JK20" i="25" s="1"/>
  <c r="JK12" i="25"/>
  <c r="AT117" i="25"/>
  <c r="JK15" i="25" s="1"/>
  <c r="JV13" i="25"/>
  <c r="CD117" i="25"/>
  <c r="JV15" i="25" s="1"/>
  <c r="JW33" i="25"/>
  <c r="AC114" i="15"/>
  <c r="JR34" i="25"/>
  <c r="JR33" i="25"/>
  <c r="X114" i="15"/>
  <c r="JR37" i="25"/>
  <c r="FB24" i="25" l="1"/>
  <c r="FB57" i="25"/>
  <c r="FB36" i="25"/>
  <c r="FB68" i="25"/>
  <c r="U1670" i="33" s="1"/>
  <c r="FB90" i="25"/>
  <c r="FB88" i="25"/>
  <c r="FB77" i="25"/>
  <c r="FB103" i="25"/>
  <c r="U2650" i="33" s="1"/>
  <c r="FB94" i="25"/>
  <c r="FB96" i="25"/>
  <c r="U2454" i="33" s="1"/>
  <c r="FB17" i="25"/>
  <c r="U242" i="33" s="1"/>
  <c r="FB63" i="25"/>
  <c r="U1530" i="33" s="1"/>
  <c r="FB86" i="25"/>
  <c r="FB21" i="25"/>
  <c r="U354" i="33" s="1"/>
  <c r="FB108" i="25"/>
  <c r="U2790" i="33" s="1"/>
  <c r="FB27" i="25"/>
  <c r="FB56" i="25"/>
  <c r="FB100" i="25"/>
  <c r="U2566" i="33" s="1"/>
  <c r="FB84" i="25"/>
  <c r="U2118" i="33" s="1"/>
  <c r="FB51" i="25"/>
  <c r="U1194" i="33" s="1"/>
  <c r="FB42" i="25"/>
  <c r="FB92" i="25"/>
  <c r="U2342" i="33" s="1"/>
  <c r="FB93" i="25"/>
  <c r="U2370" i="33" s="1"/>
  <c r="FB99" i="25"/>
  <c r="U2538" i="33" s="1"/>
  <c r="FB61" i="25"/>
  <c r="U1474" i="33" s="1"/>
  <c r="FB107" i="25"/>
  <c r="FB38" i="25"/>
  <c r="U830" i="33" s="1"/>
  <c r="FB31" i="25"/>
  <c r="FB82" i="25"/>
  <c r="U2062" i="33" s="1"/>
  <c r="FB52" i="25"/>
  <c r="FB81" i="25"/>
  <c r="FB18" i="25"/>
  <c r="U270" i="33" s="1"/>
  <c r="FB25" i="25"/>
  <c r="FB98" i="25"/>
  <c r="U2510" i="33" s="1"/>
  <c r="FB49" i="25"/>
  <c r="U1138" i="33" s="1"/>
  <c r="FB12" i="25"/>
  <c r="U102" i="33" s="1"/>
  <c r="FB91" i="25"/>
  <c r="FB65" i="25"/>
  <c r="U1586" i="33" s="1"/>
  <c r="FB71" i="25"/>
  <c r="FB11" i="25"/>
  <c r="U74" i="33" s="1"/>
  <c r="FB14" i="25"/>
  <c r="FB89" i="25"/>
  <c r="U2258" i="33" s="1"/>
  <c r="FB78" i="25"/>
  <c r="U1950" i="33" s="1"/>
  <c r="FB80" i="25"/>
  <c r="U2006" i="33" s="1"/>
  <c r="FB97" i="25"/>
  <c r="FB79" i="25"/>
  <c r="FB75" i="25"/>
  <c r="U1866" i="33" s="1"/>
  <c r="FB58" i="25"/>
  <c r="U1390" i="33" s="1"/>
  <c r="FB40" i="25"/>
  <c r="U886" i="33" s="1"/>
  <c r="FB50" i="25"/>
  <c r="FB13" i="25"/>
  <c r="U130" i="33" s="1"/>
  <c r="FB20" i="25"/>
  <c r="FB19" i="25"/>
  <c r="FB34" i="25"/>
  <c r="FB33" i="25"/>
  <c r="U690" i="33" s="1"/>
  <c r="FB44" i="25"/>
  <c r="U998" i="33" s="1"/>
  <c r="FB47" i="25"/>
  <c r="U774" i="33"/>
  <c r="FB30" i="25"/>
  <c r="U606" i="33" s="1"/>
  <c r="FB87" i="25"/>
  <c r="U2202" i="33" s="1"/>
  <c r="FB43" i="25"/>
  <c r="U970" i="33" s="1"/>
  <c r="FB104" i="25"/>
  <c r="U2678" i="33" s="1"/>
  <c r="FB72" i="25"/>
  <c r="U1782" i="33" s="1"/>
  <c r="FB66" i="25"/>
  <c r="U1614" i="33" s="1"/>
  <c r="FB29" i="25"/>
  <c r="FB69" i="25"/>
  <c r="U1698" i="33" s="1"/>
  <c r="FB22" i="25"/>
  <c r="FB37" i="25"/>
  <c r="U802" i="33" s="1"/>
  <c r="FB102" i="25"/>
  <c r="U2622" i="33" s="1"/>
  <c r="U2286" i="33"/>
  <c r="U2706" i="33"/>
  <c r="FB15" i="25"/>
  <c r="U186" i="33" s="1"/>
  <c r="FB41" i="25"/>
  <c r="U914" i="33" s="1"/>
  <c r="FB26" i="25"/>
  <c r="U494" i="33" s="1"/>
  <c r="FB48" i="25"/>
  <c r="U1110" i="33" s="1"/>
  <c r="FB83" i="25"/>
  <c r="U2090" i="33" s="1"/>
  <c r="FB28" i="25"/>
  <c r="U550" i="33" s="1"/>
  <c r="U2314" i="33"/>
  <c r="FB73" i="25"/>
  <c r="U1810" i="33" s="1"/>
  <c r="FB101" i="25"/>
  <c r="U2594" i="33" s="1"/>
  <c r="FB70" i="25"/>
  <c r="U1726" i="33" s="1"/>
  <c r="FB9" i="25"/>
  <c r="U18" i="33" s="1"/>
  <c r="L156" i="33"/>
  <c r="L157" i="33" s="1"/>
  <c r="L1080" i="33"/>
  <c r="L1081" i="33" s="1"/>
  <c r="L296" i="33"/>
  <c r="L297" i="33" s="1"/>
  <c r="L2340" i="33"/>
  <c r="L2341" i="33" s="1"/>
  <c r="L2116" i="33"/>
  <c r="L2117" i="33" s="1"/>
  <c r="L240" i="33"/>
  <c r="L241" i="33" s="1"/>
  <c r="L1864" i="33"/>
  <c r="L1865" i="33" s="1"/>
  <c r="H856" i="33"/>
  <c r="H857" i="33" s="1"/>
  <c r="L268" i="33"/>
  <c r="L269" i="33" s="1"/>
  <c r="L1052" i="33"/>
  <c r="L1053" i="33" s="1"/>
  <c r="L1612" i="33"/>
  <c r="L1613" i="33" s="1"/>
  <c r="L1388" i="33"/>
  <c r="L1389" i="33" s="1"/>
  <c r="M1527" i="33"/>
  <c r="M1247" i="33"/>
  <c r="M2031" i="33"/>
  <c r="N715" i="33"/>
  <c r="M351" i="33"/>
  <c r="M155" i="33"/>
  <c r="M1919" i="33"/>
  <c r="M2451" i="33"/>
  <c r="N1947" i="33"/>
  <c r="H2228" i="33"/>
  <c r="H2229" i="33" s="1"/>
  <c r="H912" i="33"/>
  <c r="H913" i="33" s="1"/>
  <c r="L184" i="33"/>
  <c r="L185" i="33" s="1"/>
  <c r="N2507" i="33"/>
  <c r="N2143" i="33"/>
  <c r="M519" i="33"/>
  <c r="N267" i="33"/>
  <c r="M323" i="33"/>
  <c r="N659" i="33"/>
  <c r="U382" i="33"/>
  <c r="N855" i="33"/>
  <c r="N1555" i="33"/>
  <c r="N1527" i="33"/>
  <c r="M1863" i="33"/>
  <c r="N1779" i="33"/>
  <c r="N1247" i="33"/>
  <c r="N2031" i="33"/>
  <c r="M1499" i="33"/>
  <c r="N2059" i="33"/>
  <c r="N71" i="33"/>
  <c r="N155" i="33"/>
  <c r="N1415" i="33"/>
  <c r="M1023" i="33"/>
  <c r="N2367" i="33"/>
  <c r="M911" i="33"/>
  <c r="M1835" i="33"/>
  <c r="M2115" i="33"/>
  <c r="H1612" i="33"/>
  <c r="H1613" i="33" s="1"/>
  <c r="H548" i="33"/>
  <c r="H549" i="33" s="1"/>
  <c r="M2563" i="33"/>
  <c r="H1864" i="33"/>
  <c r="H1865" i="33" s="1"/>
  <c r="H1052" i="33"/>
  <c r="H1053" i="33" s="1"/>
  <c r="H2144" i="33"/>
  <c r="H2145" i="33" s="1"/>
  <c r="N2311" i="33"/>
  <c r="M1107" i="33"/>
  <c r="M1135" i="33"/>
  <c r="M1219" i="33"/>
  <c r="M1051" i="33"/>
  <c r="M2759" i="33"/>
  <c r="M2059" i="33"/>
  <c r="M71" i="33"/>
  <c r="N1023" i="33"/>
  <c r="M1079" i="33"/>
  <c r="M1331" i="33"/>
  <c r="N2731" i="33"/>
  <c r="H1444" i="33"/>
  <c r="H1445" i="33" s="1"/>
  <c r="H492" i="33"/>
  <c r="H493" i="33" s="1"/>
  <c r="H2508" i="33"/>
  <c r="H2509" i="33" s="1"/>
  <c r="N1863" i="33"/>
  <c r="M1359" i="33"/>
  <c r="N2255" i="33"/>
  <c r="N2591" i="33"/>
  <c r="N351" i="33"/>
  <c r="M211" i="33"/>
  <c r="N1079" i="33"/>
  <c r="N1331" i="33"/>
  <c r="M2731" i="33"/>
  <c r="N1387" i="33"/>
  <c r="M1415" i="33"/>
  <c r="M2367" i="33"/>
  <c r="N911" i="33"/>
  <c r="N1835" i="33"/>
  <c r="N1359" i="33"/>
  <c r="N2759" i="33"/>
  <c r="M1163" i="33"/>
  <c r="M1611" i="33"/>
  <c r="M2703" i="33"/>
  <c r="N2675" i="33"/>
  <c r="N1191" i="33"/>
  <c r="M2647" i="33"/>
  <c r="N2423" i="33"/>
  <c r="M1723" i="33"/>
  <c r="M2003" i="33"/>
  <c r="N2535" i="33"/>
  <c r="R39" i="33"/>
  <c r="T39" i="33"/>
  <c r="N687" i="33"/>
  <c r="M99" i="33"/>
  <c r="M575" i="33"/>
  <c r="M491" i="33"/>
  <c r="N183" i="33"/>
  <c r="R1531" i="33"/>
  <c r="T1531" i="33"/>
  <c r="CJ79" i="25"/>
  <c r="R1973" i="33"/>
  <c r="T2427" i="33"/>
  <c r="R2427" i="33"/>
  <c r="T459" i="33"/>
  <c r="R459" i="33"/>
  <c r="R2670" i="33"/>
  <c r="T2670" i="33"/>
  <c r="T1858" i="33"/>
  <c r="R1858" i="33"/>
  <c r="R1419" i="33"/>
  <c r="T1419" i="33"/>
  <c r="R1130" i="33"/>
  <c r="T1130" i="33"/>
  <c r="R1886" i="33"/>
  <c r="T1886" i="33"/>
  <c r="T1867" i="33"/>
  <c r="R1867" i="33"/>
  <c r="H128" i="33"/>
  <c r="H129" i="33" s="1"/>
  <c r="AJ25" i="25"/>
  <c r="AK25" i="25" s="1"/>
  <c r="FZ25" i="25" s="1"/>
  <c r="R879" i="33"/>
  <c r="T879" i="33"/>
  <c r="AJ40" i="25"/>
  <c r="AK40" i="25" s="1"/>
  <c r="FZ40" i="25" s="1"/>
  <c r="T2782" i="33"/>
  <c r="R2782" i="33"/>
  <c r="H1500" i="33"/>
  <c r="H1501" i="33" s="1"/>
  <c r="T2343" i="33"/>
  <c r="R2343" i="33"/>
  <c r="H520" i="33"/>
  <c r="H521" i="33" s="1"/>
  <c r="H2060" i="33"/>
  <c r="H2061" i="33" s="1"/>
  <c r="H1780" i="33"/>
  <c r="H1781" i="33" s="1"/>
  <c r="H268" i="33"/>
  <c r="H269" i="33" s="1"/>
  <c r="R2083" i="33"/>
  <c r="T2083" i="33"/>
  <c r="AJ83" i="25"/>
  <c r="AK83" i="25" s="1"/>
  <c r="FZ83" i="25" s="1"/>
  <c r="H2424" i="33"/>
  <c r="H2425" i="33" s="1"/>
  <c r="R2175" i="33"/>
  <c r="T2175" i="33"/>
  <c r="M2227" i="33"/>
  <c r="M1443" i="33"/>
  <c r="M2339" i="33"/>
  <c r="N1163" i="33"/>
  <c r="N1611" i="33"/>
  <c r="N2703" i="33"/>
  <c r="M2675" i="33"/>
  <c r="M2199" i="33"/>
  <c r="M1667" i="33"/>
  <c r="M1303" i="33"/>
  <c r="N1723" i="33"/>
  <c r="N2003" i="33"/>
  <c r="M2535" i="33"/>
  <c r="M687" i="33"/>
  <c r="N407" i="33"/>
  <c r="N743" i="33"/>
  <c r="M827" i="33"/>
  <c r="N771" i="33"/>
  <c r="N295" i="33"/>
  <c r="N463" i="33"/>
  <c r="M603" i="33"/>
  <c r="M379" i="33"/>
  <c r="M659" i="33"/>
  <c r="N491" i="33"/>
  <c r="M183" i="33"/>
  <c r="T2651" i="33"/>
  <c r="R2651" i="33"/>
  <c r="CJ76" i="25"/>
  <c r="R1889" i="33"/>
  <c r="CJ43" i="25"/>
  <c r="R965" i="33"/>
  <c r="CG84" i="25"/>
  <c r="T2113" i="33" s="1"/>
  <c r="U1362" i="33"/>
  <c r="H996" i="33"/>
  <c r="H997" i="33" s="1"/>
  <c r="T2642" i="33"/>
  <c r="R2642" i="33"/>
  <c r="T2531" i="33"/>
  <c r="R2531" i="33"/>
  <c r="AJ99" i="25"/>
  <c r="AK99" i="25" s="1"/>
  <c r="FZ99" i="25" s="1"/>
  <c r="H1836" i="33"/>
  <c r="H1837" i="33" s="1"/>
  <c r="N2287" i="33"/>
  <c r="M2287" i="33"/>
  <c r="H1724" i="33"/>
  <c r="H1725" i="33" s="1"/>
  <c r="R1019" i="33"/>
  <c r="T1019" i="33"/>
  <c r="AJ45" i="25"/>
  <c r="AK45" i="25" s="1"/>
  <c r="FZ45" i="25" s="1"/>
  <c r="H2676" i="33"/>
  <c r="H2677" i="33" s="1"/>
  <c r="R2054" i="33"/>
  <c r="T2054" i="33"/>
  <c r="R1774" i="33"/>
  <c r="T1774" i="33"/>
  <c r="T1047" i="33"/>
  <c r="R1047" i="33"/>
  <c r="AJ46" i="25"/>
  <c r="AK46" i="25" s="1"/>
  <c r="FZ46" i="25" s="1"/>
  <c r="H324" i="33"/>
  <c r="H325" i="33" s="1"/>
  <c r="H2088" i="33"/>
  <c r="H2089" i="33" s="1"/>
  <c r="R1951" i="33"/>
  <c r="T1951" i="33"/>
  <c r="FJ14" i="25"/>
  <c r="N159" i="33"/>
  <c r="M159" i="33"/>
  <c r="M122" i="33"/>
  <c r="N122" i="33"/>
  <c r="H352" i="33"/>
  <c r="H353" i="33" s="1"/>
  <c r="T1335" i="33"/>
  <c r="R1335" i="33"/>
  <c r="H1136" i="33"/>
  <c r="H1137" i="33" s="1"/>
  <c r="H184" i="33"/>
  <c r="H185" i="33" s="1"/>
  <c r="H1892" i="33"/>
  <c r="H1893" i="33" s="1"/>
  <c r="T2399" i="33"/>
  <c r="R2399" i="33"/>
  <c r="M1783" i="33"/>
  <c r="N1783" i="33"/>
  <c r="FJ72" i="25"/>
  <c r="N123" i="33"/>
  <c r="N127" i="33" s="1"/>
  <c r="M123" i="33"/>
  <c r="AF13" i="25"/>
  <c r="R2119" i="33"/>
  <c r="T2119" i="33"/>
  <c r="M2311" i="33"/>
  <c r="N2227" i="33"/>
  <c r="N1443" i="33"/>
  <c r="N2339" i="33"/>
  <c r="M995" i="33"/>
  <c r="N2199" i="33"/>
  <c r="N1667" i="33"/>
  <c r="N1303" i="33"/>
  <c r="M1807" i="33"/>
  <c r="M2087" i="33"/>
  <c r="N2787" i="33"/>
  <c r="N547" i="33"/>
  <c r="M407" i="33"/>
  <c r="M743" i="33"/>
  <c r="N827" i="33"/>
  <c r="M771" i="33"/>
  <c r="M295" i="33"/>
  <c r="M463" i="33"/>
  <c r="N603" i="33"/>
  <c r="N379" i="33"/>
  <c r="N239" i="33"/>
  <c r="N435" i="33"/>
  <c r="N631" i="33"/>
  <c r="R122" i="33"/>
  <c r="T122" i="33"/>
  <c r="T2287" i="33"/>
  <c r="R2287" i="33"/>
  <c r="CK69" i="25"/>
  <c r="D1699" i="33" s="1"/>
  <c r="R1693" i="33"/>
  <c r="R1139" i="33"/>
  <c r="T1139" i="33"/>
  <c r="T2595" i="33"/>
  <c r="R2595" i="33"/>
  <c r="R95" i="33"/>
  <c r="T95" i="33"/>
  <c r="R1055" i="33"/>
  <c r="T1055" i="33"/>
  <c r="H2704" i="33"/>
  <c r="H2705" i="33" s="1"/>
  <c r="H2732" i="33"/>
  <c r="H2733" i="33" s="1"/>
  <c r="R1307" i="33"/>
  <c r="T1307" i="33"/>
  <c r="R691" i="33"/>
  <c r="T691" i="33"/>
  <c r="H2648" i="33"/>
  <c r="H2649" i="33" s="1"/>
  <c r="H2032" i="33"/>
  <c r="H2033" i="33" s="1"/>
  <c r="AJ78" i="25"/>
  <c r="AK78" i="25" s="1"/>
  <c r="FZ78" i="25" s="1"/>
  <c r="T1943" i="33"/>
  <c r="R1943" i="33"/>
  <c r="H1220" i="33"/>
  <c r="H1221" i="33" s="1"/>
  <c r="H1640" i="33"/>
  <c r="H1641" i="33" s="1"/>
  <c r="H296" i="33"/>
  <c r="H297" i="33" s="1"/>
  <c r="T1503" i="33"/>
  <c r="R1503" i="33"/>
  <c r="R711" i="33"/>
  <c r="T711" i="33"/>
  <c r="H2004" i="33"/>
  <c r="H2005" i="33" s="1"/>
  <c r="AJ12" i="25"/>
  <c r="AK12" i="25" s="1"/>
  <c r="FZ12" i="25" s="1"/>
  <c r="H576" i="33"/>
  <c r="H577" i="33" s="1"/>
  <c r="T1970" i="33"/>
  <c r="R1970" i="33"/>
  <c r="R571" i="33"/>
  <c r="T571" i="33"/>
  <c r="H828" i="33"/>
  <c r="H829" i="33" s="1"/>
  <c r="H1388" i="33"/>
  <c r="H1389" i="33" s="1"/>
  <c r="H940" i="33"/>
  <c r="H941" i="33" s="1"/>
  <c r="H1752" i="33"/>
  <c r="H1753" i="33" s="1"/>
  <c r="H1808" i="33"/>
  <c r="H1809" i="33" s="1"/>
  <c r="R738" i="33"/>
  <c r="T738" i="33"/>
  <c r="R1895" i="33"/>
  <c r="T1895" i="33"/>
  <c r="M1639" i="33"/>
  <c r="M2283" i="33"/>
  <c r="M2507" i="33"/>
  <c r="M1751" i="33"/>
  <c r="N995" i="33"/>
  <c r="N1499" i="33"/>
  <c r="M2143" i="33"/>
  <c r="M1191" i="33"/>
  <c r="N2647" i="33"/>
  <c r="M2423" i="33"/>
  <c r="N1807" i="33"/>
  <c r="N2087" i="33"/>
  <c r="M2787" i="33"/>
  <c r="M547" i="33"/>
  <c r="N211" i="33"/>
  <c r="N519" i="33"/>
  <c r="M267" i="33"/>
  <c r="N99" i="33"/>
  <c r="N323" i="33"/>
  <c r="N575" i="33"/>
  <c r="M239" i="33"/>
  <c r="M435" i="33"/>
  <c r="M127" i="33"/>
  <c r="M631" i="33"/>
  <c r="CL47" i="25"/>
  <c r="D1077" i="33" s="1"/>
  <c r="R1077" i="33"/>
  <c r="CG50" i="25"/>
  <c r="T1161" i="33" s="1"/>
  <c r="R1161" i="33"/>
  <c r="U1082" i="33"/>
  <c r="T1411" i="33"/>
  <c r="R1411" i="33"/>
  <c r="AJ59" i="25"/>
  <c r="AK59" i="25" s="1"/>
  <c r="FZ59" i="25" s="1"/>
  <c r="R655" i="33"/>
  <c r="T655" i="33"/>
  <c r="R1363" i="33"/>
  <c r="T1363" i="33"/>
  <c r="M1895" i="33"/>
  <c r="N1895" i="33"/>
  <c r="M39" i="33"/>
  <c r="M43" i="33" s="1"/>
  <c r="N39" i="33"/>
  <c r="N43" i="33" s="1"/>
  <c r="R2110" i="33"/>
  <c r="T2110" i="33"/>
  <c r="H100" i="33"/>
  <c r="H101" i="33" s="1"/>
  <c r="T1615" i="33"/>
  <c r="R1615" i="33"/>
  <c r="T2138" i="33"/>
  <c r="R2138" i="33"/>
  <c r="N2651" i="33"/>
  <c r="M2651" i="33"/>
  <c r="N2781" i="33"/>
  <c r="N2753" i="33"/>
  <c r="N2641" i="33"/>
  <c r="N2613" i="33"/>
  <c r="N2361" i="33"/>
  <c r="N2333" i="33"/>
  <c r="N2277" i="33"/>
  <c r="N2529" i="33"/>
  <c r="N2501" i="33"/>
  <c r="N2473" i="33"/>
  <c r="N2389" i="33"/>
  <c r="N2697" i="33"/>
  <c r="N2669" i="33"/>
  <c r="N2557" i="33"/>
  <c r="N2249" i="33"/>
  <c r="N2445" i="33"/>
  <c r="N2305" i="33"/>
  <c r="N2725" i="33"/>
  <c r="N2417" i="33"/>
  <c r="N2585" i="33"/>
  <c r="N2193" i="33"/>
  <c r="N2109" i="33"/>
  <c r="N1829" i="33"/>
  <c r="N1689" i="33"/>
  <c r="N1605" i="33"/>
  <c r="N1549" i="33"/>
  <c r="N1493" i="33"/>
  <c r="N1437" i="33"/>
  <c r="N1353" i="33"/>
  <c r="N1297" i="33"/>
  <c r="N2221" i="33"/>
  <c r="N2137" i="33"/>
  <c r="N2053" i="33"/>
  <c r="N1997" i="33"/>
  <c r="N1941" i="33"/>
  <c r="N1717" i="33"/>
  <c r="N1633" i="33"/>
  <c r="N1381" i="33"/>
  <c r="N1241" i="33"/>
  <c r="N1185" i="33"/>
  <c r="N1913" i="33"/>
  <c r="N1857" i="33"/>
  <c r="N1801" i="33"/>
  <c r="N1773" i="33"/>
  <c r="N1745" i="33"/>
  <c r="N1661" i="33"/>
  <c r="N1577" i="33"/>
  <c r="N1521" i="33"/>
  <c r="N1465" i="33"/>
  <c r="N1409" i="33"/>
  <c r="N1325" i="33"/>
  <c r="N1885" i="33"/>
  <c r="N1129" i="33"/>
  <c r="N1269" i="33"/>
  <c r="N1213" i="33"/>
  <c r="N1157" i="33"/>
  <c r="N2165" i="33"/>
  <c r="N2025" i="33"/>
  <c r="N1101" i="33"/>
  <c r="N905" i="33"/>
  <c r="N877" i="33"/>
  <c r="N681" i="33"/>
  <c r="N653" i="33"/>
  <c r="N261" i="33"/>
  <c r="N205" i="33"/>
  <c r="N933" i="33"/>
  <c r="N513" i="33"/>
  <c r="N457" i="33"/>
  <c r="N289" i="33"/>
  <c r="N1969" i="33"/>
  <c r="N1073" i="33"/>
  <c r="N1045" i="33"/>
  <c r="N849" i="33"/>
  <c r="N821" i="33"/>
  <c r="N625" i="33"/>
  <c r="N597" i="33"/>
  <c r="N541" i="33"/>
  <c r="N485" i="33"/>
  <c r="N429" i="33"/>
  <c r="N373" i="33"/>
  <c r="N317" i="33"/>
  <c r="N121" i="33"/>
  <c r="N37" i="33"/>
  <c r="N961" i="33"/>
  <c r="N345" i="33"/>
  <c r="N233" i="33"/>
  <c r="N177" i="33"/>
  <c r="N1017" i="33"/>
  <c r="N989" i="33"/>
  <c r="N793" i="33"/>
  <c r="N765" i="33"/>
  <c r="N569" i="33"/>
  <c r="N2081" i="33"/>
  <c r="N737" i="33"/>
  <c r="N709" i="33"/>
  <c r="N401" i="33"/>
  <c r="N149" i="33"/>
  <c r="N93" i="33"/>
  <c r="N65" i="33"/>
  <c r="H2536" i="33"/>
  <c r="H2537" i="33" s="1"/>
  <c r="H1472" i="33"/>
  <c r="H1473" i="33" s="1"/>
  <c r="H772" i="33"/>
  <c r="H773" i="33" s="1"/>
  <c r="AJ88" i="25"/>
  <c r="AK88" i="25" s="1"/>
  <c r="FZ88" i="25" s="1"/>
  <c r="T2223" i="33"/>
  <c r="R2223" i="33"/>
  <c r="H2116" i="33"/>
  <c r="H2117" i="33" s="1"/>
  <c r="H688" i="33"/>
  <c r="H689" i="33" s="1"/>
  <c r="T2559" i="33"/>
  <c r="R2559" i="33"/>
  <c r="AJ100" i="25"/>
  <c r="AK100" i="25" s="1"/>
  <c r="FZ100" i="25" s="1"/>
  <c r="H2620" i="33"/>
  <c r="H2621" i="33" s="1"/>
  <c r="H660" i="33"/>
  <c r="H661" i="33" s="1"/>
  <c r="H1696" i="33"/>
  <c r="H1697" i="33" s="1"/>
  <c r="M1531" i="33"/>
  <c r="N1531" i="33"/>
  <c r="AJ34" i="25"/>
  <c r="AK34" i="25" s="1"/>
  <c r="FZ34" i="25" s="1"/>
  <c r="H968" i="33"/>
  <c r="H969" i="33" s="1"/>
  <c r="R1102" i="33"/>
  <c r="T1102" i="33"/>
  <c r="T2587" i="33"/>
  <c r="R2587" i="33"/>
  <c r="AJ101" i="25"/>
  <c r="AK101" i="25" s="1"/>
  <c r="FZ101" i="25" s="1"/>
  <c r="R1522" i="33"/>
  <c r="T1522" i="33"/>
  <c r="H380" i="33"/>
  <c r="H381" i="33" s="1"/>
  <c r="H240" i="33"/>
  <c r="H241" i="33" s="1"/>
  <c r="T1270" i="33"/>
  <c r="R1270" i="33"/>
  <c r="H1248" i="33"/>
  <c r="H1249" i="33" s="1"/>
  <c r="R2166" i="33"/>
  <c r="T2166" i="33"/>
  <c r="H2312" i="33"/>
  <c r="H2313" i="33" s="1"/>
  <c r="T2259" i="33"/>
  <c r="R2259" i="33"/>
  <c r="T2278" i="33"/>
  <c r="R2278" i="33"/>
  <c r="N19" i="33"/>
  <c r="M19" i="33"/>
  <c r="FJ9" i="25"/>
  <c r="M2119" i="33"/>
  <c r="N2119" i="33"/>
  <c r="R1919" i="33"/>
  <c r="R2395" i="33"/>
  <c r="DK43" i="25"/>
  <c r="T966" i="33" s="1"/>
  <c r="R966" i="33"/>
  <c r="R967" i="33" s="1"/>
  <c r="DO49" i="25"/>
  <c r="D1140" i="33" s="1"/>
  <c r="R1134" i="33"/>
  <c r="DP54" i="25"/>
  <c r="D1274" i="33" s="1"/>
  <c r="R1274" i="33"/>
  <c r="DK89" i="25"/>
  <c r="T2254" i="33" s="1"/>
  <c r="R2254" i="33"/>
  <c r="BH93" i="25"/>
  <c r="D2364" i="33" s="1"/>
  <c r="R2364" i="33"/>
  <c r="L633" i="33"/>
  <c r="BC84" i="25"/>
  <c r="T2112" i="33" s="1"/>
  <c r="R2112" i="33"/>
  <c r="BH74" i="25"/>
  <c r="D1832" i="33" s="1"/>
  <c r="R1832" i="33"/>
  <c r="L465" i="33"/>
  <c r="BF97" i="25"/>
  <c r="R2476" i="33"/>
  <c r="R2479" i="33" s="1"/>
  <c r="U1754" i="33"/>
  <c r="U2398" i="33"/>
  <c r="U1222" i="33"/>
  <c r="U466" i="33"/>
  <c r="U158" i="33"/>
  <c r="U2230" i="33"/>
  <c r="U2426" i="33"/>
  <c r="U662" i="33"/>
  <c r="U298" i="33"/>
  <c r="U1166" i="33"/>
  <c r="U2034" i="33"/>
  <c r="U326" i="33"/>
  <c r="U438" i="33"/>
  <c r="U2482" i="33"/>
  <c r="U578" i="33"/>
  <c r="U858" i="33"/>
  <c r="U1922" i="33"/>
  <c r="U1278" i="33"/>
  <c r="U1334" i="33"/>
  <c r="U942" i="33"/>
  <c r="U1978" i="33"/>
  <c r="U46" i="33"/>
  <c r="U522" i="33"/>
  <c r="U718" i="33"/>
  <c r="U2174" i="33"/>
  <c r="U634" i="33"/>
  <c r="U2734" i="33"/>
  <c r="U2762" i="33"/>
  <c r="U746" i="33"/>
  <c r="BJ47" i="25"/>
  <c r="DX67" i="25"/>
  <c r="DX18" i="25"/>
  <c r="BC100" i="25"/>
  <c r="T2560" i="33" s="1"/>
  <c r="CN50" i="25"/>
  <c r="D1171" i="33" s="1"/>
  <c r="DN54" i="25"/>
  <c r="M12" i="33"/>
  <c r="CE88" i="25"/>
  <c r="CE106" i="25"/>
  <c r="R2729" i="33" s="1"/>
  <c r="CL97" i="25"/>
  <c r="D2477" i="33" s="1"/>
  <c r="CK58" i="25"/>
  <c r="D1391" i="33" s="1"/>
  <c r="DR54" i="25"/>
  <c r="D1285" i="33" s="1"/>
  <c r="DO54" i="25"/>
  <c r="D1280" i="33" s="1"/>
  <c r="BA78" i="25"/>
  <c r="R1944" i="33" s="1"/>
  <c r="BI45" i="25"/>
  <c r="BK45" i="25" s="1"/>
  <c r="CM43" i="25"/>
  <c r="CQ43" i="25" s="1"/>
  <c r="CN76" i="25"/>
  <c r="D1899" i="33" s="1"/>
  <c r="CL69" i="25"/>
  <c r="D1693" i="33" s="1"/>
  <c r="DP42" i="25"/>
  <c r="D938" i="33" s="1"/>
  <c r="BC82" i="25"/>
  <c r="T2056" i="33" s="1"/>
  <c r="CN43" i="25"/>
  <c r="D975" i="33" s="1"/>
  <c r="CM76" i="25"/>
  <c r="CQ76" i="25" s="1"/>
  <c r="BC77" i="25"/>
  <c r="T1916" i="33" s="1"/>
  <c r="DR42" i="25"/>
  <c r="D949" i="33" s="1"/>
  <c r="CL63" i="25"/>
  <c r="D1525" i="33" s="1"/>
  <c r="CM79" i="25"/>
  <c r="CO79" i="25" s="1"/>
  <c r="DI14" i="25"/>
  <c r="DK14" i="25" s="1"/>
  <c r="T154" i="33" s="1"/>
  <c r="BA19" i="25"/>
  <c r="BJ74" i="25"/>
  <c r="D1844" i="33" s="1"/>
  <c r="CM102" i="25"/>
  <c r="CO102" i="25" s="1"/>
  <c r="DR49" i="25"/>
  <c r="D1145" i="33" s="1"/>
  <c r="DP89" i="25"/>
  <c r="D2254" i="33" s="1"/>
  <c r="DP49" i="25"/>
  <c r="D1134" i="33" s="1"/>
  <c r="DB71" i="3"/>
  <c r="DD71" i="3" s="1"/>
  <c r="DF71" i="3" s="1"/>
  <c r="DH71" i="3" s="1"/>
  <c r="GS71" i="25" s="1"/>
  <c r="O1759" i="33" s="1"/>
  <c r="BI74" i="25"/>
  <c r="BH84" i="25"/>
  <c r="D2112" i="33" s="1"/>
  <c r="DR89" i="25"/>
  <c r="D2265" i="33" s="1"/>
  <c r="CM58" i="25"/>
  <c r="CQ58" i="25" s="1"/>
  <c r="DR65" i="25"/>
  <c r="D1593" i="33" s="1"/>
  <c r="DN89" i="25"/>
  <c r="CN47" i="25"/>
  <c r="D1087" i="33" s="1"/>
  <c r="DX29" i="25"/>
  <c r="BG84" i="25"/>
  <c r="D2117" i="33" s="1"/>
  <c r="BJ84" i="25"/>
  <c r="D2124" i="33" s="1"/>
  <c r="DX47" i="25"/>
  <c r="BF93" i="25"/>
  <c r="BM93" i="25" s="1"/>
  <c r="CL43" i="25"/>
  <c r="D965" i="33" s="1"/>
  <c r="CE98" i="25"/>
  <c r="BJ93" i="25"/>
  <c r="D2376" i="33" s="1"/>
  <c r="CG79" i="25"/>
  <c r="T1973" i="33" s="1"/>
  <c r="BH100" i="25"/>
  <c r="D2560" i="33" s="1"/>
  <c r="CJ84" i="25"/>
  <c r="CQ84" i="25" s="1"/>
  <c r="DX53" i="25"/>
  <c r="DX25" i="25"/>
  <c r="R10" i="33"/>
  <c r="BF77" i="25"/>
  <c r="BM77" i="25" s="1"/>
  <c r="GQ73" i="25"/>
  <c r="M1815" i="33" s="1"/>
  <c r="DB73" i="3"/>
  <c r="DD73" i="3" s="1"/>
  <c r="DF73" i="3" s="1"/>
  <c r="DH73" i="3" s="1"/>
  <c r="GS73" i="25" s="1"/>
  <c r="O1815" i="33" s="1"/>
  <c r="GQ65" i="25"/>
  <c r="M1591" i="33" s="1"/>
  <c r="DB65" i="3"/>
  <c r="DD65" i="3" s="1"/>
  <c r="DF65" i="3" s="1"/>
  <c r="DH65" i="3" s="1"/>
  <c r="GS65" i="25" s="1"/>
  <c r="O1591" i="33" s="1"/>
  <c r="DI50" i="25"/>
  <c r="R1162" i="33" s="1"/>
  <c r="CO74" i="25"/>
  <c r="CK63" i="25"/>
  <c r="D1531" i="33" s="1"/>
  <c r="CK79" i="25"/>
  <c r="D1979" i="33" s="1"/>
  <c r="BH82" i="25"/>
  <c r="D2056" i="33" s="1"/>
  <c r="BF82" i="25"/>
  <c r="DX28" i="25"/>
  <c r="DX42" i="25"/>
  <c r="BF74" i="25"/>
  <c r="BG74" i="25"/>
  <c r="D1837" i="33" s="1"/>
  <c r="DX22" i="25"/>
  <c r="CM63" i="25"/>
  <c r="DN42" i="25"/>
  <c r="DK49" i="25"/>
  <c r="T1134" i="33" s="1"/>
  <c r="DN49" i="25"/>
  <c r="BA98" i="25"/>
  <c r="DI64" i="25"/>
  <c r="R1554" i="33" s="1"/>
  <c r="CN63" i="25"/>
  <c r="D1535" i="33" s="1"/>
  <c r="BJ82" i="25"/>
  <c r="D2068" i="33" s="1"/>
  <c r="DX44" i="25"/>
  <c r="DX85" i="25"/>
  <c r="DX86" i="25"/>
  <c r="BI97" i="25"/>
  <c r="BM97" i="25" s="1"/>
  <c r="CL50" i="25"/>
  <c r="D1161" i="33" s="1"/>
  <c r="CM50" i="25"/>
  <c r="CO50" i="25" s="1"/>
  <c r="CM97" i="25"/>
  <c r="CQ97" i="25" s="1"/>
  <c r="DO42" i="25"/>
  <c r="D944" i="33" s="1"/>
  <c r="CE15" i="25"/>
  <c r="DI103" i="25"/>
  <c r="R2646" i="33" s="1"/>
  <c r="DI59" i="25"/>
  <c r="R1414" i="33" s="1"/>
  <c r="R1415" i="33" s="1"/>
  <c r="CJ63" i="25"/>
  <c r="CG63" i="25"/>
  <c r="T1525" i="33" s="1"/>
  <c r="BG82" i="25"/>
  <c r="D2061" i="33" s="1"/>
  <c r="BI82" i="25"/>
  <c r="DX51" i="25"/>
  <c r="DX26" i="25"/>
  <c r="DK42" i="25"/>
  <c r="T938" i="33" s="1"/>
  <c r="CK43" i="25"/>
  <c r="D971" i="33" s="1"/>
  <c r="CG43" i="25"/>
  <c r="T965" i="33" s="1"/>
  <c r="GO34" i="25"/>
  <c r="K723" i="33" s="1"/>
  <c r="DD34" i="3"/>
  <c r="DF34" i="3" s="1"/>
  <c r="CK50" i="25"/>
  <c r="D1167" i="33" s="1"/>
  <c r="CJ50" i="25"/>
  <c r="GQ80" i="25"/>
  <c r="M2011" i="33" s="1"/>
  <c r="DB80" i="3"/>
  <c r="DD80" i="3" s="1"/>
  <c r="DF80" i="3" s="1"/>
  <c r="DH80" i="3" s="1"/>
  <c r="GS80" i="25" s="1"/>
  <c r="O2011" i="33" s="1"/>
  <c r="DO89" i="25"/>
  <c r="D2260" i="33" s="1"/>
  <c r="GQ82" i="25"/>
  <c r="M2067" i="33" s="1"/>
  <c r="DB82" i="3"/>
  <c r="DD82" i="3" s="1"/>
  <c r="DF82" i="3" s="1"/>
  <c r="DH82" i="3" s="1"/>
  <c r="GS82" i="25" s="1"/>
  <c r="O2067" i="33" s="1"/>
  <c r="CL76" i="25"/>
  <c r="D1889" i="33" s="1"/>
  <c r="CG76" i="25"/>
  <c r="T1889" i="33" s="1"/>
  <c r="DD85" i="3"/>
  <c r="DF85" i="3" s="1"/>
  <c r="DH85" i="3" s="1"/>
  <c r="GR85" i="25"/>
  <c r="M2152" i="33" s="1"/>
  <c r="DD94" i="3"/>
  <c r="DF94" i="3" s="1"/>
  <c r="DH94" i="3" s="1"/>
  <c r="GR94" i="25"/>
  <c r="M2404" i="33" s="1"/>
  <c r="DQ81" i="25"/>
  <c r="DU81" i="25" s="1"/>
  <c r="GR102" i="25"/>
  <c r="M2628" i="33" s="1"/>
  <c r="DD102" i="3"/>
  <c r="DF102" i="3" s="1"/>
  <c r="DH102" i="3" s="1"/>
  <c r="DX34" i="25"/>
  <c r="BG97" i="25"/>
  <c r="D2481" i="33" s="1"/>
  <c r="CG56" i="25"/>
  <c r="T1329" i="33" s="1"/>
  <c r="CL56" i="25"/>
  <c r="D1329" i="33" s="1"/>
  <c r="CK56" i="25"/>
  <c r="D1335" i="33" s="1"/>
  <c r="CJ56" i="25"/>
  <c r="CQ56" i="25" s="1"/>
  <c r="DI106" i="25"/>
  <c r="R2730" i="33" s="1"/>
  <c r="R2731" i="33" s="1"/>
  <c r="CG47" i="25"/>
  <c r="T1077" i="33" s="1"/>
  <c r="DK54" i="25"/>
  <c r="T1274" i="33" s="1"/>
  <c r="BC74" i="25"/>
  <c r="T1832" i="33" s="1"/>
  <c r="DI88" i="25"/>
  <c r="R2226" i="33" s="1"/>
  <c r="CL79" i="25"/>
  <c r="D1973" i="33" s="1"/>
  <c r="BA39" i="25"/>
  <c r="R852" i="33" s="1"/>
  <c r="BC93" i="25"/>
  <c r="T2364" i="33" s="1"/>
  <c r="DP65" i="25"/>
  <c r="D1582" i="33" s="1"/>
  <c r="DO65" i="25"/>
  <c r="D1588" i="33" s="1"/>
  <c r="DN65" i="25"/>
  <c r="DK65" i="25"/>
  <c r="T1582" i="33" s="1"/>
  <c r="BJ77" i="25"/>
  <c r="D1928" i="33" s="1"/>
  <c r="CM47" i="25"/>
  <c r="CQ47" i="25" s="1"/>
  <c r="CK47" i="25"/>
  <c r="D1083" i="33" s="1"/>
  <c r="BC97" i="25"/>
  <c r="BH97" i="25"/>
  <c r="D2476" i="33" s="1"/>
  <c r="CQ94" i="25"/>
  <c r="CF122" i="25"/>
  <c r="JW20" i="25" s="1"/>
  <c r="BZ117" i="25"/>
  <c r="JT15" i="25" s="1"/>
  <c r="BZ122" i="25"/>
  <c r="JT20" i="25" s="1"/>
  <c r="CF117" i="25"/>
  <c r="JW15" i="25" s="1"/>
  <c r="DX52" i="25"/>
  <c r="DX68" i="25"/>
  <c r="DX10" i="25"/>
  <c r="DX93" i="25"/>
  <c r="DX48" i="25"/>
  <c r="DV49" i="25"/>
  <c r="DX75" i="25"/>
  <c r="DX98" i="25"/>
  <c r="CB117" i="25"/>
  <c r="JU15" i="25" s="1"/>
  <c r="CQ79" i="25"/>
  <c r="DX65" i="25"/>
  <c r="DX27" i="25"/>
  <c r="DX38" i="25"/>
  <c r="DX69" i="25"/>
  <c r="DX104" i="25"/>
  <c r="DX33" i="25"/>
  <c r="DX79" i="25"/>
  <c r="CB122" i="25"/>
  <c r="JU20" i="25" s="1"/>
  <c r="DX37" i="25"/>
  <c r="DQ43" i="25"/>
  <c r="DU43" i="25" s="1"/>
  <c r="DV65" i="25"/>
  <c r="DX36" i="25"/>
  <c r="DX71" i="25"/>
  <c r="DX90" i="25"/>
  <c r="DX56" i="25"/>
  <c r="DX70" i="25"/>
  <c r="DX83" i="25"/>
  <c r="CO56" i="25"/>
  <c r="CO42" i="25"/>
  <c r="CO69" i="25"/>
  <c r="CR42" i="25"/>
  <c r="DX58" i="25"/>
  <c r="DX35" i="25"/>
  <c r="DX59" i="25"/>
  <c r="DX64" i="25"/>
  <c r="DX43" i="25"/>
  <c r="DX94" i="25"/>
  <c r="CQ102" i="25"/>
  <c r="DX9" i="25"/>
  <c r="DX106" i="25"/>
  <c r="DX24" i="25"/>
  <c r="DX32" i="25"/>
  <c r="DX77" i="25"/>
  <c r="BN41" i="25"/>
  <c r="BK41" i="25"/>
  <c r="DX12" i="25"/>
  <c r="DX31" i="25"/>
  <c r="DX101" i="25"/>
  <c r="DX57" i="25"/>
  <c r="DX82" i="25"/>
  <c r="DX105" i="25"/>
  <c r="DX49" i="25"/>
  <c r="DX40" i="25"/>
  <c r="DX102" i="25"/>
  <c r="DX97" i="25"/>
  <c r="BJ97" i="25"/>
  <c r="D2488" i="33" s="1"/>
  <c r="BN100" i="25"/>
  <c r="BM41" i="25"/>
  <c r="GM58" i="25"/>
  <c r="G1395" i="33" s="1"/>
  <c r="CZ58" i="3"/>
  <c r="DB58" i="3" s="1"/>
  <c r="GM28" i="25"/>
  <c r="G555" i="33" s="1"/>
  <c r="CZ28" i="3"/>
  <c r="DB28" i="3" s="1"/>
  <c r="GM39" i="25"/>
  <c r="G863" i="33" s="1"/>
  <c r="CZ39" i="3"/>
  <c r="DB39" i="3" s="1"/>
  <c r="GO55" i="25"/>
  <c r="K1311" i="33" s="1"/>
  <c r="DD55" i="3"/>
  <c r="DF55" i="3" s="1"/>
  <c r="CZ36" i="3"/>
  <c r="DB36" i="3" s="1"/>
  <c r="GM36" i="25"/>
  <c r="G779" i="33" s="1"/>
  <c r="GO32" i="25"/>
  <c r="K667" i="33" s="1"/>
  <c r="DD32" i="3"/>
  <c r="DF32" i="3" s="1"/>
  <c r="DX62" i="25"/>
  <c r="DD47" i="3"/>
  <c r="DF47" i="3" s="1"/>
  <c r="GO47" i="25"/>
  <c r="K1087" i="33" s="1"/>
  <c r="GM57" i="25"/>
  <c r="G1367" i="33" s="1"/>
  <c r="CZ57" i="3"/>
  <c r="DB57" i="3" s="1"/>
  <c r="GM16" i="25"/>
  <c r="G219" i="33" s="1"/>
  <c r="CZ16" i="3"/>
  <c r="DB16" i="3" s="1"/>
  <c r="DX16" i="25"/>
  <c r="DX14" i="25"/>
  <c r="DX60" i="25"/>
  <c r="DX89" i="25"/>
  <c r="DX20" i="25"/>
  <c r="DX30" i="25"/>
  <c r="DX63" i="25"/>
  <c r="DV89" i="25"/>
  <c r="DX87" i="25"/>
  <c r="DX108" i="25"/>
  <c r="DV105" i="25"/>
  <c r="DX95" i="25"/>
  <c r="DV54" i="25"/>
  <c r="DX91" i="25"/>
  <c r="DX50" i="25"/>
  <c r="DX46" i="25"/>
  <c r="DX15" i="25"/>
  <c r="BM84" i="25"/>
  <c r="DX66" i="25"/>
  <c r="DX99" i="25"/>
  <c r="BM100" i="25"/>
  <c r="BK100" i="25"/>
  <c r="BI47" i="25"/>
  <c r="BK47" i="25" s="1"/>
  <c r="DX100" i="25"/>
  <c r="DX17" i="25"/>
  <c r="DX61" i="25"/>
  <c r="DX73" i="25"/>
  <c r="DX19" i="25"/>
  <c r="DX78" i="25"/>
  <c r="DX54" i="25"/>
  <c r="DX55" i="25"/>
  <c r="DX13" i="25"/>
  <c r="DX81" i="25"/>
  <c r="DX39" i="25"/>
  <c r="DX41" i="25"/>
  <c r="DX45" i="25"/>
  <c r="DX74" i="25"/>
  <c r="DF122" i="25"/>
  <c r="KC20" i="25" s="1"/>
  <c r="DX84" i="25"/>
  <c r="DX80" i="25"/>
  <c r="DX96" i="25"/>
  <c r="DX103" i="25"/>
  <c r="DX107" i="25"/>
  <c r="DX88" i="25"/>
  <c r="DX92" i="25"/>
  <c r="DX72" i="25"/>
  <c r="DX76" i="25"/>
  <c r="IQ8" i="25"/>
  <c r="CQ57" i="25"/>
  <c r="CR84" i="25"/>
  <c r="DB67" i="3"/>
  <c r="DD67" i="3" s="1"/>
  <c r="DF67" i="3" s="1"/>
  <c r="DH67" i="3" s="1"/>
  <c r="GS67" i="25" s="1"/>
  <c r="O1647" i="33" s="1"/>
  <c r="GQ67" i="25"/>
  <c r="M1647" i="33" s="1"/>
  <c r="GR98" i="25"/>
  <c r="M2516" i="33" s="1"/>
  <c r="DD98" i="3"/>
  <c r="DF98" i="3" s="1"/>
  <c r="DH98" i="3" s="1"/>
  <c r="BG6" i="25"/>
  <c r="BI6" i="25"/>
  <c r="BF6" i="25"/>
  <c r="BJ6" i="25"/>
  <c r="BC6" i="25"/>
  <c r="CZ61" i="3"/>
  <c r="DB61" i="3" s="1"/>
  <c r="GM61" i="25"/>
  <c r="G1479" i="33" s="1"/>
  <c r="DD17" i="3"/>
  <c r="DF17" i="3" s="1"/>
  <c r="GO17" i="25"/>
  <c r="K247" i="33" s="1"/>
  <c r="DI18" i="25"/>
  <c r="R266" i="33" s="1"/>
  <c r="DD107" i="3"/>
  <c r="DF107" i="3" s="1"/>
  <c r="DH107" i="3" s="1"/>
  <c r="GR107" i="25"/>
  <c r="M2768" i="33" s="1"/>
  <c r="DI29" i="25"/>
  <c r="R574" i="33" s="1"/>
  <c r="BA23" i="25"/>
  <c r="R404" i="33" s="1"/>
  <c r="GM21" i="25"/>
  <c r="G359" i="33" s="1"/>
  <c r="CZ21" i="3"/>
  <c r="DB21" i="3" s="1"/>
  <c r="GM45" i="25"/>
  <c r="G1031" i="33" s="1"/>
  <c r="CZ45" i="3"/>
  <c r="DB45" i="3" s="1"/>
  <c r="DB70" i="3"/>
  <c r="DD70" i="3" s="1"/>
  <c r="DF70" i="3" s="1"/>
  <c r="DH70" i="3" s="1"/>
  <c r="GS70" i="25" s="1"/>
  <c r="O1731" i="33" s="1"/>
  <c r="GQ70" i="25"/>
  <c r="M1731" i="33" s="1"/>
  <c r="BK7" i="25"/>
  <c r="BK8" i="25"/>
  <c r="DQ54" i="25"/>
  <c r="DQ49" i="25"/>
  <c r="DQ42" i="25"/>
  <c r="DQ105" i="25"/>
  <c r="DS105" i="25" s="1"/>
  <c r="DQ89" i="25"/>
  <c r="DQ61" i="25"/>
  <c r="DS61" i="25" s="1"/>
  <c r="DQ65" i="25"/>
  <c r="CR69" i="25"/>
  <c r="CZ40" i="3"/>
  <c r="DB40" i="3" s="1"/>
  <c r="GM40" i="25"/>
  <c r="G891" i="33" s="1"/>
  <c r="DD106" i="3"/>
  <c r="DF106" i="3" s="1"/>
  <c r="DH106" i="3" s="1"/>
  <c r="GR106" i="25"/>
  <c r="M2740" i="33" s="1"/>
  <c r="AJ10" i="25"/>
  <c r="AK10" i="25" s="1"/>
  <c r="FZ10" i="25" s="1"/>
  <c r="DI26" i="25"/>
  <c r="R490" i="33" s="1"/>
  <c r="DF117" i="25"/>
  <c r="KC15" i="25" s="1"/>
  <c r="CR94" i="25"/>
  <c r="CQ74" i="25"/>
  <c r="KB15" i="25"/>
  <c r="BH94" i="25"/>
  <c r="D2392" i="33" s="1"/>
  <c r="BG94" i="25"/>
  <c r="D2397" i="33" s="1"/>
  <c r="BC94" i="25"/>
  <c r="T2392" i="33" s="1"/>
  <c r="BF94" i="25"/>
  <c r="BI94" i="25"/>
  <c r="BJ94" i="25"/>
  <c r="D2404" i="33" s="1"/>
  <c r="CO68" i="25"/>
  <c r="CQ68" i="25"/>
  <c r="BN107" i="25"/>
  <c r="BM107" i="25"/>
  <c r="DV81" i="25"/>
  <c r="CR97" i="25"/>
  <c r="CO72" i="25"/>
  <c r="CQ72" i="25"/>
  <c r="CR72" i="25"/>
  <c r="CR57" i="25"/>
  <c r="BN45" i="25"/>
  <c r="CR76" i="25"/>
  <c r="CR102" i="25"/>
  <c r="CR68" i="25"/>
  <c r="DV61" i="25"/>
  <c r="DV42" i="25"/>
  <c r="DI84" i="25"/>
  <c r="R2114" i="33" s="1"/>
  <c r="DV43" i="25"/>
  <c r="DO97" i="25"/>
  <c r="D2484" i="33" s="1"/>
  <c r="DQ97" i="25"/>
  <c r="DK97" i="25"/>
  <c r="T2478" i="33" s="1"/>
  <c r="DP97" i="25"/>
  <c r="D2478" i="33" s="1"/>
  <c r="DR97" i="25"/>
  <c r="D2489" i="33" s="1"/>
  <c r="DN97" i="25"/>
  <c r="CR74" i="25"/>
  <c r="CO94" i="25"/>
  <c r="CO84" i="25"/>
  <c r="DD91" i="3"/>
  <c r="DF91" i="3" s="1"/>
  <c r="DH91" i="3" s="1"/>
  <c r="GR91" i="25"/>
  <c r="M2320" i="33" s="1"/>
  <c r="DB63" i="3"/>
  <c r="DD63" i="3" s="1"/>
  <c r="DF63" i="3" s="1"/>
  <c r="DH63" i="3" s="1"/>
  <c r="GS63" i="25" s="1"/>
  <c r="O1535" i="33" s="1"/>
  <c r="GQ63" i="25"/>
  <c r="M1535" i="33" s="1"/>
  <c r="GQ46" i="25"/>
  <c r="M1059" i="33" s="1"/>
  <c r="DH46" i="3"/>
  <c r="DD108" i="3"/>
  <c r="DF108" i="3" s="1"/>
  <c r="DH108" i="3" s="1"/>
  <c r="GR108" i="25"/>
  <c r="M2796" i="33" s="1"/>
  <c r="GO41" i="25"/>
  <c r="K919" i="33" s="1"/>
  <c r="DD41" i="3"/>
  <c r="DF41" i="3" s="1"/>
  <c r="GQ83" i="25"/>
  <c r="M2095" i="33" s="1"/>
  <c r="DB83" i="3"/>
  <c r="DD83" i="3" s="1"/>
  <c r="DF83" i="3" s="1"/>
  <c r="DH83" i="3" s="1"/>
  <c r="GS83" i="25" s="1"/>
  <c r="O2095" i="33" s="1"/>
  <c r="DD101" i="3"/>
  <c r="DF101" i="3" s="1"/>
  <c r="DH101" i="3" s="1"/>
  <c r="GR101" i="25"/>
  <c r="M2600" i="33" s="1"/>
  <c r="GU77" i="25"/>
  <c r="DD90" i="3"/>
  <c r="DF90" i="3" s="1"/>
  <c r="DH90" i="3" s="1"/>
  <c r="GR90" i="25"/>
  <c r="M2292" i="33" s="1"/>
  <c r="GQ75" i="25"/>
  <c r="M1871" i="33" s="1"/>
  <c r="DB75" i="3"/>
  <c r="DD75" i="3" s="1"/>
  <c r="DF75" i="3" s="1"/>
  <c r="DH75" i="3" s="1"/>
  <c r="GS75" i="25" s="1"/>
  <c r="O1871" i="33" s="1"/>
  <c r="DB74" i="3"/>
  <c r="DD74" i="3" s="1"/>
  <c r="DF74" i="3" s="1"/>
  <c r="DH74" i="3" s="1"/>
  <c r="GS74" i="25" s="1"/>
  <c r="O1843" i="33" s="1"/>
  <c r="GQ74" i="25"/>
  <c r="M1843" i="33" s="1"/>
  <c r="CZ62" i="3"/>
  <c r="DB62" i="3" s="1"/>
  <c r="GM62" i="25"/>
  <c r="G1507" i="33" s="1"/>
  <c r="GQ68" i="25"/>
  <c r="M1675" i="33" s="1"/>
  <c r="DB68" i="3"/>
  <c r="DD68" i="3" s="1"/>
  <c r="DF68" i="3" s="1"/>
  <c r="DH68" i="3" s="1"/>
  <c r="GS68" i="25" s="1"/>
  <c r="O1675" i="33" s="1"/>
  <c r="GR105" i="25"/>
  <c r="M2712" i="33" s="1"/>
  <c r="DD105" i="3"/>
  <c r="DF105" i="3" s="1"/>
  <c r="DH105" i="3" s="1"/>
  <c r="DB69" i="3"/>
  <c r="DD69" i="3" s="1"/>
  <c r="DF69" i="3" s="1"/>
  <c r="DH69" i="3" s="1"/>
  <c r="GS69" i="25" s="1"/>
  <c r="O1703" i="33" s="1"/>
  <c r="GQ69" i="25"/>
  <c r="M1703" i="33" s="1"/>
  <c r="GR89" i="25"/>
  <c r="M2264" i="33" s="1"/>
  <c r="DD89" i="3"/>
  <c r="DF89" i="3" s="1"/>
  <c r="DH89" i="3" s="1"/>
  <c r="GR86" i="25"/>
  <c r="M2180" i="33" s="1"/>
  <c r="DD86" i="3"/>
  <c r="DF86" i="3" s="1"/>
  <c r="DH86" i="3" s="1"/>
  <c r="DD99" i="3"/>
  <c r="DF99" i="3" s="1"/>
  <c r="DH99" i="3" s="1"/>
  <c r="GR99" i="25"/>
  <c r="M2544" i="33" s="1"/>
  <c r="GQ66" i="25"/>
  <c r="M1619" i="33" s="1"/>
  <c r="DB66" i="3"/>
  <c r="DD66" i="3" s="1"/>
  <c r="DF66" i="3" s="1"/>
  <c r="DH66" i="3" s="1"/>
  <c r="GS66" i="25" s="1"/>
  <c r="O1619" i="33" s="1"/>
  <c r="GM59" i="25"/>
  <c r="G1423" i="33" s="1"/>
  <c r="CZ59" i="3"/>
  <c r="DB59" i="3" s="1"/>
  <c r="DD92" i="3"/>
  <c r="DF92" i="3" s="1"/>
  <c r="DH92" i="3" s="1"/>
  <c r="GR92" i="25"/>
  <c r="M2348" i="33" s="1"/>
  <c r="DD104" i="3"/>
  <c r="DF104" i="3" s="1"/>
  <c r="DH104" i="3" s="1"/>
  <c r="GR104" i="25"/>
  <c r="M2684" i="33" s="1"/>
  <c r="DB79" i="3"/>
  <c r="DD79" i="3" s="1"/>
  <c r="DF79" i="3" s="1"/>
  <c r="DH79" i="3" s="1"/>
  <c r="GS79" i="25" s="1"/>
  <c r="O1983" i="33" s="1"/>
  <c r="GQ79" i="25"/>
  <c r="M1983" i="33" s="1"/>
  <c r="DD97" i="3"/>
  <c r="DF97" i="3" s="1"/>
  <c r="DH97" i="3" s="1"/>
  <c r="GR97" i="25"/>
  <c r="M2488" i="33" s="1"/>
  <c r="GQ51" i="25"/>
  <c r="M1199" i="33" s="1"/>
  <c r="DH51" i="3"/>
  <c r="GR87" i="25"/>
  <c r="M2208" i="33" s="1"/>
  <c r="DD87" i="3"/>
  <c r="DF87" i="3" s="1"/>
  <c r="DH87" i="3" s="1"/>
  <c r="GR93" i="25"/>
  <c r="M2376" i="33" s="1"/>
  <c r="DD93" i="3"/>
  <c r="DF93" i="3" s="1"/>
  <c r="DH93" i="3" s="1"/>
  <c r="GO53" i="25"/>
  <c r="K1255" i="33" s="1"/>
  <c r="DD53" i="3"/>
  <c r="DF53" i="3" s="1"/>
  <c r="GQ76" i="25"/>
  <c r="M1899" i="33" s="1"/>
  <c r="DB76" i="3"/>
  <c r="DD76" i="3" s="1"/>
  <c r="DF76" i="3" s="1"/>
  <c r="DH76" i="3" s="1"/>
  <c r="GS76" i="25" s="1"/>
  <c r="O1899" i="33" s="1"/>
  <c r="GM50" i="25"/>
  <c r="G1171" i="33" s="1"/>
  <c r="CZ50" i="3"/>
  <c r="DB50" i="3" s="1"/>
  <c r="GR84" i="25"/>
  <c r="M2124" i="33" s="1"/>
  <c r="DD84" i="3"/>
  <c r="DF84" i="3" s="1"/>
  <c r="DH84" i="3" s="1"/>
  <c r="GU71" i="25"/>
  <c r="GQ56" i="25"/>
  <c r="M1339" i="33" s="1"/>
  <c r="DH56" i="3"/>
  <c r="DB72" i="3"/>
  <c r="DD72" i="3" s="1"/>
  <c r="DF72" i="3" s="1"/>
  <c r="DH72" i="3" s="1"/>
  <c r="GS72" i="25" s="1"/>
  <c r="O1787" i="33" s="1"/>
  <c r="GQ72" i="25"/>
  <c r="M1787" i="33" s="1"/>
  <c r="DB64" i="3"/>
  <c r="DD64" i="3" s="1"/>
  <c r="DF64" i="3" s="1"/>
  <c r="DH64" i="3" s="1"/>
  <c r="GS64" i="25" s="1"/>
  <c r="O1563" i="33" s="1"/>
  <c r="GQ64" i="25"/>
  <c r="M1563" i="33" s="1"/>
  <c r="GM60" i="25"/>
  <c r="G1451" i="33" s="1"/>
  <c r="CZ60" i="3"/>
  <c r="DB60" i="3" s="1"/>
  <c r="GR100" i="25"/>
  <c r="M2572" i="33" s="1"/>
  <c r="DD100" i="3"/>
  <c r="DF100" i="3" s="1"/>
  <c r="DH100" i="3" s="1"/>
  <c r="DD88" i="3"/>
  <c r="DF88" i="3" s="1"/>
  <c r="DH88" i="3" s="1"/>
  <c r="GR88" i="25"/>
  <c r="M2236" i="33" s="1"/>
  <c r="DD103" i="3"/>
  <c r="DF103" i="3" s="1"/>
  <c r="DH103" i="3" s="1"/>
  <c r="GR103" i="25"/>
  <c r="M2656" i="33" s="1"/>
  <c r="DD95" i="3"/>
  <c r="DF95" i="3" s="1"/>
  <c r="DH95" i="3" s="1"/>
  <c r="GR95" i="25"/>
  <c r="M2432" i="33" s="1"/>
  <c r="DB117" i="25"/>
  <c r="KA15" i="25" s="1"/>
  <c r="DU120" i="25"/>
  <c r="KA10" i="25"/>
  <c r="N15" i="33"/>
  <c r="Z114" i="15"/>
  <c r="Z116" i="15" s="1"/>
  <c r="JT38" i="25" s="1"/>
  <c r="AE114" i="15"/>
  <c r="JY36" i="25" s="1"/>
  <c r="V114" i="15"/>
  <c r="AF114" i="15"/>
  <c r="Y116" i="15"/>
  <c r="W114" i="15"/>
  <c r="JQ36" i="25" s="1"/>
  <c r="CK39" i="25"/>
  <c r="D859" i="33" s="1"/>
  <c r="CJ39" i="25"/>
  <c r="CG39" i="25"/>
  <c r="T853" i="33" s="1"/>
  <c r="CL39" i="25"/>
  <c r="D853" i="33" s="1"/>
  <c r="CM39" i="25"/>
  <c r="CN39" i="25"/>
  <c r="D863" i="33" s="1"/>
  <c r="DN101" i="25"/>
  <c r="DR101" i="25"/>
  <c r="D2601" i="33" s="1"/>
  <c r="DK101" i="25"/>
  <c r="T2590" i="33" s="1"/>
  <c r="DO101" i="25"/>
  <c r="D2596" i="33" s="1"/>
  <c r="DQ101" i="25"/>
  <c r="DP101" i="25"/>
  <c r="D2590" i="33" s="1"/>
  <c r="DK86" i="25"/>
  <c r="T2170" i="33" s="1"/>
  <c r="DQ86" i="25"/>
  <c r="DP86" i="25"/>
  <c r="D2170" i="33" s="1"/>
  <c r="DN86" i="25"/>
  <c r="DO86" i="25"/>
  <c r="D2176" i="33" s="1"/>
  <c r="DR86" i="25"/>
  <c r="D2181" i="33" s="1"/>
  <c r="DP69" i="25"/>
  <c r="D1694" i="33" s="1"/>
  <c r="DR69" i="25"/>
  <c r="D1705" i="33" s="1"/>
  <c r="DN69" i="25"/>
  <c r="DO69" i="25"/>
  <c r="D1700" i="33" s="1"/>
  <c r="DQ69" i="25"/>
  <c r="DK69" i="25"/>
  <c r="T1694" i="33" s="1"/>
  <c r="BH58" i="25"/>
  <c r="D1384" i="33" s="1"/>
  <c r="BC58" i="25"/>
  <c r="T1384" i="33" s="1"/>
  <c r="BG58" i="25"/>
  <c r="D1389" i="33" s="1"/>
  <c r="BF58" i="25"/>
  <c r="BI58" i="25"/>
  <c r="BJ58" i="25"/>
  <c r="D1396" i="33" s="1"/>
  <c r="CL87" i="25"/>
  <c r="D2197" i="33" s="1"/>
  <c r="CM87" i="25"/>
  <c r="CN87" i="25"/>
  <c r="D2207" i="33" s="1"/>
  <c r="CG87" i="25"/>
  <c r="T2197" i="33" s="1"/>
  <c r="CK87" i="25"/>
  <c r="D2203" i="33" s="1"/>
  <c r="CJ87" i="25"/>
  <c r="CM86" i="25"/>
  <c r="CG86" i="25"/>
  <c r="T2169" i="33" s="1"/>
  <c r="CJ86" i="25"/>
  <c r="CL86" i="25"/>
  <c r="D2169" i="33" s="1"/>
  <c r="CK86" i="25"/>
  <c r="D2175" i="33" s="1"/>
  <c r="CN86" i="25"/>
  <c r="D2179" i="33" s="1"/>
  <c r="DN78" i="25"/>
  <c r="DK78" i="25"/>
  <c r="T1946" i="33" s="1"/>
  <c r="DR78" i="25"/>
  <c r="D1957" i="33" s="1"/>
  <c r="DP78" i="25"/>
  <c r="D1946" i="33" s="1"/>
  <c r="DQ78" i="25"/>
  <c r="DO78" i="25"/>
  <c r="D1952" i="33" s="1"/>
  <c r="BI75" i="25"/>
  <c r="BJ75" i="25"/>
  <c r="D1872" i="33" s="1"/>
  <c r="BC75" i="25"/>
  <c r="T1860" i="33" s="1"/>
  <c r="BH75" i="25"/>
  <c r="D1860" i="33" s="1"/>
  <c r="BF75" i="25"/>
  <c r="BG75" i="25"/>
  <c r="D1865" i="33" s="1"/>
  <c r="CN51" i="25"/>
  <c r="D1199" i="33" s="1"/>
  <c r="CJ51" i="25"/>
  <c r="CK51" i="25"/>
  <c r="D1195" i="33" s="1"/>
  <c r="CM51" i="25"/>
  <c r="CG51" i="25"/>
  <c r="T1189" i="33" s="1"/>
  <c r="CL51" i="25"/>
  <c r="D1189" i="33" s="1"/>
  <c r="CJ45" i="25"/>
  <c r="CG45" i="25"/>
  <c r="T1021" i="33" s="1"/>
  <c r="CN45" i="25"/>
  <c r="D1031" i="33" s="1"/>
  <c r="CK45" i="25"/>
  <c r="D1027" i="33" s="1"/>
  <c r="CM45" i="25"/>
  <c r="CQ45" i="25" s="1"/>
  <c r="CL45" i="25"/>
  <c r="D1021" i="33" s="1"/>
  <c r="CN100" i="25"/>
  <c r="D2571" i="33" s="1"/>
  <c r="CM100" i="25"/>
  <c r="CG100" i="25"/>
  <c r="T2561" i="33" s="1"/>
  <c r="CL100" i="25"/>
  <c r="D2561" i="33" s="1"/>
  <c r="CK100" i="25"/>
  <c r="D2567" i="33" s="1"/>
  <c r="CJ100" i="25"/>
  <c r="CN60" i="25"/>
  <c r="D1451" i="33" s="1"/>
  <c r="CK60" i="25"/>
  <c r="D1447" i="33" s="1"/>
  <c r="CM60" i="25"/>
  <c r="CG60" i="25"/>
  <c r="T1441" i="33" s="1"/>
  <c r="CJ60" i="25"/>
  <c r="CL60" i="25"/>
  <c r="D1441" i="33" s="1"/>
  <c r="BC106" i="25"/>
  <c r="T2728" i="33" s="1"/>
  <c r="BF106" i="25"/>
  <c r="BH106" i="25"/>
  <c r="D2728" i="33" s="1"/>
  <c r="BG106" i="25"/>
  <c r="D2733" i="33" s="1"/>
  <c r="BJ106" i="25"/>
  <c r="D2740" i="33" s="1"/>
  <c r="BI106" i="25"/>
  <c r="BM106" i="25" s="1"/>
  <c r="BJ56" i="25"/>
  <c r="D1340" i="33" s="1"/>
  <c r="BC56" i="25"/>
  <c r="T1328" i="33" s="1"/>
  <c r="BF56" i="25"/>
  <c r="BI56" i="25"/>
  <c r="BH56" i="25"/>
  <c r="D1328" i="33" s="1"/>
  <c r="BG56" i="25"/>
  <c r="D1333" i="33" s="1"/>
  <c r="DI38" i="25"/>
  <c r="R826" i="33" s="1"/>
  <c r="DX21" i="25"/>
  <c r="DI16" i="25"/>
  <c r="R210" i="33" s="1"/>
  <c r="CN59" i="25"/>
  <c r="D1423" i="33" s="1"/>
  <c r="CL59" i="25"/>
  <c r="D1413" i="33" s="1"/>
  <c r="CJ59" i="25"/>
  <c r="CK59" i="25"/>
  <c r="D1419" i="33" s="1"/>
  <c r="CM59" i="25"/>
  <c r="CG59" i="25"/>
  <c r="T1413" i="33" s="1"/>
  <c r="CL61" i="25"/>
  <c r="D1469" i="33" s="1"/>
  <c r="CM61" i="25"/>
  <c r="CK61" i="25"/>
  <c r="D1475" i="33" s="1"/>
  <c r="CN61" i="25"/>
  <c r="D1479" i="33" s="1"/>
  <c r="CJ61" i="25"/>
  <c r="CG61" i="25"/>
  <c r="T1469" i="33" s="1"/>
  <c r="CE75" i="25"/>
  <c r="R1861" i="33" s="1"/>
  <c r="CG77" i="25"/>
  <c r="T1917" i="33" s="1"/>
  <c r="CK77" i="25"/>
  <c r="D1923" i="33" s="1"/>
  <c r="CM77" i="25"/>
  <c r="CN77" i="25"/>
  <c r="D1927" i="33" s="1"/>
  <c r="CL77" i="25"/>
  <c r="D1917" i="33" s="1"/>
  <c r="CJ77" i="25"/>
  <c r="BA91" i="25"/>
  <c r="R2308" i="33" s="1"/>
  <c r="BG43" i="25"/>
  <c r="D969" i="33" s="1"/>
  <c r="D973" i="33" s="1"/>
  <c r="BH43" i="25"/>
  <c r="D964" i="33" s="1"/>
  <c r="D967" i="33" s="1"/>
  <c r="BF43" i="25"/>
  <c r="BJ43" i="25"/>
  <c r="D976" i="33" s="1"/>
  <c r="D978" i="33" s="1"/>
  <c r="S968" i="33" s="1"/>
  <c r="S969" i="33" s="1"/>
  <c r="BI43" i="25"/>
  <c r="BC43" i="25"/>
  <c r="T964" i="33" s="1"/>
  <c r="DI31" i="25"/>
  <c r="R630" i="33" s="1"/>
  <c r="CE95" i="25"/>
  <c r="R2421" i="33" s="1"/>
  <c r="CM54" i="25"/>
  <c r="CK54" i="25"/>
  <c r="D1279" i="33" s="1"/>
  <c r="CG54" i="25"/>
  <c r="T1273" i="33" s="1"/>
  <c r="CL54" i="25"/>
  <c r="D1273" i="33" s="1"/>
  <c r="CJ54" i="25"/>
  <c r="CN54" i="25"/>
  <c r="D1283" i="33" s="1"/>
  <c r="DP94" i="25"/>
  <c r="D2394" i="33" s="1"/>
  <c r="DN94" i="25"/>
  <c r="DO94" i="25"/>
  <c r="D2400" i="33" s="1"/>
  <c r="DK94" i="25"/>
  <c r="T2394" i="33" s="1"/>
  <c r="DR94" i="25"/>
  <c r="D2405" i="33" s="1"/>
  <c r="DQ94" i="25"/>
  <c r="CN66" i="25"/>
  <c r="D1619" i="33" s="1"/>
  <c r="CM66" i="25"/>
  <c r="CL66" i="25"/>
  <c r="D1609" i="33" s="1"/>
  <c r="CJ66" i="25"/>
  <c r="CG66" i="25"/>
  <c r="T1609" i="33" s="1"/>
  <c r="CK66" i="25"/>
  <c r="D1615" i="33" s="1"/>
  <c r="DN102" i="25"/>
  <c r="DO102" i="25"/>
  <c r="D2624" i="33" s="1"/>
  <c r="DP102" i="25"/>
  <c r="D2618" i="33" s="1"/>
  <c r="DR102" i="25"/>
  <c r="D2629" i="33" s="1"/>
  <c r="DQ102" i="25"/>
  <c r="DU102" i="25" s="1"/>
  <c r="DK102" i="25"/>
  <c r="T2618" i="33" s="1"/>
  <c r="CE30" i="25"/>
  <c r="R601" i="33" s="1"/>
  <c r="DI75" i="25"/>
  <c r="R1862" i="33" s="1"/>
  <c r="BA20" i="25"/>
  <c r="R320" i="33" s="1"/>
  <c r="CE44" i="25"/>
  <c r="R993" i="33" s="1"/>
  <c r="CE65" i="25"/>
  <c r="R1581" i="33" s="1"/>
  <c r="CM103" i="25"/>
  <c r="CK103" i="25"/>
  <c r="D2651" i="33" s="1"/>
  <c r="CG103" i="25"/>
  <c r="T2645" i="33" s="1"/>
  <c r="CN103" i="25"/>
  <c r="D2655" i="33" s="1"/>
  <c r="CJ103" i="25"/>
  <c r="CL103" i="25"/>
  <c r="D2645" i="33" s="1"/>
  <c r="DI66" i="25"/>
  <c r="R1610" i="33" s="1"/>
  <c r="BJ89" i="25"/>
  <c r="D2264" i="33" s="1"/>
  <c r="BI89" i="25"/>
  <c r="BF89" i="25"/>
  <c r="BG89" i="25"/>
  <c r="D2257" i="33" s="1"/>
  <c r="BC89" i="25"/>
  <c r="T2252" i="33" s="1"/>
  <c r="BH89" i="25"/>
  <c r="D2252" i="33" s="1"/>
  <c r="DQ59" i="25"/>
  <c r="DN59" i="25"/>
  <c r="DO59" i="25"/>
  <c r="D1420" i="33" s="1"/>
  <c r="DP59" i="25"/>
  <c r="D1414" i="33" s="1"/>
  <c r="DI55" i="25"/>
  <c r="R1302" i="33" s="1"/>
  <c r="GO30" i="25"/>
  <c r="K611" i="33" s="1"/>
  <c r="DD30" i="3"/>
  <c r="DF30" i="3" s="1"/>
  <c r="BA49" i="25"/>
  <c r="R1132" i="33" s="1"/>
  <c r="BA52" i="25"/>
  <c r="R1216" i="33" s="1"/>
  <c r="CE22" i="25"/>
  <c r="R377" i="33" s="1"/>
  <c r="DI98" i="25"/>
  <c r="R2506" i="33" s="1"/>
  <c r="CE24" i="25"/>
  <c r="R433" i="33" s="1"/>
  <c r="DO70" i="25"/>
  <c r="D1728" i="33" s="1"/>
  <c r="DQ70" i="25"/>
  <c r="DP70" i="25"/>
  <c r="D1722" i="33" s="1"/>
  <c r="DR70" i="25"/>
  <c r="D1733" i="33" s="1"/>
  <c r="DK70" i="25"/>
  <c r="T1722" i="33" s="1"/>
  <c r="DN70" i="25"/>
  <c r="BJ101" i="25"/>
  <c r="D2600" i="33" s="1"/>
  <c r="BG101" i="25"/>
  <c r="D2593" i="33" s="1"/>
  <c r="BI101" i="25"/>
  <c r="BF101" i="25"/>
  <c r="BC101" i="25"/>
  <c r="T2588" i="33" s="1"/>
  <c r="BH101" i="25"/>
  <c r="D2588" i="33" s="1"/>
  <c r="CE26" i="25"/>
  <c r="R489" i="33" s="1"/>
  <c r="BA54" i="25"/>
  <c r="R1272" i="33" s="1"/>
  <c r="R1275" i="33" s="1"/>
  <c r="CE27" i="25"/>
  <c r="R517" i="33" s="1"/>
  <c r="DI63" i="25"/>
  <c r="R1526" i="33" s="1"/>
  <c r="DI96" i="25"/>
  <c r="R2450" i="33" s="1"/>
  <c r="BA72" i="25"/>
  <c r="R1776" i="33" s="1"/>
  <c r="BI39" i="25"/>
  <c r="CE40" i="25"/>
  <c r="R881" i="33" s="1"/>
  <c r="BA46" i="25"/>
  <c r="R1048" i="33" s="1"/>
  <c r="DQ53" i="25"/>
  <c r="DR53" i="25"/>
  <c r="D1257" i="33" s="1"/>
  <c r="DK53" i="25"/>
  <c r="T1246" i="33" s="1"/>
  <c r="DP53" i="25"/>
  <c r="D1246" i="33" s="1"/>
  <c r="DN53" i="25"/>
  <c r="DO53" i="25"/>
  <c r="D1252" i="33" s="1"/>
  <c r="DI91" i="25"/>
  <c r="R2310" i="33" s="1"/>
  <c r="CO57" i="25"/>
  <c r="DI58" i="25"/>
  <c r="R1386" i="33" s="1"/>
  <c r="R1387" i="33" s="1"/>
  <c r="CE80" i="25"/>
  <c r="R2001" i="33" s="1"/>
  <c r="DI51" i="25"/>
  <c r="R1190" i="33" s="1"/>
  <c r="CE37" i="25"/>
  <c r="R797" i="33" s="1"/>
  <c r="BA50" i="25"/>
  <c r="R1160" i="33" s="1"/>
  <c r="R1163" i="33" s="1"/>
  <c r="CE36" i="25"/>
  <c r="R769" i="33" s="1"/>
  <c r="CE70" i="25"/>
  <c r="R1721" i="33" s="1"/>
  <c r="BA96" i="25"/>
  <c r="R2448" i="33" s="1"/>
  <c r="DR106" i="25"/>
  <c r="D2741" i="33" s="1"/>
  <c r="DK106" i="25"/>
  <c r="T2730" i="33" s="1"/>
  <c r="DN106" i="25"/>
  <c r="DQ106" i="25"/>
  <c r="DP106" i="25"/>
  <c r="D2730" i="33" s="1"/>
  <c r="DO106" i="25"/>
  <c r="D2736" i="33" s="1"/>
  <c r="DI34" i="25"/>
  <c r="R714" i="33" s="1"/>
  <c r="DI95" i="25"/>
  <c r="R2422" i="33" s="1"/>
  <c r="CE28" i="25"/>
  <c r="R545" i="33" s="1"/>
  <c r="BA25" i="25"/>
  <c r="R460" i="33" s="1"/>
  <c r="DI80" i="25"/>
  <c r="R2002" i="33" s="1"/>
  <c r="GO20" i="25"/>
  <c r="K331" i="33" s="1"/>
  <c r="DD20" i="3"/>
  <c r="DF20" i="3" s="1"/>
  <c r="BA67" i="25"/>
  <c r="R1636" i="33" s="1"/>
  <c r="BA48" i="25"/>
  <c r="R1104" i="33" s="1"/>
  <c r="CE107" i="25"/>
  <c r="R2757" i="33" s="1"/>
  <c r="DI56" i="25"/>
  <c r="R1330" i="33" s="1"/>
  <c r="R1331" i="33" s="1"/>
  <c r="CE17" i="25"/>
  <c r="R237" i="33" s="1"/>
  <c r="DI87" i="25"/>
  <c r="R2198" i="33" s="1"/>
  <c r="CE16" i="25"/>
  <c r="R209" i="33" s="1"/>
  <c r="BA34" i="25"/>
  <c r="R712" i="33" s="1"/>
  <c r="GM27" i="25"/>
  <c r="G527" i="33" s="1"/>
  <c r="CZ27" i="3"/>
  <c r="DB27" i="3" s="1"/>
  <c r="DX11" i="25"/>
  <c r="DI39" i="25"/>
  <c r="R854" i="33" s="1"/>
  <c r="GM19" i="25"/>
  <c r="G303" i="33" s="1"/>
  <c r="CZ19" i="3"/>
  <c r="DB19" i="3" s="1"/>
  <c r="CE73" i="25"/>
  <c r="R1805" i="33" s="1"/>
  <c r="CE89" i="25"/>
  <c r="R2253" i="33" s="1"/>
  <c r="R2255" i="33" s="1"/>
  <c r="GM15" i="25"/>
  <c r="G191" i="33" s="1"/>
  <c r="CZ15" i="3"/>
  <c r="DB15" i="3" s="1"/>
  <c r="GM31" i="25"/>
  <c r="G639" i="33" s="1"/>
  <c r="CZ31" i="3"/>
  <c r="DB31" i="3" s="1"/>
  <c r="BA13" i="25"/>
  <c r="R124" i="33" s="1"/>
  <c r="GM29" i="25"/>
  <c r="G583" i="33" s="1"/>
  <c r="CZ29" i="3"/>
  <c r="DB29" i="3" s="1"/>
  <c r="BA24" i="25"/>
  <c r="R432" i="33" s="1"/>
  <c r="CE25" i="25"/>
  <c r="R461" i="33" s="1"/>
  <c r="BA81" i="25"/>
  <c r="R2028" i="33" s="1"/>
  <c r="DI15" i="25"/>
  <c r="R182" i="33" s="1"/>
  <c r="CE11" i="25"/>
  <c r="R69" i="33" s="1"/>
  <c r="DI68" i="25"/>
  <c r="R1666" i="33" s="1"/>
  <c r="DI67" i="25"/>
  <c r="R1638" i="33" s="1"/>
  <c r="BA64" i="25"/>
  <c r="R1552" i="33" s="1"/>
  <c r="DI35" i="25"/>
  <c r="R742" i="33" s="1"/>
  <c r="BA61" i="25"/>
  <c r="R1468" i="33" s="1"/>
  <c r="R1471" i="33" s="1"/>
  <c r="BA53" i="25"/>
  <c r="R1244" i="33" s="1"/>
  <c r="BA32" i="25"/>
  <c r="R656" i="33" s="1"/>
  <c r="CE92" i="25"/>
  <c r="R2337" i="33" s="1"/>
  <c r="CE21" i="25"/>
  <c r="R349" i="33" s="1"/>
  <c r="DN88" i="25"/>
  <c r="DQ88" i="25"/>
  <c r="DK88" i="25"/>
  <c r="T2226" i="33" s="1"/>
  <c r="DP88" i="25"/>
  <c r="D2226" i="33" s="1"/>
  <c r="DR88" i="25"/>
  <c r="D2237" i="33" s="1"/>
  <c r="DO88" i="25"/>
  <c r="D2232" i="33" s="1"/>
  <c r="DI32" i="25"/>
  <c r="R658" i="33" s="1"/>
  <c r="CE35" i="25"/>
  <c r="R741" i="33" s="1"/>
  <c r="CE67" i="25"/>
  <c r="R1637" i="33" s="1"/>
  <c r="CE55" i="25"/>
  <c r="R1301" i="33" s="1"/>
  <c r="DP64" i="25"/>
  <c r="D1554" i="33" s="1"/>
  <c r="DR64" i="25"/>
  <c r="D1565" i="33" s="1"/>
  <c r="DQ64" i="25"/>
  <c r="DK64" i="25"/>
  <c r="T1554" i="33" s="1"/>
  <c r="DO64" i="25"/>
  <c r="D1560" i="33" s="1"/>
  <c r="DI92" i="25"/>
  <c r="R2338" i="33" s="1"/>
  <c r="DO46" i="25"/>
  <c r="D1056" i="33" s="1"/>
  <c r="DR46" i="25"/>
  <c r="D1061" i="33" s="1"/>
  <c r="DK46" i="25"/>
  <c r="T1050" i="33" s="1"/>
  <c r="DQ46" i="25"/>
  <c r="DP46" i="25"/>
  <c r="D1050" i="33" s="1"/>
  <c r="DN46" i="25"/>
  <c r="DI17" i="25"/>
  <c r="R238" i="33" s="1"/>
  <c r="DX23" i="25"/>
  <c r="DI41" i="25"/>
  <c r="R910" i="33" s="1"/>
  <c r="BA16" i="25"/>
  <c r="R208" i="33" s="1"/>
  <c r="R211" i="33" s="1"/>
  <c r="JV36" i="25"/>
  <c r="BA22" i="25"/>
  <c r="R376" i="33" s="1"/>
  <c r="BA69" i="25"/>
  <c r="R1692" i="33" s="1"/>
  <c r="R1695" i="33" s="1"/>
  <c r="BA62" i="25"/>
  <c r="R1496" i="33" s="1"/>
  <c r="BA92" i="25"/>
  <c r="R2336" i="33" s="1"/>
  <c r="DI20" i="25"/>
  <c r="R322" i="33" s="1"/>
  <c r="CE81" i="25"/>
  <c r="R2029" i="33" s="1"/>
  <c r="DI47" i="25"/>
  <c r="R1078" i="33" s="1"/>
  <c r="R1079" i="33" s="1"/>
  <c r="DO77" i="25"/>
  <c r="D1924" i="33" s="1"/>
  <c r="D1925" i="33" s="1"/>
  <c r="DK77" i="25"/>
  <c r="T1918" i="33" s="1"/>
  <c r="DN77" i="25"/>
  <c r="DR77" i="25"/>
  <c r="D1929" i="33" s="1"/>
  <c r="DQ77" i="25"/>
  <c r="DP77" i="25"/>
  <c r="D1918" i="33" s="1"/>
  <c r="D1919" i="33" s="1"/>
  <c r="K1920" i="33" s="1"/>
  <c r="BA79" i="25"/>
  <c r="R1972" i="33" s="1"/>
  <c r="CE108" i="25"/>
  <c r="R2785" i="33" s="1"/>
  <c r="DI28" i="25"/>
  <c r="R546" i="33" s="1"/>
  <c r="CE85" i="25"/>
  <c r="R2141" i="33" s="1"/>
  <c r="DI52" i="25"/>
  <c r="R1218" i="33" s="1"/>
  <c r="CZ35" i="3"/>
  <c r="DB35" i="3" s="1"/>
  <c r="GM35" i="25"/>
  <c r="G751" i="33" s="1"/>
  <c r="CE14" i="25"/>
  <c r="R153" i="33" s="1"/>
  <c r="BA44" i="25"/>
  <c r="R992" i="33" s="1"/>
  <c r="BA42" i="25"/>
  <c r="R936" i="33" s="1"/>
  <c r="R939" i="33" s="1"/>
  <c r="BA17" i="25"/>
  <c r="R236" i="33" s="1"/>
  <c r="R239" i="33" s="1"/>
  <c r="BA88" i="25"/>
  <c r="R2224" i="33" s="1"/>
  <c r="BG59" i="25"/>
  <c r="D1417" i="33" s="1"/>
  <c r="BH59" i="25"/>
  <c r="D1412" i="33" s="1"/>
  <c r="D1415" i="33" s="1"/>
  <c r="BJ59" i="25"/>
  <c r="D1424" i="33" s="1"/>
  <c r="BI59" i="25"/>
  <c r="BC59" i="25"/>
  <c r="T1412" i="33" s="1"/>
  <c r="BF59" i="25"/>
  <c r="CE18" i="25"/>
  <c r="R265" i="33" s="1"/>
  <c r="BA14" i="25"/>
  <c r="R152" i="33" s="1"/>
  <c r="BA35" i="25"/>
  <c r="R740" i="33" s="1"/>
  <c r="BA66" i="25"/>
  <c r="R1608" i="33" s="1"/>
  <c r="R1611" i="33" s="1"/>
  <c r="BA65" i="25"/>
  <c r="R1580" i="33" s="1"/>
  <c r="R1583" i="33" s="1"/>
  <c r="CE91" i="25"/>
  <c r="R2309" i="33" s="1"/>
  <c r="BA105" i="25"/>
  <c r="R2700" i="33" s="1"/>
  <c r="DI60" i="25"/>
  <c r="R1442" i="33" s="1"/>
  <c r="CZ11" i="3"/>
  <c r="DB11" i="3" s="1"/>
  <c r="GM11" i="25"/>
  <c r="G79" i="33" s="1"/>
  <c r="BA29" i="25"/>
  <c r="R572" i="33" s="1"/>
  <c r="DR50" i="25"/>
  <c r="D1173" i="33" s="1"/>
  <c r="DK50" i="25"/>
  <c r="T1162" i="33" s="1"/>
  <c r="DN50" i="25"/>
  <c r="DP50" i="25"/>
  <c r="D1162" i="33" s="1"/>
  <c r="DO50" i="25"/>
  <c r="D1168" i="33" s="1"/>
  <c r="DK93" i="25"/>
  <c r="T2366" i="33" s="1"/>
  <c r="DP93" i="25"/>
  <c r="D2366" i="33" s="1"/>
  <c r="DN93" i="25"/>
  <c r="DO93" i="25"/>
  <c r="D2372" i="33" s="1"/>
  <c r="DQ93" i="25"/>
  <c r="DR93" i="25"/>
  <c r="D2377" i="33" s="1"/>
  <c r="GQ22" i="25"/>
  <c r="M387" i="33" s="1"/>
  <c r="DH22" i="3"/>
  <c r="BA31" i="25"/>
  <c r="R628" i="33" s="1"/>
  <c r="BA26" i="25"/>
  <c r="R488" i="33" s="1"/>
  <c r="R491" i="33" s="1"/>
  <c r="CE62" i="25"/>
  <c r="R1497" i="33" s="1"/>
  <c r="BA40" i="25"/>
  <c r="R880" i="33" s="1"/>
  <c r="DI21" i="25"/>
  <c r="R350" i="33" s="1"/>
  <c r="DO62" i="25"/>
  <c r="D1504" i="33" s="1"/>
  <c r="DN62" i="25"/>
  <c r="DK62" i="25"/>
  <c r="T1498" i="33" s="1"/>
  <c r="DQ62" i="25"/>
  <c r="DR62" i="25"/>
  <c r="D1509" i="33" s="1"/>
  <c r="DP62" i="25"/>
  <c r="D1498" i="33" s="1"/>
  <c r="BA63" i="25"/>
  <c r="R1524" i="33" s="1"/>
  <c r="R1527" i="33" s="1"/>
  <c r="CE9" i="25"/>
  <c r="M13" i="33"/>
  <c r="DI99" i="25"/>
  <c r="R2534" i="33" s="1"/>
  <c r="BA11" i="25"/>
  <c r="R68" i="33" s="1"/>
  <c r="DI104" i="25"/>
  <c r="R2674" i="33" s="1"/>
  <c r="DI36" i="25"/>
  <c r="R770" i="33" s="1"/>
  <c r="CO97" i="25"/>
  <c r="CE32" i="25"/>
  <c r="R657" i="33" s="1"/>
  <c r="BA71" i="25"/>
  <c r="R1748" i="33" s="1"/>
  <c r="CE105" i="25"/>
  <c r="R2701" i="33" s="1"/>
  <c r="CE78" i="25"/>
  <c r="R1945" i="33" s="1"/>
  <c r="CE13" i="25"/>
  <c r="R125" i="33" s="1"/>
  <c r="DI48" i="25"/>
  <c r="R1106" i="33" s="1"/>
  <c r="CE90" i="25"/>
  <c r="R2281" i="33" s="1"/>
  <c r="DI71" i="25"/>
  <c r="R1750" i="33" s="1"/>
  <c r="BG57" i="25"/>
  <c r="D1361" i="33" s="1"/>
  <c r="BH57" i="25"/>
  <c r="D1356" i="33" s="1"/>
  <c r="BF57" i="25"/>
  <c r="BI57" i="25"/>
  <c r="BC57" i="25"/>
  <c r="T1356" i="33" s="1"/>
  <c r="BJ57" i="25"/>
  <c r="D1368" i="33" s="1"/>
  <c r="CE31" i="25"/>
  <c r="R629" i="33" s="1"/>
  <c r="BA104" i="25"/>
  <c r="R2672" i="33" s="1"/>
  <c r="DI13" i="25"/>
  <c r="R126" i="33" s="1"/>
  <c r="DI90" i="25"/>
  <c r="R2282" i="33" s="1"/>
  <c r="DI79" i="25"/>
  <c r="R1974" i="33" s="1"/>
  <c r="BA10" i="25"/>
  <c r="R40" i="33" s="1"/>
  <c r="BA33" i="25"/>
  <c r="R684" i="33" s="1"/>
  <c r="BA28" i="25"/>
  <c r="R544" i="33" s="1"/>
  <c r="R547" i="33" s="1"/>
  <c r="BA60" i="25"/>
  <c r="R1440" i="33" s="1"/>
  <c r="R1443" i="33" s="1"/>
  <c r="DI107" i="25"/>
  <c r="R2758" i="33" s="1"/>
  <c r="CE10" i="25"/>
  <c r="R41" i="33" s="1"/>
  <c r="CE33" i="25"/>
  <c r="R685" i="33" s="1"/>
  <c r="BA27" i="25"/>
  <c r="R516" i="33" s="1"/>
  <c r="BA38" i="25"/>
  <c r="R824" i="33" s="1"/>
  <c r="CE53" i="25"/>
  <c r="R1245" i="33" s="1"/>
  <c r="CG98" i="25"/>
  <c r="T2505" i="33" s="1"/>
  <c r="BA76" i="25"/>
  <c r="R1888" i="33" s="1"/>
  <c r="DI44" i="25"/>
  <c r="R994" i="33" s="1"/>
  <c r="BA30" i="25"/>
  <c r="R600" i="33" s="1"/>
  <c r="BA21" i="25"/>
  <c r="R348" i="33" s="1"/>
  <c r="R351" i="33" s="1"/>
  <c r="CZ12" i="3"/>
  <c r="DB12" i="3" s="1"/>
  <c r="GM12" i="25"/>
  <c r="G107" i="33" s="1"/>
  <c r="BA18" i="25"/>
  <c r="R264" i="33" s="1"/>
  <c r="R267" i="33" s="1"/>
  <c r="CE34" i="25"/>
  <c r="R713" i="33" s="1"/>
  <c r="CE71" i="25"/>
  <c r="R1749" i="33" s="1"/>
  <c r="BJ78" i="25"/>
  <c r="D1956" i="33" s="1"/>
  <c r="BC78" i="25"/>
  <c r="T1944" i="33" s="1"/>
  <c r="BI78" i="25"/>
  <c r="BF78" i="25"/>
  <c r="BG78" i="25"/>
  <c r="D1949" i="33" s="1"/>
  <c r="BH78" i="25"/>
  <c r="D1944" i="33" s="1"/>
  <c r="DI12" i="25"/>
  <c r="R98" i="33" s="1"/>
  <c r="GR9" i="25"/>
  <c r="M24" i="33" s="1"/>
  <c r="DI9" i="3"/>
  <c r="DD14" i="3"/>
  <c r="DF14" i="3" s="1"/>
  <c r="GO14" i="25"/>
  <c r="K163" i="33" s="1"/>
  <c r="CZ37" i="3"/>
  <c r="DB37" i="3" s="1"/>
  <c r="GM37" i="25"/>
  <c r="G807" i="33" s="1"/>
  <c r="CE83" i="25"/>
  <c r="R2085" i="33" s="1"/>
  <c r="DI37" i="25"/>
  <c r="R798" i="33" s="1"/>
  <c r="DI57" i="25"/>
  <c r="R1358" i="33" s="1"/>
  <c r="R1359" i="33" s="1"/>
  <c r="DI19" i="25"/>
  <c r="R294" i="33" s="1"/>
  <c r="BA90" i="25"/>
  <c r="R2280" i="33" s="1"/>
  <c r="DR73" i="25"/>
  <c r="D1817" i="33" s="1"/>
  <c r="DP73" i="25"/>
  <c r="D1806" i="33" s="1"/>
  <c r="DO73" i="25"/>
  <c r="D1812" i="33" s="1"/>
  <c r="DQ73" i="25"/>
  <c r="DN73" i="25"/>
  <c r="DK73" i="25"/>
  <c r="T1806" i="33" s="1"/>
  <c r="GM13" i="25"/>
  <c r="G135" i="33" s="1"/>
  <c r="CZ13" i="3"/>
  <c r="DB13" i="3" s="1"/>
  <c r="R6" i="25"/>
  <c r="N9" i="33"/>
  <c r="BA70" i="25"/>
  <c r="R1720" i="33" s="1"/>
  <c r="R1723" i="33" s="1"/>
  <c r="CJ88" i="25"/>
  <c r="CE93" i="25"/>
  <c r="R2365" i="33" s="1"/>
  <c r="DR14" i="25"/>
  <c r="D165" i="33" s="1"/>
  <c r="DI83" i="25"/>
  <c r="R2086" i="33" s="1"/>
  <c r="CE38" i="25"/>
  <c r="R825" i="33" s="1"/>
  <c r="DI40" i="25"/>
  <c r="R882" i="33" s="1"/>
  <c r="BA36" i="25"/>
  <c r="R768" i="33" s="1"/>
  <c r="BA108" i="25"/>
  <c r="R2784" i="33" s="1"/>
  <c r="DI10" i="25"/>
  <c r="R42" i="33" s="1"/>
  <c r="CE23" i="25"/>
  <c r="R405" i="33" s="1"/>
  <c r="DI108" i="25"/>
  <c r="R2786" i="33" s="1"/>
  <c r="DI76" i="25"/>
  <c r="R1890" i="33" s="1"/>
  <c r="DD9" i="3"/>
  <c r="DF9" i="3" s="1"/>
  <c r="GO9" i="25"/>
  <c r="K23" i="33" s="1"/>
  <c r="KA33" i="25"/>
  <c r="AG114" i="15"/>
  <c r="BA68" i="25"/>
  <c r="R1664" i="33" s="1"/>
  <c r="R1667" i="33" s="1"/>
  <c r="BA55" i="25"/>
  <c r="R1300" i="33" s="1"/>
  <c r="R1303" i="33" s="1"/>
  <c r="CE46" i="25"/>
  <c r="R1049" i="33" s="1"/>
  <c r="CE99" i="25"/>
  <c r="R2533" i="33" s="1"/>
  <c r="BA83" i="25"/>
  <c r="R2084" i="33" s="1"/>
  <c r="BH98" i="25"/>
  <c r="D2504" i="33" s="1"/>
  <c r="DI27" i="25"/>
  <c r="R518" i="33" s="1"/>
  <c r="DI10" i="3"/>
  <c r="GR10" i="25"/>
  <c r="M52" i="33" s="1"/>
  <c r="GO6" i="25"/>
  <c r="DD6" i="3"/>
  <c r="DF6" i="3" s="1"/>
  <c r="BA80" i="25"/>
  <c r="R2000" i="33" s="1"/>
  <c r="R2003" i="33" s="1"/>
  <c r="DI22" i="25"/>
  <c r="R378" i="33" s="1"/>
  <c r="CZ33" i="3"/>
  <c r="DB33" i="3" s="1"/>
  <c r="GM33" i="25"/>
  <c r="G695" i="33" s="1"/>
  <c r="CE41" i="25"/>
  <c r="R909" i="33" s="1"/>
  <c r="CE96" i="25"/>
  <c r="R2449" i="33" s="1"/>
  <c r="BA15" i="25"/>
  <c r="R180" i="33" s="1"/>
  <c r="DI85" i="25"/>
  <c r="R2142" i="33" s="1"/>
  <c r="BA12" i="25"/>
  <c r="R96" i="33" s="1"/>
  <c r="BI19" i="25"/>
  <c r="CE12" i="25"/>
  <c r="R97" i="33" s="1"/>
  <c r="CE104" i="25"/>
  <c r="R2673" i="33" s="1"/>
  <c r="DI25" i="25"/>
  <c r="R462" i="33" s="1"/>
  <c r="DI74" i="25"/>
  <c r="R1834" i="33" s="1"/>
  <c r="GU36" i="25"/>
  <c r="BA103" i="25"/>
  <c r="R2644" i="33" s="1"/>
  <c r="R2647" i="33" s="1"/>
  <c r="BA85" i="25"/>
  <c r="R2140" i="33" s="1"/>
  <c r="BI102" i="25"/>
  <c r="BC102" i="25"/>
  <c r="T2616" i="33" s="1"/>
  <c r="T2619" i="33" s="1"/>
  <c r="BF102" i="25"/>
  <c r="BG102" i="25"/>
  <c r="D2621" i="33" s="1"/>
  <c r="D2625" i="33" s="1"/>
  <c r="BH102" i="25"/>
  <c r="D2616" i="33" s="1"/>
  <c r="D2619" i="33" s="1"/>
  <c r="K2620" i="33" s="1"/>
  <c r="BJ102" i="25"/>
  <c r="D2628" i="33" s="1"/>
  <c r="D2630" i="33" s="1"/>
  <c r="S2620" i="33" s="1"/>
  <c r="S2621" i="33" s="1"/>
  <c r="BA95" i="25"/>
  <c r="R2420" i="33" s="1"/>
  <c r="R2423" i="33" s="1"/>
  <c r="CE19" i="25"/>
  <c r="R293" i="33" s="1"/>
  <c r="CL15" i="25"/>
  <c r="D181" i="33" s="1"/>
  <c r="CG15" i="25"/>
  <c r="T181" i="33" s="1"/>
  <c r="DI45" i="25"/>
  <c r="R1022" i="33" s="1"/>
  <c r="R1023" i="33" s="1"/>
  <c r="BK107" i="25"/>
  <c r="CE20" i="25"/>
  <c r="R321" i="33" s="1"/>
  <c r="CE49" i="25"/>
  <c r="R1133" i="33" s="1"/>
  <c r="DP103" i="25"/>
  <c r="D2646" i="33" s="1"/>
  <c r="DN103" i="25"/>
  <c r="DK103" i="25"/>
  <c r="T2646" i="33" s="1"/>
  <c r="DQ103" i="25"/>
  <c r="DO103" i="25"/>
  <c r="D2652" i="33" s="1"/>
  <c r="DR103" i="25"/>
  <c r="D2657" i="33" s="1"/>
  <c r="BA73" i="25"/>
  <c r="R1804" i="33" s="1"/>
  <c r="R1807" i="33" s="1"/>
  <c r="BA51" i="25"/>
  <c r="R1188" i="33" s="1"/>
  <c r="R1191" i="33" s="1"/>
  <c r="CE82" i="25"/>
  <c r="R2057" i="33" s="1"/>
  <c r="DI24" i="25"/>
  <c r="R434" i="33" s="1"/>
  <c r="CE101" i="25"/>
  <c r="R2589" i="33" s="1"/>
  <c r="DI72" i="25"/>
  <c r="R1778" i="33" s="1"/>
  <c r="DP33" i="25"/>
  <c r="D686" i="33" s="1"/>
  <c r="DO33" i="25"/>
  <c r="D692" i="33" s="1"/>
  <c r="DR33" i="25"/>
  <c r="D697" i="33" s="1"/>
  <c r="DN33" i="25"/>
  <c r="DQ33" i="25"/>
  <c r="DK33" i="25"/>
  <c r="T686" i="33" s="1"/>
  <c r="DD18" i="3"/>
  <c r="DF18" i="3" s="1"/>
  <c r="GO18" i="25"/>
  <c r="K275" i="33" s="1"/>
  <c r="DD24" i="3"/>
  <c r="DF24" i="3" s="1"/>
  <c r="GO24" i="25"/>
  <c r="K443" i="33" s="1"/>
  <c r="CE48" i="25"/>
  <c r="R1105" i="33" s="1"/>
  <c r="BA37" i="25"/>
  <c r="R796" i="33" s="1"/>
  <c r="R799" i="33" s="1"/>
  <c r="CE52" i="25"/>
  <c r="R1217" i="33" s="1"/>
  <c r="BA86" i="25"/>
  <c r="R2168" i="33" s="1"/>
  <c r="R2171" i="33" s="1"/>
  <c r="CM106" i="25"/>
  <c r="CJ106" i="25"/>
  <c r="CG106" i="25"/>
  <c r="T2729" i="33" s="1"/>
  <c r="CK106" i="25"/>
  <c r="D2735" i="33" s="1"/>
  <c r="CL106" i="25"/>
  <c r="D2729" i="33" s="1"/>
  <c r="CN106" i="25"/>
  <c r="D2739" i="33" s="1"/>
  <c r="DI100" i="25"/>
  <c r="R2562" i="33" s="1"/>
  <c r="R2563" i="33" s="1"/>
  <c r="DI23" i="25"/>
  <c r="R406" i="33" s="1"/>
  <c r="DH26" i="3"/>
  <c r="GQ26" i="25"/>
  <c r="M499" i="33" s="1"/>
  <c r="GO25" i="25"/>
  <c r="K471" i="33" s="1"/>
  <c r="DD25" i="3"/>
  <c r="DF25" i="3" s="1"/>
  <c r="JX33" i="25"/>
  <c r="AD114" i="15"/>
  <c r="BA87" i="25"/>
  <c r="R2196" i="33" s="1"/>
  <c r="R2199" i="33" s="1"/>
  <c r="BA99" i="25"/>
  <c r="R2532" i="33" s="1"/>
  <c r="R2535" i="33" s="1"/>
  <c r="GQ10" i="25"/>
  <c r="M51" i="33" s="1"/>
  <c r="DH10" i="3"/>
  <c r="CE64" i="25"/>
  <c r="R1553" i="33" s="1"/>
  <c r="CE29" i="25"/>
  <c r="R573" i="33" s="1"/>
  <c r="DI11" i="25"/>
  <c r="R70" i="33" s="1"/>
  <c r="DI30" i="25"/>
  <c r="R602" i="33" s="1"/>
  <c r="DI82" i="25"/>
  <c r="R2058" i="33" s="1"/>
  <c r="R2059" i="33" s="1"/>
  <c r="AZ122" i="25"/>
  <c r="JN20" i="25" s="1"/>
  <c r="T14" i="33"/>
  <c r="DO9" i="25"/>
  <c r="D20" i="33" s="1"/>
  <c r="DR9" i="25"/>
  <c r="D25" i="33" s="1"/>
  <c r="DN9" i="25"/>
  <c r="DP9" i="25"/>
  <c r="D14" i="33" s="1"/>
  <c r="DQ9" i="25"/>
  <c r="R14" i="33"/>
  <c r="AV117" i="25"/>
  <c r="JL15" i="25" s="1"/>
  <c r="AZ117" i="25"/>
  <c r="JN15" i="25" s="1"/>
  <c r="Q17" i="33"/>
  <c r="BG9" i="25"/>
  <c r="D17" i="33" s="1"/>
  <c r="BH9" i="25"/>
  <c r="D12" i="33" s="1"/>
  <c r="D27" i="33" s="1"/>
  <c r="L16" i="33" s="1"/>
  <c r="BJ9" i="25"/>
  <c r="D24" i="33" s="1"/>
  <c r="BF9" i="25"/>
  <c r="BC9" i="25"/>
  <c r="T12" i="33" s="1"/>
  <c r="BI9" i="25"/>
  <c r="R12" i="33"/>
  <c r="JL10" i="25"/>
  <c r="AV122" i="25"/>
  <c r="JL20" i="25" s="1"/>
  <c r="AQ122" i="25"/>
  <c r="JJ20" i="25" s="1"/>
  <c r="JJ10" i="25"/>
  <c r="JM10" i="25"/>
  <c r="AX122" i="25"/>
  <c r="JM20" i="25" s="1"/>
  <c r="AX117" i="25"/>
  <c r="JM15" i="25" s="1"/>
  <c r="JJ11" i="25"/>
  <c r="AQ117" i="25"/>
  <c r="JJ15" i="25" s="1"/>
  <c r="T11" i="33"/>
  <c r="R11" i="33"/>
  <c r="AJ9" i="25"/>
  <c r="AK9" i="25" s="1"/>
  <c r="FZ9" i="25" s="1"/>
  <c r="X116" i="15"/>
  <c r="JR36" i="25"/>
  <c r="JV38" i="25"/>
  <c r="AB117" i="15"/>
  <c r="JV39" i="25" s="1"/>
  <c r="AC116" i="15"/>
  <c r="JW36" i="25"/>
  <c r="R2087" i="33" l="1"/>
  <c r="R2283" i="33"/>
  <c r="R687" i="33"/>
  <c r="R99" i="33"/>
  <c r="R743" i="33"/>
  <c r="R1863" i="33"/>
  <c r="R2759" i="33"/>
  <c r="R2591" i="33"/>
  <c r="R2143" i="33"/>
  <c r="R2787" i="33"/>
  <c r="R827" i="33"/>
  <c r="R2675" i="33"/>
  <c r="R575" i="33"/>
  <c r="R2703" i="33"/>
  <c r="R911" i="33"/>
  <c r="R1247" i="33"/>
  <c r="R2031" i="33"/>
  <c r="R1135" i="33"/>
  <c r="CK15" i="25"/>
  <c r="D187" i="33" s="1"/>
  <c r="R181" i="33"/>
  <c r="R183" i="33" s="1"/>
  <c r="CM98" i="25"/>
  <c r="R2505" i="33"/>
  <c r="CG88" i="25"/>
  <c r="T2225" i="33" s="1"/>
  <c r="R2225" i="33"/>
  <c r="R2227" i="33" s="1"/>
  <c r="R1783" i="33"/>
  <c r="T1783" i="33"/>
  <c r="R1891" i="33"/>
  <c r="R519" i="33"/>
  <c r="R1639" i="33"/>
  <c r="R463" i="33"/>
  <c r="T2395" i="33"/>
  <c r="D2485" i="33"/>
  <c r="P2480" i="33" s="1"/>
  <c r="P2481" i="33" s="1"/>
  <c r="R19" i="33"/>
  <c r="T19" i="33"/>
  <c r="T123" i="33"/>
  <c r="R123" i="33"/>
  <c r="R127" i="33" s="1"/>
  <c r="AJ13" i="25"/>
  <c r="AK13" i="25" s="1"/>
  <c r="FZ13" i="25" s="1"/>
  <c r="T2697" i="33"/>
  <c r="T2669" i="33"/>
  <c r="T2557" i="33"/>
  <c r="T2249" i="33"/>
  <c r="T2585" i="33"/>
  <c r="T2445" i="33"/>
  <c r="T2417" i="33"/>
  <c r="T2305" i="33"/>
  <c r="T2725" i="33"/>
  <c r="T2641" i="33"/>
  <c r="T2613" i="33"/>
  <c r="T2361" i="33"/>
  <c r="T2333" i="33"/>
  <c r="T2277" i="33"/>
  <c r="T2781" i="33"/>
  <c r="T2753" i="33"/>
  <c r="T2529" i="33"/>
  <c r="T2389" i="33"/>
  <c r="T2473" i="33"/>
  <c r="T2501" i="33"/>
  <c r="T2221" i="33"/>
  <c r="T1913" i="33"/>
  <c r="T1857" i="33"/>
  <c r="T1801" i="33"/>
  <c r="T1773" i="33"/>
  <c r="T1745" i="33"/>
  <c r="T1661" i="33"/>
  <c r="T1577" i="33"/>
  <c r="T1521" i="33"/>
  <c r="T1465" i="33"/>
  <c r="T1409" i="33"/>
  <c r="T1325" i="33"/>
  <c r="T2165" i="33"/>
  <c r="T2081" i="33"/>
  <c r="T2025" i="33"/>
  <c r="T1969" i="33"/>
  <c r="T1885" i="33"/>
  <c r="T1269" i="33"/>
  <c r="T1213" i="33"/>
  <c r="T1157" i="33"/>
  <c r="T2193" i="33"/>
  <c r="T2109" i="33"/>
  <c r="T1829" i="33"/>
  <c r="T1689" i="33"/>
  <c r="T1605" i="33"/>
  <c r="T1549" i="33"/>
  <c r="T1493" i="33"/>
  <c r="T1437" i="33"/>
  <c r="T1353" i="33"/>
  <c r="T1297" i="33"/>
  <c r="T1717" i="33"/>
  <c r="T1241" i="33"/>
  <c r="T1185" i="33"/>
  <c r="T2053" i="33"/>
  <c r="T1997" i="33"/>
  <c r="T1941" i="33"/>
  <c r="T1381" i="33"/>
  <c r="T2137" i="33"/>
  <c r="T1129" i="33"/>
  <c r="T1045" i="33"/>
  <c r="T1017" i="33"/>
  <c r="T821" i="33"/>
  <c r="T793" i="33"/>
  <c r="T597" i="33"/>
  <c r="T569" i="33"/>
  <c r="T177" i="33"/>
  <c r="T149" i="33"/>
  <c r="T65" i="33"/>
  <c r="T1073" i="33"/>
  <c r="T653" i="33"/>
  <c r="T541" i="33"/>
  <c r="T485" i="33"/>
  <c r="T429" i="33"/>
  <c r="T317" i="33"/>
  <c r="T261" i="33"/>
  <c r="T989" i="33"/>
  <c r="T961" i="33"/>
  <c r="T765" i="33"/>
  <c r="T737" i="33"/>
  <c r="T513" i="33"/>
  <c r="T457" i="33"/>
  <c r="T401" i="33"/>
  <c r="T345" i="33"/>
  <c r="T289" i="33"/>
  <c r="T233" i="33"/>
  <c r="T93" i="33"/>
  <c r="T849" i="33"/>
  <c r="T625" i="33"/>
  <c r="T373" i="33"/>
  <c r="T205" i="33"/>
  <c r="T1633" i="33"/>
  <c r="T933" i="33"/>
  <c r="T905" i="33"/>
  <c r="T709" i="33"/>
  <c r="T681" i="33"/>
  <c r="T1101" i="33"/>
  <c r="T877" i="33"/>
  <c r="T121" i="33"/>
  <c r="T37" i="33"/>
  <c r="R1751" i="33"/>
  <c r="R631" i="33"/>
  <c r="R715" i="33"/>
  <c r="R1947" i="33"/>
  <c r="R1499" i="33"/>
  <c r="R1555" i="33"/>
  <c r="R2451" i="33"/>
  <c r="R1051" i="33"/>
  <c r="R2367" i="33"/>
  <c r="T159" i="33"/>
  <c r="R159" i="33"/>
  <c r="K1921" i="33"/>
  <c r="J1920" i="33"/>
  <c r="J1921" i="33" s="1"/>
  <c r="P1920" i="33"/>
  <c r="P1921" i="33" s="1"/>
  <c r="O1920" i="33"/>
  <c r="O1921" i="33" s="1"/>
  <c r="R379" i="33"/>
  <c r="R43" i="33"/>
  <c r="D1421" i="33"/>
  <c r="P1416" i="33" s="1"/>
  <c r="P1417" i="33" s="1"/>
  <c r="R995" i="33"/>
  <c r="R1975" i="33"/>
  <c r="R1107" i="33"/>
  <c r="T967" i="33"/>
  <c r="D2742" i="33"/>
  <c r="S2732" i="33" s="1"/>
  <c r="S2733" i="33" s="1"/>
  <c r="T2731" i="33"/>
  <c r="D2479" i="33"/>
  <c r="K2480" i="33" s="1"/>
  <c r="D1930" i="33"/>
  <c r="S1920" i="33" s="1"/>
  <c r="S1921" i="33" s="1"/>
  <c r="R2115" i="33"/>
  <c r="DP14" i="25"/>
  <c r="D154" i="33" s="1"/>
  <c r="R154" i="33"/>
  <c r="T1919" i="33"/>
  <c r="R2339" i="33"/>
  <c r="R435" i="33"/>
  <c r="R1779" i="33"/>
  <c r="R2311" i="33"/>
  <c r="D2731" i="33"/>
  <c r="K2732" i="33" s="1"/>
  <c r="D2406" i="33"/>
  <c r="S2396" i="33" s="1"/>
  <c r="S2397" i="33" s="1"/>
  <c r="D2401" i="33"/>
  <c r="O2396" i="33" s="1"/>
  <c r="R407" i="33"/>
  <c r="R855" i="33"/>
  <c r="R1835" i="33"/>
  <c r="R155" i="33"/>
  <c r="D2737" i="33"/>
  <c r="P2732" i="33" s="1"/>
  <c r="P2733" i="33" s="1"/>
  <c r="R771" i="33"/>
  <c r="DO14" i="25"/>
  <c r="D160" i="33" s="1"/>
  <c r="R603" i="33"/>
  <c r="R71" i="33"/>
  <c r="R883" i="33"/>
  <c r="R659" i="33"/>
  <c r="R1219" i="33"/>
  <c r="R323" i="33"/>
  <c r="D2395" i="33"/>
  <c r="K2396" i="33" s="1"/>
  <c r="D2490" i="33"/>
  <c r="S2480" i="33" s="1"/>
  <c r="S2481" i="33" s="1"/>
  <c r="K1416" i="33"/>
  <c r="BI98" i="25"/>
  <c r="R2504" i="33"/>
  <c r="R2507" i="33" s="1"/>
  <c r="BC19" i="25"/>
  <c r="T292" i="33" s="1"/>
  <c r="R292" i="33"/>
  <c r="R295" i="33" s="1"/>
  <c r="P2620" i="33"/>
  <c r="P2621" i="33" s="1"/>
  <c r="O2620" i="33"/>
  <c r="BG19" i="25"/>
  <c r="D297" i="33" s="1"/>
  <c r="P968" i="33"/>
  <c r="P969" i="33" s="1"/>
  <c r="O968" i="33"/>
  <c r="IQ97" i="25"/>
  <c r="T2476" i="33"/>
  <c r="T2479" i="33" s="1"/>
  <c r="BN47" i="25"/>
  <c r="D1088" i="33"/>
  <c r="K2621" i="33"/>
  <c r="J2620" i="33"/>
  <c r="K968" i="33"/>
  <c r="P2396" i="33"/>
  <c r="P2397" i="33" s="1"/>
  <c r="DN14" i="25"/>
  <c r="DS81" i="25"/>
  <c r="DQ14" i="25"/>
  <c r="CM15" i="25"/>
  <c r="CN15" i="25"/>
  <c r="D191" i="33" s="1"/>
  <c r="BJ19" i="25"/>
  <c r="D304" i="33" s="1"/>
  <c r="BF98" i="25"/>
  <c r="BM98" i="25" s="1"/>
  <c r="CL88" i="25"/>
  <c r="D2225" i="33" s="1"/>
  <c r="CL98" i="25"/>
  <c r="D2505" i="33" s="1"/>
  <c r="CJ15" i="25"/>
  <c r="BF19" i="25"/>
  <c r="BH19" i="25"/>
  <c r="D292" i="33" s="1"/>
  <c r="BG98" i="25"/>
  <c r="D2509" i="33" s="1"/>
  <c r="CK88" i="25"/>
  <c r="D2231" i="33" s="1"/>
  <c r="CM88" i="25"/>
  <c r="CQ88" i="25" s="1"/>
  <c r="CK98" i="25"/>
  <c r="D2511" i="33" s="1"/>
  <c r="CJ98" i="25"/>
  <c r="CN88" i="25"/>
  <c r="D2235" i="33" s="1"/>
  <c r="CN98" i="25"/>
  <c r="D2515" i="33" s="1"/>
  <c r="M15" i="33"/>
  <c r="BK82" i="25"/>
  <c r="BM74" i="25"/>
  <c r="L17" i="33"/>
  <c r="CR58" i="25"/>
  <c r="CO76" i="25"/>
  <c r="CO58" i="25"/>
  <c r="BM45" i="25"/>
  <c r="BO45" i="25" s="1"/>
  <c r="GA45" i="25" s="1"/>
  <c r="BK84" i="25"/>
  <c r="BK93" i="25"/>
  <c r="BN93" i="25"/>
  <c r="BN84" i="25"/>
  <c r="BC39" i="25"/>
  <c r="T852" i="33" s="1"/>
  <c r="CO43" i="25"/>
  <c r="BH39" i="25"/>
  <c r="D852" i="33" s="1"/>
  <c r="DR59" i="25"/>
  <c r="D1425" i="33" s="1"/>
  <c r="D1426" i="33" s="1"/>
  <c r="S1416" i="33" s="1"/>
  <c r="S1417" i="33" s="1"/>
  <c r="BJ98" i="25"/>
  <c r="D2516" i="33" s="1"/>
  <c r="BC98" i="25"/>
  <c r="T2504" i="33" s="1"/>
  <c r="BG39" i="25"/>
  <c r="D857" i="33" s="1"/>
  <c r="DK59" i="25"/>
  <c r="T1414" i="33" s="1"/>
  <c r="T1415" i="33" s="1"/>
  <c r="CR79" i="25"/>
  <c r="BK74" i="25"/>
  <c r="BN77" i="25"/>
  <c r="CO47" i="25"/>
  <c r="CR50" i="25"/>
  <c r="BN82" i="25"/>
  <c r="CR63" i="25"/>
  <c r="BN74" i="25"/>
  <c r="CR56" i="25"/>
  <c r="CS56" i="25" s="1"/>
  <c r="GB56" i="25" s="1"/>
  <c r="CO63" i="25"/>
  <c r="BJ39" i="25"/>
  <c r="D864" i="33" s="1"/>
  <c r="BF39" i="25"/>
  <c r="BM39" i="25" s="1"/>
  <c r="CS79" i="25"/>
  <c r="GB79" i="25" s="1"/>
  <c r="DQ50" i="25"/>
  <c r="DU50" i="25" s="1"/>
  <c r="DN64" i="25"/>
  <c r="DU64" i="25" s="1"/>
  <c r="CQ63" i="25"/>
  <c r="BM82" i="25"/>
  <c r="GU65" i="25"/>
  <c r="GU73" i="25"/>
  <c r="CQ50" i="25"/>
  <c r="CR43" i="25"/>
  <c r="DH34" i="3"/>
  <c r="GQ34" i="25"/>
  <c r="M723" i="33" s="1"/>
  <c r="DU42" i="25"/>
  <c r="CS42" i="25"/>
  <c r="GB42" i="25" s="1"/>
  <c r="GU82" i="25"/>
  <c r="GU80" i="25"/>
  <c r="CS84" i="25"/>
  <c r="GB84" i="25" s="1"/>
  <c r="DQ15" i="25"/>
  <c r="DQ31" i="25"/>
  <c r="CR47" i="25"/>
  <c r="DQ38" i="25"/>
  <c r="BK77" i="25"/>
  <c r="DQ32" i="25"/>
  <c r="DQ16" i="25"/>
  <c r="DS106" i="25"/>
  <c r="DS43" i="25"/>
  <c r="DW43" i="25" s="1"/>
  <c r="GC43" i="25" s="1"/>
  <c r="DS42" i="25"/>
  <c r="CS69" i="25"/>
  <c r="GB69" i="25" s="1"/>
  <c r="BO41" i="25"/>
  <c r="GA41" i="25" s="1"/>
  <c r="BN97" i="25"/>
  <c r="BK97" i="25"/>
  <c r="DD16" i="3"/>
  <c r="DF16" i="3" s="1"/>
  <c r="GO16" i="25"/>
  <c r="K219" i="33" s="1"/>
  <c r="DH47" i="3"/>
  <c r="GQ47" i="25"/>
  <c r="M1087" i="33" s="1"/>
  <c r="DD28" i="3"/>
  <c r="DF28" i="3" s="1"/>
  <c r="GO28" i="25"/>
  <c r="K555" i="33" s="1"/>
  <c r="DD57" i="3"/>
  <c r="DF57" i="3" s="1"/>
  <c r="GO57" i="25"/>
  <c r="K1367" i="33" s="1"/>
  <c r="DD36" i="3"/>
  <c r="DF36" i="3" s="1"/>
  <c r="GO36" i="25"/>
  <c r="K779" i="33" s="1"/>
  <c r="DD58" i="3"/>
  <c r="DF58" i="3" s="1"/>
  <c r="GO58" i="25"/>
  <c r="K1395" i="33" s="1"/>
  <c r="DH32" i="3"/>
  <c r="GQ32" i="25"/>
  <c r="M667" i="33" s="1"/>
  <c r="GQ55" i="25"/>
  <c r="M1311" i="33" s="1"/>
  <c r="DH55" i="3"/>
  <c r="GO39" i="25"/>
  <c r="K863" i="33" s="1"/>
  <c r="DD39" i="3"/>
  <c r="DF39" i="3" s="1"/>
  <c r="BO100" i="25"/>
  <c r="GA100" i="25" s="1"/>
  <c r="CO15" i="25"/>
  <c r="CS94" i="25"/>
  <c r="GB94" i="25" s="1"/>
  <c r="CS74" i="25"/>
  <c r="GB74" i="25" s="1"/>
  <c r="BM47" i="25"/>
  <c r="BO47" i="25" s="1"/>
  <c r="GA47" i="25" s="1"/>
  <c r="BM89" i="25"/>
  <c r="DU122" i="25"/>
  <c r="BM43" i="25"/>
  <c r="CQ54" i="25"/>
  <c r="CQ60" i="25"/>
  <c r="CQ103" i="25"/>
  <c r="CQ61" i="25"/>
  <c r="BM57" i="25"/>
  <c r="BM101" i="25"/>
  <c r="DU73" i="25"/>
  <c r="DU86" i="25"/>
  <c r="DU53" i="25"/>
  <c r="DU69" i="25"/>
  <c r="DU70" i="25"/>
  <c r="CQ59" i="25"/>
  <c r="BM75" i="25"/>
  <c r="CQ87" i="25"/>
  <c r="DU89" i="25"/>
  <c r="DS89" i="25"/>
  <c r="DS54" i="25"/>
  <c r="DU54" i="25"/>
  <c r="GO45" i="25"/>
  <c r="K1031" i="33" s="1"/>
  <c r="DD45" i="3"/>
  <c r="DF45" i="3" s="1"/>
  <c r="BH23" i="25"/>
  <c r="D404" i="33" s="1"/>
  <c r="BF23" i="25"/>
  <c r="BG23" i="25"/>
  <c r="D409" i="33" s="1"/>
  <c r="BI23" i="25"/>
  <c r="BJ23" i="25"/>
  <c r="D416" i="33" s="1"/>
  <c r="BC23" i="25"/>
  <c r="T404" i="33" s="1"/>
  <c r="GU67" i="25"/>
  <c r="DU105" i="25"/>
  <c r="DW105" i="25" s="1"/>
  <c r="GC105" i="25" s="1"/>
  <c r="GO21" i="25"/>
  <c r="K359" i="33" s="1"/>
  <c r="DD21" i="3"/>
  <c r="DF21" i="3" s="1"/>
  <c r="DN29" i="25"/>
  <c r="DP29" i="25"/>
  <c r="D574" i="33" s="1"/>
  <c r="DK29" i="25"/>
  <c r="T574" i="33" s="1"/>
  <c r="DO29" i="25"/>
  <c r="D580" i="33" s="1"/>
  <c r="DR29" i="25"/>
  <c r="D585" i="33" s="1"/>
  <c r="DQ29" i="25"/>
  <c r="GQ17" i="25"/>
  <c r="M247" i="33" s="1"/>
  <c r="DH17" i="3"/>
  <c r="DU103" i="25"/>
  <c r="BM102" i="25"/>
  <c r="BM56" i="25"/>
  <c r="DD40" i="3"/>
  <c r="DF40" i="3" s="1"/>
  <c r="GO40" i="25"/>
  <c r="K891" i="33" s="1"/>
  <c r="DS65" i="25"/>
  <c r="DU65" i="25"/>
  <c r="DR18" i="25"/>
  <c r="D277" i="33" s="1"/>
  <c r="DQ18" i="25"/>
  <c r="DK18" i="25"/>
  <c r="T266" i="33" s="1"/>
  <c r="DO18" i="25"/>
  <c r="D272" i="33" s="1"/>
  <c r="DP18" i="25"/>
  <c r="D266" i="33" s="1"/>
  <c r="DN18" i="25"/>
  <c r="T64" i="25"/>
  <c r="V64" i="25" s="1"/>
  <c r="W64" i="25" s="1"/>
  <c r="FY64" i="25" s="1"/>
  <c r="T86" i="25"/>
  <c r="V86" i="25" s="1"/>
  <c r="W86" i="25" s="1"/>
  <c r="FY86" i="25" s="1"/>
  <c r="T74" i="25"/>
  <c r="V74" i="25" s="1"/>
  <c r="W74" i="25" s="1"/>
  <c r="FY74" i="25" s="1"/>
  <c r="T62" i="25"/>
  <c r="V62" i="25" s="1"/>
  <c r="W62" i="25" s="1"/>
  <c r="FY62" i="25" s="1"/>
  <c r="T43" i="25"/>
  <c r="V43" i="25" s="1"/>
  <c r="W43" i="25" s="1"/>
  <c r="FY43" i="25" s="1"/>
  <c r="T48" i="25"/>
  <c r="V48" i="25" s="1"/>
  <c r="W48" i="25" s="1"/>
  <c r="FY48" i="25" s="1"/>
  <c r="T40" i="25"/>
  <c r="V40" i="25" s="1"/>
  <c r="W40" i="25" s="1"/>
  <c r="FY40" i="25" s="1"/>
  <c r="T84" i="25"/>
  <c r="V84" i="25" s="1"/>
  <c r="W84" i="25" s="1"/>
  <c r="FY84" i="25" s="1"/>
  <c r="T90" i="25"/>
  <c r="V90" i="25" s="1"/>
  <c r="W90" i="25" s="1"/>
  <c r="FY90" i="25" s="1"/>
  <c r="T100" i="25"/>
  <c r="V100" i="25" s="1"/>
  <c r="W100" i="25" s="1"/>
  <c r="FY100" i="25" s="1"/>
  <c r="T77" i="25"/>
  <c r="V77" i="25" s="1"/>
  <c r="W77" i="25" s="1"/>
  <c r="FY77" i="25" s="1"/>
  <c r="T52" i="25"/>
  <c r="V52" i="25" s="1"/>
  <c r="W52" i="25" s="1"/>
  <c r="FY52" i="25" s="1"/>
  <c r="T50" i="25"/>
  <c r="V50" i="25" s="1"/>
  <c r="W50" i="25" s="1"/>
  <c r="FY50" i="25" s="1"/>
  <c r="T57" i="25"/>
  <c r="V57" i="25" s="1"/>
  <c r="W57" i="25" s="1"/>
  <c r="FY57" i="25" s="1"/>
  <c r="T42" i="25"/>
  <c r="V42" i="25" s="1"/>
  <c r="W42" i="25" s="1"/>
  <c r="FY42" i="25" s="1"/>
  <c r="T51" i="25"/>
  <c r="V51" i="25" s="1"/>
  <c r="W51" i="25" s="1"/>
  <c r="FY51" i="25" s="1"/>
  <c r="T44" i="25"/>
  <c r="V44" i="25" s="1"/>
  <c r="W44" i="25" s="1"/>
  <c r="FY44" i="25" s="1"/>
  <c r="T94" i="25"/>
  <c r="V94" i="25" s="1"/>
  <c r="W94" i="25" s="1"/>
  <c r="FY94" i="25" s="1"/>
  <c r="T107" i="25"/>
  <c r="V107" i="25" s="1"/>
  <c r="W107" i="25" s="1"/>
  <c r="FY107" i="25" s="1"/>
  <c r="T89" i="25"/>
  <c r="V89" i="25" s="1"/>
  <c r="W89" i="25" s="1"/>
  <c r="FY89" i="25" s="1"/>
  <c r="T93" i="25"/>
  <c r="V93" i="25" s="1"/>
  <c r="W93" i="25" s="1"/>
  <c r="FY93" i="25" s="1"/>
  <c r="T56" i="25"/>
  <c r="V56" i="25" s="1"/>
  <c r="W56" i="25" s="1"/>
  <c r="FY56" i="25" s="1"/>
  <c r="T60" i="25"/>
  <c r="V60" i="25" s="1"/>
  <c r="W60" i="25" s="1"/>
  <c r="FY60" i="25" s="1"/>
  <c r="T54" i="25"/>
  <c r="V54" i="25" s="1"/>
  <c r="W54" i="25" s="1"/>
  <c r="FY54" i="25" s="1"/>
  <c r="T53" i="25"/>
  <c r="V53" i="25" s="1"/>
  <c r="W53" i="25" s="1"/>
  <c r="FY53" i="25" s="1"/>
  <c r="T41" i="25"/>
  <c r="V41" i="25" s="1"/>
  <c r="W41" i="25" s="1"/>
  <c r="FY41" i="25" s="1"/>
  <c r="T39" i="25"/>
  <c r="V39" i="25" s="1"/>
  <c r="W39" i="25" s="1"/>
  <c r="FY39" i="25" s="1"/>
  <c r="T71" i="25"/>
  <c r="V71" i="25" s="1"/>
  <c r="W71" i="25" s="1"/>
  <c r="FY71" i="25" s="1"/>
  <c r="T67" i="25"/>
  <c r="V67" i="25" s="1"/>
  <c r="W67" i="25" s="1"/>
  <c r="FY67" i="25" s="1"/>
  <c r="T69" i="25"/>
  <c r="V69" i="25" s="1"/>
  <c r="W69" i="25" s="1"/>
  <c r="FY69" i="25" s="1"/>
  <c r="T45" i="25"/>
  <c r="V45" i="25" s="1"/>
  <c r="W45" i="25" s="1"/>
  <c r="FY45" i="25" s="1"/>
  <c r="T68" i="25"/>
  <c r="V68" i="25" s="1"/>
  <c r="W68" i="25" s="1"/>
  <c r="FY68" i="25" s="1"/>
  <c r="T106" i="25"/>
  <c r="V106" i="25" s="1"/>
  <c r="W106" i="25" s="1"/>
  <c r="FY106" i="25" s="1"/>
  <c r="T55" i="25"/>
  <c r="V55" i="25" s="1"/>
  <c r="W55" i="25" s="1"/>
  <c r="FY55" i="25" s="1"/>
  <c r="T75" i="25"/>
  <c r="V75" i="25" s="1"/>
  <c r="W75" i="25" s="1"/>
  <c r="FY75" i="25" s="1"/>
  <c r="T88" i="25"/>
  <c r="V88" i="25" s="1"/>
  <c r="W88" i="25" s="1"/>
  <c r="FY88" i="25" s="1"/>
  <c r="T76" i="25"/>
  <c r="V76" i="25" s="1"/>
  <c r="W76" i="25" s="1"/>
  <c r="FY76" i="25" s="1"/>
  <c r="T82" i="25"/>
  <c r="V82" i="25" s="1"/>
  <c r="W82" i="25" s="1"/>
  <c r="FY82" i="25" s="1"/>
  <c r="T73" i="25"/>
  <c r="V73" i="25" s="1"/>
  <c r="W73" i="25" s="1"/>
  <c r="FY73" i="25" s="1"/>
  <c r="T104" i="25"/>
  <c r="V104" i="25" s="1"/>
  <c r="W104" i="25" s="1"/>
  <c r="FY104" i="25" s="1"/>
  <c r="T63" i="25"/>
  <c r="V63" i="25" s="1"/>
  <c r="W63" i="25" s="1"/>
  <c r="FY63" i="25" s="1"/>
  <c r="T72" i="25"/>
  <c r="V72" i="25" s="1"/>
  <c r="W72" i="25" s="1"/>
  <c r="FY72" i="25" s="1"/>
  <c r="T83" i="25"/>
  <c r="V83" i="25" s="1"/>
  <c r="W83" i="25" s="1"/>
  <c r="FY83" i="25" s="1"/>
  <c r="T103" i="25"/>
  <c r="V103" i="25" s="1"/>
  <c r="W103" i="25" s="1"/>
  <c r="FY103" i="25" s="1"/>
  <c r="T58" i="25"/>
  <c r="V58" i="25" s="1"/>
  <c r="W58" i="25" s="1"/>
  <c r="FY58" i="25" s="1"/>
  <c r="T99" i="25"/>
  <c r="V99" i="25" s="1"/>
  <c r="W99" i="25" s="1"/>
  <c r="FY99" i="25" s="1"/>
  <c r="T78" i="25"/>
  <c r="V78" i="25" s="1"/>
  <c r="W78" i="25" s="1"/>
  <c r="FY78" i="25" s="1"/>
  <c r="T85" i="25"/>
  <c r="V85" i="25" s="1"/>
  <c r="W85" i="25" s="1"/>
  <c r="FY85" i="25" s="1"/>
  <c r="T95" i="25"/>
  <c r="V95" i="25" s="1"/>
  <c r="W95" i="25" s="1"/>
  <c r="FY95" i="25" s="1"/>
  <c r="T49" i="25"/>
  <c r="V49" i="25" s="1"/>
  <c r="W49" i="25" s="1"/>
  <c r="FY49" i="25" s="1"/>
  <c r="T105" i="25"/>
  <c r="V105" i="25" s="1"/>
  <c r="W105" i="25" s="1"/>
  <c r="FY105" i="25" s="1"/>
  <c r="T108" i="25"/>
  <c r="V108" i="25" s="1"/>
  <c r="W108" i="25" s="1"/>
  <c r="FY108" i="25" s="1"/>
  <c r="T47" i="25"/>
  <c r="V47" i="25" s="1"/>
  <c r="W47" i="25" s="1"/>
  <c r="FY47" i="25" s="1"/>
  <c r="T101" i="25"/>
  <c r="V101" i="25" s="1"/>
  <c r="W101" i="25" s="1"/>
  <c r="FY101" i="25" s="1"/>
  <c r="T65" i="25"/>
  <c r="V65" i="25" s="1"/>
  <c r="W65" i="25" s="1"/>
  <c r="FY65" i="25" s="1"/>
  <c r="T66" i="25"/>
  <c r="V66" i="25" s="1"/>
  <c r="W66" i="25" s="1"/>
  <c r="FY66" i="25" s="1"/>
  <c r="T79" i="25"/>
  <c r="V79" i="25" s="1"/>
  <c r="W79" i="25" s="1"/>
  <c r="FY79" i="25" s="1"/>
  <c r="T97" i="25"/>
  <c r="V97" i="25" s="1"/>
  <c r="W97" i="25" s="1"/>
  <c r="FY97" i="25" s="1"/>
  <c r="T81" i="25"/>
  <c r="V81" i="25" s="1"/>
  <c r="W81" i="25" s="1"/>
  <c r="FY81" i="25" s="1"/>
  <c r="T80" i="25"/>
  <c r="V80" i="25" s="1"/>
  <c r="W80" i="25" s="1"/>
  <c r="FY80" i="25" s="1"/>
  <c r="T91" i="25"/>
  <c r="V91" i="25" s="1"/>
  <c r="W91" i="25" s="1"/>
  <c r="FY91" i="25" s="1"/>
  <c r="T59" i="25"/>
  <c r="V59" i="25" s="1"/>
  <c r="W59" i="25" s="1"/>
  <c r="FY59" i="25" s="1"/>
  <c r="T92" i="25"/>
  <c r="V92" i="25" s="1"/>
  <c r="W92" i="25" s="1"/>
  <c r="FY92" i="25" s="1"/>
  <c r="T70" i="25"/>
  <c r="V70" i="25" s="1"/>
  <c r="W70" i="25" s="1"/>
  <c r="FY70" i="25" s="1"/>
  <c r="T96" i="25"/>
  <c r="V96" i="25" s="1"/>
  <c r="W96" i="25" s="1"/>
  <c r="FY96" i="25" s="1"/>
  <c r="T87" i="25"/>
  <c r="V87" i="25" s="1"/>
  <c r="W87" i="25" s="1"/>
  <c r="FY87" i="25" s="1"/>
  <c r="T102" i="25"/>
  <c r="V102" i="25" s="1"/>
  <c r="W102" i="25" s="1"/>
  <c r="FY102" i="25" s="1"/>
  <c r="T61" i="25"/>
  <c r="V61" i="25" s="1"/>
  <c r="W61" i="25" s="1"/>
  <c r="FY61" i="25" s="1"/>
  <c r="T46" i="25"/>
  <c r="V46" i="25" s="1"/>
  <c r="W46" i="25" s="1"/>
  <c r="FY46" i="25" s="1"/>
  <c r="T98" i="25"/>
  <c r="V98" i="25" s="1"/>
  <c r="W98" i="25" s="1"/>
  <c r="FY98" i="25" s="1"/>
  <c r="BM78" i="25"/>
  <c r="DU62" i="25"/>
  <c r="BM59" i="25"/>
  <c r="DU88" i="25"/>
  <c r="BM58" i="25"/>
  <c r="DS97" i="25"/>
  <c r="DP26" i="25"/>
  <c r="D490" i="33" s="1"/>
  <c r="DO26" i="25"/>
  <c r="D496" i="33" s="1"/>
  <c r="DQ26" i="25"/>
  <c r="DN26" i="25"/>
  <c r="DR26" i="25"/>
  <c r="D501" i="33" s="1"/>
  <c r="DK26" i="25"/>
  <c r="T490" i="33" s="1"/>
  <c r="DS49" i="25"/>
  <c r="DU49" i="25"/>
  <c r="GU70" i="25"/>
  <c r="DU61" i="25"/>
  <c r="DW61" i="25" s="1"/>
  <c r="GC61" i="25" s="1"/>
  <c r="DD61" i="3"/>
  <c r="DF61" i="3" s="1"/>
  <c r="GO61" i="25"/>
  <c r="K1479" i="33" s="1"/>
  <c r="BK6" i="25"/>
  <c r="DS94" i="25"/>
  <c r="DS101" i="25"/>
  <c r="DW81" i="25"/>
  <c r="GC81" i="25" s="1"/>
  <c r="DS46" i="25"/>
  <c r="CQ98" i="25"/>
  <c r="CQ66" i="25"/>
  <c r="CQ100" i="25"/>
  <c r="CQ39" i="25"/>
  <c r="CS57" i="25"/>
  <c r="GB57" i="25" s="1"/>
  <c r="CQ77" i="25"/>
  <c r="CQ51" i="25"/>
  <c r="CQ86" i="25"/>
  <c r="CS102" i="25"/>
  <c r="GB102" i="25" s="1"/>
  <c r="CS76" i="25"/>
  <c r="GB76" i="25" s="1"/>
  <c r="CQ106" i="25"/>
  <c r="CS97" i="25"/>
  <c r="GB97" i="25" s="1"/>
  <c r="Z117" i="15"/>
  <c r="JT39" i="25" s="1"/>
  <c r="DV103" i="25"/>
  <c r="DV62" i="25"/>
  <c r="DS93" i="25"/>
  <c r="DV88" i="25"/>
  <c r="CR60" i="25"/>
  <c r="CR51" i="25"/>
  <c r="BN75" i="25"/>
  <c r="CR87" i="25"/>
  <c r="DV86" i="25"/>
  <c r="DV101" i="25"/>
  <c r="DU59" i="25"/>
  <c r="DU106" i="25"/>
  <c r="CS72" i="25"/>
  <c r="GB72" i="25" s="1"/>
  <c r="BO107" i="25"/>
  <c r="GA107" i="25" s="1"/>
  <c r="CR106" i="25"/>
  <c r="CR88" i="25"/>
  <c r="DV73" i="25"/>
  <c r="DV93" i="25"/>
  <c r="BN59" i="25"/>
  <c r="DS77" i="25"/>
  <c r="DV46" i="25"/>
  <c r="DV64" i="25"/>
  <c r="DV59" i="25"/>
  <c r="CR103" i="25"/>
  <c r="DV102" i="25"/>
  <c r="CR66" i="25"/>
  <c r="CR59" i="25"/>
  <c r="BN56" i="25"/>
  <c r="CR100" i="25"/>
  <c r="CR45" i="25"/>
  <c r="DV78" i="25"/>
  <c r="CR86" i="25"/>
  <c r="CR39" i="25"/>
  <c r="DU101" i="25"/>
  <c r="BN102" i="25"/>
  <c r="BN78" i="25"/>
  <c r="DV50" i="25"/>
  <c r="DV77" i="25"/>
  <c r="DV106" i="25"/>
  <c r="DV53" i="25"/>
  <c r="BN101" i="25"/>
  <c r="DV70" i="25"/>
  <c r="BN89" i="25"/>
  <c r="DV94" i="25"/>
  <c r="BN43" i="25"/>
  <c r="CR77" i="25"/>
  <c r="BN58" i="25"/>
  <c r="DU97" i="25"/>
  <c r="DR84" i="25"/>
  <c r="D2125" i="33" s="1"/>
  <c r="D2126" i="33" s="1"/>
  <c r="S2116" i="33" s="1"/>
  <c r="S2117" i="33" s="1"/>
  <c r="DK84" i="25"/>
  <c r="T2114" i="33" s="1"/>
  <c r="T2115" i="33" s="1"/>
  <c r="DN84" i="25"/>
  <c r="DP84" i="25"/>
  <c r="D2114" i="33" s="1"/>
  <c r="D2115" i="33" s="1"/>
  <c r="K2116" i="33" s="1"/>
  <c r="DQ84" i="25"/>
  <c r="DO84" i="25"/>
  <c r="D2120" i="33" s="1"/>
  <c r="D2121" i="33" s="1"/>
  <c r="CS58" i="25"/>
  <c r="GB58" i="25" s="1"/>
  <c r="DU77" i="25"/>
  <c r="BN94" i="25"/>
  <c r="BN57" i="25"/>
  <c r="CR54" i="25"/>
  <c r="CR61" i="25"/>
  <c r="BN106" i="25"/>
  <c r="DS78" i="25"/>
  <c r="DU78" i="25"/>
  <c r="DV69" i="25"/>
  <c r="DV97" i="25"/>
  <c r="DU46" i="25"/>
  <c r="DU93" i="25"/>
  <c r="CS68" i="25"/>
  <c r="GB68" i="25" s="1"/>
  <c r="DU94" i="25"/>
  <c r="BK94" i="25"/>
  <c r="BM94" i="25"/>
  <c r="DS86" i="25"/>
  <c r="GU75" i="25"/>
  <c r="GQ41" i="25"/>
  <c r="M919" i="33" s="1"/>
  <c r="DH41" i="3"/>
  <c r="DS103" i="25"/>
  <c r="DS62" i="25"/>
  <c r="DS88" i="25"/>
  <c r="DS53" i="25"/>
  <c r="GU64" i="25"/>
  <c r="GU76" i="25"/>
  <c r="GU66" i="25"/>
  <c r="GO62" i="25"/>
  <c r="K1507" i="33" s="1"/>
  <c r="DD62" i="3"/>
  <c r="DF62" i="3" s="1"/>
  <c r="DS70" i="25"/>
  <c r="GO60" i="25"/>
  <c r="K1451" i="33" s="1"/>
  <c r="DD60" i="3"/>
  <c r="DF60" i="3" s="1"/>
  <c r="GU79" i="25"/>
  <c r="GU68" i="25"/>
  <c r="GU83" i="25"/>
  <c r="DS73" i="25"/>
  <c r="DS64" i="25"/>
  <c r="DS102" i="25"/>
  <c r="DS69" i="25"/>
  <c r="GU72" i="25"/>
  <c r="DD50" i="3"/>
  <c r="DF50" i="3" s="1"/>
  <c r="GO50" i="25"/>
  <c r="K1171" i="33" s="1"/>
  <c r="GQ53" i="25"/>
  <c r="M1255" i="33" s="1"/>
  <c r="DH53" i="3"/>
  <c r="GO59" i="25"/>
  <c r="K1423" i="33" s="1"/>
  <c r="DD59" i="3"/>
  <c r="DF59" i="3" s="1"/>
  <c r="GU69" i="25"/>
  <c r="GU74" i="25"/>
  <c r="GU63" i="25"/>
  <c r="JT36" i="25"/>
  <c r="AE116" i="15"/>
  <c r="JY38" i="25" s="1"/>
  <c r="JP36" i="25"/>
  <c r="V116" i="15"/>
  <c r="W116" i="15"/>
  <c r="JQ38" i="25" s="1"/>
  <c r="Y117" i="15"/>
  <c r="JS39" i="25" s="1"/>
  <c r="JS38" i="25"/>
  <c r="JZ36" i="25"/>
  <c r="AF116" i="15"/>
  <c r="CO39" i="25"/>
  <c r="CO61" i="25"/>
  <c r="CO86" i="25"/>
  <c r="CO60" i="25"/>
  <c r="CO51" i="25"/>
  <c r="BK58" i="25"/>
  <c r="BK106" i="25"/>
  <c r="BK75" i="25"/>
  <c r="BK43" i="25"/>
  <c r="CO100" i="25"/>
  <c r="CO45" i="25"/>
  <c r="CO87" i="25"/>
  <c r="DP38" i="25"/>
  <c r="D826" i="33" s="1"/>
  <c r="DO38" i="25"/>
  <c r="D832" i="33" s="1"/>
  <c r="DN38" i="25"/>
  <c r="DU38" i="25" s="1"/>
  <c r="DK38" i="25"/>
  <c r="T826" i="33" s="1"/>
  <c r="DR38" i="25"/>
  <c r="D837" i="33" s="1"/>
  <c r="CO77" i="25"/>
  <c r="DR16" i="25"/>
  <c r="D221" i="33" s="1"/>
  <c r="DP16" i="25"/>
  <c r="D210" i="33" s="1"/>
  <c r="DO16" i="25"/>
  <c r="D216" i="33" s="1"/>
  <c r="DK16" i="25"/>
  <c r="T210" i="33" s="1"/>
  <c r="DN16" i="25"/>
  <c r="BK56" i="25"/>
  <c r="BK78" i="25"/>
  <c r="BK89" i="25"/>
  <c r="CO66" i="25"/>
  <c r="IQ94" i="25"/>
  <c r="CO59" i="25"/>
  <c r="CL95" i="25"/>
  <c r="D2421" i="33" s="1"/>
  <c r="CM95" i="25"/>
  <c r="CJ95" i="25"/>
  <c r="CK95" i="25"/>
  <c r="D2427" i="33" s="1"/>
  <c r="CG95" i="25"/>
  <c r="T2421" i="33" s="1"/>
  <c r="CN95" i="25"/>
  <c r="D2431" i="33" s="1"/>
  <c r="IQ43" i="25"/>
  <c r="CK75" i="25"/>
  <c r="D1867" i="33" s="1"/>
  <c r="CM75" i="25"/>
  <c r="CJ75" i="25"/>
  <c r="CG75" i="25"/>
  <c r="T1861" i="33" s="1"/>
  <c r="CN75" i="25"/>
  <c r="D1871" i="33" s="1"/>
  <c r="CL75" i="25"/>
  <c r="D1861" i="33" s="1"/>
  <c r="DN31" i="25"/>
  <c r="DK31" i="25"/>
  <c r="T630" i="33" s="1"/>
  <c r="DO31" i="25"/>
  <c r="D636" i="33" s="1"/>
  <c r="DR31" i="25"/>
  <c r="D641" i="33" s="1"/>
  <c r="DP31" i="25"/>
  <c r="D630" i="33" s="1"/>
  <c r="CO54" i="25"/>
  <c r="BF91" i="25"/>
  <c r="BI91" i="25"/>
  <c r="BJ91" i="25"/>
  <c r="D2320" i="33" s="1"/>
  <c r="BC91" i="25"/>
  <c r="T2308" i="33" s="1"/>
  <c r="BH91" i="25"/>
  <c r="D2308" i="33" s="1"/>
  <c r="BG91" i="25"/>
  <c r="D2313" i="33" s="1"/>
  <c r="DP75" i="25"/>
  <c r="D1862" i="33" s="1"/>
  <c r="D1863" i="33" s="1"/>
  <c r="K1864" i="33" s="1"/>
  <c r="DO75" i="25"/>
  <c r="D1868" i="33" s="1"/>
  <c r="DQ75" i="25"/>
  <c r="DN75" i="25"/>
  <c r="DR75" i="25"/>
  <c r="D1873" i="33" s="1"/>
  <c r="D1874" i="33" s="1"/>
  <c r="S1864" i="33" s="1"/>
  <c r="S1865" i="33" s="1"/>
  <c r="DK75" i="25"/>
  <c r="T1862" i="33" s="1"/>
  <c r="T1863" i="33" s="1"/>
  <c r="CG44" i="25"/>
  <c r="T993" i="33" s="1"/>
  <c r="CL44" i="25"/>
  <c r="D993" i="33" s="1"/>
  <c r="CN44" i="25"/>
  <c r="D1003" i="33" s="1"/>
  <c r="CJ44" i="25"/>
  <c r="CM44" i="25"/>
  <c r="CK44" i="25"/>
  <c r="D999" i="33" s="1"/>
  <c r="BF20" i="25"/>
  <c r="BC20" i="25"/>
  <c r="T320" i="33" s="1"/>
  <c r="BH20" i="25"/>
  <c r="D320" i="33" s="1"/>
  <c r="BI20" i="25"/>
  <c r="BG20" i="25"/>
  <c r="D325" i="33" s="1"/>
  <c r="BJ20" i="25"/>
  <c r="D332" i="33" s="1"/>
  <c r="CO103" i="25"/>
  <c r="CL65" i="25"/>
  <c r="D1581" i="33" s="1"/>
  <c r="CM65" i="25"/>
  <c r="CJ65" i="25"/>
  <c r="CG65" i="25"/>
  <c r="T1581" i="33" s="1"/>
  <c r="CK65" i="25"/>
  <c r="D1587" i="33" s="1"/>
  <c r="CN65" i="25"/>
  <c r="D1591" i="33" s="1"/>
  <c r="CN30" i="25"/>
  <c r="D611" i="33" s="1"/>
  <c r="CK30" i="25"/>
  <c r="D607" i="33" s="1"/>
  <c r="CL30" i="25"/>
  <c r="D601" i="33" s="1"/>
  <c r="CG30" i="25"/>
  <c r="T601" i="33" s="1"/>
  <c r="CJ30" i="25"/>
  <c r="CM30" i="25"/>
  <c r="BK57" i="25"/>
  <c r="BK39" i="25"/>
  <c r="DR66" i="25"/>
  <c r="D1621" i="33" s="1"/>
  <c r="DK66" i="25"/>
  <c r="T1610" i="33" s="1"/>
  <c r="DQ66" i="25"/>
  <c r="DN66" i="25"/>
  <c r="DP66" i="25"/>
  <c r="D1610" i="33" s="1"/>
  <c r="DO66" i="25"/>
  <c r="D1616" i="33" s="1"/>
  <c r="DP96" i="25"/>
  <c r="D2450" i="33" s="1"/>
  <c r="DN96" i="25"/>
  <c r="DO96" i="25"/>
  <c r="D2456" i="33" s="1"/>
  <c r="DK96" i="25"/>
  <c r="T2450" i="33" s="1"/>
  <c r="DQ96" i="25"/>
  <c r="DR96" i="25"/>
  <c r="D2461" i="33" s="1"/>
  <c r="BF54" i="25"/>
  <c r="BI54" i="25"/>
  <c r="BC54" i="25"/>
  <c r="T1272" i="33" s="1"/>
  <c r="T1275" i="33" s="1"/>
  <c r="BJ54" i="25"/>
  <c r="D1284" i="33" s="1"/>
  <c r="D1286" i="33" s="1"/>
  <c r="S1276" i="33" s="1"/>
  <c r="S1277" i="33" s="1"/>
  <c r="BG54" i="25"/>
  <c r="D1277" i="33" s="1"/>
  <c r="D1281" i="33" s="1"/>
  <c r="BH54" i="25"/>
  <c r="D1272" i="33" s="1"/>
  <c r="D1275" i="33" s="1"/>
  <c r="DH30" i="3"/>
  <c r="GQ30" i="25"/>
  <c r="M611" i="33" s="1"/>
  <c r="CK26" i="25"/>
  <c r="D495" i="33" s="1"/>
  <c r="CL26" i="25"/>
  <c r="D489" i="33" s="1"/>
  <c r="CN26" i="25"/>
  <c r="D499" i="33" s="1"/>
  <c r="CM26" i="25"/>
  <c r="CJ26" i="25"/>
  <c r="CG26" i="25"/>
  <c r="T489" i="33" s="1"/>
  <c r="BF52" i="25"/>
  <c r="BC52" i="25"/>
  <c r="T1216" i="33" s="1"/>
  <c r="BI52" i="25"/>
  <c r="BH52" i="25"/>
  <c r="D1216" i="33" s="1"/>
  <c r="BG52" i="25"/>
  <c r="D1221" i="33" s="1"/>
  <c r="BJ52" i="25"/>
  <c r="D1228" i="33" s="1"/>
  <c r="DO91" i="25"/>
  <c r="D2316" i="33" s="1"/>
  <c r="DR91" i="25"/>
  <c r="D2321" i="33" s="1"/>
  <c r="DK91" i="25"/>
  <c r="T2310" i="33" s="1"/>
  <c r="DQ91" i="25"/>
  <c r="DN91" i="25"/>
  <c r="DP91" i="25"/>
  <c r="D2310" i="33" s="1"/>
  <c r="CG40" i="25"/>
  <c r="T881" i="33" s="1"/>
  <c r="CJ40" i="25"/>
  <c r="CM40" i="25"/>
  <c r="CL40" i="25"/>
  <c r="D881" i="33" s="1"/>
  <c r="CK40" i="25"/>
  <c r="D887" i="33" s="1"/>
  <c r="CN40" i="25"/>
  <c r="D891" i="33" s="1"/>
  <c r="CM27" i="25"/>
  <c r="CG27" i="25"/>
  <c r="T517" i="33" s="1"/>
  <c r="CJ27" i="25"/>
  <c r="CK27" i="25"/>
  <c r="D523" i="33" s="1"/>
  <c r="CL27" i="25"/>
  <c r="D517" i="33" s="1"/>
  <c r="CN27" i="25"/>
  <c r="D527" i="33" s="1"/>
  <c r="CM22" i="25"/>
  <c r="CJ22" i="25"/>
  <c r="CG22" i="25"/>
  <c r="T377" i="33" s="1"/>
  <c r="CL22" i="25"/>
  <c r="D377" i="33" s="1"/>
  <c r="CN22" i="25"/>
  <c r="D387" i="33" s="1"/>
  <c r="CK22" i="25"/>
  <c r="D383" i="33" s="1"/>
  <c r="DR58" i="25"/>
  <c r="D1397" i="33" s="1"/>
  <c r="D1398" i="33" s="1"/>
  <c r="S1388" i="33" s="1"/>
  <c r="S1389" i="33" s="1"/>
  <c r="DQ58" i="25"/>
  <c r="DP58" i="25"/>
  <c r="D1386" i="33" s="1"/>
  <c r="D1387" i="33" s="1"/>
  <c r="K1388" i="33" s="1"/>
  <c r="DK58" i="25"/>
  <c r="T1386" i="33" s="1"/>
  <c r="T1387" i="33" s="1"/>
  <c r="DO58" i="25"/>
  <c r="D1392" i="33" s="1"/>
  <c r="D1393" i="33" s="1"/>
  <c r="DN58" i="25"/>
  <c r="BJ46" i="25"/>
  <c r="D1060" i="33" s="1"/>
  <c r="BF46" i="25"/>
  <c r="BG46" i="25"/>
  <c r="D1053" i="33" s="1"/>
  <c r="BC46" i="25"/>
  <c r="T1048" i="33" s="1"/>
  <c r="BI46" i="25"/>
  <c r="BK46" i="25" s="1"/>
  <c r="BH46" i="25"/>
  <c r="D1048" i="33" s="1"/>
  <c r="BI72" i="25"/>
  <c r="BF72" i="25"/>
  <c r="BC72" i="25"/>
  <c r="T1776" i="33" s="1"/>
  <c r="BG72" i="25"/>
  <c r="D1781" i="33" s="1"/>
  <c r="BH72" i="25"/>
  <c r="D1776" i="33" s="1"/>
  <c r="BJ72" i="25"/>
  <c r="D1788" i="33" s="1"/>
  <c r="DR63" i="25"/>
  <c r="D1537" i="33" s="1"/>
  <c r="DN63" i="25"/>
  <c r="DQ63" i="25"/>
  <c r="DK63" i="25"/>
  <c r="T1526" i="33" s="1"/>
  <c r="DP63" i="25"/>
  <c r="D1526" i="33" s="1"/>
  <c r="DO63" i="25"/>
  <c r="D1532" i="33" s="1"/>
  <c r="BK101" i="25"/>
  <c r="CN24" i="25"/>
  <c r="D443" i="33" s="1"/>
  <c r="CL24" i="25"/>
  <c r="D433" i="33" s="1"/>
  <c r="CG24" i="25"/>
  <c r="T433" i="33" s="1"/>
  <c r="CM24" i="25"/>
  <c r="CK24" i="25"/>
  <c r="D439" i="33" s="1"/>
  <c r="CJ24" i="25"/>
  <c r="DK98" i="25"/>
  <c r="T2506" i="33" s="1"/>
  <c r="DO98" i="25"/>
  <c r="D2512" i="33" s="1"/>
  <c r="DR98" i="25"/>
  <c r="D2517" i="33" s="1"/>
  <c r="DQ98" i="25"/>
  <c r="DN98" i="25"/>
  <c r="DP98" i="25"/>
  <c r="D2506" i="33" s="1"/>
  <c r="D2507" i="33" s="1"/>
  <c r="K2508" i="33" s="1"/>
  <c r="BF49" i="25"/>
  <c r="BI49" i="25"/>
  <c r="BC49" i="25"/>
  <c r="T1132" i="33" s="1"/>
  <c r="BH49" i="25"/>
  <c r="D1132" i="33" s="1"/>
  <c r="BG49" i="25"/>
  <c r="D1137" i="33" s="1"/>
  <c r="BJ49" i="25"/>
  <c r="D1144" i="33" s="1"/>
  <c r="DO55" i="25"/>
  <c r="D1308" i="33" s="1"/>
  <c r="DR55" i="25"/>
  <c r="D1313" i="33" s="1"/>
  <c r="DN55" i="25"/>
  <c r="DQ55" i="25"/>
  <c r="DK55" i="25"/>
  <c r="T1302" i="33" s="1"/>
  <c r="DP55" i="25"/>
  <c r="D1302" i="33" s="1"/>
  <c r="BG16" i="25"/>
  <c r="D213" i="33" s="1"/>
  <c r="BH16" i="25"/>
  <c r="D208" i="33" s="1"/>
  <c r="BC16" i="25"/>
  <c r="T208" i="33" s="1"/>
  <c r="BF16" i="25"/>
  <c r="BJ16" i="25"/>
  <c r="D220" i="33" s="1"/>
  <c r="BI16" i="25"/>
  <c r="DO35" i="25"/>
  <c r="D748" i="33" s="1"/>
  <c r="DN35" i="25"/>
  <c r="DR35" i="25"/>
  <c r="D753" i="33" s="1"/>
  <c r="DK35" i="25"/>
  <c r="T742" i="33" s="1"/>
  <c r="DP35" i="25"/>
  <c r="D742" i="33" s="1"/>
  <c r="DQ35" i="25"/>
  <c r="DK67" i="25"/>
  <c r="T1638" i="33" s="1"/>
  <c r="DR67" i="25"/>
  <c r="D1649" i="33" s="1"/>
  <c r="DP67" i="25"/>
  <c r="D1638" i="33" s="1"/>
  <c r="DO67" i="25"/>
  <c r="D1644" i="33" s="1"/>
  <c r="DQ67" i="25"/>
  <c r="DN67" i="25"/>
  <c r="CL11" i="25"/>
  <c r="D69" i="33" s="1"/>
  <c r="CG11" i="25"/>
  <c r="T69" i="33" s="1"/>
  <c r="CN11" i="25"/>
  <c r="D79" i="33" s="1"/>
  <c r="CK11" i="25"/>
  <c r="D75" i="33" s="1"/>
  <c r="CM11" i="25"/>
  <c r="CJ11" i="25"/>
  <c r="GO15" i="25"/>
  <c r="K191" i="33" s="1"/>
  <c r="DD15" i="3"/>
  <c r="DF15" i="3" s="1"/>
  <c r="CK73" i="25"/>
  <c r="D1811" i="33" s="1"/>
  <c r="CM73" i="25"/>
  <c r="CJ73" i="25"/>
  <c r="CG73" i="25"/>
  <c r="T1805" i="33" s="1"/>
  <c r="CN73" i="25"/>
  <c r="D1815" i="33" s="1"/>
  <c r="CL73" i="25"/>
  <c r="D1805" i="33" s="1"/>
  <c r="CK17" i="25"/>
  <c r="D243" i="33" s="1"/>
  <c r="CG17" i="25"/>
  <c r="T237" i="33" s="1"/>
  <c r="CJ17" i="25"/>
  <c r="CM17" i="25"/>
  <c r="CL17" i="25"/>
  <c r="D237" i="33" s="1"/>
  <c r="CN17" i="25"/>
  <c r="D247" i="33" s="1"/>
  <c r="DR80" i="25"/>
  <c r="D2013" i="33" s="1"/>
  <c r="DQ80" i="25"/>
  <c r="DK80" i="25"/>
  <c r="T2002" i="33" s="1"/>
  <c r="DN80" i="25"/>
  <c r="DP80" i="25"/>
  <c r="D2002" i="33" s="1"/>
  <c r="DO80" i="25"/>
  <c r="D2008" i="33" s="1"/>
  <c r="CM28" i="25"/>
  <c r="CG28" i="25"/>
  <c r="T545" i="33" s="1"/>
  <c r="CJ28" i="25"/>
  <c r="CK28" i="25"/>
  <c r="D551" i="33" s="1"/>
  <c r="CL28" i="25"/>
  <c r="D545" i="33" s="1"/>
  <c r="CN28" i="25"/>
  <c r="D555" i="33" s="1"/>
  <c r="CK36" i="25"/>
  <c r="D775" i="33" s="1"/>
  <c r="CL36" i="25"/>
  <c r="D769" i="33" s="1"/>
  <c r="CG36" i="25"/>
  <c r="T769" i="33" s="1"/>
  <c r="CN36" i="25"/>
  <c r="D779" i="33" s="1"/>
  <c r="CJ36" i="25"/>
  <c r="CM36" i="25"/>
  <c r="DR41" i="25"/>
  <c r="D921" i="33" s="1"/>
  <c r="DK41" i="25"/>
  <c r="T910" i="33" s="1"/>
  <c r="DN41" i="25"/>
  <c r="DQ41" i="25"/>
  <c r="DP41" i="25"/>
  <c r="D910" i="33" s="1"/>
  <c r="DO41" i="25"/>
  <c r="D916" i="33" s="1"/>
  <c r="CG92" i="25"/>
  <c r="T2337" i="33" s="1"/>
  <c r="CM92" i="25"/>
  <c r="CJ92" i="25"/>
  <c r="CN92" i="25"/>
  <c r="D2347" i="33" s="1"/>
  <c r="CK92" i="25"/>
  <c r="D2343" i="33" s="1"/>
  <c r="CL92" i="25"/>
  <c r="D2337" i="33" s="1"/>
  <c r="BH53" i="25"/>
  <c r="D1244" i="33" s="1"/>
  <c r="BC53" i="25"/>
  <c r="T1244" i="33" s="1"/>
  <c r="BI53" i="25"/>
  <c r="BF53" i="25"/>
  <c r="BJ53" i="25"/>
  <c r="D1256" i="33" s="1"/>
  <c r="BG53" i="25"/>
  <c r="D1249" i="33" s="1"/>
  <c r="BI81" i="25"/>
  <c r="BF81" i="25"/>
  <c r="BC81" i="25"/>
  <c r="T2028" i="33" s="1"/>
  <c r="BJ81" i="25"/>
  <c r="D2040" i="33" s="1"/>
  <c r="BH81" i="25"/>
  <c r="D2028" i="33" s="1"/>
  <c r="BG81" i="25"/>
  <c r="D2033" i="33" s="1"/>
  <c r="BC24" i="25"/>
  <c r="T432" i="33" s="1"/>
  <c r="BF24" i="25"/>
  <c r="BG24" i="25"/>
  <c r="D437" i="33" s="1"/>
  <c r="BH24" i="25"/>
  <c r="D432" i="33" s="1"/>
  <c r="BI24" i="25"/>
  <c r="BJ24" i="25"/>
  <c r="D444" i="33" s="1"/>
  <c r="BG13" i="25"/>
  <c r="D129" i="33" s="1"/>
  <c r="BC13" i="25"/>
  <c r="T124" i="33" s="1"/>
  <c r="BI13" i="25"/>
  <c r="BF13" i="25"/>
  <c r="BH13" i="25"/>
  <c r="D124" i="33" s="1"/>
  <c r="BJ13" i="25"/>
  <c r="D136" i="33" s="1"/>
  <c r="BC34" i="25"/>
  <c r="T712" i="33" s="1"/>
  <c r="BF34" i="25"/>
  <c r="BI34" i="25"/>
  <c r="BJ34" i="25"/>
  <c r="D724" i="33" s="1"/>
  <c r="BG34" i="25"/>
  <c r="D717" i="33" s="1"/>
  <c r="BH34" i="25"/>
  <c r="D712" i="33" s="1"/>
  <c r="DQ87" i="25"/>
  <c r="DP87" i="25"/>
  <c r="D2198" i="33" s="1"/>
  <c r="DK87" i="25"/>
  <c r="T2198" i="33" s="1"/>
  <c r="DO87" i="25"/>
  <c r="D2204" i="33" s="1"/>
  <c r="DR87" i="25"/>
  <c r="D2209" i="33" s="1"/>
  <c r="DN87" i="25"/>
  <c r="DK56" i="25"/>
  <c r="T1330" i="33" s="1"/>
  <c r="T1331" i="33" s="1"/>
  <c r="DO56" i="25"/>
  <c r="D1336" i="33" s="1"/>
  <c r="D1337" i="33" s="1"/>
  <c r="DR56" i="25"/>
  <c r="D1341" i="33" s="1"/>
  <c r="D1342" i="33" s="1"/>
  <c r="S1332" i="33" s="1"/>
  <c r="S1333" i="33" s="1"/>
  <c r="DN56" i="25"/>
  <c r="DQ56" i="25"/>
  <c r="DP56" i="25"/>
  <c r="D1330" i="33" s="1"/>
  <c r="D1331" i="33" s="1"/>
  <c r="K1332" i="33" s="1"/>
  <c r="CK107" i="25"/>
  <c r="D2763" i="33" s="1"/>
  <c r="CG107" i="25"/>
  <c r="T2757" i="33" s="1"/>
  <c r="CJ107" i="25"/>
  <c r="CM107" i="25"/>
  <c r="CN107" i="25"/>
  <c r="D2767" i="33" s="1"/>
  <c r="CL107" i="25"/>
  <c r="D2757" i="33" s="1"/>
  <c r="BC67" i="25"/>
  <c r="T1636" i="33" s="1"/>
  <c r="BF67" i="25"/>
  <c r="BI67" i="25"/>
  <c r="BG67" i="25"/>
  <c r="D1641" i="33" s="1"/>
  <c r="BJ67" i="25"/>
  <c r="D1648" i="33" s="1"/>
  <c r="BH67" i="25"/>
  <c r="D1636" i="33" s="1"/>
  <c r="BC96" i="25"/>
  <c r="T2448" i="33" s="1"/>
  <c r="BF96" i="25"/>
  <c r="BI96" i="25"/>
  <c r="BJ96" i="25"/>
  <c r="D2460" i="33" s="1"/>
  <c r="BG96" i="25"/>
  <c r="D2453" i="33" s="1"/>
  <c r="BH96" i="25"/>
  <c r="D2448" i="33" s="1"/>
  <c r="CK37" i="25"/>
  <c r="D803" i="33" s="1"/>
  <c r="CJ37" i="25"/>
  <c r="CM37" i="25"/>
  <c r="CG37" i="25"/>
  <c r="T797" i="33" s="1"/>
  <c r="CL37" i="25"/>
  <c r="D797" i="33" s="1"/>
  <c r="CN37" i="25"/>
  <c r="D807" i="33" s="1"/>
  <c r="CJ55" i="25"/>
  <c r="CG55" i="25"/>
  <c r="T1301" i="33" s="1"/>
  <c r="CM55" i="25"/>
  <c r="CN55" i="25"/>
  <c r="D1311" i="33" s="1"/>
  <c r="CK55" i="25"/>
  <c r="D1307" i="33" s="1"/>
  <c r="CL55" i="25"/>
  <c r="D1301" i="33" s="1"/>
  <c r="DK32" i="25"/>
  <c r="T658" i="33" s="1"/>
  <c r="DN32" i="25"/>
  <c r="DU32" i="25" s="1"/>
  <c r="DR32" i="25"/>
  <c r="D669" i="33" s="1"/>
  <c r="DP32" i="25"/>
  <c r="D658" i="33" s="1"/>
  <c r="DO32" i="25"/>
  <c r="D664" i="33" s="1"/>
  <c r="CN25" i="25"/>
  <c r="D471" i="33" s="1"/>
  <c r="CL25" i="25"/>
  <c r="D461" i="33" s="1"/>
  <c r="CK25" i="25"/>
  <c r="D467" i="33" s="1"/>
  <c r="CG25" i="25"/>
  <c r="T461" i="33" s="1"/>
  <c r="CJ25" i="25"/>
  <c r="CM25" i="25"/>
  <c r="DD29" i="3"/>
  <c r="DF29" i="3" s="1"/>
  <c r="GO29" i="25"/>
  <c r="K583" i="33" s="1"/>
  <c r="GO31" i="25"/>
  <c r="K639" i="33" s="1"/>
  <c r="DD31" i="3"/>
  <c r="DF31" i="3" s="1"/>
  <c r="CK89" i="25"/>
  <c r="D2259" i="33" s="1"/>
  <c r="D2261" i="33" s="1"/>
  <c r="P2256" i="33" s="1"/>
  <c r="P2257" i="33" s="1"/>
  <c r="CM89" i="25"/>
  <c r="CJ89" i="25"/>
  <c r="CG89" i="25"/>
  <c r="T2253" i="33" s="1"/>
  <c r="T2255" i="33" s="1"/>
  <c r="CL89" i="25"/>
  <c r="D2253" i="33" s="1"/>
  <c r="D2255" i="33" s="1"/>
  <c r="K2256" i="33" s="1"/>
  <c r="CN89" i="25"/>
  <c r="D2263" i="33" s="1"/>
  <c r="D2266" i="33" s="1"/>
  <c r="S2256" i="33" s="1"/>
  <c r="S2257" i="33" s="1"/>
  <c r="GO19" i="25"/>
  <c r="K303" i="33" s="1"/>
  <c r="DD19" i="3"/>
  <c r="DF19" i="3" s="1"/>
  <c r="GO27" i="25"/>
  <c r="K527" i="33" s="1"/>
  <c r="DD27" i="3"/>
  <c r="DF27" i="3" s="1"/>
  <c r="DH20" i="3"/>
  <c r="GQ20" i="25"/>
  <c r="M331" i="33" s="1"/>
  <c r="BI25" i="25"/>
  <c r="BC25" i="25"/>
  <c r="T460" i="33" s="1"/>
  <c r="BF25" i="25"/>
  <c r="BH25" i="25"/>
  <c r="D460" i="33" s="1"/>
  <c r="BG25" i="25"/>
  <c r="D465" i="33" s="1"/>
  <c r="BJ25" i="25"/>
  <c r="D472" i="33" s="1"/>
  <c r="DK95" i="25"/>
  <c r="T2422" i="33" s="1"/>
  <c r="DN95" i="25"/>
  <c r="DQ95" i="25"/>
  <c r="DO95" i="25"/>
  <c r="D2428" i="33" s="1"/>
  <c r="DR95" i="25"/>
  <c r="D2433" i="33" s="1"/>
  <c r="DP95" i="25"/>
  <c r="D2422" i="33" s="1"/>
  <c r="CK80" i="25"/>
  <c r="D2007" i="33" s="1"/>
  <c r="CG80" i="25"/>
  <c r="T2001" i="33" s="1"/>
  <c r="CM80" i="25"/>
  <c r="CJ80" i="25"/>
  <c r="CN80" i="25"/>
  <c r="D2011" i="33" s="1"/>
  <c r="CL80" i="25"/>
  <c r="D2001" i="33" s="1"/>
  <c r="DS33" i="25"/>
  <c r="DP17" i="25"/>
  <c r="D238" i="33" s="1"/>
  <c r="DN17" i="25"/>
  <c r="DO17" i="25"/>
  <c r="D244" i="33" s="1"/>
  <c r="DK17" i="25"/>
  <c r="T238" i="33" s="1"/>
  <c r="DR17" i="25"/>
  <c r="D249" i="33" s="1"/>
  <c r="DQ17" i="25"/>
  <c r="DQ92" i="25"/>
  <c r="DR92" i="25"/>
  <c r="D2349" i="33" s="1"/>
  <c r="DK92" i="25"/>
  <c r="T2338" i="33" s="1"/>
  <c r="DO92" i="25"/>
  <c r="D2344" i="33" s="1"/>
  <c r="DN92" i="25"/>
  <c r="DP92" i="25"/>
  <c r="D2338" i="33" s="1"/>
  <c r="CJ67" i="25"/>
  <c r="CK67" i="25"/>
  <c r="D1643" i="33" s="1"/>
  <c r="CG67" i="25"/>
  <c r="T1637" i="33" s="1"/>
  <c r="CM67" i="25"/>
  <c r="CN67" i="25"/>
  <c r="D1647" i="33" s="1"/>
  <c r="CL67" i="25"/>
  <c r="D1637" i="33" s="1"/>
  <c r="CK35" i="25"/>
  <c r="D747" i="33" s="1"/>
  <c r="CM35" i="25"/>
  <c r="CJ35" i="25"/>
  <c r="CG35" i="25"/>
  <c r="T741" i="33" s="1"/>
  <c r="CL35" i="25"/>
  <c r="D741" i="33" s="1"/>
  <c r="CN35" i="25"/>
  <c r="D751" i="33" s="1"/>
  <c r="CK21" i="25"/>
  <c r="D355" i="33" s="1"/>
  <c r="CG21" i="25"/>
  <c r="T349" i="33" s="1"/>
  <c r="CM21" i="25"/>
  <c r="CJ21" i="25"/>
  <c r="CL21" i="25"/>
  <c r="D349" i="33" s="1"/>
  <c r="CN21" i="25"/>
  <c r="D359" i="33" s="1"/>
  <c r="BC32" i="25"/>
  <c r="T656" i="33" s="1"/>
  <c r="BI32" i="25"/>
  <c r="BF32" i="25"/>
  <c r="BH32" i="25"/>
  <c r="D656" i="33" s="1"/>
  <c r="BG32" i="25"/>
  <c r="D661" i="33" s="1"/>
  <c r="BJ32" i="25"/>
  <c r="D668" i="33" s="1"/>
  <c r="BF61" i="25"/>
  <c r="BC61" i="25"/>
  <c r="T1468" i="33" s="1"/>
  <c r="T1471" i="33" s="1"/>
  <c r="BI61" i="25"/>
  <c r="BJ61" i="25"/>
  <c r="D1480" i="33" s="1"/>
  <c r="D1482" i="33" s="1"/>
  <c r="S1472" i="33" s="1"/>
  <c r="S1473" i="33" s="1"/>
  <c r="BG61" i="25"/>
  <c r="D1473" i="33" s="1"/>
  <c r="D1477" i="33" s="1"/>
  <c r="BH61" i="25"/>
  <c r="D1468" i="33" s="1"/>
  <c r="D1471" i="33" s="1"/>
  <c r="BC64" i="25"/>
  <c r="T1552" i="33" s="1"/>
  <c r="BI64" i="25"/>
  <c r="BF64" i="25"/>
  <c r="BH64" i="25"/>
  <c r="D1552" i="33" s="1"/>
  <c r="BJ64" i="25"/>
  <c r="D1564" i="33" s="1"/>
  <c r="BG64" i="25"/>
  <c r="D1557" i="33" s="1"/>
  <c r="DO68" i="25"/>
  <c r="D1672" i="33" s="1"/>
  <c r="DR68" i="25"/>
  <c r="D1677" i="33" s="1"/>
  <c r="DK68" i="25"/>
  <c r="T1666" i="33" s="1"/>
  <c r="DQ68" i="25"/>
  <c r="DN68" i="25"/>
  <c r="DP68" i="25"/>
  <c r="D1666" i="33" s="1"/>
  <c r="DN15" i="25"/>
  <c r="DK15" i="25"/>
  <c r="T182" i="33" s="1"/>
  <c r="DP15" i="25"/>
  <c r="D182" i="33" s="1"/>
  <c r="DR15" i="25"/>
  <c r="D193" i="33" s="1"/>
  <c r="DO15" i="25"/>
  <c r="D188" i="33" s="1"/>
  <c r="DN39" i="25"/>
  <c r="DO39" i="25"/>
  <c r="D860" i="33" s="1"/>
  <c r="DK39" i="25"/>
  <c r="T854" i="33" s="1"/>
  <c r="DR39" i="25"/>
  <c r="D865" i="33" s="1"/>
  <c r="DQ39" i="25"/>
  <c r="DP39" i="25"/>
  <c r="D854" i="33" s="1"/>
  <c r="CM16" i="25"/>
  <c r="CG16" i="25"/>
  <c r="T209" i="33" s="1"/>
  <c r="CJ16" i="25"/>
  <c r="CL16" i="25"/>
  <c r="D209" i="33" s="1"/>
  <c r="CK16" i="25"/>
  <c r="D215" i="33" s="1"/>
  <c r="CN16" i="25"/>
  <c r="D219" i="33" s="1"/>
  <c r="BI48" i="25"/>
  <c r="BF48" i="25"/>
  <c r="BC48" i="25"/>
  <c r="T1104" i="33" s="1"/>
  <c r="BH48" i="25"/>
  <c r="D1104" i="33" s="1"/>
  <c r="BJ48" i="25"/>
  <c r="D1116" i="33" s="1"/>
  <c r="BG48" i="25"/>
  <c r="D1109" i="33" s="1"/>
  <c r="DP34" i="25"/>
  <c r="D714" i="33" s="1"/>
  <c r="DO34" i="25"/>
  <c r="D720" i="33" s="1"/>
  <c r="DQ34" i="25"/>
  <c r="DR34" i="25"/>
  <c r="D725" i="33" s="1"/>
  <c r="DN34" i="25"/>
  <c r="DK34" i="25"/>
  <c r="T714" i="33" s="1"/>
  <c r="CJ70" i="25"/>
  <c r="CG70" i="25"/>
  <c r="T1721" i="33" s="1"/>
  <c r="CM70" i="25"/>
  <c r="CN70" i="25"/>
  <c r="D1731" i="33" s="1"/>
  <c r="CL70" i="25"/>
  <c r="D1721" i="33" s="1"/>
  <c r="CK70" i="25"/>
  <c r="D1727" i="33" s="1"/>
  <c r="BG50" i="25"/>
  <c r="D1165" i="33" s="1"/>
  <c r="D1169" i="33" s="1"/>
  <c r="BI50" i="25"/>
  <c r="BC50" i="25"/>
  <c r="T1160" i="33" s="1"/>
  <c r="T1163" i="33" s="1"/>
  <c r="BF50" i="25"/>
  <c r="BH50" i="25"/>
  <c r="D1160" i="33" s="1"/>
  <c r="D1163" i="33" s="1"/>
  <c r="BJ50" i="25"/>
  <c r="D1172" i="33" s="1"/>
  <c r="D1174" i="33" s="1"/>
  <c r="S1164" i="33" s="1"/>
  <c r="S1165" i="33" s="1"/>
  <c r="DO51" i="25"/>
  <c r="D1196" i="33" s="1"/>
  <c r="DR51" i="25"/>
  <c r="D1201" i="33" s="1"/>
  <c r="DQ51" i="25"/>
  <c r="DK51" i="25"/>
  <c r="T1190" i="33" s="1"/>
  <c r="DN51" i="25"/>
  <c r="DP51" i="25"/>
  <c r="D1190" i="33" s="1"/>
  <c r="DR57" i="25"/>
  <c r="D1369" i="33" s="1"/>
  <c r="D1370" i="33" s="1"/>
  <c r="S1360" i="33" s="1"/>
  <c r="S1361" i="33" s="1"/>
  <c r="DN57" i="25"/>
  <c r="DQ57" i="25"/>
  <c r="DK57" i="25"/>
  <c r="T1358" i="33" s="1"/>
  <c r="T1359" i="33" s="1"/>
  <c r="DO57" i="25"/>
  <c r="D1364" i="33" s="1"/>
  <c r="D1365" i="33" s="1"/>
  <c r="DP57" i="25"/>
  <c r="D1358" i="33" s="1"/>
  <c r="D1359" i="33" s="1"/>
  <c r="K1360" i="33" s="1"/>
  <c r="CK83" i="25"/>
  <c r="D2091" i="33" s="1"/>
  <c r="CM83" i="25"/>
  <c r="CG83" i="25"/>
  <c r="T2085" i="33" s="1"/>
  <c r="CJ83" i="25"/>
  <c r="CN83" i="25"/>
  <c r="D2095" i="33" s="1"/>
  <c r="CL83" i="25"/>
  <c r="D2085" i="33" s="1"/>
  <c r="DD37" i="3"/>
  <c r="DF37" i="3" s="1"/>
  <c r="GO37" i="25"/>
  <c r="K807" i="33" s="1"/>
  <c r="DK12" i="25"/>
  <c r="T98" i="33" s="1"/>
  <c r="DQ12" i="25"/>
  <c r="DN12" i="25"/>
  <c r="DO12" i="25"/>
  <c r="D104" i="33" s="1"/>
  <c r="DR12" i="25"/>
  <c r="D109" i="33" s="1"/>
  <c r="DP12" i="25"/>
  <c r="D98" i="33" s="1"/>
  <c r="CG34" i="25"/>
  <c r="T713" i="33" s="1"/>
  <c r="CJ34" i="25"/>
  <c r="CM34" i="25"/>
  <c r="CL34" i="25"/>
  <c r="D713" i="33" s="1"/>
  <c r="CK34" i="25"/>
  <c r="D719" i="33" s="1"/>
  <c r="CN34" i="25"/>
  <c r="D723" i="33" s="1"/>
  <c r="GO12" i="25"/>
  <c r="K107" i="33" s="1"/>
  <c r="DD12" i="3"/>
  <c r="DF12" i="3" s="1"/>
  <c r="BI30" i="25"/>
  <c r="BC30" i="25"/>
  <c r="T600" i="33" s="1"/>
  <c r="BF30" i="25"/>
  <c r="BG30" i="25"/>
  <c r="D605" i="33" s="1"/>
  <c r="BH30" i="25"/>
  <c r="D600" i="33" s="1"/>
  <c r="BJ30" i="25"/>
  <c r="D612" i="33" s="1"/>
  <c r="BI76" i="25"/>
  <c r="BF76" i="25"/>
  <c r="BC76" i="25"/>
  <c r="T1888" i="33" s="1"/>
  <c r="BJ76" i="25"/>
  <c r="D1900" i="33" s="1"/>
  <c r="BG76" i="25"/>
  <c r="D1893" i="33" s="1"/>
  <c r="BH76" i="25"/>
  <c r="D1888" i="33" s="1"/>
  <c r="BF38" i="25"/>
  <c r="BI38" i="25"/>
  <c r="BC38" i="25"/>
  <c r="T824" i="33" s="1"/>
  <c r="BH38" i="25"/>
  <c r="D824" i="33" s="1"/>
  <c r="BG38" i="25"/>
  <c r="D829" i="33" s="1"/>
  <c r="BJ38" i="25"/>
  <c r="D836" i="33" s="1"/>
  <c r="CK33" i="25"/>
  <c r="D691" i="33" s="1"/>
  <c r="CJ33" i="25"/>
  <c r="CM33" i="25"/>
  <c r="CG33" i="25"/>
  <c r="T685" i="33" s="1"/>
  <c r="CN33" i="25"/>
  <c r="D695" i="33" s="1"/>
  <c r="CL33" i="25"/>
  <c r="D685" i="33" s="1"/>
  <c r="BI104" i="25"/>
  <c r="BH104" i="25"/>
  <c r="D2672" i="33" s="1"/>
  <c r="BC104" i="25"/>
  <c r="T2672" i="33" s="1"/>
  <c r="BJ104" i="25"/>
  <c r="D2684" i="33" s="1"/>
  <c r="BF104" i="25"/>
  <c r="BG104" i="25"/>
  <c r="D2677" i="33" s="1"/>
  <c r="CK31" i="25"/>
  <c r="D635" i="33" s="1"/>
  <c r="CM31" i="25"/>
  <c r="CG31" i="25"/>
  <c r="T629" i="33" s="1"/>
  <c r="CJ31" i="25"/>
  <c r="CL31" i="25"/>
  <c r="D629" i="33" s="1"/>
  <c r="CN31" i="25"/>
  <c r="D639" i="33" s="1"/>
  <c r="DQ71" i="25"/>
  <c r="DO71" i="25"/>
  <c r="D1756" i="33" s="1"/>
  <c r="DN71" i="25"/>
  <c r="DP71" i="25"/>
  <c r="D1750" i="33" s="1"/>
  <c r="DR71" i="25"/>
  <c r="D1761" i="33" s="1"/>
  <c r="DK71" i="25"/>
  <c r="T1750" i="33" s="1"/>
  <c r="CM90" i="25"/>
  <c r="CJ90" i="25"/>
  <c r="CG90" i="25"/>
  <c r="T2281" i="33" s="1"/>
  <c r="CL90" i="25"/>
  <c r="D2281" i="33" s="1"/>
  <c r="CK90" i="25"/>
  <c r="D2287" i="33" s="1"/>
  <c r="CN90" i="25"/>
  <c r="D2291" i="33" s="1"/>
  <c r="CL13" i="25"/>
  <c r="D125" i="33" s="1"/>
  <c r="CN13" i="25"/>
  <c r="D135" i="33" s="1"/>
  <c r="CK13" i="25"/>
  <c r="D131" i="33" s="1"/>
  <c r="CJ13" i="25"/>
  <c r="CM13" i="25"/>
  <c r="CG13" i="25"/>
  <c r="T125" i="33" s="1"/>
  <c r="BF71" i="25"/>
  <c r="BC71" i="25"/>
  <c r="T1748" i="33" s="1"/>
  <c r="BI71" i="25"/>
  <c r="BG71" i="25"/>
  <c r="D1753" i="33" s="1"/>
  <c r="BJ71" i="25"/>
  <c r="D1760" i="33" s="1"/>
  <c r="BH71" i="25"/>
  <c r="D1748" i="33" s="1"/>
  <c r="DQ36" i="25"/>
  <c r="DN36" i="25"/>
  <c r="DK36" i="25"/>
  <c r="T770" i="33" s="1"/>
  <c r="DP36" i="25"/>
  <c r="D770" i="33" s="1"/>
  <c r="DO36" i="25"/>
  <c r="D776" i="33" s="1"/>
  <c r="DR36" i="25"/>
  <c r="D781" i="33" s="1"/>
  <c r="BJ11" i="25"/>
  <c r="D80" i="33" s="1"/>
  <c r="BG11" i="25"/>
  <c r="D73" i="33" s="1"/>
  <c r="BC11" i="25"/>
  <c r="T68" i="33" s="1"/>
  <c r="BI11" i="25"/>
  <c r="BF11" i="25"/>
  <c r="BH11" i="25"/>
  <c r="D68" i="33" s="1"/>
  <c r="BG63" i="25"/>
  <c r="D1529" i="33" s="1"/>
  <c r="BF63" i="25"/>
  <c r="BJ63" i="25"/>
  <c r="D1536" i="33" s="1"/>
  <c r="D1538" i="33" s="1"/>
  <c r="S1528" i="33" s="1"/>
  <c r="S1529" i="33" s="1"/>
  <c r="BC63" i="25"/>
  <c r="T1524" i="33" s="1"/>
  <c r="T1527" i="33" s="1"/>
  <c r="BI63" i="25"/>
  <c r="BH63" i="25"/>
  <c r="D1524" i="33" s="1"/>
  <c r="D1527" i="33" s="1"/>
  <c r="BI26" i="25"/>
  <c r="BC26" i="25"/>
  <c r="T488" i="33" s="1"/>
  <c r="T491" i="33" s="1"/>
  <c r="BF26" i="25"/>
  <c r="BJ26" i="25"/>
  <c r="D500" i="33" s="1"/>
  <c r="D502" i="33" s="1"/>
  <c r="S492" i="33" s="1"/>
  <c r="S493" i="33" s="1"/>
  <c r="BG26" i="25"/>
  <c r="D493" i="33" s="1"/>
  <c r="D497" i="33" s="1"/>
  <c r="BH26" i="25"/>
  <c r="D488" i="33" s="1"/>
  <c r="D491" i="33" s="1"/>
  <c r="CM14" i="25"/>
  <c r="CJ14" i="25"/>
  <c r="CG14" i="25"/>
  <c r="T153" i="33" s="1"/>
  <c r="CK14" i="25"/>
  <c r="D159" i="33" s="1"/>
  <c r="CL14" i="25"/>
  <c r="D153" i="33" s="1"/>
  <c r="CN14" i="25"/>
  <c r="D163" i="33" s="1"/>
  <c r="DR52" i="25"/>
  <c r="D1229" i="33" s="1"/>
  <c r="DN52" i="25"/>
  <c r="DQ52" i="25"/>
  <c r="DK52" i="25"/>
  <c r="T1218" i="33" s="1"/>
  <c r="DP52" i="25"/>
  <c r="D1218" i="33" s="1"/>
  <c r="DO52" i="25"/>
  <c r="D1224" i="33" s="1"/>
  <c r="DP28" i="25"/>
  <c r="D546" i="33" s="1"/>
  <c r="DK28" i="25"/>
  <c r="T546" i="33" s="1"/>
  <c r="DQ28" i="25"/>
  <c r="DN28" i="25"/>
  <c r="DO28" i="25"/>
  <c r="D552" i="33" s="1"/>
  <c r="DR28" i="25"/>
  <c r="D557" i="33" s="1"/>
  <c r="BI79" i="25"/>
  <c r="BF79" i="25"/>
  <c r="BC79" i="25"/>
  <c r="T1972" i="33" s="1"/>
  <c r="BJ79" i="25"/>
  <c r="D1984" i="33" s="1"/>
  <c r="BH79" i="25"/>
  <c r="D1972" i="33" s="1"/>
  <c r="BG79" i="25"/>
  <c r="D1977" i="33" s="1"/>
  <c r="DN20" i="25"/>
  <c r="DK20" i="25"/>
  <c r="T322" i="33" s="1"/>
  <c r="DQ20" i="25"/>
  <c r="DR20" i="25"/>
  <c r="D333" i="33" s="1"/>
  <c r="DO20" i="25"/>
  <c r="D328" i="33" s="1"/>
  <c r="DP20" i="25"/>
  <c r="D322" i="33" s="1"/>
  <c r="DU14" i="25"/>
  <c r="BI90" i="25"/>
  <c r="BC90" i="25"/>
  <c r="T2280" i="33" s="1"/>
  <c r="BF90" i="25"/>
  <c r="BH90" i="25"/>
  <c r="D2280" i="33" s="1"/>
  <c r="BJ90" i="25"/>
  <c r="D2292" i="33" s="1"/>
  <c r="BG90" i="25"/>
  <c r="D2285" i="33" s="1"/>
  <c r="BF60" i="25"/>
  <c r="BI60" i="25"/>
  <c r="BC60" i="25"/>
  <c r="T1440" i="33" s="1"/>
  <c r="BG60" i="25"/>
  <c r="D1445" i="33" s="1"/>
  <c r="BH60" i="25"/>
  <c r="D1440" i="33" s="1"/>
  <c r="BJ60" i="25"/>
  <c r="D1452" i="33" s="1"/>
  <c r="BF10" i="25"/>
  <c r="BC10" i="25"/>
  <c r="T40" i="33" s="1"/>
  <c r="BI10" i="25"/>
  <c r="BG10" i="25"/>
  <c r="D45" i="33" s="1"/>
  <c r="BH10" i="25"/>
  <c r="D40" i="33" s="1"/>
  <c r="BJ10" i="25"/>
  <c r="D52" i="33" s="1"/>
  <c r="DK90" i="25"/>
  <c r="T2282" i="33" s="1"/>
  <c r="DN90" i="25"/>
  <c r="DQ90" i="25"/>
  <c r="DP90" i="25"/>
  <c r="D2282" i="33" s="1"/>
  <c r="DO90" i="25"/>
  <c r="D2288" i="33" s="1"/>
  <c r="DR90" i="25"/>
  <c r="D2293" i="33" s="1"/>
  <c r="DR104" i="25"/>
  <c r="D2685" i="33" s="1"/>
  <c r="DK104" i="25"/>
  <c r="T2674" i="33" s="1"/>
  <c r="DP104" i="25"/>
  <c r="D2674" i="33" s="1"/>
  <c r="DN104" i="25"/>
  <c r="DO104" i="25"/>
  <c r="D2680" i="33" s="1"/>
  <c r="DQ104" i="25"/>
  <c r="DO21" i="25"/>
  <c r="D356" i="33" s="1"/>
  <c r="DN21" i="25"/>
  <c r="DK21" i="25"/>
  <c r="T350" i="33" s="1"/>
  <c r="DQ21" i="25"/>
  <c r="DP21" i="25"/>
  <c r="D350" i="33" s="1"/>
  <c r="DR21" i="25"/>
  <c r="D361" i="33" s="1"/>
  <c r="GO11" i="25"/>
  <c r="K79" i="33" s="1"/>
  <c r="DD11" i="3"/>
  <c r="DF11" i="3" s="1"/>
  <c r="DR60" i="25"/>
  <c r="D1453" i="33" s="1"/>
  <c r="DK60" i="25"/>
  <c r="T1442" i="33" s="1"/>
  <c r="DQ60" i="25"/>
  <c r="DN60" i="25"/>
  <c r="DP60" i="25"/>
  <c r="D1442" i="33" s="1"/>
  <c r="DO60" i="25"/>
  <c r="D1448" i="33" s="1"/>
  <c r="CK91" i="25"/>
  <c r="D2315" i="33" s="1"/>
  <c r="CJ91" i="25"/>
  <c r="CG91" i="25"/>
  <c r="T2309" i="33" s="1"/>
  <c r="CM91" i="25"/>
  <c r="CN91" i="25"/>
  <c r="D2319" i="33" s="1"/>
  <c r="CL91" i="25"/>
  <c r="D2309" i="33" s="1"/>
  <c r="BG66" i="25"/>
  <c r="D1613" i="33" s="1"/>
  <c r="D1617" i="33" s="1"/>
  <c r="BC66" i="25"/>
  <c r="T1608" i="33" s="1"/>
  <c r="T1611" i="33" s="1"/>
  <c r="BI66" i="25"/>
  <c r="BF66" i="25"/>
  <c r="BH66" i="25"/>
  <c r="D1608" i="33" s="1"/>
  <c r="D1611" i="33" s="1"/>
  <c r="BJ66" i="25"/>
  <c r="D1620" i="33" s="1"/>
  <c r="D1622" i="33" s="1"/>
  <c r="S1612" i="33" s="1"/>
  <c r="S1613" i="33" s="1"/>
  <c r="BF14" i="25"/>
  <c r="BC14" i="25"/>
  <c r="T152" i="33" s="1"/>
  <c r="BJ14" i="25"/>
  <c r="D164" i="33" s="1"/>
  <c r="D166" i="33" s="1"/>
  <c r="S156" i="33" s="1"/>
  <c r="S157" i="33" s="1"/>
  <c r="BI14" i="25"/>
  <c r="BG14" i="25"/>
  <c r="D157" i="33" s="1"/>
  <c r="D161" i="33" s="1"/>
  <c r="BH14" i="25"/>
  <c r="D152" i="33" s="1"/>
  <c r="D155" i="33" s="1"/>
  <c r="BG17" i="25"/>
  <c r="D241" i="33" s="1"/>
  <c r="D245" i="33" s="1"/>
  <c r="BF17" i="25"/>
  <c r="BI17" i="25"/>
  <c r="BC17" i="25"/>
  <c r="T236" i="33" s="1"/>
  <c r="BJ17" i="25"/>
  <c r="D248" i="33" s="1"/>
  <c r="BH17" i="25"/>
  <c r="D236" i="33" s="1"/>
  <c r="BI69" i="25"/>
  <c r="BF69" i="25"/>
  <c r="BC69" i="25"/>
  <c r="T1692" i="33" s="1"/>
  <c r="T1695" i="33" s="1"/>
  <c r="BG69" i="25"/>
  <c r="D1697" i="33" s="1"/>
  <c r="D1701" i="33" s="1"/>
  <c r="BJ69" i="25"/>
  <c r="D1704" i="33" s="1"/>
  <c r="D1706" i="33" s="1"/>
  <c r="S1696" i="33" s="1"/>
  <c r="S1697" i="33" s="1"/>
  <c r="BH69" i="25"/>
  <c r="D1692" i="33" s="1"/>
  <c r="D1695" i="33" s="1"/>
  <c r="DP19" i="25"/>
  <c r="D294" i="33" s="1"/>
  <c r="DN19" i="25"/>
  <c r="DO19" i="25"/>
  <c r="D300" i="33" s="1"/>
  <c r="DQ19" i="25"/>
  <c r="DR19" i="25"/>
  <c r="D305" i="33" s="1"/>
  <c r="DK19" i="25"/>
  <c r="T294" i="33" s="1"/>
  <c r="DK37" i="25"/>
  <c r="T798" i="33" s="1"/>
  <c r="DQ37" i="25"/>
  <c r="DN37" i="25"/>
  <c r="DR37" i="25"/>
  <c r="D809" i="33" s="1"/>
  <c r="DO37" i="25"/>
  <c r="D804" i="33" s="1"/>
  <c r="DP37" i="25"/>
  <c r="D798" i="33" s="1"/>
  <c r="GQ14" i="25"/>
  <c r="M163" i="33" s="1"/>
  <c r="DH14" i="3"/>
  <c r="CM71" i="25"/>
  <c r="CJ71" i="25"/>
  <c r="CG71" i="25"/>
  <c r="T1749" i="33" s="1"/>
  <c r="CL71" i="25"/>
  <c r="D1749" i="33" s="1"/>
  <c r="CN71" i="25"/>
  <c r="D1759" i="33" s="1"/>
  <c r="CK71" i="25"/>
  <c r="D1755" i="33" s="1"/>
  <c r="BF18" i="25"/>
  <c r="BC18" i="25"/>
  <c r="T264" i="33" s="1"/>
  <c r="BI18" i="25"/>
  <c r="BJ18" i="25"/>
  <c r="D276" i="33" s="1"/>
  <c r="BH18" i="25"/>
  <c r="D264" i="33" s="1"/>
  <c r="BG18" i="25"/>
  <c r="D269" i="33" s="1"/>
  <c r="BH21" i="25"/>
  <c r="D348" i="33" s="1"/>
  <c r="BG21" i="25"/>
  <c r="D353" i="33" s="1"/>
  <c r="BC21" i="25"/>
  <c r="T348" i="33" s="1"/>
  <c r="BF21" i="25"/>
  <c r="BI21" i="25"/>
  <c r="BJ21" i="25"/>
  <c r="D360" i="33" s="1"/>
  <c r="DR44" i="25"/>
  <c r="D1005" i="33" s="1"/>
  <c r="DK44" i="25"/>
  <c r="T994" i="33" s="1"/>
  <c r="DQ44" i="25"/>
  <c r="DN44" i="25"/>
  <c r="DP44" i="25"/>
  <c r="D994" i="33" s="1"/>
  <c r="DO44" i="25"/>
  <c r="D1000" i="33" s="1"/>
  <c r="CO98" i="25"/>
  <c r="CM53" i="25"/>
  <c r="CG53" i="25"/>
  <c r="T1245" i="33" s="1"/>
  <c r="CJ53" i="25"/>
  <c r="CL53" i="25"/>
  <c r="D1245" i="33" s="1"/>
  <c r="CN53" i="25"/>
  <c r="D1255" i="33" s="1"/>
  <c r="CK53" i="25"/>
  <c r="D1251" i="33" s="1"/>
  <c r="BF27" i="25"/>
  <c r="BC27" i="25"/>
  <c r="T516" i="33" s="1"/>
  <c r="BI27" i="25"/>
  <c r="BJ27" i="25"/>
  <c r="D528" i="33" s="1"/>
  <c r="BH27" i="25"/>
  <c r="D516" i="33" s="1"/>
  <c r="BG27" i="25"/>
  <c r="D521" i="33" s="1"/>
  <c r="CM10" i="25"/>
  <c r="CG10" i="25"/>
  <c r="T41" i="33" s="1"/>
  <c r="CJ10" i="25"/>
  <c r="CN10" i="25"/>
  <c r="D51" i="33" s="1"/>
  <c r="CK10" i="25"/>
  <c r="D47" i="33" s="1"/>
  <c r="CL10" i="25"/>
  <c r="D41" i="33" s="1"/>
  <c r="DO48" i="25"/>
  <c r="D1112" i="33" s="1"/>
  <c r="DR48" i="25"/>
  <c r="D1117" i="33" s="1"/>
  <c r="DQ48" i="25"/>
  <c r="DN48" i="25"/>
  <c r="DK48" i="25"/>
  <c r="T1106" i="33" s="1"/>
  <c r="DP48" i="25"/>
  <c r="D1106" i="33" s="1"/>
  <c r="CJ78" i="25"/>
  <c r="CM78" i="25"/>
  <c r="CG78" i="25"/>
  <c r="T1945" i="33" s="1"/>
  <c r="T1947" i="33" s="1"/>
  <c r="CK78" i="25"/>
  <c r="D1951" i="33" s="1"/>
  <c r="D1953" i="33" s="1"/>
  <c r="CL78" i="25"/>
  <c r="D1945" i="33" s="1"/>
  <c r="D1947" i="33" s="1"/>
  <c r="K1948" i="33" s="1"/>
  <c r="CN78" i="25"/>
  <c r="D1955" i="33" s="1"/>
  <c r="D1958" i="33" s="1"/>
  <c r="S1948" i="33" s="1"/>
  <c r="S1949" i="33" s="1"/>
  <c r="CK105" i="25"/>
  <c r="D2707" i="33" s="1"/>
  <c r="CM105" i="25"/>
  <c r="CJ105" i="25"/>
  <c r="CG105" i="25"/>
  <c r="T2701" i="33" s="1"/>
  <c r="CL105" i="25"/>
  <c r="D2701" i="33" s="1"/>
  <c r="CN105" i="25"/>
  <c r="D2711" i="33" s="1"/>
  <c r="CG32" i="25"/>
  <c r="T657" i="33" s="1"/>
  <c r="CJ32" i="25"/>
  <c r="CM32" i="25"/>
  <c r="CL32" i="25"/>
  <c r="D657" i="33" s="1"/>
  <c r="CN32" i="25"/>
  <c r="D667" i="33" s="1"/>
  <c r="CK32" i="25"/>
  <c r="D663" i="33" s="1"/>
  <c r="K96" i="15"/>
  <c r="R13" i="33"/>
  <c r="R15" i="33" s="1"/>
  <c r="CK9" i="25"/>
  <c r="CL9" i="25"/>
  <c r="D13" i="33" s="1"/>
  <c r="D15" i="33" s="1"/>
  <c r="K16" i="33" s="1"/>
  <c r="K17" i="33" s="1"/>
  <c r="CG9" i="25"/>
  <c r="T13" i="33" s="1"/>
  <c r="T15" i="33" s="1"/>
  <c r="CN9" i="25"/>
  <c r="D23" i="33" s="1"/>
  <c r="D26" i="33" s="1"/>
  <c r="CM9" i="25"/>
  <c r="CJ9" i="25"/>
  <c r="CG62" i="25"/>
  <c r="T1497" i="33" s="1"/>
  <c r="CM62" i="25"/>
  <c r="CJ62" i="25"/>
  <c r="CN62" i="25"/>
  <c r="D1507" i="33" s="1"/>
  <c r="CK62" i="25"/>
  <c r="D1503" i="33" s="1"/>
  <c r="CL62" i="25"/>
  <c r="D1497" i="33" s="1"/>
  <c r="BF31" i="25"/>
  <c r="BC31" i="25"/>
  <c r="T628" i="33" s="1"/>
  <c r="T631" i="33" s="1"/>
  <c r="BI31" i="25"/>
  <c r="BG31" i="25"/>
  <c r="D633" i="33" s="1"/>
  <c r="D637" i="33" s="1"/>
  <c r="BJ31" i="25"/>
  <c r="D640" i="33" s="1"/>
  <c r="BH31" i="25"/>
  <c r="D628" i="33" s="1"/>
  <c r="D631" i="33" s="1"/>
  <c r="CN18" i="25"/>
  <c r="D275" i="33" s="1"/>
  <c r="CG18" i="25"/>
  <c r="T265" i="33" s="1"/>
  <c r="CK18" i="25"/>
  <c r="D271" i="33" s="1"/>
  <c r="CM18" i="25"/>
  <c r="CL18" i="25"/>
  <c r="D265" i="33" s="1"/>
  <c r="CJ18" i="25"/>
  <c r="IQ59" i="25"/>
  <c r="BF44" i="25"/>
  <c r="BC44" i="25"/>
  <c r="T992" i="33" s="1"/>
  <c r="T995" i="33" s="1"/>
  <c r="BI44" i="25"/>
  <c r="BG44" i="25"/>
  <c r="D997" i="33" s="1"/>
  <c r="BJ44" i="25"/>
  <c r="D1004" i="33" s="1"/>
  <c r="D1006" i="33" s="1"/>
  <c r="S996" i="33" s="1"/>
  <c r="S997" i="33" s="1"/>
  <c r="BH44" i="25"/>
  <c r="D992" i="33" s="1"/>
  <c r="DD35" i="3"/>
  <c r="DF35" i="3" s="1"/>
  <c r="GO35" i="25"/>
  <c r="K751" i="33" s="1"/>
  <c r="CL85" i="25"/>
  <c r="D2141" i="33" s="1"/>
  <c r="CJ85" i="25"/>
  <c r="CM85" i="25"/>
  <c r="CG85" i="25"/>
  <c r="T2141" i="33" s="1"/>
  <c r="CK85" i="25"/>
  <c r="D2147" i="33" s="1"/>
  <c r="CN85" i="25"/>
  <c r="D2151" i="33" s="1"/>
  <c r="CL108" i="25"/>
  <c r="D2785" i="33" s="1"/>
  <c r="CM108" i="25"/>
  <c r="CJ108" i="25"/>
  <c r="CG108" i="25"/>
  <c r="T2785" i="33" s="1"/>
  <c r="CN108" i="25"/>
  <c r="D2795" i="33" s="1"/>
  <c r="CK108" i="25"/>
  <c r="D2791" i="33" s="1"/>
  <c r="IQ77" i="25"/>
  <c r="DR47" i="25"/>
  <c r="D1089" i="33" s="1"/>
  <c r="DN47" i="25"/>
  <c r="DO47" i="25"/>
  <c r="D1084" i="33" s="1"/>
  <c r="D1085" i="33" s="1"/>
  <c r="DQ47" i="25"/>
  <c r="DP47" i="25"/>
  <c r="D1078" i="33" s="1"/>
  <c r="D1079" i="33" s="1"/>
  <c r="K1080" i="33" s="1"/>
  <c r="DK47" i="25"/>
  <c r="T1078" i="33" s="1"/>
  <c r="T1079" i="33" s="1"/>
  <c r="CG81" i="25"/>
  <c r="T2029" i="33" s="1"/>
  <c r="CM81" i="25"/>
  <c r="CJ81" i="25"/>
  <c r="CN81" i="25"/>
  <c r="D2039" i="33" s="1"/>
  <c r="CK81" i="25"/>
  <c r="D2035" i="33" s="1"/>
  <c r="CL81" i="25"/>
  <c r="D2029" i="33" s="1"/>
  <c r="BI92" i="25"/>
  <c r="BF92" i="25"/>
  <c r="BC92" i="25"/>
  <c r="T2336" i="33" s="1"/>
  <c r="BJ92" i="25"/>
  <c r="D2348" i="33" s="1"/>
  <c r="D2350" i="33" s="1"/>
  <c r="S2340" i="33" s="1"/>
  <c r="S2341" i="33" s="1"/>
  <c r="BH92" i="25"/>
  <c r="D2336" i="33" s="1"/>
  <c r="D2339" i="33" s="1"/>
  <c r="BG92" i="25"/>
  <c r="D2341" i="33" s="1"/>
  <c r="D2345" i="33" s="1"/>
  <c r="DU33" i="25"/>
  <c r="DQ107" i="25"/>
  <c r="DN107" i="25"/>
  <c r="DK107" i="25"/>
  <c r="T2758" i="33" s="1"/>
  <c r="T2759" i="33" s="1"/>
  <c r="DP107" i="25"/>
  <c r="D2758" i="33" s="1"/>
  <c r="D2759" i="33" s="1"/>
  <c r="K2760" i="33" s="1"/>
  <c r="DO107" i="25"/>
  <c r="D2764" i="33" s="1"/>
  <c r="D2765" i="33" s="1"/>
  <c r="DR107" i="25"/>
  <c r="D2769" i="33" s="1"/>
  <c r="D2770" i="33" s="1"/>
  <c r="S2760" i="33" s="1"/>
  <c r="S2761" i="33" s="1"/>
  <c r="BI28" i="25"/>
  <c r="BF28" i="25"/>
  <c r="BC28" i="25"/>
  <c r="T544" i="33" s="1"/>
  <c r="T547" i="33" s="1"/>
  <c r="BG28" i="25"/>
  <c r="D549" i="33" s="1"/>
  <c r="D553" i="33" s="1"/>
  <c r="BH28" i="25"/>
  <c r="D544" i="33" s="1"/>
  <c r="D547" i="33" s="1"/>
  <c r="BJ28" i="25"/>
  <c r="D556" i="33" s="1"/>
  <c r="BC33" i="25"/>
  <c r="T684" i="33" s="1"/>
  <c r="T687" i="33" s="1"/>
  <c r="BF33" i="25"/>
  <c r="BI33" i="25"/>
  <c r="BG33" i="25"/>
  <c r="D689" i="33" s="1"/>
  <c r="BH33" i="25"/>
  <c r="D684" i="33" s="1"/>
  <c r="BJ33" i="25"/>
  <c r="D696" i="33" s="1"/>
  <c r="D698" i="33" s="1"/>
  <c r="S688" i="33" s="1"/>
  <c r="S689" i="33" s="1"/>
  <c r="DP79" i="25"/>
  <c r="D1974" i="33" s="1"/>
  <c r="DR79" i="25"/>
  <c r="D1985" i="33" s="1"/>
  <c r="DQ79" i="25"/>
  <c r="DN79" i="25"/>
  <c r="DK79" i="25"/>
  <c r="T1974" i="33" s="1"/>
  <c r="DO79" i="25"/>
  <c r="D1980" i="33" s="1"/>
  <c r="DR13" i="25"/>
  <c r="D137" i="33" s="1"/>
  <c r="DK13" i="25"/>
  <c r="T126" i="33" s="1"/>
  <c r="DQ13" i="25"/>
  <c r="DN13" i="25"/>
  <c r="DP13" i="25"/>
  <c r="D126" i="33" s="1"/>
  <c r="DO13" i="25"/>
  <c r="D132" i="33" s="1"/>
  <c r="DP99" i="25"/>
  <c r="D2534" i="33" s="1"/>
  <c r="DR99" i="25"/>
  <c r="D2545" i="33" s="1"/>
  <c r="DK99" i="25"/>
  <c r="T2534" i="33" s="1"/>
  <c r="DN99" i="25"/>
  <c r="DO99" i="25"/>
  <c r="D2540" i="33" s="1"/>
  <c r="DQ99" i="25"/>
  <c r="DS99" i="25" s="1"/>
  <c r="BJ40" i="25"/>
  <c r="D892" i="33" s="1"/>
  <c r="BI40" i="25"/>
  <c r="BF40" i="25"/>
  <c r="BC40" i="25"/>
  <c r="T880" i="33" s="1"/>
  <c r="BG40" i="25"/>
  <c r="D885" i="33" s="1"/>
  <c r="BH40" i="25"/>
  <c r="D880" i="33" s="1"/>
  <c r="BF29" i="25"/>
  <c r="BI29" i="25"/>
  <c r="BC29" i="25"/>
  <c r="T572" i="33" s="1"/>
  <c r="BJ29" i="25"/>
  <c r="D584" i="33" s="1"/>
  <c r="BH29" i="25"/>
  <c r="D572" i="33" s="1"/>
  <c r="BG29" i="25"/>
  <c r="D577" i="33" s="1"/>
  <c r="BI105" i="25"/>
  <c r="BC105" i="25"/>
  <c r="T2700" i="33" s="1"/>
  <c r="T2703" i="33" s="1"/>
  <c r="BF105" i="25"/>
  <c r="BG105" i="25"/>
  <c r="D2705" i="33" s="1"/>
  <c r="BJ105" i="25"/>
  <c r="D2712" i="33" s="1"/>
  <c r="BH105" i="25"/>
  <c r="D2700" i="33" s="1"/>
  <c r="D2703" i="33" s="1"/>
  <c r="BF65" i="25"/>
  <c r="BI65" i="25"/>
  <c r="BC65" i="25"/>
  <c r="T1580" i="33" s="1"/>
  <c r="T1583" i="33" s="1"/>
  <c r="BG65" i="25"/>
  <c r="D1585" i="33" s="1"/>
  <c r="D1589" i="33" s="1"/>
  <c r="BJ65" i="25"/>
  <c r="D1592" i="33" s="1"/>
  <c r="D1594" i="33" s="1"/>
  <c r="S1584" i="33" s="1"/>
  <c r="S1585" i="33" s="1"/>
  <c r="BH65" i="25"/>
  <c r="D1580" i="33" s="1"/>
  <c r="D1583" i="33" s="1"/>
  <c r="BI35" i="25"/>
  <c r="BC35" i="25"/>
  <c r="T740" i="33" s="1"/>
  <c r="T743" i="33" s="1"/>
  <c r="BF35" i="25"/>
  <c r="BH35" i="25"/>
  <c r="D740" i="33" s="1"/>
  <c r="BG35" i="25"/>
  <c r="D745" i="33" s="1"/>
  <c r="D749" i="33" s="1"/>
  <c r="BJ35" i="25"/>
  <c r="D752" i="33" s="1"/>
  <c r="D754" i="33" s="1"/>
  <c r="S744" i="33" s="1"/>
  <c r="S745" i="33" s="1"/>
  <c r="BK59" i="25"/>
  <c r="BC88" i="25"/>
  <c r="T2224" i="33" s="1"/>
  <c r="T2227" i="33" s="1"/>
  <c r="BI88" i="25"/>
  <c r="BF88" i="25"/>
  <c r="BH88" i="25"/>
  <c r="D2224" i="33" s="1"/>
  <c r="D2227" i="33" s="1"/>
  <c r="BG88" i="25"/>
  <c r="D2229" i="33" s="1"/>
  <c r="D2233" i="33" s="1"/>
  <c r="BJ88" i="25"/>
  <c r="D2236" i="33" s="1"/>
  <c r="D2238" i="33" s="1"/>
  <c r="S2228" i="33" s="1"/>
  <c r="S2229" i="33" s="1"/>
  <c r="BG42" i="25"/>
  <c r="D941" i="33" s="1"/>
  <c r="D945" i="33" s="1"/>
  <c r="BF42" i="25"/>
  <c r="BC42" i="25"/>
  <c r="T936" i="33" s="1"/>
  <c r="T939" i="33" s="1"/>
  <c r="BI42" i="25"/>
  <c r="BJ42" i="25"/>
  <c r="D948" i="33" s="1"/>
  <c r="D950" i="33" s="1"/>
  <c r="S940" i="33" s="1"/>
  <c r="S941" i="33" s="1"/>
  <c r="BH42" i="25"/>
  <c r="D936" i="33" s="1"/>
  <c r="D939" i="33" s="1"/>
  <c r="BF62" i="25"/>
  <c r="BI62" i="25"/>
  <c r="BC62" i="25"/>
  <c r="T1496" i="33" s="1"/>
  <c r="T1499" i="33" s="1"/>
  <c r="BG62" i="25"/>
  <c r="D1501" i="33" s="1"/>
  <c r="D1505" i="33" s="1"/>
  <c r="BH62" i="25"/>
  <c r="D1496" i="33" s="1"/>
  <c r="BJ62" i="25"/>
  <c r="D1508" i="33" s="1"/>
  <c r="D1510" i="33" s="1"/>
  <c r="S1500" i="33" s="1"/>
  <c r="S1501" i="33" s="1"/>
  <c r="BC22" i="25"/>
  <c r="T376" i="33" s="1"/>
  <c r="BI22" i="25"/>
  <c r="BF22" i="25"/>
  <c r="BH22" i="25"/>
  <c r="D376" i="33" s="1"/>
  <c r="BG22" i="25"/>
  <c r="D381" i="33" s="1"/>
  <c r="BJ22" i="25"/>
  <c r="D388" i="33" s="1"/>
  <c r="IQ106" i="25"/>
  <c r="BF86" i="25"/>
  <c r="BI86" i="25"/>
  <c r="BC86" i="25"/>
  <c r="T2168" i="33" s="1"/>
  <c r="T2171" i="33" s="1"/>
  <c r="BG86" i="25"/>
  <c r="D2173" i="33" s="1"/>
  <c r="D2177" i="33" s="1"/>
  <c r="BJ86" i="25"/>
  <c r="D2180" i="33" s="1"/>
  <c r="D2182" i="33" s="1"/>
  <c r="S2172" i="33" s="1"/>
  <c r="S2173" i="33" s="1"/>
  <c r="BH86" i="25"/>
  <c r="D2168" i="33" s="1"/>
  <c r="D2171" i="33" s="1"/>
  <c r="CM48" i="25"/>
  <c r="CG48" i="25"/>
  <c r="T1105" i="33" s="1"/>
  <c r="CJ48" i="25"/>
  <c r="CK48" i="25"/>
  <c r="D1111" i="33" s="1"/>
  <c r="CL48" i="25"/>
  <c r="D1105" i="33" s="1"/>
  <c r="CN48" i="25"/>
  <c r="D1115" i="33" s="1"/>
  <c r="DH24" i="3"/>
  <c r="GQ24" i="25"/>
  <c r="M443" i="33" s="1"/>
  <c r="DV33" i="25"/>
  <c r="CG101" i="25"/>
  <c r="T2589" i="33" s="1"/>
  <c r="T2591" i="33" s="1"/>
  <c r="CJ101" i="25"/>
  <c r="CM101" i="25"/>
  <c r="CN101" i="25"/>
  <c r="D2599" i="33" s="1"/>
  <c r="D2602" i="33" s="1"/>
  <c r="S2592" i="33" s="1"/>
  <c r="S2593" i="33" s="1"/>
  <c r="CK101" i="25"/>
  <c r="D2595" i="33" s="1"/>
  <c r="D2597" i="33" s="1"/>
  <c r="CL101" i="25"/>
  <c r="D2589" i="33" s="1"/>
  <c r="D2591" i="33" s="1"/>
  <c r="K2592" i="33" s="1"/>
  <c r="BF51" i="25"/>
  <c r="BC51" i="25"/>
  <c r="T1188" i="33" s="1"/>
  <c r="T1191" i="33" s="1"/>
  <c r="BI51" i="25"/>
  <c r="BH51" i="25"/>
  <c r="D1188" i="33" s="1"/>
  <c r="D1191" i="33" s="1"/>
  <c r="BJ51" i="25"/>
  <c r="D1200" i="33" s="1"/>
  <c r="D1202" i="33" s="1"/>
  <c r="S1192" i="33" s="1"/>
  <c r="S1193" i="33" s="1"/>
  <c r="BG51" i="25"/>
  <c r="D1193" i="33" s="1"/>
  <c r="D1197" i="33" s="1"/>
  <c r="DO45" i="25"/>
  <c r="D1028" i="33" s="1"/>
  <c r="D1029" i="33" s="1"/>
  <c r="DR45" i="25"/>
  <c r="D1033" i="33" s="1"/>
  <c r="D1034" i="33" s="1"/>
  <c r="S1024" i="33" s="1"/>
  <c r="S1025" i="33" s="1"/>
  <c r="DN45" i="25"/>
  <c r="DK45" i="25"/>
  <c r="T1022" i="33" s="1"/>
  <c r="T1023" i="33" s="1"/>
  <c r="DQ45" i="25"/>
  <c r="DP45" i="25"/>
  <c r="D1022" i="33" s="1"/>
  <c r="D1023" i="33" s="1"/>
  <c r="K1024" i="33" s="1"/>
  <c r="BC103" i="25"/>
  <c r="T2644" i="33" s="1"/>
  <c r="T2647" i="33" s="1"/>
  <c r="BF103" i="25"/>
  <c r="BI103" i="25"/>
  <c r="BJ103" i="25"/>
  <c r="D2656" i="33" s="1"/>
  <c r="D2658" i="33" s="1"/>
  <c r="S2648" i="33" s="1"/>
  <c r="S2649" i="33" s="1"/>
  <c r="BG103" i="25"/>
  <c r="D2649" i="33" s="1"/>
  <c r="D2653" i="33" s="1"/>
  <c r="BH103" i="25"/>
  <c r="D2644" i="33" s="1"/>
  <c r="D2647" i="33" s="1"/>
  <c r="DP85" i="25"/>
  <c r="D2142" i="33" s="1"/>
  <c r="DO85" i="25"/>
  <c r="D2148" i="33" s="1"/>
  <c r="DR85" i="25"/>
  <c r="D2153" i="33" s="1"/>
  <c r="DQ85" i="25"/>
  <c r="DN85" i="25"/>
  <c r="DK85" i="25"/>
  <c r="T2142" i="33" s="1"/>
  <c r="CJ41" i="25"/>
  <c r="CM41" i="25"/>
  <c r="CG41" i="25"/>
  <c r="T909" i="33" s="1"/>
  <c r="CK41" i="25"/>
  <c r="D915" i="33" s="1"/>
  <c r="CN41" i="25"/>
  <c r="D919" i="33" s="1"/>
  <c r="CL41" i="25"/>
  <c r="D909" i="33" s="1"/>
  <c r="BC83" i="25"/>
  <c r="T2084" i="33" s="1"/>
  <c r="BI83" i="25"/>
  <c r="BF83" i="25"/>
  <c r="BJ83" i="25"/>
  <c r="D2096" i="33" s="1"/>
  <c r="BH83" i="25"/>
  <c r="D2084" i="33" s="1"/>
  <c r="BG83" i="25"/>
  <c r="D2089" i="33" s="1"/>
  <c r="KA36" i="25"/>
  <c r="AG116" i="15"/>
  <c r="DO76" i="25"/>
  <c r="D1896" i="33" s="1"/>
  <c r="DR76" i="25"/>
  <c r="D1901" i="33" s="1"/>
  <c r="DK76" i="25"/>
  <c r="T1890" i="33" s="1"/>
  <c r="DN76" i="25"/>
  <c r="DQ76" i="25"/>
  <c r="DP76" i="25"/>
  <c r="D1890" i="33" s="1"/>
  <c r="CK93" i="25"/>
  <c r="D2371" i="33" s="1"/>
  <c r="D2373" i="33" s="1"/>
  <c r="CM93" i="25"/>
  <c r="CG93" i="25"/>
  <c r="T2365" i="33" s="1"/>
  <c r="T2367" i="33" s="1"/>
  <c r="CJ93" i="25"/>
  <c r="CN93" i="25"/>
  <c r="D2375" i="33" s="1"/>
  <c r="D2378" i="33" s="1"/>
  <c r="S2368" i="33" s="1"/>
  <c r="S2369" i="33" s="1"/>
  <c r="CL93" i="25"/>
  <c r="D2365" i="33" s="1"/>
  <c r="D2367" i="33" s="1"/>
  <c r="K2368" i="33" s="1"/>
  <c r="BF70" i="25"/>
  <c r="BC70" i="25"/>
  <c r="T1720" i="33" s="1"/>
  <c r="T1723" i="33" s="1"/>
  <c r="BI70" i="25"/>
  <c r="BG70" i="25"/>
  <c r="D1725" i="33" s="1"/>
  <c r="D1729" i="33" s="1"/>
  <c r="BJ70" i="25"/>
  <c r="D1732" i="33" s="1"/>
  <c r="D1734" i="33" s="1"/>
  <c r="S1724" i="33" s="1"/>
  <c r="S1725" i="33" s="1"/>
  <c r="BH70" i="25"/>
  <c r="D1720" i="33" s="1"/>
  <c r="D1723" i="33" s="1"/>
  <c r="DS9" i="25"/>
  <c r="DP11" i="25"/>
  <c r="D70" i="33" s="1"/>
  <c r="DO11" i="25"/>
  <c r="D76" i="33" s="1"/>
  <c r="DR11" i="25"/>
  <c r="D81" i="33" s="1"/>
  <c r="DN11" i="25"/>
  <c r="DK11" i="25"/>
  <c r="T70" i="33" s="1"/>
  <c r="DQ11" i="25"/>
  <c r="BI87" i="25"/>
  <c r="BF87" i="25"/>
  <c r="BC87" i="25"/>
  <c r="T2196" i="33" s="1"/>
  <c r="T2199" i="33" s="1"/>
  <c r="BH87" i="25"/>
  <c r="D2196" i="33" s="1"/>
  <c r="D2199" i="33" s="1"/>
  <c r="BG87" i="25"/>
  <c r="D2201" i="33" s="1"/>
  <c r="D2205" i="33" s="1"/>
  <c r="BJ87" i="25"/>
  <c r="D2208" i="33" s="1"/>
  <c r="D2210" i="33" s="1"/>
  <c r="S2200" i="33" s="1"/>
  <c r="S2201" i="33" s="1"/>
  <c r="JX36" i="25"/>
  <c r="AD116" i="15"/>
  <c r="DP23" i="25"/>
  <c r="D406" i="33" s="1"/>
  <c r="DO23" i="25"/>
  <c r="D412" i="33" s="1"/>
  <c r="DR23" i="25"/>
  <c r="D417" i="33" s="1"/>
  <c r="DK23" i="25"/>
  <c r="T406" i="33" s="1"/>
  <c r="DQ23" i="25"/>
  <c r="DN23" i="25"/>
  <c r="BJ37" i="25"/>
  <c r="D808" i="33" s="1"/>
  <c r="D810" i="33" s="1"/>
  <c r="S800" i="33" s="1"/>
  <c r="S801" i="33" s="1"/>
  <c r="BH37" i="25"/>
  <c r="D796" i="33" s="1"/>
  <c r="D799" i="33" s="1"/>
  <c r="BG37" i="25"/>
  <c r="D801" i="33" s="1"/>
  <c r="BI37" i="25"/>
  <c r="BC37" i="25"/>
  <c r="T796" i="33" s="1"/>
  <c r="T799" i="33" s="1"/>
  <c r="BF37" i="25"/>
  <c r="CN82" i="25"/>
  <c r="D2067" i="33" s="1"/>
  <c r="CJ82" i="25"/>
  <c r="CG82" i="25"/>
  <c r="T2057" i="33" s="1"/>
  <c r="CM82" i="25"/>
  <c r="CK82" i="25"/>
  <c r="D2063" i="33" s="1"/>
  <c r="CL82" i="25"/>
  <c r="D2057" i="33" s="1"/>
  <c r="BI95" i="25"/>
  <c r="BC95" i="25"/>
  <c r="T2420" i="33" s="1"/>
  <c r="T2423" i="33" s="1"/>
  <c r="BF95" i="25"/>
  <c r="BH95" i="25"/>
  <c r="D2420" i="33" s="1"/>
  <c r="D2423" i="33" s="1"/>
  <c r="BJ95" i="25"/>
  <c r="D2432" i="33" s="1"/>
  <c r="D2434" i="33" s="1"/>
  <c r="S2424" i="33" s="1"/>
  <c r="S2425" i="33" s="1"/>
  <c r="BG95" i="25"/>
  <c r="D2425" i="33" s="1"/>
  <c r="D2429" i="33" s="1"/>
  <c r="DN74" i="25"/>
  <c r="DQ74" i="25"/>
  <c r="DK74" i="25"/>
  <c r="T1834" i="33" s="1"/>
  <c r="T1835" i="33" s="1"/>
  <c r="DO74" i="25"/>
  <c r="D1840" i="33" s="1"/>
  <c r="D1841" i="33" s="1"/>
  <c r="DP74" i="25"/>
  <c r="D1834" i="33" s="1"/>
  <c r="D1835" i="33" s="1"/>
  <c r="K1836" i="33" s="1"/>
  <c r="DR74" i="25"/>
  <c r="D1845" i="33" s="1"/>
  <c r="D1846" i="33" s="1"/>
  <c r="S1836" i="33" s="1"/>
  <c r="S1837" i="33" s="1"/>
  <c r="DP25" i="25"/>
  <c r="D462" i="33" s="1"/>
  <c r="DO25" i="25"/>
  <c r="D468" i="33" s="1"/>
  <c r="DR25" i="25"/>
  <c r="D473" i="33" s="1"/>
  <c r="DN25" i="25"/>
  <c r="DQ25" i="25"/>
  <c r="DK25" i="25"/>
  <c r="T462" i="33" s="1"/>
  <c r="BN19" i="25"/>
  <c r="CK96" i="25"/>
  <c r="D2455" i="33" s="1"/>
  <c r="CJ96" i="25"/>
  <c r="CM96" i="25"/>
  <c r="CG96" i="25"/>
  <c r="T2449" i="33" s="1"/>
  <c r="CL96" i="25"/>
  <c r="D2449" i="33" s="1"/>
  <c r="CN96" i="25"/>
  <c r="D2459" i="33" s="1"/>
  <c r="DO22" i="25"/>
  <c r="D384" i="33" s="1"/>
  <c r="DP22" i="25"/>
  <c r="D378" i="33" s="1"/>
  <c r="DR22" i="25"/>
  <c r="D389" i="33" s="1"/>
  <c r="DN22" i="25"/>
  <c r="DQ22" i="25"/>
  <c r="DK22" i="25"/>
  <c r="T378" i="33" s="1"/>
  <c r="GQ6" i="25"/>
  <c r="DH6" i="3"/>
  <c r="DJ6" i="3" s="1"/>
  <c r="GS6" i="25" s="1"/>
  <c r="DO10" i="25"/>
  <c r="D48" i="33" s="1"/>
  <c r="DP10" i="25"/>
  <c r="D42" i="33" s="1"/>
  <c r="DR10" i="25"/>
  <c r="D53" i="33" s="1"/>
  <c r="DQ10" i="25"/>
  <c r="DN10" i="25"/>
  <c r="DK10" i="25"/>
  <c r="T42" i="33" s="1"/>
  <c r="CN38" i="25"/>
  <c r="D835" i="33" s="1"/>
  <c r="CL38" i="25"/>
  <c r="D825" i="33" s="1"/>
  <c r="CK38" i="25"/>
  <c r="D831" i="33" s="1"/>
  <c r="CM38" i="25"/>
  <c r="CJ38" i="25"/>
  <c r="CG38" i="25"/>
  <c r="T825" i="33" s="1"/>
  <c r="DP83" i="25"/>
  <c r="D2086" i="33" s="1"/>
  <c r="DO83" i="25"/>
  <c r="D2092" i="33" s="1"/>
  <c r="DR83" i="25"/>
  <c r="D2097" i="33" s="1"/>
  <c r="DQ83" i="25"/>
  <c r="DK83" i="25"/>
  <c r="T2086" i="33" s="1"/>
  <c r="DN83" i="25"/>
  <c r="DV9" i="25"/>
  <c r="DN82" i="25"/>
  <c r="DQ82" i="25"/>
  <c r="DK82" i="25"/>
  <c r="T2058" i="33" s="1"/>
  <c r="DO82" i="25"/>
  <c r="D2064" i="33" s="1"/>
  <c r="D2065" i="33" s="1"/>
  <c r="DR82" i="25"/>
  <c r="D2069" i="33" s="1"/>
  <c r="D2070" i="33" s="1"/>
  <c r="S2060" i="33" s="1"/>
  <c r="S2061" i="33" s="1"/>
  <c r="DP82" i="25"/>
  <c r="D2058" i="33" s="1"/>
  <c r="CN29" i="25"/>
  <c r="D583" i="33" s="1"/>
  <c r="CK29" i="25"/>
  <c r="D579" i="33" s="1"/>
  <c r="CL29" i="25"/>
  <c r="D573" i="33" s="1"/>
  <c r="CM29" i="25"/>
  <c r="CJ29" i="25"/>
  <c r="CG29" i="25"/>
  <c r="T573" i="33" s="1"/>
  <c r="CO106" i="25"/>
  <c r="DH18" i="3"/>
  <c r="GQ18" i="25"/>
  <c r="M275" i="33" s="1"/>
  <c r="DP72" i="25"/>
  <c r="D1778" i="33" s="1"/>
  <c r="DR72" i="25"/>
  <c r="D1789" i="33" s="1"/>
  <c r="DN72" i="25"/>
  <c r="DK72" i="25"/>
  <c r="T1778" i="33" s="1"/>
  <c r="DO72" i="25"/>
  <c r="D1784" i="33" s="1"/>
  <c r="DQ72" i="25"/>
  <c r="DP24" i="25"/>
  <c r="D434" i="33" s="1"/>
  <c r="DR24" i="25"/>
  <c r="D445" i="33" s="1"/>
  <c r="DQ24" i="25"/>
  <c r="DN24" i="25"/>
  <c r="DK24" i="25"/>
  <c r="T434" i="33" s="1"/>
  <c r="DO24" i="25"/>
  <c r="D440" i="33" s="1"/>
  <c r="BG73" i="25"/>
  <c r="D1809" i="33" s="1"/>
  <c r="D1813" i="33" s="1"/>
  <c r="BF73" i="25"/>
  <c r="BC73" i="25"/>
  <c r="T1804" i="33" s="1"/>
  <c r="T1807" i="33" s="1"/>
  <c r="BI73" i="25"/>
  <c r="BJ73" i="25"/>
  <c r="D1816" i="33" s="1"/>
  <c r="D1818" i="33" s="1"/>
  <c r="S1808" i="33" s="1"/>
  <c r="S1809" i="33" s="1"/>
  <c r="BH73" i="25"/>
  <c r="D1804" i="33" s="1"/>
  <c r="D1807" i="33" s="1"/>
  <c r="CL49" i="25"/>
  <c r="D1133" i="33" s="1"/>
  <c r="CJ49" i="25"/>
  <c r="CM49" i="25"/>
  <c r="CG49" i="25"/>
  <c r="T1133" i="33" s="1"/>
  <c r="CN49" i="25"/>
  <c r="D1143" i="33" s="1"/>
  <c r="CK49" i="25"/>
  <c r="D1139" i="33" s="1"/>
  <c r="IQ102" i="25"/>
  <c r="BI85" i="25"/>
  <c r="BF85" i="25"/>
  <c r="BC85" i="25"/>
  <c r="T2140" i="33" s="1"/>
  <c r="T2143" i="33" s="1"/>
  <c r="BJ85" i="25"/>
  <c r="D2152" i="33" s="1"/>
  <c r="D2154" i="33" s="1"/>
  <c r="S2144" i="33" s="1"/>
  <c r="S2145" i="33" s="1"/>
  <c r="BH85" i="25"/>
  <c r="D2140" i="33" s="1"/>
  <c r="D2143" i="33" s="1"/>
  <c r="BG85" i="25"/>
  <c r="D2145" i="33" s="1"/>
  <c r="BJ12" i="25"/>
  <c r="D108" i="33" s="1"/>
  <c r="BH12" i="25"/>
  <c r="D96" i="33" s="1"/>
  <c r="BG12" i="25"/>
  <c r="D101" i="33" s="1"/>
  <c r="BI12" i="25"/>
  <c r="BF12" i="25"/>
  <c r="BC12" i="25"/>
  <c r="T96" i="33" s="1"/>
  <c r="BH15" i="25"/>
  <c r="D180" i="33" s="1"/>
  <c r="D183" i="33" s="1"/>
  <c r="K184" i="33" s="1"/>
  <c r="BG15" i="25"/>
  <c r="D185" i="33" s="1"/>
  <c r="D189" i="33" s="1"/>
  <c r="BJ15" i="25"/>
  <c r="D192" i="33" s="1"/>
  <c r="D194" i="33" s="1"/>
  <c r="S184" i="33" s="1"/>
  <c r="S185" i="33" s="1"/>
  <c r="BC15" i="25"/>
  <c r="T180" i="33" s="1"/>
  <c r="T183" i="33" s="1"/>
  <c r="BI15" i="25"/>
  <c r="BF15" i="25"/>
  <c r="DP27" i="25"/>
  <c r="D518" i="33" s="1"/>
  <c r="DO27" i="25"/>
  <c r="D524" i="33" s="1"/>
  <c r="DR27" i="25"/>
  <c r="D529" i="33" s="1"/>
  <c r="DK27" i="25"/>
  <c r="T518" i="33" s="1"/>
  <c r="DN27" i="25"/>
  <c r="DQ27" i="25"/>
  <c r="CM46" i="25"/>
  <c r="CJ46" i="25"/>
  <c r="CG46" i="25"/>
  <c r="T1049" i="33" s="1"/>
  <c r="CN46" i="25"/>
  <c r="D1059" i="33" s="1"/>
  <c r="CK46" i="25"/>
  <c r="D1055" i="33" s="1"/>
  <c r="CL46" i="25"/>
  <c r="D1049" i="33" s="1"/>
  <c r="BG68" i="25"/>
  <c r="D1669" i="33" s="1"/>
  <c r="D1673" i="33" s="1"/>
  <c r="BC68" i="25"/>
  <c r="T1664" i="33" s="1"/>
  <c r="T1667" i="33" s="1"/>
  <c r="BI68" i="25"/>
  <c r="BF68" i="25"/>
  <c r="BJ68" i="25"/>
  <c r="D1676" i="33" s="1"/>
  <c r="D1678" i="33" s="1"/>
  <c r="S1668" i="33" s="1"/>
  <c r="S1669" i="33" s="1"/>
  <c r="BH68" i="25"/>
  <c r="D1664" i="33" s="1"/>
  <c r="D1667" i="33" s="1"/>
  <c r="DO108" i="25"/>
  <c r="D2792" i="33" s="1"/>
  <c r="DR108" i="25"/>
  <c r="D2797" i="33" s="1"/>
  <c r="DQ108" i="25"/>
  <c r="DN108" i="25"/>
  <c r="DK108" i="25"/>
  <c r="T2786" i="33" s="1"/>
  <c r="DP108" i="25"/>
  <c r="D2786" i="33" s="1"/>
  <c r="CL23" i="25"/>
  <c r="D405" i="33" s="1"/>
  <c r="CN23" i="25"/>
  <c r="D415" i="33" s="1"/>
  <c r="CK23" i="25"/>
  <c r="D411" i="33" s="1"/>
  <c r="CG23" i="25"/>
  <c r="T405" i="33" s="1"/>
  <c r="CM23" i="25"/>
  <c r="CJ23" i="25"/>
  <c r="DV14" i="25"/>
  <c r="DD13" i="3"/>
  <c r="DF13" i="3" s="1"/>
  <c r="GO13" i="25"/>
  <c r="K135" i="33" s="1"/>
  <c r="DU9" i="25"/>
  <c r="DO30" i="25"/>
  <c r="D608" i="33" s="1"/>
  <c r="DR30" i="25"/>
  <c r="D613" i="33" s="1"/>
  <c r="DN30" i="25"/>
  <c r="DQ30" i="25"/>
  <c r="DK30" i="25"/>
  <c r="T602" i="33" s="1"/>
  <c r="DP30" i="25"/>
  <c r="D602" i="33" s="1"/>
  <c r="CM64" i="25"/>
  <c r="CJ64" i="25"/>
  <c r="CG64" i="25"/>
  <c r="T1553" i="33" s="1"/>
  <c r="CK64" i="25"/>
  <c r="D1559" i="33" s="1"/>
  <c r="CL64" i="25"/>
  <c r="D1553" i="33" s="1"/>
  <c r="CN64" i="25"/>
  <c r="D1563" i="33" s="1"/>
  <c r="BC99" i="25"/>
  <c r="T2532" i="33" s="1"/>
  <c r="BI99" i="25"/>
  <c r="BF99" i="25"/>
  <c r="BG99" i="25"/>
  <c r="D2537" i="33" s="1"/>
  <c r="BJ99" i="25"/>
  <c r="D2544" i="33" s="1"/>
  <c r="BH99" i="25"/>
  <c r="D2532" i="33" s="1"/>
  <c r="DH25" i="3"/>
  <c r="GQ25" i="25"/>
  <c r="M471" i="33" s="1"/>
  <c r="DR100" i="25"/>
  <c r="D2573" i="33" s="1"/>
  <c r="D2574" i="33" s="1"/>
  <c r="S2564" i="33" s="1"/>
  <c r="S2565" i="33" s="1"/>
  <c r="DO100" i="25"/>
  <c r="D2568" i="33" s="1"/>
  <c r="D2569" i="33" s="1"/>
  <c r="DQ100" i="25"/>
  <c r="DN100" i="25"/>
  <c r="DK100" i="25"/>
  <c r="T2562" i="33" s="1"/>
  <c r="T2563" i="33" s="1"/>
  <c r="DP100" i="25"/>
  <c r="D2562" i="33" s="1"/>
  <c r="D2563" i="33" s="1"/>
  <c r="K2564" i="33" s="1"/>
  <c r="CM52" i="25"/>
  <c r="CJ52" i="25"/>
  <c r="CG52" i="25"/>
  <c r="T1217" i="33" s="1"/>
  <c r="CK52" i="25"/>
  <c r="D1223" i="33" s="1"/>
  <c r="CL52" i="25"/>
  <c r="D1217" i="33" s="1"/>
  <c r="CN52" i="25"/>
  <c r="D1227" i="33" s="1"/>
  <c r="CL20" i="25"/>
  <c r="D321" i="33" s="1"/>
  <c r="CN20" i="25"/>
  <c r="D331" i="33" s="1"/>
  <c r="CK20" i="25"/>
  <c r="D327" i="33" s="1"/>
  <c r="CG20" i="25"/>
  <c r="T321" i="33" s="1"/>
  <c r="CM20" i="25"/>
  <c r="CJ20" i="25"/>
  <c r="CQ15" i="25"/>
  <c r="CR15" i="25"/>
  <c r="CL19" i="25"/>
  <c r="D293" i="33" s="1"/>
  <c r="CN19" i="25"/>
  <c r="D303" i="33" s="1"/>
  <c r="CK19" i="25"/>
  <c r="D299" i="33" s="1"/>
  <c r="CJ19" i="25"/>
  <c r="CG19" i="25"/>
  <c r="T293" i="33" s="1"/>
  <c r="CM19" i="25"/>
  <c r="BK102" i="25"/>
  <c r="CM104" i="25"/>
  <c r="CJ104" i="25"/>
  <c r="CG104" i="25"/>
  <c r="T2673" i="33" s="1"/>
  <c r="CL104" i="25"/>
  <c r="D2673" i="33" s="1"/>
  <c r="CK104" i="25"/>
  <c r="D2679" i="33" s="1"/>
  <c r="CN104" i="25"/>
  <c r="D2683" i="33" s="1"/>
  <c r="CN12" i="25"/>
  <c r="D107" i="33" s="1"/>
  <c r="CL12" i="25"/>
  <c r="D97" i="33" s="1"/>
  <c r="CK12" i="25"/>
  <c r="D103" i="33" s="1"/>
  <c r="CJ12" i="25"/>
  <c r="CM12" i="25"/>
  <c r="CG12" i="25"/>
  <c r="T97" i="33" s="1"/>
  <c r="BM19" i="25"/>
  <c r="DD33" i="3"/>
  <c r="DF33" i="3" s="1"/>
  <c r="GO33" i="25"/>
  <c r="K695" i="33" s="1"/>
  <c r="BG80" i="25"/>
  <c r="D2005" i="33" s="1"/>
  <c r="D2009" i="33" s="1"/>
  <c r="BJ80" i="25"/>
  <c r="D2012" i="33" s="1"/>
  <c r="D2014" i="33" s="1"/>
  <c r="S2004" i="33" s="1"/>
  <c r="S2005" i="33" s="1"/>
  <c r="BI80" i="25"/>
  <c r="BF80" i="25"/>
  <c r="BC80" i="25"/>
  <c r="T2000" i="33" s="1"/>
  <c r="T2003" i="33" s="1"/>
  <c r="BH80" i="25"/>
  <c r="D2000" i="33" s="1"/>
  <c r="D2003" i="33" s="1"/>
  <c r="BK98" i="25"/>
  <c r="CK99" i="25"/>
  <c r="D2539" i="33" s="1"/>
  <c r="CG99" i="25"/>
  <c r="T2533" i="33" s="1"/>
  <c r="CM99" i="25"/>
  <c r="CJ99" i="25"/>
  <c r="CN99" i="25"/>
  <c r="D2543" i="33" s="1"/>
  <c r="CL99" i="25"/>
  <c r="D2533" i="33" s="1"/>
  <c r="BG55" i="25"/>
  <c r="D1305" i="33" s="1"/>
  <c r="D1309" i="33" s="1"/>
  <c r="BI55" i="25"/>
  <c r="BC55" i="25"/>
  <c r="T1300" i="33" s="1"/>
  <c r="T1303" i="33" s="1"/>
  <c r="BJ55" i="25"/>
  <c r="D1312" i="33" s="1"/>
  <c r="D1314" i="33" s="1"/>
  <c r="S1304" i="33" s="1"/>
  <c r="S1305" i="33" s="1"/>
  <c r="BH55" i="25"/>
  <c r="D1300" i="33" s="1"/>
  <c r="D1303" i="33" s="1"/>
  <c r="BF55" i="25"/>
  <c r="GQ9" i="25"/>
  <c r="M23" i="33" s="1"/>
  <c r="DH9" i="3"/>
  <c r="BI108" i="25"/>
  <c r="BF108" i="25"/>
  <c r="BC108" i="25"/>
  <c r="T2784" i="33" s="1"/>
  <c r="BJ108" i="25"/>
  <c r="D2796" i="33" s="1"/>
  <c r="BH108" i="25"/>
  <c r="D2784" i="33" s="1"/>
  <c r="BG108" i="25"/>
  <c r="D2789" i="33" s="1"/>
  <c r="D2793" i="33" s="1"/>
  <c r="BJ36" i="25"/>
  <c r="D780" i="33" s="1"/>
  <c r="D782" i="33" s="1"/>
  <c r="S772" i="33" s="1"/>
  <c r="S773" i="33" s="1"/>
  <c r="BG36" i="25"/>
  <c r="D773" i="33" s="1"/>
  <c r="D777" i="33" s="1"/>
  <c r="BH36" i="25"/>
  <c r="D768" i="33" s="1"/>
  <c r="D771" i="33" s="1"/>
  <c r="BI36" i="25"/>
  <c r="BF36" i="25"/>
  <c r="BC36" i="25"/>
  <c r="T768" i="33" s="1"/>
  <c r="T771" i="33" s="1"/>
  <c r="DR40" i="25"/>
  <c r="D893" i="33" s="1"/>
  <c r="DQ40" i="25"/>
  <c r="DK40" i="25"/>
  <c r="T882" i="33" s="1"/>
  <c r="DN40" i="25"/>
  <c r="DO40" i="25"/>
  <c r="D888" i="33" s="1"/>
  <c r="DP40" i="25"/>
  <c r="D882" i="33" s="1"/>
  <c r="DS14" i="25"/>
  <c r="CO88" i="25"/>
  <c r="T9" i="33"/>
  <c r="T21" i="25"/>
  <c r="V21" i="25" s="1"/>
  <c r="W21" i="25" s="1"/>
  <c r="FY21" i="25" s="1"/>
  <c r="T32" i="25"/>
  <c r="V32" i="25" s="1"/>
  <c r="W32" i="25" s="1"/>
  <c r="FY32" i="25" s="1"/>
  <c r="T18" i="25"/>
  <c r="V18" i="25" s="1"/>
  <c r="W18" i="25" s="1"/>
  <c r="FY18" i="25" s="1"/>
  <c r="T24" i="25"/>
  <c r="V24" i="25" s="1"/>
  <c r="W24" i="25" s="1"/>
  <c r="FY24" i="25" s="1"/>
  <c r="T17" i="25"/>
  <c r="V17" i="25" s="1"/>
  <c r="W17" i="25" s="1"/>
  <c r="FY17" i="25" s="1"/>
  <c r="T26" i="25"/>
  <c r="V26" i="25" s="1"/>
  <c r="W26" i="25" s="1"/>
  <c r="FY26" i="25" s="1"/>
  <c r="T20" i="25"/>
  <c r="V20" i="25" s="1"/>
  <c r="W20" i="25" s="1"/>
  <c r="FY20" i="25" s="1"/>
  <c r="T11" i="25"/>
  <c r="V11" i="25" s="1"/>
  <c r="W11" i="25" s="1"/>
  <c r="FY11" i="25" s="1"/>
  <c r="T15" i="25"/>
  <c r="V15" i="25" s="1"/>
  <c r="W15" i="25" s="1"/>
  <c r="FY15" i="25" s="1"/>
  <c r="T30" i="25"/>
  <c r="V30" i="25" s="1"/>
  <c r="W30" i="25" s="1"/>
  <c r="FY30" i="25" s="1"/>
  <c r="T38" i="25"/>
  <c r="V38" i="25" s="1"/>
  <c r="W38" i="25" s="1"/>
  <c r="FY38" i="25" s="1"/>
  <c r="T36" i="25"/>
  <c r="V36" i="25" s="1"/>
  <c r="W36" i="25" s="1"/>
  <c r="FY36" i="25" s="1"/>
  <c r="T34" i="25"/>
  <c r="V34" i="25" s="1"/>
  <c r="W34" i="25" s="1"/>
  <c r="FY34" i="25" s="1"/>
  <c r="T12" i="25"/>
  <c r="V12" i="25" s="1"/>
  <c r="W12" i="25" s="1"/>
  <c r="FY12" i="25" s="1"/>
  <c r="T10" i="25"/>
  <c r="V10" i="25" s="1"/>
  <c r="W10" i="25" s="1"/>
  <c r="FY10" i="25" s="1"/>
  <c r="T31" i="25"/>
  <c r="V31" i="25" s="1"/>
  <c r="W31" i="25" s="1"/>
  <c r="FY31" i="25" s="1"/>
  <c r="T22" i="25"/>
  <c r="V22" i="25" s="1"/>
  <c r="W22" i="25" s="1"/>
  <c r="FY22" i="25" s="1"/>
  <c r="T19" i="25"/>
  <c r="V19" i="25" s="1"/>
  <c r="W19" i="25" s="1"/>
  <c r="FY19" i="25" s="1"/>
  <c r="T25" i="25"/>
  <c r="V25" i="25" s="1"/>
  <c r="W25" i="25" s="1"/>
  <c r="FY25" i="25" s="1"/>
  <c r="T28" i="25"/>
  <c r="V28" i="25" s="1"/>
  <c r="W28" i="25" s="1"/>
  <c r="FY28" i="25" s="1"/>
  <c r="T23" i="25"/>
  <c r="V23" i="25" s="1"/>
  <c r="W23" i="25" s="1"/>
  <c r="FY23" i="25" s="1"/>
  <c r="T13" i="25"/>
  <c r="V13" i="25" s="1"/>
  <c r="W13" i="25" s="1"/>
  <c r="FY13" i="25" s="1"/>
  <c r="T29" i="25"/>
  <c r="V29" i="25" s="1"/>
  <c r="W29" i="25" s="1"/>
  <c r="FY29" i="25" s="1"/>
  <c r="T37" i="25"/>
  <c r="V37" i="25" s="1"/>
  <c r="W37" i="25" s="1"/>
  <c r="FY37" i="25" s="1"/>
  <c r="T35" i="25"/>
  <c r="V35" i="25" s="1"/>
  <c r="W35" i="25" s="1"/>
  <c r="FY35" i="25" s="1"/>
  <c r="T33" i="25"/>
  <c r="V33" i="25" s="1"/>
  <c r="W33" i="25" s="1"/>
  <c r="FY33" i="25" s="1"/>
  <c r="T27" i="25"/>
  <c r="V27" i="25" s="1"/>
  <c r="W27" i="25" s="1"/>
  <c r="FY27" i="25" s="1"/>
  <c r="T16" i="25"/>
  <c r="V16" i="25" s="1"/>
  <c r="W16" i="25" s="1"/>
  <c r="FY16" i="25" s="1"/>
  <c r="T14" i="25"/>
  <c r="V14" i="25" s="1"/>
  <c r="W14" i="25" s="1"/>
  <c r="FY14" i="25" s="1"/>
  <c r="IQ6" i="25"/>
  <c r="T9" i="25"/>
  <c r="V9" i="25" s="1"/>
  <c r="W9" i="25" s="1"/>
  <c r="FY9" i="25" s="1"/>
  <c r="DK118" i="25"/>
  <c r="DU118" i="25" s="1"/>
  <c r="DK119" i="25"/>
  <c r="DU119" i="25" s="1"/>
  <c r="DK117" i="25"/>
  <c r="DU111" i="25" s="1"/>
  <c r="BK9" i="25"/>
  <c r="BM9" i="25"/>
  <c r="BN9" i="25"/>
  <c r="AC117" i="15"/>
  <c r="JW39" i="25" s="1"/>
  <c r="JW38" i="25"/>
  <c r="JR38" i="25"/>
  <c r="X117" i="15"/>
  <c r="JR39" i="25" s="1"/>
  <c r="O1416" i="33" l="1"/>
  <c r="O2480" i="33"/>
  <c r="D2546" i="33"/>
  <c r="S2536" i="33" s="1"/>
  <c r="S2537" i="33" s="1"/>
  <c r="D1751" i="33"/>
  <c r="K1752" i="33" s="1"/>
  <c r="T2535" i="33"/>
  <c r="D105" i="33"/>
  <c r="T211" i="33"/>
  <c r="T99" i="33"/>
  <c r="D99" i="33"/>
  <c r="K100" i="33" s="1"/>
  <c r="D273" i="33"/>
  <c r="D2283" i="33"/>
  <c r="D110" i="33"/>
  <c r="S100" i="33" s="1"/>
  <c r="S101" i="33" s="1"/>
  <c r="D1757" i="33"/>
  <c r="P1752" i="33" s="1"/>
  <c r="P1753" i="33" s="1"/>
  <c r="T659" i="33"/>
  <c r="D217" i="33"/>
  <c r="P2368" i="33"/>
  <c r="P2369" i="33" s="1"/>
  <c r="O2368" i="33"/>
  <c r="O2369" i="33" s="1"/>
  <c r="P2592" i="33"/>
  <c r="P2593" i="33" s="1"/>
  <c r="O2592" i="33"/>
  <c r="O2593" i="33" s="1"/>
  <c r="K1949" i="33"/>
  <c r="J1948" i="33"/>
  <c r="J1949" i="33" s="1"/>
  <c r="P1948" i="33"/>
  <c r="P1949" i="33" s="1"/>
  <c r="O1948" i="33"/>
  <c r="D575" i="33"/>
  <c r="K576" i="33" s="1"/>
  <c r="D827" i="33"/>
  <c r="K828" i="33" s="1"/>
  <c r="D2457" i="33"/>
  <c r="T2451" i="33"/>
  <c r="D2031" i="33"/>
  <c r="T1135" i="33"/>
  <c r="D1051" i="33"/>
  <c r="D2787" i="33"/>
  <c r="K2788" i="33" s="1"/>
  <c r="D586" i="33"/>
  <c r="S576" i="33" s="1"/>
  <c r="S577" i="33" s="1"/>
  <c r="T267" i="33"/>
  <c r="D239" i="33"/>
  <c r="D1762" i="33"/>
  <c r="S1752" i="33" s="1"/>
  <c r="S1753" i="33" s="1"/>
  <c r="T827" i="33"/>
  <c r="D1561" i="33"/>
  <c r="P1556" i="33" s="1"/>
  <c r="P1557" i="33" s="1"/>
  <c r="D670" i="33"/>
  <c r="S660" i="33" s="1"/>
  <c r="S661" i="33" s="1"/>
  <c r="D2462" i="33"/>
  <c r="S2452" i="33" s="1"/>
  <c r="S2453" i="33" s="1"/>
  <c r="D1639" i="33"/>
  <c r="D2042" i="33"/>
  <c r="S2032" i="33" s="1"/>
  <c r="S2033" i="33" s="1"/>
  <c r="D1253" i="33"/>
  <c r="T1247" i="33"/>
  <c r="D917" i="33"/>
  <c r="O912" i="33" s="1"/>
  <c r="O913" i="33" s="1"/>
  <c r="T911" i="33"/>
  <c r="D211" i="33"/>
  <c r="D1146" i="33"/>
  <c r="S1136" i="33" s="1"/>
  <c r="S1137" i="33" s="1"/>
  <c r="D1062" i="33"/>
  <c r="S1052" i="33" s="1"/>
  <c r="S1053" i="33" s="1"/>
  <c r="O2256" i="33"/>
  <c r="O2257" i="33" s="1"/>
  <c r="D2798" i="33"/>
  <c r="S2788" i="33" s="1"/>
  <c r="S2789" i="33" s="1"/>
  <c r="T2059" i="33"/>
  <c r="D805" i="33"/>
  <c r="O800" i="33" s="1"/>
  <c r="O801" i="33" s="1"/>
  <c r="D2714" i="33"/>
  <c r="S2704" i="33" s="1"/>
  <c r="S2705" i="33" s="1"/>
  <c r="T575" i="33"/>
  <c r="D687" i="33"/>
  <c r="T351" i="33"/>
  <c r="D267" i="33"/>
  <c r="K268" i="33" s="1"/>
  <c r="D250" i="33"/>
  <c r="S240" i="33" s="1"/>
  <c r="S241" i="33" s="1"/>
  <c r="D838" i="33"/>
  <c r="S828" i="33" s="1"/>
  <c r="S829" i="33" s="1"/>
  <c r="D1566" i="33"/>
  <c r="S1556" i="33" s="1"/>
  <c r="S1557" i="33" s="1"/>
  <c r="T1555" i="33"/>
  <c r="D665" i="33"/>
  <c r="D1650" i="33"/>
  <c r="S1640" i="33" s="1"/>
  <c r="S1641" i="33" s="1"/>
  <c r="T1639" i="33"/>
  <c r="T2031" i="33"/>
  <c r="D1258" i="33"/>
  <c r="S1248" i="33" s="1"/>
  <c r="S1249" i="33" s="1"/>
  <c r="D1247" i="33"/>
  <c r="D911" i="33"/>
  <c r="K912" i="33" s="1"/>
  <c r="J912" i="33" s="1"/>
  <c r="D922" i="33"/>
  <c r="S912" i="33" s="1"/>
  <c r="S913" i="33" s="1"/>
  <c r="D222" i="33"/>
  <c r="S212" i="33" s="1"/>
  <c r="S213" i="33" s="1"/>
  <c r="D1141" i="33"/>
  <c r="P1136" i="33" s="1"/>
  <c r="P1137" i="33" s="1"/>
  <c r="T1051" i="33"/>
  <c r="D2541" i="33"/>
  <c r="P2536" i="33" s="1"/>
  <c r="P2537" i="33" s="1"/>
  <c r="T2787" i="33"/>
  <c r="D2535" i="33"/>
  <c r="D2149" i="33"/>
  <c r="O2144" i="33" s="1"/>
  <c r="D2059" i="33"/>
  <c r="K2060" i="33" s="1"/>
  <c r="K2061" i="33" s="1"/>
  <c r="D1499" i="33"/>
  <c r="D743" i="33"/>
  <c r="K744" i="33" s="1"/>
  <c r="D2709" i="33"/>
  <c r="O2704" i="33" s="1"/>
  <c r="D581" i="33"/>
  <c r="P576" i="33" s="1"/>
  <c r="P577" i="33" s="1"/>
  <c r="D693" i="33"/>
  <c r="D558" i="33"/>
  <c r="S548" i="33" s="1"/>
  <c r="S549" i="33" s="1"/>
  <c r="T2339" i="33"/>
  <c r="D642" i="33"/>
  <c r="S632" i="33" s="1"/>
  <c r="S633" i="33" s="1"/>
  <c r="D278" i="33"/>
  <c r="S268" i="33" s="1"/>
  <c r="S269" i="33" s="1"/>
  <c r="T239" i="33"/>
  <c r="T155" i="33"/>
  <c r="D1533" i="33"/>
  <c r="P1528" i="33" s="1"/>
  <c r="P1529" i="33" s="1"/>
  <c r="D833" i="33"/>
  <c r="D1555" i="33"/>
  <c r="D659" i="33"/>
  <c r="K660" i="33" s="1"/>
  <c r="D2451" i="33"/>
  <c r="K2452" i="33" s="1"/>
  <c r="D1645" i="33"/>
  <c r="D2037" i="33"/>
  <c r="P2032" i="33" s="1"/>
  <c r="P2033" i="33" s="1"/>
  <c r="D1135" i="33"/>
  <c r="K1136" i="33" s="1"/>
  <c r="J1136" i="33" s="1"/>
  <c r="D1057" i="33"/>
  <c r="P1052" i="33" s="1"/>
  <c r="P1053" i="33" s="1"/>
  <c r="D1869" i="33"/>
  <c r="P1864" i="33" s="1"/>
  <c r="P1865" i="33" s="1"/>
  <c r="CR98" i="25"/>
  <c r="CS98" i="25" s="1"/>
  <c r="GB98" i="25" s="1"/>
  <c r="BK19" i="25"/>
  <c r="O2732" i="33"/>
  <c r="O2733" i="33" s="1"/>
  <c r="M1920" i="33"/>
  <c r="P2060" i="33"/>
  <c r="P2061" i="33" s="1"/>
  <c r="O2060" i="33"/>
  <c r="O2061" i="33" s="1"/>
  <c r="P1332" i="33"/>
  <c r="P1333" i="33" s="1"/>
  <c r="O1332" i="33"/>
  <c r="O2116" i="33"/>
  <c r="O2117" i="33" s="1"/>
  <c r="P2116" i="33"/>
  <c r="P2117" i="33" s="1"/>
  <c r="O1836" i="33"/>
  <c r="O1837" i="33" s="1"/>
  <c r="P1836" i="33"/>
  <c r="P1837" i="33" s="1"/>
  <c r="P1360" i="33"/>
  <c r="P1361" i="33" s="1"/>
  <c r="O1360" i="33"/>
  <c r="O1361" i="33" s="1"/>
  <c r="J2508" i="33"/>
  <c r="J2509" i="33" s="1"/>
  <c r="K2509" i="33"/>
  <c r="P1388" i="33"/>
  <c r="P1389" i="33" s="1"/>
  <c r="O1388" i="33"/>
  <c r="O1389" i="33" s="1"/>
  <c r="O1864" i="33"/>
  <c r="O1865" i="33" s="1"/>
  <c r="D2098" i="33"/>
  <c r="S2088" i="33" s="1"/>
  <c r="S2089" i="33" s="1"/>
  <c r="D390" i="33"/>
  <c r="S380" i="33" s="1"/>
  <c r="S381" i="33" s="1"/>
  <c r="D525" i="33"/>
  <c r="O520" i="33" s="1"/>
  <c r="O521" i="33" s="1"/>
  <c r="T519" i="33"/>
  <c r="D351" i="33"/>
  <c r="K352" i="33" s="1"/>
  <c r="D43" i="33"/>
  <c r="K44" i="33" s="1"/>
  <c r="K45" i="33" s="1"/>
  <c r="T1443" i="33"/>
  <c r="D2294" i="33"/>
  <c r="S2284" i="33" s="1"/>
  <c r="S2285" i="33" s="1"/>
  <c r="D1981" i="33"/>
  <c r="O1976" i="33" s="1"/>
  <c r="D71" i="33"/>
  <c r="K72" i="33" s="1"/>
  <c r="D77" i="33"/>
  <c r="O72" i="33" s="1"/>
  <c r="T1751" i="33"/>
  <c r="D2686" i="33"/>
  <c r="S2676" i="33" s="1"/>
  <c r="S2677" i="33" s="1"/>
  <c r="D1891" i="33"/>
  <c r="K1892" i="33" s="1"/>
  <c r="D609" i="33"/>
  <c r="O604" i="33" s="1"/>
  <c r="D1113" i="33"/>
  <c r="P1108" i="33" s="1"/>
  <c r="P1109" i="33" s="1"/>
  <c r="D463" i="33"/>
  <c r="K464" i="33" s="1"/>
  <c r="D127" i="33"/>
  <c r="K128" i="33" s="1"/>
  <c r="D133" i="33"/>
  <c r="P128" i="33" s="1"/>
  <c r="P129" i="33" s="1"/>
  <c r="D441" i="33"/>
  <c r="P436" i="33" s="1"/>
  <c r="P437" i="33" s="1"/>
  <c r="D1785" i="33"/>
  <c r="P1780" i="33" s="1"/>
  <c r="P1781" i="33" s="1"/>
  <c r="D1230" i="33"/>
  <c r="S1220" i="33" s="1"/>
  <c r="S1221" i="33" s="1"/>
  <c r="T1219" i="33"/>
  <c r="D329" i="33"/>
  <c r="P324" i="33" s="1"/>
  <c r="P325" i="33" s="1"/>
  <c r="D2322" i="33"/>
  <c r="S2312" i="33" s="1"/>
  <c r="S2313" i="33" s="1"/>
  <c r="D413" i="33"/>
  <c r="P408" i="33" s="1"/>
  <c r="P409" i="33" s="1"/>
  <c r="D301" i="33"/>
  <c r="P296" i="33" s="1"/>
  <c r="P297" i="33" s="1"/>
  <c r="D385" i="33"/>
  <c r="P380" i="33" s="1"/>
  <c r="P381" i="33" s="1"/>
  <c r="T379" i="33"/>
  <c r="D883" i="33"/>
  <c r="K884" i="33" s="1"/>
  <c r="K1081" i="33"/>
  <c r="J1080" i="33"/>
  <c r="D995" i="33"/>
  <c r="K996" i="33" s="1"/>
  <c r="D519" i="33"/>
  <c r="K520" i="33" s="1"/>
  <c r="D49" i="33"/>
  <c r="O44" i="33" s="1"/>
  <c r="D1454" i="33"/>
  <c r="S1444" i="33" s="1"/>
  <c r="S1445" i="33" s="1"/>
  <c r="D1975" i="33"/>
  <c r="K1976" i="33" s="1"/>
  <c r="D82" i="33"/>
  <c r="S72" i="33" s="1"/>
  <c r="S73" i="33" s="1"/>
  <c r="T2675" i="33"/>
  <c r="D1897" i="33"/>
  <c r="P1892" i="33" s="1"/>
  <c r="P1893" i="33" s="1"/>
  <c r="D1118" i="33"/>
  <c r="S1108" i="33" s="1"/>
  <c r="S1109" i="33" s="1"/>
  <c r="D715" i="33"/>
  <c r="K716" i="33" s="1"/>
  <c r="D446" i="33"/>
  <c r="S436" i="33" s="1"/>
  <c r="S437" i="33" s="1"/>
  <c r="T1779" i="33"/>
  <c r="D1225" i="33"/>
  <c r="O1220" i="33" s="1"/>
  <c r="D2317" i="33"/>
  <c r="P2312" i="33" s="1"/>
  <c r="P2313" i="33" s="1"/>
  <c r="T407" i="33"/>
  <c r="D866" i="33"/>
  <c r="S856" i="33" s="1"/>
  <c r="S857" i="33" s="1"/>
  <c r="D861" i="33"/>
  <c r="O856" i="33" s="1"/>
  <c r="D855" i="33"/>
  <c r="K856" i="33" s="1"/>
  <c r="D306" i="33"/>
  <c r="S296" i="33" s="1"/>
  <c r="S297" i="33" s="1"/>
  <c r="D2093" i="33"/>
  <c r="P2088" i="33" s="1"/>
  <c r="P2089" i="33" s="1"/>
  <c r="K1025" i="33"/>
  <c r="J1024" i="33"/>
  <c r="D379" i="33"/>
  <c r="K380" i="33" s="1"/>
  <c r="D889" i="33"/>
  <c r="P884" i="33" s="1"/>
  <c r="P885" i="33" s="1"/>
  <c r="D894" i="33"/>
  <c r="S884" i="33" s="1"/>
  <c r="S885" i="33" s="1"/>
  <c r="P2760" i="33"/>
  <c r="P2761" i="33" s="1"/>
  <c r="O2760" i="33"/>
  <c r="D530" i="33"/>
  <c r="S520" i="33" s="1"/>
  <c r="S521" i="33" s="1"/>
  <c r="D1443" i="33"/>
  <c r="K1444" i="33" s="1"/>
  <c r="D1986" i="33"/>
  <c r="S1976" i="33" s="1"/>
  <c r="S1977" i="33" s="1"/>
  <c r="D2681" i="33"/>
  <c r="P2676" i="33" s="1"/>
  <c r="P2677" i="33" s="1"/>
  <c r="D2675" i="33"/>
  <c r="K2676" i="33" s="1"/>
  <c r="D1902" i="33"/>
  <c r="S1892" i="33" s="1"/>
  <c r="S1893" i="33" s="1"/>
  <c r="D614" i="33"/>
  <c r="S604" i="33" s="1"/>
  <c r="S605" i="33" s="1"/>
  <c r="T603" i="33"/>
  <c r="D1107" i="33"/>
  <c r="K1108" i="33" s="1"/>
  <c r="D474" i="33"/>
  <c r="S464" i="33" s="1"/>
  <c r="S465" i="33" s="1"/>
  <c r="T463" i="33"/>
  <c r="D721" i="33"/>
  <c r="O716" i="33" s="1"/>
  <c r="T715" i="33"/>
  <c r="T435" i="33"/>
  <c r="D1790" i="33"/>
  <c r="S1780" i="33" s="1"/>
  <c r="S1781" i="33" s="1"/>
  <c r="D1219" i="33"/>
  <c r="K1220" i="33" s="1"/>
  <c r="D323" i="33"/>
  <c r="K324" i="33" s="1"/>
  <c r="D2311" i="33"/>
  <c r="K2312" i="33" s="1"/>
  <c r="K2313" i="33" s="1"/>
  <c r="D418" i="33"/>
  <c r="S408" i="33" s="1"/>
  <c r="S409" i="33" s="1"/>
  <c r="D407" i="33"/>
  <c r="K408" i="33" s="1"/>
  <c r="T2507" i="33"/>
  <c r="D2513" i="33"/>
  <c r="P2508" i="33" s="1"/>
  <c r="P2509" i="33" s="1"/>
  <c r="P2564" i="33"/>
  <c r="P2565" i="33" s="1"/>
  <c r="O2564" i="33"/>
  <c r="O2565" i="33" s="1"/>
  <c r="D2087" i="33"/>
  <c r="K2088" i="33" s="1"/>
  <c r="T2087" i="33"/>
  <c r="P1024" i="33"/>
  <c r="P1025" i="33" s="1"/>
  <c r="O1024" i="33"/>
  <c r="O1025" i="33" s="1"/>
  <c r="T883" i="33"/>
  <c r="K2761" i="33"/>
  <c r="J2760" i="33"/>
  <c r="P1080" i="33"/>
  <c r="P1081" i="33" s="1"/>
  <c r="O1080" i="33"/>
  <c r="D1001" i="33"/>
  <c r="O996" i="33" s="1"/>
  <c r="D362" i="33"/>
  <c r="S352" i="33" s="1"/>
  <c r="S353" i="33" s="1"/>
  <c r="D357" i="33"/>
  <c r="P352" i="33" s="1"/>
  <c r="P353" i="33" s="1"/>
  <c r="D54" i="33"/>
  <c r="S44" i="33" s="1"/>
  <c r="S45" i="33" s="1"/>
  <c r="T43" i="33"/>
  <c r="D1449" i="33"/>
  <c r="O1444" i="33" s="1"/>
  <c r="D2289" i="33"/>
  <c r="O2284" i="33" s="1"/>
  <c r="T2283" i="33"/>
  <c r="T1975" i="33"/>
  <c r="T71" i="33"/>
  <c r="T1891" i="33"/>
  <c r="D603" i="33"/>
  <c r="K604" i="33" s="1"/>
  <c r="T1107" i="33"/>
  <c r="D469" i="33"/>
  <c r="P464" i="33" s="1"/>
  <c r="P465" i="33" s="1"/>
  <c r="D726" i="33"/>
  <c r="S716" i="33" s="1"/>
  <c r="S717" i="33" s="1"/>
  <c r="D138" i="33"/>
  <c r="S128" i="33" s="1"/>
  <c r="S129" i="33" s="1"/>
  <c r="T127" i="33"/>
  <c r="D435" i="33"/>
  <c r="K436" i="33" s="1"/>
  <c r="D1779" i="33"/>
  <c r="K1780" i="33" s="1"/>
  <c r="D334" i="33"/>
  <c r="S324" i="33" s="1"/>
  <c r="S325" i="33" s="1"/>
  <c r="T323" i="33"/>
  <c r="T2311" i="33"/>
  <c r="D2518" i="33"/>
  <c r="S2508" i="33" s="1"/>
  <c r="S2509" i="33" s="1"/>
  <c r="T855" i="33"/>
  <c r="D295" i="33"/>
  <c r="K296" i="33" s="1"/>
  <c r="D1090" i="33"/>
  <c r="S1080" i="33" s="1"/>
  <c r="S1081" i="33" s="1"/>
  <c r="T295" i="33"/>
  <c r="P2004" i="33"/>
  <c r="P2005" i="33" s="1"/>
  <c r="O2004" i="33"/>
  <c r="O2005" i="33" s="1"/>
  <c r="P1668" i="33"/>
  <c r="P1669" i="33" s="1"/>
  <c r="O1668" i="33"/>
  <c r="P2200" i="33"/>
  <c r="P2201" i="33" s="1"/>
  <c r="O2200" i="33"/>
  <c r="K1724" i="33"/>
  <c r="K1192" i="33"/>
  <c r="P744" i="33"/>
  <c r="P745" i="33" s="1"/>
  <c r="O744" i="33"/>
  <c r="K688" i="33"/>
  <c r="K632" i="33"/>
  <c r="P240" i="33"/>
  <c r="P241" i="33" s="1"/>
  <c r="O240" i="33"/>
  <c r="O241" i="33" s="1"/>
  <c r="K1612" i="33"/>
  <c r="P1612" i="33"/>
  <c r="P1613" i="33" s="1"/>
  <c r="O1612" i="33"/>
  <c r="O1613" i="33" s="1"/>
  <c r="K1528" i="33"/>
  <c r="P660" i="33"/>
  <c r="P661" i="33" s="1"/>
  <c r="O660" i="33"/>
  <c r="K1248" i="33"/>
  <c r="P212" i="33"/>
  <c r="P213" i="33" s="1"/>
  <c r="O212" i="33"/>
  <c r="O213" i="33" s="1"/>
  <c r="O1136" i="33"/>
  <c r="K1276" i="33"/>
  <c r="K2733" i="33"/>
  <c r="J2732" i="33"/>
  <c r="K2117" i="33"/>
  <c r="J2116" i="33"/>
  <c r="O1417" i="33"/>
  <c r="J2621" i="33"/>
  <c r="M2620" i="33"/>
  <c r="K2593" i="33"/>
  <c r="J2592" i="33"/>
  <c r="P772" i="33"/>
  <c r="P773" i="33" s="1"/>
  <c r="O772" i="33"/>
  <c r="K2536" i="33"/>
  <c r="P184" i="33"/>
  <c r="P185" i="33" s="1"/>
  <c r="O184" i="33"/>
  <c r="P2144" i="33"/>
  <c r="P2145" i="33" s="1"/>
  <c r="P2424" i="33"/>
  <c r="P2425" i="33" s="1"/>
  <c r="O2424" i="33"/>
  <c r="K800" i="33"/>
  <c r="K2200" i="33"/>
  <c r="P2172" i="33"/>
  <c r="P2173" i="33" s="1"/>
  <c r="O2172" i="33"/>
  <c r="K1500" i="33"/>
  <c r="P2228" i="33"/>
  <c r="P2229" i="33" s="1"/>
  <c r="O2228" i="33"/>
  <c r="K1584" i="33"/>
  <c r="P2704" i="33"/>
  <c r="P2705" i="33" s="1"/>
  <c r="P688" i="33"/>
  <c r="P689" i="33" s="1"/>
  <c r="O688" i="33"/>
  <c r="K1696" i="33"/>
  <c r="K156" i="33"/>
  <c r="P828" i="33"/>
  <c r="P829" i="33" s="1"/>
  <c r="O828" i="33"/>
  <c r="K1164" i="33"/>
  <c r="P1164" i="33"/>
  <c r="P1165" i="33" s="1"/>
  <c r="O1164" i="33"/>
  <c r="K1556" i="33"/>
  <c r="K1472" i="33"/>
  <c r="P1640" i="33"/>
  <c r="P1641" i="33" s="1"/>
  <c r="O1640" i="33"/>
  <c r="P1276" i="33"/>
  <c r="P1277" i="33" s="1"/>
  <c r="O1276" i="33"/>
  <c r="M1921" i="33"/>
  <c r="N1920" i="33"/>
  <c r="N1921" i="33" s="1"/>
  <c r="K2257" i="33"/>
  <c r="J2256" i="33"/>
  <c r="R1920" i="33"/>
  <c r="K2565" i="33"/>
  <c r="J2564" i="33"/>
  <c r="O969" i="33"/>
  <c r="K1837" i="33"/>
  <c r="J1836" i="33"/>
  <c r="K2369" i="33"/>
  <c r="J2368" i="33"/>
  <c r="K2397" i="33"/>
  <c r="J2396" i="33"/>
  <c r="K772" i="33"/>
  <c r="P2788" i="33"/>
  <c r="P2789" i="33" s="1"/>
  <c r="O2788" i="33"/>
  <c r="K185" i="33"/>
  <c r="J184" i="33"/>
  <c r="P100" i="33"/>
  <c r="P101" i="33" s="1"/>
  <c r="O100" i="33"/>
  <c r="O101" i="33" s="1"/>
  <c r="K2144" i="33"/>
  <c r="K1808" i="33"/>
  <c r="P1724" i="33"/>
  <c r="P1725" i="33" s="1"/>
  <c r="O1724" i="33"/>
  <c r="O1725" i="33" s="1"/>
  <c r="K2648" i="33"/>
  <c r="P1192" i="33"/>
  <c r="P1193" i="33" s="1"/>
  <c r="O1192" i="33"/>
  <c r="P1500" i="33"/>
  <c r="P1501" i="33" s="1"/>
  <c r="O1500" i="33"/>
  <c r="K940" i="33"/>
  <c r="K2228" i="33"/>
  <c r="K548" i="33"/>
  <c r="P2340" i="33"/>
  <c r="P2341" i="33" s="1"/>
  <c r="O2340" i="33"/>
  <c r="P632" i="33"/>
  <c r="P633" i="33" s="1"/>
  <c r="O632" i="33"/>
  <c r="P156" i="33"/>
  <c r="P157" i="33" s="1"/>
  <c r="O156" i="33"/>
  <c r="O157" i="33" s="1"/>
  <c r="P1976" i="33"/>
  <c r="P1977" i="33" s="1"/>
  <c r="K492" i="33"/>
  <c r="P1472" i="33"/>
  <c r="P1473" i="33" s="1"/>
  <c r="O1472" i="33"/>
  <c r="P2452" i="33"/>
  <c r="P2453" i="33" s="1"/>
  <c r="O2452" i="33"/>
  <c r="K2032" i="33"/>
  <c r="K1052" i="33"/>
  <c r="K1389" i="33"/>
  <c r="J1388" i="33"/>
  <c r="K1333" i="33"/>
  <c r="J1332" i="33"/>
  <c r="K1361" i="33"/>
  <c r="J1360" i="33"/>
  <c r="K2481" i="33"/>
  <c r="J2480" i="33"/>
  <c r="O1949" i="33"/>
  <c r="O2481" i="33"/>
  <c r="O2621" i="33"/>
  <c r="M1948" i="33"/>
  <c r="K1304" i="33"/>
  <c r="P1304" i="33"/>
  <c r="P1305" i="33" s="1"/>
  <c r="O1304" i="33"/>
  <c r="K2004" i="33"/>
  <c r="K1668" i="33"/>
  <c r="P1808" i="33"/>
  <c r="P1809" i="33" s="1"/>
  <c r="O1808" i="33"/>
  <c r="K2424" i="33"/>
  <c r="P2648" i="33"/>
  <c r="P2649" i="33" s="1"/>
  <c r="O2648" i="33"/>
  <c r="K2172" i="33"/>
  <c r="P940" i="33"/>
  <c r="P941" i="33" s="1"/>
  <c r="O940" i="33"/>
  <c r="P1584" i="33"/>
  <c r="P1585" i="33" s="1"/>
  <c r="O1584" i="33"/>
  <c r="K2704" i="33"/>
  <c r="P548" i="33"/>
  <c r="P549" i="33" s="1"/>
  <c r="O548" i="33"/>
  <c r="K2340" i="33"/>
  <c r="P268" i="33"/>
  <c r="P269" i="33" s="1"/>
  <c r="O268" i="33"/>
  <c r="O269" i="33" s="1"/>
  <c r="P1696" i="33"/>
  <c r="P1697" i="33" s="1"/>
  <c r="O1696" i="33"/>
  <c r="O1697" i="33" s="1"/>
  <c r="K240" i="33"/>
  <c r="K2284" i="33"/>
  <c r="P492" i="33"/>
  <c r="P493" i="33" s="1"/>
  <c r="O492" i="33"/>
  <c r="K1640" i="33"/>
  <c r="P1248" i="33"/>
  <c r="P1249" i="33" s="1"/>
  <c r="O1248" i="33"/>
  <c r="K212" i="33"/>
  <c r="P1220" i="33"/>
  <c r="P1221" i="33" s="1"/>
  <c r="O2397" i="33"/>
  <c r="K969" i="33"/>
  <c r="J968" i="33"/>
  <c r="K1865" i="33"/>
  <c r="J1864" i="33"/>
  <c r="O1333" i="33"/>
  <c r="K1417" i="33"/>
  <c r="J1416" i="33"/>
  <c r="BO84" i="25"/>
  <c r="GA84" i="25" s="1"/>
  <c r="J16" i="33"/>
  <c r="BO77" i="25"/>
  <c r="GA77" i="25" s="1"/>
  <c r="DU16" i="25"/>
  <c r="DU15" i="25"/>
  <c r="BN98" i="25"/>
  <c r="BO98" i="25" s="1"/>
  <c r="GA98" i="25" s="1"/>
  <c r="BO93" i="25"/>
  <c r="GA93" i="25" s="1"/>
  <c r="BO82" i="25"/>
  <c r="GA82" i="25" s="1"/>
  <c r="BO74" i="25"/>
  <c r="GA74" i="25" s="1"/>
  <c r="DS50" i="25"/>
  <c r="BN39" i="25"/>
  <c r="BO39" i="25" s="1"/>
  <c r="GA39" i="25" s="1"/>
  <c r="IQ50" i="25"/>
  <c r="IR50" i="25" s="1"/>
  <c r="DS59" i="25"/>
  <c r="CS43" i="25"/>
  <c r="GB43" i="25" s="1"/>
  <c r="CS50" i="25"/>
  <c r="GB50" i="25" s="1"/>
  <c r="CS63" i="25"/>
  <c r="GB63" i="25" s="1"/>
  <c r="CS47" i="25"/>
  <c r="GB47" i="25" s="1"/>
  <c r="DU31" i="25"/>
  <c r="DW42" i="25"/>
  <c r="GC42" i="25" s="1"/>
  <c r="IQ57" i="25"/>
  <c r="K56" i="15" s="1"/>
  <c r="DS76" i="25"/>
  <c r="DS45" i="25"/>
  <c r="BM14" i="25"/>
  <c r="BO97" i="25"/>
  <c r="GA97" i="25" s="1"/>
  <c r="IQ9" i="25"/>
  <c r="K8" i="15" s="1"/>
  <c r="BM20" i="25"/>
  <c r="CO18" i="25"/>
  <c r="DS41" i="25"/>
  <c r="DS67" i="25"/>
  <c r="IQ98" i="25"/>
  <c r="IR98" i="25" s="1"/>
  <c r="IQ14" i="25"/>
  <c r="IR14" i="25" s="1"/>
  <c r="CQ85" i="25"/>
  <c r="GQ58" i="25"/>
  <c r="M1395" i="33" s="1"/>
  <c r="DH58" i="3"/>
  <c r="GQ57" i="25"/>
  <c r="M1367" i="33" s="1"/>
  <c r="DH57" i="3"/>
  <c r="DH39" i="3"/>
  <c r="GQ39" i="25"/>
  <c r="M863" i="33" s="1"/>
  <c r="BM81" i="25"/>
  <c r="GQ36" i="25"/>
  <c r="M779" i="33" s="1"/>
  <c r="DH36" i="3"/>
  <c r="GQ28" i="25"/>
  <c r="M555" i="33" s="1"/>
  <c r="DH28" i="3"/>
  <c r="DH16" i="3"/>
  <c r="GQ16" i="25"/>
  <c r="M219" i="33" s="1"/>
  <c r="CQ83" i="25"/>
  <c r="BM79" i="25"/>
  <c r="BM85" i="25"/>
  <c r="BM70" i="25"/>
  <c r="CQ99" i="25"/>
  <c r="CQ104" i="25"/>
  <c r="BM67" i="25"/>
  <c r="BM96" i="25"/>
  <c r="BK37" i="25"/>
  <c r="BM80" i="25"/>
  <c r="BM73" i="25"/>
  <c r="BM63" i="25"/>
  <c r="BO106" i="25"/>
  <c r="GA106" i="25" s="1"/>
  <c r="CQ107" i="25"/>
  <c r="CQ44" i="25"/>
  <c r="CQ64" i="25"/>
  <c r="CQ75" i="25"/>
  <c r="CQ95" i="25"/>
  <c r="BM68" i="25"/>
  <c r="BM83" i="25"/>
  <c r="BM86" i="25"/>
  <c r="BM62" i="25"/>
  <c r="BM44" i="25"/>
  <c r="BM61" i="25"/>
  <c r="BM72" i="25"/>
  <c r="BM54" i="25"/>
  <c r="BM103" i="25"/>
  <c r="BM42" i="25"/>
  <c r="BM65" i="25"/>
  <c r="BM105" i="25"/>
  <c r="BM69" i="25"/>
  <c r="BM53" i="25"/>
  <c r="DW46" i="25"/>
  <c r="GC46" i="25" s="1"/>
  <c r="DU96" i="25"/>
  <c r="DS72" i="25"/>
  <c r="DS11" i="25"/>
  <c r="DU107" i="25"/>
  <c r="DU39" i="25"/>
  <c r="DU74" i="25"/>
  <c r="DS31" i="25"/>
  <c r="DS35" i="25"/>
  <c r="DW33" i="25"/>
  <c r="GC33" i="25" s="1"/>
  <c r="DW54" i="25"/>
  <c r="GC54" i="25" s="1"/>
  <c r="DS32" i="25"/>
  <c r="DS80" i="25"/>
  <c r="DW65" i="25"/>
  <c r="GC65" i="25" s="1"/>
  <c r="DU75" i="25"/>
  <c r="DU68" i="25"/>
  <c r="DU95" i="25"/>
  <c r="CQ49" i="25"/>
  <c r="CQ48" i="25"/>
  <c r="DU56" i="25"/>
  <c r="BM91" i="25"/>
  <c r="BO94" i="25"/>
  <c r="GA94" i="25" s="1"/>
  <c r="BO59" i="25"/>
  <c r="GA59" i="25" s="1"/>
  <c r="BO75" i="25"/>
  <c r="GA75" i="25" s="1"/>
  <c r="DH40" i="3"/>
  <c r="GQ40" i="25"/>
  <c r="M891" i="33" s="1"/>
  <c r="DS29" i="25"/>
  <c r="DU29" i="25"/>
  <c r="BN23" i="25"/>
  <c r="GQ45" i="25"/>
  <c r="M1031" i="33" s="1"/>
  <c r="DH45" i="3"/>
  <c r="BM108" i="25"/>
  <c r="DU82" i="25"/>
  <c r="BM92" i="25"/>
  <c r="DU44" i="25"/>
  <c r="BM66" i="25"/>
  <c r="BM104" i="25"/>
  <c r="BM48" i="25"/>
  <c r="BM64" i="25"/>
  <c r="DU92" i="25"/>
  <c r="BO58" i="25"/>
  <c r="GA58" i="25" s="1"/>
  <c r="BO43" i="25"/>
  <c r="GA43" i="25" s="1"/>
  <c r="GE43" i="25" s="1"/>
  <c r="BO89" i="25"/>
  <c r="GA89" i="25" s="1"/>
  <c r="BO101" i="25"/>
  <c r="GA101" i="25" s="1"/>
  <c r="BO102" i="25"/>
  <c r="GA102" i="25" s="1"/>
  <c r="DU26" i="25"/>
  <c r="DS26" i="25"/>
  <c r="DV18" i="25"/>
  <c r="DW89" i="25"/>
  <c r="GC89" i="25" s="1"/>
  <c r="BM55" i="25"/>
  <c r="BM87" i="25"/>
  <c r="DU85" i="25"/>
  <c r="BM88" i="25"/>
  <c r="BM40" i="25"/>
  <c r="CQ62" i="25"/>
  <c r="BM60" i="25"/>
  <c r="BM90" i="25"/>
  <c r="CQ80" i="25"/>
  <c r="CQ92" i="25"/>
  <c r="CQ73" i="25"/>
  <c r="DU58" i="25"/>
  <c r="DU66" i="25"/>
  <c r="BO56" i="25"/>
  <c r="GA56" i="25" s="1"/>
  <c r="DV26" i="25"/>
  <c r="BM99" i="25"/>
  <c r="BM95" i="25"/>
  <c r="BM51" i="25"/>
  <c r="CQ101" i="25"/>
  <c r="CQ108" i="25"/>
  <c r="CQ78" i="25"/>
  <c r="CQ53" i="25"/>
  <c r="DU104" i="25"/>
  <c r="BM71" i="25"/>
  <c r="DU71" i="25"/>
  <c r="BM76" i="25"/>
  <c r="BM50" i="25"/>
  <c r="CQ89" i="25"/>
  <c r="BM49" i="25"/>
  <c r="DU98" i="25"/>
  <c r="BM52" i="25"/>
  <c r="DW78" i="25"/>
  <c r="GC78" i="25" s="1"/>
  <c r="CS61" i="25"/>
  <c r="GB61" i="25" s="1"/>
  <c r="BO57" i="25"/>
  <c r="GA57" i="25" s="1"/>
  <c r="CS77" i="25"/>
  <c r="GB77" i="25" s="1"/>
  <c r="BO78" i="25"/>
  <c r="GA78" i="25" s="1"/>
  <c r="DH61" i="3"/>
  <c r="GQ61" i="25"/>
  <c r="M1479" i="33" s="1"/>
  <c r="DW49" i="25"/>
  <c r="GC49" i="25" s="1"/>
  <c r="DS18" i="25"/>
  <c r="DU18" i="25"/>
  <c r="DV29" i="25"/>
  <c r="GQ21" i="25"/>
  <c r="M359" i="33" s="1"/>
  <c r="DH21" i="3"/>
  <c r="BK23" i="25"/>
  <c r="BM23" i="25"/>
  <c r="DW94" i="25"/>
  <c r="GC94" i="25" s="1"/>
  <c r="DS47" i="25"/>
  <c r="DS84" i="25"/>
  <c r="DS83" i="25"/>
  <c r="DS87" i="25"/>
  <c r="DS60" i="25"/>
  <c r="DS57" i="25"/>
  <c r="DS15" i="25"/>
  <c r="DS63" i="25"/>
  <c r="DW93" i="25"/>
  <c r="GC93" i="25" s="1"/>
  <c r="DS38" i="25"/>
  <c r="DW88" i="25"/>
  <c r="GC88" i="25" s="1"/>
  <c r="DW77" i="25"/>
  <c r="GC77" i="25" s="1"/>
  <c r="DS108" i="25"/>
  <c r="S16" i="33"/>
  <c r="S17" i="33" s="1"/>
  <c r="DW69" i="25"/>
  <c r="GC69" i="25" s="1"/>
  <c r="DW50" i="25"/>
  <c r="GC50" i="25" s="1"/>
  <c r="DW102" i="25"/>
  <c r="GC102" i="25" s="1"/>
  <c r="DW62" i="25"/>
  <c r="GC62" i="25" s="1"/>
  <c r="DW103" i="25"/>
  <c r="GC103" i="25" s="1"/>
  <c r="DS40" i="25"/>
  <c r="DS55" i="25"/>
  <c r="DS52" i="25"/>
  <c r="DW70" i="25"/>
  <c r="GC70" i="25" s="1"/>
  <c r="DW53" i="25"/>
  <c r="GC53" i="25" s="1"/>
  <c r="DW101" i="25"/>
  <c r="GC101" i="25" s="1"/>
  <c r="DW64" i="25"/>
  <c r="GC64" i="25" s="1"/>
  <c r="DS100" i="25"/>
  <c r="DS51" i="25"/>
  <c r="DW73" i="25"/>
  <c r="GC73" i="25" s="1"/>
  <c r="DW86" i="25"/>
  <c r="GC86" i="25" s="1"/>
  <c r="CQ46" i="25"/>
  <c r="CQ96" i="25"/>
  <c r="CQ82" i="25"/>
  <c r="CQ93" i="25"/>
  <c r="CQ41" i="25"/>
  <c r="CQ81" i="25"/>
  <c r="CQ55" i="25"/>
  <c r="CQ40" i="25"/>
  <c r="CS86" i="25"/>
  <c r="GB86" i="25" s="1"/>
  <c r="CS45" i="25"/>
  <c r="GB45" i="25" s="1"/>
  <c r="CS88" i="25"/>
  <c r="GB88" i="25" s="1"/>
  <c r="CS87" i="25"/>
  <c r="GB87" i="25" s="1"/>
  <c r="CS51" i="25"/>
  <c r="GB51" i="25" s="1"/>
  <c r="CS66" i="25"/>
  <c r="GB66" i="25" s="1"/>
  <c r="CS103" i="25"/>
  <c r="GB103" i="25" s="1"/>
  <c r="CQ52" i="25"/>
  <c r="CQ91" i="25"/>
  <c r="CQ67" i="25"/>
  <c r="CQ65" i="25"/>
  <c r="CS39" i="25"/>
  <c r="GB39" i="25" s="1"/>
  <c r="CS100" i="25"/>
  <c r="GB100" i="25" s="1"/>
  <c r="CS59" i="25"/>
  <c r="GB59" i="25" s="1"/>
  <c r="CS106" i="25"/>
  <c r="GB106" i="25" s="1"/>
  <c r="CS60" i="25"/>
  <c r="GB60" i="25" s="1"/>
  <c r="CQ105" i="25"/>
  <c r="CQ71" i="25"/>
  <c r="CQ90" i="25"/>
  <c r="CQ70" i="25"/>
  <c r="CS54" i="25"/>
  <c r="GB54" i="25" s="1"/>
  <c r="AE117" i="15"/>
  <c r="JY39" i="25" s="1"/>
  <c r="CR99" i="25"/>
  <c r="CR64" i="25"/>
  <c r="CR46" i="25"/>
  <c r="CR49" i="25"/>
  <c r="DV72" i="25"/>
  <c r="CR96" i="25"/>
  <c r="CR93" i="25"/>
  <c r="BN103" i="25"/>
  <c r="BN51" i="25"/>
  <c r="BN105" i="25"/>
  <c r="DV99" i="25"/>
  <c r="DV79" i="25"/>
  <c r="DS79" i="25"/>
  <c r="DV107" i="25"/>
  <c r="CR105" i="25"/>
  <c r="DS48" i="25"/>
  <c r="CR53" i="25"/>
  <c r="DV44" i="25"/>
  <c r="BN69" i="25"/>
  <c r="DS90" i="25"/>
  <c r="BN79" i="25"/>
  <c r="BN71" i="25"/>
  <c r="DV71" i="25"/>
  <c r="BN104" i="25"/>
  <c r="CR83" i="25"/>
  <c r="BN48" i="25"/>
  <c r="DV39" i="25"/>
  <c r="DV92" i="25"/>
  <c r="DV95" i="25"/>
  <c r="DV56" i="25"/>
  <c r="BN81" i="25"/>
  <c r="BN53" i="25"/>
  <c r="CR92" i="25"/>
  <c r="DV98" i="25"/>
  <c r="BN46" i="25"/>
  <c r="DV58" i="25"/>
  <c r="DV66" i="25"/>
  <c r="DU45" i="25"/>
  <c r="DW97" i="25"/>
  <c r="GC97" i="25" s="1"/>
  <c r="DU99" i="25"/>
  <c r="DU63" i="25"/>
  <c r="DU80" i="25"/>
  <c r="DW106" i="25"/>
  <c r="GC106" i="25" s="1"/>
  <c r="DU51" i="25"/>
  <c r="DV40" i="25"/>
  <c r="BN55" i="25"/>
  <c r="BN80" i="25"/>
  <c r="CR52" i="25"/>
  <c r="BN99" i="25"/>
  <c r="BN73" i="25"/>
  <c r="DV74" i="25"/>
  <c r="BN70" i="25"/>
  <c r="CR41" i="25"/>
  <c r="CR101" i="25"/>
  <c r="BN62" i="25"/>
  <c r="BN42" i="25"/>
  <c r="BN65" i="25"/>
  <c r="DS107" i="25"/>
  <c r="CR108" i="25"/>
  <c r="CR85" i="25"/>
  <c r="CR71" i="25"/>
  <c r="DV104" i="25"/>
  <c r="BN60" i="25"/>
  <c r="BN90" i="25"/>
  <c r="BN63" i="25"/>
  <c r="CR90" i="25"/>
  <c r="BN50" i="25"/>
  <c r="CR80" i="25"/>
  <c r="DV87" i="25"/>
  <c r="DV80" i="25"/>
  <c r="DV55" i="25"/>
  <c r="BN52" i="25"/>
  <c r="BN54" i="25"/>
  <c r="DV96" i="25"/>
  <c r="CR44" i="25"/>
  <c r="DV75" i="25"/>
  <c r="BN91" i="25"/>
  <c r="DU41" i="25"/>
  <c r="DV84" i="25"/>
  <c r="IQ84" i="25"/>
  <c r="K83" i="15" s="1"/>
  <c r="DU87" i="25"/>
  <c r="DW59" i="25"/>
  <c r="GC59" i="25" s="1"/>
  <c r="DU83" i="25"/>
  <c r="BN108" i="25"/>
  <c r="BN68" i="25"/>
  <c r="BN95" i="25"/>
  <c r="CR82" i="25"/>
  <c r="BN83" i="25"/>
  <c r="DV45" i="25"/>
  <c r="BN86" i="25"/>
  <c r="BN40" i="25"/>
  <c r="BN92" i="25"/>
  <c r="CR81" i="25"/>
  <c r="CR62" i="25"/>
  <c r="DV48" i="25"/>
  <c r="CR91" i="25"/>
  <c r="DV90" i="25"/>
  <c r="DV52" i="25"/>
  <c r="DV57" i="25"/>
  <c r="DV51" i="25"/>
  <c r="CR70" i="25"/>
  <c r="DS68" i="25"/>
  <c r="DV68" i="25"/>
  <c r="CR55" i="25"/>
  <c r="CR107" i="25"/>
  <c r="DV41" i="25"/>
  <c r="DV67" i="25"/>
  <c r="DV63" i="25"/>
  <c r="CR40" i="25"/>
  <c r="DS91" i="25"/>
  <c r="DV91" i="25"/>
  <c r="CR65" i="25"/>
  <c r="CR75" i="25"/>
  <c r="CR95" i="25"/>
  <c r="DU55" i="25"/>
  <c r="DU79" i="25"/>
  <c r="DU57" i="25"/>
  <c r="DU100" i="25"/>
  <c r="BM46" i="25"/>
  <c r="DU67" i="25"/>
  <c r="DU72" i="25"/>
  <c r="DU91" i="25"/>
  <c r="DU47" i="25"/>
  <c r="DU76" i="25"/>
  <c r="CR104" i="25"/>
  <c r="DV100" i="25"/>
  <c r="DV108" i="25"/>
  <c r="BN85" i="25"/>
  <c r="DV82" i="25"/>
  <c r="DV83" i="25"/>
  <c r="BN87" i="25"/>
  <c r="DV76" i="25"/>
  <c r="DV85" i="25"/>
  <c r="CR48" i="25"/>
  <c r="BN88" i="25"/>
  <c r="DV47" i="25"/>
  <c r="BN44" i="25"/>
  <c r="CR78" i="25"/>
  <c r="BN66" i="25"/>
  <c r="DV60" i="25"/>
  <c r="BN76" i="25"/>
  <c r="BN64" i="25"/>
  <c r="BN61" i="25"/>
  <c r="CR67" i="25"/>
  <c r="CR89" i="25"/>
  <c r="BN96" i="25"/>
  <c r="BN67" i="25"/>
  <c r="CR73" i="25"/>
  <c r="BN49" i="25"/>
  <c r="BN72" i="25"/>
  <c r="DU52" i="25"/>
  <c r="DU48" i="25"/>
  <c r="DU84" i="25"/>
  <c r="DU108" i="25"/>
  <c r="DU60" i="25"/>
  <c r="DU90" i="25"/>
  <c r="DU40" i="25"/>
  <c r="DS74" i="25"/>
  <c r="DS85" i="25"/>
  <c r="DS104" i="25"/>
  <c r="DS92" i="25"/>
  <c r="DS96" i="25"/>
  <c r="DS75" i="25"/>
  <c r="GQ59" i="25"/>
  <c r="M1423" i="33" s="1"/>
  <c r="DH59" i="3"/>
  <c r="DS44" i="25"/>
  <c r="DS39" i="25"/>
  <c r="DS56" i="25"/>
  <c r="DS58" i="25"/>
  <c r="DS66" i="25"/>
  <c r="GQ50" i="25"/>
  <c r="M1171" i="33" s="1"/>
  <c r="DH50" i="3"/>
  <c r="DS82" i="25"/>
  <c r="DS71" i="25"/>
  <c r="DS95" i="25"/>
  <c r="DS98" i="25"/>
  <c r="DH60" i="3"/>
  <c r="GQ60" i="25"/>
  <c r="M1451" i="33" s="1"/>
  <c r="DH62" i="3"/>
  <c r="GQ62" i="25"/>
  <c r="M1507" i="33" s="1"/>
  <c r="IQ33" i="25"/>
  <c r="IR33" i="25" s="1"/>
  <c r="IR97" i="25"/>
  <c r="DS16" i="25"/>
  <c r="CQ30" i="25"/>
  <c r="W117" i="15"/>
  <c r="JQ39" i="25" s="1"/>
  <c r="V117" i="15"/>
  <c r="JP39" i="25" s="1"/>
  <c r="JP38" i="25"/>
  <c r="AF117" i="15"/>
  <c r="JZ39" i="25" s="1"/>
  <c r="JZ38" i="25"/>
  <c r="DU20" i="25"/>
  <c r="BM35" i="25"/>
  <c r="BK40" i="25"/>
  <c r="BM27" i="25"/>
  <c r="CO53" i="25"/>
  <c r="DU21" i="25"/>
  <c r="IQ88" i="25"/>
  <c r="K87" i="15" s="1"/>
  <c r="DU24" i="25"/>
  <c r="BM17" i="25"/>
  <c r="DW9" i="25"/>
  <c r="GC9" i="25" s="1"/>
  <c r="BK86" i="25"/>
  <c r="DU36" i="25"/>
  <c r="CQ33" i="25"/>
  <c r="DU12" i="25"/>
  <c r="DV16" i="25"/>
  <c r="DV38" i="25"/>
  <c r="BO19" i="25"/>
  <c r="GA19" i="25" s="1"/>
  <c r="BK48" i="25"/>
  <c r="CQ16" i="25"/>
  <c r="BM34" i="25"/>
  <c r="CQ14" i="25"/>
  <c r="BM25" i="25"/>
  <c r="CO55" i="25"/>
  <c r="CO36" i="25"/>
  <c r="CO65" i="25"/>
  <c r="BK91" i="25"/>
  <c r="IR94" i="25"/>
  <c r="K93" i="15"/>
  <c r="CQ17" i="25"/>
  <c r="BK72" i="25"/>
  <c r="BK54" i="25"/>
  <c r="CO44" i="25"/>
  <c r="DV31" i="25"/>
  <c r="CO95" i="25"/>
  <c r="CO81" i="25"/>
  <c r="BM31" i="25"/>
  <c r="CO62" i="25"/>
  <c r="CO75" i="25"/>
  <c r="K42" i="15"/>
  <c r="IR43" i="25"/>
  <c r="BM15" i="25"/>
  <c r="CO49" i="25"/>
  <c r="CQ29" i="25"/>
  <c r="DU13" i="25"/>
  <c r="CQ18" i="25"/>
  <c r="BN20" i="25"/>
  <c r="CQ12" i="25"/>
  <c r="CQ19" i="25"/>
  <c r="DU30" i="25"/>
  <c r="BM32" i="25"/>
  <c r="DS17" i="25"/>
  <c r="CQ22" i="25"/>
  <c r="CO30" i="25"/>
  <c r="CR30" i="25"/>
  <c r="BK20" i="25"/>
  <c r="IQ75" i="25"/>
  <c r="CO67" i="25"/>
  <c r="BK25" i="25"/>
  <c r="CR22" i="25"/>
  <c r="CQ26" i="25"/>
  <c r="CO26" i="25"/>
  <c r="CR26" i="25"/>
  <c r="DS25" i="25"/>
  <c r="BK95" i="25"/>
  <c r="DS23" i="25"/>
  <c r="BK63" i="25"/>
  <c r="BM30" i="25"/>
  <c r="BK61" i="25"/>
  <c r="CQ21" i="25"/>
  <c r="IQ58" i="25"/>
  <c r="BM33" i="25"/>
  <c r="BK28" i="25"/>
  <c r="CQ32" i="25"/>
  <c r="BM21" i="25"/>
  <c r="BM18" i="25"/>
  <c r="CO16" i="25"/>
  <c r="CQ35" i="25"/>
  <c r="CO80" i="25"/>
  <c r="CQ25" i="25"/>
  <c r="CO37" i="25"/>
  <c r="BM24" i="25"/>
  <c r="BK49" i="25"/>
  <c r="CR24" i="25"/>
  <c r="CO22" i="25"/>
  <c r="CR27" i="25"/>
  <c r="CQ27" i="25"/>
  <c r="CO27" i="25"/>
  <c r="CO40" i="25"/>
  <c r="BK52" i="25"/>
  <c r="DU10" i="25"/>
  <c r="BK67" i="25"/>
  <c r="CQ24" i="25"/>
  <c r="CO24" i="25"/>
  <c r="IQ54" i="25"/>
  <c r="CR16" i="25"/>
  <c r="DV15" i="25"/>
  <c r="BN32" i="25"/>
  <c r="CR35" i="25"/>
  <c r="DV17" i="25"/>
  <c r="BN25" i="25"/>
  <c r="DH27" i="3"/>
  <c r="GQ27" i="25"/>
  <c r="M527" i="33" s="1"/>
  <c r="CR25" i="25"/>
  <c r="IQ67" i="25"/>
  <c r="BK13" i="25"/>
  <c r="BN24" i="25"/>
  <c r="CR17" i="25"/>
  <c r="DH15" i="3"/>
  <c r="GQ15" i="25"/>
  <c r="M191" i="33" s="1"/>
  <c r="CR11" i="25"/>
  <c r="BN16" i="25"/>
  <c r="BK12" i="25"/>
  <c r="CO38" i="25"/>
  <c r="BK31" i="25"/>
  <c r="DS28" i="25"/>
  <c r="BK11" i="25"/>
  <c r="CO70" i="25"/>
  <c r="DS34" i="25"/>
  <c r="IQ39" i="25"/>
  <c r="BK64" i="25"/>
  <c r="IQ61" i="25"/>
  <c r="CR21" i="25"/>
  <c r="CO89" i="25"/>
  <c r="DU35" i="25"/>
  <c r="CQ37" i="25"/>
  <c r="BK34" i="25"/>
  <c r="BM13" i="25"/>
  <c r="CO92" i="25"/>
  <c r="CR28" i="25"/>
  <c r="CQ28" i="25"/>
  <c r="CO28" i="25"/>
  <c r="CS15" i="25"/>
  <c r="GB15" i="25" s="1"/>
  <c r="BK42" i="25"/>
  <c r="BK29" i="25"/>
  <c r="DS37" i="25"/>
  <c r="BK38" i="25"/>
  <c r="DV34" i="25"/>
  <c r="DH19" i="3"/>
  <c r="GQ19" i="25"/>
  <c r="M303" i="33" s="1"/>
  <c r="IQ89" i="25"/>
  <c r="DH29" i="3"/>
  <c r="GQ29" i="25"/>
  <c r="M583" i="33" s="1"/>
  <c r="CR37" i="25"/>
  <c r="IQ56" i="25"/>
  <c r="BK24" i="25"/>
  <c r="BK81" i="25"/>
  <c r="CQ36" i="25"/>
  <c r="DV35" i="25"/>
  <c r="BM16" i="25"/>
  <c r="BK16" i="25"/>
  <c r="IQ16" i="25"/>
  <c r="K15" i="15" s="1"/>
  <c r="CO23" i="25"/>
  <c r="DU27" i="25"/>
  <c r="BM12" i="25"/>
  <c r="BM37" i="25"/>
  <c r="BK70" i="25"/>
  <c r="BK35" i="25"/>
  <c r="BK18" i="25"/>
  <c r="DU28" i="25"/>
  <c r="CO13" i="25"/>
  <c r="CO31" i="25"/>
  <c r="CO34" i="25"/>
  <c r="BK50" i="25"/>
  <c r="DU34" i="25"/>
  <c r="BK32" i="25"/>
  <c r="CO21" i="25"/>
  <c r="CO35" i="25"/>
  <c r="DU17" i="25"/>
  <c r="DH31" i="3"/>
  <c r="GQ31" i="25"/>
  <c r="M639" i="33" s="1"/>
  <c r="CO25" i="25"/>
  <c r="DV32" i="25"/>
  <c r="BK96" i="25"/>
  <c r="CO107" i="25"/>
  <c r="BN34" i="25"/>
  <c r="BN13" i="25"/>
  <c r="BK53" i="25"/>
  <c r="CR36" i="25"/>
  <c r="CO17" i="25"/>
  <c r="CO73" i="25"/>
  <c r="CO11" i="25"/>
  <c r="CQ11" i="25"/>
  <c r="IQ62" i="25"/>
  <c r="BN35" i="25"/>
  <c r="DV13" i="25"/>
  <c r="IQ28" i="25"/>
  <c r="K27" i="15" s="1"/>
  <c r="IQ107" i="25"/>
  <c r="IQ92" i="25"/>
  <c r="IQ44" i="25"/>
  <c r="IQ32" i="25"/>
  <c r="K31" i="15" s="1"/>
  <c r="CO78" i="25"/>
  <c r="CO10" i="25"/>
  <c r="IQ78" i="25"/>
  <c r="DV37" i="25"/>
  <c r="CO91" i="25"/>
  <c r="DV21" i="25"/>
  <c r="IQ79" i="25"/>
  <c r="DV28" i="25"/>
  <c r="BK26" i="25"/>
  <c r="DV36" i="25"/>
  <c r="BN38" i="25"/>
  <c r="GQ12" i="25"/>
  <c r="M107" i="33" s="1"/>
  <c r="DH12" i="3"/>
  <c r="DH37" i="3"/>
  <c r="GQ37" i="25"/>
  <c r="M807" i="33" s="1"/>
  <c r="BK108" i="25"/>
  <c r="CO99" i="25"/>
  <c r="DW14" i="25"/>
  <c r="GC14" i="25" s="1"/>
  <c r="DS22" i="25"/>
  <c r="CO41" i="25"/>
  <c r="BK22" i="25"/>
  <c r="BK62" i="25"/>
  <c r="IQ42" i="25"/>
  <c r="BK88" i="25"/>
  <c r="IQ35" i="25"/>
  <c r="K34" i="15" s="1"/>
  <c r="BN29" i="25"/>
  <c r="BM29" i="25"/>
  <c r="BM28" i="25"/>
  <c r="CO108" i="25"/>
  <c r="CR18" i="25"/>
  <c r="CR32" i="25"/>
  <c r="CO32" i="25"/>
  <c r="CQ10" i="25"/>
  <c r="BK27" i="25"/>
  <c r="IQ21" i="25"/>
  <c r="K20" i="15" s="1"/>
  <c r="BN18" i="25"/>
  <c r="DS19" i="25"/>
  <c r="DU19" i="25"/>
  <c r="IQ66" i="25"/>
  <c r="K49" i="15"/>
  <c r="IQ90" i="25"/>
  <c r="DV20" i="25"/>
  <c r="CR14" i="25"/>
  <c r="IQ63" i="25"/>
  <c r="BN11" i="25"/>
  <c r="IQ13" i="25"/>
  <c r="K12" i="15" s="1"/>
  <c r="CR13" i="25"/>
  <c r="CR31" i="25"/>
  <c r="IQ34" i="25"/>
  <c r="K33" i="15" s="1"/>
  <c r="IQ19" i="25"/>
  <c r="K18" i="15" s="1"/>
  <c r="BN22" i="25"/>
  <c r="IQ65" i="25"/>
  <c r="IQ105" i="25"/>
  <c r="BN33" i="25"/>
  <c r="IQ81" i="25"/>
  <c r="K76" i="15"/>
  <c r="IR77" i="25"/>
  <c r="IQ31" i="25"/>
  <c r="K30" i="15" s="1"/>
  <c r="CO9" i="25"/>
  <c r="CQ9" i="25"/>
  <c r="CR9" i="25"/>
  <c r="D19" i="33"/>
  <c r="D21" i="33" s="1"/>
  <c r="CO105" i="25"/>
  <c r="BN27" i="25"/>
  <c r="BK21" i="25"/>
  <c r="DV19" i="25"/>
  <c r="BK69" i="25"/>
  <c r="IQ17" i="25"/>
  <c r="K16" i="15" s="1"/>
  <c r="BN17" i="25"/>
  <c r="BN14" i="25"/>
  <c r="BN10" i="25"/>
  <c r="IQ60" i="25"/>
  <c r="BK90" i="25"/>
  <c r="BK79" i="25"/>
  <c r="CO14" i="25"/>
  <c r="BM26" i="25"/>
  <c r="BM11" i="25"/>
  <c r="DS36" i="25"/>
  <c r="BK71" i="25"/>
  <c r="CO90" i="25"/>
  <c r="CQ31" i="25"/>
  <c r="CR33" i="25"/>
  <c r="BN30" i="25"/>
  <c r="BK30" i="25"/>
  <c r="DS12" i="25"/>
  <c r="CO83" i="25"/>
  <c r="BM36" i="25"/>
  <c r="BK55" i="25"/>
  <c r="CO20" i="25"/>
  <c r="CO52" i="25"/>
  <c r="CQ23" i="25"/>
  <c r="DS27" i="25"/>
  <c r="DS10" i="25"/>
  <c r="BK87" i="25"/>
  <c r="CO48" i="25"/>
  <c r="BM22" i="25"/>
  <c r="BK65" i="25"/>
  <c r="BK105" i="25"/>
  <c r="DS13" i="25"/>
  <c r="BK33" i="25"/>
  <c r="BN28" i="25"/>
  <c r="BK92" i="25"/>
  <c r="IQ47" i="25"/>
  <c r="CO85" i="25"/>
  <c r="DH35" i="3"/>
  <c r="GQ35" i="25"/>
  <c r="M751" i="33" s="1"/>
  <c r="BK44" i="25"/>
  <c r="IR59" i="25"/>
  <c r="K58" i="15"/>
  <c r="BN31" i="25"/>
  <c r="CR10" i="25"/>
  <c r="IQ53" i="25"/>
  <c r="BN21" i="25"/>
  <c r="IQ18" i="25"/>
  <c r="K17" i="15" s="1"/>
  <c r="CO71" i="25"/>
  <c r="DU37" i="25"/>
  <c r="IQ69" i="25"/>
  <c r="BK17" i="25"/>
  <c r="BK14" i="25"/>
  <c r="BK66" i="25"/>
  <c r="IQ91" i="25"/>
  <c r="GQ11" i="25"/>
  <c r="M79" i="33" s="1"/>
  <c r="DH11" i="3"/>
  <c r="DS21" i="25"/>
  <c r="BM10" i="25"/>
  <c r="BK10" i="25"/>
  <c r="BK60" i="25"/>
  <c r="DS20" i="25"/>
  <c r="BN26" i="25"/>
  <c r="IQ26" i="25"/>
  <c r="K25" i="15" s="1"/>
  <c r="IQ71" i="25"/>
  <c r="CQ13" i="25"/>
  <c r="BK104" i="25"/>
  <c r="CO33" i="25"/>
  <c r="BM38" i="25"/>
  <c r="BK76" i="25"/>
  <c r="CR34" i="25"/>
  <c r="CQ34" i="25"/>
  <c r="DV12" i="25"/>
  <c r="IR6" i="25"/>
  <c r="IS6" i="25" s="1"/>
  <c r="IQ108" i="25"/>
  <c r="IQ104" i="25"/>
  <c r="IQ10" i="25"/>
  <c r="IQ22" i="25"/>
  <c r="DV25" i="25"/>
  <c r="IQ82" i="25"/>
  <c r="IQ93" i="25"/>
  <c r="IQ45" i="25"/>
  <c r="IQ51" i="25"/>
  <c r="IQ85" i="25"/>
  <c r="BK36" i="25"/>
  <c r="IQ80" i="25"/>
  <c r="CQ20" i="25"/>
  <c r="IQ20" i="25"/>
  <c r="BK99" i="25"/>
  <c r="IQ68" i="25"/>
  <c r="CO46" i="25"/>
  <c r="IQ27" i="25"/>
  <c r="IQ49" i="25"/>
  <c r="IQ73" i="25"/>
  <c r="DS24" i="25"/>
  <c r="CR29" i="25"/>
  <c r="CQ38" i="25"/>
  <c r="DV10" i="25"/>
  <c r="DU22" i="25"/>
  <c r="IQ96" i="25"/>
  <c r="IQ74" i="25"/>
  <c r="BN37" i="25"/>
  <c r="DU23" i="25"/>
  <c r="AD117" i="15"/>
  <c r="JX39" i="25" s="1"/>
  <c r="JX38" i="25"/>
  <c r="IQ11" i="25"/>
  <c r="DV11" i="25"/>
  <c r="IQ70" i="25"/>
  <c r="CO93" i="25"/>
  <c r="IQ83" i="25"/>
  <c r="IQ103" i="25"/>
  <c r="IQ101" i="25"/>
  <c r="IQ86" i="25"/>
  <c r="K105" i="15"/>
  <c r="IR106" i="25"/>
  <c r="CR23" i="25"/>
  <c r="DV27" i="25"/>
  <c r="IQ15" i="25"/>
  <c r="IR102" i="25"/>
  <c r="K101" i="15"/>
  <c r="DV24" i="25"/>
  <c r="GQ33" i="25"/>
  <c r="M695" i="33" s="1"/>
  <c r="DH33" i="3"/>
  <c r="CR12" i="25"/>
  <c r="CO19" i="25"/>
  <c r="CR20" i="25"/>
  <c r="IQ52" i="25"/>
  <c r="IQ99" i="25"/>
  <c r="CO64" i="25"/>
  <c r="IQ30" i="25"/>
  <c r="DV30" i="25"/>
  <c r="GQ13" i="25"/>
  <c r="M135" i="33" s="1"/>
  <c r="DH13" i="3"/>
  <c r="IQ46" i="25"/>
  <c r="IQ12" i="25"/>
  <c r="IQ24" i="25"/>
  <c r="CO96" i="25"/>
  <c r="DU25" i="25"/>
  <c r="IQ95" i="25"/>
  <c r="IQ37" i="25"/>
  <c r="IQ87" i="25"/>
  <c r="IQ72" i="25"/>
  <c r="BO9" i="25"/>
  <c r="GA9" i="25" s="1"/>
  <c r="IQ40" i="25"/>
  <c r="IQ36" i="25"/>
  <c r="BN36" i="25"/>
  <c r="IQ55" i="25"/>
  <c r="BK80" i="25"/>
  <c r="CO12" i="25"/>
  <c r="CO104" i="25"/>
  <c r="CR19" i="25"/>
  <c r="IQ100" i="25"/>
  <c r="IQ64" i="25"/>
  <c r="DS30" i="25"/>
  <c r="IQ23" i="25"/>
  <c r="BK68" i="25"/>
  <c r="BK15" i="25"/>
  <c r="BN15" i="25"/>
  <c r="BN12" i="25"/>
  <c r="BK85" i="25"/>
  <c r="BK73" i="25"/>
  <c r="IQ29" i="25"/>
  <c r="CO29" i="25"/>
  <c r="IQ38" i="25"/>
  <c r="CR38" i="25"/>
  <c r="DV22" i="25"/>
  <c r="IQ25" i="25"/>
  <c r="CO82" i="25"/>
  <c r="DV23" i="25"/>
  <c r="DU11" i="25"/>
  <c r="IQ76" i="25"/>
  <c r="KA38" i="25"/>
  <c r="AG117" i="15"/>
  <c r="KA39" i="25" s="1"/>
  <c r="BK83" i="25"/>
  <c r="IQ41" i="25"/>
  <c r="BK103" i="25"/>
  <c r="BK51" i="25"/>
  <c r="CO101" i="25"/>
  <c r="IQ48" i="25"/>
  <c r="P1444" i="33" l="1"/>
  <c r="P1445" i="33" s="1"/>
  <c r="O1556" i="33"/>
  <c r="O380" i="33"/>
  <c r="J2060" i="33"/>
  <c r="M2060" i="33" s="1"/>
  <c r="P72" i="33"/>
  <c r="P73" i="33" s="1"/>
  <c r="O296" i="33"/>
  <c r="K1137" i="33"/>
  <c r="P800" i="33"/>
  <c r="P801" i="33" s="1"/>
  <c r="K913" i="33"/>
  <c r="P912" i="33"/>
  <c r="P913" i="33" s="1"/>
  <c r="O128" i="33"/>
  <c r="O129" i="33" s="1"/>
  <c r="O2312" i="33"/>
  <c r="O2313" i="33" s="1"/>
  <c r="O1108" i="33"/>
  <c r="O1052" i="33"/>
  <c r="O1053" i="33" s="1"/>
  <c r="O1528" i="33"/>
  <c r="O1529" i="33" s="1"/>
  <c r="O576" i="33"/>
  <c r="O577" i="33" s="1"/>
  <c r="O1752" i="33"/>
  <c r="O1892" i="33"/>
  <c r="O1893" i="33" s="1"/>
  <c r="O2536" i="33"/>
  <c r="O2537" i="33" s="1"/>
  <c r="O324" i="33"/>
  <c r="O436" i="33"/>
  <c r="O437" i="33" s="1"/>
  <c r="P2284" i="33"/>
  <c r="P2285" i="33" s="1"/>
  <c r="O2088" i="33"/>
  <c r="O2089" i="33" s="1"/>
  <c r="O2508" i="33"/>
  <c r="O2032" i="33"/>
  <c r="P996" i="33"/>
  <c r="P997" i="33" s="1"/>
  <c r="P716" i="33"/>
  <c r="P717" i="33" s="1"/>
  <c r="O2676" i="33"/>
  <c r="O2677" i="33" s="1"/>
  <c r="IR57" i="25"/>
  <c r="O1780" i="33"/>
  <c r="O1781" i="33" s="1"/>
  <c r="J44" i="33"/>
  <c r="M44" i="33" s="1"/>
  <c r="O464" i="33"/>
  <c r="O465" i="33" s="1"/>
  <c r="O408" i="33"/>
  <c r="O409" i="33" s="1"/>
  <c r="J2312" i="33"/>
  <c r="J2313" i="33" s="1"/>
  <c r="O884" i="33"/>
  <c r="O885" i="33" s="1"/>
  <c r="P44" i="33"/>
  <c r="P45" i="33" s="1"/>
  <c r="P604" i="33"/>
  <c r="P605" i="33" s="1"/>
  <c r="P520" i="33"/>
  <c r="P521" i="33" s="1"/>
  <c r="P856" i="33"/>
  <c r="P857" i="33" s="1"/>
  <c r="O1081" i="33"/>
  <c r="J1025" i="33"/>
  <c r="M1024" i="33"/>
  <c r="J1081" i="33"/>
  <c r="M1080" i="33"/>
  <c r="M2508" i="33"/>
  <c r="O352" i="33"/>
  <c r="O353" i="33" s="1"/>
  <c r="J2761" i="33"/>
  <c r="M2760" i="33"/>
  <c r="J913" i="33"/>
  <c r="M912" i="33"/>
  <c r="O2761" i="33"/>
  <c r="R2760" i="33"/>
  <c r="K1641" i="33"/>
  <c r="J1640" i="33"/>
  <c r="O493" i="33"/>
  <c r="K997" i="33"/>
  <c r="J996" i="33"/>
  <c r="J2481" i="33"/>
  <c r="M2480" i="33"/>
  <c r="K829" i="33"/>
  <c r="J828" i="33"/>
  <c r="O1977" i="33"/>
  <c r="O633" i="33"/>
  <c r="J2061" i="33"/>
  <c r="J1837" i="33"/>
  <c r="M1836" i="33"/>
  <c r="R1921" i="33"/>
  <c r="T1920" i="33"/>
  <c r="T1921" i="33" s="1"/>
  <c r="O1641" i="33"/>
  <c r="K1557" i="33"/>
  <c r="J1556" i="33"/>
  <c r="K2089" i="33"/>
  <c r="J2088" i="33"/>
  <c r="J1865" i="33"/>
  <c r="M1864" i="33"/>
  <c r="K213" i="33"/>
  <c r="J212" i="33"/>
  <c r="K521" i="33"/>
  <c r="J520" i="33"/>
  <c r="K2705" i="33"/>
  <c r="J2704" i="33"/>
  <c r="K2425" i="33"/>
  <c r="J2424" i="33"/>
  <c r="K1669" i="33"/>
  <c r="J1668" i="33"/>
  <c r="K1305" i="33"/>
  <c r="J1304" i="33"/>
  <c r="K1053" i="33"/>
  <c r="J1052" i="33"/>
  <c r="K2229" i="33"/>
  <c r="J2228" i="33"/>
  <c r="K1809" i="33"/>
  <c r="J1808" i="33"/>
  <c r="O2789" i="33"/>
  <c r="K1781" i="33"/>
  <c r="J1780" i="33"/>
  <c r="O829" i="33"/>
  <c r="K1697" i="33"/>
  <c r="J1696" i="33"/>
  <c r="K745" i="33"/>
  <c r="J744" i="33"/>
  <c r="M2621" i="33"/>
  <c r="N2620" i="33"/>
  <c r="N2621" i="33" s="1"/>
  <c r="K1249" i="33"/>
  <c r="J1248" i="33"/>
  <c r="K1613" i="33"/>
  <c r="J1612" i="33"/>
  <c r="K1725" i="33"/>
  <c r="J1724" i="33"/>
  <c r="K13" i="15"/>
  <c r="K717" i="33"/>
  <c r="J716" i="33"/>
  <c r="O45" i="33"/>
  <c r="K241" i="33"/>
  <c r="J240" i="33"/>
  <c r="K2341" i="33"/>
  <c r="J2340" i="33"/>
  <c r="K885" i="33"/>
  <c r="J884" i="33"/>
  <c r="O1585" i="33"/>
  <c r="O2649" i="33"/>
  <c r="O1809" i="33"/>
  <c r="O1305" i="33"/>
  <c r="J1361" i="33"/>
  <c r="M1360" i="33"/>
  <c r="J1389" i="33"/>
  <c r="M1388" i="33"/>
  <c r="K465" i="33"/>
  <c r="J464" i="33"/>
  <c r="K1893" i="33"/>
  <c r="J1892" i="33"/>
  <c r="O2341" i="33"/>
  <c r="J185" i="33"/>
  <c r="M184" i="33"/>
  <c r="R184" i="33" s="1"/>
  <c r="J2397" i="33"/>
  <c r="M2396" i="33"/>
  <c r="J2369" i="33"/>
  <c r="M2368" i="33"/>
  <c r="O297" i="33"/>
  <c r="J2565" i="33"/>
  <c r="M2564" i="33"/>
  <c r="J1137" i="33"/>
  <c r="M1136" i="33"/>
  <c r="R1136" i="33" s="1"/>
  <c r="K1473" i="33"/>
  <c r="J1472" i="33"/>
  <c r="O1165" i="33"/>
  <c r="O1445" i="33"/>
  <c r="K157" i="33"/>
  <c r="J156" i="33"/>
  <c r="K2201" i="33"/>
  <c r="J2200" i="33"/>
  <c r="O2425" i="33"/>
  <c r="K2537" i="33"/>
  <c r="J2536" i="33"/>
  <c r="K857" i="33"/>
  <c r="J856" i="33"/>
  <c r="K409" i="33"/>
  <c r="J408" i="33"/>
  <c r="K325" i="33"/>
  <c r="J324" i="33"/>
  <c r="K1221" i="33"/>
  <c r="J1220" i="33"/>
  <c r="O661" i="33"/>
  <c r="K1109" i="33"/>
  <c r="J1108" i="33"/>
  <c r="K269" i="33"/>
  <c r="J268" i="33"/>
  <c r="K633" i="33"/>
  <c r="J632" i="33"/>
  <c r="K689" i="33"/>
  <c r="J688" i="33"/>
  <c r="K381" i="33"/>
  <c r="J380" i="33"/>
  <c r="O2201" i="33"/>
  <c r="K2173" i="33"/>
  <c r="J2172" i="33"/>
  <c r="M1949" i="33"/>
  <c r="N1948" i="33"/>
  <c r="N1949" i="33" s="1"/>
  <c r="R1948" i="33"/>
  <c r="J1333" i="33"/>
  <c r="M1332" i="33"/>
  <c r="O73" i="33"/>
  <c r="K353" i="33"/>
  <c r="J352" i="33"/>
  <c r="O1501" i="33"/>
  <c r="O1193" i="33"/>
  <c r="O1277" i="33"/>
  <c r="O2033" i="33"/>
  <c r="O2285" i="33"/>
  <c r="O997" i="33"/>
  <c r="O2705" i="33"/>
  <c r="O2173" i="33"/>
  <c r="K801" i="33"/>
  <c r="J800" i="33"/>
  <c r="K1277" i="33"/>
  <c r="J1276" i="33"/>
  <c r="O1137" i="33"/>
  <c r="O1753" i="33"/>
  <c r="K1193" i="33"/>
  <c r="J1192" i="33"/>
  <c r="O1221" i="33"/>
  <c r="O1557" i="33"/>
  <c r="K2285" i="33"/>
  <c r="J2284" i="33"/>
  <c r="O941" i="33"/>
  <c r="O381" i="33"/>
  <c r="K101" i="33"/>
  <c r="J100" i="33"/>
  <c r="K2005" i="33"/>
  <c r="J2004" i="33"/>
  <c r="M2509" i="33"/>
  <c r="N2508" i="33"/>
  <c r="N2509" i="33" s="1"/>
  <c r="K297" i="33"/>
  <c r="J296" i="33"/>
  <c r="O325" i="33"/>
  <c r="K129" i="33"/>
  <c r="J128" i="33"/>
  <c r="O1109" i="33"/>
  <c r="K549" i="33"/>
  <c r="J548" i="33"/>
  <c r="K773" i="33"/>
  <c r="J772" i="33"/>
  <c r="J2257" i="33"/>
  <c r="M2256" i="33"/>
  <c r="K1165" i="33"/>
  <c r="J1164" i="33"/>
  <c r="O2145" i="33"/>
  <c r="O773" i="33"/>
  <c r="J2593" i="33"/>
  <c r="M2592" i="33"/>
  <c r="J2117" i="33"/>
  <c r="M2116" i="33"/>
  <c r="J2733" i="33"/>
  <c r="M2732" i="33"/>
  <c r="O717" i="33"/>
  <c r="K2677" i="33"/>
  <c r="J2676" i="33"/>
  <c r="K1445" i="33"/>
  <c r="J1444" i="33"/>
  <c r="J1417" i="33"/>
  <c r="M1416" i="33"/>
  <c r="J969" i="33"/>
  <c r="M968" i="33"/>
  <c r="O1249" i="33"/>
  <c r="K1977" i="33"/>
  <c r="J1976" i="33"/>
  <c r="O549" i="33"/>
  <c r="K2789" i="33"/>
  <c r="J2788" i="33"/>
  <c r="R2620" i="33"/>
  <c r="K2033" i="33"/>
  <c r="J2032" i="33"/>
  <c r="O2453" i="33"/>
  <c r="O1473" i="33"/>
  <c r="O605" i="33"/>
  <c r="K1753" i="33"/>
  <c r="J1752" i="33"/>
  <c r="K73" i="33"/>
  <c r="J72" i="33"/>
  <c r="K493" i="33"/>
  <c r="J492" i="33"/>
  <c r="K577" i="33"/>
  <c r="J576" i="33"/>
  <c r="K941" i="33"/>
  <c r="J940" i="33"/>
  <c r="K2649" i="33"/>
  <c r="J2648" i="33"/>
  <c r="K2145" i="33"/>
  <c r="J2144" i="33"/>
  <c r="O2509" i="33"/>
  <c r="R2508" i="33"/>
  <c r="K437" i="33"/>
  <c r="J436" i="33"/>
  <c r="K2453" i="33"/>
  <c r="J2452" i="33"/>
  <c r="K661" i="33"/>
  <c r="J660" i="33"/>
  <c r="K605" i="33"/>
  <c r="J604" i="33"/>
  <c r="O689" i="33"/>
  <c r="K1585" i="33"/>
  <c r="J1584" i="33"/>
  <c r="O2229" i="33"/>
  <c r="K1501" i="33"/>
  <c r="J1500" i="33"/>
  <c r="O185" i="33"/>
  <c r="O857" i="33"/>
  <c r="K1529" i="33"/>
  <c r="J1528" i="33"/>
  <c r="O745" i="33"/>
  <c r="O1669" i="33"/>
  <c r="J17" i="33"/>
  <c r="M16" i="33"/>
  <c r="N16" i="33" s="1"/>
  <c r="GG77" i="25"/>
  <c r="IR9" i="25"/>
  <c r="L8" i="15" s="1"/>
  <c r="DW32" i="25"/>
  <c r="GC32" i="25" s="1"/>
  <c r="K97" i="15"/>
  <c r="IR88" i="25"/>
  <c r="L87" i="15" s="1"/>
  <c r="GH77" i="25"/>
  <c r="IR84" i="25"/>
  <c r="L83" i="15" s="1"/>
  <c r="K32" i="15"/>
  <c r="GF77" i="25"/>
  <c r="GD43" i="25"/>
  <c r="BO46" i="25"/>
  <c r="GA46" i="25" s="1"/>
  <c r="GH43" i="25"/>
  <c r="CS18" i="25"/>
  <c r="GB18" i="25" s="1"/>
  <c r="CS13" i="25"/>
  <c r="GB13" i="25" s="1"/>
  <c r="DW48" i="25"/>
  <c r="GC48" i="25" s="1"/>
  <c r="GE59" i="25"/>
  <c r="GH102" i="25"/>
  <c r="BO37" i="25"/>
  <c r="GA37" i="25" s="1"/>
  <c r="BO38" i="25"/>
  <c r="GA38" i="25" s="1"/>
  <c r="GD106" i="25"/>
  <c r="GH94" i="25"/>
  <c r="GG43" i="25"/>
  <c r="GF43" i="25"/>
  <c r="CS23" i="25"/>
  <c r="GB23" i="25" s="1"/>
  <c r="BO23" i="25"/>
  <c r="GA23" i="25" s="1"/>
  <c r="DW38" i="25"/>
  <c r="GC38" i="25" s="1"/>
  <c r="DW31" i="25"/>
  <c r="GC31" i="25" s="1"/>
  <c r="GD77" i="25"/>
  <c r="GE77" i="25"/>
  <c r="GE102" i="25"/>
  <c r="DW55" i="25"/>
  <c r="GC55" i="25" s="1"/>
  <c r="DW72" i="25"/>
  <c r="GC72" i="25" s="1"/>
  <c r="DW40" i="25"/>
  <c r="GC40" i="25" s="1"/>
  <c r="DW84" i="25"/>
  <c r="GC84" i="25" s="1"/>
  <c r="GD84" i="25" s="1"/>
  <c r="GD102" i="25"/>
  <c r="DW99" i="25"/>
  <c r="GC99" i="25" s="1"/>
  <c r="DW90" i="25"/>
  <c r="GC90" i="25" s="1"/>
  <c r="DW108" i="25"/>
  <c r="GC108" i="25" s="1"/>
  <c r="DW57" i="25"/>
  <c r="GC57" i="25" s="1"/>
  <c r="GG57" i="25" s="1"/>
  <c r="GE94" i="25"/>
  <c r="DW15" i="25"/>
  <c r="GC15" i="25" s="1"/>
  <c r="DW18" i="25"/>
  <c r="GC18" i="25" s="1"/>
  <c r="DW16" i="25"/>
  <c r="GC16" i="25" s="1"/>
  <c r="GF94" i="25"/>
  <c r="GG94" i="25"/>
  <c r="GD94" i="25"/>
  <c r="GG102" i="25"/>
  <c r="BO96" i="25"/>
  <c r="GA96" i="25" s="1"/>
  <c r="BO64" i="25"/>
  <c r="GA64" i="25" s="1"/>
  <c r="BO87" i="25"/>
  <c r="GA87" i="25" s="1"/>
  <c r="BO40" i="25"/>
  <c r="GA40" i="25" s="1"/>
  <c r="BO73" i="25"/>
  <c r="GA73" i="25" s="1"/>
  <c r="BO55" i="25"/>
  <c r="GA55" i="25" s="1"/>
  <c r="BO53" i="25"/>
  <c r="GA53" i="25" s="1"/>
  <c r="BO48" i="25"/>
  <c r="GA48" i="25" s="1"/>
  <c r="BO69" i="25"/>
  <c r="GA69" i="25" s="1"/>
  <c r="GD69" i="25" s="1"/>
  <c r="BO105" i="25"/>
  <c r="GA105" i="25" s="1"/>
  <c r="BO49" i="25"/>
  <c r="GA49" i="25" s="1"/>
  <c r="BO85" i="25"/>
  <c r="GA85" i="25" s="1"/>
  <c r="BO83" i="25"/>
  <c r="GA83" i="25" s="1"/>
  <c r="BO91" i="25"/>
  <c r="GA91" i="25" s="1"/>
  <c r="BO54" i="25"/>
  <c r="GA54" i="25" s="1"/>
  <c r="GF54" i="25" s="1"/>
  <c r="BO50" i="25"/>
  <c r="GA50" i="25" s="1"/>
  <c r="GG50" i="25" s="1"/>
  <c r="BO63" i="25"/>
  <c r="GA63" i="25" s="1"/>
  <c r="BO60" i="25"/>
  <c r="GA60" i="25" s="1"/>
  <c r="BO65" i="25"/>
  <c r="GA65" i="25" s="1"/>
  <c r="BO62" i="25"/>
  <c r="GA62" i="25" s="1"/>
  <c r="BO104" i="25"/>
  <c r="GA104" i="25" s="1"/>
  <c r="BO71" i="25"/>
  <c r="GA71" i="25" s="1"/>
  <c r="BO103" i="25"/>
  <c r="GA103" i="25" s="1"/>
  <c r="GF103" i="25" s="1"/>
  <c r="DW26" i="25"/>
  <c r="GC26" i="25" s="1"/>
  <c r="DW29" i="25"/>
  <c r="GC29" i="25" s="1"/>
  <c r="BO72" i="25"/>
  <c r="GA72" i="25" s="1"/>
  <c r="BO67" i="25"/>
  <c r="GA67" i="25" s="1"/>
  <c r="BO61" i="25"/>
  <c r="GA61" i="25" s="1"/>
  <c r="GF61" i="25" s="1"/>
  <c r="BO76" i="25"/>
  <c r="GA76" i="25" s="1"/>
  <c r="BO66" i="25"/>
  <c r="GA66" i="25" s="1"/>
  <c r="BO44" i="25"/>
  <c r="GA44" i="25" s="1"/>
  <c r="BO92" i="25"/>
  <c r="GA92" i="25" s="1"/>
  <c r="BO86" i="25"/>
  <c r="GA86" i="25" s="1"/>
  <c r="GE86" i="25" s="1"/>
  <c r="BO108" i="25"/>
  <c r="GA108" i="25" s="1"/>
  <c r="BO99" i="25"/>
  <c r="GA99" i="25" s="1"/>
  <c r="BO80" i="25"/>
  <c r="GA80" i="25" s="1"/>
  <c r="BO81" i="25"/>
  <c r="GA81" i="25" s="1"/>
  <c r="BO51" i="25"/>
  <c r="GA51" i="25" s="1"/>
  <c r="BO88" i="25"/>
  <c r="GA88" i="25" s="1"/>
  <c r="GF88" i="25" s="1"/>
  <c r="BO95" i="25"/>
  <c r="GA95" i="25" s="1"/>
  <c r="BO68" i="25"/>
  <c r="GA68" i="25" s="1"/>
  <c r="BO52" i="25"/>
  <c r="GA52" i="25" s="1"/>
  <c r="BO90" i="25"/>
  <c r="GA90" i="25" s="1"/>
  <c r="BO42" i="25"/>
  <c r="GA42" i="25" s="1"/>
  <c r="GF42" i="25" s="1"/>
  <c r="BO70" i="25"/>
  <c r="GA70" i="25" s="1"/>
  <c r="BO79" i="25"/>
  <c r="GA79" i="25" s="1"/>
  <c r="DW87" i="25"/>
  <c r="GC87" i="25" s="1"/>
  <c r="DW76" i="25"/>
  <c r="GC76" i="25" s="1"/>
  <c r="DW79" i="25"/>
  <c r="GC79" i="25" s="1"/>
  <c r="DW52" i="25"/>
  <c r="GC52" i="25" s="1"/>
  <c r="DW10" i="25"/>
  <c r="GC10" i="25" s="1"/>
  <c r="GF102" i="25"/>
  <c r="DW68" i="25"/>
  <c r="GC68" i="25" s="1"/>
  <c r="DW75" i="25"/>
  <c r="GC75" i="25" s="1"/>
  <c r="DW96" i="25"/>
  <c r="GC96" i="25" s="1"/>
  <c r="DW104" i="25"/>
  <c r="GC104" i="25" s="1"/>
  <c r="DW71" i="25"/>
  <c r="GC71" i="25" s="1"/>
  <c r="DW47" i="25"/>
  <c r="GC47" i="25" s="1"/>
  <c r="GD47" i="25" s="1"/>
  <c r="DW58" i="25"/>
  <c r="GC58" i="25" s="1"/>
  <c r="GF58" i="25" s="1"/>
  <c r="DW98" i="25"/>
  <c r="GC98" i="25" s="1"/>
  <c r="GD98" i="25" s="1"/>
  <c r="DW56" i="25"/>
  <c r="GC56" i="25" s="1"/>
  <c r="GH56" i="25" s="1"/>
  <c r="DW92" i="25"/>
  <c r="GC92" i="25" s="1"/>
  <c r="DW35" i="25"/>
  <c r="GC35" i="25" s="1"/>
  <c r="DW60" i="25"/>
  <c r="GC60" i="25" s="1"/>
  <c r="DW85" i="25"/>
  <c r="GC85" i="25" s="1"/>
  <c r="DW74" i="25"/>
  <c r="GC74" i="25" s="1"/>
  <c r="GF74" i="25" s="1"/>
  <c r="DW66" i="25"/>
  <c r="GC66" i="25" s="1"/>
  <c r="DW107" i="25"/>
  <c r="GC107" i="25" s="1"/>
  <c r="DW82" i="25"/>
  <c r="GC82" i="25" s="1"/>
  <c r="DW95" i="25"/>
  <c r="GC95" i="25" s="1"/>
  <c r="DW39" i="25"/>
  <c r="GC39" i="25" s="1"/>
  <c r="GE39" i="25" s="1"/>
  <c r="DW44" i="25"/>
  <c r="GC44" i="25" s="1"/>
  <c r="CS67" i="25"/>
  <c r="GB67" i="25" s="1"/>
  <c r="CS78" i="25"/>
  <c r="GB78" i="25" s="1"/>
  <c r="GG78" i="25" s="1"/>
  <c r="CS40" i="25"/>
  <c r="GB40" i="25" s="1"/>
  <c r="CS107" i="25"/>
  <c r="GB107" i="25" s="1"/>
  <c r="CS91" i="25"/>
  <c r="GB91" i="25" s="1"/>
  <c r="CS81" i="25"/>
  <c r="GB81" i="25" s="1"/>
  <c r="CS85" i="25"/>
  <c r="GB85" i="25" s="1"/>
  <c r="CS52" i="25"/>
  <c r="GB52" i="25" s="1"/>
  <c r="CS53" i="25"/>
  <c r="GB53" i="25" s="1"/>
  <c r="CS96" i="25"/>
  <c r="GB96" i="25" s="1"/>
  <c r="CS49" i="25"/>
  <c r="GB49" i="25" s="1"/>
  <c r="GF49" i="25" s="1"/>
  <c r="CS75" i="25"/>
  <c r="GB75" i="25" s="1"/>
  <c r="CS82" i="25"/>
  <c r="GB82" i="25" s="1"/>
  <c r="GF82" i="25" s="1"/>
  <c r="CS44" i="25"/>
  <c r="GB44" i="25" s="1"/>
  <c r="CS71" i="25"/>
  <c r="GB71" i="25" s="1"/>
  <c r="CS41" i="25"/>
  <c r="GB41" i="25" s="1"/>
  <c r="CS64" i="25"/>
  <c r="GB64" i="25" s="1"/>
  <c r="CS89" i="25"/>
  <c r="GB89" i="25" s="1"/>
  <c r="GD89" i="25" s="1"/>
  <c r="CS48" i="25"/>
  <c r="GB48" i="25" s="1"/>
  <c r="CS55" i="25"/>
  <c r="GB55" i="25" s="1"/>
  <c r="CS70" i="25"/>
  <c r="GB70" i="25" s="1"/>
  <c r="CS62" i="25"/>
  <c r="GB62" i="25" s="1"/>
  <c r="CS108" i="25"/>
  <c r="GB108" i="25" s="1"/>
  <c r="CS92" i="25"/>
  <c r="GB92" i="25" s="1"/>
  <c r="CS46" i="25"/>
  <c r="GB46" i="25" s="1"/>
  <c r="CS73" i="25"/>
  <c r="GB73" i="25" s="1"/>
  <c r="CS104" i="25"/>
  <c r="GB104" i="25" s="1"/>
  <c r="CS95" i="25"/>
  <c r="GB95" i="25" s="1"/>
  <c r="CS65" i="25"/>
  <c r="GB65" i="25" s="1"/>
  <c r="CS80" i="25"/>
  <c r="GB80" i="25" s="1"/>
  <c r="CS90" i="25"/>
  <c r="GB90" i="25" s="1"/>
  <c r="CS101" i="25"/>
  <c r="GB101" i="25" s="1"/>
  <c r="GD101" i="25" s="1"/>
  <c r="CS83" i="25"/>
  <c r="GB83" i="25" s="1"/>
  <c r="CS105" i="25"/>
  <c r="GB105" i="25" s="1"/>
  <c r="GG105" i="25" s="1"/>
  <c r="CS93" i="25"/>
  <c r="GB93" i="25" s="1"/>
  <c r="GF93" i="25" s="1"/>
  <c r="CS99" i="25"/>
  <c r="GB99" i="25" s="1"/>
  <c r="DW100" i="25"/>
  <c r="GC100" i="25" s="1"/>
  <c r="DW51" i="25"/>
  <c r="GC51" i="25" s="1"/>
  <c r="DW63" i="25"/>
  <c r="GC63" i="25" s="1"/>
  <c r="GH106" i="25"/>
  <c r="GG59" i="25"/>
  <c r="GE106" i="25"/>
  <c r="GD59" i="25"/>
  <c r="GH59" i="25"/>
  <c r="DW91" i="25"/>
  <c r="GC91" i="25" s="1"/>
  <c r="DW67" i="25"/>
  <c r="GC67" i="25" s="1"/>
  <c r="DW83" i="25"/>
  <c r="GC83" i="25" s="1"/>
  <c r="GF97" i="25"/>
  <c r="GE97" i="25"/>
  <c r="GG97" i="25"/>
  <c r="GD97" i="25"/>
  <c r="GH97" i="25"/>
  <c r="GF106" i="25"/>
  <c r="GG106" i="25"/>
  <c r="GF59" i="25"/>
  <c r="DW41" i="25"/>
  <c r="GC41" i="25" s="1"/>
  <c r="DW80" i="25"/>
  <c r="GC80" i="25" s="1"/>
  <c r="DW45" i="25"/>
  <c r="GC45" i="25" s="1"/>
  <c r="DW24" i="25"/>
  <c r="GC24" i="25" s="1"/>
  <c r="L96" i="15"/>
  <c r="BO18" i="25"/>
  <c r="GA18" i="25" s="1"/>
  <c r="J97" i="9"/>
  <c r="BO21" i="25"/>
  <c r="GA21" i="25" s="1"/>
  <c r="BO25" i="25"/>
  <c r="GA25" i="25" s="1"/>
  <c r="BO32" i="25"/>
  <c r="GA32" i="25" s="1"/>
  <c r="BO34" i="25"/>
  <c r="GA34" i="25" s="1"/>
  <c r="BO36" i="25"/>
  <c r="GA36" i="25" s="1"/>
  <c r="BO31" i="25"/>
  <c r="GA31" i="25" s="1"/>
  <c r="BO27" i="25"/>
  <c r="GA27" i="25" s="1"/>
  <c r="CS16" i="25"/>
  <c r="GB16" i="25" s="1"/>
  <c r="IR18" i="25"/>
  <c r="L17" i="15" s="1"/>
  <c r="DW20" i="25"/>
  <c r="GC20" i="25" s="1"/>
  <c r="DW21" i="25"/>
  <c r="GC21" i="25" s="1"/>
  <c r="BO28" i="25"/>
  <c r="GA28" i="25" s="1"/>
  <c r="BO12" i="25"/>
  <c r="GA12" i="25" s="1"/>
  <c r="IR16" i="25"/>
  <c r="J16" i="9" s="1"/>
  <c r="IR19" i="25"/>
  <c r="J19" i="9" s="1"/>
  <c r="IR34" i="25"/>
  <c r="J34" i="9" s="1"/>
  <c r="IR21" i="25"/>
  <c r="J21" i="9" s="1"/>
  <c r="DW11" i="25"/>
  <c r="GC11" i="25" s="1"/>
  <c r="IR35" i="25"/>
  <c r="J35" i="9" s="1"/>
  <c r="DW12" i="25"/>
  <c r="GC12" i="25" s="1"/>
  <c r="IR28" i="25"/>
  <c r="L27" i="15" s="1"/>
  <c r="IR32" i="25"/>
  <c r="J32" i="9" s="1"/>
  <c r="IR13" i="25"/>
  <c r="L12" i="15" s="1"/>
  <c r="J9" i="9"/>
  <c r="IR31" i="25"/>
  <c r="L30" i="15" s="1"/>
  <c r="IR17" i="25"/>
  <c r="L16" i="15" s="1"/>
  <c r="BO20" i="25"/>
  <c r="GA20" i="25" s="1"/>
  <c r="DW25" i="25"/>
  <c r="GC25" i="25" s="1"/>
  <c r="CS34" i="25"/>
  <c r="GB34" i="25" s="1"/>
  <c r="DW28" i="25"/>
  <c r="GC28" i="25" s="1"/>
  <c r="BO35" i="25"/>
  <c r="GA35" i="25" s="1"/>
  <c r="CS30" i="25"/>
  <c r="GB30" i="25" s="1"/>
  <c r="CS19" i="25"/>
  <c r="GB19" i="25" s="1"/>
  <c r="CS25" i="25"/>
  <c r="GB25" i="25" s="1"/>
  <c r="L42" i="15"/>
  <c r="J43" i="9"/>
  <c r="DW27" i="25"/>
  <c r="GC27" i="25" s="1"/>
  <c r="CS35" i="25"/>
  <c r="GB35" i="25" s="1"/>
  <c r="J94" i="9"/>
  <c r="L93" i="15"/>
  <c r="CS26" i="25"/>
  <c r="GB26" i="25" s="1"/>
  <c r="IR75" i="25"/>
  <c r="K74" i="15"/>
  <c r="BO22" i="25"/>
  <c r="GA22" i="25" s="1"/>
  <c r="CS22" i="25"/>
  <c r="GB22" i="25" s="1"/>
  <c r="IR58" i="25"/>
  <c r="K57" i="15"/>
  <c r="CS21" i="25"/>
  <c r="GB21" i="25" s="1"/>
  <c r="BO16" i="25"/>
  <c r="GA16" i="25" s="1"/>
  <c r="CS36" i="25"/>
  <c r="GB36" i="25" s="1"/>
  <c r="BO24" i="25"/>
  <c r="GA24" i="25" s="1"/>
  <c r="IR54" i="25"/>
  <c r="K53" i="15"/>
  <c r="CS27" i="25"/>
  <c r="GB27" i="25" s="1"/>
  <c r="CS28" i="25"/>
  <c r="GB28" i="25" s="1"/>
  <c r="CS24" i="25"/>
  <c r="GB24" i="25" s="1"/>
  <c r="BO14" i="25"/>
  <c r="GA14" i="25" s="1"/>
  <c r="BO33" i="25"/>
  <c r="GA33" i="25" s="1"/>
  <c r="IR89" i="25"/>
  <c r="K88" i="15"/>
  <c r="CS17" i="25"/>
  <c r="GB17" i="25" s="1"/>
  <c r="IR67" i="25"/>
  <c r="K66" i="15"/>
  <c r="DW17" i="25"/>
  <c r="GC17" i="25" s="1"/>
  <c r="CS14" i="25"/>
  <c r="GB14" i="25" s="1"/>
  <c r="IR56" i="25"/>
  <c r="K55" i="15"/>
  <c r="BO13" i="25"/>
  <c r="GA13" i="25" s="1"/>
  <c r="CS37" i="25"/>
  <c r="GB37" i="25" s="1"/>
  <c r="IR61" i="25"/>
  <c r="K60" i="15"/>
  <c r="BO17" i="25"/>
  <c r="GA17" i="25" s="1"/>
  <c r="CS9" i="25"/>
  <c r="GB9" i="25" s="1"/>
  <c r="GH9" i="25" s="1"/>
  <c r="IR39" i="25"/>
  <c r="K38" i="15"/>
  <c r="IR26" i="25"/>
  <c r="L25" i="15" s="1"/>
  <c r="CS11" i="25"/>
  <c r="GB11" i="25" s="1"/>
  <c r="DW34" i="25"/>
  <c r="GC34" i="25" s="1"/>
  <c r="P16" i="33"/>
  <c r="P17" i="33" s="1"/>
  <c r="O16" i="33"/>
  <c r="O17" i="33" s="1"/>
  <c r="BO15" i="25"/>
  <c r="GA15" i="25" s="1"/>
  <c r="CS33" i="25"/>
  <c r="GB33" i="25" s="1"/>
  <c r="IR60" i="25"/>
  <c r="K59" i="15"/>
  <c r="IR105" i="25"/>
  <c r="K104" i="15"/>
  <c r="IR65" i="25"/>
  <c r="K64" i="15"/>
  <c r="L49" i="15"/>
  <c r="J50" i="9"/>
  <c r="BO29" i="25"/>
  <c r="GA29" i="25" s="1"/>
  <c r="IR79" i="25"/>
  <c r="K78" i="15"/>
  <c r="DW37" i="25"/>
  <c r="GC37" i="25" s="1"/>
  <c r="IR107" i="25"/>
  <c r="K106" i="15"/>
  <c r="K61" i="15"/>
  <c r="IR62" i="25"/>
  <c r="DW30" i="25"/>
  <c r="GC30" i="25" s="1"/>
  <c r="CS29" i="25"/>
  <c r="GB29" i="25" s="1"/>
  <c r="IR71" i="25"/>
  <c r="K70" i="15"/>
  <c r="K46" i="15"/>
  <c r="IR47" i="25"/>
  <c r="J77" i="9"/>
  <c r="L76" i="15"/>
  <c r="CS31" i="25"/>
  <c r="GB31" i="25" s="1"/>
  <c r="BO11" i="25"/>
  <c r="GA11" i="25" s="1"/>
  <c r="CS12" i="25"/>
  <c r="GB12" i="25" s="1"/>
  <c r="J59" i="9"/>
  <c r="L58" i="15"/>
  <c r="BO30" i="25"/>
  <c r="GA30" i="25" s="1"/>
  <c r="IR63" i="25"/>
  <c r="K62" i="15"/>
  <c r="IR90" i="25"/>
  <c r="K89" i="15"/>
  <c r="K41" i="15"/>
  <c r="IR42" i="25"/>
  <c r="IR78" i="25"/>
  <c r="K77" i="15"/>
  <c r="IR44" i="25"/>
  <c r="K43" i="15"/>
  <c r="IR92" i="25"/>
  <c r="K91" i="15"/>
  <c r="DW13" i="25"/>
  <c r="GC13" i="25" s="1"/>
  <c r="BO10" i="25"/>
  <c r="GA10" i="25" s="1"/>
  <c r="K90" i="15"/>
  <c r="IR91" i="25"/>
  <c r="IR69" i="25"/>
  <c r="K68" i="15"/>
  <c r="K52" i="15"/>
  <c r="IR53" i="25"/>
  <c r="BO26" i="25"/>
  <c r="GA26" i="25" s="1"/>
  <c r="IR81" i="25"/>
  <c r="K80" i="15"/>
  <c r="K65" i="15"/>
  <c r="IR66" i="25"/>
  <c r="DW19" i="25"/>
  <c r="GC19" i="25" s="1"/>
  <c r="CS10" i="25"/>
  <c r="GB10" i="25" s="1"/>
  <c r="CS32" i="25"/>
  <c r="GB32" i="25" s="1"/>
  <c r="J57" i="9"/>
  <c r="L56" i="15"/>
  <c r="DW36" i="25"/>
  <c r="GC36" i="25" s="1"/>
  <c r="K37" i="15"/>
  <c r="IR38" i="25"/>
  <c r="IR55" i="25"/>
  <c r="K54" i="15"/>
  <c r="IR12" i="25"/>
  <c r="K11" i="15"/>
  <c r="K45" i="15"/>
  <c r="IR46" i="25"/>
  <c r="K98" i="15"/>
  <c r="IR99" i="25"/>
  <c r="K51" i="15"/>
  <c r="IR52" i="25"/>
  <c r="L101" i="15"/>
  <c r="J102" i="9"/>
  <c r="K69" i="15"/>
  <c r="IR70" i="25"/>
  <c r="DW23" i="25"/>
  <c r="GC23" i="25" s="1"/>
  <c r="K73" i="15"/>
  <c r="IR74" i="25"/>
  <c r="L32" i="15"/>
  <c r="J33" i="9"/>
  <c r="IR27" i="25"/>
  <c r="K26" i="15"/>
  <c r="K21" i="15"/>
  <c r="IR22" i="25"/>
  <c r="IR10" i="25"/>
  <c r="K9" i="15"/>
  <c r="K107" i="15"/>
  <c r="IR108" i="25"/>
  <c r="K28" i="15"/>
  <c r="IR29" i="25"/>
  <c r="K22" i="15"/>
  <c r="IR23" i="25"/>
  <c r="K63" i="15"/>
  <c r="IR64" i="25"/>
  <c r="L97" i="15"/>
  <c r="J98" i="9"/>
  <c r="IR87" i="25"/>
  <c r="K86" i="15"/>
  <c r="IR37" i="25"/>
  <c r="K36" i="15"/>
  <c r="IR95" i="25"/>
  <c r="K94" i="15"/>
  <c r="L105" i="15"/>
  <c r="J106" i="9"/>
  <c r="CS20" i="25"/>
  <c r="GB20" i="25" s="1"/>
  <c r="K40" i="15"/>
  <c r="IR41" i="25"/>
  <c r="IR76" i="25"/>
  <c r="K75" i="15"/>
  <c r="IR25" i="25"/>
  <c r="K24" i="15"/>
  <c r="J14" i="9"/>
  <c r="L13" i="15"/>
  <c r="IR100" i="25"/>
  <c r="K99" i="15"/>
  <c r="K71" i="15"/>
  <c r="IR72" i="25"/>
  <c r="K23" i="15"/>
  <c r="IR24" i="25"/>
  <c r="K10" i="15"/>
  <c r="IR11" i="25"/>
  <c r="CS38" i="25"/>
  <c r="GB38" i="25" s="1"/>
  <c r="IR80" i="25"/>
  <c r="K79" i="15"/>
  <c r="IR85" i="25"/>
  <c r="K84" i="15"/>
  <c r="K44" i="15"/>
  <c r="IR45" i="25"/>
  <c r="IR104" i="25"/>
  <c r="K103" i="15"/>
  <c r="K47" i="15"/>
  <c r="IR48" i="25"/>
  <c r="IR36" i="25"/>
  <c r="K35" i="15"/>
  <c r="K39" i="15"/>
  <c r="IR40" i="25"/>
  <c r="K29" i="15"/>
  <c r="IR30" i="25"/>
  <c r="K14" i="15"/>
  <c r="IR15" i="25"/>
  <c r="IR86" i="25"/>
  <c r="K85" i="15"/>
  <c r="K100" i="15"/>
  <c r="IR101" i="25"/>
  <c r="IR103" i="25"/>
  <c r="K102" i="15"/>
  <c r="K82" i="15"/>
  <c r="IR83" i="25"/>
  <c r="K95" i="15"/>
  <c r="IR96" i="25"/>
  <c r="DW22" i="25"/>
  <c r="GC22" i="25" s="1"/>
  <c r="K72" i="15"/>
  <c r="IR73" i="25"/>
  <c r="K48" i="15"/>
  <c r="IR49" i="25"/>
  <c r="IR68" i="25"/>
  <c r="K67" i="15"/>
  <c r="K19" i="15"/>
  <c r="IR20" i="25"/>
  <c r="IR51" i="25"/>
  <c r="K50" i="15"/>
  <c r="IR93" i="25"/>
  <c r="K92" i="15"/>
  <c r="IR82" i="25"/>
  <c r="K81" i="15"/>
  <c r="M2312" i="33" l="1"/>
  <c r="R2312" i="33" s="1"/>
  <c r="R2313" i="33" s="1"/>
  <c r="J45" i="33"/>
  <c r="R912" i="33"/>
  <c r="M913" i="33"/>
  <c r="N912" i="33"/>
  <c r="N913" i="33" s="1"/>
  <c r="M1025" i="33"/>
  <c r="N1024" i="33"/>
  <c r="N1025" i="33" s="1"/>
  <c r="R1024" i="33"/>
  <c r="R2761" i="33"/>
  <c r="T2760" i="33"/>
  <c r="T2761" i="33" s="1"/>
  <c r="N2760" i="33"/>
  <c r="N2761" i="33" s="1"/>
  <c r="M2761" i="33"/>
  <c r="M1081" i="33"/>
  <c r="N1080" i="33"/>
  <c r="N1081" i="33" s="1"/>
  <c r="R1080" i="33"/>
  <c r="N44" i="33"/>
  <c r="N45" i="33" s="1"/>
  <c r="M45" i="33"/>
  <c r="J2789" i="33"/>
  <c r="M2788" i="33"/>
  <c r="J1977" i="33"/>
  <c r="M1976" i="33"/>
  <c r="M969" i="33"/>
  <c r="N968" i="33"/>
  <c r="N969" i="33" s="1"/>
  <c r="R968" i="33"/>
  <c r="J1445" i="33"/>
  <c r="M1444" i="33"/>
  <c r="R2116" i="33"/>
  <c r="M2117" i="33"/>
  <c r="N2116" i="33"/>
  <c r="N2117" i="33" s="1"/>
  <c r="J1165" i="33"/>
  <c r="M1164" i="33"/>
  <c r="J773" i="33"/>
  <c r="M772" i="33"/>
  <c r="J101" i="33"/>
  <c r="M100" i="33"/>
  <c r="J1193" i="33"/>
  <c r="M1192" i="33"/>
  <c r="R1137" i="33"/>
  <c r="T1136" i="33"/>
  <c r="T1137" i="33" s="1"/>
  <c r="J801" i="33"/>
  <c r="M800" i="33"/>
  <c r="J353" i="33"/>
  <c r="M352" i="33"/>
  <c r="M1333" i="33"/>
  <c r="N1332" i="33"/>
  <c r="N1333" i="33" s="1"/>
  <c r="R1332" i="33"/>
  <c r="J1725" i="33"/>
  <c r="M1724" i="33"/>
  <c r="J1613" i="33"/>
  <c r="M1612" i="33"/>
  <c r="J1697" i="33"/>
  <c r="M1696" i="33"/>
  <c r="J1781" i="33"/>
  <c r="M1780" i="33"/>
  <c r="J1809" i="33"/>
  <c r="M1808" i="33"/>
  <c r="J1053" i="33"/>
  <c r="M1052" i="33"/>
  <c r="J1669" i="33"/>
  <c r="M1668" i="33"/>
  <c r="J2705" i="33"/>
  <c r="M2704" i="33"/>
  <c r="J213" i="33"/>
  <c r="M212" i="33"/>
  <c r="J2089" i="33"/>
  <c r="M2088" i="33"/>
  <c r="M1837" i="33"/>
  <c r="N1836" i="33"/>
  <c r="N1837" i="33" s="1"/>
  <c r="R1836" i="33"/>
  <c r="J829" i="33"/>
  <c r="M828" i="33"/>
  <c r="M2481" i="33"/>
  <c r="N2480" i="33"/>
  <c r="N2481" i="33" s="1"/>
  <c r="R2480" i="33"/>
  <c r="J1529" i="33"/>
  <c r="M1528" i="33"/>
  <c r="J1501" i="33"/>
  <c r="M1500" i="33"/>
  <c r="J1585" i="33"/>
  <c r="M1584" i="33"/>
  <c r="J605" i="33"/>
  <c r="M604" i="33"/>
  <c r="J2453" i="33"/>
  <c r="M2452" i="33"/>
  <c r="R2509" i="33"/>
  <c r="T2508" i="33"/>
  <c r="T2509" i="33" s="1"/>
  <c r="J2649" i="33"/>
  <c r="M2648" i="33"/>
  <c r="J577" i="33"/>
  <c r="M576" i="33"/>
  <c r="J493" i="33"/>
  <c r="M492" i="33"/>
  <c r="J1753" i="33"/>
  <c r="M1752" i="33"/>
  <c r="J2033" i="33"/>
  <c r="M2032" i="33"/>
  <c r="J381" i="33"/>
  <c r="M380" i="33"/>
  <c r="J633" i="33"/>
  <c r="M632" i="33"/>
  <c r="J325" i="33"/>
  <c r="M324" i="33"/>
  <c r="J857" i="33"/>
  <c r="M856" i="33"/>
  <c r="J157" i="33"/>
  <c r="M156" i="33"/>
  <c r="N1136" i="33"/>
  <c r="N1137" i="33" s="1"/>
  <c r="M1137" i="33"/>
  <c r="M2565" i="33"/>
  <c r="R2564" i="33"/>
  <c r="N2564" i="33"/>
  <c r="N2565" i="33" s="1"/>
  <c r="M2369" i="33"/>
  <c r="R2368" i="33"/>
  <c r="N2368" i="33"/>
  <c r="N2369" i="33" s="1"/>
  <c r="N184" i="33"/>
  <c r="N185" i="33" s="1"/>
  <c r="M185" i="33"/>
  <c r="J1893" i="33"/>
  <c r="M1892" i="33"/>
  <c r="M1361" i="33"/>
  <c r="N1360" i="33"/>
  <c r="N1361" i="33" s="1"/>
  <c r="R1360" i="33"/>
  <c r="M2340" i="33"/>
  <c r="J2341" i="33"/>
  <c r="R44" i="33"/>
  <c r="M1417" i="33"/>
  <c r="N1416" i="33"/>
  <c r="N1417" i="33" s="1"/>
  <c r="R1416" i="33"/>
  <c r="J2677" i="33"/>
  <c r="M2676" i="33"/>
  <c r="M2733" i="33"/>
  <c r="N2732" i="33"/>
  <c r="N2733" i="33" s="1"/>
  <c r="R2732" i="33"/>
  <c r="M2593" i="33"/>
  <c r="N2592" i="33"/>
  <c r="N2593" i="33" s="1"/>
  <c r="R2592" i="33"/>
  <c r="M2257" i="33"/>
  <c r="N2256" i="33"/>
  <c r="N2257" i="33" s="1"/>
  <c r="R2256" i="33"/>
  <c r="J549" i="33"/>
  <c r="M548" i="33"/>
  <c r="J129" i="33"/>
  <c r="M128" i="33"/>
  <c r="J297" i="33"/>
  <c r="M296" i="33"/>
  <c r="J2005" i="33"/>
  <c r="M2004" i="33"/>
  <c r="J2285" i="33"/>
  <c r="M2284" i="33"/>
  <c r="J1277" i="33"/>
  <c r="M1276" i="33"/>
  <c r="R1949" i="33"/>
  <c r="T1948" i="33"/>
  <c r="T1949" i="33" s="1"/>
  <c r="J1249" i="33"/>
  <c r="M1248" i="33"/>
  <c r="J745" i="33"/>
  <c r="M744" i="33"/>
  <c r="J2229" i="33"/>
  <c r="M2228" i="33"/>
  <c r="J1305" i="33"/>
  <c r="M1304" i="33"/>
  <c r="J2425" i="33"/>
  <c r="M2424" i="33"/>
  <c r="J521" i="33"/>
  <c r="M520" i="33"/>
  <c r="M1865" i="33"/>
  <c r="N1864" i="33"/>
  <c r="N1865" i="33" s="1"/>
  <c r="R1864" i="33"/>
  <c r="J1557" i="33"/>
  <c r="M1556" i="33"/>
  <c r="M2061" i="33"/>
  <c r="N2060" i="33"/>
  <c r="N2061" i="33" s="1"/>
  <c r="R2060" i="33"/>
  <c r="J997" i="33"/>
  <c r="M996" i="33"/>
  <c r="J1641" i="33"/>
  <c r="M1640" i="33"/>
  <c r="N2312" i="33"/>
  <c r="N2313" i="33" s="1"/>
  <c r="M2313" i="33"/>
  <c r="T184" i="33"/>
  <c r="T185" i="33" s="1"/>
  <c r="R185" i="33"/>
  <c r="J661" i="33"/>
  <c r="M660" i="33"/>
  <c r="J437" i="33"/>
  <c r="M436" i="33"/>
  <c r="J2145" i="33"/>
  <c r="M2144" i="33"/>
  <c r="J941" i="33"/>
  <c r="M940" i="33"/>
  <c r="J73" i="33"/>
  <c r="M72" i="33"/>
  <c r="R2621" i="33"/>
  <c r="T2620" i="33"/>
  <c r="T2621" i="33" s="1"/>
  <c r="J2173" i="33"/>
  <c r="M2172" i="33"/>
  <c r="J689" i="33"/>
  <c r="M688" i="33"/>
  <c r="J269" i="33"/>
  <c r="M268" i="33"/>
  <c r="J1109" i="33"/>
  <c r="M1108" i="33"/>
  <c r="J1221" i="33"/>
  <c r="M1220" i="33"/>
  <c r="J409" i="33"/>
  <c r="M408" i="33"/>
  <c r="J2537" i="33"/>
  <c r="M2536" i="33"/>
  <c r="J2201" i="33"/>
  <c r="M2200" i="33"/>
  <c r="J1473" i="33"/>
  <c r="M1472" i="33"/>
  <c r="M2397" i="33"/>
  <c r="N2396" i="33"/>
  <c r="N2397" i="33" s="1"/>
  <c r="R2396" i="33"/>
  <c r="J465" i="33"/>
  <c r="M464" i="33"/>
  <c r="M1389" i="33"/>
  <c r="N1388" i="33"/>
  <c r="N1389" i="33" s="1"/>
  <c r="R1388" i="33"/>
  <c r="J885" i="33"/>
  <c r="M884" i="33"/>
  <c r="J241" i="33"/>
  <c r="M240" i="33"/>
  <c r="J717" i="33"/>
  <c r="M716" i="33"/>
  <c r="M17" i="33"/>
  <c r="J88" i="9"/>
  <c r="GD78" i="25"/>
  <c r="GH81" i="25"/>
  <c r="GE103" i="25"/>
  <c r="J84" i="9"/>
  <c r="GD86" i="25"/>
  <c r="GG88" i="25"/>
  <c r="GD50" i="25"/>
  <c r="GF18" i="25"/>
  <c r="GD57" i="25"/>
  <c r="GD93" i="25"/>
  <c r="GF81" i="25"/>
  <c r="GH55" i="25"/>
  <c r="GH69" i="25"/>
  <c r="GD61" i="25"/>
  <c r="GG54" i="25"/>
  <c r="GH61" i="25"/>
  <c r="GE88" i="25"/>
  <c r="GF50" i="25"/>
  <c r="GE61" i="25"/>
  <c r="GD88" i="25"/>
  <c r="GE50" i="25"/>
  <c r="GG90" i="25"/>
  <c r="GG61" i="25"/>
  <c r="GH50" i="25"/>
  <c r="GF62" i="25"/>
  <c r="GF73" i="25"/>
  <c r="GE78" i="25"/>
  <c r="GG101" i="25"/>
  <c r="GH88" i="25"/>
  <c r="GH62" i="25"/>
  <c r="GH46" i="25"/>
  <c r="GH78" i="25"/>
  <c r="GH72" i="25"/>
  <c r="GH70" i="25"/>
  <c r="GH68" i="25"/>
  <c r="GG62" i="25"/>
  <c r="GG93" i="25"/>
  <c r="GG47" i="25"/>
  <c r="GF99" i="25"/>
  <c r="GF72" i="25"/>
  <c r="GE56" i="25"/>
  <c r="GF75" i="25"/>
  <c r="GH57" i="25"/>
  <c r="GG56" i="25"/>
  <c r="GE57" i="25"/>
  <c r="GF57" i="25"/>
  <c r="GD40" i="25"/>
  <c r="GG108" i="25"/>
  <c r="GD48" i="25"/>
  <c r="GF98" i="25"/>
  <c r="GH101" i="25"/>
  <c r="GF52" i="25"/>
  <c r="GF101" i="25"/>
  <c r="GG41" i="25"/>
  <c r="GF78" i="25"/>
  <c r="GE101" i="25"/>
  <c r="GE108" i="25"/>
  <c r="GH48" i="25"/>
  <c r="GG70" i="25"/>
  <c r="GF89" i="25"/>
  <c r="GF46" i="25"/>
  <c r="GH82" i="25"/>
  <c r="GD65" i="25"/>
  <c r="GE53" i="25"/>
  <c r="GF44" i="25"/>
  <c r="GF40" i="25"/>
  <c r="GF48" i="25"/>
  <c r="GH40" i="25"/>
  <c r="GE93" i="25"/>
  <c r="GE48" i="25"/>
  <c r="GH93" i="25"/>
  <c r="GH49" i="25"/>
  <c r="GH89" i="25"/>
  <c r="GG51" i="25"/>
  <c r="GG40" i="25"/>
  <c r="GH54" i="25"/>
  <c r="GD49" i="25"/>
  <c r="GH67" i="25"/>
  <c r="GE40" i="25"/>
  <c r="GE54" i="25"/>
  <c r="GG49" i="25"/>
  <c r="GH103" i="25"/>
  <c r="GE42" i="25"/>
  <c r="GD103" i="25"/>
  <c r="GD44" i="25"/>
  <c r="GJ77" i="25"/>
  <c r="FO77" i="25" s="1"/>
  <c r="GJ43" i="25"/>
  <c r="HB43" i="25" s="1"/>
  <c r="GG79" i="25"/>
  <c r="GF108" i="25"/>
  <c r="GE49" i="25"/>
  <c r="GE68" i="25"/>
  <c r="GD81" i="25"/>
  <c r="GH71" i="25"/>
  <c r="GE105" i="25"/>
  <c r="GD55" i="25"/>
  <c r="GG87" i="25"/>
  <c r="GG76" i="25"/>
  <c r="GH73" i="25"/>
  <c r="GF64" i="25"/>
  <c r="GH107" i="25"/>
  <c r="GF90" i="25"/>
  <c r="GD62" i="25"/>
  <c r="GG48" i="25"/>
  <c r="GD105" i="25"/>
  <c r="GF55" i="25"/>
  <c r="GD87" i="25"/>
  <c r="GG81" i="25"/>
  <c r="GF86" i="25"/>
  <c r="GD60" i="25"/>
  <c r="GH87" i="25"/>
  <c r="GH105" i="25"/>
  <c r="GE55" i="25"/>
  <c r="GG55" i="25"/>
  <c r="GE81" i="25"/>
  <c r="GG86" i="25"/>
  <c r="GH86" i="25"/>
  <c r="GF105" i="25"/>
  <c r="GG63" i="25"/>
  <c r="GG69" i="25"/>
  <c r="GD73" i="25"/>
  <c r="GE73" i="25"/>
  <c r="GG42" i="25"/>
  <c r="GD76" i="25"/>
  <c r="N17" i="33"/>
  <c r="GH80" i="25"/>
  <c r="GF69" i="25"/>
  <c r="GE69" i="25"/>
  <c r="GG73" i="25"/>
  <c r="GD42" i="25"/>
  <c r="GH42" i="25"/>
  <c r="GD108" i="25"/>
  <c r="GD54" i="25"/>
  <c r="GG103" i="25"/>
  <c r="GF65" i="25"/>
  <c r="GE64" i="25"/>
  <c r="GH53" i="25"/>
  <c r="GD66" i="25"/>
  <c r="GE27" i="25"/>
  <c r="GD46" i="25"/>
  <c r="GD83" i="25"/>
  <c r="GF53" i="25"/>
  <c r="GD53" i="25"/>
  <c r="GH64" i="25"/>
  <c r="GH65" i="25"/>
  <c r="GE65" i="25"/>
  <c r="GE70" i="25"/>
  <c r="GH23" i="25"/>
  <c r="GG46" i="25"/>
  <c r="GG53" i="25"/>
  <c r="GD64" i="25"/>
  <c r="GG65" i="25"/>
  <c r="GD70" i="25"/>
  <c r="GF37" i="25"/>
  <c r="GE46" i="25"/>
  <c r="GD91" i="25"/>
  <c r="GG64" i="25"/>
  <c r="GF70" i="25"/>
  <c r="GD104" i="25"/>
  <c r="GF96" i="25"/>
  <c r="GF95" i="25"/>
  <c r="GF92" i="25"/>
  <c r="GG75" i="25"/>
  <c r="GE52" i="25"/>
  <c r="GG82" i="25"/>
  <c r="GH85" i="25"/>
  <c r="GG71" i="25"/>
  <c r="GF24" i="25"/>
  <c r="GD90" i="25"/>
  <c r="GG72" i="25"/>
  <c r="GG18" i="25"/>
  <c r="GH99" i="25"/>
  <c r="GF68" i="25"/>
  <c r="GD79" i="25"/>
  <c r="GD92" i="25"/>
  <c r="GD72" i="25"/>
  <c r="GE90" i="25"/>
  <c r="GE96" i="25"/>
  <c r="GE72" i="25"/>
  <c r="GH90" i="25"/>
  <c r="GH66" i="25"/>
  <c r="L15" i="15"/>
  <c r="R16" i="33"/>
  <c r="R17" i="33" s="1"/>
  <c r="GD58" i="25"/>
  <c r="GE84" i="25"/>
  <c r="GH74" i="25"/>
  <c r="GF84" i="25"/>
  <c r="GD18" i="25"/>
  <c r="GE107" i="25"/>
  <c r="GD95" i="25"/>
  <c r="GH60" i="25"/>
  <c r="GF85" i="25"/>
  <c r="GF79" i="25"/>
  <c r="GH18" i="25"/>
  <c r="GF47" i="25"/>
  <c r="GG84" i="25"/>
  <c r="GH95" i="25"/>
  <c r="GE95" i="25"/>
  <c r="GE74" i="25"/>
  <c r="GH52" i="25"/>
  <c r="GH92" i="25"/>
  <c r="GE99" i="25"/>
  <c r="GG92" i="25"/>
  <c r="GD75" i="25"/>
  <c r="L31" i="15"/>
  <c r="GE18" i="25"/>
  <c r="GE21" i="25"/>
  <c r="GH47" i="25"/>
  <c r="GH84" i="25"/>
  <c r="GG95" i="25"/>
  <c r="GD74" i="25"/>
  <c r="GD52" i="25"/>
  <c r="GG52" i="25"/>
  <c r="GG99" i="25"/>
  <c r="GE75" i="25"/>
  <c r="GE47" i="25"/>
  <c r="GG74" i="25"/>
  <c r="GJ94" i="25"/>
  <c r="FX94" i="25" s="1"/>
  <c r="IJ94" i="25" s="1"/>
  <c r="U2400" i="33" s="1"/>
  <c r="V2400" i="33" s="1"/>
  <c r="GF56" i="25"/>
  <c r="GG68" i="25"/>
  <c r="GF71" i="25"/>
  <c r="GD82" i="25"/>
  <c r="GD85" i="25"/>
  <c r="GG85" i="25"/>
  <c r="GE79" i="25"/>
  <c r="GD56" i="25"/>
  <c r="GD68" i="25"/>
  <c r="GD71" i="25"/>
  <c r="GE71" i="25"/>
  <c r="GE82" i="25"/>
  <c r="GE85" i="25"/>
  <c r="GH79" i="25"/>
  <c r="GG15" i="25"/>
  <c r="GH104" i="25"/>
  <c r="L18" i="15"/>
  <c r="GE98" i="25"/>
  <c r="GD107" i="25"/>
  <c r="GE87" i="25"/>
  <c r="GH44" i="25"/>
  <c r="GH76" i="25"/>
  <c r="GE76" i="25"/>
  <c r="GG104" i="25"/>
  <c r="GF104" i="25"/>
  <c r="GE60" i="25"/>
  <c r="GH98" i="25"/>
  <c r="GG98" i="25"/>
  <c r="GG107" i="25"/>
  <c r="GF107" i="25"/>
  <c r="GF87" i="25"/>
  <c r="GE44" i="25"/>
  <c r="GF76" i="25"/>
  <c r="GE104" i="25"/>
  <c r="GG60" i="25"/>
  <c r="GF60" i="25"/>
  <c r="GG44" i="25"/>
  <c r="GH58" i="25"/>
  <c r="GG96" i="25"/>
  <c r="GE58" i="25"/>
  <c r="GD96" i="25"/>
  <c r="GH96" i="25"/>
  <c r="GG58" i="25"/>
  <c r="GJ102" i="25"/>
  <c r="HM102" i="25" s="1"/>
  <c r="GH39" i="25"/>
  <c r="GH21" i="25"/>
  <c r="GD99" i="25"/>
  <c r="GE92" i="25"/>
  <c r="GH75" i="25"/>
  <c r="L33" i="15"/>
  <c r="GD11" i="25"/>
  <c r="GF39" i="25"/>
  <c r="GG66" i="25"/>
  <c r="J13" i="9"/>
  <c r="GG39" i="25"/>
  <c r="GE66" i="25"/>
  <c r="GF66" i="25"/>
  <c r="GD39" i="25"/>
  <c r="GJ106" i="25"/>
  <c r="HM106" i="25" s="1"/>
  <c r="GH108" i="25"/>
  <c r="GE89" i="25"/>
  <c r="GE62" i="25"/>
  <c r="GD27" i="25"/>
  <c r="GG89" i="25"/>
  <c r="GJ97" i="25"/>
  <c r="GF100" i="25"/>
  <c r="GH100" i="25"/>
  <c r="GE100" i="25"/>
  <c r="GG100" i="25"/>
  <c r="GD100" i="25"/>
  <c r="GG67" i="25"/>
  <c r="GF41" i="25"/>
  <c r="GH63" i="25"/>
  <c r="GG91" i="25"/>
  <c r="GG83" i="25"/>
  <c r="GH51" i="25"/>
  <c r="GG80" i="25"/>
  <c r="GF67" i="25"/>
  <c r="GE67" i="25"/>
  <c r="GD41" i="25"/>
  <c r="GE63" i="25"/>
  <c r="GE91" i="25"/>
  <c r="GF91" i="25"/>
  <c r="GE83" i="25"/>
  <c r="GF51" i="25"/>
  <c r="GD80" i="25"/>
  <c r="GG45" i="25"/>
  <c r="GE45" i="25"/>
  <c r="GH45" i="25"/>
  <c r="GD45" i="25"/>
  <c r="GF45" i="25"/>
  <c r="GD67" i="25"/>
  <c r="GE41" i="25"/>
  <c r="GF63" i="25"/>
  <c r="GD63" i="25"/>
  <c r="GH91" i="25"/>
  <c r="GF83" i="25"/>
  <c r="GH83" i="25"/>
  <c r="GE51" i="25"/>
  <c r="GF80" i="25"/>
  <c r="GE80" i="25"/>
  <c r="GJ59" i="25"/>
  <c r="GH41" i="25"/>
  <c r="GD51" i="25"/>
  <c r="GH27" i="25"/>
  <c r="GG27" i="25"/>
  <c r="GF29" i="25"/>
  <c r="GG24" i="25"/>
  <c r="J31" i="9"/>
  <c r="L34" i="15"/>
  <c r="GF27" i="25"/>
  <c r="GD19" i="25"/>
  <c r="GH34" i="25"/>
  <c r="GE25" i="25"/>
  <c r="GE15" i="25"/>
  <c r="GD29" i="25"/>
  <c r="J28" i="9"/>
  <c r="L20" i="15"/>
  <c r="J18" i="9"/>
  <c r="GG25" i="25"/>
  <c r="GF12" i="25"/>
  <c r="GE24" i="25"/>
  <c r="GH24" i="25"/>
  <c r="GH29" i="25"/>
  <c r="GD24" i="25"/>
  <c r="GE19" i="25"/>
  <c r="GD34" i="25"/>
  <c r="GF35" i="25"/>
  <c r="GH14" i="25"/>
  <c r="GG29" i="25"/>
  <c r="GD35" i="25"/>
  <c r="GE35" i="25"/>
  <c r="GH11" i="25"/>
  <c r="GD36" i="25"/>
  <c r="GF21" i="25"/>
  <c r="GG30" i="25"/>
  <c r="GE29" i="25"/>
  <c r="GD37" i="25"/>
  <c r="GE37" i="25"/>
  <c r="GG37" i="25"/>
  <c r="GH12" i="25"/>
  <c r="GH19" i="25"/>
  <c r="GF34" i="25"/>
  <c r="GH25" i="25"/>
  <c r="GD25" i="25"/>
  <c r="J17" i="9"/>
  <c r="GH35" i="25"/>
  <c r="GD33" i="25"/>
  <c r="GG35" i="25"/>
  <c r="J26" i="9"/>
  <c r="GG34" i="25"/>
  <c r="GG17" i="25"/>
  <c r="GF25" i="25"/>
  <c r="GE34" i="25"/>
  <c r="GE30" i="25"/>
  <c r="GD21" i="25"/>
  <c r="GG21" i="25"/>
  <c r="GH30" i="25"/>
  <c r="GF19" i="25"/>
  <c r="GD30" i="25"/>
  <c r="GF30" i="25"/>
  <c r="GG19" i="25"/>
  <c r="GD17" i="25"/>
  <c r="GE14" i="25"/>
  <c r="GF36" i="25"/>
  <c r="GF14" i="25"/>
  <c r="J75" i="9"/>
  <c r="L74" i="15"/>
  <c r="GE36" i="25"/>
  <c r="J54" i="9"/>
  <c r="L53" i="15"/>
  <c r="GF16" i="25"/>
  <c r="GE16" i="25"/>
  <c r="GH16" i="25"/>
  <c r="GG16" i="25"/>
  <c r="GD16" i="25"/>
  <c r="GH36" i="25"/>
  <c r="GG14" i="25"/>
  <c r="GE17" i="25"/>
  <c r="GG36" i="25"/>
  <c r="GE28" i="25"/>
  <c r="GF28" i="25"/>
  <c r="GG28" i="25"/>
  <c r="GH28" i="25"/>
  <c r="GD28" i="25"/>
  <c r="L57" i="15"/>
  <c r="J58" i="9"/>
  <c r="J89" i="9"/>
  <c r="L88" i="15"/>
  <c r="GF15" i="25"/>
  <c r="GE12" i="25"/>
  <c r="GF11" i="25"/>
  <c r="GD14" i="25"/>
  <c r="GF17" i="25"/>
  <c r="GD15" i="25"/>
  <c r="GH15" i="25"/>
  <c r="GG12" i="25"/>
  <c r="GD12" i="25"/>
  <c r="GH17" i="25"/>
  <c r="GF9" i="25"/>
  <c r="GD9" i="25"/>
  <c r="GG9" i="25"/>
  <c r="GE9" i="25"/>
  <c r="J61" i="9"/>
  <c r="L60" i="15"/>
  <c r="L55" i="15"/>
  <c r="J56" i="9"/>
  <c r="GE11" i="25"/>
  <c r="GG11" i="25"/>
  <c r="GH37" i="25"/>
  <c r="L38" i="15"/>
  <c r="J39" i="9"/>
  <c r="L66" i="15"/>
  <c r="J67" i="9"/>
  <c r="J53" i="9"/>
  <c r="L52" i="15"/>
  <c r="J91" i="9"/>
  <c r="L90" i="15"/>
  <c r="L91" i="15"/>
  <c r="J92" i="9"/>
  <c r="J78" i="9"/>
  <c r="L77" i="15"/>
  <c r="L89" i="15"/>
  <c r="J90" i="9"/>
  <c r="J62" i="9"/>
  <c r="L61" i="15"/>
  <c r="J65" i="9"/>
  <c r="L64" i="15"/>
  <c r="GF33" i="25"/>
  <c r="L41" i="15"/>
  <c r="J42" i="9"/>
  <c r="GG33" i="25"/>
  <c r="L65" i="15"/>
  <c r="J66" i="9"/>
  <c r="GH10" i="25"/>
  <c r="GF10" i="25"/>
  <c r="GD10" i="25"/>
  <c r="GE10" i="25"/>
  <c r="GG10" i="25"/>
  <c r="GH13" i="25"/>
  <c r="GF13" i="25"/>
  <c r="GE13" i="25"/>
  <c r="GD13" i="25"/>
  <c r="GG13" i="25"/>
  <c r="L43" i="15"/>
  <c r="J44" i="9"/>
  <c r="J63" i="9"/>
  <c r="L62" i="15"/>
  <c r="L46" i="15"/>
  <c r="J47" i="9"/>
  <c r="J79" i="9"/>
  <c r="L78" i="15"/>
  <c r="L104" i="15"/>
  <c r="J105" i="9"/>
  <c r="J60" i="9"/>
  <c r="L59" i="15"/>
  <c r="GE33" i="25"/>
  <c r="GH33" i="25"/>
  <c r="GF32" i="25"/>
  <c r="GH32" i="25"/>
  <c r="GG32" i="25"/>
  <c r="GE32" i="25"/>
  <c r="GD32" i="25"/>
  <c r="L80" i="15"/>
  <c r="J81" i="9"/>
  <c r="GE26" i="25"/>
  <c r="GH26" i="25"/>
  <c r="GD26" i="25"/>
  <c r="GG26" i="25"/>
  <c r="GF26" i="25"/>
  <c r="J69" i="9"/>
  <c r="L68" i="15"/>
  <c r="GF31" i="25"/>
  <c r="GH31" i="25"/>
  <c r="GE31" i="25"/>
  <c r="GD31" i="25"/>
  <c r="GG31" i="25"/>
  <c r="J71" i="9"/>
  <c r="L70" i="15"/>
  <c r="J107" i="9"/>
  <c r="L106" i="15"/>
  <c r="L72" i="15"/>
  <c r="J73" i="9"/>
  <c r="J48" i="9"/>
  <c r="L47" i="15"/>
  <c r="J80" i="9"/>
  <c r="L79" i="15"/>
  <c r="L10" i="15"/>
  <c r="J11" i="9"/>
  <c r="L40" i="15"/>
  <c r="J41" i="9"/>
  <c r="GH20" i="25"/>
  <c r="GF20" i="25"/>
  <c r="GD20" i="25"/>
  <c r="GG20" i="25"/>
  <c r="GE20" i="25"/>
  <c r="J37" i="9"/>
  <c r="L36" i="15"/>
  <c r="J23" i="9"/>
  <c r="L22" i="15"/>
  <c r="L28" i="15"/>
  <c r="J29" i="9"/>
  <c r="J108" i="9"/>
  <c r="L107" i="15"/>
  <c r="J22" i="9"/>
  <c r="L21" i="15"/>
  <c r="L51" i="15"/>
  <c r="J52" i="9"/>
  <c r="L11" i="15"/>
  <c r="J12" i="9"/>
  <c r="GF23" i="25"/>
  <c r="L92" i="15"/>
  <c r="J93" i="9"/>
  <c r="J103" i="9"/>
  <c r="L102" i="15"/>
  <c r="L85" i="15"/>
  <c r="J86" i="9"/>
  <c r="L29" i="15"/>
  <c r="J30" i="9"/>
  <c r="L35" i="15"/>
  <c r="J36" i="9"/>
  <c r="J104" i="9"/>
  <c r="L103" i="15"/>
  <c r="GF38" i="25"/>
  <c r="GD38" i="25"/>
  <c r="GE38" i="25"/>
  <c r="GG38" i="25"/>
  <c r="GH38" i="25"/>
  <c r="L24" i="15"/>
  <c r="J25" i="9"/>
  <c r="J27" i="9"/>
  <c r="L26" i="15"/>
  <c r="J70" i="9"/>
  <c r="L69" i="15"/>
  <c r="L45" i="15"/>
  <c r="J46" i="9"/>
  <c r="GE23" i="25"/>
  <c r="J20" i="9"/>
  <c r="L19" i="15"/>
  <c r="L48" i="15"/>
  <c r="J49" i="9"/>
  <c r="GD22" i="25"/>
  <c r="GG22" i="25"/>
  <c r="GH22" i="25"/>
  <c r="GF22" i="25"/>
  <c r="GE22" i="25"/>
  <c r="L82" i="15"/>
  <c r="J83" i="9"/>
  <c r="L100" i="15"/>
  <c r="J101" i="9"/>
  <c r="J15" i="9"/>
  <c r="L14" i="15"/>
  <c r="J40" i="9"/>
  <c r="L39" i="15"/>
  <c r="J45" i="9"/>
  <c r="L44" i="15"/>
  <c r="J85" i="9"/>
  <c r="L84" i="15"/>
  <c r="L71" i="15"/>
  <c r="J72" i="9"/>
  <c r="L94" i="15"/>
  <c r="J95" i="9"/>
  <c r="J87" i="9"/>
  <c r="L86" i="15"/>
  <c r="L63" i="15"/>
  <c r="J64" i="9"/>
  <c r="J74" i="9"/>
  <c r="L73" i="15"/>
  <c r="J99" i="9"/>
  <c r="L98" i="15"/>
  <c r="J55" i="9"/>
  <c r="L54" i="15"/>
  <c r="L37" i="15"/>
  <c r="J38" i="9"/>
  <c r="GG23" i="25"/>
  <c r="J82" i="9"/>
  <c r="L81" i="15"/>
  <c r="J51" i="9"/>
  <c r="L50" i="15"/>
  <c r="J68" i="9"/>
  <c r="L67" i="15"/>
  <c r="L95" i="15"/>
  <c r="J96" i="9"/>
  <c r="L23" i="15"/>
  <c r="J24" i="9"/>
  <c r="L99" i="15"/>
  <c r="J100" i="9"/>
  <c r="L75" i="15"/>
  <c r="J76" i="9"/>
  <c r="J10" i="9"/>
  <c r="L9" i="15"/>
  <c r="GD23" i="25"/>
  <c r="T2312" i="33" l="1"/>
  <c r="T2313" i="33" s="1"/>
  <c r="T1024" i="33"/>
  <c r="T1025" i="33" s="1"/>
  <c r="R1025" i="33"/>
  <c r="T1080" i="33"/>
  <c r="T1081" i="33" s="1"/>
  <c r="R1081" i="33"/>
  <c r="R913" i="33"/>
  <c r="T912" i="33"/>
  <c r="T913" i="33" s="1"/>
  <c r="R2397" i="33"/>
  <c r="T2396" i="33"/>
  <c r="T2397" i="33" s="1"/>
  <c r="M1557" i="33"/>
  <c r="N1556" i="33"/>
  <c r="N1557" i="33" s="1"/>
  <c r="R1556" i="33"/>
  <c r="M2677" i="33"/>
  <c r="N2676" i="33"/>
  <c r="N2677" i="33" s="1"/>
  <c r="R2676" i="33"/>
  <c r="R1361" i="33"/>
  <c r="T1360" i="33"/>
  <c r="T1361" i="33" s="1"/>
  <c r="R2369" i="33"/>
  <c r="T2368" i="33"/>
  <c r="T2369" i="33" s="1"/>
  <c r="R1837" i="33"/>
  <c r="T1836" i="33"/>
  <c r="T1837" i="33" s="1"/>
  <c r="R800" i="33"/>
  <c r="M801" i="33"/>
  <c r="N800" i="33"/>
  <c r="N801" i="33" s="1"/>
  <c r="M1193" i="33"/>
  <c r="N1192" i="33"/>
  <c r="N1193" i="33" s="1"/>
  <c r="R1192" i="33"/>
  <c r="M773" i="33"/>
  <c r="N772" i="33"/>
  <c r="N773" i="33" s="1"/>
  <c r="R772" i="33"/>
  <c r="M1977" i="33"/>
  <c r="N1976" i="33"/>
  <c r="N1977" i="33" s="1"/>
  <c r="R1976" i="33"/>
  <c r="M717" i="33"/>
  <c r="N716" i="33"/>
  <c r="N717" i="33" s="1"/>
  <c r="R716" i="33"/>
  <c r="M885" i="33"/>
  <c r="N884" i="33"/>
  <c r="N885" i="33" s="1"/>
  <c r="R884" i="33"/>
  <c r="M2201" i="33"/>
  <c r="N2200" i="33"/>
  <c r="N2201" i="33" s="1"/>
  <c r="R2200" i="33"/>
  <c r="R408" i="33"/>
  <c r="M409" i="33"/>
  <c r="N408" i="33"/>
  <c r="N409" i="33" s="1"/>
  <c r="M1109" i="33"/>
  <c r="N1108" i="33"/>
  <c r="N1109" i="33" s="1"/>
  <c r="R1108" i="33"/>
  <c r="M689" i="33"/>
  <c r="N688" i="33"/>
  <c r="N689" i="33" s="1"/>
  <c r="R688" i="33"/>
  <c r="M941" i="33"/>
  <c r="N940" i="33"/>
  <c r="N941" i="33" s="1"/>
  <c r="R940" i="33"/>
  <c r="M437" i="33"/>
  <c r="N436" i="33"/>
  <c r="N437" i="33" s="1"/>
  <c r="R436" i="33"/>
  <c r="M1641" i="33"/>
  <c r="N1640" i="33"/>
  <c r="N1641" i="33" s="1"/>
  <c r="R1640" i="33"/>
  <c r="R2061" i="33"/>
  <c r="T2060" i="33"/>
  <c r="T2061" i="33" s="1"/>
  <c r="R520" i="33"/>
  <c r="M521" i="33"/>
  <c r="N520" i="33"/>
  <c r="N521" i="33" s="1"/>
  <c r="M1305" i="33"/>
  <c r="N1304" i="33"/>
  <c r="N1305" i="33" s="1"/>
  <c r="R1304" i="33"/>
  <c r="M745" i="33"/>
  <c r="N744" i="33"/>
  <c r="N745" i="33" s="1"/>
  <c r="R744" i="33"/>
  <c r="M2285" i="33"/>
  <c r="N2284" i="33"/>
  <c r="N2285" i="33" s="1"/>
  <c r="R2284" i="33"/>
  <c r="M297" i="33"/>
  <c r="N296" i="33"/>
  <c r="N297" i="33" s="1"/>
  <c r="R296" i="33"/>
  <c r="M549" i="33"/>
  <c r="N548" i="33"/>
  <c r="N549" i="33" s="1"/>
  <c r="R548" i="33"/>
  <c r="R2733" i="33"/>
  <c r="T2732" i="33"/>
  <c r="T2733" i="33" s="1"/>
  <c r="T44" i="33"/>
  <c r="T45" i="33" s="1"/>
  <c r="R45" i="33"/>
  <c r="M857" i="33"/>
  <c r="N856" i="33"/>
  <c r="N857" i="33" s="1"/>
  <c r="R856" i="33"/>
  <c r="M633" i="33"/>
  <c r="N632" i="33"/>
  <c r="N633" i="33" s="1"/>
  <c r="R632" i="33"/>
  <c r="M2033" i="33"/>
  <c r="N2032" i="33"/>
  <c r="N2033" i="33" s="1"/>
  <c r="R2032" i="33"/>
  <c r="M493" i="33"/>
  <c r="N492" i="33"/>
  <c r="N493" i="33" s="1"/>
  <c r="R492" i="33"/>
  <c r="M2649" i="33"/>
  <c r="N2648" i="33"/>
  <c r="N2649" i="33" s="1"/>
  <c r="R2648" i="33"/>
  <c r="M2453" i="33"/>
  <c r="N2452" i="33"/>
  <c r="N2453" i="33" s="1"/>
  <c r="R2452" i="33"/>
  <c r="M1585" i="33"/>
  <c r="N1584" i="33"/>
  <c r="N1585" i="33" s="1"/>
  <c r="R1584" i="33"/>
  <c r="M1529" i="33"/>
  <c r="N1528" i="33"/>
  <c r="N1529" i="33" s="1"/>
  <c r="R1528" i="33"/>
  <c r="R212" i="33"/>
  <c r="M213" i="33"/>
  <c r="N212" i="33"/>
  <c r="N213" i="33" s="1"/>
  <c r="M1669" i="33"/>
  <c r="N1668" i="33"/>
  <c r="N1669" i="33" s="1"/>
  <c r="R1668" i="33"/>
  <c r="M1809" i="33"/>
  <c r="N1808" i="33"/>
  <c r="N1809" i="33" s="1"/>
  <c r="R1808" i="33"/>
  <c r="R1696" i="33"/>
  <c r="M1697" i="33"/>
  <c r="N1696" i="33"/>
  <c r="N1697" i="33" s="1"/>
  <c r="R1724" i="33"/>
  <c r="M1725" i="33"/>
  <c r="N1724" i="33"/>
  <c r="N1725" i="33" s="1"/>
  <c r="R969" i="33"/>
  <c r="T968" i="33"/>
  <c r="T969" i="33" s="1"/>
  <c r="R464" i="33"/>
  <c r="M465" i="33"/>
  <c r="N464" i="33"/>
  <c r="N465" i="33" s="1"/>
  <c r="R1865" i="33"/>
  <c r="T1864" i="33"/>
  <c r="T1865" i="33" s="1"/>
  <c r="R2593" i="33"/>
  <c r="T2592" i="33"/>
  <c r="T2593" i="33" s="1"/>
  <c r="R1417" i="33"/>
  <c r="T1416" i="33"/>
  <c r="T1417" i="33" s="1"/>
  <c r="M829" i="33"/>
  <c r="N828" i="33"/>
  <c r="N829" i="33" s="1"/>
  <c r="R828" i="33"/>
  <c r="M353" i="33"/>
  <c r="N352" i="33"/>
  <c r="N353" i="33" s="1"/>
  <c r="R352" i="33"/>
  <c r="R100" i="33"/>
  <c r="M101" i="33"/>
  <c r="N100" i="33"/>
  <c r="N101" i="33" s="1"/>
  <c r="M1165" i="33"/>
  <c r="N1164" i="33"/>
  <c r="N1165" i="33" s="1"/>
  <c r="R1164" i="33"/>
  <c r="R2117" i="33"/>
  <c r="T2116" i="33"/>
  <c r="T2117" i="33" s="1"/>
  <c r="M2789" i="33"/>
  <c r="N2788" i="33"/>
  <c r="N2789" i="33" s="1"/>
  <c r="R2788" i="33"/>
  <c r="R240" i="33"/>
  <c r="M241" i="33"/>
  <c r="N240" i="33"/>
  <c r="N241" i="33" s="1"/>
  <c r="R1389" i="33"/>
  <c r="T1388" i="33"/>
  <c r="T1389" i="33" s="1"/>
  <c r="M1473" i="33"/>
  <c r="N1472" i="33"/>
  <c r="N1473" i="33" s="1"/>
  <c r="R1472" i="33"/>
  <c r="M2537" i="33"/>
  <c r="N2536" i="33"/>
  <c r="N2537" i="33" s="1"/>
  <c r="R2536" i="33"/>
  <c r="M1221" i="33"/>
  <c r="N1220" i="33"/>
  <c r="N1221" i="33" s="1"/>
  <c r="R1220" i="33"/>
  <c r="R268" i="33"/>
  <c r="M269" i="33"/>
  <c r="N268" i="33"/>
  <c r="N269" i="33" s="1"/>
  <c r="M2173" i="33"/>
  <c r="N2172" i="33"/>
  <c r="N2173" i="33" s="1"/>
  <c r="R2172" i="33"/>
  <c r="M73" i="33"/>
  <c r="N72" i="33"/>
  <c r="N73" i="33" s="1"/>
  <c r="R72" i="33"/>
  <c r="M2145" i="33"/>
  <c r="N2144" i="33"/>
  <c r="N2145" i="33" s="1"/>
  <c r="R2144" i="33"/>
  <c r="M661" i="33"/>
  <c r="N660" i="33"/>
  <c r="N661" i="33" s="1"/>
  <c r="R660" i="33"/>
  <c r="M997" i="33"/>
  <c r="N996" i="33"/>
  <c r="N997" i="33" s="1"/>
  <c r="R996" i="33"/>
  <c r="M2425" i="33"/>
  <c r="N2424" i="33"/>
  <c r="N2425" i="33" s="1"/>
  <c r="R2424" i="33"/>
  <c r="M2229" i="33"/>
  <c r="N2228" i="33"/>
  <c r="N2229" i="33" s="1"/>
  <c r="R2228" i="33"/>
  <c r="M1249" i="33"/>
  <c r="N1248" i="33"/>
  <c r="N1249" i="33" s="1"/>
  <c r="R1248" i="33"/>
  <c r="M1277" i="33"/>
  <c r="N1276" i="33"/>
  <c r="N1277" i="33" s="1"/>
  <c r="R1276" i="33"/>
  <c r="R2004" i="33"/>
  <c r="M2005" i="33"/>
  <c r="N2004" i="33"/>
  <c r="N2005" i="33" s="1"/>
  <c r="R128" i="33"/>
  <c r="M129" i="33"/>
  <c r="N128" i="33"/>
  <c r="N129" i="33" s="1"/>
  <c r="R2257" i="33"/>
  <c r="T2256" i="33"/>
  <c r="T2257" i="33" s="1"/>
  <c r="M2341" i="33"/>
  <c r="N2340" i="33"/>
  <c r="N2341" i="33" s="1"/>
  <c r="R2340" i="33"/>
  <c r="M1893" i="33"/>
  <c r="N1892" i="33"/>
  <c r="N1893" i="33" s="1"/>
  <c r="R1892" i="33"/>
  <c r="R2565" i="33"/>
  <c r="T2564" i="33"/>
  <c r="T2565" i="33" s="1"/>
  <c r="R156" i="33"/>
  <c r="M157" i="33"/>
  <c r="N156" i="33"/>
  <c r="N157" i="33" s="1"/>
  <c r="M325" i="33"/>
  <c r="N324" i="33"/>
  <c r="N325" i="33" s="1"/>
  <c r="R324" i="33"/>
  <c r="M381" i="33"/>
  <c r="N380" i="33"/>
  <c r="N381" i="33" s="1"/>
  <c r="R380" i="33"/>
  <c r="M1753" i="33"/>
  <c r="N1752" i="33"/>
  <c r="N1753" i="33" s="1"/>
  <c r="R1752" i="33"/>
  <c r="M577" i="33"/>
  <c r="N576" i="33"/>
  <c r="N577" i="33" s="1"/>
  <c r="R576" i="33"/>
  <c r="M605" i="33"/>
  <c r="N604" i="33"/>
  <c r="N605" i="33" s="1"/>
  <c r="R604" i="33"/>
  <c r="M1501" i="33"/>
  <c r="N1500" i="33"/>
  <c r="N1501" i="33" s="1"/>
  <c r="R1500" i="33"/>
  <c r="R2481" i="33"/>
  <c r="T2480" i="33"/>
  <c r="T2481" i="33" s="1"/>
  <c r="M2089" i="33"/>
  <c r="N2088" i="33"/>
  <c r="N2089" i="33" s="1"/>
  <c r="R2088" i="33"/>
  <c r="M2705" i="33"/>
  <c r="N2704" i="33"/>
  <c r="N2705" i="33" s="1"/>
  <c r="R2704" i="33"/>
  <c r="M1053" i="33"/>
  <c r="N1052" i="33"/>
  <c r="N1053" i="33" s="1"/>
  <c r="R1052" i="33"/>
  <c r="M1781" i="33"/>
  <c r="N1780" i="33"/>
  <c r="N1781" i="33" s="1"/>
  <c r="R1780" i="33"/>
  <c r="R1612" i="33"/>
  <c r="M1613" i="33"/>
  <c r="N1612" i="33"/>
  <c r="N1613" i="33" s="1"/>
  <c r="R1333" i="33"/>
  <c r="T1332" i="33"/>
  <c r="T1333" i="33" s="1"/>
  <c r="M1445" i="33"/>
  <c r="N1444" i="33"/>
  <c r="N1445" i="33" s="1"/>
  <c r="R1444" i="33"/>
  <c r="HC43" i="25"/>
  <c r="HD43" i="25"/>
  <c r="HL43" i="25"/>
  <c r="GJ88" i="25"/>
  <c r="HX88" i="25" s="1"/>
  <c r="GJ49" i="25"/>
  <c r="FO49" i="25" s="1"/>
  <c r="II49" i="25" s="1"/>
  <c r="U1139" i="33" s="1"/>
  <c r="V1139" i="33" s="1"/>
  <c r="GJ61" i="25"/>
  <c r="FX61" i="25" s="1"/>
  <c r="IJ61" i="25" s="1"/>
  <c r="U1476" i="33" s="1"/>
  <c r="V1476" i="33" s="1"/>
  <c r="GJ50" i="25"/>
  <c r="GV50" i="25" s="1"/>
  <c r="GV77" i="25"/>
  <c r="GJ40" i="25"/>
  <c r="FO40" i="25" s="1"/>
  <c r="II40" i="25" s="1"/>
  <c r="U887" i="33" s="1"/>
  <c r="V887" i="33" s="1"/>
  <c r="GJ108" i="25"/>
  <c r="GY108" i="25" s="1"/>
  <c r="GJ78" i="25"/>
  <c r="HX78" i="25" s="1"/>
  <c r="GJ54" i="25"/>
  <c r="HB54" i="25" s="1"/>
  <c r="GY43" i="25"/>
  <c r="GJ62" i="25"/>
  <c r="FO62" i="25" s="1"/>
  <c r="II62" i="25" s="1"/>
  <c r="U1503" i="33" s="1"/>
  <c r="V1503" i="33" s="1"/>
  <c r="HM43" i="25"/>
  <c r="GJ101" i="25"/>
  <c r="FO101" i="25" s="1"/>
  <c r="GJ57" i="25"/>
  <c r="FO57" i="25" s="1"/>
  <c r="FX77" i="25"/>
  <c r="IJ77" i="25" s="1"/>
  <c r="U1924" i="33" s="1"/>
  <c r="V1924" i="33" s="1"/>
  <c r="GJ70" i="25"/>
  <c r="FO70" i="25" s="1"/>
  <c r="GJ93" i="25"/>
  <c r="HX93" i="25" s="1"/>
  <c r="GJ48" i="25"/>
  <c r="FX48" i="25" s="1"/>
  <c r="IJ48" i="25" s="1"/>
  <c r="U1112" i="33" s="1"/>
  <c r="V1112" i="33" s="1"/>
  <c r="M43" i="9"/>
  <c r="FO43" i="25"/>
  <c r="II43" i="25" s="1"/>
  <c r="U971" i="33" s="1"/>
  <c r="V971" i="33" s="1"/>
  <c r="GJ103" i="25"/>
  <c r="HM103" i="25" s="1"/>
  <c r="HX43" i="25"/>
  <c r="HK43" i="25"/>
  <c r="U964" i="33" s="1"/>
  <c r="GV43" i="25"/>
  <c r="FX43" i="25"/>
  <c r="IJ43" i="25" s="1"/>
  <c r="U972" i="33" s="1"/>
  <c r="V972" i="33" s="1"/>
  <c r="GJ53" i="25"/>
  <c r="HB53" i="25" s="1"/>
  <c r="GJ81" i="25"/>
  <c r="FX81" i="25" s="1"/>
  <c r="IJ81" i="25" s="1"/>
  <c r="U2036" i="33" s="1"/>
  <c r="V2036" i="33" s="1"/>
  <c r="GJ46" i="25"/>
  <c r="HM46" i="25" s="1"/>
  <c r="HX77" i="25"/>
  <c r="HB77" i="25"/>
  <c r="GY77" i="25"/>
  <c r="GJ69" i="25"/>
  <c r="GY69" i="25" s="1"/>
  <c r="HM77" i="25"/>
  <c r="GJ73" i="25"/>
  <c r="FX73" i="25" s="1"/>
  <c r="IJ73" i="25" s="1"/>
  <c r="U1812" i="33" s="1"/>
  <c r="V1812" i="33" s="1"/>
  <c r="GJ90" i="25"/>
  <c r="HB90" i="25" s="1"/>
  <c r="GJ55" i="25"/>
  <c r="GY55" i="25" s="1"/>
  <c r="GJ87" i="25"/>
  <c r="HX87" i="25" s="1"/>
  <c r="GJ99" i="25"/>
  <c r="GV99" i="25" s="1"/>
  <c r="GJ68" i="25"/>
  <c r="FO68" i="25" s="1"/>
  <c r="II68" i="25" s="1"/>
  <c r="U1671" i="33" s="1"/>
  <c r="V1671" i="33" s="1"/>
  <c r="GJ82" i="25"/>
  <c r="FO82" i="25" s="1"/>
  <c r="II82" i="25" s="1"/>
  <c r="U2063" i="33" s="1"/>
  <c r="V2063" i="33" s="1"/>
  <c r="GJ65" i="25"/>
  <c r="FO65" i="25" s="1"/>
  <c r="II65" i="25" s="1"/>
  <c r="U1587" i="33" s="1"/>
  <c r="V1587" i="33" s="1"/>
  <c r="GJ64" i="25"/>
  <c r="FO64" i="25" s="1"/>
  <c r="II64" i="25" s="1"/>
  <c r="U1559" i="33" s="1"/>
  <c r="V1559" i="33" s="1"/>
  <c r="GJ42" i="25"/>
  <c r="FX42" i="25" s="1"/>
  <c r="IJ42" i="25" s="1"/>
  <c r="U944" i="33" s="1"/>
  <c r="V944" i="33" s="1"/>
  <c r="GJ86" i="25"/>
  <c r="GV86" i="25" s="1"/>
  <c r="GJ105" i="25"/>
  <c r="GY105" i="25" s="1"/>
  <c r="GJ56" i="25"/>
  <c r="GV56" i="25" s="1"/>
  <c r="GJ47" i="25"/>
  <c r="FX47" i="25" s="1"/>
  <c r="IJ47" i="25" s="1"/>
  <c r="U1084" i="33" s="1"/>
  <c r="V1084" i="33" s="1"/>
  <c r="GJ95" i="25"/>
  <c r="HM95" i="25" s="1"/>
  <c r="GJ60" i="25"/>
  <c r="GV60" i="25" s="1"/>
  <c r="GJ98" i="25"/>
  <c r="GY98" i="25" s="1"/>
  <c r="GJ58" i="25"/>
  <c r="FO58" i="25" s="1"/>
  <c r="II58" i="25" s="1"/>
  <c r="U1391" i="33" s="1"/>
  <c r="V1391" i="33" s="1"/>
  <c r="GJ72" i="25"/>
  <c r="HX72" i="25" s="1"/>
  <c r="T16" i="33"/>
  <c r="T17" i="33" s="1"/>
  <c r="GJ76" i="25"/>
  <c r="FO76" i="25" s="1"/>
  <c r="GJ107" i="25"/>
  <c r="HB107" i="25" s="1"/>
  <c r="GJ104" i="25"/>
  <c r="HX104" i="25" s="1"/>
  <c r="GJ71" i="25"/>
  <c r="FX71" i="25" s="1"/>
  <c r="IJ71" i="25" s="1"/>
  <c r="U1756" i="33" s="1"/>
  <c r="V1756" i="33" s="1"/>
  <c r="GJ79" i="25"/>
  <c r="FO79" i="25" s="1"/>
  <c r="GJ74" i="25"/>
  <c r="HX74" i="25" s="1"/>
  <c r="GJ84" i="25"/>
  <c r="HB84" i="25" s="1"/>
  <c r="FO94" i="25"/>
  <c r="II94" i="25" s="1"/>
  <c r="U2399" i="33" s="1"/>
  <c r="V2399" i="33" s="1"/>
  <c r="GJ18" i="25"/>
  <c r="GY18" i="25" s="1"/>
  <c r="HB102" i="25"/>
  <c r="GJ85" i="25"/>
  <c r="HX85" i="25" s="1"/>
  <c r="GY102" i="25"/>
  <c r="GJ52" i="25"/>
  <c r="FO52" i="25" s="1"/>
  <c r="II52" i="25" s="1"/>
  <c r="U1223" i="33" s="1"/>
  <c r="V1223" i="33" s="1"/>
  <c r="GJ75" i="25"/>
  <c r="GV75" i="25" s="1"/>
  <c r="GY94" i="25"/>
  <c r="GV94" i="25"/>
  <c r="HX94" i="25"/>
  <c r="HB94" i="25"/>
  <c r="HX102" i="25"/>
  <c r="HM94" i="25"/>
  <c r="GJ92" i="25"/>
  <c r="FX92" i="25" s="1"/>
  <c r="IJ92" i="25" s="1"/>
  <c r="U2344" i="33" s="1"/>
  <c r="V2344" i="33" s="1"/>
  <c r="GJ44" i="25"/>
  <c r="FO44" i="25" s="1"/>
  <c r="II44" i="25" s="1"/>
  <c r="U999" i="33" s="1"/>
  <c r="V999" i="33" s="1"/>
  <c r="FX102" i="25"/>
  <c r="IJ102" i="25" s="1"/>
  <c r="U2624" i="33" s="1"/>
  <c r="V2624" i="33" s="1"/>
  <c r="FO102" i="25"/>
  <c r="II102" i="25" s="1"/>
  <c r="U2623" i="33" s="1"/>
  <c r="V2623" i="33" s="1"/>
  <c r="GV102" i="25"/>
  <c r="GJ96" i="25"/>
  <c r="HM96" i="25" s="1"/>
  <c r="N102" i="9"/>
  <c r="AD102" i="9" s="1"/>
  <c r="V2617" i="33" s="1"/>
  <c r="HO102" i="25"/>
  <c r="HW102" i="25"/>
  <c r="HV102" i="25"/>
  <c r="U2617" i="33" s="1"/>
  <c r="GJ67" i="25"/>
  <c r="HB67" i="25" s="1"/>
  <c r="GJ66" i="25"/>
  <c r="HX66" i="25" s="1"/>
  <c r="FO106" i="25"/>
  <c r="II106" i="25" s="1"/>
  <c r="U2735" i="33" s="1"/>
  <c r="V2735" i="33" s="1"/>
  <c r="GJ39" i="25"/>
  <c r="FO39" i="25" s="1"/>
  <c r="II39" i="25" s="1"/>
  <c r="U859" i="33" s="1"/>
  <c r="V859" i="33" s="1"/>
  <c r="GJ27" i="25"/>
  <c r="GV27" i="25" s="1"/>
  <c r="GJ89" i="25"/>
  <c r="GV89" i="25" s="1"/>
  <c r="GJ30" i="25"/>
  <c r="GV30" i="25" s="1"/>
  <c r="FX106" i="25"/>
  <c r="IJ106" i="25" s="1"/>
  <c r="U2736" i="33" s="1"/>
  <c r="V2736" i="33" s="1"/>
  <c r="GJ29" i="25"/>
  <c r="GY29" i="25" s="1"/>
  <c r="GJ19" i="25"/>
  <c r="HM19" i="25" s="1"/>
  <c r="GV106" i="25"/>
  <c r="HX106" i="25"/>
  <c r="GY106" i="25"/>
  <c r="HB106" i="25"/>
  <c r="GJ83" i="25"/>
  <c r="HB83" i="25" s="1"/>
  <c r="GJ100" i="25"/>
  <c r="FX100" i="25" s="1"/>
  <c r="IJ100" i="25" s="1"/>
  <c r="U2568" i="33" s="1"/>
  <c r="V2568" i="33" s="1"/>
  <c r="GJ51" i="25"/>
  <c r="FO51" i="25" s="1"/>
  <c r="GJ91" i="25"/>
  <c r="GV91" i="25" s="1"/>
  <c r="HB49" i="25"/>
  <c r="GV61" i="25"/>
  <c r="GJ45" i="25"/>
  <c r="GJ80" i="25"/>
  <c r="Q94" i="9"/>
  <c r="HV106" i="25"/>
  <c r="U2729" i="33" s="1"/>
  <c r="HO106" i="25"/>
  <c r="N106" i="9"/>
  <c r="AD106" i="9" s="1"/>
  <c r="V2729" i="33" s="1"/>
  <c r="HW106" i="25"/>
  <c r="GJ41" i="25"/>
  <c r="II77" i="25"/>
  <c r="U1923" i="33" s="1"/>
  <c r="V1923" i="33" s="1"/>
  <c r="FX97" i="25"/>
  <c r="IJ97" i="25" s="1"/>
  <c r="U2484" i="33" s="1"/>
  <c r="V2484" i="33" s="1"/>
  <c r="GY97" i="25"/>
  <c r="FO97" i="25"/>
  <c r="II97" i="25" s="1"/>
  <c r="U2483" i="33" s="1"/>
  <c r="V2483" i="33" s="1"/>
  <c r="HX97" i="25"/>
  <c r="HB97" i="25"/>
  <c r="HM97" i="25"/>
  <c r="GV97" i="25"/>
  <c r="GV59" i="25"/>
  <c r="FO59" i="25"/>
  <c r="II59" i="25" s="1"/>
  <c r="U1419" i="33" s="1"/>
  <c r="V1419" i="33" s="1"/>
  <c r="FX59" i="25"/>
  <c r="IJ59" i="25" s="1"/>
  <c r="U1420" i="33" s="1"/>
  <c r="V1420" i="33" s="1"/>
  <c r="HX59" i="25"/>
  <c r="HM59" i="25"/>
  <c r="GY59" i="25"/>
  <c r="HB59" i="25"/>
  <c r="GJ63" i="25"/>
  <c r="GJ24" i="25"/>
  <c r="HM24" i="25" s="1"/>
  <c r="GJ11" i="25"/>
  <c r="HM11" i="25" s="1"/>
  <c r="GJ37" i="25"/>
  <c r="FO37" i="25" s="1"/>
  <c r="II37" i="25" s="1"/>
  <c r="U803" i="33" s="1"/>
  <c r="V803" i="33" s="1"/>
  <c r="GJ23" i="25"/>
  <c r="GV23" i="25" s="1"/>
  <c r="GJ36" i="25"/>
  <c r="HM36" i="25" s="1"/>
  <c r="GJ15" i="25"/>
  <c r="HB15" i="25" s="1"/>
  <c r="GJ34" i="25"/>
  <c r="HB34" i="25" s="1"/>
  <c r="GJ12" i="25"/>
  <c r="HX12" i="25" s="1"/>
  <c r="GJ17" i="25"/>
  <c r="HX17" i="25" s="1"/>
  <c r="GJ35" i="25"/>
  <c r="FX35" i="25" s="1"/>
  <c r="IJ35" i="25" s="1"/>
  <c r="U748" i="33" s="1"/>
  <c r="V748" i="33" s="1"/>
  <c r="GJ25" i="25"/>
  <c r="HX25" i="25" s="1"/>
  <c r="GJ21" i="25"/>
  <c r="GJ14" i="25"/>
  <c r="GJ10" i="25"/>
  <c r="HM10" i="25" s="1"/>
  <c r="GJ32" i="25"/>
  <c r="GJ28" i="25"/>
  <c r="GJ16" i="25"/>
  <c r="GJ9" i="25"/>
  <c r="GJ33" i="25"/>
  <c r="FX33" i="25" s="1"/>
  <c r="IJ33" i="25" s="1"/>
  <c r="U692" i="33" s="1"/>
  <c r="V692" i="33" s="1"/>
  <c r="GJ31" i="25"/>
  <c r="GJ26" i="25"/>
  <c r="GJ13" i="25"/>
  <c r="GJ38" i="25"/>
  <c r="GJ20" i="25"/>
  <c r="GJ22" i="25"/>
  <c r="HY12" i="25" l="1"/>
  <c r="HY59" i="25"/>
  <c r="HY106" i="25"/>
  <c r="HY74" i="25"/>
  <c r="R2705" i="33"/>
  <c r="T2704" i="33"/>
  <c r="T2705" i="33" s="1"/>
  <c r="R1501" i="33"/>
  <c r="T1500" i="33"/>
  <c r="T1501" i="33" s="1"/>
  <c r="R381" i="33"/>
  <c r="T380" i="33"/>
  <c r="T381" i="33" s="1"/>
  <c r="R157" i="33"/>
  <c r="T156" i="33"/>
  <c r="T157" i="33" s="1"/>
  <c r="R2005" i="33"/>
  <c r="T2004" i="33"/>
  <c r="T2005" i="33" s="1"/>
  <c r="R1249" i="33"/>
  <c r="T1248" i="33"/>
  <c r="T1249" i="33" s="1"/>
  <c r="R661" i="33"/>
  <c r="T660" i="33"/>
  <c r="T661" i="33" s="1"/>
  <c r="R241" i="33"/>
  <c r="T240" i="33"/>
  <c r="T241" i="33" s="1"/>
  <c r="R101" i="33"/>
  <c r="T100" i="33"/>
  <c r="T101" i="33" s="1"/>
  <c r="R829" i="33"/>
  <c r="T828" i="33"/>
  <c r="T829" i="33" s="1"/>
  <c r="R1697" i="33"/>
  <c r="T1696" i="33"/>
  <c r="T1697" i="33" s="1"/>
  <c r="R1669" i="33"/>
  <c r="T1668" i="33"/>
  <c r="T1669" i="33" s="1"/>
  <c r="R2453" i="33"/>
  <c r="T2452" i="33"/>
  <c r="T2453" i="33" s="1"/>
  <c r="R633" i="33"/>
  <c r="T632" i="33"/>
  <c r="T633" i="33" s="1"/>
  <c r="R2285" i="33"/>
  <c r="T2284" i="33"/>
  <c r="T2285" i="33" s="1"/>
  <c r="R941" i="33"/>
  <c r="T940" i="33"/>
  <c r="T941" i="33" s="1"/>
  <c r="R2201" i="33"/>
  <c r="T2200" i="33"/>
  <c r="T2201" i="33" s="1"/>
  <c r="R773" i="33"/>
  <c r="T772" i="33"/>
  <c r="T773" i="33" s="1"/>
  <c r="R801" i="33"/>
  <c r="T800" i="33"/>
  <c r="T801" i="33" s="1"/>
  <c r="HY94" i="25"/>
  <c r="HD77" i="25"/>
  <c r="HY43" i="25"/>
  <c r="GZ43" i="25"/>
  <c r="R1613" i="33"/>
  <c r="T1612" i="33"/>
  <c r="T1613" i="33" s="1"/>
  <c r="R1053" i="33"/>
  <c r="T1052" i="33"/>
  <c r="T1053" i="33" s="1"/>
  <c r="R1753" i="33"/>
  <c r="T1752" i="33"/>
  <c r="T1753" i="33" s="1"/>
  <c r="T128" i="33"/>
  <c r="T129" i="33" s="1"/>
  <c r="R129" i="33"/>
  <c r="R1277" i="33"/>
  <c r="T1276" i="33"/>
  <c r="T1277" i="33" s="1"/>
  <c r="R997" i="33"/>
  <c r="T996" i="33"/>
  <c r="T997" i="33" s="1"/>
  <c r="R2173" i="33"/>
  <c r="T2172" i="33"/>
  <c r="T2173" i="33" s="1"/>
  <c r="R1473" i="33"/>
  <c r="T1472" i="33"/>
  <c r="T1473" i="33" s="1"/>
  <c r="R353" i="33"/>
  <c r="T352" i="33"/>
  <c r="T353" i="33" s="1"/>
  <c r="R1725" i="33"/>
  <c r="T1724" i="33"/>
  <c r="T1725" i="33" s="1"/>
  <c r="R1809" i="33"/>
  <c r="T1808" i="33"/>
  <c r="T1809" i="33" s="1"/>
  <c r="R213" i="33"/>
  <c r="T212" i="33"/>
  <c r="T213" i="33" s="1"/>
  <c r="R1585" i="33"/>
  <c r="T1584" i="33"/>
  <c r="T1585" i="33" s="1"/>
  <c r="R2033" i="33"/>
  <c r="T2032" i="33"/>
  <c r="T2033" i="33" s="1"/>
  <c r="R297" i="33"/>
  <c r="T296" i="33"/>
  <c r="T297" i="33" s="1"/>
  <c r="R437" i="33"/>
  <c r="T436" i="33"/>
  <c r="T437" i="33" s="1"/>
  <c r="R1977" i="33"/>
  <c r="T1976" i="33"/>
  <c r="T1977" i="33" s="1"/>
  <c r="HY25" i="25"/>
  <c r="HY66" i="25"/>
  <c r="HY87" i="25"/>
  <c r="HY93" i="25"/>
  <c r="GW77" i="25"/>
  <c r="HY88" i="25"/>
  <c r="R1445" i="33"/>
  <c r="T1444" i="33"/>
  <c r="T1445" i="33" s="1"/>
  <c r="R1781" i="33"/>
  <c r="T1780" i="33"/>
  <c r="T1781" i="33" s="1"/>
  <c r="R577" i="33"/>
  <c r="T576" i="33"/>
  <c r="T577" i="33" s="1"/>
  <c r="R2341" i="33"/>
  <c r="T2340" i="33"/>
  <c r="T2341" i="33" s="1"/>
  <c r="R2425" i="33"/>
  <c r="T2424" i="33"/>
  <c r="T2425" i="33" s="1"/>
  <c r="R73" i="33"/>
  <c r="T72" i="33"/>
  <c r="T73" i="33" s="1"/>
  <c r="R269" i="33"/>
  <c r="T268" i="33"/>
  <c r="T269" i="33" s="1"/>
  <c r="R2537" i="33"/>
  <c r="T2536" i="33"/>
  <c r="T2537" i="33" s="1"/>
  <c r="R2789" i="33"/>
  <c r="T2788" i="33"/>
  <c r="T2789" i="33" s="1"/>
  <c r="R1529" i="33"/>
  <c r="T1528" i="33"/>
  <c r="T1529" i="33" s="1"/>
  <c r="R493" i="33"/>
  <c r="T492" i="33"/>
  <c r="T493" i="33" s="1"/>
  <c r="R549" i="33"/>
  <c r="T548" i="33"/>
  <c r="T549" i="33" s="1"/>
  <c r="R1305" i="33"/>
  <c r="T1304" i="33"/>
  <c r="T1305" i="33" s="1"/>
  <c r="R1641" i="33"/>
  <c r="T1640" i="33"/>
  <c r="T1641" i="33" s="1"/>
  <c r="R1109" i="33"/>
  <c r="T1108" i="33"/>
  <c r="T1109" i="33" s="1"/>
  <c r="R717" i="33"/>
  <c r="T716" i="33"/>
  <c r="T717" i="33" s="1"/>
  <c r="R1557" i="33"/>
  <c r="T1556" i="33"/>
  <c r="T1557" i="33" s="1"/>
  <c r="HY17" i="25"/>
  <c r="HY97" i="25"/>
  <c r="HY102" i="25"/>
  <c r="HY85" i="25"/>
  <c r="HY104" i="25"/>
  <c r="HY72" i="25"/>
  <c r="HY78" i="25"/>
  <c r="R2089" i="33"/>
  <c r="T2088" i="33"/>
  <c r="T2089" i="33" s="1"/>
  <c r="R605" i="33"/>
  <c r="T604" i="33"/>
  <c r="T605" i="33" s="1"/>
  <c r="R325" i="33"/>
  <c r="T324" i="33"/>
  <c r="T325" i="33" s="1"/>
  <c r="R1893" i="33"/>
  <c r="T1892" i="33"/>
  <c r="T1893" i="33" s="1"/>
  <c r="R2229" i="33"/>
  <c r="T2228" i="33"/>
  <c r="T2229" i="33" s="1"/>
  <c r="R2145" i="33"/>
  <c r="T2144" i="33"/>
  <c r="T2145" i="33" s="1"/>
  <c r="R1221" i="33"/>
  <c r="T1220" i="33"/>
  <c r="T1221" i="33" s="1"/>
  <c r="R1165" i="33"/>
  <c r="T1164" i="33"/>
  <c r="T1165" i="33" s="1"/>
  <c r="R465" i="33"/>
  <c r="T464" i="33"/>
  <c r="T465" i="33" s="1"/>
  <c r="R2649" i="33"/>
  <c r="T2648" i="33"/>
  <c r="T2649" i="33" s="1"/>
  <c r="R857" i="33"/>
  <c r="T856" i="33"/>
  <c r="T857" i="33" s="1"/>
  <c r="R745" i="33"/>
  <c r="T744" i="33"/>
  <c r="T745" i="33" s="1"/>
  <c r="R521" i="33"/>
  <c r="T520" i="33"/>
  <c r="T521" i="33" s="1"/>
  <c r="R689" i="33"/>
  <c r="T688" i="33"/>
  <c r="T689" i="33" s="1"/>
  <c r="R409" i="33"/>
  <c r="T408" i="33"/>
  <c r="T409" i="33" s="1"/>
  <c r="R885" i="33"/>
  <c r="T884" i="33"/>
  <c r="T885" i="33" s="1"/>
  <c r="R1193" i="33"/>
  <c r="T1192" i="33"/>
  <c r="T1193" i="33" s="1"/>
  <c r="R2677" i="33"/>
  <c r="T2676" i="33"/>
  <c r="T2677" i="33" s="1"/>
  <c r="IG77" i="25"/>
  <c r="HY77" i="25"/>
  <c r="FX53" i="25"/>
  <c r="IJ53" i="25" s="1"/>
  <c r="U1252" i="33" s="1"/>
  <c r="V1252" i="33" s="1"/>
  <c r="HX19" i="25"/>
  <c r="GV49" i="25"/>
  <c r="FX49" i="25"/>
  <c r="IJ49" i="25" s="1"/>
  <c r="U1140" i="33" s="1"/>
  <c r="V1140" i="33" s="1"/>
  <c r="GY49" i="25"/>
  <c r="HM49" i="25"/>
  <c r="HX49" i="25"/>
  <c r="K77" i="9"/>
  <c r="U77" i="9" s="1"/>
  <c r="W1914" i="33" s="1"/>
  <c r="GY88" i="25"/>
  <c r="Z43" i="9"/>
  <c r="V964" i="33" s="1"/>
  <c r="AB43" i="9"/>
  <c r="W964" i="33" s="1"/>
  <c r="HZ59" i="25"/>
  <c r="HC83" i="25"/>
  <c r="P52" i="9"/>
  <c r="L18" i="9"/>
  <c r="P68" i="9"/>
  <c r="HC90" i="25"/>
  <c r="HA77" i="25"/>
  <c r="P43" i="9"/>
  <c r="HV43" i="25"/>
  <c r="HZ78" i="25"/>
  <c r="K106" i="9"/>
  <c r="U106" i="9" s="1"/>
  <c r="W2726" i="33" s="1"/>
  <c r="HC34" i="25"/>
  <c r="HC59" i="25"/>
  <c r="HC49" i="25"/>
  <c r="HZ66" i="25"/>
  <c r="P102" i="9"/>
  <c r="HV94" i="25"/>
  <c r="GX94" i="25"/>
  <c r="L102" i="9"/>
  <c r="HC77" i="25"/>
  <c r="HC53" i="25"/>
  <c r="GZ108" i="25"/>
  <c r="HZ97" i="25"/>
  <c r="HC15" i="25"/>
  <c r="L106" i="9"/>
  <c r="HC67" i="25"/>
  <c r="Q102" i="9"/>
  <c r="HZ102" i="25"/>
  <c r="GZ94" i="25"/>
  <c r="HC84" i="25"/>
  <c r="HZ104" i="25"/>
  <c r="HZ72" i="25"/>
  <c r="HZ87" i="25"/>
  <c r="N77" i="9"/>
  <c r="AD77" i="9" s="1"/>
  <c r="V1917" i="33" s="1"/>
  <c r="L43" i="9"/>
  <c r="P40" i="9"/>
  <c r="HV24" i="25"/>
  <c r="HC97" i="25"/>
  <c r="Q106" i="9"/>
  <c r="HC94" i="25"/>
  <c r="M102" i="9"/>
  <c r="HZ74" i="25"/>
  <c r="HC107" i="25"/>
  <c r="K86" i="9"/>
  <c r="U86" i="9" s="1"/>
  <c r="W2166" i="33" s="1"/>
  <c r="K43" i="9"/>
  <c r="U43" i="9" s="1"/>
  <c r="W962" i="33" s="1"/>
  <c r="N103" i="9"/>
  <c r="AD103" i="9" s="1"/>
  <c r="V2645" i="33" s="1"/>
  <c r="HZ93" i="25"/>
  <c r="HC54" i="25"/>
  <c r="GX77" i="25"/>
  <c r="HM50" i="25"/>
  <c r="FO108" i="25"/>
  <c r="II108" i="25" s="1"/>
  <c r="U2791" i="33" s="1"/>
  <c r="V2791" i="33" s="1"/>
  <c r="HD94" i="25"/>
  <c r="FX18" i="25"/>
  <c r="IJ18" i="25" s="1"/>
  <c r="U272" i="33" s="1"/>
  <c r="V272" i="33" s="1"/>
  <c r="IA106" i="25"/>
  <c r="HZ106" i="25"/>
  <c r="IA85" i="25"/>
  <c r="HZ85" i="25"/>
  <c r="O94" i="9"/>
  <c r="HZ94" i="25"/>
  <c r="IA43" i="25"/>
  <c r="HZ43" i="25"/>
  <c r="IF25" i="25"/>
  <c r="HZ25" i="25"/>
  <c r="IF19" i="25"/>
  <c r="IH77" i="25"/>
  <c r="HZ77" i="25"/>
  <c r="O88" i="9"/>
  <c r="HZ88" i="25"/>
  <c r="IF17" i="25"/>
  <c r="HZ17" i="25"/>
  <c r="IF12" i="25"/>
  <c r="HZ12" i="25"/>
  <c r="HB50" i="25"/>
  <c r="FX50" i="25"/>
  <c r="IJ50" i="25" s="1"/>
  <c r="U1168" i="33" s="1"/>
  <c r="V1168" i="33" s="1"/>
  <c r="GY78" i="25"/>
  <c r="HX50" i="25"/>
  <c r="IH50" i="25" s="1"/>
  <c r="FO50" i="25"/>
  <c r="FO78" i="25"/>
  <c r="II78" i="25" s="1"/>
  <c r="U1951" i="33" s="1"/>
  <c r="V1951" i="33" s="1"/>
  <c r="GY50" i="25"/>
  <c r="GV108" i="25"/>
  <c r="IG88" i="25"/>
  <c r="HB69" i="25"/>
  <c r="FO54" i="25"/>
  <c r="II54" i="25" s="1"/>
  <c r="U1279" i="33" s="1"/>
  <c r="V1279" i="33" s="1"/>
  <c r="HB55" i="25"/>
  <c r="HK55" i="25" s="1"/>
  <c r="FO88" i="25"/>
  <c r="II88" i="25" s="1"/>
  <c r="U2231" i="33" s="1"/>
  <c r="V2231" i="33" s="1"/>
  <c r="IA88" i="25"/>
  <c r="HM88" i="25"/>
  <c r="HB88" i="25"/>
  <c r="IH88" i="25"/>
  <c r="FX88" i="25"/>
  <c r="IJ88" i="25" s="1"/>
  <c r="U2232" i="33" s="1"/>
  <c r="V2232" i="33" s="1"/>
  <c r="FX69" i="25"/>
  <c r="IJ69" i="25" s="1"/>
  <c r="U1700" i="33" s="1"/>
  <c r="V1700" i="33" s="1"/>
  <c r="HX48" i="25"/>
  <c r="O48" i="9" s="1"/>
  <c r="GV55" i="25"/>
  <c r="FO48" i="25"/>
  <c r="II48" i="25" s="1"/>
  <c r="U1111" i="33" s="1"/>
  <c r="V1111" i="33" s="1"/>
  <c r="HX55" i="25"/>
  <c r="GV88" i="25"/>
  <c r="HX69" i="25"/>
  <c r="HX54" i="25"/>
  <c r="FX55" i="25"/>
  <c r="IJ55" i="25" s="1"/>
  <c r="U1308" i="33" s="1"/>
  <c r="V1308" i="33" s="1"/>
  <c r="GY57" i="25"/>
  <c r="FX95" i="25"/>
  <c r="IJ95" i="25" s="1"/>
  <c r="U2428" i="33" s="1"/>
  <c r="V2428" i="33" s="1"/>
  <c r="HB61" i="25"/>
  <c r="FO61" i="25"/>
  <c r="II61" i="25" s="1"/>
  <c r="U1475" i="33" s="1"/>
  <c r="V1475" i="33" s="1"/>
  <c r="HX61" i="25"/>
  <c r="IH61" i="25" s="1"/>
  <c r="HM61" i="25"/>
  <c r="GY61" i="25"/>
  <c r="HM47" i="25"/>
  <c r="GY53" i="25"/>
  <c r="HA53" i="25" s="1"/>
  <c r="IA77" i="25"/>
  <c r="HV103" i="25"/>
  <c r="HX65" i="25"/>
  <c r="GV18" i="25"/>
  <c r="GX18" i="25" s="1"/>
  <c r="HB105" i="25"/>
  <c r="IG43" i="25"/>
  <c r="FO105" i="25"/>
  <c r="II105" i="25" s="1"/>
  <c r="U2707" i="33" s="1"/>
  <c r="V2707" i="33" s="1"/>
  <c r="FX65" i="25"/>
  <c r="IJ65" i="25" s="1"/>
  <c r="U1588" i="33" s="1"/>
  <c r="V1588" i="33" s="1"/>
  <c r="HM60" i="25"/>
  <c r="GV78" i="25"/>
  <c r="FX78" i="25"/>
  <c r="IJ78" i="25" s="1"/>
  <c r="U1952" i="33" s="1"/>
  <c r="V1952" i="33" s="1"/>
  <c r="HX108" i="25"/>
  <c r="IH108" i="25" s="1"/>
  <c r="FO60" i="25"/>
  <c r="II60" i="25" s="1"/>
  <c r="U1447" i="33" s="1"/>
  <c r="V1447" i="33" s="1"/>
  <c r="HB78" i="25"/>
  <c r="HM108" i="25"/>
  <c r="FX108" i="25"/>
  <c r="IJ108" i="25" s="1"/>
  <c r="U2792" i="33" s="1"/>
  <c r="V2792" i="33" s="1"/>
  <c r="HM78" i="25"/>
  <c r="HB108" i="25"/>
  <c r="HM71" i="25"/>
  <c r="IA94" i="25"/>
  <c r="HB70" i="25"/>
  <c r="GW43" i="25"/>
  <c r="GY81" i="25"/>
  <c r="HV77" i="25"/>
  <c r="GV71" i="25"/>
  <c r="IG94" i="25"/>
  <c r="FO81" i="25"/>
  <c r="GI81" i="25" s="1"/>
  <c r="IP81" i="25" s="1"/>
  <c r="E2037" i="33" s="1"/>
  <c r="HB40" i="25"/>
  <c r="FO71" i="25"/>
  <c r="II71" i="25" s="1"/>
  <c r="U1755" i="33" s="1"/>
  <c r="V1755" i="33" s="1"/>
  <c r="IH94" i="25"/>
  <c r="FO87" i="25"/>
  <c r="II87" i="25" s="1"/>
  <c r="U2203" i="33" s="1"/>
  <c r="V2203" i="33" s="1"/>
  <c r="HX101" i="25"/>
  <c r="N94" i="9"/>
  <c r="AD94" i="9" s="1"/>
  <c r="V2393" i="33" s="1"/>
  <c r="GX86" i="25"/>
  <c r="GY71" i="25"/>
  <c r="GW86" i="25"/>
  <c r="U2166" i="33" s="1"/>
  <c r="HX40" i="25"/>
  <c r="GV40" i="25"/>
  <c r="GY86" i="25"/>
  <c r="FX40" i="25"/>
  <c r="IJ40" i="25" s="1"/>
  <c r="U888" i="33" s="1"/>
  <c r="V888" i="33" s="1"/>
  <c r="FO72" i="25"/>
  <c r="II72" i="25" s="1"/>
  <c r="U1783" i="33" s="1"/>
  <c r="V1783" i="33" s="1"/>
  <c r="FX84" i="25"/>
  <c r="IJ84" i="25" s="1"/>
  <c r="U2120" i="33" s="1"/>
  <c r="V2120" i="33" s="1"/>
  <c r="GY40" i="25"/>
  <c r="HM40" i="25"/>
  <c r="HM82" i="25"/>
  <c r="HA43" i="25"/>
  <c r="U963" i="33" s="1"/>
  <c r="V963" i="33" s="1"/>
  <c r="GZ18" i="25"/>
  <c r="HB18" i="25"/>
  <c r="GY48" i="25"/>
  <c r="GY54" i="25"/>
  <c r="HM54" i="25"/>
  <c r="HO43" i="25"/>
  <c r="HA18" i="25"/>
  <c r="HM18" i="25"/>
  <c r="HB48" i="25"/>
  <c r="GV48" i="25"/>
  <c r="GX48" i="25" s="1"/>
  <c r="GV54" i="25"/>
  <c r="FX54" i="25"/>
  <c r="IJ54" i="25" s="1"/>
  <c r="U1280" i="33" s="1"/>
  <c r="V1280" i="33" s="1"/>
  <c r="HX18" i="25"/>
  <c r="FO18" i="25"/>
  <c r="II18" i="25" s="1"/>
  <c r="U271" i="33" s="1"/>
  <c r="V271" i="33" s="1"/>
  <c r="HM48" i="25"/>
  <c r="HW43" i="25"/>
  <c r="FO47" i="25"/>
  <c r="II47" i="25" s="1"/>
  <c r="U1083" i="33" s="1"/>
  <c r="V1083" i="33" s="1"/>
  <c r="HB101" i="25"/>
  <c r="HM105" i="25"/>
  <c r="HX105" i="25"/>
  <c r="HM65" i="25"/>
  <c r="HB65" i="25"/>
  <c r="HX81" i="25"/>
  <c r="HX60" i="25"/>
  <c r="HO77" i="25"/>
  <c r="HX71" i="25"/>
  <c r="IH71" i="25" s="1"/>
  <c r="HB71" i="25"/>
  <c r="O85" i="9"/>
  <c r="GV101" i="25"/>
  <c r="FX101" i="25"/>
  <c r="IJ101" i="25" s="1"/>
  <c r="U2596" i="33" s="1"/>
  <c r="V2596" i="33" s="1"/>
  <c r="GV105" i="25"/>
  <c r="FX105" i="25"/>
  <c r="IJ105" i="25" s="1"/>
  <c r="U2708" i="33" s="1"/>
  <c r="V2708" i="33" s="1"/>
  <c r="O77" i="9"/>
  <c r="HM69" i="25"/>
  <c r="FO69" i="25"/>
  <c r="II69" i="25" s="1"/>
  <c r="U1699" i="33" s="1"/>
  <c r="V1699" i="33" s="1"/>
  <c r="GV65" i="25"/>
  <c r="HB81" i="25"/>
  <c r="HM81" i="25"/>
  <c r="HM55" i="25"/>
  <c r="FO55" i="25"/>
  <c r="II55" i="25" s="1"/>
  <c r="U1307" i="33" s="1"/>
  <c r="V1307" i="33" s="1"/>
  <c r="HB60" i="25"/>
  <c r="P82" i="9"/>
  <c r="HX56" i="25"/>
  <c r="FO84" i="25"/>
  <c r="II84" i="25" s="1"/>
  <c r="U2119" i="33" s="1"/>
  <c r="V2119" i="33" s="1"/>
  <c r="GV82" i="25"/>
  <c r="FX103" i="25"/>
  <c r="IJ103" i="25" s="1"/>
  <c r="U2652" i="33" s="1"/>
  <c r="V2652" i="33" s="1"/>
  <c r="HW77" i="25"/>
  <c r="HB44" i="25"/>
  <c r="HM101" i="25"/>
  <c r="GV70" i="25"/>
  <c r="FX60" i="25"/>
  <c r="IJ60" i="25" s="1"/>
  <c r="U1448" i="33" s="1"/>
  <c r="V1448" i="33" s="1"/>
  <c r="GY101" i="25"/>
  <c r="GV69" i="25"/>
  <c r="GY65" i="25"/>
  <c r="GV81" i="25"/>
  <c r="HB72" i="25"/>
  <c r="GY60" i="25"/>
  <c r="FX56" i="25"/>
  <c r="IJ56" i="25" s="1"/>
  <c r="U1336" i="33" s="1"/>
  <c r="V1336" i="33" s="1"/>
  <c r="HM84" i="25"/>
  <c r="GY103" i="25"/>
  <c r="HX86" i="25"/>
  <c r="HB82" i="25"/>
  <c r="Q77" i="9"/>
  <c r="GV51" i="25"/>
  <c r="HB62" i="25"/>
  <c r="GY93" i="25"/>
  <c r="GV64" i="25"/>
  <c r="HB46" i="25"/>
  <c r="GY46" i="25"/>
  <c r="HX62" i="25"/>
  <c r="HM57" i="25"/>
  <c r="FO86" i="25"/>
  <c r="II86" i="25" s="1"/>
  <c r="U2175" i="33" s="1"/>
  <c r="V2175" i="33" s="1"/>
  <c r="HM93" i="25"/>
  <c r="HX46" i="25"/>
  <c r="L94" i="9"/>
  <c r="II57" i="25"/>
  <c r="U1363" i="33" s="1"/>
  <c r="V1363" i="33" s="1"/>
  <c r="GY107" i="25"/>
  <c r="GI77" i="25"/>
  <c r="IP77" i="25" s="1"/>
  <c r="E1925" i="33" s="1"/>
  <c r="FX62" i="25"/>
  <c r="IJ62" i="25" s="1"/>
  <c r="U1504" i="33" s="1"/>
  <c r="V1504" i="33" s="1"/>
  <c r="GY62" i="25"/>
  <c r="GV57" i="25"/>
  <c r="FX93" i="25"/>
  <c r="IJ93" i="25" s="1"/>
  <c r="U2372" i="33" s="1"/>
  <c r="V2372" i="33" s="1"/>
  <c r="FO46" i="25"/>
  <c r="II46" i="25" s="1"/>
  <c r="U1055" i="33" s="1"/>
  <c r="V1055" i="33" s="1"/>
  <c r="FX98" i="25"/>
  <c r="IJ98" i="25" s="1"/>
  <c r="U2512" i="33" s="1"/>
  <c r="V2512" i="33" s="1"/>
  <c r="FX85" i="25"/>
  <c r="IJ85" i="25" s="1"/>
  <c r="U2148" i="33" s="1"/>
  <c r="V2148" i="33" s="1"/>
  <c r="HM62" i="25"/>
  <c r="HX57" i="25"/>
  <c r="IH85" i="25"/>
  <c r="FX46" i="25"/>
  <c r="IJ46" i="25" s="1"/>
  <c r="U1056" i="33" s="1"/>
  <c r="V1056" i="33" s="1"/>
  <c r="HK94" i="25"/>
  <c r="GV93" i="25"/>
  <c r="FO93" i="25"/>
  <c r="II93" i="25" s="1"/>
  <c r="U2371" i="33" s="1"/>
  <c r="V2371" i="33" s="1"/>
  <c r="GV46" i="25"/>
  <c r="M77" i="9"/>
  <c r="FO107" i="25"/>
  <c r="II107" i="25" s="1"/>
  <c r="U2763" i="33" s="1"/>
  <c r="V2763" i="33" s="1"/>
  <c r="HB93" i="25"/>
  <c r="HB73" i="25"/>
  <c r="GV62" i="25"/>
  <c r="GY84" i="25"/>
  <c r="FX57" i="25"/>
  <c r="IJ57" i="25" s="1"/>
  <c r="U1364" i="33" s="1"/>
  <c r="V1364" i="33" s="1"/>
  <c r="FX82" i="25"/>
  <c r="IJ82" i="25" s="1"/>
  <c r="U2064" i="33" s="1"/>
  <c r="V2064" i="33" s="1"/>
  <c r="HB86" i="25"/>
  <c r="FO103" i="25"/>
  <c r="II103" i="25" s="1"/>
  <c r="U2651" i="33" s="1"/>
  <c r="V2651" i="33" s="1"/>
  <c r="HB57" i="25"/>
  <c r="N43" i="9"/>
  <c r="AD43" i="9" s="1"/>
  <c r="V965" i="33" s="1"/>
  <c r="M94" i="9"/>
  <c r="GY87" i="25"/>
  <c r="HX53" i="25"/>
  <c r="FO53" i="25"/>
  <c r="II53" i="25" s="1"/>
  <c r="U1251" i="33" s="1"/>
  <c r="V1251" i="33" s="1"/>
  <c r="GZ77" i="25"/>
  <c r="U1915" i="33" s="1"/>
  <c r="V1915" i="33" s="1"/>
  <c r="HA94" i="25"/>
  <c r="HO103" i="25"/>
  <c r="HM70" i="25"/>
  <c r="FX70" i="25"/>
  <c r="IJ70" i="25" s="1"/>
  <c r="U1728" i="33" s="1"/>
  <c r="V1728" i="33" s="1"/>
  <c r="HB58" i="25"/>
  <c r="GV103" i="25"/>
  <c r="GV53" i="25"/>
  <c r="GY90" i="25"/>
  <c r="GY104" i="25"/>
  <c r="HW103" i="25"/>
  <c r="GY70" i="25"/>
  <c r="HX42" i="25"/>
  <c r="GV52" i="25"/>
  <c r="GY52" i="25"/>
  <c r="HX103" i="25"/>
  <c r="HL94" i="25"/>
  <c r="HM53" i="25"/>
  <c r="FO90" i="25"/>
  <c r="II90" i="25" s="1"/>
  <c r="U2287" i="33" s="1"/>
  <c r="V2287" i="33" s="1"/>
  <c r="HX70" i="25"/>
  <c r="GY58" i="25"/>
  <c r="HB52" i="25"/>
  <c r="FX68" i="25"/>
  <c r="IJ68" i="25" s="1"/>
  <c r="U1672" i="33" s="1"/>
  <c r="V1672" i="33" s="1"/>
  <c r="HB103" i="25"/>
  <c r="HB99" i="25"/>
  <c r="HM99" i="25"/>
  <c r="Q43" i="9"/>
  <c r="GY96" i="25"/>
  <c r="HX99" i="25"/>
  <c r="GI43" i="25"/>
  <c r="IP43" i="25" s="1"/>
  <c r="E973" i="33" s="1"/>
  <c r="IG106" i="25"/>
  <c r="GV95" i="25"/>
  <c r="HM73" i="25"/>
  <c r="HX39" i="25"/>
  <c r="FX86" i="25"/>
  <c r="IJ86" i="25" s="1"/>
  <c r="U2176" i="33" s="1"/>
  <c r="V2176" i="33" s="1"/>
  <c r="GX43" i="25"/>
  <c r="IH43" i="25"/>
  <c r="O43" i="9"/>
  <c r="K99" i="9"/>
  <c r="U99" i="9" s="1"/>
  <c r="W2530" i="33" s="1"/>
  <c r="GX99" i="25"/>
  <c r="HL77" i="25"/>
  <c r="HM92" i="25"/>
  <c r="HB95" i="25"/>
  <c r="HX95" i="25"/>
  <c r="GY73" i="25"/>
  <c r="GY76" i="25"/>
  <c r="GY99" i="25"/>
  <c r="HX73" i="25"/>
  <c r="GV73" i="25"/>
  <c r="HX64" i="25"/>
  <c r="GY64" i="25"/>
  <c r="GY95" i="25"/>
  <c r="FO95" i="25"/>
  <c r="FO73" i="25"/>
  <c r="II73" i="25" s="1"/>
  <c r="U1811" i="33" s="1"/>
  <c r="V1811" i="33" s="1"/>
  <c r="HB64" i="25"/>
  <c r="FX64" i="25"/>
  <c r="IJ64" i="25" s="1"/>
  <c r="U1560" i="33" s="1"/>
  <c r="V1560" i="33" s="1"/>
  <c r="GY19" i="25"/>
  <c r="HM64" i="25"/>
  <c r="HK77" i="25"/>
  <c r="HX98" i="25"/>
  <c r="FX39" i="25"/>
  <c r="IJ39" i="25" s="1"/>
  <c r="U860" i="33" s="1"/>
  <c r="V860" i="33" s="1"/>
  <c r="HM52" i="25"/>
  <c r="FO99" i="25"/>
  <c r="II99" i="25" s="1"/>
  <c r="U2539" i="33" s="1"/>
  <c r="V2539" i="33" s="1"/>
  <c r="FX99" i="25"/>
  <c r="IJ99" i="25" s="1"/>
  <c r="U2540" i="33" s="1"/>
  <c r="V2540" i="33" s="1"/>
  <c r="GY82" i="25"/>
  <c r="GV87" i="25"/>
  <c r="FX87" i="25"/>
  <c r="IJ87" i="25" s="1"/>
  <c r="U2204" i="33" s="1"/>
  <c r="V2204" i="33" s="1"/>
  <c r="HX90" i="25"/>
  <c r="FX90" i="25"/>
  <c r="IJ90" i="25" s="1"/>
  <c r="U2288" i="33" s="1"/>
  <c r="V2288" i="33" s="1"/>
  <c r="HB98" i="25"/>
  <c r="FO98" i="25"/>
  <c r="II98" i="25" s="1"/>
  <c r="U2511" i="33" s="1"/>
  <c r="V2511" i="33" s="1"/>
  <c r="HM42" i="25"/>
  <c r="FO42" i="25"/>
  <c r="II42" i="25" s="1"/>
  <c r="U943" i="33" s="1"/>
  <c r="V943" i="33" s="1"/>
  <c r="HX68" i="25"/>
  <c r="HM87" i="25"/>
  <c r="HM90" i="25"/>
  <c r="GV90" i="25"/>
  <c r="HM79" i="25"/>
  <c r="L77" i="9"/>
  <c r="GV76" i="25"/>
  <c r="GV98" i="25"/>
  <c r="FO100" i="25"/>
  <c r="II100" i="25" s="1"/>
  <c r="U2567" i="33" s="1"/>
  <c r="V2567" i="33" s="1"/>
  <c r="HB42" i="25"/>
  <c r="GV42" i="25"/>
  <c r="GI94" i="25"/>
  <c r="IP94" i="25" s="1"/>
  <c r="E2401" i="33" s="1"/>
  <c r="HB68" i="25"/>
  <c r="GY68" i="25"/>
  <c r="HB87" i="25"/>
  <c r="GV79" i="25"/>
  <c r="HM98" i="25"/>
  <c r="GY42" i="25"/>
  <c r="HM68" i="25"/>
  <c r="GV68" i="25"/>
  <c r="HM86" i="25"/>
  <c r="HX82" i="25"/>
  <c r="GV107" i="25"/>
  <c r="HX107" i="25"/>
  <c r="HX58" i="25"/>
  <c r="GY56" i="25"/>
  <c r="GY85" i="25"/>
  <c r="HM85" i="25"/>
  <c r="IG85" i="25"/>
  <c r="HM89" i="25"/>
  <c r="HM107" i="25"/>
  <c r="FX107" i="25"/>
  <c r="IJ107" i="25" s="1"/>
  <c r="U2764" i="33" s="1"/>
  <c r="V2764" i="33" s="1"/>
  <c r="GV58" i="25"/>
  <c r="FX58" i="25"/>
  <c r="IJ58" i="25" s="1"/>
  <c r="U1392" i="33" s="1"/>
  <c r="V1392" i="33" s="1"/>
  <c r="HM56" i="25"/>
  <c r="FO56" i="25"/>
  <c r="II56" i="25" s="1"/>
  <c r="U1335" i="33" s="1"/>
  <c r="V1335" i="33" s="1"/>
  <c r="FO85" i="25"/>
  <c r="II85" i="25" s="1"/>
  <c r="U2147" i="33" s="1"/>
  <c r="V2147" i="33" s="1"/>
  <c r="FX89" i="25"/>
  <c r="IJ89" i="25" s="1"/>
  <c r="U2260" i="33" s="1"/>
  <c r="V2260" i="33" s="1"/>
  <c r="HM58" i="25"/>
  <c r="HB56" i="25"/>
  <c r="HB85" i="25"/>
  <c r="GV85" i="25"/>
  <c r="HB47" i="25"/>
  <c r="GY47" i="25"/>
  <c r="GV67" i="25"/>
  <c r="FO104" i="25"/>
  <c r="II104" i="25" s="1"/>
  <c r="U2679" i="33" s="1"/>
  <c r="V2679" i="33" s="1"/>
  <c r="GV72" i="25"/>
  <c r="HM72" i="25"/>
  <c r="FO74" i="25"/>
  <c r="II74" i="25" s="1"/>
  <c r="U1839" i="33" s="1"/>
  <c r="V1839" i="33" s="1"/>
  <c r="FX27" i="25"/>
  <c r="IJ27" i="25" s="1"/>
  <c r="U524" i="33" s="1"/>
  <c r="V524" i="33" s="1"/>
  <c r="HB27" i="25"/>
  <c r="GV104" i="25"/>
  <c r="HX47" i="25"/>
  <c r="GV47" i="25"/>
  <c r="FX67" i="25"/>
  <c r="IJ67" i="25" s="1"/>
  <c r="U1644" i="33" s="1"/>
  <c r="V1644" i="33" s="1"/>
  <c r="HB104" i="25"/>
  <c r="FX104" i="25"/>
  <c r="IJ104" i="25" s="1"/>
  <c r="U2680" i="33" s="1"/>
  <c r="V2680" i="33" s="1"/>
  <c r="GY72" i="25"/>
  <c r="FX72" i="25"/>
  <c r="IJ72" i="25" s="1"/>
  <c r="U1784" i="33" s="1"/>
  <c r="V1784" i="33" s="1"/>
  <c r="GV74" i="25"/>
  <c r="GY74" i="25"/>
  <c r="HM104" i="25"/>
  <c r="HX84" i="25"/>
  <c r="HM74" i="25"/>
  <c r="HB74" i="25"/>
  <c r="GV84" i="25"/>
  <c r="P94" i="9"/>
  <c r="HX79" i="25"/>
  <c r="FX79" i="25"/>
  <c r="IJ79" i="25" s="1"/>
  <c r="U1980" i="33" s="1"/>
  <c r="V1980" i="33" s="1"/>
  <c r="GW94" i="25"/>
  <c r="U2390" i="33" s="1"/>
  <c r="HB76" i="25"/>
  <c r="FX76" i="25"/>
  <c r="IJ76" i="25" s="1"/>
  <c r="U1896" i="33" s="1"/>
  <c r="V1896" i="33" s="1"/>
  <c r="HB89" i="25"/>
  <c r="FX96" i="25"/>
  <c r="IJ96" i="25" s="1"/>
  <c r="U2456" i="33" s="1"/>
  <c r="V2456" i="33" s="1"/>
  <c r="HM75" i="25"/>
  <c r="GV29" i="25"/>
  <c r="GY79" i="25"/>
  <c r="GY51" i="25"/>
  <c r="K94" i="9"/>
  <c r="U94" i="9" s="1"/>
  <c r="W2390" i="33" s="1"/>
  <c r="HX76" i="25"/>
  <c r="GY89" i="25"/>
  <c r="FO89" i="25"/>
  <c r="II89" i="25" s="1"/>
  <c r="U2259" i="33" s="1"/>
  <c r="V2259" i="33" s="1"/>
  <c r="FO96" i="25"/>
  <c r="II96" i="25" s="1"/>
  <c r="U2455" i="33" s="1"/>
  <c r="V2455" i="33" s="1"/>
  <c r="HB75" i="25"/>
  <c r="HL102" i="25"/>
  <c r="GV44" i="25"/>
  <c r="HB79" i="25"/>
  <c r="HM76" i="25"/>
  <c r="HX89" i="25"/>
  <c r="HX96" i="25"/>
  <c r="HC88" i="25"/>
  <c r="HD106" i="25"/>
  <c r="HC106" i="25"/>
  <c r="HD102" i="25"/>
  <c r="HC102" i="25"/>
  <c r="HC52" i="25"/>
  <c r="GY92" i="25"/>
  <c r="FX74" i="25"/>
  <c r="IJ74" i="25" s="1"/>
  <c r="U1840" i="33" s="1"/>
  <c r="V1840" i="33" s="1"/>
  <c r="IA74" i="25"/>
  <c r="IH74" i="25"/>
  <c r="IG74" i="25"/>
  <c r="O74" i="9"/>
  <c r="HL84" i="25"/>
  <c r="HD84" i="25"/>
  <c r="HK84" i="25"/>
  <c r="M84" i="9"/>
  <c r="HX52" i="25"/>
  <c r="FX52" i="25"/>
  <c r="IJ52" i="25" s="1"/>
  <c r="U1224" i="33" s="1"/>
  <c r="V1224" i="33" s="1"/>
  <c r="FO92" i="25"/>
  <c r="II92" i="25" s="1"/>
  <c r="U2343" i="33" s="1"/>
  <c r="V2343" i="33" s="1"/>
  <c r="GY44" i="25"/>
  <c r="GW99" i="25"/>
  <c r="U2530" i="33" s="1"/>
  <c r="HM39" i="25"/>
  <c r="GY75" i="25"/>
  <c r="FO75" i="25"/>
  <c r="II75" i="25" s="1"/>
  <c r="U1867" i="33" s="1"/>
  <c r="V1867" i="33" s="1"/>
  <c r="HM44" i="25"/>
  <c r="FX44" i="25"/>
  <c r="IJ44" i="25" s="1"/>
  <c r="U1000" i="33" s="1"/>
  <c r="V1000" i="33" s="1"/>
  <c r="HB39" i="25"/>
  <c r="GY39" i="25"/>
  <c r="HX75" i="25"/>
  <c r="FX75" i="25"/>
  <c r="IJ75" i="25" s="1"/>
  <c r="U1868" i="33" s="1"/>
  <c r="V1868" i="33" s="1"/>
  <c r="HX44" i="25"/>
  <c r="GV39" i="25"/>
  <c r="HK102" i="25"/>
  <c r="HB92" i="25"/>
  <c r="HA102" i="25"/>
  <c r="GZ102" i="25"/>
  <c r="U2615" i="33" s="1"/>
  <c r="V2615" i="33" s="1"/>
  <c r="HX92" i="25"/>
  <c r="Q92" i="9"/>
  <c r="IH106" i="25"/>
  <c r="IH102" i="25"/>
  <c r="IA102" i="25"/>
  <c r="O102" i="9"/>
  <c r="IG102" i="25"/>
  <c r="HO94" i="25"/>
  <c r="HW94" i="25"/>
  <c r="O106" i="9"/>
  <c r="GV92" i="25"/>
  <c r="FO67" i="25"/>
  <c r="GY67" i="25"/>
  <c r="FO27" i="25"/>
  <c r="II27" i="25" s="1"/>
  <c r="U523" i="33" s="1"/>
  <c r="V523" i="33" s="1"/>
  <c r="HX27" i="25"/>
  <c r="GY27" i="25"/>
  <c r="HM67" i="25"/>
  <c r="HB29" i="25"/>
  <c r="HM27" i="25"/>
  <c r="HX67" i="25"/>
  <c r="GV100" i="25"/>
  <c r="FX66" i="25"/>
  <c r="IJ66" i="25" s="1"/>
  <c r="U1616" i="33" s="1"/>
  <c r="V1616" i="33" s="1"/>
  <c r="GY66" i="25"/>
  <c r="GI102" i="25"/>
  <c r="IP102" i="25" s="1"/>
  <c r="E2625" i="33" s="1"/>
  <c r="K102" i="9"/>
  <c r="U102" i="9" s="1"/>
  <c r="W2614" i="33" s="1"/>
  <c r="GW102" i="25"/>
  <c r="U2614" i="33" s="1"/>
  <c r="GX102" i="25"/>
  <c r="HW24" i="25"/>
  <c r="HA106" i="25"/>
  <c r="GW106" i="25"/>
  <c r="HB96" i="25"/>
  <c r="GV96" i="25"/>
  <c r="IA66" i="25"/>
  <c r="O66" i="9"/>
  <c r="HA108" i="25"/>
  <c r="FO83" i="25"/>
  <c r="II83" i="25" s="1"/>
  <c r="U2091" i="33" s="1"/>
  <c r="V2091" i="33" s="1"/>
  <c r="HM66" i="25"/>
  <c r="L108" i="9"/>
  <c r="HB66" i="25"/>
  <c r="GV66" i="25"/>
  <c r="FO66" i="25"/>
  <c r="II66" i="25" s="1"/>
  <c r="U1615" i="33" s="1"/>
  <c r="V1615" i="33" s="1"/>
  <c r="HK106" i="25"/>
  <c r="GY30" i="25"/>
  <c r="HX30" i="25"/>
  <c r="P106" i="9"/>
  <c r="FX30" i="25"/>
  <c r="IJ30" i="25" s="1"/>
  <c r="U608" i="33" s="1"/>
  <c r="V608" i="33" s="1"/>
  <c r="HM100" i="25"/>
  <c r="FO30" i="25"/>
  <c r="II30" i="25" s="1"/>
  <c r="U607" i="33" s="1"/>
  <c r="V607" i="33" s="1"/>
  <c r="HB30" i="25"/>
  <c r="HX100" i="25"/>
  <c r="GY100" i="25"/>
  <c r="HM30" i="25"/>
  <c r="HB100" i="25"/>
  <c r="GY91" i="25"/>
  <c r="FX29" i="25"/>
  <c r="IJ29" i="25" s="1"/>
  <c r="U580" i="33" s="1"/>
  <c r="V580" i="33" s="1"/>
  <c r="GV19" i="25"/>
  <c r="HB19" i="25"/>
  <c r="GZ106" i="25"/>
  <c r="U2727" i="33" s="1"/>
  <c r="V2727" i="33" s="1"/>
  <c r="HX29" i="25"/>
  <c r="HM29" i="25"/>
  <c r="FX19" i="25"/>
  <c r="IJ19" i="25" s="1"/>
  <c r="U300" i="33" s="1"/>
  <c r="V300" i="33" s="1"/>
  <c r="GX106" i="25"/>
  <c r="HM91" i="25"/>
  <c r="FO29" i="25"/>
  <c r="II29" i="25" s="1"/>
  <c r="U579" i="33" s="1"/>
  <c r="V579" i="33" s="1"/>
  <c r="FO19" i="25"/>
  <c r="II19" i="25" s="1"/>
  <c r="U299" i="33" s="1"/>
  <c r="V299" i="33" s="1"/>
  <c r="FO91" i="25"/>
  <c r="II91" i="25" s="1"/>
  <c r="U2315" i="33" s="1"/>
  <c r="V2315" i="33" s="1"/>
  <c r="FX51" i="25"/>
  <c r="IJ51" i="25" s="1"/>
  <c r="U1196" i="33" s="1"/>
  <c r="V1196" i="33" s="1"/>
  <c r="IH66" i="25"/>
  <c r="HL106" i="25"/>
  <c r="HD52" i="25"/>
  <c r="IG66" i="25"/>
  <c r="M106" i="9"/>
  <c r="GI106" i="25"/>
  <c r="IP106" i="25" s="1"/>
  <c r="E2737" i="33" s="1"/>
  <c r="HO24" i="25"/>
  <c r="HX51" i="25"/>
  <c r="HM51" i="25"/>
  <c r="N24" i="9"/>
  <c r="AD24" i="9" s="1"/>
  <c r="V433" i="33" s="1"/>
  <c r="HB51" i="25"/>
  <c r="FX91" i="25"/>
  <c r="IJ91" i="25" s="1"/>
  <c r="U2316" i="33" s="1"/>
  <c r="V2316" i="33" s="1"/>
  <c r="HB91" i="25"/>
  <c r="HX91" i="25"/>
  <c r="P62" i="9"/>
  <c r="FX24" i="25"/>
  <c r="IJ24" i="25" s="1"/>
  <c r="U440" i="33" s="1"/>
  <c r="V440" i="33" s="1"/>
  <c r="HB24" i="25"/>
  <c r="II51" i="25"/>
  <c r="U1195" i="33" s="1"/>
  <c r="V1195" i="33" s="1"/>
  <c r="GV83" i="25"/>
  <c r="FX83" i="25"/>
  <c r="IJ83" i="25" s="1"/>
  <c r="U2092" i="33" s="1"/>
  <c r="V2092" i="33" s="1"/>
  <c r="FX37" i="25"/>
  <c r="IJ37" i="25" s="1"/>
  <c r="U804" i="33" s="1"/>
  <c r="V804" i="33" s="1"/>
  <c r="HM83" i="25"/>
  <c r="GY83" i="25"/>
  <c r="HX36" i="25"/>
  <c r="GV36" i="25"/>
  <c r="HX24" i="25"/>
  <c r="GY24" i="25"/>
  <c r="HX83" i="25"/>
  <c r="GY12" i="25"/>
  <c r="HM12" i="25"/>
  <c r="Q47" i="9"/>
  <c r="Q48" i="9"/>
  <c r="Q61" i="9"/>
  <c r="Q59" i="9"/>
  <c r="Q81" i="9"/>
  <c r="Q73" i="9"/>
  <c r="Q42" i="9"/>
  <c r="P59" i="9"/>
  <c r="GX59" i="25"/>
  <c r="GW59" i="25"/>
  <c r="K59" i="9"/>
  <c r="U59" i="9" s="1"/>
  <c r="W1410" i="33" s="1"/>
  <c r="HL53" i="25"/>
  <c r="HD53" i="25"/>
  <c r="M53" i="9"/>
  <c r="HK53" i="25"/>
  <c r="IA97" i="25"/>
  <c r="O97" i="9"/>
  <c r="IH97" i="25"/>
  <c r="IG97" i="25"/>
  <c r="U2478" i="33" s="1"/>
  <c r="P77" i="9"/>
  <c r="HW46" i="25"/>
  <c r="HO46" i="25"/>
  <c r="N46" i="9"/>
  <c r="AD46" i="9" s="1"/>
  <c r="V1049" i="33" s="1"/>
  <c r="HV46" i="25"/>
  <c r="FO41" i="25"/>
  <c r="II41" i="25" s="1"/>
  <c r="U915" i="33" s="1"/>
  <c r="V915" i="33" s="1"/>
  <c r="FX41" i="25"/>
  <c r="IJ41" i="25" s="1"/>
  <c r="U916" i="33" s="1"/>
  <c r="V916" i="33" s="1"/>
  <c r="HX41" i="25"/>
  <c r="GV41" i="25"/>
  <c r="HB41" i="25"/>
  <c r="HM41" i="25"/>
  <c r="GY41" i="25"/>
  <c r="IA81" i="25"/>
  <c r="IA55" i="25"/>
  <c r="IG72" i="25"/>
  <c r="IA72" i="25"/>
  <c r="IH72" i="25"/>
  <c r="O72" i="9"/>
  <c r="GX60" i="25"/>
  <c r="GW60" i="25"/>
  <c r="U1438" i="33" s="1"/>
  <c r="K60" i="9"/>
  <c r="U60" i="9" s="1"/>
  <c r="W1438" i="33" s="1"/>
  <c r="GX75" i="25"/>
  <c r="GW75" i="25"/>
  <c r="K75" i="9"/>
  <c r="U75" i="9" s="1"/>
  <c r="W1858" i="33" s="1"/>
  <c r="HA49" i="25"/>
  <c r="HD49" i="25"/>
  <c r="HL49" i="25"/>
  <c r="HK49" i="25"/>
  <c r="U1132" i="33" s="1"/>
  <c r="M49" i="9"/>
  <c r="IA87" i="25"/>
  <c r="IG87" i="25"/>
  <c r="O87" i="9"/>
  <c r="IH87" i="25"/>
  <c r="N59" i="9"/>
  <c r="AD59" i="9" s="1"/>
  <c r="V1413" i="33" s="1"/>
  <c r="HO59" i="25"/>
  <c r="HW59" i="25"/>
  <c r="HV59" i="25"/>
  <c r="IA93" i="25"/>
  <c r="O93" i="9"/>
  <c r="IH93" i="25"/>
  <c r="IG93" i="25"/>
  <c r="P97" i="9"/>
  <c r="FO63" i="25"/>
  <c r="II63" i="25" s="1"/>
  <c r="U1531" i="33" s="1"/>
  <c r="V1531" i="33" s="1"/>
  <c r="FX63" i="25"/>
  <c r="IJ63" i="25" s="1"/>
  <c r="U1532" i="33" s="1"/>
  <c r="V1532" i="33" s="1"/>
  <c r="HX63" i="25"/>
  <c r="HM63" i="25"/>
  <c r="GY63" i="25"/>
  <c r="GV63" i="25"/>
  <c r="HB63" i="25"/>
  <c r="O59" i="9"/>
  <c r="IA59" i="25"/>
  <c r="IG59" i="25"/>
  <c r="IH59" i="25"/>
  <c r="GZ53" i="25"/>
  <c r="HO97" i="25"/>
  <c r="N97" i="9"/>
  <c r="AD97" i="9" s="1"/>
  <c r="V2477" i="33" s="1"/>
  <c r="HV97" i="25"/>
  <c r="HW97" i="25"/>
  <c r="GI97" i="25"/>
  <c r="IP97" i="25" s="1"/>
  <c r="E2485" i="33" s="1"/>
  <c r="II101" i="25"/>
  <c r="U2595" i="33" s="1"/>
  <c r="V2595" i="33" s="1"/>
  <c r="L105" i="9"/>
  <c r="HA105" i="25"/>
  <c r="GZ105" i="25"/>
  <c r="K50" i="9"/>
  <c r="U50" i="9" s="1"/>
  <c r="W1158" i="33" s="1"/>
  <c r="GX50" i="25"/>
  <c r="GW50" i="25"/>
  <c r="IA48" i="25"/>
  <c r="IA54" i="25"/>
  <c r="GZ55" i="25"/>
  <c r="L55" i="9"/>
  <c r="HA55" i="25"/>
  <c r="FO80" i="25"/>
  <c r="HB80" i="25"/>
  <c r="FX80" i="25"/>
  <c r="IJ80" i="25" s="1"/>
  <c r="U2008" i="33" s="1"/>
  <c r="V2008" i="33" s="1"/>
  <c r="GV80" i="25"/>
  <c r="GY80" i="25"/>
  <c r="HM80" i="25"/>
  <c r="HX80" i="25"/>
  <c r="FO45" i="25"/>
  <c r="II45" i="25" s="1"/>
  <c r="U1027" i="33" s="1"/>
  <c r="V1027" i="33" s="1"/>
  <c r="FX45" i="25"/>
  <c r="IJ45" i="25" s="1"/>
  <c r="U1028" i="33" s="1"/>
  <c r="V1028" i="33" s="1"/>
  <c r="GY45" i="25"/>
  <c r="HX45" i="25"/>
  <c r="GV45" i="25"/>
  <c r="HM45" i="25"/>
  <c r="HB45" i="25"/>
  <c r="IA61" i="25"/>
  <c r="O61" i="9"/>
  <c r="IA78" i="25"/>
  <c r="IG78" i="25"/>
  <c r="IH78" i="25"/>
  <c r="O78" i="9"/>
  <c r="IA49" i="25"/>
  <c r="HD83" i="25"/>
  <c r="HK83" i="25"/>
  <c r="HL83" i="25"/>
  <c r="M83" i="9"/>
  <c r="K91" i="9"/>
  <c r="U91" i="9" s="1"/>
  <c r="W2306" i="33" s="1"/>
  <c r="GW91" i="25"/>
  <c r="GX91" i="25"/>
  <c r="Q71" i="9"/>
  <c r="IA90" i="25"/>
  <c r="HK90" i="25"/>
  <c r="HD90" i="25"/>
  <c r="M90" i="9"/>
  <c r="HL90" i="25"/>
  <c r="HD97" i="25"/>
  <c r="HL97" i="25"/>
  <c r="M97" i="9"/>
  <c r="HK97" i="25"/>
  <c r="U2476" i="33" s="1"/>
  <c r="GZ97" i="25"/>
  <c r="U2475" i="33" s="1"/>
  <c r="V2475" i="33" s="1"/>
  <c r="L97" i="9"/>
  <c r="HA97" i="25"/>
  <c r="II76" i="25"/>
  <c r="U1895" i="33" s="1"/>
  <c r="V1895" i="33" s="1"/>
  <c r="P64" i="9"/>
  <c r="IA101" i="25"/>
  <c r="HA69" i="25"/>
  <c r="GZ69" i="25"/>
  <c r="U1691" i="33" s="1"/>
  <c r="V1691" i="33" s="1"/>
  <c r="L69" i="9"/>
  <c r="HD107" i="25"/>
  <c r="HK107" i="25"/>
  <c r="HL107" i="25"/>
  <c r="M107" i="9"/>
  <c r="L54" i="9"/>
  <c r="HL54" i="25"/>
  <c r="HD54" i="25"/>
  <c r="HK54" i="25"/>
  <c r="M54" i="9"/>
  <c r="II70" i="25"/>
  <c r="U1727" i="33" s="1"/>
  <c r="V1727" i="33" s="1"/>
  <c r="Q100" i="9"/>
  <c r="P58" i="9"/>
  <c r="K61" i="9"/>
  <c r="U61" i="9" s="1"/>
  <c r="W1466" i="33" s="1"/>
  <c r="GW61" i="25"/>
  <c r="GX61" i="25"/>
  <c r="IA56" i="25"/>
  <c r="GX56" i="25"/>
  <c r="K56" i="9"/>
  <c r="U56" i="9" s="1"/>
  <c r="W1326" i="33" s="1"/>
  <c r="GW56" i="25"/>
  <c r="M67" i="9"/>
  <c r="HD67" i="25"/>
  <c r="HK67" i="25"/>
  <c r="HL67" i="25"/>
  <c r="HK59" i="25"/>
  <c r="HD59" i="25"/>
  <c r="M59" i="9"/>
  <c r="HL59" i="25"/>
  <c r="IA95" i="25"/>
  <c r="P44" i="9"/>
  <c r="IA71" i="25"/>
  <c r="HA59" i="25"/>
  <c r="GZ59" i="25"/>
  <c r="U1411" i="33" s="1"/>
  <c r="V1411" i="33" s="1"/>
  <c r="L59" i="9"/>
  <c r="GI59" i="25"/>
  <c r="IP59" i="25" s="1"/>
  <c r="E1421" i="33" s="1"/>
  <c r="HO95" i="25"/>
  <c r="HW95" i="25"/>
  <c r="HV95" i="25"/>
  <c r="N95" i="9"/>
  <c r="AD95" i="9" s="1"/>
  <c r="V2421" i="33" s="1"/>
  <c r="IA73" i="25"/>
  <c r="II79" i="25"/>
  <c r="U1979" i="33" s="1"/>
  <c r="V1979" i="33" s="1"/>
  <c r="GX97" i="25"/>
  <c r="K97" i="9"/>
  <c r="U97" i="9" s="1"/>
  <c r="W2474" i="33" s="1"/>
  <c r="GW97" i="25"/>
  <c r="Q97" i="9"/>
  <c r="IA104" i="25"/>
  <c r="IG104" i="25"/>
  <c r="O104" i="9"/>
  <c r="IH104" i="25"/>
  <c r="HD46" i="25"/>
  <c r="IA69" i="25"/>
  <c r="GX89" i="25"/>
  <c r="K89" i="9"/>
  <c r="U89" i="9" s="1"/>
  <c r="W2250" i="33" s="1"/>
  <c r="GW89" i="25"/>
  <c r="U2250" i="33" s="1"/>
  <c r="HA98" i="25"/>
  <c r="GZ98" i="25"/>
  <c r="L98" i="9"/>
  <c r="HW96" i="25"/>
  <c r="HO96" i="25"/>
  <c r="HV96" i="25"/>
  <c r="N96" i="9"/>
  <c r="AD96" i="9" s="1"/>
  <c r="V2449" i="33" s="1"/>
  <c r="P65" i="9"/>
  <c r="IA50" i="25"/>
  <c r="O50" i="9"/>
  <c r="IA107" i="25"/>
  <c r="M72" i="9"/>
  <c r="P39" i="9"/>
  <c r="P49" i="9"/>
  <c r="GY36" i="25"/>
  <c r="GV37" i="25"/>
  <c r="HB36" i="25"/>
  <c r="FO36" i="25"/>
  <c r="II36" i="25" s="1"/>
  <c r="U775" i="33" s="1"/>
  <c r="V775" i="33" s="1"/>
  <c r="GV11" i="25"/>
  <c r="HX37" i="25"/>
  <c r="FX36" i="25"/>
  <c r="IJ36" i="25" s="1"/>
  <c r="U776" i="33" s="1"/>
  <c r="V776" i="33" s="1"/>
  <c r="HX11" i="25"/>
  <c r="FO17" i="25"/>
  <c r="II17" i="25" s="1"/>
  <c r="U243" i="33" s="1"/>
  <c r="V243" i="33" s="1"/>
  <c r="GV24" i="25"/>
  <c r="FO12" i="25"/>
  <c r="II12" i="25" s="1"/>
  <c r="U103" i="33" s="1"/>
  <c r="V103" i="33" s="1"/>
  <c r="GV12" i="25"/>
  <c r="HB11" i="25"/>
  <c r="GY11" i="25"/>
  <c r="HO18" i="25"/>
  <c r="GW18" i="25"/>
  <c r="FX12" i="25"/>
  <c r="IJ12" i="25" s="1"/>
  <c r="U104" i="33" s="1"/>
  <c r="V104" i="33" s="1"/>
  <c r="FX11" i="25"/>
  <c r="IJ11" i="25" s="1"/>
  <c r="U76" i="33" s="1"/>
  <c r="V76" i="33" s="1"/>
  <c r="HW18" i="25"/>
  <c r="HB12" i="25"/>
  <c r="FO11" i="25"/>
  <c r="II11" i="25" s="1"/>
  <c r="U75" i="33" s="1"/>
  <c r="V75" i="33" s="1"/>
  <c r="HX15" i="25"/>
  <c r="FO15" i="25"/>
  <c r="II15" i="25" s="1"/>
  <c r="U187" i="33" s="1"/>
  <c r="V187" i="33" s="1"/>
  <c r="FX15" i="25"/>
  <c r="IJ15" i="25" s="1"/>
  <c r="U188" i="33" s="1"/>
  <c r="V188" i="33" s="1"/>
  <c r="HX33" i="25"/>
  <c r="GV15" i="25"/>
  <c r="HM15" i="25"/>
  <c r="GY15" i="25"/>
  <c r="FO23" i="25"/>
  <c r="II23" i="25" s="1"/>
  <c r="U411" i="33" s="1"/>
  <c r="V411" i="33" s="1"/>
  <c r="GV35" i="25"/>
  <c r="FO24" i="25"/>
  <c r="II24" i="25" s="1"/>
  <c r="U439" i="33" s="1"/>
  <c r="V439" i="33" s="1"/>
  <c r="HM37" i="25"/>
  <c r="GY37" i="25"/>
  <c r="HM17" i="25"/>
  <c r="HB37" i="25"/>
  <c r="GY17" i="25"/>
  <c r="HB17" i="25"/>
  <c r="GV17" i="25"/>
  <c r="FX17" i="25"/>
  <c r="IJ17" i="25" s="1"/>
  <c r="U244" i="33" s="1"/>
  <c r="V244" i="33" s="1"/>
  <c r="HM23" i="25"/>
  <c r="GY23" i="25"/>
  <c r="HX35" i="25"/>
  <c r="HB23" i="25"/>
  <c r="HX23" i="25"/>
  <c r="FX23" i="25"/>
  <c r="IJ23" i="25" s="1"/>
  <c r="U412" i="33" s="1"/>
  <c r="V412" i="33" s="1"/>
  <c r="FX10" i="25"/>
  <c r="IJ10" i="25" s="1"/>
  <c r="U48" i="33" s="1"/>
  <c r="V48" i="33" s="1"/>
  <c r="HM35" i="25"/>
  <c r="GY35" i="25"/>
  <c r="FX34" i="25"/>
  <c r="IJ34" i="25" s="1"/>
  <c r="U720" i="33" s="1"/>
  <c r="V720" i="33" s="1"/>
  <c r="HB35" i="25"/>
  <c r="FO35" i="25"/>
  <c r="GI35" i="25" s="1"/>
  <c r="IP35" i="25" s="1"/>
  <c r="E749" i="33" s="1"/>
  <c r="HX34" i="25"/>
  <c r="GY25" i="25"/>
  <c r="HM34" i="25"/>
  <c r="FO34" i="25"/>
  <c r="HM25" i="25"/>
  <c r="GV34" i="25"/>
  <c r="HK34" i="25"/>
  <c r="HL34" i="25"/>
  <c r="M34" i="9"/>
  <c r="HD34" i="25"/>
  <c r="GY34" i="25"/>
  <c r="FO25" i="25"/>
  <c r="GV25" i="25"/>
  <c r="FX25" i="25"/>
  <c r="IJ25" i="25" s="1"/>
  <c r="U468" i="33" s="1"/>
  <c r="V468" i="33" s="1"/>
  <c r="HB25" i="25"/>
  <c r="IH25" i="25"/>
  <c r="IG25" i="25"/>
  <c r="O25" i="9"/>
  <c r="IA25" i="25"/>
  <c r="GY10" i="25"/>
  <c r="FO10" i="25"/>
  <c r="HX10" i="25"/>
  <c r="HB10" i="25"/>
  <c r="GY33" i="25"/>
  <c r="HB21" i="25"/>
  <c r="FO21" i="25"/>
  <c r="HM21" i="25"/>
  <c r="GV21" i="25"/>
  <c r="HX21" i="25"/>
  <c r="FX21" i="25"/>
  <c r="IJ21" i="25" s="1"/>
  <c r="U356" i="33" s="1"/>
  <c r="V356" i="33" s="1"/>
  <c r="GY21" i="25"/>
  <c r="GV10" i="25"/>
  <c r="HM14" i="25"/>
  <c r="HB14" i="25"/>
  <c r="FX14" i="25"/>
  <c r="IJ14" i="25" s="1"/>
  <c r="U160" i="33" s="1"/>
  <c r="V160" i="33" s="1"/>
  <c r="FO14" i="25"/>
  <c r="GV14" i="25"/>
  <c r="HX14" i="25"/>
  <c r="GY14" i="25"/>
  <c r="HB32" i="25"/>
  <c r="FO32" i="25"/>
  <c r="GV32" i="25"/>
  <c r="HM32" i="25"/>
  <c r="FX32" i="25"/>
  <c r="IJ32" i="25" s="1"/>
  <c r="U664" i="33" s="1"/>
  <c r="V664" i="33" s="1"/>
  <c r="HX32" i="25"/>
  <c r="GY32" i="25"/>
  <c r="GV33" i="25"/>
  <c r="HB33" i="25"/>
  <c r="GY16" i="25"/>
  <c r="HX16" i="25"/>
  <c r="FX16" i="25"/>
  <c r="IJ16" i="25" s="1"/>
  <c r="U216" i="33" s="1"/>
  <c r="V216" i="33" s="1"/>
  <c r="HM16" i="25"/>
  <c r="GV16" i="25"/>
  <c r="FO16" i="25"/>
  <c r="HB16" i="25"/>
  <c r="FO33" i="25"/>
  <c r="II33" i="25" s="1"/>
  <c r="U691" i="33" s="1"/>
  <c r="V691" i="33" s="1"/>
  <c r="HM33" i="25"/>
  <c r="GY28" i="25"/>
  <c r="FO28" i="25"/>
  <c r="II28" i="25" s="1"/>
  <c r="U551" i="33" s="1"/>
  <c r="V551" i="33" s="1"/>
  <c r="HB28" i="25"/>
  <c r="FX28" i="25"/>
  <c r="IJ28" i="25" s="1"/>
  <c r="U552" i="33" s="1"/>
  <c r="V552" i="33" s="1"/>
  <c r="HX28" i="25"/>
  <c r="GV28" i="25"/>
  <c r="HM28" i="25"/>
  <c r="HX9" i="25"/>
  <c r="FX9" i="25"/>
  <c r="IJ9" i="25" s="1"/>
  <c r="GY9" i="25"/>
  <c r="HM9" i="25"/>
  <c r="HN9" i="25" s="1"/>
  <c r="HB9" i="25"/>
  <c r="GV9" i="25"/>
  <c r="FO9" i="25"/>
  <c r="II9" i="25" s="1"/>
  <c r="Q35" i="9"/>
  <c r="Q33" i="9"/>
  <c r="HM13" i="25"/>
  <c r="FO13" i="25"/>
  <c r="II13" i="25" s="1"/>
  <c r="U131" i="33" s="1"/>
  <c r="V131" i="33" s="1"/>
  <c r="FX13" i="25"/>
  <c r="IJ13" i="25" s="1"/>
  <c r="U132" i="33" s="1"/>
  <c r="V132" i="33" s="1"/>
  <c r="GV13" i="25"/>
  <c r="HX13" i="25"/>
  <c r="HB13" i="25"/>
  <c r="GY13" i="25"/>
  <c r="HV10" i="25"/>
  <c r="HW10" i="25"/>
  <c r="HO10" i="25"/>
  <c r="N10" i="9"/>
  <c r="AD10" i="9" s="1"/>
  <c r="V41" i="33" s="1"/>
  <c r="O17" i="9"/>
  <c r="IG17" i="25"/>
  <c r="U238" i="33" s="1"/>
  <c r="IH17" i="25"/>
  <c r="IA17" i="25"/>
  <c r="GV31" i="25"/>
  <c r="HB31" i="25"/>
  <c r="GY31" i="25"/>
  <c r="FO31" i="25"/>
  <c r="FX31" i="25"/>
  <c r="IJ31" i="25" s="1"/>
  <c r="U636" i="33" s="1"/>
  <c r="V636" i="33" s="1"/>
  <c r="HX31" i="25"/>
  <c r="HM31" i="25"/>
  <c r="GY26" i="25"/>
  <c r="FX26" i="25"/>
  <c r="IJ26" i="25" s="1"/>
  <c r="U496" i="33" s="1"/>
  <c r="V496" i="33" s="1"/>
  <c r="FO26" i="25"/>
  <c r="HX26" i="25"/>
  <c r="HM26" i="25"/>
  <c r="GV26" i="25"/>
  <c r="HB26" i="25"/>
  <c r="HD15" i="25"/>
  <c r="HL15" i="25"/>
  <c r="HK15" i="25"/>
  <c r="M15" i="9"/>
  <c r="IH12" i="25"/>
  <c r="IG12" i="25"/>
  <c r="U98" i="33" s="1"/>
  <c r="O12" i="9"/>
  <c r="IA12" i="25"/>
  <c r="HB20" i="25"/>
  <c r="FO20" i="25"/>
  <c r="II20" i="25" s="1"/>
  <c r="U327" i="33" s="1"/>
  <c r="V327" i="33" s="1"/>
  <c r="FX20" i="25"/>
  <c r="IJ20" i="25" s="1"/>
  <c r="U328" i="33" s="1"/>
  <c r="V328" i="33" s="1"/>
  <c r="GV20" i="25"/>
  <c r="GY20" i="25"/>
  <c r="HM20" i="25"/>
  <c r="HX20" i="25"/>
  <c r="FX38" i="25"/>
  <c r="IJ38" i="25" s="1"/>
  <c r="U832" i="33" s="1"/>
  <c r="V832" i="33" s="1"/>
  <c r="GY38" i="25"/>
  <c r="HM38" i="25"/>
  <c r="FO38" i="25"/>
  <c r="II38" i="25" s="1"/>
  <c r="U831" i="33" s="1"/>
  <c r="V831" i="33" s="1"/>
  <c r="GV38" i="25"/>
  <c r="HX38" i="25"/>
  <c r="HB38" i="25"/>
  <c r="IA19" i="25"/>
  <c r="P37" i="9"/>
  <c r="K27" i="9"/>
  <c r="U27" i="9" s="1"/>
  <c r="W514" i="33" s="1"/>
  <c r="GX27" i="25"/>
  <c r="GW27" i="25"/>
  <c r="HW11" i="25"/>
  <c r="HV11" i="25"/>
  <c r="HO11" i="25"/>
  <c r="N11" i="9"/>
  <c r="GX30" i="25"/>
  <c r="K30" i="9"/>
  <c r="U30" i="9" s="1"/>
  <c r="W598" i="33" s="1"/>
  <c r="GW30" i="25"/>
  <c r="L29" i="9"/>
  <c r="GZ29" i="25"/>
  <c r="U571" i="33" s="1"/>
  <c r="V571" i="33" s="1"/>
  <c r="HA29" i="25"/>
  <c r="N36" i="9"/>
  <c r="AD36" i="9" s="1"/>
  <c r="V769" i="33" s="1"/>
  <c r="HV36" i="25"/>
  <c r="U769" i="33" s="1"/>
  <c r="HO36" i="25"/>
  <c r="HW36" i="25"/>
  <c r="HB22" i="25"/>
  <c r="FO22" i="25"/>
  <c r="II22" i="25" s="1"/>
  <c r="U383" i="33" s="1"/>
  <c r="V383" i="33" s="1"/>
  <c r="HX22" i="25"/>
  <c r="HM22" i="25"/>
  <c r="GY22" i="25"/>
  <c r="FX22" i="25"/>
  <c r="IJ22" i="25" s="1"/>
  <c r="U384" i="33" s="1"/>
  <c r="V384" i="33" s="1"/>
  <c r="GV22" i="25"/>
  <c r="HV19" i="25"/>
  <c r="HW19" i="25"/>
  <c r="HO19" i="25"/>
  <c r="N19" i="9"/>
  <c r="AD19" i="9" s="1"/>
  <c r="V293" i="33" s="1"/>
  <c r="K23" i="9"/>
  <c r="U23" i="9" s="1"/>
  <c r="W402" i="33" s="1"/>
  <c r="GW23" i="25"/>
  <c r="GX23" i="25"/>
  <c r="U2756" i="33" l="1"/>
  <c r="U1946" i="33"/>
  <c r="IG61" i="25"/>
  <c r="IG48" i="25"/>
  <c r="IG50" i="25"/>
  <c r="L53" i="9"/>
  <c r="U2142" i="33"/>
  <c r="AH25" i="9"/>
  <c r="AJ25" i="9"/>
  <c r="W462" i="33" s="1"/>
  <c r="AH61" i="9"/>
  <c r="AJ61" i="9"/>
  <c r="W1470" i="33" s="1"/>
  <c r="AH59" i="9"/>
  <c r="AJ59" i="9"/>
  <c r="W1414" i="33" s="1"/>
  <c r="AH72" i="9"/>
  <c r="AJ72" i="9"/>
  <c r="W1778" i="33" s="1"/>
  <c r="AH97" i="9"/>
  <c r="AJ97" i="9"/>
  <c r="W2478" i="33" s="1"/>
  <c r="AH66" i="9"/>
  <c r="AJ66" i="9"/>
  <c r="W1610" i="33" s="1"/>
  <c r="U2726" i="33"/>
  <c r="AH106" i="9"/>
  <c r="AJ106" i="9"/>
  <c r="W2730" i="33" s="1"/>
  <c r="AH102" i="9"/>
  <c r="AJ102" i="9"/>
  <c r="W2618" i="33" s="1"/>
  <c r="U1917" i="33"/>
  <c r="AH48" i="9"/>
  <c r="AJ48" i="9"/>
  <c r="W1106" i="33" s="1"/>
  <c r="U1918" i="33"/>
  <c r="AH12" i="9"/>
  <c r="AJ12" i="9"/>
  <c r="W98" i="33" s="1"/>
  <c r="AH17" i="9"/>
  <c r="AJ17" i="9"/>
  <c r="W238" i="33" s="1"/>
  <c r="AH50" i="9"/>
  <c r="AJ50" i="9"/>
  <c r="W1162" i="33" s="1"/>
  <c r="AH77" i="9"/>
  <c r="AJ77" i="9"/>
  <c r="W1918" i="33" s="1"/>
  <c r="AH88" i="9"/>
  <c r="AJ88" i="9"/>
  <c r="W2226" i="33" s="1"/>
  <c r="U598" i="33"/>
  <c r="AH104" i="9"/>
  <c r="AJ104" i="9"/>
  <c r="W2674" i="33" s="1"/>
  <c r="U1414" i="33"/>
  <c r="AH87" i="9"/>
  <c r="AJ87" i="9"/>
  <c r="W2198" i="33" s="1"/>
  <c r="U1244" i="33"/>
  <c r="AH74" i="9"/>
  <c r="AJ74" i="9"/>
  <c r="W1834" i="33" s="1"/>
  <c r="AH85" i="9"/>
  <c r="AJ85" i="9"/>
  <c r="W2142" i="33" s="1"/>
  <c r="AH94" i="9"/>
  <c r="AJ94" i="9"/>
  <c r="W2394" i="33" s="1"/>
  <c r="U402" i="33"/>
  <c r="AH78" i="9"/>
  <c r="AJ78" i="9"/>
  <c r="W1946" i="33" s="1"/>
  <c r="U1158" i="33"/>
  <c r="V1158" i="33" s="1"/>
  <c r="AH93" i="9"/>
  <c r="AJ93" i="9"/>
  <c r="W2366" i="33" s="1"/>
  <c r="U1610" i="33"/>
  <c r="U2112" i="33"/>
  <c r="AH43" i="9"/>
  <c r="AJ43" i="9"/>
  <c r="W966" i="33" s="1"/>
  <c r="U2728" i="33"/>
  <c r="U2392" i="33"/>
  <c r="U293" i="33"/>
  <c r="U69" i="33"/>
  <c r="U712" i="33"/>
  <c r="U2449" i="33"/>
  <c r="U2503" i="33"/>
  <c r="V2503" i="33" s="1"/>
  <c r="U2474" i="33"/>
  <c r="V2474" i="33" s="1"/>
  <c r="U1412" i="33"/>
  <c r="IH48" i="25"/>
  <c r="U1106" i="33" s="1"/>
  <c r="U2477" i="33"/>
  <c r="U2198" i="33"/>
  <c r="U1858" i="33"/>
  <c r="V1858" i="33" s="1"/>
  <c r="U1778" i="33"/>
  <c r="U1410" i="33"/>
  <c r="V1410" i="33" s="1"/>
  <c r="U2616" i="33"/>
  <c r="U263" i="33"/>
  <c r="V263" i="33" s="1"/>
  <c r="U2674" i="33"/>
  <c r="U1326" i="33"/>
  <c r="U1272" i="33"/>
  <c r="U1299" i="33"/>
  <c r="V1299" i="33" s="1"/>
  <c r="U1916" i="33"/>
  <c r="U2730" i="33"/>
  <c r="U2394" i="33"/>
  <c r="U962" i="33"/>
  <c r="U966" i="33"/>
  <c r="U2645" i="33"/>
  <c r="U2783" i="33"/>
  <c r="V2783" i="33" s="1"/>
  <c r="U514" i="33"/>
  <c r="V514" i="33" s="1"/>
  <c r="U180" i="33"/>
  <c r="U41" i="33"/>
  <c r="U462" i="33"/>
  <c r="U2421" i="33"/>
  <c r="U1636" i="33"/>
  <c r="U1466" i="33"/>
  <c r="U2280" i="33"/>
  <c r="U2306" i="33"/>
  <c r="V2306" i="33" s="1"/>
  <c r="U2084" i="33"/>
  <c r="U2699" i="33"/>
  <c r="V2699" i="33" s="1"/>
  <c r="U2366" i="33"/>
  <c r="U1413" i="33"/>
  <c r="V1416" i="33" s="1"/>
  <c r="U1049" i="33"/>
  <c r="U2618" i="33"/>
  <c r="U1834" i="33"/>
  <c r="U2226" i="33"/>
  <c r="W967" i="33"/>
  <c r="U433" i="33"/>
  <c r="U2391" i="33"/>
  <c r="V2391" i="33" s="1"/>
  <c r="U2393" i="33"/>
  <c r="V2396" i="33" s="1"/>
  <c r="U965" i="33"/>
  <c r="V968" i="33" s="1"/>
  <c r="U1914" i="33"/>
  <c r="V1914" i="33" s="1"/>
  <c r="V1438" i="33"/>
  <c r="W2732" i="33"/>
  <c r="V2726" i="33"/>
  <c r="V2614" i="33"/>
  <c r="V2166" i="33"/>
  <c r="V598" i="33"/>
  <c r="V2480" i="33"/>
  <c r="V2530" i="33"/>
  <c r="V402" i="33"/>
  <c r="V1326" i="33"/>
  <c r="V2390" i="33"/>
  <c r="V2250" i="33"/>
  <c r="V1466" i="33"/>
  <c r="HY31" i="25"/>
  <c r="HY13" i="25"/>
  <c r="HY28" i="25"/>
  <c r="HY16" i="25"/>
  <c r="HY14" i="25"/>
  <c r="HY10" i="25"/>
  <c r="HY33" i="25"/>
  <c r="HY51" i="25"/>
  <c r="HY29" i="25"/>
  <c r="HY30" i="25"/>
  <c r="HY67" i="25"/>
  <c r="HY96" i="25"/>
  <c r="HA56" i="25"/>
  <c r="HY82" i="25"/>
  <c r="HA42" i="25"/>
  <c r="M42" i="9"/>
  <c r="HD64" i="25"/>
  <c r="HD95" i="25"/>
  <c r="HA52" i="25"/>
  <c r="K103" i="9"/>
  <c r="U103" i="9" s="1"/>
  <c r="W2642" i="33" s="1"/>
  <c r="HD93" i="25"/>
  <c r="HL46" i="25"/>
  <c r="GW51" i="25"/>
  <c r="HL72" i="25"/>
  <c r="HD44" i="25"/>
  <c r="GW65" i="25"/>
  <c r="HY60" i="25"/>
  <c r="HY105" i="25"/>
  <c r="N18" i="9"/>
  <c r="AD18" i="9" s="1"/>
  <c r="V265" i="33" s="1"/>
  <c r="HA54" i="25"/>
  <c r="GW40" i="25"/>
  <c r="GX78" i="25"/>
  <c r="L61" i="9"/>
  <c r="HY54" i="25"/>
  <c r="M69" i="9"/>
  <c r="N50" i="9"/>
  <c r="AD50" i="9" s="1"/>
  <c r="V1161" i="33" s="1"/>
  <c r="HA88" i="25"/>
  <c r="GZ49" i="25"/>
  <c r="U1131" i="33" s="1"/>
  <c r="V1131" i="33" s="1"/>
  <c r="HY22" i="25"/>
  <c r="HY20" i="25"/>
  <c r="HY32" i="25"/>
  <c r="HY21" i="25"/>
  <c r="HY34" i="25"/>
  <c r="HY23" i="25"/>
  <c r="HY11" i="25"/>
  <c r="HY63" i="25"/>
  <c r="HY24" i="25"/>
  <c r="HY100" i="25"/>
  <c r="L30" i="9"/>
  <c r="HD96" i="25"/>
  <c r="N27" i="9"/>
  <c r="AD27" i="9" s="1"/>
  <c r="V517" i="33" s="1"/>
  <c r="HY27" i="25"/>
  <c r="HY44" i="25"/>
  <c r="HY89" i="25"/>
  <c r="HD89" i="25"/>
  <c r="HY47" i="25"/>
  <c r="HY58" i="25"/>
  <c r="HO98" i="25"/>
  <c r="HD68" i="25"/>
  <c r="HY68" i="25"/>
  <c r="HD98" i="25"/>
  <c r="HY64" i="25"/>
  <c r="HL52" i="25"/>
  <c r="HO53" i="25"/>
  <c r="L104" i="9"/>
  <c r="HL58" i="25"/>
  <c r="HY57" i="25"/>
  <c r="K81" i="9"/>
  <c r="U81" i="9" s="1"/>
  <c r="W2026" i="33" s="1"/>
  <c r="HW55" i="25"/>
  <c r="HY81" i="25"/>
  <c r="HW105" i="25"/>
  <c r="HY40" i="25"/>
  <c r="HL70" i="25"/>
  <c r="HO78" i="25"/>
  <c r="HO60" i="25"/>
  <c r="HW61" i="25"/>
  <c r="GX55" i="25"/>
  <c r="HY41" i="25"/>
  <c r="HY91" i="25"/>
  <c r="HD19" i="25"/>
  <c r="HD100" i="25"/>
  <c r="HD30" i="25"/>
  <c r="M29" i="9"/>
  <c r="HY76" i="25"/>
  <c r="HY79" i="25"/>
  <c r="HD104" i="25"/>
  <c r="HD56" i="25"/>
  <c r="HY107" i="25"/>
  <c r="HY99" i="25"/>
  <c r="HD99" i="25"/>
  <c r="HY42" i="25"/>
  <c r="GZ90" i="25"/>
  <c r="HY62" i="25"/>
  <c r="L93" i="9"/>
  <c r="HD82" i="25"/>
  <c r="N81" i="9"/>
  <c r="AD81" i="9" s="1"/>
  <c r="V2029" i="33" s="1"/>
  <c r="HV69" i="25"/>
  <c r="M101" i="9"/>
  <c r="GW48" i="25"/>
  <c r="U1102" i="33" s="1"/>
  <c r="HL18" i="25"/>
  <c r="HV40" i="25"/>
  <c r="HY108" i="25"/>
  <c r="U262" i="33"/>
  <c r="U1243" i="33"/>
  <c r="V1243" i="33" s="1"/>
  <c r="HY61" i="25"/>
  <c r="U1470" i="33"/>
  <c r="HY48" i="25"/>
  <c r="HY50" i="25"/>
  <c r="U1162" i="33"/>
  <c r="K49" i="9"/>
  <c r="U49" i="9" s="1"/>
  <c r="W1130" i="33" s="1"/>
  <c r="HY38" i="25"/>
  <c r="HY26" i="25"/>
  <c r="HY35" i="25"/>
  <c r="HY15" i="25"/>
  <c r="HY37" i="25"/>
  <c r="HY45" i="25"/>
  <c r="HY80" i="25"/>
  <c r="HY83" i="25"/>
  <c r="HY36" i="25"/>
  <c r="HO29" i="25"/>
  <c r="HY92" i="25"/>
  <c r="HY75" i="25"/>
  <c r="HY52" i="25"/>
  <c r="HD76" i="25"/>
  <c r="HY84" i="25"/>
  <c r="HD27" i="25"/>
  <c r="K72" i="9"/>
  <c r="U72" i="9" s="1"/>
  <c r="W1774" i="33" s="1"/>
  <c r="HD47" i="25"/>
  <c r="N56" i="9"/>
  <c r="AD56" i="9" s="1"/>
  <c r="V1329" i="33" s="1"/>
  <c r="HL87" i="25"/>
  <c r="K42" i="9"/>
  <c r="U42" i="9" s="1"/>
  <c r="W934" i="33" s="1"/>
  <c r="N42" i="9"/>
  <c r="AD42" i="9" s="1"/>
  <c r="V937" i="33" s="1"/>
  <c r="HY98" i="25"/>
  <c r="GZ95" i="25"/>
  <c r="HY73" i="25"/>
  <c r="HY95" i="25"/>
  <c r="K95" i="9"/>
  <c r="U95" i="9" s="1"/>
  <c r="W2418" i="33" s="1"/>
  <c r="HA96" i="25"/>
  <c r="HY70" i="25"/>
  <c r="HY103" i="25"/>
  <c r="HA70" i="25"/>
  <c r="HL73" i="25"/>
  <c r="K46" i="9"/>
  <c r="U46" i="9" s="1"/>
  <c r="W1046" i="33" s="1"/>
  <c r="L107" i="9"/>
  <c r="HA46" i="25"/>
  <c r="HY86" i="25"/>
  <c r="GX69" i="25"/>
  <c r="N101" i="9"/>
  <c r="AD101" i="9" s="1"/>
  <c r="V2589" i="33" s="1"/>
  <c r="HL60" i="25"/>
  <c r="HD81" i="25"/>
  <c r="HV65" i="25"/>
  <c r="HY18" i="25"/>
  <c r="HD48" i="25"/>
  <c r="L71" i="9"/>
  <c r="GZ81" i="25"/>
  <c r="N108" i="9"/>
  <c r="AD108" i="9" s="1"/>
  <c r="V2785" i="33" s="1"/>
  <c r="HV47" i="25"/>
  <c r="HO88" i="25"/>
  <c r="HA50" i="25"/>
  <c r="HA78" i="25"/>
  <c r="HW49" i="25"/>
  <c r="O19" i="9"/>
  <c r="IH39" i="25"/>
  <c r="HY39" i="25"/>
  <c r="O56" i="9"/>
  <c r="HY56" i="25"/>
  <c r="O69" i="9"/>
  <c r="HY69" i="25"/>
  <c r="O46" i="9"/>
  <c r="HY46" i="25"/>
  <c r="O71" i="9"/>
  <c r="HY71" i="25"/>
  <c r="IH101" i="25"/>
  <c r="HY101" i="25"/>
  <c r="IH90" i="25"/>
  <c r="HY90" i="25"/>
  <c r="IG65" i="25"/>
  <c r="HY65" i="25"/>
  <c r="IG55" i="25"/>
  <c r="HY55" i="25"/>
  <c r="HZ49" i="25"/>
  <c r="HY49" i="25"/>
  <c r="IG53" i="25"/>
  <c r="HY53" i="25"/>
  <c r="IG19" i="25"/>
  <c r="HY19" i="25"/>
  <c r="HZ9" i="25"/>
  <c r="HY9" i="25"/>
  <c r="Q53" i="9"/>
  <c r="GW49" i="25"/>
  <c r="HD58" i="25"/>
  <c r="O39" i="9"/>
  <c r="IG39" i="25"/>
  <c r="K51" i="9"/>
  <c r="U51" i="9" s="1"/>
  <c r="W1186" i="33" s="1"/>
  <c r="Q30" i="9"/>
  <c r="HA107" i="25"/>
  <c r="HV101" i="25"/>
  <c r="IH49" i="25"/>
  <c r="N65" i="9"/>
  <c r="AD65" i="9" s="1"/>
  <c r="V1581" i="33" s="1"/>
  <c r="Q55" i="9"/>
  <c r="GW46" i="25"/>
  <c r="M60" i="9"/>
  <c r="Z60" i="9" s="1"/>
  <c r="V1440" i="33" s="1"/>
  <c r="HW47" i="25"/>
  <c r="HK52" i="25"/>
  <c r="U1216" i="33" s="1"/>
  <c r="K69" i="9"/>
  <c r="U69" i="9" s="1"/>
  <c r="W1690" i="33" s="1"/>
  <c r="HK73" i="25"/>
  <c r="U1804" i="33" s="1"/>
  <c r="P47" i="9"/>
  <c r="HD60" i="25"/>
  <c r="GW69" i="25"/>
  <c r="U1690" i="33" s="1"/>
  <c r="HD73" i="25"/>
  <c r="GI61" i="25"/>
  <c r="IP61" i="25" s="1"/>
  <c r="E1477" i="33" s="1"/>
  <c r="O55" i="9"/>
  <c r="GZ50" i="25"/>
  <c r="Q46" i="9"/>
  <c r="GZ30" i="25"/>
  <c r="GZ107" i="25"/>
  <c r="U2755" i="33" s="1"/>
  <c r="V2755" i="33" s="1"/>
  <c r="HW65" i="25"/>
  <c r="HW101" i="25"/>
  <c r="HO47" i="25"/>
  <c r="GI105" i="25"/>
  <c r="IP105" i="25" s="1"/>
  <c r="E2709" i="33" s="1"/>
  <c r="GZ78" i="25"/>
  <c r="Q78" i="9"/>
  <c r="L50" i="9"/>
  <c r="GX46" i="25"/>
  <c r="II81" i="25"/>
  <c r="U2035" i="33" s="1"/>
  <c r="V2035" i="33" s="1"/>
  <c r="HK60" i="25"/>
  <c r="L81" i="9"/>
  <c r="HO65" i="25"/>
  <c r="HO101" i="25"/>
  <c r="GI47" i="25"/>
  <c r="IP47" i="25" s="1"/>
  <c r="E1085" i="33" s="1"/>
  <c r="M73" i="9"/>
  <c r="Z73" i="9" s="1"/>
  <c r="V1804" i="33" s="1"/>
  <c r="IH55" i="25"/>
  <c r="HD29" i="25"/>
  <c r="P61" i="9"/>
  <c r="HA81" i="25"/>
  <c r="U2027" i="33" s="1"/>
  <c r="V2027" i="33" s="1"/>
  <c r="N47" i="9"/>
  <c r="AD47" i="9" s="1"/>
  <c r="V1077" i="33" s="1"/>
  <c r="GX49" i="25"/>
  <c r="IG49" i="25"/>
  <c r="U1134" i="33" s="1"/>
  <c r="L78" i="9"/>
  <c r="HW108" i="25"/>
  <c r="M52" i="9"/>
  <c r="Z52" i="9" s="1"/>
  <c r="V1216" i="33" s="1"/>
  <c r="HK46" i="25"/>
  <c r="GW103" i="25"/>
  <c r="HD72" i="25"/>
  <c r="Q54" i="9"/>
  <c r="M46" i="9"/>
  <c r="Z46" i="9" s="1"/>
  <c r="V1048" i="33" s="1"/>
  <c r="HK93" i="25"/>
  <c r="GZ54" i="25"/>
  <c r="U1271" i="33" s="1"/>
  <c r="V1271" i="33" s="1"/>
  <c r="HO49" i="25"/>
  <c r="HK72" i="25"/>
  <c r="GX65" i="25"/>
  <c r="HV78" i="25"/>
  <c r="HV60" i="25"/>
  <c r="HW81" i="25"/>
  <c r="L49" i="9"/>
  <c r="Q18" i="9"/>
  <c r="GW55" i="25"/>
  <c r="U1298" i="33" s="1"/>
  <c r="IG69" i="25"/>
  <c r="HO61" i="25"/>
  <c r="IG101" i="25"/>
  <c r="U2590" i="33" s="1"/>
  <c r="L88" i="9"/>
  <c r="HW69" i="25"/>
  <c r="GZ88" i="25"/>
  <c r="GI54" i="25"/>
  <c r="IP54" i="25" s="1"/>
  <c r="E1281" i="33" s="1"/>
  <c r="M93" i="9"/>
  <c r="Z93" i="9" s="1"/>
  <c r="V2364" i="33" s="1"/>
  <c r="O49" i="9"/>
  <c r="P105" i="9"/>
  <c r="HV108" i="25"/>
  <c r="U2785" i="33" s="1"/>
  <c r="HW88" i="25"/>
  <c r="IN77" i="25"/>
  <c r="HA30" i="25"/>
  <c r="HK19" i="25"/>
  <c r="GI18" i="25"/>
  <c r="IP18" i="25" s="1"/>
  <c r="E273" i="33" s="1"/>
  <c r="GZ96" i="25"/>
  <c r="U2447" i="33" s="1"/>
  <c r="V2447" i="33" s="1"/>
  <c r="IH69" i="25"/>
  <c r="IG71" i="25"/>
  <c r="U1750" i="33" s="1"/>
  <c r="N61" i="9"/>
  <c r="AD61" i="9" s="1"/>
  <c r="V1469" i="33" s="1"/>
  <c r="HO50" i="25"/>
  <c r="HV49" i="25"/>
  <c r="GI95" i="25"/>
  <c r="IP95" i="25" s="1"/>
  <c r="E2429" i="33" s="1"/>
  <c r="P88" i="9"/>
  <c r="HK30" i="25"/>
  <c r="IH19" i="25"/>
  <c r="HW78" i="25"/>
  <c r="HW50" i="25"/>
  <c r="N49" i="9"/>
  <c r="AD49" i="9" s="1"/>
  <c r="V1133" i="33" s="1"/>
  <c r="HD70" i="25"/>
  <c r="N40" i="9"/>
  <c r="AD40" i="9" s="1"/>
  <c r="V881" i="33" s="1"/>
  <c r="HZ19" i="25"/>
  <c r="HK96" i="25"/>
  <c r="GI49" i="25"/>
  <c r="IP49" i="25" s="1"/>
  <c r="E1141" i="33" s="1"/>
  <c r="HL69" i="25"/>
  <c r="HK69" i="25"/>
  <c r="Q49" i="9"/>
  <c r="M30" i="9"/>
  <c r="Z30" i="9" s="1"/>
  <c r="V600" i="33" s="1"/>
  <c r="GI78" i="25"/>
  <c r="IP78" i="25" s="1"/>
  <c r="E1953" i="33" s="1"/>
  <c r="Q50" i="9"/>
  <c r="P78" i="9"/>
  <c r="GI60" i="25"/>
  <c r="IP60" i="25" s="1"/>
  <c r="E1449" i="33" s="1"/>
  <c r="HA90" i="25"/>
  <c r="U2279" i="33" s="1"/>
  <c r="V2279" i="33" s="1"/>
  <c r="N105" i="9"/>
  <c r="AD105" i="9" s="1"/>
  <c r="V2701" i="33" s="1"/>
  <c r="Q101" i="9"/>
  <c r="GW72" i="25"/>
  <c r="IG56" i="25"/>
  <c r="GX81" i="25"/>
  <c r="HO105" i="25"/>
  <c r="HV55" i="25"/>
  <c r="GX72" i="25"/>
  <c r="GI50" i="25"/>
  <c r="IP50" i="25" s="1"/>
  <c r="E1169" i="33" s="1"/>
  <c r="Z69" i="9"/>
  <c r="V1692" i="33" s="1"/>
  <c r="AB69" i="9"/>
  <c r="W1692" i="33" s="1"/>
  <c r="AB46" i="9"/>
  <c r="W1048" i="33" s="1"/>
  <c r="Z101" i="9"/>
  <c r="V2588" i="33" s="1"/>
  <c r="AB101" i="9"/>
  <c r="W2588" i="33" s="1"/>
  <c r="Z97" i="9"/>
  <c r="V2476" i="33" s="1"/>
  <c r="AB97" i="9"/>
  <c r="W2476" i="33" s="1"/>
  <c r="W2479" i="33" s="1"/>
  <c r="Z90" i="9"/>
  <c r="V2280" i="33" s="1"/>
  <c r="AB90" i="9"/>
  <c r="W2280" i="33" s="1"/>
  <c r="AB30" i="9"/>
  <c r="W600" i="33" s="1"/>
  <c r="Z29" i="9"/>
  <c r="V572" i="33" s="1"/>
  <c r="AB29" i="9"/>
  <c r="W572" i="33" s="1"/>
  <c r="AB60" i="9"/>
  <c r="W1440" i="33" s="1"/>
  <c r="AB93" i="9"/>
  <c r="W2364" i="33" s="1"/>
  <c r="Z67" i="9"/>
  <c r="V1636" i="33" s="1"/>
  <c r="AB67" i="9"/>
  <c r="W1636" i="33" s="1"/>
  <c r="Z107" i="9"/>
  <c r="V2756" i="33" s="1"/>
  <c r="AB107" i="9"/>
  <c r="W2756" i="33" s="1"/>
  <c r="Z49" i="9"/>
  <c r="V1132" i="33" s="1"/>
  <c r="AB49" i="9"/>
  <c r="W1132" i="33" s="1"/>
  <c r="Z53" i="9"/>
  <c r="V1244" i="33" s="1"/>
  <c r="AB53" i="9"/>
  <c r="W1244" i="33" s="1"/>
  <c r="Z34" i="9"/>
  <c r="V712" i="33" s="1"/>
  <c r="AB34" i="9"/>
  <c r="W712" i="33" s="1"/>
  <c r="Z54" i="9"/>
  <c r="V1272" i="33" s="1"/>
  <c r="AB54" i="9"/>
  <c r="W1272" i="33" s="1"/>
  <c r="Z83" i="9"/>
  <c r="V2084" i="33" s="1"/>
  <c r="AB83" i="9"/>
  <c r="W2084" i="33" s="1"/>
  <c r="Z42" i="9"/>
  <c r="V936" i="33" s="1"/>
  <c r="AB42" i="9"/>
  <c r="W936" i="33" s="1"/>
  <c r="AB52" i="9"/>
  <c r="W1216" i="33" s="1"/>
  <c r="Z102" i="9"/>
  <c r="V2616" i="33" s="1"/>
  <c r="AB102" i="9"/>
  <c r="W2616" i="33" s="1"/>
  <c r="W2619" i="33" s="1"/>
  <c r="Z15" i="9"/>
  <c r="V180" i="33" s="1"/>
  <c r="AB15" i="9"/>
  <c r="W180" i="33" s="1"/>
  <c r="Z59" i="9"/>
  <c r="V1412" i="33" s="1"/>
  <c r="AB59" i="9"/>
  <c r="W1412" i="33" s="1"/>
  <c r="W1415" i="33" s="1"/>
  <c r="AB73" i="9"/>
  <c r="W1804" i="33" s="1"/>
  <c r="Z106" i="9"/>
  <c r="V2728" i="33" s="1"/>
  <c r="AB106" i="9"/>
  <c r="W2728" i="33" s="1"/>
  <c r="W2731" i="33" s="1"/>
  <c r="Z84" i="9"/>
  <c r="V2112" i="33" s="1"/>
  <c r="AB84" i="9"/>
  <c r="W2112" i="33" s="1"/>
  <c r="AC43" i="9"/>
  <c r="X964" i="33" s="1"/>
  <c r="Z72" i="9"/>
  <c r="V1776" i="33" s="1"/>
  <c r="AB72" i="9"/>
  <c r="W1776" i="33" s="1"/>
  <c r="Z94" i="9"/>
  <c r="AB94" i="9"/>
  <c r="W2392" i="33" s="1"/>
  <c r="W2395" i="33" s="1"/>
  <c r="Z77" i="9"/>
  <c r="V1916" i="33" s="1"/>
  <c r="AB77" i="9"/>
  <c r="W1916" i="33" s="1"/>
  <c r="W1919" i="33" s="1"/>
  <c r="HC28" i="25"/>
  <c r="HA33" i="25"/>
  <c r="K12" i="9"/>
  <c r="U12" i="9" s="1"/>
  <c r="W94" i="33" s="1"/>
  <c r="HC45" i="25"/>
  <c r="L24" i="9"/>
  <c r="HK51" i="25"/>
  <c r="P29" i="9"/>
  <c r="Q19" i="9"/>
  <c r="HA91" i="25"/>
  <c r="GW96" i="25"/>
  <c r="HC29" i="25"/>
  <c r="HD92" i="25"/>
  <c r="HC39" i="25"/>
  <c r="L75" i="9"/>
  <c r="GX44" i="25"/>
  <c r="HA51" i="25"/>
  <c r="Q96" i="9"/>
  <c r="GX84" i="25"/>
  <c r="HO104" i="25"/>
  <c r="GZ72" i="25"/>
  <c r="GX47" i="25"/>
  <c r="Q27" i="9"/>
  <c r="Q58" i="9"/>
  <c r="N89" i="9"/>
  <c r="AD89" i="9" s="1"/>
  <c r="V2253" i="33" s="1"/>
  <c r="L56" i="9"/>
  <c r="GW107" i="25"/>
  <c r="N68" i="9"/>
  <c r="AD68" i="9" s="1"/>
  <c r="V1665" i="33" s="1"/>
  <c r="HC87" i="25"/>
  <c r="GX42" i="25"/>
  <c r="K76" i="9"/>
  <c r="U76" i="9" s="1"/>
  <c r="W1886" i="33" s="1"/>
  <c r="N90" i="9"/>
  <c r="AD90" i="9" s="1"/>
  <c r="V2281" i="33" s="1"/>
  <c r="P42" i="9"/>
  <c r="Q39" i="9"/>
  <c r="HA19" i="25"/>
  <c r="GX73" i="25"/>
  <c r="GZ73" i="25"/>
  <c r="N73" i="9"/>
  <c r="AD73" i="9" s="1"/>
  <c r="V1805" i="33" s="1"/>
  <c r="HK99" i="25"/>
  <c r="L58" i="9"/>
  <c r="L90" i="9"/>
  <c r="Q70" i="9"/>
  <c r="GZ87" i="25"/>
  <c r="P103" i="9"/>
  <c r="GZ84" i="25"/>
  <c r="K93" i="9"/>
  <c r="U93" i="9" s="1"/>
  <c r="W2362" i="33" s="1"/>
  <c r="W2367" i="33" s="1"/>
  <c r="P46" i="9"/>
  <c r="Q62" i="9"/>
  <c r="HV57" i="25"/>
  <c r="GX64" i="25"/>
  <c r="N84" i="9"/>
  <c r="AD84" i="9" s="1"/>
  <c r="V2113" i="33" s="1"/>
  <c r="HZ56" i="25"/>
  <c r="N55" i="9"/>
  <c r="AD55" i="9" s="1"/>
  <c r="V1301" i="33" s="1"/>
  <c r="P69" i="9"/>
  <c r="K105" i="9"/>
  <c r="U105" i="9" s="1"/>
  <c r="W2698" i="33" s="1"/>
  <c r="HC71" i="25"/>
  <c r="HO48" i="25"/>
  <c r="GW54" i="25"/>
  <c r="GZ48" i="25"/>
  <c r="HW82" i="25"/>
  <c r="P72" i="9"/>
  <c r="O40" i="9"/>
  <c r="P71" i="9"/>
  <c r="GW71" i="25"/>
  <c r="HC108" i="25"/>
  <c r="HC78" i="25"/>
  <c r="GW78" i="25"/>
  <c r="U1942" i="33" s="1"/>
  <c r="HA61" i="25"/>
  <c r="HC61" i="25"/>
  <c r="IG54" i="25"/>
  <c r="Q88" i="9"/>
  <c r="HC69" i="25"/>
  <c r="HV35" i="25"/>
  <c r="HA17" i="25"/>
  <c r="Q15" i="9"/>
  <c r="HC80" i="25"/>
  <c r="N12" i="9"/>
  <c r="AD12" i="9" s="1"/>
  <c r="V97" i="33" s="1"/>
  <c r="HC16" i="25"/>
  <c r="K17" i="9"/>
  <c r="U17" i="9" s="1"/>
  <c r="W234" i="33" s="1"/>
  <c r="P24" i="9"/>
  <c r="HV15" i="25"/>
  <c r="GZ75" i="25"/>
  <c r="HA12" i="25"/>
  <c r="K83" i="9"/>
  <c r="U83" i="9" s="1"/>
  <c r="W2082" i="33" s="1"/>
  <c r="HW91" i="25"/>
  <c r="HC100" i="25"/>
  <c r="HO66" i="25"/>
  <c r="L89" i="9"/>
  <c r="HC89" i="25"/>
  <c r="HA74" i="25"/>
  <c r="M85" i="9"/>
  <c r="K58" i="9"/>
  <c r="U58" i="9" s="1"/>
  <c r="W1382" i="33" s="1"/>
  <c r="L42" i="9"/>
  <c r="HV42" i="25"/>
  <c r="IH70" i="25"/>
  <c r="K53" i="9"/>
  <c r="U53" i="9" s="1"/>
  <c r="W1242" i="33" s="1"/>
  <c r="GW62" i="25"/>
  <c r="HL82" i="25"/>
  <c r="L65" i="9"/>
  <c r="GW70" i="25"/>
  <c r="HO69" i="25"/>
  <c r="HZ71" i="25"/>
  <c r="HO40" i="25"/>
  <c r="Q40" i="9"/>
  <c r="HZ101" i="25"/>
  <c r="M40" i="9"/>
  <c r="HC70" i="25"/>
  <c r="HC105" i="25"/>
  <c r="HZ69" i="25"/>
  <c r="HC50" i="25"/>
  <c r="HV37" i="25"/>
  <c r="HA15" i="25"/>
  <c r="HZ41" i="25"/>
  <c r="HC20" i="25"/>
  <c r="HC13" i="25"/>
  <c r="GX33" i="25"/>
  <c r="Q11" i="9"/>
  <c r="Q36" i="9"/>
  <c r="HA83" i="25"/>
  <c r="Q24" i="9"/>
  <c r="HW29" i="25"/>
  <c r="HC19" i="25"/>
  <c r="HC30" i="25"/>
  <c r="HC66" i="25"/>
  <c r="GW100" i="25"/>
  <c r="HV67" i="25"/>
  <c r="HV39" i="25"/>
  <c r="HA79" i="25"/>
  <c r="HD74" i="25"/>
  <c r="Q104" i="9"/>
  <c r="GX67" i="25"/>
  <c r="HZ82" i="25"/>
  <c r="L68" i="9"/>
  <c r="HC42" i="25"/>
  <c r="HV87" i="25"/>
  <c r="HZ90" i="25"/>
  <c r="Q99" i="9"/>
  <c r="Q64" i="9"/>
  <c r="HA95" i="25"/>
  <c r="GX95" i="25"/>
  <c r="GZ70" i="25"/>
  <c r="U1719" i="33" s="1"/>
  <c r="V1719" i="33" s="1"/>
  <c r="HO70" i="25"/>
  <c r="M86" i="9"/>
  <c r="HO62" i="25"/>
  <c r="H77" i="9"/>
  <c r="HA93" i="25"/>
  <c r="HV81" i="25"/>
  <c r="U2029" i="33" s="1"/>
  <c r="HC65" i="25"/>
  <c r="HC101" i="25"/>
  <c r="M18" i="9"/>
  <c r="IG27" i="25"/>
  <c r="L19" i="9"/>
  <c r="HL29" i="25"/>
  <c r="HC26" i="25"/>
  <c r="HC31" i="25"/>
  <c r="HC14" i="25"/>
  <c r="Q25" i="9"/>
  <c r="L25" i="9"/>
  <c r="Q23" i="9"/>
  <c r="L23" i="9"/>
  <c r="HV17" i="25"/>
  <c r="GX35" i="25"/>
  <c r="K15" i="9"/>
  <c r="U15" i="9" s="1"/>
  <c r="W178" i="33" s="1"/>
  <c r="HD18" i="25"/>
  <c r="Q12" i="9"/>
  <c r="L11" i="9"/>
  <c r="GX37" i="25"/>
  <c r="N78" i="9"/>
  <c r="AD78" i="9" s="1"/>
  <c r="V1945" i="33" s="1"/>
  <c r="GI39" i="25"/>
  <c r="IP39" i="25" s="1"/>
  <c r="E861" i="33" s="1"/>
  <c r="K55" i="9"/>
  <c r="U55" i="9" s="1"/>
  <c r="W1298" i="33" s="1"/>
  <c r="HK65" i="25"/>
  <c r="L96" i="9"/>
  <c r="HD69" i="25"/>
  <c r="HW73" i="25"/>
  <c r="N87" i="9"/>
  <c r="AD87" i="9" s="1"/>
  <c r="V2197" i="33" s="1"/>
  <c r="GX71" i="25"/>
  <c r="IH56" i="25"/>
  <c r="HV61" i="25"/>
  <c r="U1469" i="33" s="1"/>
  <c r="P60" i="9"/>
  <c r="K48" i="9"/>
  <c r="U48" i="9" s="1"/>
  <c r="W1102" i="33" s="1"/>
  <c r="HV50" i="25"/>
  <c r="U1161" i="33" s="1"/>
  <c r="GW81" i="25"/>
  <c r="HV105" i="25"/>
  <c r="U2701" i="33" s="1"/>
  <c r="O101" i="9"/>
  <c r="GW93" i="25"/>
  <c r="N60" i="9"/>
  <c r="AD60" i="9" s="1"/>
  <c r="V1441" i="33" s="1"/>
  <c r="M70" i="9"/>
  <c r="II50" i="25"/>
  <c r="U1167" i="33" s="1"/>
  <c r="V1167" i="33" s="1"/>
  <c r="HO81" i="25"/>
  <c r="GI101" i="25"/>
  <c r="IP101" i="25" s="1"/>
  <c r="E2597" i="33" s="1"/>
  <c r="HC63" i="25"/>
  <c r="HZ63" i="25"/>
  <c r="GW73" i="25"/>
  <c r="HD71" i="25"/>
  <c r="M78" i="9"/>
  <c r="HO55" i="25"/>
  <c r="HC41" i="25"/>
  <c r="Q56" i="9"/>
  <c r="K36" i="9"/>
  <c r="U36" i="9" s="1"/>
  <c r="W766" i="33" s="1"/>
  <c r="HV83" i="25"/>
  <c r="HD108" i="25"/>
  <c r="H54" i="9"/>
  <c r="IH29" i="25"/>
  <c r="GW19" i="25"/>
  <c r="HV30" i="25"/>
  <c r="IG40" i="25"/>
  <c r="P83" i="9"/>
  <c r="HC96" i="25"/>
  <c r="J101" i="15"/>
  <c r="HA67" i="25"/>
  <c r="IG62" i="25"/>
  <c r="GX39" i="25"/>
  <c r="N44" i="9"/>
  <c r="AD44" i="9" s="1"/>
  <c r="V993" i="33" s="1"/>
  <c r="HZ52" i="25"/>
  <c r="HO76" i="25"/>
  <c r="HC75" i="25"/>
  <c r="K29" i="9"/>
  <c r="U29" i="9" s="1"/>
  <c r="W570" i="33" s="1"/>
  <c r="Q76" i="9"/>
  <c r="HO74" i="25"/>
  <c r="GW74" i="25"/>
  <c r="HC104" i="25"/>
  <c r="K104" i="9"/>
  <c r="U104" i="9" s="1"/>
  <c r="W2670" i="33" s="1"/>
  <c r="HW72" i="25"/>
  <c r="HA47" i="25"/>
  <c r="HC56" i="25"/>
  <c r="P56" i="9"/>
  <c r="Q107" i="9"/>
  <c r="N85" i="9"/>
  <c r="AD85" i="9" s="1"/>
  <c r="V2141" i="33" s="1"/>
  <c r="N86" i="9"/>
  <c r="AD86" i="9" s="1"/>
  <c r="V2169" i="33" s="1"/>
  <c r="HV98" i="25"/>
  <c r="HC68" i="25"/>
  <c r="N79" i="9"/>
  <c r="AD79" i="9" s="1"/>
  <c r="V1973" i="33" s="1"/>
  <c r="GI40" i="25"/>
  <c r="IP40" i="25" s="1"/>
  <c r="P99" i="9"/>
  <c r="HC64" i="25"/>
  <c r="GZ64" i="25"/>
  <c r="L99" i="9"/>
  <c r="HC95" i="25"/>
  <c r="L52" i="9"/>
  <c r="GX103" i="25"/>
  <c r="P53" i="9"/>
  <c r="Q82" i="9"/>
  <c r="HC73" i="25"/>
  <c r="GX57" i="25"/>
  <c r="N93" i="9"/>
  <c r="AD93" i="9" s="1"/>
  <c r="V2365" i="33" s="1"/>
  <c r="L46" i="9"/>
  <c r="HL62" i="25"/>
  <c r="GZ60" i="25"/>
  <c r="GW82" i="25"/>
  <c r="HC60" i="25"/>
  <c r="HC81" i="25"/>
  <c r="GX101" i="25"/>
  <c r="IK77" i="25"/>
  <c r="HC48" i="25"/>
  <c r="N54" i="9"/>
  <c r="AD54" i="9" s="1"/>
  <c r="V1273" i="33" s="1"/>
  <c r="HA40" i="25"/>
  <c r="GZ86" i="25"/>
  <c r="GZ71" i="25"/>
  <c r="P87" i="9"/>
  <c r="Q108" i="9"/>
  <c r="K18" i="9"/>
  <c r="U18" i="9" s="1"/>
  <c r="W262" i="33" s="1"/>
  <c r="HZ61" i="25"/>
  <c r="HA57" i="25"/>
  <c r="GX88" i="25"/>
  <c r="HZ48" i="25"/>
  <c r="HK88" i="25"/>
  <c r="HC55" i="25"/>
  <c r="GW108" i="25"/>
  <c r="HZ50" i="25"/>
  <c r="HC22" i="25"/>
  <c r="HC32" i="25"/>
  <c r="HC38" i="25"/>
  <c r="HW33" i="25"/>
  <c r="HC21" i="25"/>
  <c r="K25" i="9"/>
  <c r="U25" i="9" s="1"/>
  <c r="W458" i="33" s="1"/>
  <c r="HW25" i="25"/>
  <c r="HA35" i="25"/>
  <c r="HW23" i="25"/>
  <c r="P18" i="9"/>
  <c r="L37" i="9"/>
  <c r="P23" i="9"/>
  <c r="HK11" i="25"/>
  <c r="K11" i="9"/>
  <c r="U11" i="9" s="1"/>
  <c r="W66" i="33" s="1"/>
  <c r="L36" i="9"/>
  <c r="GZ58" i="25"/>
  <c r="HZ45" i="25"/>
  <c r="HZ80" i="25"/>
  <c r="HW60" i="25"/>
  <c r="HK70" i="25"/>
  <c r="U1720" i="33" s="1"/>
  <c r="HL50" i="25"/>
  <c r="IH96" i="25"/>
  <c r="GZ93" i="25"/>
  <c r="Q95" i="9"/>
  <c r="HD78" i="25"/>
  <c r="IG81" i="25"/>
  <c r="N69" i="9"/>
  <c r="AD69" i="9" s="1"/>
  <c r="V1693" i="33" s="1"/>
  <c r="Q93" i="9"/>
  <c r="Q60" i="9"/>
  <c r="HK18" i="25"/>
  <c r="U264" i="33" s="1"/>
  <c r="P51" i="9"/>
  <c r="N51" i="9"/>
  <c r="AD51" i="9" s="1"/>
  <c r="V1189" i="33" s="1"/>
  <c r="P19" i="9"/>
  <c r="L100" i="9"/>
  <c r="HO100" i="25"/>
  <c r="P66" i="9"/>
  <c r="HD40" i="25"/>
  <c r="L66" i="9"/>
  <c r="HO27" i="25"/>
  <c r="L27" i="9"/>
  <c r="GZ39" i="25"/>
  <c r="P75" i="9"/>
  <c r="L44" i="9"/>
  <c r="HC79" i="25"/>
  <c r="N75" i="9"/>
  <c r="AD75" i="9" s="1"/>
  <c r="V1861" i="33" s="1"/>
  <c r="HC76" i="25"/>
  <c r="Q72" i="9"/>
  <c r="Q67" i="9"/>
  <c r="HC27" i="25"/>
  <c r="HC47" i="25"/>
  <c r="N58" i="9"/>
  <c r="AD58" i="9" s="1"/>
  <c r="V1385" i="33" s="1"/>
  <c r="HV56" i="25"/>
  <c r="HW107" i="25"/>
  <c r="HA85" i="25"/>
  <c r="GW68" i="25"/>
  <c r="GW79" i="25"/>
  <c r="IT94" i="25"/>
  <c r="K98" i="9"/>
  <c r="U98" i="9" s="1"/>
  <c r="W2502" i="33" s="1"/>
  <c r="K90" i="9"/>
  <c r="U90" i="9" s="1"/>
  <c r="W2278" i="33" s="1"/>
  <c r="HC98" i="25"/>
  <c r="GX87" i="25"/>
  <c r="HW52" i="25"/>
  <c r="HO64" i="25"/>
  <c r="L76" i="9"/>
  <c r="HV92" i="25"/>
  <c r="IS43" i="25"/>
  <c r="N973" i="33" s="1"/>
  <c r="N99" i="9"/>
  <c r="AD99" i="9" s="1"/>
  <c r="V2533" i="33" s="1"/>
  <c r="N53" i="9"/>
  <c r="AD53" i="9" s="1"/>
  <c r="V1245" i="33" s="1"/>
  <c r="K52" i="9"/>
  <c r="U52" i="9" s="1"/>
  <c r="W1214" i="33" s="1"/>
  <c r="HA104" i="25"/>
  <c r="HC58" i="25"/>
  <c r="HC93" i="25"/>
  <c r="P93" i="9"/>
  <c r="Q98" i="9"/>
  <c r="HA62" i="25"/>
  <c r="HC46" i="25"/>
  <c r="GX51" i="25"/>
  <c r="HA103" i="25"/>
  <c r="HC72" i="25"/>
  <c r="GZ101" i="25"/>
  <c r="U2587" i="33" s="1"/>
  <c r="V2587" i="33" s="1"/>
  <c r="HC44" i="25"/>
  <c r="K65" i="9"/>
  <c r="U65" i="9" s="1"/>
  <c r="W1578" i="33" s="1"/>
  <c r="Q105" i="9"/>
  <c r="HV18" i="25"/>
  <c r="U265" i="33" s="1"/>
  <c r="Q84" i="9"/>
  <c r="GX40" i="25"/>
  <c r="HW71" i="25"/>
  <c r="HO108" i="25"/>
  <c r="HZ55" i="25"/>
  <c r="HV88" i="25"/>
  <c r="U2225" i="33" s="1"/>
  <c r="GW10" i="25"/>
  <c r="HZ10" i="25"/>
  <c r="GZ10" i="25"/>
  <c r="HD79" i="25"/>
  <c r="HW42" i="25"/>
  <c r="P48" i="9"/>
  <c r="HL65" i="25"/>
  <c r="Q51" i="9"/>
  <c r="HW87" i="25"/>
  <c r="GZ42" i="25"/>
  <c r="U935" i="33" s="1"/>
  <c r="V935" i="33" s="1"/>
  <c r="GZ61" i="25"/>
  <c r="M55" i="9"/>
  <c r="O90" i="9"/>
  <c r="HD42" i="25"/>
  <c r="O54" i="9"/>
  <c r="HD50" i="25"/>
  <c r="GI65" i="25"/>
  <c r="IP65" i="25" s="1"/>
  <c r="E1589" i="33" s="1"/>
  <c r="HO71" i="25"/>
  <c r="IN71" i="25" s="1"/>
  <c r="HK61" i="25"/>
  <c r="HL105" i="25"/>
  <c r="HA73" i="25"/>
  <c r="II95" i="25"/>
  <c r="U2427" i="33" s="1"/>
  <c r="V2427" i="33" s="1"/>
  <c r="P108" i="9"/>
  <c r="GX108" i="25"/>
  <c r="GZ19" i="25"/>
  <c r="HO42" i="25"/>
  <c r="K100" i="9"/>
  <c r="U100" i="9" s="1"/>
  <c r="W2558" i="33" s="1"/>
  <c r="HD65" i="25"/>
  <c r="GI46" i="25"/>
  <c r="IP46" i="25" s="1"/>
  <c r="E1057" i="33" s="1"/>
  <c r="HO87" i="25"/>
  <c r="K71" i="9"/>
  <c r="U71" i="9" s="1"/>
  <c r="W1746" i="33" s="1"/>
  <c r="HL55" i="25"/>
  <c r="U1300" i="33" s="1"/>
  <c r="IG90" i="25"/>
  <c r="U2282" i="33" s="1"/>
  <c r="HL42" i="25"/>
  <c r="HD75" i="25"/>
  <c r="HV71" i="25"/>
  <c r="HD61" i="25"/>
  <c r="HA48" i="25"/>
  <c r="HD105" i="25"/>
  <c r="Q69" i="9"/>
  <c r="HD86" i="25"/>
  <c r="K19" i="9"/>
  <c r="U19" i="9" s="1"/>
  <c r="W290" i="33" s="1"/>
  <c r="GI48" i="25"/>
  <c r="IP48" i="25" s="1"/>
  <c r="E1113" i="33" s="1"/>
  <c r="P55" i="9"/>
  <c r="HD55" i="25"/>
  <c r="IM77" i="25"/>
  <c r="HW48" i="25"/>
  <c r="HD101" i="25"/>
  <c r="HK42" i="25"/>
  <c r="HK50" i="25"/>
  <c r="U1160" i="33" s="1"/>
  <c r="HA101" i="25"/>
  <c r="K73" i="9"/>
  <c r="U73" i="9" s="1"/>
  <c r="W1802" i="33" s="1"/>
  <c r="L73" i="9"/>
  <c r="HD85" i="25"/>
  <c r="HD88" i="25"/>
  <c r="IO88" i="25" s="1"/>
  <c r="IM43" i="25"/>
  <c r="HA75" i="25"/>
  <c r="HW92" i="25"/>
  <c r="HO92" i="25"/>
  <c r="HD62" i="25"/>
  <c r="HD39" i="25"/>
  <c r="HL30" i="25"/>
  <c r="HD87" i="25"/>
  <c r="GI58" i="25"/>
  <c r="IP58" i="25" s="1"/>
  <c r="E1393" i="33" s="1"/>
  <c r="HW89" i="25"/>
  <c r="N92" i="9"/>
  <c r="AD92" i="9" s="1"/>
  <c r="V2337" i="33" s="1"/>
  <c r="GW57" i="25"/>
  <c r="GI88" i="25"/>
  <c r="IP88" i="25" s="1"/>
  <c r="IN43" i="25"/>
  <c r="IF22" i="25"/>
  <c r="HZ22" i="25"/>
  <c r="IF31" i="25"/>
  <c r="HZ31" i="25"/>
  <c r="IH67" i="25"/>
  <c r="HZ67" i="25"/>
  <c r="IG89" i="25"/>
  <c r="HZ89" i="25"/>
  <c r="IG64" i="25"/>
  <c r="HZ64" i="25"/>
  <c r="IH53" i="25"/>
  <c r="HZ53" i="25"/>
  <c r="HC57" i="25"/>
  <c r="HD57" i="25"/>
  <c r="O86" i="9"/>
  <c r="HZ86" i="25"/>
  <c r="IA60" i="25"/>
  <c r="HZ60" i="25"/>
  <c r="IH105" i="25"/>
  <c r="HZ105" i="25"/>
  <c r="IF18" i="25"/>
  <c r="HZ18" i="25"/>
  <c r="O65" i="9"/>
  <c r="HZ65" i="25"/>
  <c r="IF20" i="25"/>
  <c r="HZ20" i="25"/>
  <c r="IF35" i="25"/>
  <c r="HZ35" i="25"/>
  <c r="IA83" i="25"/>
  <c r="HZ83" i="25"/>
  <c r="O24" i="9"/>
  <c r="HZ24" i="25"/>
  <c r="IF36" i="25"/>
  <c r="HZ36" i="25"/>
  <c r="IG91" i="25"/>
  <c r="HZ91" i="25"/>
  <c r="IF30" i="25"/>
  <c r="HZ30" i="25"/>
  <c r="IA92" i="25"/>
  <c r="HZ92" i="25"/>
  <c r="O76" i="9"/>
  <c r="HZ76" i="25"/>
  <c r="IG79" i="25"/>
  <c r="HZ79" i="25"/>
  <c r="IG58" i="25"/>
  <c r="HZ58" i="25"/>
  <c r="IA39" i="25"/>
  <c r="HZ39" i="25"/>
  <c r="HC103" i="25"/>
  <c r="HD103" i="25"/>
  <c r="IH42" i="25"/>
  <c r="HZ42" i="25"/>
  <c r="IH81" i="25"/>
  <c r="HZ81" i="25"/>
  <c r="IF38" i="25"/>
  <c r="HZ38" i="25"/>
  <c r="IF28" i="25"/>
  <c r="HZ28" i="25"/>
  <c r="IF37" i="25"/>
  <c r="HZ37" i="25"/>
  <c r="IF29" i="25"/>
  <c r="HZ29" i="25"/>
  <c r="IA100" i="25"/>
  <c r="HZ100" i="25"/>
  <c r="O75" i="9"/>
  <c r="HZ75" i="25"/>
  <c r="IA98" i="25"/>
  <c r="HZ98" i="25"/>
  <c r="O73" i="9"/>
  <c r="HZ73" i="25"/>
  <c r="O95" i="9"/>
  <c r="HZ95" i="25"/>
  <c r="IG70" i="25"/>
  <c r="U1722" i="33" s="1"/>
  <c r="HZ70" i="25"/>
  <c r="O103" i="9"/>
  <c r="HZ103" i="25"/>
  <c r="IG57" i="25"/>
  <c r="HZ57" i="25"/>
  <c r="IH40" i="25"/>
  <c r="HZ40" i="25"/>
  <c r="IA108" i="25"/>
  <c r="HZ108" i="25"/>
  <c r="IH54" i="25"/>
  <c r="HZ54" i="25"/>
  <c r="IF26" i="25"/>
  <c r="HZ26" i="25"/>
  <c r="IF32" i="25"/>
  <c r="HZ32" i="25"/>
  <c r="IF21" i="25"/>
  <c r="HZ21" i="25"/>
  <c r="IF34" i="25"/>
  <c r="HZ34" i="25"/>
  <c r="IF23" i="25"/>
  <c r="HZ23" i="25"/>
  <c r="IF33" i="25"/>
  <c r="HZ33" i="25"/>
  <c r="IG51" i="25"/>
  <c r="HZ51" i="25"/>
  <c r="IF27" i="25"/>
  <c r="HZ27" i="25"/>
  <c r="IH44" i="25"/>
  <c r="HZ44" i="25"/>
  <c r="IA96" i="25"/>
  <c r="HZ96" i="25"/>
  <c r="O84" i="9"/>
  <c r="HZ84" i="25"/>
  <c r="IG47" i="25"/>
  <c r="HZ47" i="25"/>
  <c r="O107" i="9"/>
  <c r="HZ107" i="25"/>
  <c r="O68" i="9"/>
  <c r="HZ68" i="25"/>
  <c r="IA99" i="25"/>
  <c r="HZ99" i="25"/>
  <c r="IH46" i="25"/>
  <c r="HZ46" i="25"/>
  <c r="IH62" i="25"/>
  <c r="HZ62" i="25"/>
  <c r="IF14" i="25"/>
  <c r="HZ14" i="25"/>
  <c r="IF13" i="25"/>
  <c r="HZ13" i="25"/>
  <c r="IF11" i="25"/>
  <c r="HZ11" i="25"/>
  <c r="IF15" i="25"/>
  <c r="HZ15" i="25"/>
  <c r="IF16" i="25"/>
  <c r="HZ16" i="25"/>
  <c r="IG98" i="25"/>
  <c r="IG73" i="25"/>
  <c r="GX53" i="25"/>
  <c r="K64" i="9"/>
  <c r="U64" i="9" s="1"/>
  <c r="W1550" i="33" s="1"/>
  <c r="L95" i="9"/>
  <c r="HK56" i="25"/>
  <c r="N71" i="9"/>
  <c r="AD71" i="9" s="1"/>
  <c r="V1749" i="33" s="1"/>
  <c r="P100" i="9"/>
  <c r="M105" i="9"/>
  <c r="Q65" i="9"/>
  <c r="GI108" i="25"/>
  <c r="IP108" i="25" s="1"/>
  <c r="E2793" i="33" s="1"/>
  <c r="IH98" i="25"/>
  <c r="GI87" i="25"/>
  <c r="IP87" i="25" s="1"/>
  <c r="E2205" i="33" s="1"/>
  <c r="IG95" i="25"/>
  <c r="HV48" i="25"/>
  <c r="U1105" i="33" s="1"/>
  <c r="M50" i="9"/>
  <c r="M61" i="9"/>
  <c r="IG108" i="25"/>
  <c r="U2786" i="33" s="1"/>
  <c r="K108" i="9"/>
  <c r="U108" i="9" s="1"/>
  <c r="W2782" i="33" s="1"/>
  <c r="O98" i="9"/>
  <c r="IH73" i="25"/>
  <c r="IH95" i="25"/>
  <c r="M56" i="9"/>
  <c r="HL61" i="25"/>
  <c r="M81" i="9"/>
  <c r="HK105" i="25"/>
  <c r="HL44" i="25"/>
  <c r="M88" i="9"/>
  <c r="HL88" i="25"/>
  <c r="O108" i="9"/>
  <c r="IO106" i="25"/>
  <c r="IF9" i="25"/>
  <c r="IE9" i="25"/>
  <c r="GZ52" i="25"/>
  <c r="U1215" i="33" s="1"/>
  <c r="V1215" i="33" s="1"/>
  <c r="BQ118" i="25"/>
  <c r="JP16" i="25" s="1"/>
  <c r="BQ119" i="25"/>
  <c r="JP17" i="25" s="1"/>
  <c r="BQ120" i="25"/>
  <c r="JP18" i="25" s="1"/>
  <c r="BQ113" i="25"/>
  <c r="BQ115" i="25"/>
  <c r="JP13" i="25" s="1"/>
  <c r="BQ121" i="25"/>
  <c r="JP19" i="25" s="1"/>
  <c r="BQ114" i="25"/>
  <c r="JP12" i="25" s="1"/>
  <c r="BQ116" i="25"/>
  <c r="JP14" i="25" s="1"/>
  <c r="BQ112" i="25"/>
  <c r="GZ91" i="25"/>
  <c r="U2307" i="33" s="1"/>
  <c r="IH75" i="25"/>
  <c r="HW98" i="25"/>
  <c r="GI64" i="25"/>
  <c r="IP64" i="25" s="1"/>
  <c r="E1561" i="33" s="1"/>
  <c r="HL104" i="25"/>
  <c r="N107" i="9"/>
  <c r="AD107" i="9" s="1"/>
  <c r="V2757" i="33" s="1"/>
  <c r="Q87" i="9"/>
  <c r="L57" i="9"/>
  <c r="GZ57" i="25"/>
  <c r="HV44" i="25"/>
  <c r="HW56" i="25"/>
  <c r="HW79" i="25"/>
  <c r="GW88" i="25"/>
  <c r="U2222" i="33" s="1"/>
  <c r="HL89" i="25"/>
  <c r="M47" i="9"/>
  <c r="HV107" i="25"/>
  <c r="U2757" i="33" s="1"/>
  <c r="HV79" i="25"/>
  <c r="HL108" i="25"/>
  <c r="K88" i="9"/>
  <c r="U88" i="9" s="1"/>
  <c r="W2222" i="33" s="1"/>
  <c r="HW44" i="25"/>
  <c r="N98" i="9"/>
  <c r="AD98" i="9" s="1"/>
  <c r="V2505" i="33" s="1"/>
  <c r="HK104" i="25"/>
  <c r="HO107" i="25"/>
  <c r="GX104" i="25"/>
  <c r="HO79" i="25"/>
  <c r="HC40" i="25"/>
  <c r="HC18" i="25"/>
  <c r="N88" i="9"/>
  <c r="AD88" i="9" s="1"/>
  <c r="V2225" i="33" s="1"/>
  <c r="IG75" i="25"/>
  <c r="M96" i="9"/>
  <c r="IH89" i="25"/>
  <c r="GI100" i="25"/>
  <c r="IP100" i="25" s="1"/>
  <c r="E2569" i="33" s="1"/>
  <c r="L79" i="9"/>
  <c r="Q85" i="9"/>
  <c r="HK40" i="25"/>
  <c r="HL40" i="25"/>
  <c r="IA29" i="25"/>
  <c r="HA27" i="25"/>
  <c r="HK27" i="25"/>
  <c r="L70" i="9"/>
  <c r="IH107" i="25"/>
  <c r="IA105" i="25"/>
  <c r="HA71" i="25"/>
  <c r="K78" i="9"/>
  <c r="IA65" i="25"/>
  <c r="L47" i="9"/>
  <c r="HV89" i="25"/>
  <c r="L87" i="9"/>
  <c r="HL71" i="25"/>
  <c r="HL78" i="25"/>
  <c r="HW70" i="25"/>
  <c r="Q89" i="9"/>
  <c r="HK108" i="25"/>
  <c r="IL94" i="25"/>
  <c r="N93" i="15" s="1"/>
  <c r="GX19" i="25"/>
  <c r="IG29" i="25"/>
  <c r="U574" i="33" s="1"/>
  <c r="IG36" i="25"/>
  <c r="O70" i="9"/>
  <c r="IG107" i="25"/>
  <c r="IH65" i="25"/>
  <c r="U1582" i="33" s="1"/>
  <c r="GZ47" i="25"/>
  <c r="U1075" i="33" s="1"/>
  <c r="V1075" i="33" s="1"/>
  <c r="HO89" i="25"/>
  <c r="HK79" i="25"/>
  <c r="HK78" i="25"/>
  <c r="U1944" i="33" s="1"/>
  <c r="HL48" i="25"/>
  <c r="M108" i="9"/>
  <c r="L86" i="9"/>
  <c r="M27" i="9"/>
  <c r="HO75" i="25"/>
  <c r="IA70" i="25"/>
  <c r="GW53" i="25"/>
  <c r="O60" i="9"/>
  <c r="K70" i="9"/>
  <c r="U70" i="9" s="1"/>
  <c r="W1718" i="33" s="1"/>
  <c r="GX93" i="25"/>
  <c r="L60" i="9"/>
  <c r="GZ65" i="25"/>
  <c r="HV75" i="25"/>
  <c r="M76" i="9"/>
  <c r="HV91" i="25"/>
  <c r="U2309" i="33" s="1"/>
  <c r="L12" i="9"/>
  <c r="IA27" i="25"/>
  <c r="HW75" i="25"/>
  <c r="HK76" i="25"/>
  <c r="GZ100" i="25"/>
  <c r="K57" i="9"/>
  <c r="U57" i="9" s="1"/>
  <c r="W1354" i="33" s="1"/>
  <c r="Q57" i="9"/>
  <c r="IO43" i="25"/>
  <c r="IL43" i="25"/>
  <c r="N42" i="15" s="1"/>
  <c r="HW40" i="25"/>
  <c r="GI19" i="25"/>
  <c r="IP19" i="25" s="1"/>
  <c r="E301" i="33" s="1"/>
  <c r="GZ12" i="25"/>
  <c r="U95" i="33" s="1"/>
  <c r="V95" i="33" s="1"/>
  <c r="O27" i="9"/>
  <c r="HL76" i="25"/>
  <c r="HW104" i="25"/>
  <c r="M79" i="9"/>
  <c r="IA30" i="25"/>
  <c r="IH27" i="25"/>
  <c r="HV51" i="25"/>
  <c r="H43" i="9"/>
  <c r="IK43" i="25"/>
  <c r="GZ68" i="25"/>
  <c r="IA44" i="25"/>
  <c r="HO56" i="25"/>
  <c r="HA68" i="25"/>
  <c r="IT43" i="25"/>
  <c r="M42" i="15"/>
  <c r="GI107" i="25"/>
  <c r="IP107" i="25" s="1"/>
  <c r="E2765" i="33" s="1"/>
  <c r="HL27" i="25"/>
  <c r="HK29" i="25"/>
  <c r="U572" i="33" s="1"/>
  <c r="O91" i="9"/>
  <c r="GW105" i="25"/>
  <c r="GX76" i="25"/>
  <c r="O44" i="9"/>
  <c r="HO44" i="25"/>
  <c r="IL44" i="25" s="1"/>
  <c r="HW76" i="25"/>
  <c r="GZ67" i="25"/>
  <c r="U1635" i="33" s="1"/>
  <c r="V1635" i="33" s="1"/>
  <c r="HA87" i="25"/>
  <c r="GW47" i="25"/>
  <c r="U1074" i="33" s="1"/>
  <c r="N70" i="9"/>
  <c r="AD70" i="9" s="1"/>
  <c r="V1721" i="33" s="1"/>
  <c r="HO54" i="25"/>
  <c r="HV93" i="25"/>
  <c r="M62" i="9"/>
  <c r="L84" i="9"/>
  <c r="IG103" i="25"/>
  <c r="U2646" i="33" s="1"/>
  <c r="HA86" i="25"/>
  <c r="GZ40" i="25"/>
  <c r="U879" i="33" s="1"/>
  <c r="V879" i="33" s="1"/>
  <c r="L40" i="9"/>
  <c r="GX83" i="25"/>
  <c r="IG44" i="25"/>
  <c r="GI42" i="25"/>
  <c r="IP42" i="25" s="1"/>
  <c r="GI56" i="25"/>
  <c r="IP56" i="25" s="1"/>
  <c r="E1337" i="33" s="1"/>
  <c r="HV70" i="25"/>
  <c r="U1721" i="33" s="1"/>
  <c r="GI98" i="25"/>
  <c r="IP98" i="25" s="1"/>
  <c r="E2513" i="33" s="1"/>
  <c r="HA84" i="25"/>
  <c r="IA103" i="25"/>
  <c r="GI68" i="25"/>
  <c r="IP68" i="25" s="1"/>
  <c r="E1673" i="33" s="1"/>
  <c r="IH103" i="25"/>
  <c r="Q68" i="9"/>
  <c r="HO72" i="25"/>
  <c r="GW67" i="25"/>
  <c r="U1634" i="33" s="1"/>
  <c r="N64" i="9"/>
  <c r="AD64" i="9" s="1"/>
  <c r="V1553" i="33" s="1"/>
  <c r="IA86" i="25"/>
  <c r="GW39" i="25"/>
  <c r="U850" i="33" s="1"/>
  <c r="GI44" i="25"/>
  <c r="IP44" i="25" s="1"/>
  <c r="IT54" i="25"/>
  <c r="O29" i="9"/>
  <c r="M64" i="9"/>
  <c r="HK47" i="25"/>
  <c r="U1076" i="33" s="1"/>
  <c r="HL96" i="25"/>
  <c r="IA89" i="25"/>
  <c r="N104" i="9"/>
  <c r="AD104" i="9" s="1"/>
  <c r="V2673" i="33" s="1"/>
  <c r="L67" i="9"/>
  <c r="HV104" i="25"/>
  <c r="K107" i="9"/>
  <c r="U107" i="9" s="1"/>
  <c r="W2754" i="33" s="1"/>
  <c r="K79" i="9"/>
  <c r="U79" i="9" s="1"/>
  <c r="W1970" i="33" s="1"/>
  <c r="HV58" i="25"/>
  <c r="U1385" i="33" s="1"/>
  <c r="GW95" i="25"/>
  <c r="U2418" i="33" s="1"/>
  <c r="M87" i="9"/>
  <c r="O53" i="9"/>
  <c r="IH58" i="25"/>
  <c r="HL101" i="25"/>
  <c r="GW64" i="25"/>
  <c r="U1550" i="33" s="1"/>
  <c r="HK75" i="25"/>
  <c r="J76" i="15"/>
  <c r="P84" i="9"/>
  <c r="IG46" i="25"/>
  <c r="U1050" i="33" s="1"/>
  <c r="O42" i="9"/>
  <c r="IL77" i="25"/>
  <c r="R77" i="9" s="1"/>
  <c r="GX54" i="25"/>
  <c r="L48" i="9"/>
  <c r="HK81" i="25"/>
  <c r="GW101" i="25"/>
  <c r="U2586" i="33" s="1"/>
  <c r="HW64" i="25"/>
  <c r="GI55" i="25"/>
  <c r="IP55" i="25" s="1"/>
  <c r="E1309" i="33" s="1"/>
  <c r="N57" i="9"/>
  <c r="AD57" i="9" s="1"/>
  <c r="V1357" i="33" s="1"/>
  <c r="M57" i="9"/>
  <c r="GW42" i="25"/>
  <c r="U934" i="33" s="1"/>
  <c r="GW36" i="25"/>
  <c r="L91" i="9"/>
  <c r="HK87" i="25"/>
  <c r="U2196" i="33" s="1"/>
  <c r="N48" i="9"/>
  <c r="AD48" i="9" s="1"/>
  <c r="V1105" i="33" s="1"/>
  <c r="IO77" i="25"/>
  <c r="IT77" i="25"/>
  <c r="IA46" i="25"/>
  <c r="L101" i="9"/>
  <c r="O64" i="9"/>
  <c r="IH76" i="25"/>
  <c r="IG42" i="25"/>
  <c r="U938" i="33" s="1"/>
  <c r="K54" i="9"/>
  <c r="U54" i="9" s="1"/>
  <c r="W1270" i="33" s="1"/>
  <c r="K101" i="9"/>
  <c r="U101" i="9" s="1"/>
  <c r="W2586" i="33" s="1"/>
  <c r="HV90" i="25"/>
  <c r="M44" i="9"/>
  <c r="P73" i="9"/>
  <c r="HO84" i="25"/>
  <c r="HV84" i="25"/>
  <c r="HL99" i="25"/>
  <c r="GI84" i="25"/>
  <c r="IP84" i="25" s="1"/>
  <c r="E2121" i="33" s="1"/>
  <c r="GI57" i="25"/>
  <c r="IP57" i="25" s="1"/>
  <c r="E1365" i="33" s="1"/>
  <c r="GI27" i="25"/>
  <c r="IP27" i="25" s="1"/>
  <c r="E525" i="33" s="1"/>
  <c r="HO82" i="25"/>
  <c r="HK57" i="25"/>
  <c r="N82" i="9"/>
  <c r="AD82" i="9" s="1"/>
  <c r="V2057" i="33" s="1"/>
  <c r="HO30" i="25"/>
  <c r="GZ27" i="25"/>
  <c r="U515" i="33" s="1"/>
  <c r="HV29" i="25"/>
  <c r="U573" i="33" s="1"/>
  <c r="N30" i="9"/>
  <c r="AD30" i="9" s="1"/>
  <c r="V601" i="33" s="1"/>
  <c r="GW76" i="25"/>
  <c r="HL93" i="25"/>
  <c r="IA53" i="25"/>
  <c r="IA58" i="25"/>
  <c r="HK101" i="25"/>
  <c r="O79" i="9"/>
  <c r="GX36" i="25"/>
  <c r="GI72" i="25"/>
  <c r="IP72" i="25" s="1"/>
  <c r="M65" i="9"/>
  <c r="GI93" i="25"/>
  <c r="IP93" i="25" s="1"/>
  <c r="GI71" i="25"/>
  <c r="IP71" i="25" s="1"/>
  <c r="O58" i="9"/>
  <c r="J53" i="15"/>
  <c r="GI73" i="25"/>
  <c r="IP73" i="25" s="1"/>
  <c r="E1813" i="33" s="1"/>
  <c r="IS77" i="25"/>
  <c r="N1925" i="33" s="1"/>
  <c r="IA64" i="25"/>
  <c r="IL64" i="25" s="1"/>
  <c r="GZ76" i="25"/>
  <c r="IA47" i="25"/>
  <c r="HL81" i="25"/>
  <c r="S77" i="9"/>
  <c r="HK44" i="25"/>
  <c r="HW84" i="25"/>
  <c r="HL68" i="25"/>
  <c r="IA40" i="25"/>
  <c r="IK40" i="25" s="1"/>
  <c r="HV86" i="25"/>
  <c r="HV82" i="25"/>
  <c r="U2057" i="33" s="1"/>
  <c r="HW57" i="25"/>
  <c r="HL57" i="25"/>
  <c r="IH24" i="25"/>
  <c r="P86" i="9"/>
  <c r="IG100" i="25"/>
  <c r="K47" i="9"/>
  <c r="U47" i="9" s="1"/>
  <c r="W1074" i="33" s="1"/>
  <c r="GZ79" i="25"/>
  <c r="U1971" i="33" s="1"/>
  <c r="V1971" i="33" s="1"/>
  <c r="HO58" i="25"/>
  <c r="HA72" i="25"/>
  <c r="GX98" i="25"/>
  <c r="HW58" i="25"/>
  <c r="N39" i="9"/>
  <c r="AD39" i="9" s="1"/>
  <c r="V853" i="33" s="1"/>
  <c r="L72" i="9"/>
  <c r="GI37" i="25"/>
  <c r="IP37" i="25" s="1"/>
  <c r="E805" i="33" s="1"/>
  <c r="HL47" i="25"/>
  <c r="O89" i="9"/>
  <c r="HO39" i="25"/>
  <c r="O81" i="9"/>
  <c r="HA89" i="25"/>
  <c r="N62" i="9"/>
  <c r="AD62" i="9" s="1"/>
  <c r="V1497" i="33" s="1"/>
  <c r="GI82" i="25"/>
  <c r="IP82" i="25" s="1"/>
  <c r="GZ103" i="25"/>
  <c r="U2643" i="33" s="1"/>
  <c r="V2643" i="33" s="1"/>
  <c r="K40" i="9"/>
  <c r="U40" i="9" s="1"/>
  <c r="W878" i="33" s="1"/>
  <c r="IK106" i="25"/>
  <c r="GI89" i="25"/>
  <c r="IP89" i="25" s="1"/>
  <c r="IH100" i="25"/>
  <c r="L103" i="9"/>
  <c r="GX82" i="25"/>
  <c r="HW90" i="25"/>
  <c r="Q90" i="9"/>
  <c r="HL85" i="25"/>
  <c r="HV12" i="25"/>
  <c r="IN106" i="25"/>
  <c r="GW44" i="25"/>
  <c r="U990" i="33" s="1"/>
  <c r="IH64" i="25"/>
  <c r="M104" i="9"/>
  <c r="HA76" i="25"/>
  <c r="IA42" i="25"/>
  <c r="HV64" i="25"/>
  <c r="HO90" i="25"/>
  <c r="IO90" i="25" s="1"/>
  <c r="HW62" i="25"/>
  <c r="HK85" i="25"/>
  <c r="U2140" i="33" s="1"/>
  <c r="HV62" i="25"/>
  <c r="GI62" i="25"/>
  <c r="IP62" i="25" s="1"/>
  <c r="E1505" i="33" s="1"/>
  <c r="K82" i="9"/>
  <c r="U82" i="9" s="1"/>
  <c r="W2054" i="33" s="1"/>
  <c r="HC85" i="25"/>
  <c r="HW27" i="25"/>
  <c r="HV27" i="25"/>
  <c r="U517" i="33" s="1"/>
  <c r="Q29" i="9"/>
  <c r="GW29" i="25"/>
  <c r="IH30" i="25"/>
  <c r="IH36" i="25"/>
  <c r="P30" i="9"/>
  <c r="IH18" i="25"/>
  <c r="IH91" i="25"/>
  <c r="GZ56" i="25"/>
  <c r="U1327" i="33" s="1"/>
  <c r="HK58" i="25"/>
  <c r="U1384" i="33" s="1"/>
  <c r="GW58" i="25"/>
  <c r="GX100" i="25"/>
  <c r="O105" i="9"/>
  <c r="GX105" i="25"/>
  <c r="HA64" i="25"/>
  <c r="HL64" i="25"/>
  <c r="HV73" i="25"/>
  <c r="U1805" i="33" s="1"/>
  <c r="IH60" i="25"/>
  <c r="GX70" i="25"/>
  <c r="M98" i="9"/>
  <c r="N76" i="9"/>
  <c r="AD76" i="9" s="1"/>
  <c r="V1889" i="33" s="1"/>
  <c r="IH79" i="25"/>
  <c r="M75" i="9"/>
  <c r="HA58" i="25"/>
  <c r="HA39" i="25"/>
  <c r="HV72" i="25"/>
  <c r="U1777" i="33" s="1"/>
  <c r="P57" i="9"/>
  <c r="GZ46" i="25"/>
  <c r="U1047" i="33" s="1"/>
  <c r="V1047" i="33" s="1"/>
  <c r="IG76" i="25"/>
  <c r="U1890" i="33" s="1"/>
  <c r="M95" i="9"/>
  <c r="GI53" i="25"/>
  <c r="IP53" i="25" s="1"/>
  <c r="HW53" i="25"/>
  <c r="K67" i="9"/>
  <c r="U67" i="9" s="1"/>
  <c r="W1634" i="33" s="1"/>
  <c r="IH47" i="25"/>
  <c r="HK71" i="25"/>
  <c r="U1748" i="33" s="1"/>
  <c r="HA60" i="25"/>
  <c r="HW54" i="25"/>
  <c r="M48" i="9"/>
  <c r="HA65" i="25"/>
  <c r="HW93" i="25"/>
  <c r="GI104" i="25"/>
  <c r="IP104" i="25" s="1"/>
  <c r="E2681" i="33" s="1"/>
  <c r="IG18" i="25"/>
  <c r="IA18" i="25"/>
  <c r="IH99" i="25"/>
  <c r="K62" i="9"/>
  <c r="U62" i="9" s="1"/>
  <c r="W1494" i="33" s="1"/>
  <c r="HO68" i="25"/>
  <c r="HC62" i="25"/>
  <c r="IA36" i="25"/>
  <c r="GX29" i="25"/>
  <c r="IG30" i="25"/>
  <c r="O36" i="9"/>
  <c r="IA91" i="25"/>
  <c r="GX58" i="25"/>
  <c r="IG105" i="25"/>
  <c r="U2702" i="33" s="1"/>
  <c r="L64" i="9"/>
  <c r="HO73" i="25"/>
  <c r="IG60" i="25"/>
  <c r="U1442" i="33" s="1"/>
  <c r="HK98" i="25"/>
  <c r="GZ104" i="25"/>
  <c r="U2671" i="33" s="1"/>
  <c r="V2671" i="33" s="1"/>
  <c r="HV76" i="25"/>
  <c r="U1889" i="33" s="1"/>
  <c r="IA79" i="25"/>
  <c r="K39" i="9"/>
  <c r="U39" i="9" s="1"/>
  <c r="W850" i="33" s="1"/>
  <c r="N72" i="9"/>
  <c r="AD72" i="9" s="1"/>
  <c r="V1777" i="33" s="1"/>
  <c r="GX107" i="25"/>
  <c r="GI69" i="25"/>
  <c r="IP69" i="25" s="1"/>
  <c r="IA76" i="25"/>
  <c r="GX79" i="25"/>
  <c r="HL95" i="25"/>
  <c r="HV53" i="25"/>
  <c r="U1245" i="33" s="1"/>
  <c r="O47" i="9"/>
  <c r="M71" i="9"/>
  <c r="HV54" i="25"/>
  <c r="HK48" i="25"/>
  <c r="U1104" i="33" s="1"/>
  <c r="HO93" i="25"/>
  <c r="IS94" i="25"/>
  <c r="N2401" i="33" s="1"/>
  <c r="GW52" i="25"/>
  <c r="GX52" i="25"/>
  <c r="L62" i="9"/>
  <c r="GI103" i="25"/>
  <c r="IP103" i="25" s="1"/>
  <c r="E2653" i="33" s="1"/>
  <c r="IG86" i="25"/>
  <c r="HK62" i="25"/>
  <c r="U1496" i="33" s="1"/>
  <c r="HC86" i="25"/>
  <c r="O30" i="9"/>
  <c r="GW83" i="25"/>
  <c r="M58" i="9"/>
  <c r="HK64" i="25"/>
  <c r="HK100" i="25"/>
  <c r="HL98" i="25"/>
  <c r="HL75" i="25"/>
  <c r="GX90" i="25"/>
  <c r="HK95" i="25"/>
  <c r="U2420" i="33" s="1"/>
  <c r="O18" i="9"/>
  <c r="GZ62" i="25"/>
  <c r="U1495" i="33" s="1"/>
  <c r="V1495" i="33" s="1"/>
  <c r="Q103" i="9"/>
  <c r="GI99" i="25"/>
  <c r="IP99" i="25" s="1"/>
  <c r="E2541" i="33" s="1"/>
  <c r="IH86" i="25"/>
  <c r="O100" i="9"/>
  <c r="HW39" i="25"/>
  <c r="GX62" i="25"/>
  <c r="IA62" i="25"/>
  <c r="O62" i="9"/>
  <c r="J93" i="15"/>
  <c r="GI67" i="25"/>
  <c r="IP67" i="25" s="1"/>
  <c r="E1645" i="33" s="1"/>
  <c r="HK86" i="25"/>
  <c r="M82" i="9"/>
  <c r="HC82" i="25"/>
  <c r="M68" i="9"/>
  <c r="HO57" i="25"/>
  <c r="H94" i="9"/>
  <c r="O57" i="9"/>
  <c r="HK82" i="25"/>
  <c r="U2056" i="33" s="1"/>
  <c r="IA57" i="25"/>
  <c r="GW104" i="25"/>
  <c r="U2670" i="33" s="1"/>
  <c r="O99" i="9"/>
  <c r="IH57" i="25"/>
  <c r="HL86" i="25"/>
  <c r="S94" i="9"/>
  <c r="IL78" i="25"/>
  <c r="N77" i="15" s="1"/>
  <c r="N67" i="9"/>
  <c r="AD67" i="9" s="1"/>
  <c r="V1637" i="33" s="1"/>
  <c r="GZ89" i="25"/>
  <c r="U2251" i="33" s="1"/>
  <c r="HK103" i="25"/>
  <c r="U2644" i="33" s="1"/>
  <c r="HO67" i="25"/>
  <c r="HA44" i="25"/>
  <c r="GI90" i="25"/>
  <c r="IP90" i="25" s="1"/>
  <c r="E2289" i="33" s="1"/>
  <c r="M99" i="9"/>
  <c r="J94" i="15"/>
  <c r="IH83" i="25"/>
  <c r="HL56" i="25"/>
  <c r="HA100" i="25"/>
  <c r="GZ44" i="25"/>
  <c r="Q75" i="9"/>
  <c r="GI70" i="25"/>
  <c r="IP70" i="25" s="1"/>
  <c r="E1729" i="33" s="1"/>
  <c r="IM106" i="25"/>
  <c r="HW67" i="25"/>
  <c r="GI86" i="25"/>
  <c r="IP86" i="25" s="1"/>
  <c r="E2177" i="33" s="1"/>
  <c r="HC99" i="25"/>
  <c r="M103" i="9"/>
  <c r="HW100" i="25"/>
  <c r="HL103" i="25"/>
  <c r="N52" i="9"/>
  <c r="AD52" i="9" s="1"/>
  <c r="V1217" i="33" s="1"/>
  <c r="HO52" i="25"/>
  <c r="HV52" i="25"/>
  <c r="U1217" i="33" s="1"/>
  <c r="Q86" i="9"/>
  <c r="P74" i="9"/>
  <c r="N83" i="9"/>
  <c r="AD83" i="9" s="1"/>
  <c r="V2085" i="33" s="1"/>
  <c r="Q44" i="9"/>
  <c r="GI52" i="25"/>
  <c r="IP52" i="25" s="1"/>
  <c r="E1225" i="33" s="1"/>
  <c r="GZ99" i="25"/>
  <c r="HA99" i="25"/>
  <c r="HV99" i="25"/>
  <c r="HO99" i="25"/>
  <c r="IS54" i="25"/>
  <c r="N1281" i="33" s="1"/>
  <c r="HL79" i="25"/>
  <c r="IG99" i="25"/>
  <c r="U2534" i="33" s="1"/>
  <c r="HW99" i="25"/>
  <c r="IO102" i="25"/>
  <c r="GZ74" i="25"/>
  <c r="U1831" i="33" s="1"/>
  <c r="V1831" i="33" s="1"/>
  <c r="HW68" i="25"/>
  <c r="J42" i="15"/>
  <c r="HV85" i="25"/>
  <c r="L74" i="9"/>
  <c r="HV68" i="25"/>
  <c r="U1665" i="33" s="1"/>
  <c r="GZ11" i="25"/>
  <c r="GX68" i="25"/>
  <c r="K68" i="9"/>
  <c r="U68" i="9" s="1"/>
  <c r="W1662" i="33" s="1"/>
  <c r="HK68" i="25"/>
  <c r="U1664" i="33" s="1"/>
  <c r="S43" i="9"/>
  <c r="IG37" i="25"/>
  <c r="GX15" i="25"/>
  <c r="IO97" i="25"/>
  <c r="IA84" i="25"/>
  <c r="L82" i="9"/>
  <c r="HA82" i="25"/>
  <c r="GZ82" i="25"/>
  <c r="IH15" i="25"/>
  <c r="N91" i="9"/>
  <c r="AD91" i="9" s="1"/>
  <c r="V2309" i="33" s="1"/>
  <c r="L39" i="9"/>
  <c r="GW90" i="25"/>
  <c r="U2278" i="33" s="1"/>
  <c r="GZ51" i="25"/>
  <c r="U1187" i="33" s="1"/>
  <c r="V1187" i="33" s="1"/>
  <c r="K87" i="9"/>
  <c r="U87" i="9" s="1"/>
  <c r="W2194" i="33" s="1"/>
  <c r="HV74" i="25"/>
  <c r="O15" i="9"/>
  <c r="O37" i="9"/>
  <c r="HO91" i="25"/>
  <c r="M100" i="9"/>
  <c r="IA67" i="25"/>
  <c r="GW98" i="25"/>
  <c r="U2502" i="33" s="1"/>
  <c r="GW87" i="25"/>
  <c r="U2194" i="33" s="1"/>
  <c r="IG68" i="25"/>
  <c r="IA68" i="25"/>
  <c r="IH68" i="25"/>
  <c r="HA11" i="25"/>
  <c r="IA37" i="25"/>
  <c r="IK97" i="25"/>
  <c r="HL100" i="25"/>
  <c r="IL88" i="25"/>
  <c r="N87" i="15" s="1"/>
  <c r="L51" i="9"/>
  <c r="P85" i="9"/>
  <c r="IG82" i="25"/>
  <c r="IH82" i="25"/>
  <c r="IA82" i="25"/>
  <c r="O82" i="9"/>
  <c r="HW86" i="25"/>
  <c r="HO86" i="25"/>
  <c r="IL106" i="25"/>
  <c r="N105" i="15" s="1"/>
  <c r="K85" i="9"/>
  <c r="U85" i="9" s="1"/>
  <c r="W2138" i="33" s="1"/>
  <c r="GW85" i="25"/>
  <c r="GZ37" i="25"/>
  <c r="GW15" i="25"/>
  <c r="U178" i="33" s="1"/>
  <c r="IM97" i="25"/>
  <c r="GI85" i="25"/>
  <c r="IP85" i="25" s="1"/>
  <c r="E2149" i="33" s="1"/>
  <c r="HO85" i="25"/>
  <c r="GZ85" i="25"/>
  <c r="U2139" i="33" s="1"/>
  <c r="V2139" i="33" s="1"/>
  <c r="L85" i="9"/>
  <c r="IH51" i="25"/>
  <c r="IN94" i="25"/>
  <c r="GX85" i="25"/>
  <c r="HW85" i="25"/>
  <c r="GX96" i="25"/>
  <c r="O83" i="9"/>
  <c r="O67" i="9"/>
  <c r="N100" i="9"/>
  <c r="AD100" i="9" s="1"/>
  <c r="V2561" i="33" s="1"/>
  <c r="GI76" i="25"/>
  <c r="IP76" i="25" s="1"/>
  <c r="E1897" i="33" s="1"/>
  <c r="IG83" i="25"/>
  <c r="II67" i="25"/>
  <c r="U1643" i="33" s="1"/>
  <c r="V1643" i="33" s="1"/>
  <c r="HV100" i="25"/>
  <c r="U2561" i="33" s="1"/>
  <c r="K74" i="9"/>
  <c r="U74" i="9" s="1"/>
  <c r="W1830" i="33" s="1"/>
  <c r="GX74" i="25"/>
  <c r="IG67" i="25"/>
  <c r="U1638" i="33" s="1"/>
  <c r="S102" i="9"/>
  <c r="IN102" i="25"/>
  <c r="IH84" i="25"/>
  <c r="IG84" i="25"/>
  <c r="HC74" i="25"/>
  <c r="HL74" i="25"/>
  <c r="M74" i="9"/>
  <c r="HK74" i="25"/>
  <c r="IN74" i="25"/>
  <c r="HW74" i="25"/>
  <c r="N74" i="9"/>
  <c r="AD74" i="9" s="1"/>
  <c r="V1833" i="33" s="1"/>
  <c r="IT102" i="25"/>
  <c r="IS102" i="25"/>
  <c r="N2625" i="33" s="1"/>
  <c r="GI96" i="25"/>
  <c r="IP96" i="25" s="1"/>
  <c r="E2457" i="33" s="1"/>
  <c r="GI74" i="25"/>
  <c r="IP74" i="25" s="1"/>
  <c r="E1841" i="33" s="1"/>
  <c r="K84" i="9"/>
  <c r="U84" i="9" s="1"/>
  <c r="W2110" i="33" s="1"/>
  <c r="GW84" i="25"/>
  <c r="U2110" i="33" s="1"/>
  <c r="HA36" i="25"/>
  <c r="N29" i="9"/>
  <c r="AD29" i="9" s="1"/>
  <c r="V573" i="33" s="1"/>
  <c r="HW30" i="25"/>
  <c r="GI30" i="25"/>
  <c r="IP30" i="25" s="1"/>
  <c r="Q37" i="9"/>
  <c r="HW15" i="25"/>
  <c r="HL19" i="25"/>
  <c r="IA75" i="25"/>
  <c r="M89" i="9"/>
  <c r="Q79" i="9"/>
  <c r="GI75" i="25"/>
  <c r="IP75" i="25" s="1"/>
  <c r="E1869" i="33" s="1"/>
  <c r="K96" i="9"/>
  <c r="U96" i="9" s="1"/>
  <c r="W2446" i="33" s="1"/>
  <c r="K44" i="9"/>
  <c r="U44" i="9" s="1"/>
  <c r="W990" i="33" s="1"/>
  <c r="O96" i="9"/>
  <c r="O51" i="9"/>
  <c r="HL39" i="25"/>
  <c r="GI79" i="25"/>
  <c r="IP79" i="25" s="1"/>
  <c r="E1981" i="33" s="1"/>
  <c r="IK94" i="25"/>
  <c r="H102" i="9"/>
  <c r="P92" i="9"/>
  <c r="HK89" i="25"/>
  <c r="U2252" i="33" s="1"/>
  <c r="IG96" i="25"/>
  <c r="U2450" i="33" s="1"/>
  <c r="IA51" i="25"/>
  <c r="HK39" i="25"/>
  <c r="U852" i="33" s="1"/>
  <c r="GX12" i="25"/>
  <c r="K37" i="9"/>
  <c r="U37" i="9" s="1"/>
  <c r="W794" i="33" s="1"/>
  <c r="M19" i="9"/>
  <c r="GI29" i="25"/>
  <c r="IP29" i="25" s="1"/>
  <c r="E581" i="33" s="1"/>
  <c r="M39" i="9"/>
  <c r="P96" i="9"/>
  <c r="HK37" i="25"/>
  <c r="HC37" i="25"/>
  <c r="HA92" i="25"/>
  <c r="GZ92" i="25"/>
  <c r="L92" i="9"/>
  <c r="HL37" i="25"/>
  <c r="IG11" i="25"/>
  <c r="P36" i="9"/>
  <c r="HD23" i="25"/>
  <c r="HC23" i="25"/>
  <c r="HD12" i="25"/>
  <c r="HC12" i="25"/>
  <c r="HK36" i="25"/>
  <c r="HC36" i="25"/>
  <c r="M24" i="9"/>
  <c r="HC24" i="25"/>
  <c r="HD51" i="25"/>
  <c r="HC51" i="25"/>
  <c r="GZ66" i="25"/>
  <c r="HK92" i="25"/>
  <c r="HC92" i="25"/>
  <c r="HK10" i="25"/>
  <c r="HC10" i="25"/>
  <c r="HD25" i="25"/>
  <c r="HC25" i="25"/>
  <c r="M35" i="9"/>
  <c r="HC35" i="25"/>
  <c r="HK91" i="25"/>
  <c r="HC91" i="25"/>
  <c r="HW66" i="25"/>
  <c r="GI92" i="25"/>
  <c r="IP92" i="25" s="1"/>
  <c r="E2345" i="33" s="1"/>
  <c r="M33" i="9"/>
  <c r="HC33" i="25"/>
  <c r="HK17" i="25"/>
  <c r="HC17" i="25"/>
  <c r="HL11" i="25"/>
  <c r="HC11" i="25"/>
  <c r="IT81" i="25"/>
  <c r="HL92" i="25"/>
  <c r="M92" i="9"/>
  <c r="Q74" i="9"/>
  <c r="HD9" i="25"/>
  <c r="HC9" i="25"/>
  <c r="GW12" i="25"/>
  <c r="HD37" i="25"/>
  <c r="HO15" i="25"/>
  <c r="N15" i="9"/>
  <c r="AD15" i="9" s="1"/>
  <c r="V181" i="33" s="1"/>
  <c r="GZ36" i="25"/>
  <c r="GI51" i="25"/>
  <c r="IP51" i="25" s="1"/>
  <c r="E1197" i="33" s="1"/>
  <c r="IG52" i="25"/>
  <c r="IA52" i="25"/>
  <c r="O52" i="9"/>
  <c r="IH52" i="25"/>
  <c r="Q52" i="9"/>
  <c r="IH92" i="25"/>
  <c r="O92" i="9"/>
  <c r="GI12" i="25"/>
  <c r="IP12" i="25" s="1"/>
  <c r="M37" i="9"/>
  <c r="IL97" i="25"/>
  <c r="N96" i="15" s="1"/>
  <c r="IK49" i="25"/>
  <c r="IM94" i="25"/>
  <c r="HW83" i="25"/>
  <c r="IO94" i="25"/>
  <c r="GI66" i="25"/>
  <c r="IP66" i="25" s="1"/>
  <c r="E1617" i="33" s="1"/>
  <c r="Q66" i="9"/>
  <c r="HO83" i="25"/>
  <c r="Q91" i="9"/>
  <c r="IL102" i="25"/>
  <c r="N101" i="15" s="1"/>
  <c r="IG92" i="25"/>
  <c r="GW92" i="25"/>
  <c r="K92" i="9"/>
  <c r="U92" i="9" s="1"/>
  <c r="W2334" i="33" s="1"/>
  <c r="GX92" i="25"/>
  <c r="IK102" i="25"/>
  <c r="IM102" i="25"/>
  <c r="HA66" i="25"/>
  <c r="HD66" i="25"/>
  <c r="IK66" i="25" s="1"/>
  <c r="HL66" i="25"/>
  <c r="HK66" i="25"/>
  <c r="M66" i="9"/>
  <c r="N66" i="9"/>
  <c r="AD66" i="9" s="1"/>
  <c r="V1609" i="33" s="1"/>
  <c r="HV66" i="25"/>
  <c r="GW66" i="25"/>
  <c r="U1606" i="33" s="1"/>
  <c r="GX66" i="25"/>
  <c r="K66" i="9"/>
  <c r="U66" i="9" s="1"/>
  <c r="W1606" i="33" s="1"/>
  <c r="S106" i="9"/>
  <c r="HD36" i="25"/>
  <c r="M51" i="9"/>
  <c r="IK69" i="25"/>
  <c r="IL59" i="25"/>
  <c r="N58" i="15" s="1"/>
  <c r="HL51" i="25"/>
  <c r="HL91" i="25"/>
  <c r="M11" i="9"/>
  <c r="GW37" i="25"/>
  <c r="U794" i="33" s="1"/>
  <c r="GX11" i="25"/>
  <c r="O33" i="9"/>
  <c r="S46" i="9"/>
  <c r="IS95" i="25"/>
  <c r="N2429" i="33" s="1"/>
  <c r="IL100" i="25"/>
  <c r="N99" i="15" s="1"/>
  <c r="HO51" i="25"/>
  <c r="M91" i="9"/>
  <c r="GI91" i="25"/>
  <c r="IP91" i="25" s="1"/>
  <c r="E2317" i="33" s="1"/>
  <c r="HO12" i="25"/>
  <c r="N37" i="9"/>
  <c r="AD37" i="9" s="1"/>
  <c r="V797" i="33" s="1"/>
  <c r="IT95" i="25"/>
  <c r="H95" i="9"/>
  <c r="HW51" i="25"/>
  <c r="HD91" i="25"/>
  <c r="IG24" i="25"/>
  <c r="U434" i="33" s="1"/>
  <c r="M23" i="9"/>
  <c r="IH33" i="25"/>
  <c r="L83" i="9"/>
  <c r="H81" i="9"/>
  <c r="HL23" i="25"/>
  <c r="IG33" i="25"/>
  <c r="U686" i="33" s="1"/>
  <c r="L17" i="9"/>
  <c r="GZ83" i="25"/>
  <c r="U2083" i="33" s="1"/>
  <c r="V2083" i="33" s="1"/>
  <c r="J80" i="15"/>
  <c r="L15" i="9"/>
  <c r="HK23" i="25"/>
  <c r="GW11" i="25"/>
  <c r="IA33" i="25"/>
  <c r="HW35" i="25"/>
  <c r="IK96" i="25"/>
  <c r="IS81" i="25"/>
  <c r="N2037" i="33" s="1"/>
  <c r="IN56" i="25"/>
  <c r="GZ23" i="25"/>
  <c r="IM56" i="25"/>
  <c r="H50" i="9"/>
  <c r="HK12" i="25"/>
  <c r="IT106" i="25"/>
  <c r="J105" i="15"/>
  <c r="IS106" i="25"/>
  <c r="N2737" i="33" s="1"/>
  <c r="H106" i="9"/>
  <c r="HL36" i="25"/>
  <c r="H18" i="9"/>
  <c r="HL12" i="25"/>
  <c r="IT18" i="25"/>
  <c r="HA37" i="25"/>
  <c r="IG15" i="25"/>
  <c r="U182" i="33" s="1"/>
  <c r="M36" i="9"/>
  <c r="P12" i="9"/>
  <c r="IH37" i="25"/>
  <c r="IA11" i="25"/>
  <c r="M12" i="9"/>
  <c r="GI36" i="25"/>
  <c r="IP36" i="25" s="1"/>
  <c r="E777" i="33" s="1"/>
  <c r="J17" i="15"/>
  <c r="GI11" i="25"/>
  <c r="IP11" i="25" s="1"/>
  <c r="HK24" i="25"/>
  <c r="P15" i="9"/>
  <c r="N17" i="9"/>
  <c r="AD17" i="9" s="1"/>
  <c r="V237" i="33" s="1"/>
  <c r="IS18" i="25"/>
  <c r="N273" i="33" s="1"/>
  <c r="IS50" i="25"/>
  <c r="N1169" i="33" s="1"/>
  <c r="IT50" i="25"/>
  <c r="GW35" i="25"/>
  <c r="U738" i="33" s="1"/>
  <c r="IO100" i="25"/>
  <c r="J49" i="15"/>
  <c r="IL61" i="25"/>
  <c r="N60" i="15" s="1"/>
  <c r="IL95" i="25"/>
  <c r="N94" i="15" s="1"/>
  <c r="IL49" i="25"/>
  <c r="N48" i="15" s="1"/>
  <c r="HL24" i="25"/>
  <c r="HD24" i="25"/>
  <c r="GI80" i="25"/>
  <c r="IP80" i="25" s="1"/>
  <c r="E2009" i="33" s="1"/>
  <c r="M10" i="9"/>
  <c r="HD10" i="25"/>
  <c r="IL101" i="25"/>
  <c r="N100" i="15" s="1"/>
  <c r="L33" i="9"/>
  <c r="HD35" i="25"/>
  <c r="S97" i="9"/>
  <c r="IO78" i="25"/>
  <c r="Q83" i="9"/>
  <c r="GI24" i="25"/>
  <c r="IP24" i="25" s="1"/>
  <c r="E441" i="33" s="1"/>
  <c r="IN61" i="25"/>
  <c r="IO61" i="25"/>
  <c r="IM49" i="25"/>
  <c r="GI45" i="25"/>
  <c r="IP45" i="25" s="1"/>
  <c r="E1029" i="33" s="1"/>
  <c r="IS108" i="25"/>
  <c r="N2793" i="33" s="1"/>
  <c r="J107" i="15"/>
  <c r="H108" i="9"/>
  <c r="IT108" i="25"/>
  <c r="HA24" i="25"/>
  <c r="GZ24" i="25"/>
  <c r="GI83" i="25"/>
  <c r="IP83" i="25" s="1"/>
  <c r="E2093" i="33" s="1"/>
  <c r="IO46" i="25"/>
  <c r="IM95" i="25"/>
  <c r="IL71" i="25"/>
  <c r="N70" i="15" s="1"/>
  <c r="IL48" i="25"/>
  <c r="N47" i="15" s="1"/>
  <c r="IK50" i="25"/>
  <c r="IN81" i="25"/>
  <c r="IM104" i="25"/>
  <c r="IF24" i="25"/>
  <c r="IA24" i="25"/>
  <c r="HD11" i="25"/>
  <c r="HW12" i="25"/>
  <c r="IH11" i="25"/>
  <c r="O11" i="9"/>
  <c r="Q41" i="9"/>
  <c r="P89" i="9"/>
  <c r="IO70" i="25"/>
  <c r="P81" i="9"/>
  <c r="S81" i="9" s="1"/>
  <c r="IO69" i="25"/>
  <c r="P76" i="9"/>
  <c r="P91" i="9"/>
  <c r="P45" i="9"/>
  <c r="GW45" i="25"/>
  <c r="K45" i="9"/>
  <c r="U45" i="9" s="1"/>
  <c r="W1018" i="33" s="1"/>
  <c r="GX45" i="25"/>
  <c r="HO80" i="25"/>
  <c r="N80" i="9"/>
  <c r="AD80" i="9" s="1"/>
  <c r="V2001" i="33" s="1"/>
  <c r="HW80" i="25"/>
  <c r="HV80" i="25"/>
  <c r="HL80" i="25"/>
  <c r="HD80" i="25"/>
  <c r="HK80" i="25"/>
  <c r="M80" i="9"/>
  <c r="IM50" i="25"/>
  <c r="IO50" i="25"/>
  <c r="K63" i="9"/>
  <c r="U63" i="9" s="1"/>
  <c r="W1522" i="33" s="1"/>
  <c r="GW63" i="25"/>
  <c r="U1522" i="33" s="1"/>
  <c r="GX63" i="25"/>
  <c r="IA63" i="25"/>
  <c r="O63" i="9"/>
  <c r="IG63" i="25"/>
  <c r="U1526" i="33" s="1"/>
  <c r="IH63" i="25"/>
  <c r="K41" i="9"/>
  <c r="U41" i="9" s="1"/>
  <c r="W906" i="33" s="1"/>
  <c r="GW41" i="25"/>
  <c r="GX41" i="25"/>
  <c r="IO101" i="25"/>
  <c r="IK104" i="25"/>
  <c r="IN104" i="25"/>
  <c r="IK59" i="25"/>
  <c r="IO71" i="25"/>
  <c r="IL96" i="25"/>
  <c r="S69" i="9"/>
  <c r="IM69" i="25"/>
  <c r="IK64" i="25"/>
  <c r="IT61" i="25"/>
  <c r="H61" i="9"/>
  <c r="J60" i="15"/>
  <c r="IS61" i="25"/>
  <c r="N1477" i="33" s="1"/>
  <c r="HD45" i="25"/>
  <c r="M45" i="9"/>
  <c r="HK45" i="25"/>
  <c r="U1020" i="33" s="1"/>
  <c r="HL45" i="25"/>
  <c r="IG45" i="25"/>
  <c r="IA45" i="25"/>
  <c r="IH45" i="25"/>
  <c r="O45" i="9"/>
  <c r="IG80" i="25"/>
  <c r="IA80" i="25"/>
  <c r="IH80" i="25"/>
  <c r="O80" i="9"/>
  <c r="HA80" i="25"/>
  <c r="L80" i="9"/>
  <c r="GZ80" i="25"/>
  <c r="J64" i="15"/>
  <c r="IT65" i="25"/>
  <c r="H65" i="9"/>
  <c r="IS65" i="25"/>
  <c r="N1589" i="33" s="1"/>
  <c r="GZ63" i="25"/>
  <c r="L63" i="9"/>
  <c r="HA63" i="25"/>
  <c r="P63" i="9"/>
  <c r="IN65" i="25"/>
  <c r="IL98" i="25"/>
  <c r="L41" i="9"/>
  <c r="HA41" i="25"/>
  <c r="GZ41" i="25"/>
  <c r="P41" i="9"/>
  <c r="GI41" i="25"/>
  <c r="IP41" i="25" s="1"/>
  <c r="E917" i="33" s="1"/>
  <c r="IO104" i="25"/>
  <c r="IN59" i="25"/>
  <c r="IO59" i="25"/>
  <c r="H72" i="9"/>
  <c r="IN72" i="25"/>
  <c r="S42" i="9"/>
  <c r="P54" i="9"/>
  <c r="IT48" i="25"/>
  <c r="J47" i="15"/>
  <c r="IS48" i="25"/>
  <c r="N1113" i="33" s="1"/>
  <c r="P104" i="9"/>
  <c r="P79" i="9"/>
  <c r="H59" i="9"/>
  <c r="J58" i="15"/>
  <c r="IT59" i="25"/>
  <c r="IS59" i="25"/>
  <c r="N1421" i="33" s="1"/>
  <c r="S55" i="9"/>
  <c r="IK100" i="25"/>
  <c r="IO89" i="25"/>
  <c r="IO95" i="25"/>
  <c r="J46" i="15"/>
  <c r="H47" i="9"/>
  <c r="IT47" i="25"/>
  <c r="IS47" i="25"/>
  <c r="N1085" i="33" s="1"/>
  <c r="IO49" i="25"/>
  <c r="S49" i="9"/>
  <c r="IM78" i="25"/>
  <c r="IK78" i="25"/>
  <c r="IK61" i="25"/>
  <c r="IN48" i="25"/>
  <c r="IO48" i="25"/>
  <c r="IO96" i="25"/>
  <c r="IN69" i="25"/>
  <c r="IT105" i="25"/>
  <c r="J104" i="15"/>
  <c r="H105" i="9"/>
  <c r="IS105" i="25"/>
  <c r="N2709" i="33" s="1"/>
  <c r="IO44" i="25"/>
  <c r="Q45" i="9"/>
  <c r="GZ45" i="25"/>
  <c r="HA45" i="25"/>
  <c r="L45" i="9"/>
  <c r="Q80" i="9"/>
  <c r="GX80" i="25"/>
  <c r="GW80" i="25"/>
  <c r="K80" i="9"/>
  <c r="U80" i="9" s="1"/>
  <c r="W1998" i="33" s="1"/>
  <c r="IL50" i="25"/>
  <c r="IN50" i="25"/>
  <c r="IT101" i="25"/>
  <c r="J100" i="15"/>
  <c r="H101" i="9"/>
  <c r="IS101" i="25"/>
  <c r="N2597" i="33" s="1"/>
  <c r="J96" i="15"/>
  <c r="IT97" i="25"/>
  <c r="H97" i="9"/>
  <c r="IS97" i="25"/>
  <c r="N2485" i="33" s="1"/>
  <c r="Q63" i="9"/>
  <c r="IK65" i="25"/>
  <c r="IN98" i="25"/>
  <c r="HO41" i="25"/>
  <c r="N41" i="9"/>
  <c r="AD41" i="9" s="1"/>
  <c r="V909" i="33" s="1"/>
  <c r="HV41" i="25"/>
  <c r="HW41" i="25"/>
  <c r="IN101" i="25"/>
  <c r="IM101" i="25"/>
  <c r="IL104" i="25"/>
  <c r="N103" i="15" s="1"/>
  <c r="S59" i="9"/>
  <c r="IM59" i="25"/>
  <c r="J48" i="15"/>
  <c r="H49" i="9"/>
  <c r="IT49" i="25"/>
  <c r="IS49" i="25"/>
  <c r="N1141" i="33" s="1"/>
  <c r="IT60" i="25"/>
  <c r="J59" i="15"/>
  <c r="H60" i="9"/>
  <c r="IS60" i="25"/>
  <c r="N1449" i="33" s="1"/>
  <c r="H39" i="9"/>
  <c r="IT39" i="25"/>
  <c r="J38" i="15"/>
  <c r="IS39" i="25"/>
  <c r="N861" i="33" s="1"/>
  <c r="S65" i="9"/>
  <c r="IK48" i="25"/>
  <c r="IM100" i="25"/>
  <c r="H46" i="9"/>
  <c r="J45" i="15"/>
  <c r="IT46" i="25"/>
  <c r="IS46" i="25"/>
  <c r="N1057" i="33" s="1"/>
  <c r="IN97" i="25"/>
  <c r="IK95" i="25"/>
  <c r="IN49" i="25"/>
  <c r="IT78" i="25"/>
  <c r="H78" i="9"/>
  <c r="J77" i="15"/>
  <c r="IS78" i="25"/>
  <c r="N1953" i="33" s="1"/>
  <c r="S61" i="9"/>
  <c r="P70" i="9"/>
  <c r="P98" i="9"/>
  <c r="S93" i="9"/>
  <c r="H56" i="9"/>
  <c r="IT56" i="25"/>
  <c r="J55" i="15"/>
  <c r="IS56" i="25"/>
  <c r="N1337" i="33" s="1"/>
  <c r="IT58" i="25"/>
  <c r="J57" i="15"/>
  <c r="H58" i="9"/>
  <c r="IS58" i="25"/>
  <c r="N1393" i="33" s="1"/>
  <c r="HO45" i="25"/>
  <c r="N45" i="9"/>
  <c r="AD45" i="9" s="1"/>
  <c r="V1021" i="33" s="1"/>
  <c r="HV45" i="25"/>
  <c r="U1021" i="33" s="1"/>
  <c r="HW45" i="25"/>
  <c r="II80" i="25"/>
  <c r="U2007" i="33" s="1"/>
  <c r="V2007" i="33" s="1"/>
  <c r="P107" i="9"/>
  <c r="P50" i="9"/>
  <c r="S50" i="9" s="1"/>
  <c r="P101" i="9"/>
  <c r="P90" i="9"/>
  <c r="S90" i="9" s="1"/>
  <c r="J52" i="15"/>
  <c r="HD63" i="25"/>
  <c r="M63" i="9"/>
  <c r="HK63" i="25"/>
  <c r="HL63" i="25"/>
  <c r="N63" i="9"/>
  <c r="AD63" i="9" s="1"/>
  <c r="V1525" i="33" s="1"/>
  <c r="HO63" i="25"/>
  <c r="HV63" i="25"/>
  <c r="HW63" i="25"/>
  <c r="GI63" i="25"/>
  <c r="IP63" i="25" s="1"/>
  <c r="E1533" i="33" s="1"/>
  <c r="HD41" i="25"/>
  <c r="M41" i="9"/>
  <c r="HL41" i="25"/>
  <c r="HK41" i="25"/>
  <c r="O41" i="9"/>
  <c r="IA41" i="25"/>
  <c r="IG41" i="25"/>
  <c r="IH41" i="25"/>
  <c r="GW17" i="25"/>
  <c r="GZ35" i="25"/>
  <c r="U739" i="33" s="1"/>
  <c r="V739" i="33" s="1"/>
  <c r="GW24" i="25"/>
  <c r="GX24" i="25"/>
  <c r="K24" i="9"/>
  <c r="U24" i="9" s="1"/>
  <c r="W430" i="33" s="1"/>
  <c r="IA15" i="25"/>
  <c r="HA23" i="25"/>
  <c r="GX17" i="25"/>
  <c r="L35" i="9"/>
  <c r="IK18" i="25"/>
  <c r="Q10" i="9"/>
  <c r="GX10" i="25"/>
  <c r="HL10" i="25"/>
  <c r="GI15" i="25"/>
  <c r="IP15" i="25" s="1"/>
  <c r="E189" i="33" s="1"/>
  <c r="Q17" i="9"/>
  <c r="HO17" i="25"/>
  <c r="HW17" i="25"/>
  <c r="K35" i="9"/>
  <c r="U35" i="9" s="1"/>
  <c r="W738" i="33" s="1"/>
  <c r="GI17" i="25"/>
  <c r="IP17" i="25" s="1"/>
  <c r="E245" i="33" s="1"/>
  <c r="IG35" i="25"/>
  <c r="U742" i="33" s="1"/>
  <c r="N23" i="9"/>
  <c r="AD23" i="9" s="1"/>
  <c r="V405" i="33" s="1"/>
  <c r="HW37" i="25"/>
  <c r="GZ17" i="25"/>
  <c r="U235" i="33" s="1"/>
  <c r="V235" i="33" s="1"/>
  <c r="GZ15" i="25"/>
  <c r="U179" i="33" s="1"/>
  <c r="V179" i="33" s="1"/>
  <c r="HO37" i="25"/>
  <c r="HD17" i="25"/>
  <c r="M17" i="9"/>
  <c r="IG23" i="25"/>
  <c r="U406" i="33" s="1"/>
  <c r="HL17" i="25"/>
  <c r="IS37" i="25"/>
  <c r="N805" i="33" s="1"/>
  <c r="GI10" i="25"/>
  <c r="IP10" i="25" s="1"/>
  <c r="E49" i="33" s="1"/>
  <c r="GZ33" i="25"/>
  <c r="U683" i="33" s="1"/>
  <c r="V683" i="33" s="1"/>
  <c r="K33" i="9"/>
  <c r="U33" i="9" s="1"/>
  <c r="W682" i="33" s="1"/>
  <c r="HO35" i="25"/>
  <c r="IA23" i="25"/>
  <c r="HV23" i="25"/>
  <c r="U405" i="33" s="1"/>
  <c r="O23" i="9"/>
  <c r="HO23" i="25"/>
  <c r="N35" i="9"/>
  <c r="AD35" i="9" s="1"/>
  <c r="V741" i="33" s="1"/>
  <c r="II35" i="25"/>
  <c r="U747" i="33" s="1"/>
  <c r="V747" i="33" s="1"/>
  <c r="IH23" i="25"/>
  <c r="GI23" i="25"/>
  <c r="IP23" i="25" s="1"/>
  <c r="E413" i="33" s="1"/>
  <c r="IA35" i="25"/>
  <c r="O35" i="9"/>
  <c r="IH35" i="25"/>
  <c r="HA10" i="25"/>
  <c r="IH10" i="25"/>
  <c r="IF10" i="25"/>
  <c r="GZ25" i="25"/>
  <c r="II10" i="25"/>
  <c r="U47" i="33" s="1"/>
  <c r="V47" i="33" s="1"/>
  <c r="L10" i="9"/>
  <c r="HK35" i="25"/>
  <c r="U740" i="33" s="1"/>
  <c r="HL35" i="25"/>
  <c r="IO27" i="25"/>
  <c r="GW33" i="25"/>
  <c r="U682" i="33" s="1"/>
  <c r="HA25" i="25"/>
  <c r="HK25" i="25"/>
  <c r="Q34" i="9"/>
  <c r="HO25" i="25"/>
  <c r="HL25" i="25"/>
  <c r="II34" i="25"/>
  <c r="U719" i="33" s="1"/>
  <c r="V719" i="33" s="1"/>
  <c r="GI34" i="25"/>
  <c r="IP34" i="25" s="1"/>
  <c r="E721" i="33" s="1"/>
  <c r="HO34" i="25"/>
  <c r="HV34" i="25"/>
  <c r="U713" i="33" s="1"/>
  <c r="HW34" i="25"/>
  <c r="N34" i="9"/>
  <c r="AD34" i="9" s="1"/>
  <c r="V713" i="33" s="1"/>
  <c r="IA34" i="25"/>
  <c r="IG34" i="25"/>
  <c r="O34" i="9"/>
  <c r="IH34" i="25"/>
  <c r="GX34" i="25"/>
  <c r="K34" i="9"/>
  <c r="U34" i="9" s="1"/>
  <c r="W710" i="33" s="1"/>
  <c r="GW34" i="25"/>
  <c r="HV25" i="25"/>
  <c r="U461" i="33" s="1"/>
  <c r="N25" i="9"/>
  <c r="AD25" i="9" s="1"/>
  <c r="V461" i="33" s="1"/>
  <c r="M25" i="9"/>
  <c r="GZ34" i="25"/>
  <c r="L34" i="9"/>
  <c r="HA34" i="25"/>
  <c r="K10" i="9"/>
  <c r="U10" i="9" s="1"/>
  <c r="W38" i="33" s="1"/>
  <c r="GW25" i="25"/>
  <c r="GX25" i="25"/>
  <c r="II25" i="25"/>
  <c r="U467" i="33" s="1"/>
  <c r="V467" i="33" s="1"/>
  <c r="GI25" i="25"/>
  <c r="IP25" i="25" s="1"/>
  <c r="E469" i="33" s="1"/>
  <c r="HK33" i="25"/>
  <c r="IT37" i="25"/>
  <c r="IG10" i="25"/>
  <c r="U42" i="33" s="1"/>
  <c r="HV33" i="25"/>
  <c r="U685" i="33" s="1"/>
  <c r="O10" i="9"/>
  <c r="AA116" i="25"/>
  <c r="JG14" i="25" s="1"/>
  <c r="IN29" i="25"/>
  <c r="IA10" i="25"/>
  <c r="IO30" i="25"/>
  <c r="N33" i="9"/>
  <c r="AD33" i="9" s="1"/>
  <c r="V685" i="33" s="1"/>
  <c r="HO33" i="25"/>
  <c r="K21" i="9"/>
  <c r="U21" i="9" s="1"/>
  <c r="W346" i="33" s="1"/>
  <c r="GX21" i="25"/>
  <c r="GW21" i="25"/>
  <c r="L21" i="9"/>
  <c r="HA21" i="25"/>
  <c r="GZ21" i="25"/>
  <c r="N21" i="9"/>
  <c r="AD21" i="9" s="1"/>
  <c r="V349" i="33" s="1"/>
  <c r="HV21" i="25"/>
  <c r="HO21" i="25"/>
  <c r="HW21" i="25"/>
  <c r="Q21" i="9"/>
  <c r="II21" i="25"/>
  <c r="U355" i="33" s="1"/>
  <c r="V355" i="33" s="1"/>
  <c r="GI21" i="25"/>
  <c r="IP21" i="25" s="1"/>
  <c r="E357" i="33" s="1"/>
  <c r="O21" i="9"/>
  <c r="IA21" i="25"/>
  <c r="IH21" i="25"/>
  <c r="IG21" i="25"/>
  <c r="HL21" i="25"/>
  <c r="HD21" i="25"/>
  <c r="HK21" i="25"/>
  <c r="M21" i="9"/>
  <c r="II14" i="25"/>
  <c r="U159" i="33" s="1"/>
  <c r="V159" i="33" s="1"/>
  <c r="GI14" i="25"/>
  <c r="IP14" i="25" s="1"/>
  <c r="E161" i="33" s="1"/>
  <c r="HA14" i="25"/>
  <c r="GZ14" i="25"/>
  <c r="L14" i="9"/>
  <c r="Q14" i="9"/>
  <c r="IG14" i="25"/>
  <c r="IH14" i="25"/>
  <c r="O14" i="9"/>
  <c r="IA14" i="25"/>
  <c r="M14" i="9"/>
  <c r="HD14" i="25"/>
  <c r="HK14" i="25"/>
  <c r="HL14" i="25"/>
  <c r="K14" i="9"/>
  <c r="U14" i="9" s="1"/>
  <c r="W150" i="33" s="1"/>
  <c r="GW14" i="25"/>
  <c r="U150" i="33" s="1"/>
  <c r="GX14" i="25"/>
  <c r="N14" i="9"/>
  <c r="AD14" i="9" s="1"/>
  <c r="V153" i="33" s="1"/>
  <c r="HW14" i="25"/>
  <c r="HO14" i="25"/>
  <c r="HV14" i="25"/>
  <c r="DV113" i="25"/>
  <c r="H37" i="9"/>
  <c r="GI33" i="25"/>
  <c r="IP33" i="25" s="1"/>
  <c r="E693" i="33" s="1"/>
  <c r="HD33" i="25"/>
  <c r="HL33" i="25"/>
  <c r="IK19" i="25"/>
  <c r="M116" i="25"/>
  <c r="JF14" i="25" s="1"/>
  <c r="AA115" i="25"/>
  <c r="JG13" i="25" s="1"/>
  <c r="AA113" i="25"/>
  <c r="P33" i="9"/>
  <c r="Q32" i="9"/>
  <c r="HK32" i="25"/>
  <c r="M32" i="9"/>
  <c r="HD32" i="25"/>
  <c r="HL32" i="25"/>
  <c r="HV32" i="25"/>
  <c r="HO32" i="25"/>
  <c r="N32" i="9"/>
  <c r="AD32" i="9" s="1"/>
  <c r="V657" i="33" s="1"/>
  <c r="HW32" i="25"/>
  <c r="L32" i="9"/>
  <c r="HA32" i="25"/>
  <c r="GZ32" i="25"/>
  <c r="GX32" i="25"/>
  <c r="GW32" i="25"/>
  <c r="K32" i="9"/>
  <c r="U32" i="9" s="1"/>
  <c r="W654" i="33" s="1"/>
  <c r="IH32" i="25"/>
  <c r="IA32" i="25"/>
  <c r="O32" i="9"/>
  <c r="IG32" i="25"/>
  <c r="II32" i="25"/>
  <c r="U663" i="33" s="1"/>
  <c r="V663" i="33" s="1"/>
  <c r="GI32" i="25"/>
  <c r="IP32" i="25" s="1"/>
  <c r="E665" i="33" s="1"/>
  <c r="GI26" i="25"/>
  <c r="IP26" i="25" s="1"/>
  <c r="E497" i="33" s="1"/>
  <c r="P28" i="9"/>
  <c r="GZ28" i="25"/>
  <c r="HA28" i="25"/>
  <c r="L28" i="9"/>
  <c r="II16" i="25"/>
  <c r="U215" i="33" s="1"/>
  <c r="V215" i="33" s="1"/>
  <c r="GI16" i="25"/>
  <c r="IP16" i="25" s="1"/>
  <c r="E217" i="33" s="1"/>
  <c r="O16" i="9"/>
  <c r="IA16" i="25"/>
  <c r="IH16" i="25"/>
  <c r="IG16" i="25"/>
  <c r="HV28" i="25"/>
  <c r="U545" i="33" s="1"/>
  <c r="HW28" i="25"/>
  <c r="HO28" i="25"/>
  <c r="N28" i="9"/>
  <c r="AD28" i="9" s="1"/>
  <c r="V545" i="33" s="1"/>
  <c r="Q28" i="9"/>
  <c r="GX16" i="25"/>
  <c r="K16" i="9"/>
  <c r="U16" i="9" s="1"/>
  <c r="W206" i="33" s="1"/>
  <c r="GW16" i="25"/>
  <c r="HA16" i="25"/>
  <c r="L16" i="9"/>
  <c r="GZ16" i="25"/>
  <c r="K28" i="9"/>
  <c r="U28" i="9" s="1"/>
  <c r="W542" i="33" s="1"/>
  <c r="GX28" i="25"/>
  <c r="GW28" i="25"/>
  <c r="HD28" i="25"/>
  <c r="HL28" i="25"/>
  <c r="M28" i="9"/>
  <c r="HK28" i="25"/>
  <c r="HW16" i="25"/>
  <c r="HV16" i="25"/>
  <c r="HO16" i="25"/>
  <c r="N16" i="9"/>
  <c r="AD16" i="9" s="1"/>
  <c r="V209" i="33" s="1"/>
  <c r="IG28" i="25"/>
  <c r="O28" i="9"/>
  <c r="IA28" i="25"/>
  <c r="IH28" i="25"/>
  <c r="GI28" i="25"/>
  <c r="IP28" i="25" s="1"/>
  <c r="E553" i="33" s="1"/>
  <c r="HL16" i="25"/>
  <c r="HD16" i="25"/>
  <c r="HK16" i="25"/>
  <c r="M16" i="9"/>
  <c r="Q16" i="9"/>
  <c r="U19" i="33"/>
  <c r="V19" i="33" s="1"/>
  <c r="P9" i="9"/>
  <c r="GI31" i="25"/>
  <c r="IP31" i="25" s="1"/>
  <c r="E637" i="33" s="1"/>
  <c r="HL9" i="25"/>
  <c r="HK9" i="25"/>
  <c r="M9" i="9"/>
  <c r="O9" i="9"/>
  <c r="IA9" i="25"/>
  <c r="IG9" i="25"/>
  <c r="IH9" i="25"/>
  <c r="AA119" i="25"/>
  <c r="JG17" i="25" s="1"/>
  <c r="N9" i="9"/>
  <c r="AD9" i="9" s="1"/>
  <c r="V13" i="33" s="1"/>
  <c r="HW9" i="25"/>
  <c r="HV9" i="25"/>
  <c r="HO9" i="25"/>
  <c r="AA120" i="25"/>
  <c r="JG18" i="25" s="1"/>
  <c r="AA112" i="25"/>
  <c r="JG10" i="25" s="1"/>
  <c r="IS35" i="25"/>
  <c r="N749" i="33" s="1"/>
  <c r="IT35" i="25"/>
  <c r="H35" i="9"/>
  <c r="J34" i="15"/>
  <c r="GI9" i="25"/>
  <c r="IP9" i="25" s="1"/>
  <c r="HA9" i="25"/>
  <c r="GZ9" i="25"/>
  <c r="L9" i="9"/>
  <c r="GW9" i="25"/>
  <c r="K9" i="9"/>
  <c r="U9" i="9" s="1"/>
  <c r="W10" i="33" s="1"/>
  <c r="GX9" i="25"/>
  <c r="Q9" i="9"/>
  <c r="U20" i="33"/>
  <c r="V20" i="33" s="1"/>
  <c r="HD26" i="25"/>
  <c r="HL26" i="25"/>
  <c r="M26" i="9"/>
  <c r="HK26" i="25"/>
  <c r="HO31" i="25"/>
  <c r="HW31" i="25"/>
  <c r="HV31" i="25"/>
  <c r="N31" i="9"/>
  <c r="AD31" i="9" s="1"/>
  <c r="V629" i="33" s="1"/>
  <c r="Q31" i="9"/>
  <c r="Q13" i="9"/>
  <c r="GW26" i="25"/>
  <c r="K26" i="9"/>
  <c r="U26" i="9" s="1"/>
  <c r="W486" i="33" s="1"/>
  <c r="GX26" i="25"/>
  <c r="Q26" i="9"/>
  <c r="II31" i="25"/>
  <c r="U635" i="33" s="1"/>
  <c r="V635" i="33" s="1"/>
  <c r="HA31" i="25"/>
  <c r="L31" i="9"/>
  <c r="GZ31" i="25"/>
  <c r="HD13" i="25"/>
  <c r="HL13" i="25"/>
  <c r="HK13" i="25"/>
  <c r="M13" i="9"/>
  <c r="P13" i="9"/>
  <c r="P17" i="9"/>
  <c r="HV26" i="25"/>
  <c r="N26" i="9"/>
  <c r="AD26" i="9" s="1"/>
  <c r="V489" i="33" s="1"/>
  <c r="HO26" i="25"/>
  <c r="HW26" i="25"/>
  <c r="L26" i="9"/>
  <c r="GZ26" i="25"/>
  <c r="HA26" i="25"/>
  <c r="IA31" i="25"/>
  <c r="IH31" i="25"/>
  <c r="O31" i="9"/>
  <c r="IG31" i="25"/>
  <c r="HD31" i="25"/>
  <c r="M31" i="9"/>
  <c r="HL31" i="25"/>
  <c r="HK31" i="25"/>
  <c r="IG13" i="25"/>
  <c r="IA13" i="25"/>
  <c r="IH13" i="25"/>
  <c r="O13" i="9"/>
  <c r="GI13" i="25"/>
  <c r="IP13" i="25" s="1"/>
  <c r="E133" i="33" s="1"/>
  <c r="AA114" i="25"/>
  <c r="JG12" i="25" s="1"/>
  <c r="IK30" i="25"/>
  <c r="IN27" i="25"/>
  <c r="IH26" i="25"/>
  <c r="IG26" i="25"/>
  <c r="IA26" i="25"/>
  <c r="O26" i="9"/>
  <c r="II26" i="25"/>
  <c r="U495" i="33" s="1"/>
  <c r="V495" i="33" s="1"/>
  <c r="GX31" i="25"/>
  <c r="K31" i="9"/>
  <c r="U31" i="9" s="1"/>
  <c r="W626" i="33" s="1"/>
  <c r="GW31" i="25"/>
  <c r="L13" i="9"/>
  <c r="GZ13" i="25"/>
  <c r="HA13" i="25"/>
  <c r="K13" i="9"/>
  <c r="U13" i="9" s="1"/>
  <c r="W122" i="33" s="1"/>
  <c r="GX13" i="25"/>
  <c r="GW13" i="25"/>
  <c r="HO13" i="25"/>
  <c r="HW13" i="25"/>
  <c r="HV13" i="25"/>
  <c r="N13" i="9"/>
  <c r="AD13" i="9" s="1"/>
  <c r="V125" i="33" s="1"/>
  <c r="Q20" i="9"/>
  <c r="FR116" i="25"/>
  <c r="KH14" i="25" s="1"/>
  <c r="FR120" i="25"/>
  <c r="KH18" i="25" s="1"/>
  <c r="FR121" i="25"/>
  <c r="KH19" i="25" s="1"/>
  <c r="FR119" i="25"/>
  <c r="KH17" i="25" s="1"/>
  <c r="FR112" i="25"/>
  <c r="FR114" i="25"/>
  <c r="KH12" i="25" s="1"/>
  <c r="FR113" i="25"/>
  <c r="FR115" i="25"/>
  <c r="KH13" i="25" s="1"/>
  <c r="FR118" i="25"/>
  <c r="KH16" i="25" s="1"/>
  <c r="Q38" i="9"/>
  <c r="Q22" i="9"/>
  <c r="AA121" i="25"/>
  <c r="JG19" i="25" s="1"/>
  <c r="AA118" i="25"/>
  <c r="JG16" i="25" s="1"/>
  <c r="IL19" i="25"/>
  <c r="GI22" i="25"/>
  <c r="IP22" i="25" s="1"/>
  <c r="E385" i="33" s="1"/>
  <c r="GI38" i="25"/>
  <c r="IP38" i="25" s="1"/>
  <c r="E833" i="33" s="1"/>
  <c r="DV118" i="25"/>
  <c r="DV120" i="25"/>
  <c r="M120" i="25"/>
  <c r="JF18" i="25" s="1"/>
  <c r="M121" i="25"/>
  <c r="JF19" i="25" s="1"/>
  <c r="K20" i="9"/>
  <c r="U20" i="9" s="1"/>
  <c r="W318" i="33" s="1"/>
  <c r="GX20" i="25"/>
  <c r="GW20" i="25"/>
  <c r="H27" i="9"/>
  <c r="J26" i="15"/>
  <c r="IT27" i="25"/>
  <c r="IS27" i="25"/>
  <c r="N525" i="33" s="1"/>
  <c r="IN19" i="25"/>
  <c r="IO19" i="25"/>
  <c r="IT12" i="25"/>
  <c r="IS12" i="25"/>
  <c r="N105" i="33" s="1"/>
  <c r="GX22" i="25"/>
  <c r="K22" i="9"/>
  <c r="U22" i="9" s="1"/>
  <c r="W374" i="33" s="1"/>
  <c r="GW22" i="25"/>
  <c r="GZ22" i="25"/>
  <c r="HA22" i="25"/>
  <c r="L22" i="9"/>
  <c r="M22" i="9"/>
  <c r="HD22" i="25"/>
  <c r="HK22" i="25"/>
  <c r="HL22" i="25"/>
  <c r="IL29" i="25"/>
  <c r="AD11" i="9"/>
  <c r="V69" i="33" s="1"/>
  <c r="IK27" i="25"/>
  <c r="IG38" i="25"/>
  <c r="O38" i="9"/>
  <c r="IH38" i="25"/>
  <c r="IA38" i="25"/>
  <c r="HW38" i="25"/>
  <c r="HV38" i="25"/>
  <c r="HO38" i="25"/>
  <c r="N38" i="9"/>
  <c r="AD38" i="9" s="1"/>
  <c r="V825" i="33" s="1"/>
  <c r="DV117" i="25"/>
  <c r="DV112" i="25"/>
  <c r="M119" i="25"/>
  <c r="JF17" i="25" s="1"/>
  <c r="M118" i="25"/>
  <c r="JF16" i="25" s="1"/>
  <c r="O20" i="9"/>
  <c r="IH20" i="25"/>
  <c r="IA20" i="25"/>
  <c r="IG20" i="25"/>
  <c r="IM19" i="25"/>
  <c r="P22" i="9"/>
  <c r="HO22" i="25"/>
  <c r="HV22" i="25"/>
  <c r="HW22" i="25"/>
  <c r="N22" i="9"/>
  <c r="AD22" i="9" s="1"/>
  <c r="V377" i="33" s="1"/>
  <c r="IL27" i="25"/>
  <c r="P11" i="9"/>
  <c r="J18" i="15"/>
  <c r="P27" i="9"/>
  <c r="P38" i="9"/>
  <c r="GZ38" i="25"/>
  <c r="L38" i="9"/>
  <c r="HA38" i="25"/>
  <c r="DV119" i="25"/>
  <c r="M115" i="25"/>
  <c r="JF13" i="25" s="1"/>
  <c r="M114" i="25"/>
  <c r="JF12" i="25" s="1"/>
  <c r="HV20" i="25"/>
  <c r="HO20" i="25"/>
  <c r="HW20" i="25"/>
  <c r="N20" i="9"/>
  <c r="AD20" i="9" s="1"/>
  <c r="V321" i="33" s="1"/>
  <c r="GI20" i="25"/>
  <c r="IP20" i="25" s="1"/>
  <c r="E329" i="33" s="1"/>
  <c r="IG22" i="25"/>
  <c r="U378" i="33" s="1"/>
  <c r="O22" i="9"/>
  <c r="IA22" i="25"/>
  <c r="IH22" i="25"/>
  <c r="HD38" i="25"/>
  <c r="HL38" i="25"/>
  <c r="M38" i="9"/>
  <c r="HK38" i="25"/>
  <c r="K38" i="9"/>
  <c r="U38" i="9" s="1"/>
  <c r="W822" i="33" s="1"/>
  <c r="GX38" i="25"/>
  <c r="GW38" i="25"/>
  <c r="U822" i="33" s="1"/>
  <c r="DV111" i="25"/>
  <c r="DV122" i="25"/>
  <c r="M113" i="25"/>
  <c r="M112" i="25"/>
  <c r="P20" i="9"/>
  <c r="GZ20" i="25"/>
  <c r="L20" i="9"/>
  <c r="HA20" i="25"/>
  <c r="HK20" i="25"/>
  <c r="M20" i="9"/>
  <c r="HD20" i="25"/>
  <c r="HL20" i="25"/>
  <c r="IM27" i="25"/>
  <c r="V1920" i="33" l="1"/>
  <c r="U319" i="33"/>
  <c r="V319" i="33" s="1"/>
  <c r="U208" i="33"/>
  <c r="U711" i="33"/>
  <c r="V711" i="33" s="1"/>
  <c r="U710" i="33"/>
  <c r="U1523" i="33"/>
  <c r="V1523" i="33" s="1"/>
  <c r="U404" i="33"/>
  <c r="U2138" i="33"/>
  <c r="V2138" i="33" s="1"/>
  <c r="U2560" i="33"/>
  <c r="U766" i="33"/>
  <c r="U2672" i="33"/>
  <c r="U2506" i="33"/>
  <c r="U1802" i="33"/>
  <c r="U1693" i="33"/>
  <c r="U1048" i="33"/>
  <c r="U1440" i="33"/>
  <c r="W1920" i="33"/>
  <c r="U628" i="33"/>
  <c r="U629" i="33"/>
  <c r="U151" i="33"/>
  <c r="V151" i="33" s="1"/>
  <c r="U350" i="33"/>
  <c r="U908" i="33"/>
  <c r="U1998" i="33"/>
  <c r="U2001" i="33"/>
  <c r="U1608" i="33"/>
  <c r="U1218" i="33"/>
  <c r="U2055" i="33"/>
  <c r="V2055" i="33" s="1"/>
  <c r="U1749" i="33"/>
  <c r="W1752" i="33" s="1"/>
  <c r="W968" i="33"/>
  <c r="V2732" i="33"/>
  <c r="U375" i="33"/>
  <c r="V375" i="33" s="1"/>
  <c r="U318" i="33"/>
  <c r="V324" i="33" s="1"/>
  <c r="U122" i="33"/>
  <c r="U123" i="33"/>
  <c r="V123" i="33" s="1"/>
  <c r="U490" i="33"/>
  <c r="U489" i="33"/>
  <c r="U124" i="33"/>
  <c r="U546" i="33"/>
  <c r="U207" i="33"/>
  <c r="V207" i="33" s="1"/>
  <c r="U658" i="33"/>
  <c r="V660" i="33" s="1"/>
  <c r="U346" i="33"/>
  <c r="U1525" i="33"/>
  <c r="U1524" i="33"/>
  <c r="U2002" i="33"/>
  <c r="U1022" i="33"/>
  <c r="U1018" i="33"/>
  <c r="U66" i="33"/>
  <c r="U767" i="33"/>
  <c r="V767" i="33" s="1"/>
  <c r="U94" i="33"/>
  <c r="U2308" i="33"/>
  <c r="U2336" i="33"/>
  <c r="U2335" i="33"/>
  <c r="V2335" i="33" s="1"/>
  <c r="U2086" i="33"/>
  <c r="U1497" i="33"/>
  <c r="U1553" i="33"/>
  <c r="U2588" i="33"/>
  <c r="W2592" i="33" s="1"/>
  <c r="U2758" i="33"/>
  <c r="U2253" i="33"/>
  <c r="U1354" i="33"/>
  <c r="U1467" i="33"/>
  <c r="V1467" i="33" s="1"/>
  <c r="U2026" i="33"/>
  <c r="U1301" i="33"/>
  <c r="U1133" i="33"/>
  <c r="U2223" i="33"/>
  <c r="V2223" i="33" s="1"/>
  <c r="W1416" i="33"/>
  <c r="V962" i="33"/>
  <c r="AH26" i="9"/>
  <c r="AJ26" i="9"/>
  <c r="W490" i="33" s="1"/>
  <c r="AH13" i="9"/>
  <c r="AJ13" i="9"/>
  <c r="W126" i="33" s="1"/>
  <c r="AH16" i="9"/>
  <c r="AJ16" i="9"/>
  <c r="W210" i="33" s="1"/>
  <c r="AH35" i="9"/>
  <c r="AJ35" i="9"/>
  <c r="W742" i="33" s="1"/>
  <c r="AH82" i="9"/>
  <c r="AJ82" i="9"/>
  <c r="W2058" i="33" s="1"/>
  <c r="AH15" i="9"/>
  <c r="AJ15" i="9"/>
  <c r="W182" i="33" s="1"/>
  <c r="AH30" i="9"/>
  <c r="AJ30" i="9"/>
  <c r="W602" i="33" s="1"/>
  <c r="W603" i="33" s="1"/>
  <c r="AH36" i="9"/>
  <c r="AJ36" i="9"/>
  <c r="W770" i="33" s="1"/>
  <c r="AH81" i="9"/>
  <c r="AJ81" i="9"/>
  <c r="W2030" i="33" s="1"/>
  <c r="AH58" i="9"/>
  <c r="AJ58" i="9"/>
  <c r="W1386" i="33" s="1"/>
  <c r="AH64" i="9"/>
  <c r="AJ64" i="9"/>
  <c r="W1554" i="33" s="1"/>
  <c r="AH29" i="9"/>
  <c r="AJ29" i="9"/>
  <c r="W574" i="33" s="1"/>
  <c r="W575" i="33" s="1"/>
  <c r="AH91" i="9"/>
  <c r="AJ91" i="9"/>
  <c r="W2310" i="33" s="1"/>
  <c r="AH70" i="9"/>
  <c r="AJ70" i="9"/>
  <c r="W1722" i="33" s="1"/>
  <c r="AH107" i="9"/>
  <c r="AJ107" i="9"/>
  <c r="W2758" i="33" s="1"/>
  <c r="W2759" i="33" s="1"/>
  <c r="AH84" i="9"/>
  <c r="AJ84" i="9"/>
  <c r="W2114" i="33" s="1"/>
  <c r="W2115" i="33" s="1"/>
  <c r="AH73" i="9"/>
  <c r="AJ73" i="9"/>
  <c r="W1806" i="33" s="1"/>
  <c r="W1807" i="33" s="1"/>
  <c r="AH75" i="9"/>
  <c r="AJ75" i="9"/>
  <c r="W1862" i="33" s="1"/>
  <c r="AH76" i="9"/>
  <c r="AJ76" i="9"/>
  <c r="W1890" i="33" s="1"/>
  <c r="AH49" i="9"/>
  <c r="AJ49" i="9"/>
  <c r="W1134" i="33" s="1"/>
  <c r="U1130" i="33"/>
  <c r="W1136" i="33" s="1"/>
  <c r="AH19" i="9"/>
  <c r="AJ19" i="9"/>
  <c r="W294" i="33" s="1"/>
  <c r="V2198" i="33"/>
  <c r="AK87" i="9"/>
  <c r="X2198" i="33" s="1"/>
  <c r="V1918" i="33"/>
  <c r="AK77" i="9"/>
  <c r="X1918" i="33" s="1"/>
  <c r="V238" i="33"/>
  <c r="AK17" i="9"/>
  <c r="X238" i="33" s="1"/>
  <c r="V2618" i="33"/>
  <c r="AK102" i="9"/>
  <c r="X2618" i="33" s="1"/>
  <c r="AH20" i="9"/>
  <c r="AJ20" i="9"/>
  <c r="W322" i="33" s="1"/>
  <c r="AH22" i="9"/>
  <c r="AJ22" i="9"/>
  <c r="W378" i="33" s="1"/>
  <c r="AH31" i="9"/>
  <c r="AJ31" i="9"/>
  <c r="W630" i="33" s="1"/>
  <c r="AH28" i="9"/>
  <c r="AJ28" i="9"/>
  <c r="W546" i="33" s="1"/>
  <c r="AH63" i="9"/>
  <c r="AJ63" i="9"/>
  <c r="W1526" i="33" s="1"/>
  <c r="AH51" i="9"/>
  <c r="AJ51" i="9"/>
  <c r="W1190" i="33" s="1"/>
  <c r="AH67" i="9"/>
  <c r="AJ67" i="9"/>
  <c r="W1638" i="33" s="1"/>
  <c r="AH99" i="9"/>
  <c r="AJ99" i="9"/>
  <c r="W2534" i="33" s="1"/>
  <c r="AH57" i="9"/>
  <c r="AJ57" i="9"/>
  <c r="W1358" i="33" s="1"/>
  <c r="AH47" i="9"/>
  <c r="AJ47" i="9"/>
  <c r="W1078" i="33" s="1"/>
  <c r="AH44" i="9"/>
  <c r="AJ44" i="9"/>
  <c r="W994" i="33" s="1"/>
  <c r="AH98" i="9"/>
  <c r="AJ98" i="9"/>
  <c r="W2506" i="33" s="1"/>
  <c r="AH90" i="9"/>
  <c r="AJ90" i="9"/>
  <c r="W2282" i="33" s="1"/>
  <c r="W2283" i="33" s="1"/>
  <c r="AH101" i="9"/>
  <c r="AJ101" i="9"/>
  <c r="W2590" i="33" s="1"/>
  <c r="W2591" i="33" s="1"/>
  <c r="AH46" i="9"/>
  <c r="AJ46" i="9"/>
  <c r="W1050" i="33" s="1"/>
  <c r="AH56" i="9"/>
  <c r="AJ56" i="9"/>
  <c r="W1330" i="33" s="1"/>
  <c r="V2394" i="33"/>
  <c r="AK94" i="9"/>
  <c r="X2394" i="33" s="1"/>
  <c r="V1834" i="33"/>
  <c r="AK74" i="9"/>
  <c r="X1834" i="33" s="1"/>
  <c r="V1106" i="33"/>
  <c r="AK48" i="9"/>
  <c r="X1106" i="33" s="1"/>
  <c r="V1610" i="33"/>
  <c r="AK66" i="9"/>
  <c r="X1610" i="33" s="1"/>
  <c r="V1778" i="33"/>
  <c r="AK72" i="9"/>
  <c r="X1778" i="33" s="1"/>
  <c r="V1470" i="33"/>
  <c r="AK61" i="9"/>
  <c r="X1470" i="33" s="1"/>
  <c r="AH92" i="9"/>
  <c r="AJ92" i="9"/>
  <c r="W2338" i="33" s="1"/>
  <c r="AH52" i="9"/>
  <c r="AJ52" i="9"/>
  <c r="W1218" i="33" s="1"/>
  <c r="AH96" i="9"/>
  <c r="AJ96" i="9"/>
  <c r="W2450" i="33" s="1"/>
  <c r="AH83" i="9"/>
  <c r="AJ83" i="9"/>
  <c r="W2086" i="33" s="1"/>
  <c r="W2087" i="33" s="1"/>
  <c r="U795" i="33"/>
  <c r="V795" i="33" s="1"/>
  <c r="AH62" i="9"/>
  <c r="AJ62" i="9"/>
  <c r="W1498" i="33" s="1"/>
  <c r="AH100" i="9"/>
  <c r="AJ100" i="9"/>
  <c r="W2562" i="33" s="1"/>
  <c r="AH105" i="9"/>
  <c r="AJ105" i="9"/>
  <c r="W2702" i="33" s="1"/>
  <c r="U97" i="33"/>
  <c r="AH89" i="9"/>
  <c r="AJ89" i="9"/>
  <c r="W2254" i="33" s="1"/>
  <c r="AH79" i="9"/>
  <c r="AJ79" i="9"/>
  <c r="W1974" i="33" s="1"/>
  <c r="AH27" i="9"/>
  <c r="AJ27" i="9"/>
  <c r="W518" i="33" s="1"/>
  <c r="AH60" i="9"/>
  <c r="AJ60" i="9"/>
  <c r="W1442" i="33" s="1"/>
  <c r="W1443" i="33" s="1"/>
  <c r="AH68" i="9"/>
  <c r="AJ68" i="9"/>
  <c r="W1666" i="33" s="1"/>
  <c r="U1078" i="33"/>
  <c r="AH103" i="9"/>
  <c r="AJ103" i="9"/>
  <c r="W2646" i="33" s="1"/>
  <c r="AH95" i="9"/>
  <c r="AJ95" i="9"/>
  <c r="W2422" i="33" s="1"/>
  <c r="U1974" i="33"/>
  <c r="AH24" i="9"/>
  <c r="AJ24" i="9"/>
  <c r="W434" i="33" s="1"/>
  <c r="AH65" i="9"/>
  <c r="AJ65" i="9"/>
  <c r="W1582" i="33" s="1"/>
  <c r="AH86" i="9"/>
  <c r="AJ86" i="9"/>
  <c r="W2170" i="33" s="1"/>
  <c r="U2254" i="33"/>
  <c r="U2030" i="33"/>
  <c r="W2032" i="33" s="1"/>
  <c r="U1580" i="33"/>
  <c r="W183" i="33"/>
  <c r="U2197" i="33"/>
  <c r="U1046" i="33"/>
  <c r="W1052" i="33" s="1"/>
  <c r="AH55" i="9"/>
  <c r="AJ55" i="9"/>
  <c r="W1302" i="33" s="1"/>
  <c r="AH39" i="9"/>
  <c r="AJ39" i="9"/>
  <c r="W854" i="33" s="1"/>
  <c r="W2620" i="33"/>
  <c r="V1946" i="33"/>
  <c r="AK78" i="9"/>
  <c r="X1946" i="33" s="1"/>
  <c r="V2226" i="33"/>
  <c r="AK88" i="9"/>
  <c r="X2226" i="33" s="1"/>
  <c r="V1162" i="33"/>
  <c r="AK50" i="9"/>
  <c r="X1162" i="33" s="1"/>
  <c r="V98" i="33"/>
  <c r="AK12" i="9"/>
  <c r="X98" i="33" s="1"/>
  <c r="V2730" i="33"/>
  <c r="AK106" i="9"/>
  <c r="X2730" i="33" s="1"/>
  <c r="U824" i="33"/>
  <c r="U321" i="33"/>
  <c r="AH38" i="9"/>
  <c r="AJ38" i="9"/>
  <c r="W826" i="33" s="1"/>
  <c r="U374" i="33"/>
  <c r="U126" i="33"/>
  <c r="U488" i="33"/>
  <c r="U544" i="33"/>
  <c r="AH32" i="9"/>
  <c r="AJ32" i="9"/>
  <c r="W658" i="33" s="1"/>
  <c r="U153" i="33"/>
  <c r="AH14" i="9"/>
  <c r="AJ14" i="9"/>
  <c r="W154" i="33" s="1"/>
  <c r="AH21" i="9"/>
  <c r="AJ21" i="9"/>
  <c r="W350" i="33" s="1"/>
  <c r="AH10" i="9"/>
  <c r="AJ10" i="9"/>
  <c r="W42" i="33" s="1"/>
  <c r="AH34" i="9"/>
  <c r="AJ34" i="9"/>
  <c r="W714" i="33" s="1"/>
  <c r="W715" i="33" s="1"/>
  <c r="AH23" i="9"/>
  <c r="AJ23" i="9"/>
  <c r="W406" i="33" s="1"/>
  <c r="AH41" i="9"/>
  <c r="AJ41" i="9"/>
  <c r="W910" i="33" s="1"/>
  <c r="AH80" i="9"/>
  <c r="AJ80" i="9"/>
  <c r="W2002" i="33" s="1"/>
  <c r="AH45" i="9"/>
  <c r="AJ45" i="9"/>
  <c r="W1022" i="33" s="1"/>
  <c r="AH11" i="9"/>
  <c r="AJ11" i="9"/>
  <c r="W70" i="33" s="1"/>
  <c r="AH33" i="9"/>
  <c r="AJ33" i="9"/>
  <c r="W686" i="33" s="1"/>
  <c r="AH37" i="9"/>
  <c r="AJ37" i="9"/>
  <c r="W798" i="33" s="1"/>
  <c r="AH18" i="9"/>
  <c r="AJ18" i="9"/>
  <c r="W266" i="33" s="1"/>
  <c r="U1887" i="33"/>
  <c r="V1887" i="33" s="1"/>
  <c r="U2281" i="33"/>
  <c r="W2284" i="33" s="1"/>
  <c r="U2028" i="33"/>
  <c r="AH42" i="9"/>
  <c r="AJ42" i="9"/>
  <c r="W938" i="33" s="1"/>
  <c r="AH53" i="9"/>
  <c r="AJ53" i="9"/>
  <c r="W1246" i="33" s="1"/>
  <c r="W1247" i="33" s="1"/>
  <c r="U1888" i="33"/>
  <c r="AH108" i="9"/>
  <c r="AJ108" i="9"/>
  <c r="W2786" i="33" s="1"/>
  <c r="U1468" i="33"/>
  <c r="AH54" i="9"/>
  <c r="AJ54" i="9"/>
  <c r="W1274" i="33" s="1"/>
  <c r="W1219" i="33"/>
  <c r="AH40" i="9"/>
  <c r="AJ40" i="9"/>
  <c r="W882" i="33" s="1"/>
  <c r="AH71" i="9"/>
  <c r="AJ71" i="9"/>
  <c r="W1750" i="33" s="1"/>
  <c r="AH69" i="9"/>
  <c r="AJ69" i="9"/>
  <c r="W1694" i="33" s="1"/>
  <c r="W1695" i="33" s="1"/>
  <c r="U1159" i="33"/>
  <c r="V1159" i="33" s="1"/>
  <c r="U1581" i="33"/>
  <c r="V966" i="33"/>
  <c r="V967" i="33" s="1"/>
  <c r="AK43" i="9"/>
  <c r="V2366" i="33"/>
  <c r="AK93" i="9"/>
  <c r="X2366" i="33" s="1"/>
  <c r="V2142" i="33"/>
  <c r="AK85" i="9"/>
  <c r="X2142" i="33" s="1"/>
  <c r="V2674" i="33"/>
  <c r="AK104" i="9"/>
  <c r="X2674" i="33" s="1"/>
  <c r="V2478" i="33"/>
  <c r="AK97" i="9"/>
  <c r="X2478" i="33" s="1"/>
  <c r="V1414" i="33"/>
  <c r="V1415" i="33" s="1"/>
  <c r="AK59" i="9"/>
  <c r="X1414" i="33" s="1"/>
  <c r="V462" i="33"/>
  <c r="AK25" i="9"/>
  <c r="X462" i="33" s="1"/>
  <c r="U432" i="33"/>
  <c r="W436" i="33" s="1"/>
  <c r="U2559" i="33"/>
  <c r="V2559" i="33" s="1"/>
  <c r="U1579" i="33"/>
  <c r="V1579" i="33" s="1"/>
  <c r="U2310" i="33"/>
  <c r="U1498" i="33"/>
  <c r="V1500" i="33" s="1"/>
  <c r="U518" i="33"/>
  <c r="U853" i="33"/>
  <c r="U797" i="33"/>
  <c r="U1103" i="33"/>
  <c r="V1103" i="33" s="1"/>
  <c r="U2195" i="33"/>
  <c r="V2195" i="33" s="1"/>
  <c r="U2532" i="33"/>
  <c r="U2754" i="33"/>
  <c r="U2446" i="33"/>
  <c r="V2446" i="33" s="1"/>
  <c r="U1188" i="33"/>
  <c r="U1330" i="33"/>
  <c r="U292" i="33"/>
  <c r="U1945" i="33"/>
  <c r="V1948" i="33" s="1"/>
  <c r="U320" i="33"/>
  <c r="U825" i="33"/>
  <c r="U125" i="33"/>
  <c r="U542" i="33"/>
  <c r="V542" i="33" s="1"/>
  <c r="U654" i="33"/>
  <c r="U657" i="33"/>
  <c r="U656" i="33"/>
  <c r="U152" i="33"/>
  <c r="U347" i="33"/>
  <c r="V347" i="33" s="1"/>
  <c r="U684" i="33"/>
  <c r="U458" i="33"/>
  <c r="U460" i="33"/>
  <c r="V464" i="33" s="1"/>
  <c r="U459" i="33"/>
  <c r="V459" i="33" s="1"/>
  <c r="U234" i="33"/>
  <c r="V234" i="33" s="1"/>
  <c r="U909" i="33"/>
  <c r="U907" i="33"/>
  <c r="V907" i="33" s="1"/>
  <c r="U1607" i="33"/>
  <c r="V1607" i="33" s="1"/>
  <c r="U70" i="33"/>
  <c r="U2058" i="33"/>
  <c r="U798" i="33"/>
  <c r="U2141" i="33"/>
  <c r="U2531" i="33"/>
  <c r="U2168" i="33"/>
  <c r="U2082" i="33"/>
  <c r="V2082" i="33" s="1"/>
  <c r="U2170" i="33"/>
  <c r="U1214" i="33"/>
  <c r="W1220" i="33" s="1"/>
  <c r="U1273" i="33"/>
  <c r="U2169" i="33"/>
  <c r="V2172" i="33" s="1"/>
  <c r="U992" i="33"/>
  <c r="U1886" i="33"/>
  <c r="U2113" i="33"/>
  <c r="U1860" i="33"/>
  <c r="U2698" i="33"/>
  <c r="U1242" i="33"/>
  <c r="U1972" i="33"/>
  <c r="U516" i="33"/>
  <c r="V520" i="33" s="1"/>
  <c r="U880" i="33"/>
  <c r="U2700" i="33"/>
  <c r="U2422" i="33"/>
  <c r="U1328" i="33"/>
  <c r="W1332" i="33" s="1"/>
  <c r="U1806" i="33"/>
  <c r="U39" i="33"/>
  <c r="V39" i="33" s="1"/>
  <c r="U2337" i="33"/>
  <c r="U851" i="33"/>
  <c r="V851" i="33" s="1"/>
  <c r="U68" i="33"/>
  <c r="U2224" i="33"/>
  <c r="U1747" i="33"/>
  <c r="V1747" i="33" s="1"/>
  <c r="U2505" i="33"/>
  <c r="U882" i="33"/>
  <c r="U1637" i="33"/>
  <c r="U937" i="33"/>
  <c r="U1859" i="33"/>
  <c r="V1864" i="33" s="1"/>
  <c r="U1274" i="33"/>
  <c r="U1270" i="33"/>
  <c r="U1774" i="33"/>
  <c r="U2364" i="33"/>
  <c r="U2642" i="33"/>
  <c r="V2648" i="33" s="1"/>
  <c r="U599" i="33"/>
  <c r="U1077" i="33"/>
  <c r="U1246" i="33"/>
  <c r="V1248" i="33" s="1"/>
  <c r="U1302" i="33"/>
  <c r="U2419" i="33"/>
  <c r="V2419" i="33" s="1"/>
  <c r="U878" i="33"/>
  <c r="U1186" i="33"/>
  <c r="V1192" i="33" s="1"/>
  <c r="W2480" i="33"/>
  <c r="V2620" i="33"/>
  <c r="U714" i="33"/>
  <c r="U1999" i="33"/>
  <c r="V1999" i="33" s="1"/>
  <c r="U403" i="33"/>
  <c r="W408" i="33" s="1"/>
  <c r="U2334" i="33"/>
  <c r="V2334" i="33" s="1"/>
  <c r="U236" i="33"/>
  <c r="V240" i="33" s="1"/>
  <c r="U40" i="33"/>
  <c r="U67" i="33"/>
  <c r="V67" i="33" s="1"/>
  <c r="U1382" i="33"/>
  <c r="U570" i="33"/>
  <c r="U1189" i="33"/>
  <c r="U993" i="33"/>
  <c r="U1190" i="33"/>
  <c r="U1358" i="33"/>
  <c r="U1386" i="33"/>
  <c r="U1554" i="33"/>
  <c r="U1970" i="33"/>
  <c r="U1329" i="33"/>
  <c r="U1383" i="33"/>
  <c r="V1383" i="33" s="1"/>
  <c r="U2167" i="33"/>
  <c r="U2054" i="33"/>
  <c r="U601" i="33"/>
  <c r="U2362" i="33"/>
  <c r="V2362" i="33" s="1"/>
  <c r="U237" i="33"/>
  <c r="U2558" i="33"/>
  <c r="U1494" i="33"/>
  <c r="U181" i="33"/>
  <c r="W184" i="33" s="1"/>
  <c r="U741" i="33"/>
  <c r="W744" i="33" s="1"/>
  <c r="U1357" i="33"/>
  <c r="U2111" i="33"/>
  <c r="V2111" i="33" s="1"/>
  <c r="U1803" i="33"/>
  <c r="V1803" i="33" s="1"/>
  <c r="U1775" i="33"/>
  <c r="V1775" i="33" s="1"/>
  <c r="U2448" i="33"/>
  <c r="U600" i="33"/>
  <c r="V604" i="33" s="1"/>
  <c r="U1694" i="33"/>
  <c r="U1776" i="33"/>
  <c r="U1578" i="33"/>
  <c r="V1578" i="33" s="1"/>
  <c r="W2396" i="33"/>
  <c r="U826" i="33"/>
  <c r="U626" i="33"/>
  <c r="V626" i="33" s="1"/>
  <c r="U630" i="33"/>
  <c r="U486" i="33"/>
  <c r="U823" i="33"/>
  <c r="V823" i="33" s="1"/>
  <c r="U377" i="33"/>
  <c r="U322" i="33"/>
  <c r="U376" i="33"/>
  <c r="U487" i="33"/>
  <c r="V487" i="33" s="1"/>
  <c r="U627" i="33"/>
  <c r="V627" i="33" s="1"/>
  <c r="U209" i="33"/>
  <c r="U206" i="33"/>
  <c r="U210" i="33"/>
  <c r="V212" i="33" s="1"/>
  <c r="U543" i="33"/>
  <c r="V543" i="33" s="1"/>
  <c r="U655" i="33"/>
  <c r="V655" i="33" s="1"/>
  <c r="U154" i="33"/>
  <c r="U348" i="33"/>
  <c r="W352" i="33" s="1"/>
  <c r="U349" i="33"/>
  <c r="U430" i="33"/>
  <c r="U910" i="33"/>
  <c r="U1019" i="33"/>
  <c r="V1019" i="33" s="1"/>
  <c r="U906" i="33"/>
  <c r="U2000" i="33"/>
  <c r="U431" i="33"/>
  <c r="V431" i="33" s="1"/>
  <c r="U96" i="33"/>
  <c r="W100" i="33" s="1"/>
  <c r="U1609" i="33"/>
  <c r="V1612" i="33" s="1"/>
  <c r="U2338" i="33"/>
  <c r="U768" i="33"/>
  <c r="U796" i="33"/>
  <c r="U1832" i="33"/>
  <c r="U2114" i="33"/>
  <c r="U1666" i="33"/>
  <c r="U1833" i="33"/>
  <c r="W1836" i="33" s="1"/>
  <c r="U2533" i="33"/>
  <c r="W2536" i="33" s="1"/>
  <c r="U991" i="33"/>
  <c r="V991" i="33" s="1"/>
  <c r="U1552" i="33"/>
  <c r="U2504" i="33"/>
  <c r="V2508" i="33" s="1"/>
  <c r="U602" i="33"/>
  <c r="U266" i="33"/>
  <c r="U2562" i="33"/>
  <c r="U1356" i="33"/>
  <c r="V1360" i="33" s="1"/>
  <c r="U2673" i="33"/>
  <c r="U994" i="33"/>
  <c r="U2365" i="33"/>
  <c r="U1663" i="33"/>
  <c r="V1663" i="33" s="1"/>
  <c r="U1861" i="33"/>
  <c r="U770" i="33"/>
  <c r="U2784" i="33"/>
  <c r="U1862" i="33"/>
  <c r="U1973" i="33"/>
  <c r="U1355" i="33"/>
  <c r="V1355" i="33" s="1"/>
  <c r="U936" i="33"/>
  <c r="U291" i="33"/>
  <c r="V291" i="33" s="1"/>
  <c r="U38" i="33"/>
  <c r="U1662" i="33"/>
  <c r="U2363" i="33"/>
  <c r="V2363" i="33" s="1"/>
  <c r="U2782" i="33"/>
  <c r="V2788" i="33" s="1"/>
  <c r="U1439" i="33"/>
  <c r="U1551" i="33"/>
  <c r="V1551" i="33" s="1"/>
  <c r="U1830" i="33"/>
  <c r="U290" i="33"/>
  <c r="V296" i="33" s="1"/>
  <c r="U2085" i="33"/>
  <c r="U1718" i="33"/>
  <c r="U1746" i="33"/>
  <c r="U1692" i="33"/>
  <c r="V1696" i="33" s="1"/>
  <c r="U1441" i="33"/>
  <c r="U1943" i="33"/>
  <c r="V1943" i="33" s="1"/>
  <c r="U2589" i="33"/>
  <c r="U854" i="33"/>
  <c r="W856" i="33" s="1"/>
  <c r="U294" i="33"/>
  <c r="U881" i="33"/>
  <c r="V710" i="33"/>
  <c r="V2502" i="33"/>
  <c r="V2531" i="33"/>
  <c r="V2536" i="33"/>
  <c r="V2251" i="33"/>
  <c r="V2256" i="33"/>
  <c r="W2256" i="33"/>
  <c r="V1214" i="33"/>
  <c r="V1220" i="33"/>
  <c r="V1892" i="33"/>
  <c r="V1886" i="33"/>
  <c r="W1892" i="33"/>
  <c r="V850" i="33"/>
  <c r="V1242" i="33"/>
  <c r="V1354" i="33"/>
  <c r="V1472" i="33"/>
  <c r="V2026" i="33"/>
  <c r="V1859" i="33"/>
  <c r="V1270" i="33"/>
  <c r="V1774" i="33"/>
  <c r="V599" i="33"/>
  <c r="W604" i="33"/>
  <c r="V1102" i="33"/>
  <c r="V878" i="33"/>
  <c r="V374" i="33"/>
  <c r="V150" i="33"/>
  <c r="V156" i="33"/>
  <c r="V1998" i="33"/>
  <c r="V1522" i="33"/>
  <c r="W1528" i="33"/>
  <c r="V1528" i="33"/>
  <c r="V738" i="33"/>
  <c r="V403" i="33"/>
  <c r="V1606" i="33"/>
  <c r="W1612" i="33"/>
  <c r="V2340" i="33"/>
  <c r="V2116" i="33"/>
  <c r="V2110" i="33"/>
  <c r="V2278" i="33"/>
  <c r="V2284" i="33"/>
  <c r="V1382" i="33"/>
  <c r="W1388" i="33"/>
  <c r="V570" i="33"/>
  <c r="V576" i="33"/>
  <c r="W576" i="33"/>
  <c r="V990" i="33"/>
  <c r="V766" i="33"/>
  <c r="V1550" i="33"/>
  <c r="W1556" i="33"/>
  <c r="W1080" i="33"/>
  <c r="V1074" i="33"/>
  <c r="V1080" i="33"/>
  <c r="W1192" i="33"/>
  <c r="V1970" i="33"/>
  <c r="V2054" i="33"/>
  <c r="V2060" i="33"/>
  <c r="V1802" i="33"/>
  <c r="W2368" i="33"/>
  <c r="W2564" i="33"/>
  <c r="V2558" i="33"/>
  <c r="V1494" i="33"/>
  <c r="V1130" i="33"/>
  <c r="V1584" i="33"/>
  <c r="W1584" i="33"/>
  <c r="V654" i="33"/>
  <c r="W464" i="33"/>
  <c r="V458" i="33"/>
  <c r="V486" i="33"/>
  <c r="W492" i="33"/>
  <c r="V206" i="33"/>
  <c r="W212" i="33"/>
  <c r="V682" i="33"/>
  <c r="V688" i="33"/>
  <c r="W688" i="33"/>
  <c r="V430" i="33"/>
  <c r="V906" i="33"/>
  <c r="V794" i="33"/>
  <c r="V178" i="33"/>
  <c r="V184" i="33"/>
  <c r="V940" i="33"/>
  <c r="W940" i="33"/>
  <c r="V934" i="33"/>
  <c r="V2418" i="33"/>
  <c r="V2424" i="33"/>
  <c r="W2424" i="33"/>
  <c r="W1864" i="33"/>
  <c r="V2222" i="33"/>
  <c r="V2307" i="33"/>
  <c r="W2312" i="33"/>
  <c r="V2312" i="33"/>
  <c r="V38" i="33"/>
  <c r="V44" i="33"/>
  <c r="V1662" i="33"/>
  <c r="W2788" i="33"/>
  <c r="V1439" i="33"/>
  <c r="W1444" i="33"/>
  <c r="V1830" i="33"/>
  <c r="W296" i="33"/>
  <c r="W1724" i="33"/>
  <c r="V1718" i="33"/>
  <c r="V1724" i="33"/>
  <c r="V1746" i="33"/>
  <c r="V1298" i="33"/>
  <c r="W1304" i="33"/>
  <c r="V1304" i="33"/>
  <c r="V822" i="33"/>
  <c r="V828" i="33"/>
  <c r="W632" i="33"/>
  <c r="V632" i="33"/>
  <c r="V318" i="33"/>
  <c r="V122" i="33"/>
  <c r="W128" i="33"/>
  <c r="V128" i="33"/>
  <c r="V346" i="33"/>
  <c r="V352" i="33"/>
  <c r="V1018" i="33"/>
  <c r="V66" i="33"/>
  <c r="V72" i="33"/>
  <c r="W72" i="33"/>
  <c r="V100" i="33"/>
  <c r="V94" i="33"/>
  <c r="V2194" i="33"/>
  <c r="W2200" i="33"/>
  <c r="V2200" i="33"/>
  <c r="V2670" i="33"/>
  <c r="V2676" i="33"/>
  <c r="W2676" i="33"/>
  <c r="V1327" i="33"/>
  <c r="V515" i="33"/>
  <c r="W520" i="33"/>
  <c r="V2586" i="33"/>
  <c r="V1634" i="33"/>
  <c r="W1640" i="33"/>
  <c r="V1640" i="33"/>
  <c r="W1948" i="33"/>
  <c r="V1942" i="33"/>
  <c r="W2760" i="33"/>
  <c r="V2754" i="33"/>
  <c r="V2760" i="33"/>
  <c r="W2452" i="33"/>
  <c r="J11" i="15"/>
  <c r="E105" i="33"/>
  <c r="J88" i="15"/>
  <c r="E2261" i="33"/>
  <c r="IS82" i="25"/>
  <c r="N2065" i="33" s="1"/>
  <c r="E2065" i="33"/>
  <c r="IT71" i="25"/>
  <c r="E1757" i="33"/>
  <c r="W1639" i="33"/>
  <c r="W1135" i="33"/>
  <c r="V2731" i="33"/>
  <c r="IT69" i="25"/>
  <c r="E1701" i="33"/>
  <c r="H93" i="9"/>
  <c r="E2373" i="33"/>
  <c r="H44" i="9"/>
  <c r="E1001" i="33"/>
  <c r="H88" i="9"/>
  <c r="E2233" i="33"/>
  <c r="W939" i="33"/>
  <c r="V1919" i="33"/>
  <c r="V2479" i="33"/>
  <c r="V2619" i="33"/>
  <c r="W1164" i="33"/>
  <c r="IT11" i="25"/>
  <c r="E77" i="33"/>
  <c r="AC94" i="9"/>
  <c r="X2392" i="33" s="1"/>
  <c r="X2396" i="33" s="1"/>
  <c r="V2392" i="33"/>
  <c r="V2395" i="33" s="1"/>
  <c r="W1275" i="33"/>
  <c r="V1690" i="33"/>
  <c r="W1696" i="33"/>
  <c r="W1779" i="33"/>
  <c r="IT30" i="25"/>
  <c r="E609" i="33"/>
  <c r="IS53" i="25"/>
  <c r="N1253" i="33" s="1"/>
  <c r="E1253" i="33"/>
  <c r="IT72" i="25"/>
  <c r="E1785" i="33"/>
  <c r="J41" i="15"/>
  <c r="E945" i="33"/>
  <c r="IM98" i="25"/>
  <c r="IS40" i="25"/>
  <c r="N889" i="33" s="1"/>
  <c r="E889" i="33"/>
  <c r="W1051" i="33"/>
  <c r="V262" i="33"/>
  <c r="V268" i="33"/>
  <c r="W268" i="33"/>
  <c r="AH9" i="9"/>
  <c r="AJ9" i="9"/>
  <c r="W14" i="33" s="1"/>
  <c r="IN64" i="25"/>
  <c r="S19" i="9"/>
  <c r="IN93" i="25"/>
  <c r="IK98" i="25"/>
  <c r="IO98" i="25"/>
  <c r="S30" i="9"/>
  <c r="H12" i="9"/>
  <c r="IM46" i="25"/>
  <c r="IK54" i="25"/>
  <c r="H71" i="9"/>
  <c r="H40" i="9"/>
  <c r="J39" i="15"/>
  <c r="H53" i="9"/>
  <c r="IS72" i="25"/>
  <c r="IL30" i="25"/>
  <c r="N29" i="15" s="1"/>
  <c r="CU113" i="25"/>
  <c r="CU120" i="25"/>
  <c r="JX18" i="25" s="1"/>
  <c r="CU114" i="25"/>
  <c r="JX12" i="25" s="1"/>
  <c r="CU112" i="25"/>
  <c r="CU115" i="25"/>
  <c r="JX13" i="25" s="1"/>
  <c r="CU121" i="25"/>
  <c r="JX19" i="25" s="1"/>
  <c r="CU118" i="25"/>
  <c r="JX16" i="25" s="1"/>
  <c r="CU119" i="25"/>
  <c r="JX17" i="25" s="1"/>
  <c r="CU116" i="25"/>
  <c r="JX14" i="25" s="1"/>
  <c r="N76" i="15"/>
  <c r="J99" i="15"/>
  <c r="H100" i="9"/>
  <c r="IN54" i="25"/>
  <c r="IN44" i="25"/>
  <c r="R44" i="9" s="1"/>
  <c r="J43" i="15"/>
  <c r="IO81" i="25"/>
  <c r="IM65" i="25"/>
  <c r="IO54" i="25"/>
  <c r="IM47" i="25"/>
  <c r="IL46" i="25"/>
  <c r="N45" i="15" s="1"/>
  <c r="IS75" i="25"/>
  <c r="N1869" i="33" s="1"/>
  <c r="IM64" i="25"/>
  <c r="IL70" i="25"/>
  <c r="N69" i="15" s="1"/>
  <c r="IM96" i="25"/>
  <c r="IN100" i="25"/>
  <c r="IK101" i="25"/>
  <c r="IL65" i="25"/>
  <c r="N64" i="15" s="1"/>
  <c r="J71" i="15"/>
  <c r="IM76" i="25"/>
  <c r="IM71" i="25"/>
  <c r="IN30" i="25"/>
  <c r="IN95" i="25"/>
  <c r="R95" i="9" s="1"/>
  <c r="IL87" i="25"/>
  <c r="IN58" i="25"/>
  <c r="IO55" i="25"/>
  <c r="IL90" i="25"/>
  <c r="N89" i="15" s="1"/>
  <c r="IM54" i="25"/>
  <c r="IS69" i="25"/>
  <c r="N1701" i="33" s="1"/>
  <c r="IN46" i="25"/>
  <c r="IL54" i="25"/>
  <c r="N53" i="15" s="1"/>
  <c r="IN90" i="25"/>
  <c r="IS100" i="25"/>
  <c r="IO60" i="25"/>
  <c r="M39" i="15"/>
  <c r="I40" i="9"/>
  <c r="IK85" i="25"/>
  <c r="IL39" i="25"/>
  <c r="N38" i="15" s="1"/>
  <c r="IO53" i="25"/>
  <c r="IK46" i="25"/>
  <c r="IL72" i="25"/>
  <c r="N71" i="15" s="1"/>
  <c r="J87" i="15"/>
  <c r="IO79" i="25"/>
  <c r="IK81" i="25"/>
  <c r="IS88" i="25"/>
  <c r="IL108" i="25"/>
  <c r="IK70" i="25"/>
  <c r="IK58" i="25"/>
  <c r="IN18" i="25"/>
  <c r="IN87" i="25"/>
  <c r="IM105" i="25"/>
  <c r="IL55" i="25"/>
  <c r="N54" i="15" s="1"/>
  <c r="IS87" i="25"/>
  <c r="N2205" i="33" s="1"/>
  <c r="IL79" i="25"/>
  <c r="N78" i="15" s="1"/>
  <c r="IK55" i="25"/>
  <c r="IN36" i="25"/>
  <c r="IM55" i="25"/>
  <c r="IL69" i="25"/>
  <c r="N68" i="15" s="1"/>
  <c r="IN78" i="25"/>
  <c r="R78" i="9" s="1"/>
  <c r="IO56" i="25"/>
  <c r="IM61" i="25"/>
  <c r="IM48" i="25"/>
  <c r="IM81" i="25"/>
  <c r="IN96" i="25"/>
  <c r="R96" i="9" s="1"/>
  <c r="IK79" i="25"/>
  <c r="IN55" i="25"/>
  <c r="IN79" i="25"/>
  <c r="IK71" i="25"/>
  <c r="AQ94" i="9"/>
  <c r="AR94" i="9" s="1"/>
  <c r="S47" i="9"/>
  <c r="IN70" i="25"/>
  <c r="IL81" i="25"/>
  <c r="N80" i="15" s="1"/>
  <c r="IO83" i="25"/>
  <c r="IK73" i="25"/>
  <c r="IT100" i="25"/>
  <c r="J74" i="15"/>
  <c r="S53" i="9"/>
  <c r="J86" i="15"/>
  <c r="S104" i="9"/>
  <c r="H48" i="9"/>
  <c r="IL42" i="25"/>
  <c r="N41" i="15" s="1"/>
  <c r="IM40" i="25"/>
  <c r="IL58" i="25"/>
  <c r="N57" i="15" s="1"/>
  <c r="M81" i="15"/>
  <c r="Z20" i="9"/>
  <c r="V320" i="33" s="1"/>
  <c r="AB20" i="9"/>
  <c r="W320" i="33" s="1"/>
  <c r="Z22" i="9"/>
  <c r="V376" i="33" s="1"/>
  <c r="AB22" i="9"/>
  <c r="W376" i="33" s="1"/>
  <c r="W379" i="33" s="1"/>
  <c r="Z31" i="9"/>
  <c r="V628" i="33" s="1"/>
  <c r="AB31" i="9"/>
  <c r="W628" i="33" s="1"/>
  <c r="Z13" i="9"/>
  <c r="V124" i="33" s="1"/>
  <c r="AB13" i="9"/>
  <c r="W124" i="33" s="1"/>
  <c r="W127" i="33" s="1"/>
  <c r="Z17" i="9"/>
  <c r="V236" i="33" s="1"/>
  <c r="AB17" i="9"/>
  <c r="W236" i="33" s="1"/>
  <c r="W239" i="33" s="1"/>
  <c r="Z66" i="9"/>
  <c r="V1608" i="33" s="1"/>
  <c r="AB66" i="9"/>
  <c r="W1608" i="33" s="1"/>
  <c r="W1611" i="33" s="1"/>
  <c r="Z35" i="9"/>
  <c r="V740" i="33" s="1"/>
  <c r="AB35" i="9"/>
  <c r="W740" i="33" s="1"/>
  <c r="W743" i="33" s="1"/>
  <c r="Z39" i="9"/>
  <c r="V852" i="33" s="1"/>
  <c r="AB39" i="9"/>
  <c r="W852" i="33" s="1"/>
  <c r="W855" i="33" s="1"/>
  <c r="Z89" i="9"/>
  <c r="AB89" i="9"/>
  <c r="W2252" i="33" s="1"/>
  <c r="W2255" i="33" s="1"/>
  <c r="Z48" i="9"/>
  <c r="V1104" i="33" s="1"/>
  <c r="AB48" i="9"/>
  <c r="W1104" i="33" s="1"/>
  <c r="W1107" i="33" s="1"/>
  <c r="Z95" i="9"/>
  <c r="AB95" i="9"/>
  <c r="W2420" i="33" s="1"/>
  <c r="W2423" i="33" s="1"/>
  <c r="Z65" i="9"/>
  <c r="V1580" i="33" s="1"/>
  <c r="AB65" i="9"/>
  <c r="W1580" i="33" s="1"/>
  <c r="W1583" i="33" s="1"/>
  <c r="Z44" i="9"/>
  <c r="V992" i="33" s="1"/>
  <c r="AB44" i="9"/>
  <c r="W992" i="33" s="1"/>
  <c r="W995" i="33" s="1"/>
  <c r="Z57" i="9"/>
  <c r="V1356" i="33" s="1"/>
  <c r="AB57" i="9"/>
  <c r="W1356" i="33" s="1"/>
  <c r="W1359" i="33" s="1"/>
  <c r="Z108" i="9"/>
  <c r="V2784" i="33" s="1"/>
  <c r="AB108" i="9"/>
  <c r="W2784" i="33" s="1"/>
  <c r="Z56" i="9"/>
  <c r="V1328" i="33" s="1"/>
  <c r="AB56" i="9"/>
  <c r="W1328" i="33" s="1"/>
  <c r="W1331" i="33" s="1"/>
  <c r="AC77" i="9"/>
  <c r="X1916" i="33" s="1"/>
  <c r="X1920" i="33" s="1"/>
  <c r="Y1913" i="33" s="1"/>
  <c r="AC72" i="9"/>
  <c r="X1776" i="33" s="1"/>
  <c r="X1780" i="33" s="1"/>
  <c r="AC15" i="9"/>
  <c r="X180" i="33" s="1"/>
  <c r="AC93" i="9"/>
  <c r="X2364" i="33" s="1"/>
  <c r="X2368" i="33" s="1"/>
  <c r="AC60" i="9"/>
  <c r="X1440" i="33" s="1"/>
  <c r="AC46" i="9"/>
  <c r="X1048" i="33" s="1"/>
  <c r="Z38" i="9"/>
  <c r="V824" i="33" s="1"/>
  <c r="AB38" i="9"/>
  <c r="W824" i="33" s="1"/>
  <c r="W827" i="33" s="1"/>
  <c r="Z28" i="9"/>
  <c r="V544" i="33" s="1"/>
  <c r="AB28" i="9"/>
  <c r="W544" i="33" s="1"/>
  <c r="W547" i="33" s="1"/>
  <c r="Z21" i="9"/>
  <c r="V348" i="33" s="1"/>
  <c r="AB21" i="9"/>
  <c r="W348" i="33" s="1"/>
  <c r="W351" i="33" s="1"/>
  <c r="Z45" i="9"/>
  <c r="V1020" i="33" s="1"/>
  <c r="AB45" i="9"/>
  <c r="W1020" i="33" s="1"/>
  <c r="W1023" i="33" s="1"/>
  <c r="Z80" i="9"/>
  <c r="V2000" i="33" s="1"/>
  <c r="AB80" i="9"/>
  <c r="W2000" i="33" s="1"/>
  <c r="W2003" i="33" s="1"/>
  <c r="Z10" i="9"/>
  <c r="V40" i="33" s="1"/>
  <c r="AB10" i="9"/>
  <c r="W40" i="33" s="1"/>
  <c r="Z12" i="9"/>
  <c r="AB12" i="9"/>
  <c r="W96" i="33" s="1"/>
  <c r="W99" i="33" s="1"/>
  <c r="Z36" i="9"/>
  <c r="V768" i="33" s="1"/>
  <c r="AB36" i="9"/>
  <c r="W768" i="33" s="1"/>
  <c r="W771" i="33" s="1"/>
  <c r="Z23" i="9"/>
  <c r="V404" i="33" s="1"/>
  <c r="AB23" i="9"/>
  <c r="W404" i="33" s="1"/>
  <c r="W407" i="33" s="1"/>
  <c r="Z103" i="9"/>
  <c r="V2644" i="33" s="1"/>
  <c r="AB103" i="9"/>
  <c r="W2644" i="33" s="1"/>
  <c r="Z99" i="9"/>
  <c r="V2532" i="33" s="1"/>
  <c r="AB99" i="9"/>
  <c r="W2532" i="33" s="1"/>
  <c r="W2535" i="33" s="1"/>
  <c r="Z82" i="9"/>
  <c r="V2056" i="33" s="1"/>
  <c r="AB82" i="9"/>
  <c r="W2056" i="33" s="1"/>
  <c r="Z58" i="9"/>
  <c r="V1384" i="33" s="1"/>
  <c r="AB58" i="9"/>
  <c r="W1384" i="33" s="1"/>
  <c r="W1387" i="33" s="1"/>
  <c r="Z64" i="9"/>
  <c r="V1552" i="33" s="1"/>
  <c r="AB64" i="9"/>
  <c r="W1552" i="33" s="1"/>
  <c r="Z96" i="9"/>
  <c r="V2448" i="33" s="1"/>
  <c r="AB96" i="9"/>
  <c r="W2448" i="33" s="1"/>
  <c r="W2451" i="33" s="1"/>
  <c r="Z47" i="9"/>
  <c r="V1076" i="33" s="1"/>
  <c r="AB47" i="9"/>
  <c r="W1076" i="33" s="1"/>
  <c r="W1079" i="33" s="1"/>
  <c r="Z40" i="9"/>
  <c r="V880" i="33" s="1"/>
  <c r="AB40" i="9"/>
  <c r="W880" i="33" s="1"/>
  <c r="W883" i="33" s="1"/>
  <c r="AC106" i="9"/>
  <c r="X2728" i="33" s="1"/>
  <c r="X2732" i="33" s="1"/>
  <c r="AC59" i="9"/>
  <c r="X1412" i="33" s="1"/>
  <c r="X1416" i="33" s="1"/>
  <c r="AC52" i="9"/>
  <c r="X1216" i="33" s="1"/>
  <c r="AC42" i="9"/>
  <c r="X936" i="33" s="1"/>
  <c r="AC67" i="9"/>
  <c r="X1636" i="33" s="1"/>
  <c r="AC30" i="9"/>
  <c r="X600" i="33" s="1"/>
  <c r="AC90" i="9"/>
  <c r="X2280" i="33" s="1"/>
  <c r="AC101" i="9"/>
  <c r="X2588" i="33" s="1"/>
  <c r="Z14" i="9"/>
  <c r="V152" i="33" s="1"/>
  <c r="AB14" i="9"/>
  <c r="W152" i="33" s="1"/>
  <c r="Z25" i="9"/>
  <c r="V460" i="33" s="1"/>
  <c r="AB25" i="9"/>
  <c r="W460" i="33" s="1"/>
  <c r="W463" i="33" s="1"/>
  <c r="Z41" i="9"/>
  <c r="V908" i="33" s="1"/>
  <c r="AB41" i="9"/>
  <c r="W908" i="33" s="1"/>
  <c r="W911" i="33" s="1"/>
  <c r="Z91" i="9"/>
  <c r="V2308" i="33" s="1"/>
  <c r="AB91" i="9"/>
  <c r="W2308" i="33" s="1"/>
  <c r="W2311" i="33" s="1"/>
  <c r="Z11" i="9"/>
  <c r="V68" i="33" s="1"/>
  <c r="AB11" i="9"/>
  <c r="W68" i="33" s="1"/>
  <c r="Z92" i="9"/>
  <c r="V2336" i="33" s="1"/>
  <c r="AB92" i="9"/>
  <c r="W2336" i="33" s="1"/>
  <c r="W2339" i="33" s="1"/>
  <c r="Z33" i="9"/>
  <c r="V684" i="33" s="1"/>
  <c r="AB33" i="9"/>
  <c r="W684" i="33" s="1"/>
  <c r="W687" i="33" s="1"/>
  <c r="Z19" i="9"/>
  <c r="AB19" i="9"/>
  <c r="W292" i="33" s="1"/>
  <c r="W295" i="33" s="1"/>
  <c r="Z100" i="9"/>
  <c r="V2560" i="33" s="1"/>
  <c r="AB100" i="9"/>
  <c r="W2560" i="33" s="1"/>
  <c r="Z98" i="9"/>
  <c r="V2504" i="33" s="1"/>
  <c r="AB98" i="9"/>
  <c r="W2504" i="33" s="1"/>
  <c r="W2507" i="33" s="1"/>
  <c r="Z104" i="9"/>
  <c r="V2672" i="33" s="1"/>
  <c r="AB104" i="9"/>
  <c r="W2672" i="33" s="1"/>
  <c r="W2675" i="33" s="1"/>
  <c r="Z87" i="9"/>
  <c r="V2196" i="33" s="1"/>
  <c r="AB87" i="9"/>
  <c r="W2196" i="33" s="1"/>
  <c r="W2199" i="33" s="1"/>
  <c r="Z62" i="9"/>
  <c r="V1496" i="33" s="1"/>
  <c r="AB62" i="9"/>
  <c r="W1496" i="33" s="1"/>
  <c r="W1499" i="33" s="1"/>
  <c r="Z79" i="9"/>
  <c r="V1972" i="33" s="1"/>
  <c r="AB79" i="9"/>
  <c r="W1972" i="33" s="1"/>
  <c r="W1975" i="33" s="1"/>
  <c r="Z27" i="9"/>
  <c r="V516" i="33" s="1"/>
  <c r="AB27" i="9"/>
  <c r="W516" i="33" s="1"/>
  <c r="W519" i="33" s="1"/>
  <c r="S78" i="9"/>
  <c r="U78" i="9"/>
  <c r="W1942" i="33" s="1"/>
  <c r="Z81" i="9"/>
  <c r="V2028" i="33" s="1"/>
  <c r="AB81" i="9"/>
  <c r="W2028" i="33" s="1"/>
  <c r="Z61" i="9"/>
  <c r="V1468" i="33" s="1"/>
  <c r="AB61" i="9"/>
  <c r="W1468" i="33" s="1"/>
  <c r="W1471" i="33" s="1"/>
  <c r="Z55" i="9"/>
  <c r="V1300" i="33" s="1"/>
  <c r="AB55" i="9"/>
  <c r="W1300" i="33" s="1"/>
  <c r="W1303" i="33" s="1"/>
  <c r="Z85" i="9"/>
  <c r="V2140" i="33" s="1"/>
  <c r="AB85" i="9"/>
  <c r="W2140" i="33" s="1"/>
  <c r="W2143" i="33" s="1"/>
  <c r="AC73" i="9"/>
  <c r="X1804" i="33" s="1"/>
  <c r="AC54" i="9"/>
  <c r="X1272" i="33" s="1"/>
  <c r="AC34" i="9"/>
  <c r="X712" i="33" s="1"/>
  <c r="AC49" i="9"/>
  <c r="X1132" i="33" s="1"/>
  <c r="Z26" i="9"/>
  <c r="V488" i="33" s="1"/>
  <c r="AB26" i="9"/>
  <c r="W488" i="33" s="1"/>
  <c r="Z16" i="9"/>
  <c r="V208" i="33" s="1"/>
  <c r="AB16" i="9"/>
  <c r="W208" i="33" s="1"/>
  <c r="W211" i="33" s="1"/>
  <c r="Z32" i="9"/>
  <c r="V656" i="33" s="1"/>
  <c r="AB32" i="9"/>
  <c r="W656" i="33" s="1"/>
  <c r="W659" i="33" s="1"/>
  <c r="Z63" i="9"/>
  <c r="V1524" i="33" s="1"/>
  <c r="AB63" i="9"/>
  <c r="W1524" i="33" s="1"/>
  <c r="W1527" i="33" s="1"/>
  <c r="Z51" i="9"/>
  <c r="V1188" i="33" s="1"/>
  <c r="AB51" i="9"/>
  <c r="W1188" i="33" s="1"/>
  <c r="W1191" i="33" s="1"/>
  <c r="Z37" i="9"/>
  <c r="V796" i="33" s="1"/>
  <c r="AB37" i="9"/>
  <c r="W796" i="33" s="1"/>
  <c r="W799" i="33" s="1"/>
  <c r="Z24" i="9"/>
  <c r="AB24" i="9"/>
  <c r="W432" i="33" s="1"/>
  <c r="W435" i="33" s="1"/>
  <c r="Z74" i="9"/>
  <c r="V1832" i="33" s="1"/>
  <c r="AB74" i="9"/>
  <c r="W1832" i="33" s="1"/>
  <c r="W1835" i="33" s="1"/>
  <c r="Z68" i="9"/>
  <c r="V1664" i="33" s="1"/>
  <c r="AB68" i="9"/>
  <c r="W1664" i="33" s="1"/>
  <c r="W1667" i="33" s="1"/>
  <c r="Z71" i="9"/>
  <c r="V1748" i="33" s="1"/>
  <c r="AB71" i="9"/>
  <c r="W1748" i="33" s="1"/>
  <c r="W1751" i="33" s="1"/>
  <c r="Z75" i="9"/>
  <c r="V1860" i="33" s="1"/>
  <c r="AB75" i="9"/>
  <c r="W1860" i="33" s="1"/>
  <c r="W1863" i="33" s="1"/>
  <c r="Z76" i="9"/>
  <c r="V1888" i="33" s="1"/>
  <c r="AB76" i="9"/>
  <c r="W1888" i="33" s="1"/>
  <c r="W1891" i="33" s="1"/>
  <c r="Z88" i="9"/>
  <c r="V2224" i="33" s="1"/>
  <c r="AB88" i="9"/>
  <c r="W2224" i="33" s="1"/>
  <c r="W2227" i="33" s="1"/>
  <c r="Z50" i="9"/>
  <c r="V1160" i="33" s="1"/>
  <c r="AB50" i="9"/>
  <c r="W1160" i="33" s="1"/>
  <c r="W1163" i="33" s="1"/>
  <c r="Z105" i="9"/>
  <c r="V2700" i="33" s="1"/>
  <c r="AB105" i="9"/>
  <c r="W2700" i="33" s="1"/>
  <c r="W2703" i="33" s="1"/>
  <c r="Z78" i="9"/>
  <c r="V1944" i="33" s="1"/>
  <c r="AB78" i="9"/>
  <c r="W1944" i="33" s="1"/>
  <c r="Z70" i="9"/>
  <c r="V1720" i="33" s="1"/>
  <c r="AB70" i="9"/>
  <c r="W1720" i="33" s="1"/>
  <c r="W1723" i="33" s="1"/>
  <c r="Z18" i="9"/>
  <c r="V264" i="33" s="1"/>
  <c r="AB18" i="9"/>
  <c r="W264" i="33" s="1"/>
  <c r="W267" i="33" s="1"/>
  <c r="Z86" i="9"/>
  <c r="V2168" i="33" s="1"/>
  <c r="AB86" i="9"/>
  <c r="W2168" i="33" s="1"/>
  <c r="W2171" i="33" s="1"/>
  <c r="AC84" i="9"/>
  <c r="X2112" i="33" s="1"/>
  <c r="AC102" i="9"/>
  <c r="X2616" i="33" s="1"/>
  <c r="X2620" i="33" s="1"/>
  <c r="AC83" i="9"/>
  <c r="X2084" i="33" s="1"/>
  <c r="AC53" i="9"/>
  <c r="X1244" i="33" s="1"/>
  <c r="AC107" i="9"/>
  <c r="X2756" i="33" s="1"/>
  <c r="AC29" i="9"/>
  <c r="X572" i="33" s="1"/>
  <c r="AC97" i="9"/>
  <c r="X2476" i="33" s="1"/>
  <c r="X2480" i="33" s="1"/>
  <c r="AC69" i="9"/>
  <c r="X1692" i="33" s="1"/>
  <c r="Z9" i="9"/>
  <c r="AC9" i="9" s="1"/>
  <c r="X12" i="33" s="1"/>
  <c r="AB9" i="9"/>
  <c r="W12" i="33" s="1"/>
  <c r="W15" i="33" s="1"/>
  <c r="AC10" i="9"/>
  <c r="X40" i="33" s="1"/>
  <c r="P35" i="9"/>
  <c r="S35" i="9" s="1"/>
  <c r="IS24" i="25"/>
  <c r="N441" i="33" s="1"/>
  <c r="H80" i="9"/>
  <c r="M17" i="15"/>
  <c r="H11" i="9"/>
  <c r="IT96" i="25"/>
  <c r="J102" i="15"/>
  <c r="IT53" i="25"/>
  <c r="I77" i="9"/>
  <c r="IT57" i="25"/>
  <c r="P95" i="9"/>
  <c r="S95" i="9" s="1"/>
  <c r="J90" i="15"/>
  <c r="J29" i="15"/>
  <c r="IT93" i="25"/>
  <c r="J83" i="15"/>
  <c r="IS23" i="25"/>
  <c r="N413" i="33" s="1"/>
  <c r="I37" i="9"/>
  <c r="IT17" i="25"/>
  <c r="M49" i="15"/>
  <c r="I95" i="9"/>
  <c r="IT66" i="25"/>
  <c r="IT29" i="25"/>
  <c r="M53" i="15"/>
  <c r="J68" i="15"/>
  <c r="J36" i="15"/>
  <c r="IT98" i="25"/>
  <c r="IT88" i="25"/>
  <c r="IT40" i="25"/>
  <c r="IT15" i="25"/>
  <c r="IS36" i="25"/>
  <c r="N777" i="33" s="1"/>
  <c r="IT70" i="25"/>
  <c r="IT82" i="25"/>
  <c r="IT44" i="25"/>
  <c r="IS68" i="25"/>
  <c r="IM87" i="25"/>
  <c r="I43" i="9"/>
  <c r="CW121" i="25"/>
  <c r="JY19" i="25" s="1"/>
  <c r="CW119" i="25"/>
  <c r="JY17" i="25" s="1"/>
  <c r="IN89" i="25"/>
  <c r="IK29" i="25"/>
  <c r="IM107" i="25"/>
  <c r="IK108" i="25"/>
  <c r="IK60" i="25"/>
  <c r="IO66" i="25"/>
  <c r="IT89" i="25"/>
  <c r="IO64" i="25"/>
  <c r="IO25" i="25"/>
  <c r="IT75" i="25"/>
  <c r="H69" i="9"/>
  <c r="IM79" i="25"/>
  <c r="IT68" i="25"/>
  <c r="IO75" i="25"/>
  <c r="IO107" i="25"/>
  <c r="IO42" i="25"/>
  <c r="IN88" i="25"/>
  <c r="R88" i="9" s="1"/>
  <c r="IK88" i="25"/>
  <c r="H75" i="9"/>
  <c r="IM88" i="25"/>
  <c r="IO67" i="25"/>
  <c r="S48" i="9"/>
  <c r="IN75" i="25"/>
  <c r="IM103" i="25"/>
  <c r="IK91" i="25"/>
  <c r="IL36" i="25"/>
  <c r="N35" i="15" s="1"/>
  <c r="H19" i="9"/>
  <c r="IL67" i="25"/>
  <c r="N66" i="15" s="1"/>
  <c r="S107" i="9"/>
  <c r="IM60" i="25"/>
  <c r="S73" i="9"/>
  <c r="IN107" i="25"/>
  <c r="S56" i="9"/>
  <c r="H87" i="9"/>
  <c r="J92" i="15"/>
  <c r="IK89" i="25"/>
  <c r="S54" i="9"/>
  <c r="IN60" i="25"/>
  <c r="IK107" i="25"/>
  <c r="J72" i="15"/>
  <c r="IT64" i="25"/>
  <c r="H107" i="9"/>
  <c r="IK72" i="25"/>
  <c r="IO108" i="25"/>
  <c r="J106" i="15"/>
  <c r="IM58" i="25"/>
  <c r="IT107" i="25"/>
  <c r="IS84" i="25"/>
  <c r="IM18" i="25"/>
  <c r="IK103" i="25"/>
  <c r="IO29" i="25"/>
  <c r="IM89" i="25"/>
  <c r="IL73" i="25"/>
  <c r="N72" i="15" s="1"/>
  <c r="IL107" i="25"/>
  <c r="N106" i="15" s="1"/>
  <c r="IT87" i="25"/>
  <c r="IM90" i="25"/>
  <c r="H73" i="9"/>
  <c r="S60" i="9"/>
  <c r="IK47" i="25"/>
  <c r="IS64" i="25"/>
  <c r="N1561" i="33" s="1"/>
  <c r="H64" i="9"/>
  <c r="IM72" i="25"/>
  <c r="IO87" i="25"/>
  <c r="IN108" i="25"/>
  <c r="IS107" i="25"/>
  <c r="IL60" i="25"/>
  <c r="N59" i="15" s="1"/>
  <c r="IL103" i="25"/>
  <c r="N102" i="15" s="1"/>
  <c r="IT19" i="25"/>
  <c r="H30" i="9"/>
  <c r="IS19" i="25"/>
  <c r="N301" i="33" s="1"/>
  <c r="S24" i="9"/>
  <c r="IM75" i="25"/>
  <c r="IS30" i="25"/>
  <c r="IM29" i="25"/>
  <c r="IN73" i="25"/>
  <c r="IO72" i="25"/>
  <c r="IK67" i="25"/>
  <c r="IS93" i="25"/>
  <c r="N2373" i="33" s="1"/>
  <c r="IK87" i="25"/>
  <c r="IK90" i="25"/>
  <c r="J63" i="15"/>
  <c r="H68" i="9"/>
  <c r="J67" i="15"/>
  <c r="S40" i="9"/>
  <c r="CW118" i="25"/>
  <c r="JY16" i="25" s="1"/>
  <c r="IM108" i="25"/>
  <c r="IL105" i="25"/>
  <c r="N104" i="15" s="1"/>
  <c r="CW116" i="25"/>
  <c r="JY14" i="25" s="1"/>
  <c r="CW115" i="25"/>
  <c r="JY13" i="25" s="1"/>
  <c r="IN40" i="25"/>
  <c r="IM44" i="25"/>
  <c r="IM70" i="25"/>
  <c r="IO65" i="25"/>
  <c r="CW114" i="25"/>
  <c r="JY12" i="25" s="1"/>
  <c r="CW120" i="25"/>
  <c r="JY18" i="25" s="1"/>
  <c r="CW112" i="25"/>
  <c r="JY10" i="25" s="1"/>
  <c r="CW113" i="25"/>
  <c r="JY11" i="25" s="1"/>
  <c r="IO36" i="25"/>
  <c r="DH121" i="25"/>
  <c r="KD19" i="25" s="1"/>
  <c r="DH116" i="25"/>
  <c r="KD14" i="25" s="1"/>
  <c r="DH113" i="25"/>
  <c r="DH115" i="25"/>
  <c r="KD13" i="25" s="1"/>
  <c r="DH120" i="25"/>
  <c r="KD18" i="25" s="1"/>
  <c r="DH112" i="25"/>
  <c r="DH119" i="25"/>
  <c r="KD17" i="25" s="1"/>
  <c r="DH118" i="25"/>
  <c r="KD16" i="25" s="1"/>
  <c r="DH114" i="25"/>
  <c r="KD12" i="25" s="1"/>
  <c r="IO58" i="25"/>
  <c r="IO12" i="25"/>
  <c r="IN47" i="25"/>
  <c r="IS73" i="25"/>
  <c r="N1813" i="33" s="1"/>
  <c r="IT73" i="25"/>
  <c r="IS44" i="25"/>
  <c r="N1001" i="33" s="1"/>
  <c r="M94" i="15"/>
  <c r="H70" i="9"/>
  <c r="IL47" i="25"/>
  <c r="N46" i="15" s="1"/>
  <c r="IK44" i="25"/>
  <c r="IM67" i="25"/>
  <c r="IO11" i="25"/>
  <c r="H67" i="9"/>
  <c r="IL89" i="25"/>
  <c r="N88" i="15" s="1"/>
  <c r="JP11" i="25"/>
  <c r="BQ117" i="25"/>
  <c r="JP15" i="25" s="1"/>
  <c r="JP10" i="25"/>
  <c r="R97" i="9"/>
  <c r="IO47" i="25"/>
  <c r="IO93" i="25"/>
  <c r="IS98" i="25"/>
  <c r="N2513" i="33" s="1"/>
  <c r="J97" i="15"/>
  <c r="S108" i="9"/>
  <c r="S88" i="9"/>
  <c r="H84" i="9"/>
  <c r="IN15" i="25"/>
  <c r="IT80" i="25"/>
  <c r="IT84" i="25"/>
  <c r="H98" i="9"/>
  <c r="IO40" i="25"/>
  <c r="IS104" i="25"/>
  <c r="N2681" i="33" s="1"/>
  <c r="IT104" i="25"/>
  <c r="IT67" i="25"/>
  <c r="IS67" i="25"/>
  <c r="N1645" i="33" s="1"/>
  <c r="IL40" i="25"/>
  <c r="N39" i="15" s="1"/>
  <c r="S87" i="9"/>
  <c r="J103" i="15"/>
  <c r="H104" i="9"/>
  <c r="R94" i="9"/>
  <c r="IN103" i="25"/>
  <c r="IM30" i="25"/>
  <c r="IL99" i="25"/>
  <c r="N98" i="15" s="1"/>
  <c r="S27" i="9"/>
  <c r="S29" i="9"/>
  <c r="IM36" i="25"/>
  <c r="IM10" i="25"/>
  <c r="S70" i="9"/>
  <c r="IL56" i="25"/>
  <c r="R56" i="9" s="1"/>
  <c r="J70" i="15"/>
  <c r="IN53" i="25"/>
  <c r="M76" i="15"/>
  <c r="I82" i="9"/>
  <c r="IS42" i="25"/>
  <c r="IK105" i="25"/>
  <c r="IO105" i="25"/>
  <c r="IM73" i="25"/>
  <c r="IS80" i="25"/>
  <c r="IN39" i="25"/>
  <c r="IK39" i="25"/>
  <c r="IS103" i="25"/>
  <c r="N2653" i="33" s="1"/>
  <c r="H89" i="9"/>
  <c r="IS57" i="25"/>
  <c r="N1365" i="33" s="1"/>
  <c r="IL53" i="25"/>
  <c r="N52" i="15" s="1"/>
  <c r="S75" i="9"/>
  <c r="S101" i="9"/>
  <c r="IS71" i="25"/>
  <c r="N1757" i="33" s="1"/>
  <c r="IN105" i="25"/>
  <c r="IT42" i="25"/>
  <c r="H42" i="9"/>
  <c r="IK56" i="25"/>
  <c r="IO73" i="25"/>
  <c r="IM39" i="25"/>
  <c r="H57" i="9"/>
  <c r="IK42" i="25"/>
  <c r="S86" i="9"/>
  <c r="S76" i="9"/>
  <c r="IO39" i="25"/>
  <c r="IK53" i="25"/>
  <c r="IN42" i="25"/>
  <c r="IM42" i="25"/>
  <c r="IM53" i="25"/>
  <c r="IS89" i="25"/>
  <c r="N2261" i="33" s="1"/>
  <c r="J56" i="15"/>
  <c r="IK99" i="25"/>
  <c r="IL84" i="25"/>
  <c r="N83" i="15" s="1"/>
  <c r="J85" i="15"/>
  <c r="S64" i="9"/>
  <c r="IT103" i="25"/>
  <c r="R43" i="9"/>
  <c r="IO18" i="25"/>
  <c r="IK93" i="25"/>
  <c r="IL18" i="25"/>
  <c r="N17" i="15" s="1"/>
  <c r="S58" i="9"/>
  <c r="IM93" i="25"/>
  <c r="IL93" i="25"/>
  <c r="N92" i="15" s="1"/>
  <c r="S79" i="9"/>
  <c r="IL85" i="25"/>
  <c r="N84" i="15" s="1"/>
  <c r="IK82" i="25"/>
  <c r="S71" i="9"/>
  <c r="S72" i="9"/>
  <c r="S18" i="9"/>
  <c r="IN99" i="25"/>
  <c r="IO99" i="25"/>
  <c r="IO86" i="25"/>
  <c r="S57" i="9"/>
  <c r="IO103" i="25"/>
  <c r="S68" i="9"/>
  <c r="J66" i="15"/>
  <c r="S84" i="9"/>
  <c r="IM99" i="25"/>
  <c r="IO62" i="25"/>
  <c r="J54" i="15"/>
  <c r="IS55" i="25"/>
  <c r="N1309" i="33" s="1"/>
  <c r="H55" i="9"/>
  <c r="IT55" i="25"/>
  <c r="J81" i="15"/>
  <c r="H82" i="9"/>
  <c r="IS62" i="25"/>
  <c r="N1505" i="33" s="1"/>
  <c r="IT62" i="25"/>
  <c r="J61" i="15"/>
  <c r="H62" i="9"/>
  <c r="S15" i="9"/>
  <c r="S44" i="9"/>
  <c r="H36" i="9"/>
  <c r="S98" i="9"/>
  <c r="IL76" i="25"/>
  <c r="N75" i="15" s="1"/>
  <c r="IK62" i="25"/>
  <c r="H103" i="9"/>
  <c r="M93" i="15"/>
  <c r="I94" i="9"/>
  <c r="S51" i="9"/>
  <c r="I54" i="9"/>
  <c r="IN76" i="25"/>
  <c r="S105" i="9"/>
  <c r="IL62" i="25"/>
  <c r="N61" i="15" s="1"/>
  <c r="IO68" i="25"/>
  <c r="IM62" i="25"/>
  <c r="H99" i="9"/>
  <c r="IT99" i="25"/>
  <c r="J98" i="15"/>
  <c r="IS99" i="25"/>
  <c r="N2541" i="33" s="1"/>
  <c r="IO76" i="25"/>
  <c r="S100" i="9"/>
  <c r="IK76" i="25"/>
  <c r="IN62" i="25"/>
  <c r="IO51" i="25"/>
  <c r="IN67" i="25"/>
  <c r="IM52" i="25"/>
  <c r="S62" i="9"/>
  <c r="J75" i="15"/>
  <c r="IS85" i="25"/>
  <c r="N2149" i="33" s="1"/>
  <c r="J84" i="15"/>
  <c r="IS70" i="25"/>
  <c r="N1729" i="33" s="1"/>
  <c r="R106" i="9"/>
  <c r="IK57" i="25"/>
  <c r="IN57" i="25"/>
  <c r="IL57" i="25"/>
  <c r="IO57" i="25"/>
  <c r="IM57" i="25"/>
  <c r="IO15" i="25"/>
  <c r="J23" i="15"/>
  <c r="R49" i="9"/>
  <c r="IS76" i="25"/>
  <c r="N1897" i="33" s="1"/>
  <c r="IT90" i="25"/>
  <c r="H90" i="9"/>
  <c r="IT76" i="25"/>
  <c r="S103" i="9"/>
  <c r="IS90" i="25"/>
  <c r="N2289" i="33" s="1"/>
  <c r="IN68" i="25"/>
  <c r="IT24" i="25"/>
  <c r="IL75" i="25"/>
  <c r="N74" i="15" s="1"/>
  <c r="IK84" i="25"/>
  <c r="IN84" i="25"/>
  <c r="IO84" i="25"/>
  <c r="IL86" i="25"/>
  <c r="N85" i="15" s="1"/>
  <c r="S99" i="9"/>
  <c r="M101" i="15"/>
  <c r="I102" i="9"/>
  <c r="J69" i="15"/>
  <c r="IK36" i="25"/>
  <c r="H76" i="9"/>
  <c r="S52" i="9"/>
  <c r="IL68" i="25"/>
  <c r="N67" i="15" s="1"/>
  <c r="J89" i="15"/>
  <c r="IM84" i="25"/>
  <c r="IN82" i="25"/>
  <c r="S23" i="9"/>
  <c r="IT86" i="25"/>
  <c r="H86" i="9"/>
  <c r="IS86" i="25"/>
  <c r="N2177" i="33" s="1"/>
  <c r="P10" i="9"/>
  <c r="S10" i="9" s="1"/>
  <c r="J51" i="15"/>
  <c r="H52" i="9"/>
  <c r="IS52" i="25"/>
  <c r="N1225" i="33" s="1"/>
  <c r="IT52" i="25"/>
  <c r="IK51" i="25"/>
  <c r="S82" i="9"/>
  <c r="S74" i="9"/>
  <c r="IM85" i="25"/>
  <c r="IM68" i="25"/>
  <c r="IL37" i="25"/>
  <c r="N36" i="15" s="1"/>
  <c r="IM12" i="25"/>
  <c r="IN12" i="25"/>
  <c r="IK12" i="25"/>
  <c r="S37" i="9"/>
  <c r="IL12" i="25"/>
  <c r="N11" i="15" s="1"/>
  <c r="J28" i="15"/>
  <c r="IM51" i="25"/>
  <c r="S89" i="9"/>
  <c r="H29" i="9"/>
  <c r="R59" i="9"/>
  <c r="I81" i="9"/>
  <c r="S96" i="9"/>
  <c r="IS29" i="25"/>
  <c r="N581" i="33" s="1"/>
  <c r="P67" i="9"/>
  <c r="S67" i="9" s="1"/>
  <c r="IN91" i="25"/>
  <c r="IN51" i="25"/>
  <c r="IK68" i="25"/>
  <c r="IL51" i="25"/>
  <c r="N50" i="15" s="1"/>
  <c r="IO82" i="25"/>
  <c r="IM82" i="25"/>
  <c r="IL91" i="25"/>
  <c r="N90" i="15" s="1"/>
  <c r="IL82" i="25"/>
  <c r="N81" i="15" s="1"/>
  <c r="IK75" i="25"/>
  <c r="IO85" i="25"/>
  <c r="IN85" i="25"/>
  <c r="IK86" i="25"/>
  <c r="IN86" i="25"/>
  <c r="IK15" i="25"/>
  <c r="IS17" i="25"/>
  <c r="N245" i="33" s="1"/>
  <c r="R48" i="9"/>
  <c r="J79" i="15"/>
  <c r="IL15" i="25"/>
  <c r="N14" i="15" s="1"/>
  <c r="IN11" i="25"/>
  <c r="IM86" i="25"/>
  <c r="IM15" i="25"/>
  <c r="S66" i="9"/>
  <c r="IN33" i="25"/>
  <c r="S85" i="9"/>
  <c r="IS96" i="25"/>
  <c r="N2457" i="33" s="1"/>
  <c r="H45" i="9"/>
  <c r="H85" i="9"/>
  <c r="IT85" i="25"/>
  <c r="IT45" i="25"/>
  <c r="J95" i="15"/>
  <c r="H96" i="9"/>
  <c r="IL33" i="25"/>
  <c r="N32" i="15" s="1"/>
  <c r="IL83" i="25"/>
  <c r="N82" i="15" s="1"/>
  <c r="IM83" i="25"/>
  <c r="IO74" i="25"/>
  <c r="IM74" i="25"/>
  <c r="IL74" i="25"/>
  <c r="IK74" i="25"/>
  <c r="H17" i="9"/>
  <c r="IK37" i="25"/>
  <c r="R71" i="9"/>
  <c r="I50" i="9"/>
  <c r="S39" i="9"/>
  <c r="IS74" i="25"/>
  <c r="N1841" i="33" s="1"/>
  <c r="IT74" i="25"/>
  <c r="H74" i="9"/>
  <c r="J73" i="15"/>
  <c r="S91" i="9"/>
  <c r="IM66" i="25"/>
  <c r="H79" i="9"/>
  <c r="IT79" i="25"/>
  <c r="IS79" i="25"/>
  <c r="N1981" i="33" s="1"/>
  <c r="J78" i="15"/>
  <c r="J65" i="15"/>
  <c r="IK52" i="25"/>
  <c r="IL52" i="25"/>
  <c r="IO92" i="25"/>
  <c r="IL92" i="25"/>
  <c r="N91" i="15" s="1"/>
  <c r="IM92" i="25"/>
  <c r="IK92" i="25"/>
  <c r="IN92" i="25"/>
  <c r="H66" i="9"/>
  <c r="IS66" i="25"/>
  <c r="N1617" i="33" s="1"/>
  <c r="IN52" i="25"/>
  <c r="H92" i="9"/>
  <c r="IT92" i="25"/>
  <c r="IS92" i="25"/>
  <c r="N2345" i="33" s="1"/>
  <c r="J91" i="15"/>
  <c r="S92" i="9"/>
  <c r="IO52" i="25"/>
  <c r="AM119" i="25"/>
  <c r="JH17" i="25" s="1"/>
  <c r="AM118" i="25"/>
  <c r="JH16" i="25" s="1"/>
  <c r="AM120" i="25"/>
  <c r="JH18" i="25" s="1"/>
  <c r="AM116" i="25"/>
  <c r="JH14" i="25" s="1"/>
  <c r="AM113" i="25"/>
  <c r="AM121" i="25"/>
  <c r="JH19" i="25" s="1"/>
  <c r="AM115" i="25"/>
  <c r="JH13" i="25" s="1"/>
  <c r="AM112" i="25"/>
  <c r="AM114" i="25"/>
  <c r="JH12" i="25" s="1"/>
  <c r="IN83" i="25"/>
  <c r="H51" i="9"/>
  <c r="IT51" i="25"/>
  <c r="J50" i="15"/>
  <c r="IS51" i="25"/>
  <c r="N1197" i="33" s="1"/>
  <c r="IK83" i="25"/>
  <c r="IO33" i="25"/>
  <c r="R100" i="9"/>
  <c r="IT91" i="25"/>
  <c r="R102" i="9"/>
  <c r="IS15" i="25"/>
  <c r="N189" i="33" s="1"/>
  <c r="IT10" i="25"/>
  <c r="M80" i="15"/>
  <c r="IS10" i="25"/>
  <c r="IM91" i="25"/>
  <c r="IO91" i="25"/>
  <c r="J14" i="15"/>
  <c r="IM33" i="25"/>
  <c r="S83" i="9"/>
  <c r="IK33" i="25"/>
  <c r="J44" i="15"/>
  <c r="IK35" i="25"/>
  <c r="IS91" i="25"/>
  <c r="N2317" i="33" s="1"/>
  <c r="IK80" i="25"/>
  <c r="IL66" i="25"/>
  <c r="IN66" i="25"/>
  <c r="H91" i="9"/>
  <c r="H15" i="9"/>
  <c r="H10" i="9"/>
  <c r="IN35" i="25"/>
  <c r="IL35" i="25"/>
  <c r="N34" i="15" s="1"/>
  <c r="J9" i="15"/>
  <c r="IL80" i="25"/>
  <c r="N79" i="15" s="1"/>
  <c r="IL17" i="25"/>
  <c r="IM17" i="25"/>
  <c r="IK10" i="25"/>
  <c r="IK17" i="25"/>
  <c r="IO80" i="25"/>
  <c r="IS33" i="25"/>
  <c r="N693" i="33" s="1"/>
  <c r="IT33" i="25"/>
  <c r="J10" i="15"/>
  <c r="IL11" i="25"/>
  <c r="IK11" i="25"/>
  <c r="IM11" i="25"/>
  <c r="J32" i="15"/>
  <c r="IO17" i="25"/>
  <c r="IS11" i="25"/>
  <c r="N77" i="33" s="1"/>
  <c r="IM80" i="25"/>
  <c r="R61" i="9"/>
  <c r="IN17" i="25"/>
  <c r="S36" i="9"/>
  <c r="S12" i="9"/>
  <c r="H33" i="9"/>
  <c r="J16" i="15"/>
  <c r="S17" i="9"/>
  <c r="H24" i="9"/>
  <c r="R101" i="9"/>
  <c r="IS45" i="25"/>
  <c r="N1029" i="33" s="1"/>
  <c r="M105" i="15"/>
  <c r="I106" i="9"/>
  <c r="IT36" i="25"/>
  <c r="J35" i="15"/>
  <c r="IM41" i="25"/>
  <c r="I18" i="9"/>
  <c r="H83" i="9"/>
  <c r="J82" i="15"/>
  <c r="IT83" i="25"/>
  <c r="IS83" i="25"/>
  <c r="N2093" i="33" s="1"/>
  <c r="IO45" i="25"/>
  <c r="N107" i="15"/>
  <c r="I108" i="9"/>
  <c r="M107" i="15"/>
  <c r="IO24" i="25"/>
  <c r="IM24" i="25"/>
  <c r="IK24" i="25"/>
  <c r="IL24" i="25"/>
  <c r="IN24" i="25"/>
  <c r="J25" i="15"/>
  <c r="IO63" i="25"/>
  <c r="M52" i="15"/>
  <c r="I53" i="9"/>
  <c r="J62" i="15"/>
  <c r="IT63" i="25"/>
  <c r="H63" i="9"/>
  <c r="IS63" i="25"/>
  <c r="N1533" i="33" s="1"/>
  <c r="IO41" i="25"/>
  <c r="IK63" i="25"/>
  <c r="IL45" i="25"/>
  <c r="N44" i="15" s="1"/>
  <c r="M57" i="15"/>
  <c r="I58" i="9"/>
  <c r="I60" i="9"/>
  <c r="M59" i="15"/>
  <c r="R65" i="9"/>
  <c r="M60" i="15"/>
  <c r="I61" i="9"/>
  <c r="N86" i="15"/>
  <c r="R104" i="9"/>
  <c r="IL41" i="25"/>
  <c r="IN41" i="25"/>
  <c r="IL63" i="25"/>
  <c r="IN45" i="25"/>
  <c r="S45" i="9"/>
  <c r="I78" i="9"/>
  <c r="M77" i="15"/>
  <c r="M45" i="15"/>
  <c r="I46" i="9"/>
  <c r="M48" i="15"/>
  <c r="I49" i="9"/>
  <c r="N49" i="15"/>
  <c r="R50" i="9"/>
  <c r="I47" i="9"/>
  <c r="M46" i="15"/>
  <c r="M58" i="15"/>
  <c r="I59" i="9"/>
  <c r="J40" i="15"/>
  <c r="H41" i="9"/>
  <c r="IT41" i="25"/>
  <c r="IS41" i="25"/>
  <c r="N917" i="33" s="1"/>
  <c r="N43" i="15"/>
  <c r="M64" i="15"/>
  <c r="I65" i="9"/>
  <c r="IK41" i="25"/>
  <c r="S41" i="9"/>
  <c r="S63" i="9"/>
  <c r="IK45" i="25"/>
  <c r="IM45" i="25"/>
  <c r="M104" i="15"/>
  <c r="I105" i="9"/>
  <c r="P80" i="9"/>
  <c r="S80" i="9" s="1"/>
  <c r="I56" i="9"/>
  <c r="M55" i="15"/>
  <c r="I39" i="9"/>
  <c r="M38" i="15"/>
  <c r="I97" i="9"/>
  <c r="M96" i="15"/>
  <c r="M100" i="15"/>
  <c r="I101" i="9"/>
  <c r="IN80" i="25"/>
  <c r="I48" i="9"/>
  <c r="M47" i="15"/>
  <c r="M71" i="15"/>
  <c r="R98" i="9"/>
  <c r="N97" i="15"/>
  <c r="N63" i="15"/>
  <c r="R64" i="9"/>
  <c r="N95" i="15"/>
  <c r="IN63" i="25"/>
  <c r="IM63" i="25"/>
  <c r="I69" i="9"/>
  <c r="IN23" i="25"/>
  <c r="IO35" i="25"/>
  <c r="FE114" i="25"/>
  <c r="KG12" i="25" s="1"/>
  <c r="IO37" i="25"/>
  <c r="IM35" i="25"/>
  <c r="M36" i="15"/>
  <c r="IN37" i="25"/>
  <c r="IM37" i="25"/>
  <c r="IL23" i="25"/>
  <c r="N22" i="15" s="1"/>
  <c r="IL10" i="25"/>
  <c r="N9" i="15" s="1"/>
  <c r="IM23" i="25"/>
  <c r="IO23" i="25"/>
  <c r="IK23" i="25"/>
  <c r="J22" i="15"/>
  <c r="H23" i="9"/>
  <c r="IT23" i="25"/>
  <c r="DJ114" i="25"/>
  <c r="KE12" i="25" s="1"/>
  <c r="DJ119" i="25"/>
  <c r="KE17" i="25" s="1"/>
  <c r="DJ112" i="25"/>
  <c r="DJ120" i="25"/>
  <c r="KE18" i="25" s="1"/>
  <c r="DJ121" i="25"/>
  <c r="KE19" i="25" s="1"/>
  <c r="DJ113" i="25"/>
  <c r="DJ115" i="25"/>
  <c r="KE13" i="25" s="1"/>
  <c r="DJ116" i="25"/>
  <c r="KE14" i="25" s="1"/>
  <c r="DJ118" i="25"/>
  <c r="KE16" i="25" s="1"/>
  <c r="IN10" i="25"/>
  <c r="IO10" i="25"/>
  <c r="H34" i="9"/>
  <c r="IT34" i="25"/>
  <c r="IS34" i="25"/>
  <c r="N721" i="33" s="1"/>
  <c r="J33" i="15"/>
  <c r="P34" i="9"/>
  <c r="S34" i="9" s="1"/>
  <c r="IK34" i="25"/>
  <c r="IL34" i="25"/>
  <c r="IN34" i="25"/>
  <c r="IO34" i="25"/>
  <c r="IM34" i="25"/>
  <c r="IK25" i="25"/>
  <c r="IL25" i="25"/>
  <c r="N24" i="15" s="1"/>
  <c r="IM25" i="25"/>
  <c r="IT25" i="25"/>
  <c r="H25" i="9"/>
  <c r="J24" i="15"/>
  <c r="IS25" i="25"/>
  <c r="N469" i="33" s="1"/>
  <c r="P25" i="9"/>
  <c r="S25" i="9" s="1"/>
  <c r="IN25" i="25"/>
  <c r="IK9" i="25"/>
  <c r="BS116" i="25"/>
  <c r="CH116" i="25" s="1"/>
  <c r="H26" i="9"/>
  <c r="IO21" i="25"/>
  <c r="Q113" i="9"/>
  <c r="AA117" i="25"/>
  <c r="JG15" i="25" s="1"/>
  <c r="FE115" i="25"/>
  <c r="KG13" i="25" s="1"/>
  <c r="IO31" i="25"/>
  <c r="JG11" i="25"/>
  <c r="FE118" i="25"/>
  <c r="KG16" i="25" s="1"/>
  <c r="Q111" i="9"/>
  <c r="S33" i="9"/>
  <c r="U11" i="33"/>
  <c r="V11" i="33" s="1"/>
  <c r="IT26" i="25"/>
  <c r="IM38" i="25"/>
  <c r="Q118" i="9"/>
  <c r="H21" i="9"/>
  <c r="IT21" i="25"/>
  <c r="J20" i="15"/>
  <c r="IS21" i="25"/>
  <c r="N357" i="33" s="1"/>
  <c r="IK21" i="25"/>
  <c r="IL21" i="25"/>
  <c r="IN21" i="25"/>
  <c r="IM21" i="25"/>
  <c r="P21" i="9"/>
  <c r="S21" i="9" s="1"/>
  <c r="Q114" i="9"/>
  <c r="G115" i="25"/>
  <c r="K119" i="9"/>
  <c r="IN22" i="25"/>
  <c r="FE121" i="25"/>
  <c r="KG19" i="25" s="1"/>
  <c r="FE112" i="25"/>
  <c r="KG10" i="25" s="1"/>
  <c r="Q119" i="9"/>
  <c r="IS26" i="25"/>
  <c r="N497" i="33" s="1"/>
  <c r="FE113" i="25"/>
  <c r="KG11" i="25" s="1"/>
  <c r="Q112" i="9"/>
  <c r="Q120" i="9"/>
  <c r="IK31" i="25"/>
  <c r="IK32" i="25"/>
  <c r="FE119" i="25"/>
  <c r="KG17" i="25" s="1"/>
  <c r="G116" i="25"/>
  <c r="FE116" i="25"/>
  <c r="KG14" i="25" s="1"/>
  <c r="FE120" i="25"/>
  <c r="KG18" i="25" s="1"/>
  <c r="Q117" i="9"/>
  <c r="IL31" i="25"/>
  <c r="N30" i="15" s="1"/>
  <c r="IS31" i="25"/>
  <c r="N637" i="33" s="1"/>
  <c r="IK26" i="25"/>
  <c r="IT31" i="25"/>
  <c r="H31" i="9"/>
  <c r="IM13" i="25"/>
  <c r="J30" i="15"/>
  <c r="IM14" i="25"/>
  <c r="IL14" i="25"/>
  <c r="IN14" i="25"/>
  <c r="IO14" i="25"/>
  <c r="IS14" i="25"/>
  <c r="N161" i="33" s="1"/>
  <c r="H14" i="9"/>
  <c r="IT14" i="25"/>
  <c r="J13" i="15"/>
  <c r="AO121" i="25"/>
  <c r="JI19" i="25" s="1"/>
  <c r="P14" i="9"/>
  <c r="S14" i="9" s="1"/>
  <c r="IK14" i="25"/>
  <c r="IM9" i="25"/>
  <c r="IM32" i="25"/>
  <c r="U10" i="33"/>
  <c r="V10" i="33" s="1"/>
  <c r="IK28" i="25"/>
  <c r="IL38" i="25"/>
  <c r="N37" i="15" s="1"/>
  <c r="U12" i="33"/>
  <c r="IN32" i="25"/>
  <c r="IO32" i="25"/>
  <c r="IL32" i="25"/>
  <c r="IK16" i="25"/>
  <c r="IO16" i="25"/>
  <c r="IT32" i="25"/>
  <c r="H32" i="9"/>
  <c r="IS32" i="25"/>
  <c r="N665" i="33" s="1"/>
  <c r="J31" i="15"/>
  <c r="IN16" i="25"/>
  <c r="P32" i="9"/>
  <c r="S32" i="9" s="1"/>
  <c r="L111" i="9"/>
  <c r="O112" i="9"/>
  <c r="IN13" i="25"/>
  <c r="IM31" i="25"/>
  <c r="U14" i="33"/>
  <c r="IN28" i="25"/>
  <c r="IL16" i="25"/>
  <c r="J15" i="15"/>
  <c r="IT16" i="25"/>
  <c r="H16" i="9"/>
  <c r="IS16" i="25"/>
  <c r="N217" i="33" s="1"/>
  <c r="IN31" i="25"/>
  <c r="U13" i="33"/>
  <c r="IL28" i="25"/>
  <c r="N27" i="15" s="1"/>
  <c r="IM16" i="25"/>
  <c r="P16" i="9"/>
  <c r="S16" i="9" s="1"/>
  <c r="IS28" i="25"/>
  <c r="N553" i="33" s="1"/>
  <c r="H28" i="9"/>
  <c r="IT28" i="25"/>
  <c r="J27" i="15"/>
  <c r="IM28" i="25"/>
  <c r="O120" i="9"/>
  <c r="IO28" i="25"/>
  <c r="S28" i="9"/>
  <c r="IS9" i="25"/>
  <c r="H9" i="9"/>
  <c r="IT9" i="25"/>
  <c r="E21" i="33"/>
  <c r="J8" i="15"/>
  <c r="S9" i="9"/>
  <c r="IO13" i="25"/>
  <c r="IL9" i="25"/>
  <c r="IN9" i="25"/>
  <c r="M34" i="15"/>
  <c r="I35" i="9"/>
  <c r="IN38" i="25"/>
  <c r="CY120" i="25"/>
  <c r="IL26" i="25"/>
  <c r="N25" i="15" s="1"/>
  <c r="IO9" i="25"/>
  <c r="CY112" i="25"/>
  <c r="JZ10" i="25" s="1"/>
  <c r="K120" i="9"/>
  <c r="IK22" i="25"/>
  <c r="IL22" i="25"/>
  <c r="P26" i="9"/>
  <c r="S26" i="9" s="1"/>
  <c r="CY119" i="25"/>
  <c r="CG117" i="25"/>
  <c r="K113" i="9"/>
  <c r="CY116" i="25"/>
  <c r="M119" i="9"/>
  <c r="IL13" i="25"/>
  <c r="IS13" i="25"/>
  <c r="N133" i="33" s="1"/>
  <c r="IT13" i="25"/>
  <c r="J12" i="15"/>
  <c r="H13" i="9"/>
  <c r="S13" i="9"/>
  <c r="IO26" i="25"/>
  <c r="IN26" i="25"/>
  <c r="IM26" i="25"/>
  <c r="IO22" i="25"/>
  <c r="M114" i="9"/>
  <c r="IK13" i="25"/>
  <c r="P31" i="9"/>
  <c r="S31" i="9" s="1"/>
  <c r="BS120" i="25"/>
  <c r="AO114" i="25"/>
  <c r="J21" i="15"/>
  <c r="IT22" i="25"/>
  <c r="H22" i="9"/>
  <c r="IS22" i="25"/>
  <c r="N385" i="33" s="1"/>
  <c r="KH11" i="25"/>
  <c r="FR117" i="25"/>
  <c r="KH15" i="25" s="1"/>
  <c r="FT117" i="25"/>
  <c r="J19" i="15"/>
  <c r="IT20" i="25"/>
  <c r="H20" i="9"/>
  <c r="IS20" i="25"/>
  <c r="N329" i="33" s="1"/>
  <c r="CY115" i="25"/>
  <c r="CY114" i="25"/>
  <c r="BS113" i="25"/>
  <c r="BS121" i="25"/>
  <c r="K117" i="9"/>
  <c r="K118" i="9"/>
  <c r="M117" i="9"/>
  <c r="M118" i="9"/>
  <c r="N120" i="9"/>
  <c r="N114" i="9"/>
  <c r="I12" i="9"/>
  <c r="M11" i="15"/>
  <c r="L120" i="9"/>
  <c r="L114" i="9"/>
  <c r="IK20" i="25"/>
  <c r="CG119" i="25"/>
  <c r="AO120" i="25"/>
  <c r="AO119" i="25"/>
  <c r="AO116" i="25"/>
  <c r="IN20" i="25"/>
  <c r="BS119" i="25"/>
  <c r="L112" i="9"/>
  <c r="S20" i="9"/>
  <c r="O114" i="9"/>
  <c r="O117" i="9"/>
  <c r="BS112" i="25"/>
  <c r="BS114" i="25"/>
  <c r="K112" i="9"/>
  <c r="K111" i="9"/>
  <c r="S11" i="9"/>
  <c r="IO38" i="25"/>
  <c r="M111" i="9"/>
  <c r="M113" i="9"/>
  <c r="N113" i="9"/>
  <c r="N119" i="9"/>
  <c r="S22" i="9"/>
  <c r="L117" i="9"/>
  <c r="L113" i="9"/>
  <c r="G117" i="25"/>
  <c r="IO20" i="25"/>
  <c r="CG118" i="25"/>
  <c r="AO115" i="25"/>
  <c r="AO118" i="25"/>
  <c r="KH10" i="25"/>
  <c r="JF10" i="25"/>
  <c r="N111" i="9"/>
  <c r="N117" i="9"/>
  <c r="N28" i="15"/>
  <c r="R29" i="9"/>
  <c r="L119" i="9"/>
  <c r="I27" i="9"/>
  <c r="M26" i="15"/>
  <c r="AO112" i="25"/>
  <c r="JF42" i="25"/>
  <c r="M117" i="25"/>
  <c r="JF15" i="25" s="1"/>
  <c r="JF11" i="25"/>
  <c r="O113" i="9"/>
  <c r="O119" i="9"/>
  <c r="S38" i="9"/>
  <c r="IK38" i="25"/>
  <c r="CY118" i="25"/>
  <c r="CY113" i="25"/>
  <c r="O111" i="9"/>
  <c r="O118" i="9"/>
  <c r="CY121" i="25"/>
  <c r="R27" i="9"/>
  <c r="N26" i="15"/>
  <c r="BS118" i="25"/>
  <c r="BS115" i="25"/>
  <c r="JF39" i="25"/>
  <c r="K114" i="9"/>
  <c r="M112" i="9"/>
  <c r="M120" i="9"/>
  <c r="N118" i="9"/>
  <c r="N112" i="9"/>
  <c r="IM22" i="25"/>
  <c r="L118" i="9"/>
  <c r="IL20" i="25"/>
  <c r="IM20" i="25"/>
  <c r="IT38" i="25"/>
  <c r="H38" i="9"/>
  <c r="J37" i="15"/>
  <c r="IS38" i="25"/>
  <c r="N833" i="33" s="1"/>
  <c r="AO113" i="25"/>
  <c r="R19" i="9"/>
  <c r="N18" i="15"/>
  <c r="JF40" i="25"/>
  <c r="V1163" i="33" l="1"/>
  <c r="V1164" i="33"/>
  <c r="V1046" i="33"/>
  <c r="V2452" i="33"/>
  <c r="V2592" i="33"/>
  <c r="V1024" i="33"/>
  <c r="V1752" i="33"/>
  <c r="V290" i="33"/>
  <c r="V295" i="33" s="1"/>
  <c r="V2228" i="33"/>
  <c r="W660" i="33"/>
  <c r="W1500" i="33"/>
  <c r="W1808" i="33"/>
  <c r="V1388" i="33"/>
  <c r="W2340" i="33"/>
  <c r="V2004" i="33"/>
  <c r="W156" i="33"/>
  <c r="V1186" i="33"/>
  <c r="W1108" i="33"/>
  <c r="V1779" i="33"/>
  <c r="W1472" i="33"/>
  <c r="V2144" i="33"/>
  <c r="W716" i="33"/>
  <c r="W491" i="33"/>
  <c r="W71" i="33"/>
  <c r="W2059" i="33"/>
  <c r="W631" i="33"/>
  <c r="W323" i="33"/>
  <c r="V1052" i="33"/>
  <c r="V1332" i="33"/>
  <c r="W1024" i="33"/>
  <c r="W324" i="33"/>
  <c r="V2782" i="33"/>
  <c r="V2787" i="33" s="1"/>
  <c r="W1668" i="33"/>
  <c r="W2228" i="33"/>
  <c r="V800" i="33"/>
  <c r="W912" i="33"/>
  <c r="V1136" i="33"/>
  <c r="V2368" i="33"/>
  <c r="Y2365" i="33" s="1"/>
  <c r="W772" i="33"/>
  <c r="W2004" i="33"/>
  <c r="V1108" i="33"/>
  <c r="V856" i="33"/>
  <c r="W2031" i="33"/>
  <c r="W2563" i="33"/>
  <c r="W155" i="33"/>
  <c r="W1555" i="33"/>
  <c r="W2647" i="33"/>
  <c r="W43" i="33"/>
  <c r="W2787" i="33"/>
  <c r="W828" i="33"/>
  <c r="V1668" i="33"/>
  <c r="W800" i="33"/>
  <c r="V492" i="33"/>
  <c r="V1808" i="33"/>
  <c r="W1360" i="33"/>
  <c r="W2508" i="33"/>
  <c r="V716" i="33"/>
  <c r="W2088" i="33"/>
  <c r="V1444" i="33"/>
  <c r="W44" i="33"/>
  <c r="V1976" i="33"/>
  <c r="V1836" i="33"/>
  <c r="V912" i="33"/>
  <c r="W380" i="33"/>
  <c r="W240" i="33"/>
  <c r="W2172" i="33"/>
  <c r="V1556" i="33"/>
  <c r="V996" i="33"/>
  <c r="V1276" i="33"/>
  <c r="V884" i="33"/>
  <c r="V2704" i="33"/>
  <c r="W2144" i="33"/>
  <c r="V2032" i="33"/>
  <c r="V2167" i="33"/>
  <c r="V744" i="33"/>
  <c r="W548" i="33"/>
  <c r="W1780" i="33"/>
  <c r="W2704" i="33"/>
  <c r="V380" i="33"/>
  <c r="W2648" i="33"/>
  <c r="V2698" i="33"/>
  <c r="V408" i="33"/>
  <c r="V2642" i="33"/>
  <c r="V772" i="33"/>
  <c r="W2116" i="33"/>
  <c r="W2060" i="33"/>
  <c r="V2088" i="33"/>
  <c r="V436" i="33"/>
  <c r="V2564" i="33"/>
  <c r="W1976" i="33"/>
  <c r="W1276" i="33"/>
  <c r="W1248" i="33"/>
  <c r="W884" i="33"/>
  <c r="V1694" i="33"/>
  <c r="V1695" i="33" s="1"/>
  <c r="AK69" i="9"/>
  <c r="X1694" i="33" s="1"/>
  <c r="X1696" i="33" s="1"/>
  <c r="V1274" i="33"/>
  <c r="V1275" i="33" s="1"/>
  <c r="AK54" i="9"/>
  <c r="X1274" i="33" s="1"/>
  <c r="X1276" i="33" s="1"/>
  <c r="V938" i="33"/>
  <c r="AK42" i="9"/>
  <c r="X938" i="33" s="1"/>
  <c r="X940" i="33" s="1"/>
  <c r="V826" i="33"/>
  <c r="AK38" i="9"/>
  <c r="X826" i="33" s="1"/>
  <c r="V2646" i="33"/>
  <c r="AK103" i="9"/>
  <c r="X2646" i="33" s="1"/>
  <c r="V2562" i="33"/>
  <c r="AK100" i="9"/>
  <c r="X2562" i="33" s="1"/>
  <c r="V1190" i="33"/>
  <c r="AK51" i="9"/>
  <c r="X1190" i="33" s="1"/>
  <c r="V546" i="33"/>
  <c r="AK28" i="9"/>
  <c r="X546" i="33" s="1"/>
  <c r="V378" i="33"/>
  <c r="AK22" i="9"/>
  <c r="X378" i="33" s="1"/>
  <c r="V1134" i="33"/>
  <c r="V1135" i="33" s="1"/>
  <c r="AK49" i="9"/>
  <c r="X1134" i="33" s="1"/>
  <c r="X1136" i="33" s="1"/>
  <c r="V1890" i="33"/>
  <c r="AK76" i="9"/>
  <c r="X1890" i="33" s="1"/>
  <c r="V1806" i="33"/>
  <c r="V1807" i="33" s="1"/>
  <c r="AK73" i="9"/>
  <c r="X1806" i="33" s="1"/>
  <c r="X1808" i="33" s="1"/>
  <c r="V2758" i="33"/>
  <c r="AK107" i="9"/>
  <c r="X2758" i="33" s="1"/>
  <c r="X2760" i="33" s="1"/>
  <c r="V2310" i="33"/>
  <c r="AK91" i="9"/>
  <c r="X2310" i="33" s="1"/>
  <c r="V1386" i="33"/>
  <c r="AK58" i="9"/>
  <c r="X1386" i="33" s="1"/>
  <c r="V770" i="33"/>
  <c r="AK36" i="9"/>
  <c r="X770" i="33" s="1"/>
  <c r="V182" i="33"/>
  <c r="V183" i="33" s="1"/>
  <c r="AK15" i="9"/>
  <c r="X182" i="33" s="1"/>
  <c r="X184" i="33" s="1"/>
  <c r="V742" i="33"/>
  <c r="AK35" i="9"/>
  <c r="X742" i="33" s="1"/>
  <c r="V882" i="33"/>
  <c r="AK40" i="9"/>
  <c r="X882" i="33" s="1"/>
  <c r="V266" i="33"/>
  <c r="AK18" i="9"/>
  <c r="X266" i="33" s="1"/>
  <c r="V686" i="33"/>
  <c r="AK33" i="9"/>
  <c r="X686" i="33" s="1"/>
  <c r="V1022" i="33"/>
  <c r="AK45" i="9"/>
  <c r="X1022" i="33" s="1"/>
  <c r="V910" i="33"/>
  <c r="AK41" i="9"/>
  <c r="X910" i="33" s="1"/>
  <c r="V714" i="33"/>
  <c r="V715" i="33" s="1"/>
  <c r="AK34" i="9"/>
  <c r="X714" i="33" s="1"/>
  <c r="X716" i="33" s="1"/>
  <c r="V350" i="33"/>
  <c r="AK21" i="9"/>
  <c r="X350" i="33" s="1"/>
  <c r="V1302" i="33"/>
  <c r="AK55" i="9"/>
  <c r="X1302" i="33" s="1"/>
  <c r="V1582" i="33"/>
  <c r="AK65" i="9"/>
  <c r="X1582" i="33" s="1"/>
  <c r="V1442" i="33"/>
  <c r="V1443" i="33" s="1"/>
  <c r="AK60" i="9"/>
  <c r="X1442" i="33" s="1"/>
  <c r="X1444" i="33" s="1"/>
  <c r="V1974" i="33"/>
  <c r="AK79" i="9"/>
  <c r="X1974" i="33" s="1"/>
  <c r="V2086" i="33"/>
  <c r="V2087" i="33" s="1"/>
  <c r="AK83" i="9"/>
  <c r="X2086" i="33" s="1"/>
  <c r="X2088" i="33" s="1"/>
  <c r="V1218" i="33"/>
  <c r="V1219" i="33" s="1"/>
  <c r="AK52" i="9"/>
  <c r="X1218" i="33" s="1"/>
  <c r="X1220" i="33" s="1"/>
  <c r="V1330" i="33"/>
  <c r="AK56" i="9"/>
  <c r="X1330" i="33" s="1"/>
  <c r="V2282" i="33"/>
  <c r="V2283" i="33" s="1"/>
  <c r="AK90" i="9"/>
  <c r="X2282" i="33" s="1"/>
  <c r="V994" i="33"/>
  <c r="AK44" i="9"/>
  <c r="X994" i="33" s="1"/>
  <c r="V1358" i="33"/>
  <c r="AK57" i="9"/>
  <c r="X1358" i="33" s="1"/>
  <c r="V1638" i="33"/>
  <c r="V1639" i="33" s="1"/>
  <c r="AK67" i="9"/>
  <c r="X1638" i="33" s="1"/>
  <c r="X1640" i="33" s="1"/>
  <c r="V294" i="33"/>
  <c r="AK19" i="9"/>
  <c r="X294" i="33" s="1"/>
  <c r="V1554" i="33"/>
  <c r="AK64" i="9"/>
  <c r="X1554" i="33" s="1"/>
  <c r="V126" i="33"/>
  <c r="AK13" i="9"/>
  <c r="X126" i="33" s="1"/>
  <c r="V1750" i="33"/>
  <c r="AK71" i="9"/>
  <c r="X1750" i="33" s="1"/>
  <c r="V1246" i="33"/>
  <c r="V1247" i="33" s="1"/>
  <c r="AK53" i="9"/>
  <c r="X1246" i="33" s="1"/>
  <c r="X1248" i="33" s="1"/>
  <c r="V658" i="33"/>
  <c r="AK32" i="9"/>
  <c r="X658" i="33" s="1"/>
  <c r="V2422" i="33"/>
  <c r="AK95" i="9"/>
  <c r="X2422" i="33" s="1"/>
  <c r="V2702" i="33"/>
  <c r="AK105" i="9"/>
  <c r="X2702" i="33" s="1"/>
  <c r="V1498" i="33"/>
  <c r="AK62" i="9"/>
  <c r="X1498" i="33" s="1"/>
  <c r="V2590" i="33"/>
  <c r="V2591" i="33" s="1"/>
  <c r="AK101" i="9"/>
  <c r="X2590" i="33" s="1"/>
  <c r="X2592" i="33" s="1"/>
  <c r="V1526" i="33"/>
  <c r="AK63" i="9"/>
  <c r="X1526" i="33" s="1"/>
  <c r="V630" i="33"/>
  <c r="AK31" i="9"/>
  <c r="X630" i="33" s="1"/>
  <c r="V322" i="33"/>
  <c r="AK20" i="9"/>
  <c r="X322" i="33" s="1"/>
  <c r="V1862" i="33"/>
  <c r="V1863" i="33" s="1"/>
  <c r="AK75" i="9"/>
  <c r="X1862" i="33" s="1"/>
  <c r="V2114" i="33"/>
  <c r="AK84" i="9"/>
  <c r="X2114" i="33" s="1"/>
  <c r="V1722" i="33"/>
  <c r="AK70" i="9"/>
  <c r="X1722" i="33" s="1"/>
  <c r="V574" i="33"/>
  <c r="V575" i="33" s="1"/>
  <c r="AK29" i="9"/>
  <c r="X574" i="33" s="1"/>
  <c r="X576" i="33" s="1"/>
  <c r="V2030" i="33"/>
  <c r="AK81" i="9"/>
  <c r="X2030" i="33" s="1"/>
  <c r="V602" i="33"/>
  <c r="V603" i="33" s="1"/>
  <c r="AK30" i="9"/>
  <c r="X602" i="33" s="1"/>
  <c r="X604" i="33" s="1"/>
  <c r="V2058" i="33"/>
  <c r="AK82" i="9"/>
  <c r="X2058" i="33" s="1"/>
  <c r="X2116" i="33"/>
  <c r="Y2110" i="33" s="1"/>
  <c r="X2284" i="33"/>
  <c r="Y2278" i="33" s="1"/>
  <c r="V1331" i="33"/>
  <c r="V2759" i="33"/>
  <c r="V939" i="33"/>
  <c r="W996" i="33"/>
  <c r="V548" i="33"/>
  <c r="V1780" i="33"/>
  <c r="Y1775" i="33" s="1"/>
  <c r="X966" i="33"/>
  <c r="X968" i="33" s="1"/>
  <c r="AQ43" i="9"/>
  <c r="AR43" i="9" s="1"/>
  <c r="U974" i="33" s="1"/>
  <c r="V2786" i="33"/>
  <c r="AK108" i="9"/>
  <c r="X2786" i="33" s="1"/>
  <c r="V798" i="33"/>
  <c r="V799" i="33" s="1"/>
  <c r="AK37" i="9"/>
  <c r="X798" i="33" s="1"/>
  <c r="V70" i="33"/>
  <c r="AK11" i="9"/>
  <c r="X70" i="33" s="1"/>
  <c r="V2002" i="33"/>
  <c r="AK80" i="9"/>
  <c r="X2002" i="33" s="1"/>
  <c r="V406" i="33"/>
  <c r="V407" i="33" s="1"/>
  <c r="AK23" i="9"/>
  <c r="X406" i="33" s="1"/>
  <c r="V42" i="33"/>
  <c r="V43" i="33" s="1"/>
  <c r="AK10" i="9"/>
  <c r="X42" i="33" s="1"/>
  <c r="X44" i="33" s="1"/>
  <c r="V154" i="33"/>
  <c r="AK14" i="9"/>
  <c r="X154" i="33" s="1"/>
  <c r="V854" i="33"/>
  <c r="V855" i="33" s="1"/>
  <c r="AK39" i="9"/>
  <c r="X854" i="33" s="1"/>
  <c r="V2170" i="33"/>
  <c r="V2171" i="33" s="1"/>
  <c r="AK86" i="9"/>
  <c r="X2170" i="33" s="1"/>
  <c r="V434" i="33"/>
  <c r="AK24" i="9"/>
  <c r="X434" i="33" s="1"/>
  <c r="V1666" i="33"/>
  <c r="V1667" i="33" s="1"/>
  <c r="AK68" i="9"/>
  <c r="X1666" i="33" s="1"/>
  <c r="V518" i="33"/>
  <c r="V519" i="33" s="1"/>
  <c r="AK27" i="9"/>
  <c r="X518" i="33" s="1"/>
  <c r="V2254" i="33"/>
  <c r="AK89" i="9"/>
  <c r="X2254" i="33" s="1"/>
  <c r="V2450" i="33"/>
  <c r="AK96" i="9"/>
  <c r="X2450" i="33" s="1"/>
  <c r="V2338" i="33"/>
  <c r="AK92" i="9"/>
  <c r="X2338" i="33" s="1"/>
  <c r="V1050" i="33"/>
  <c r="V1051" i="33" s="1"/>
  <c r="AK46" i="9"/>
  <c r="X1050" i="33" s="1"/>
  <c r="X1052" i="33" s="1"/>
  <c r="V2506" i="33"/>
  <c r="AK98" i="9"/>
  <c r="X2506" i="33" s="1"/>
  <c r="V1078" i="33"/>
  <c r="AK47" i="9"/>
  <c r="X1078" i="33" s="1"/>
  <c r="V2534" i="33"/>
  <c r="V2535" i="33" s="1"/>
  <c r="AK99" i="9"/>
  <c r="X2534" i="33" s="1"/>
  <c r="V210" i="33"/>
  <c r="V211" i="33" s="1"/>
  <c r="AK16" i="9"/>
  <c r="X210" i="33" s="1"/>
  <c r="V490" i="33"/>
  <c r="AK26" i="9"/>
  <c r="X490" i="33" s="1"/>
  <c r="V2367" i="33"/>
  <c r="V1471" i="33"/>
  <c r="V2339" i="33"/>
  <c r="V2115" i="33"/>
  <c r="U2402" i="33"/>
  <c r="IV94" i="25"/>
  <c r="O93" i="15"/>
  <c r="AC19" i="9"/>
  <c r="X292" i="33" s="1"/>
  <c r="X296" i="33" s="1"/>
  <c r="V292" i="33"/>
  <c r="Y2281" i="33"/>
  <c r="AC12" i="9"/>
  <c r="X96" i="33" s="1"/>
  <c r="X100" i="33" s="1"/>
  <c r="V96" i="33"/>
  <c r="V267" i="33"/>
  <c r="V2675" i="33"/>
  <c r="V127" i="33"/>
  <c r="V1303" i="33"/>
  <c r="V2311" i="33"/>
  <c r="V659" i="33"/>
  <c r="V1583" i="33"/>
  <c r="V1527" i="33"/>
  <c r="V239" i="33"/>
  <c r="I10" i="9"/>
  <c r="N49" i="33"/>
  <c r="M29" i="15"/>
  <c r="N609" i="33"/>
  <c r="I107" i="9"/>
  <c r="N2765" i="33"/>
  <c r="W976" i="33"/>
  <c r="G955" i="33"/>
  <c r="Y1414" i="33"/>
  <c r="Y1412" i="33"/>
  <c r="Y1410" i="33"/>
  <c r="Y1413" i="33"/>
  <c r="Y1409" i="33"/>
  <c r="Y1416" i="33" s="1"/>
  <c r="Y1411" i="33"/>
  <c r="Y1778" i="33"/>
  <c r="I72" i="9"/>
  <c r="N1785" i="33"/>
  <c r="V351" i="33"/>
  <c r="V827" i="33"/>
  <c r="V1723" i="33"/>
  <c r="V911" i="33"/>
  <c r="V687" i="33"/>
  <c r="V463" i="33"/>
  <c r="V995" i="33"/>
  <c r="V743" i="33"/>
  <c r="V1191" i="33"/>
  <c r="V883" i="33"/>
  <c r="V2703" i="33"/>
  <c r="V2143" i="33"/>
  <c r="M79" i="15"/>
  <c r="N2009" i="33"/>
  <c r="M41" i="15"/>
  <c r="N945" i="33"/>
  <c r="M83" i="15"/>
  <c r="N2121" i="33"/>
  <c r="I68" i="9"/>
  <c r="N1673" i="33"/>
  <c r="Y2477" i="33"/>
  <c r="Y2478" i="33"/>
  <c r="Y2474" i="33"/>
  <c r="Y2473" i="33"/>
  <c r="Y2480" i="33" s="1"/>
  <c r="Y2476" i="33"/>
  <c r="Y2475" i="33"/>
  <c r="AC24" i="9"/>
  <c r="X432" i="33" s="1"/>
  <c r="X436" i="33" s="1"/>
  <c r="V432" i="33"/>
  <c r="V435" i="33" s="1"/>
  <c r="Y2726" i="33"/>
  <c r="Y2730" i="33"/>
  <c r="Y2729" i="33"/>
  <c r="Y2725" i="33"/>
  <c r="Y2732" i="33" s="1"/>
  <c r="Y2728" i="33"/>
  <c r="Y2727" i="33"/>
  <c r="Y1918" i="33"/>
  <c r="Y1916" i="33"/>
  <c r="Y1915" i="33"/>
  <c r="Y1914" i="33"/>
  <c r="Y1917" i="33"/>
  <c r="Y1920" i="33"/>
  <c r="AC95" i="9"/>
  <c r="X2420" i="33" s="1"/>
  <c r="V2420" i="33"/>
  <c r="AC89" i="9"/>
  <c r="X2252" i="33" s="1"/>
  <c r="X2256" i="33" s="1"/>
  <c r="V2252" i="33"/>
  <c r="V2255" i="33" s="1"/>
  <c r="I88" i="9"/>
  <c r="N2233" i="33"/>
  <c r="M99" i="15"/>
  <c r="N2569" i="33"/>
  <c r="Y2393" i="33"/>
  <c r="Y2389" i="33"/>
  <c r="Y2396" i="33" s="1"/>
  <c r="Y2390" i="33"/>
  <c r="Y2391" i="33"/>
  <c r="Y2394" i="33"/>
  <c r="Y2392" i="33"/>
  <c r="V99" i="33"/>
  <c r="V1023" i="33"/>
  <c r="V631" i="33"/>
  <c r="V1751" i="33"/>
  <c r="V1499" i="33"/>
  <c r="V2059" i="33"/>
  <c r="V1975" i="33"/>
  <c r="V771" i="33"/>
  <c r="V1611" i="33"/>
  <c r="V155" i="33"/>
  <c r="V1107" i="33"/>
  <c r="V2647" i="33"/>
  <c r="V2031" i="33"/>
  <c r="V1891" i="33"/>
  <c r="V2507" i="33"/>
  <c r="Y2613" i="33"/>
  <c r="Y2620" i="33" s="1"/>
  <c r="Y2617" i="33"/>
  <c r="Y2618" i="33"/>
  <c r="Y2616" i="33"/>
  <c r="Y2614" i="33"/>
  <c r="Y2615" i="33"/>
  <c r="W1947" i="33"/>
  <c r="Y2363" i="33"/>
  <c r="V2451" i="33"/>
  <c r="V1947" i="33"/>
  <c r="V2199" i="33"/>
  <c r="V71" i="33"/>
  <c r="V323" i="33"/>
  <c r="V1835" i="33"/>
  <c r="V2227" i="33"/>
  <c r="V2423" i="33"/>
  <c r="V491" i="33"/>
  <c r="V2563" i="33"/>
  <c r="V1079" i="33"/>
  <c r="V1555" i="33"/>
  <c r="V1387" i="33"/>
  <c r="V2003" i="33"/>
  <c r="V547" i="33"/>
  <c r="V379" i="33"/>
  <c r="V1359" i="33"/>
  <c r="V14" i="33"/>
  <c r="AK9" i="9"/>
  <c r="X14" i="33" s="1"/>
  <c r="X16" i="33" s="1"/>
  <c r="M87" i="15"/>
  <c r="R87" i="9"/>
  <c r="R30" i="9"/>
  <c r="R79" i="9"/>
  <c r="I75" i="9"/>
  <c r="R108" i="9"/>
  <c r="M74" i="15"/>
  <c r="JX10" i="25"/>
  <c r="JX11" i="25"/>
  <c r="CU117" i="25"/>
  <c r="JX15" i="25" s="1"/>
  <c r="R70" i="9"/>
  <c r="R90" i="9"/>
  <c r="R58" i="9"/>
  <c r="R72" i="9"/>
  <c r="R42" i="9"/>
  <c r="R46" i="9"/>
  <c r="M68" i="15"/>
  <c r="I100" i="9"/>
  <c r="R54" i="9"/>
  <c r="R81" i="9"/>
  <c r="O42" i="15"/>
  <c r="M66" i="15"/>
  <c r="AQ34" i="9"/>
  <c r="R18" i="9"/>
  <c r="R39" i="9"/>
  <c r="M70" i="15"/>
  <c r="M35" i="15"/>
  <c r="I36" i="9"/>
  <c r="R55" i="9"/>
  <c r="I24" i="9"/>
  <c r="M86" i="15"/>
  <c r="M23" i="15"/>
  <c r="I19" i="9"/>
  <c r="M18" i="15"/>
  <c r="I87" i="9"/>
  <c r="I71" i="9"/>
  <c r="R69" i="9"/>
  <c r="AQ52" i="9"/>
  <c r="AQ67" i="9"/>
  <c r="AR67" i="9" s="1"/>
  <c r="AQ12" i="9"/>
  <c r="AR12" i="9" s="1"/>
  <c r="U106" i="33" s="1"/>
  <c r="M63" i="15"/>
  <c r="I64" i="9"/>
  <c r="AQ83" i="9"/>
  <c r="AR83" i="9" s="1"/>
  <c r="AQ107" i="9"/>
  <c r="R93" i="9"/>
  <c r="R73" i="9"/>
  <c r="AQ73" i="9"/>
  <c r="AQ89" i="9"/>
  <c r="AR89" i="9" s="1"/>
  <c r="M22" i="15"/>
  <c r="AQ15" i="9"/>
  <c r="AR15" i="9" s="1"/>
  <c r="I23" i="9"/>
  <c r="V12" i="33"/>
  <c r="IV43" i="25"/>
  <c r="AQ69" i="9"/>
  <c r="AR69" i="9" s="1"/>
  <c r="U1702" i="33" s="1"/>
  <c r="AQ102" i="9"/>
  <c r="AR102" i="9" s="1"/>
  <c r="U2626" i="33" s="1"/>
  <c r="AC86" i="9"/>
  <c r="X2168" i="33" s="1"/>
  <c r="X2172" i="33" s="1"/>
  <c r="AC71" i="9"/>
  <c r="X1748" i="33" s="1"/>
  <c r="X1752" i="33" s="1"/>
  <c r="AC68" i="9"/>
  <c r="X1664" i="33" s="1"/>
  <c r="X1668" i="33" s="1"/>
  <c r="AC51" i="9"/>
  <c r="X1188" i="33" s="1"/>
  <c r="X1192" i="33" s="1"/>
  <c r="AC85" i="9"/>
  <c r="X2140" i="33" s="1"/>
  <c r="X2144" i="33" s="1"/>
  <c r="AC79" i="9"/>
  <c r="X1972" i="33" s="1"/>
  <c r="X1976" i="33" s="1"/>
  <c r="AC87" i="9"/>
  <c r="X2196" i="33" s="1"/>
  <c r="X2200" i="33" s="1"/>
  <c r="AC104" i="9"/>
  <c r="X2672" i="33" s="1"/>
  <c r="X2676" i="33" s="1"/>
  <c r="AC100" i="9"/>
  <c r="X2560" i="33" s="1"/>
  <c r="X2564" i="33" s="1"/>
  <c r="AC33" i="9"/>
  <c r="X684" i="33" s="1"/>
  <c r="X688" i="33" s="1"/>
  <c r="Y685" i="33" s="1"/>
  <c r="AQ90" i="9"/>
  <c r="AR90" i="9" s="1"/>
  <c r="U2290" i="33" s="1"/>
  <c r="AQ106" i="9"/>
  <c r="AR106" i="9" s="1"/>
  <c r="U2738" i="33" s="1"/>
  <c r="AC96" i="9"/>
  <c r="X2448" i="33" s="1"/>
  <c r="X2452" i="33" s="1"/>
  <c r="AC36" i="9"/>
  <c r="X768" i="33" s="1"/>
  <c r="X772" i="33" s="1"/>
  <c r="AQ46" i="9"/>
  <c r="AR46" i="9" s="1"/>
  <c r="U1058" i="33" s="1"/>
  <c r="AQ93" i="9"/>
  <c r="AR93" i="9" s="1"/>
  <c r="U2374" i="33" s="1"/>
  <c r="AQ72" i="9"/>
  <c r="AR72" i="9" s="1"/>
  <c r="U1786" i="33" s="1"/>
  <c r="AC56" i="9"/>
  <c r="X1328" i="33" s="1"/>
  <c r="X1332" i="33" s="1"/>
  <c r="AC57" i="9"/>
  <c r="X1356" i="33" s="1"/>
  <c r="X1360" i="33" s="1"/>
  <c r="AC65" i="9"/>
  <c r="X1580" i="33" s="1"/>
  <c r="X1584" i="33" s="1"/>
  <c r="AC35" i="9"/>
  <c r="X740" i="33" s="1"/>
  <c r="X744" i="33" s="1"/>
  <c r="AC66" i="9"/>
  <c r="X1608" i="33" s="1"/>
  <c r="X1612" i="33" s="1"/>
  <c r="Y1609" i="33" s="1"/>
  <c r="AC70" i="9"/>
  <c r="X1720" i="33" s="1"/>
  <c r="X1724" i="33" s="1"/>
  <c r="AC105" i="9"/>
  <c r="X2700" i="33" s="1"/>
  <c r="X2704" i="33" s="1"/>
  <c r="Y2700" i="33" s="1"/>
  <c r="AC88" i="9"/>
  <c r="X2224" i="33" s="1"/>
  <c r="X2228" i="33" s="1"/>
  <c r="AC74" i="9"/>
  <c r="X1832" i="33" s="1"/>
  <c r="X1836" i="33" s="1"/>
  <c r="AC37" i="9"/>
  <c r="X796" i="33" s="1"/>
  <c r="X800" i="33" s="1"/>
  <c r="AC26" i="9"/>
  <c r="X488" i="33" s="1"/>
  <c r="X492" i="33" s="1"/>
  <c r="AQ49" i="9"/>
  <c r="AR49" i="9" s="1"/>
  <c r="U1142" i="33" s="1"/>
  <c r="AQ54" i="9"/>
  <c r="AR54" i="9" s="1"/>
  <c r="U1282" i="33" s="1"/>
  <c r="AC55" i="9"/>
  <c r="X1300" i="33" s="1"/>
  <c r="X1304" i="33" s="1"/>
  <c r="AC61" i="9"/>
  <c r="X1468" i="33" s="1"/>
  <c r="X1472" i="33" s="1"/>
  <c r="AC27" i="9"/>
  <c r="X516" i="33" s="1"/>
  <c r="X520" i="33" s="1"/>
  <c r="AC11" i="9"/>
  <c r="X68" i="33" s="1"/>
  <c r="X72" i="33" s="1"/>
  <c r="AC14" i="9"/>
  <c r="X152" i="33" s="1"/>
  <c r="X156" i="33" s="1"/>
  <c r="AC47" i="9"/>
  <c r="X1076" i="33" s="1"/>
  <c r="X1080" i="33" s="1"/>
  <c r="AC58" i="9"/>
  <c r="X1384" i="33" s="1"/>
  <c r="X1388" i="33" s="1"/>
  <c r="AC99" i="9"/>
  <c r="X2532" i="33" s="1"/>
  <c r="X2536" i="33" s="1"/>
  <c r="AC13" i="9"/>
  <c r="X124" i="33" s="1"/>
  <c r="X128" i="33" s="1"/>
  <c r="AC22" i="9"/>
  <c r="X376" i="33" s="1"/>
  <c r="X380" i="33" s="1"/>
  <c r="R47" i="9"/>
  <c r="AQ97" i="9"/>
  <c r="AR97" i="9" s="1"/>
  <c r="IV97" i="25" s="1"/>
  <c r="AC18" i="9"/>
  <c r="X264" i="33" s="1"/>
  <c r="X268" i="33" s="1"/>
  <c r="AC75" i="9"/>
  <c r="X1860" i="33" s="1"/>
  <c r="X1864" i="33" s="1"/>
  <c r="AC63" i="9"/>
  <c r="X1524" i="33" s="1"/>
  <c r="X1528" i="33" s="1"/>
  <c r="AC32" i="9"/>
  <c r="X656" i="33" s="1"/>
  <c r="X660" i="33" s="1"/>
  <c r="AC62" i="9"/>
  <c r="X1496" i="33" s="1"/>
  <c r="X1500" i="33" s="1"/>
  <c r="AC98" i="9"/>
  <c r="X2504" i="33" s="1"/>
  <c r="X2508" i="33" s="1"/>
  <c r="Y2501" i="33" s="1"/>
  <c r="AC92" i="9"/>
  <c r="X2336" i="33" s="1"/>
  <c r="X2340" i="33" s="1"/>
  <c r="Y2333" i="33" s="1"/>
  <c r="AQ101" i="9"/>
  <c r="AR101" i="9" s="1"/>
  <c r="U2598" i="33" s="1"/>
  <c r="AQ30" i="9"/>
  <c r="AR30" i="9" s="1"/>
  <c r="U610" i="33" s="1"/>
  <c r="AQ42" i="9"/>
  <c r="AR42" i="9" s="1"/>
  <c r="U946" i="33" s="1"/>
  <c r="AQ59" i="9"/>
  <c r="AR59" i="9" s="1"/>
  <c r="U1422" i="33" s="1"/>
  <c r="AC64" i="9"/>
  <c r="X1552" i="33" s="1"/>
  <c r="X1556" i="33" s="1"/>
  <c r="AC45" i="9"/>
  <c r="X1020" i="33" s="1"/>
  <c r="X1024" i="33" s="1"/>
  <c r="AQ60" i="9"/>
  <c r="AR60" i="9" s="1"/>
  <c r="U1450" i="33" s="1"/>
  <c r="AQ77" i="9"/>
  <c r="AR77" i="9" s="1"/>
  <c r="U1926" i="33" s="1"/>
  <c r="AC108" i="9"/>
  <c r="X2784" i="33" s="1"/>
  <c r="X2788" i="33" s="1"/>
  <c r="Y2784" i="33" s="1"/>
  <c r="AC44" i="9"/>
  <c r="X992" i="33" s="1"/>
  <c r="X996" i="33" s="1"/>
  <c r="AC48" i="9"/>
  <c r="X1104" i="33" s="1"/>
  <c r="X1108" i="33" s="1"/>
  <c r="AC39" i="9"/>
  <c r="X852" i="33" s="1"/>
  <c r="X856" i="33" s="1"/>
  <c r="AC78" i="9"/>
  <c r="X1944" i="33" s="1"/>
  <c r="X1948" i="33" s="1"/>
  <c r="AC50" i="9"/>
  <c r="X1160" i="33" s="1"/>
  <c r="X1164" i="33" s="1"/>
  <c r="AC76" i="9"/>
  <c r="X1888" i="33" s="1"/>
  <c r="X1892" i="33" s="1"/>
  <c r="AC16" i="9"/>
  <c r="X208" i="33" s="1"/>
  <c r="X212" i="33" s="1"/>
  <c r="AC81" i="9"/>
  <c r="X2028" i="33" s="1"/>
  <c r="X2032" i="33" s="1"/>
  <c r="Y2026" i="33" s="1"/>
  <c r="AC91" i="9"/>
  <c r="X2308" i="33" s="1"/>
  <c r="X2312" i="33" s="1"/>
  <c r="AC41" i="9"/>
  <c r="X908" i="33" s="1"/>
  <c r="X912" i="33" s="1"/>
  <c r="AC25" i="9"/>
  <c r="X460" i="33" s="1"/>
  <c r="X464" i="33" s="1"/>
  <c r="AC40" i="9"/>
  <c r="X880" i="33" s="1"/>
  <c r="X884" i="33" s="1"/>
  <c r="AC82" i="9"/>
  <c r="X2056" i="33" s="1"/>
  <c r="X2060" i="33" s="1"/>
  <c r="Y2055" i="33" s="1"/>
  <c r="AC103" i="9"/>
  <c r="X2644" i="33" s="1"/>
  <c r="X2648" i="33" s="1"/>
  <c r="Y2645" i="33" s="1"/>
  <c r="AC23" i="9"/>
  <c r="X404" i="33" s="1"/>
  <c r="X408" i="33" s="1"/>
  <c r="AC80" i="9"/>
  <c r="X2000" i="33" s="1"/>
  <c r="X2004" i="33" s="1"/>
  <c r="AC21" i="9"/>
  <c r="X348" i="33" s="1"/>
  <c r="X352" i="33" s="1"/>
  <c r="AC28" i="9"/>
  <c r="X544" i="33" s="1"/>
  <c r="X548" i="33" s="1"/>
  <c r="AC38" i="9"/>
  <c r="X824" i="33" s="1"/>
  <c r="X828" i="33" s="1"/>
  <c r="AC17" i="9"/>
  <c r="X236" i="33" s="1"/>
  <c r="X240" i="33" s="1"/>
  <c r="AC31" i="9"/>
  <c r="X628" i="33" s="1"/>
  <c r="X632" i="33" s="1"/>
  <c r="AC20" i="9"/>
  <c r="X320" i="33" s="1"/>
  <c r="X324" i="33" s="1"/>
  <c r="AQ9" i="9"/>
  <c r="AR9" i="9" s="1"/>
  <c r="IV9" i="25" s="1"/>
  <c r="AQ10" i="9"/>
  <c r="AR10" i="9" s="1"/>
  <c r="U50" i="33" s="1"/>
  <c r="AR29" i="9"/>
  <c r="U582" i="33" s="1"/>
  <c r="AR34" i="9"/>
  <c r="AR107" i="9"/>
  <c r="U2766" i="33" s="1"/>
  <c r="AR52" i="9"/>
  <c r="AR73" i="9"/>
  <c r="U1814" i="33" s="1"/>
  <c r="M44" i="15"/>
  <c r="I66" i="9"/>
  <c r="M16" i="15"/>
  <c r="M75" i="15"/>
  <c r="M56" i="15"/>
  <c r="M92" i="15"/>
  <c r="M14" i="15"/>
  <c r="M72" i="15"/>
  <c r="I30" i="9"/>
  <c r="I84" i="9"/>
  <c r="R60" i="9"/>
  <c r="I85" i="9"/>
  <c r="I103" i="9"/>
  <c r="I80" i="9"/>
  <c r="M67" i="15"/>
  <c r="I31" i="9"/>
  <c r="I26" i="9"/>
  <c r="M28" i="15"/>
  <c r="I42" i="9"/>
  <c r="I98" i="9"/>
  <c r="I44" i="9"/>
  <c r="M106" i="15"/>
  <c r="M9" i="15"/>
  <c r="R75" i="9"/>
  <c r="R107" i="9"/>
  <c r="I15" i="9"/>
  <c r="I33" i="9"/>
  <c r="I93" i="9"/>
  <c r="M43" i="15"/>
  <c r="R103" i="9"/>
  <c r="N55" i="15"/>
  <c r="R36" i="9"/>
  <c r="R67" i="9"/>
  <c r="R89" i="9"/>
  <c r="R37" i="9"/>
  <c r="I73" i="9"/>
  <c r="M103" i="15"/>
  <c r="R84" i="9"/>
  <c r="I104" i="9"/>
  <c r="M102" i="15"/>
  <c r="R105" i="9"/>
  <c r="CW117" i="25"/>
  <c r="JY15" i="25" s="1"/>
  <c r="I17" i="9"/>
  <c r="R85" i="9"/>
  <c r="KD11" i="25"/>
  <c r="DH117" i="25"/>
  <c r="DH122" i="25" s="1"/>
  <c r="KD20" i="25" s="1"/>
  <c r="KD10" i="25"/>
  <c r="M97" i="15"/>
  <c r="I57" i="9"/>
  <c r="BQ122" i="25"/>
  <c r="JP20" i="25" s="1"/>
  <c r="R40" i="9"/>
  <c r="R99" i="9"/>
  <c r="I67" i="9"/>
  <c r="M88" i="15"/>
  <c r="I89" i="9"/>
  <c r="R53" i="9"/>
  <c r="R33" i="9"/>
  <c r="R76" i="9"/>
  <c r="M54" i="15"/>
  <c r="I55" i="9"/>
  <c r="M61" i="15"/>
  <c r="I62" i="9"/>
  <c r="I99" i="9"/>
  <c r="M98" i="15"/>
  <c r="R62" i="9"/>
  <c r="R86" i="9"/>
  <c r="M84" i="15"/>
  <c r="I70" i="9"/>
  <c r="M69" i="15"/>
  <c r="N56" i="15"/>
  <c r="R57" i="9"/>
  <c r="R68" i="9"/>
  <c r="I76" i="9"/>
  <c r="M89" i="15"/>
  <c r="I90" i="9"/>
  <c r="I29" i="9"/>
  <c r="R51" i="9"/>
  <c r="R12" i="9"/>
  <c r="I86" i="9"/>
  <c r="M85" i="15"/>
  <c r="M65" i="15"/>
  <c r="R91" i="9"/>
  <c r="R82" i="9"/>
  <c r="R83" i="9"/>
  <c r="M51" i="15"/>
  <c r="I52" i="9"/>
  <c r="R11" i="9"/>
  <c r="R15" i="9"/>
  <c r="R92" i="9"/>
  <c r="I96" i="9"/>
  <c r="M95" i="15"/>
  <c r="N73" i="15"/>
  <c r="R74" i="9"/>
  <c r="I74" i="9"/>
  <c r="M73" i="15"/>
  <c r="I79" i="9"/>
  <c r="M78" i="15"/>
  <c r="M91" i="15"/>
  <c r="I92" i="9"/>
  <c r="N51" i="15"/>
  <c r="R52" i="9"/>
  <c r="JH10" i="25"/>
  <c r="JH11" i="25"/>
  <c r="AM117" i="25"/>
  <c r="JH15" i="25" s="1"/>
  <c r="M50" i="15"/>
  <c r="I51" i="9"/>
  <c r="R35" i="9"/>
  <c r="M32" i="15"/>
  <c r="I45" i="9"/>
  <c r="R80" i="9"/>
  <c r="R23" i="9"/>
  <c r="R45" i="9"/>
  <c r="N10" i="15"/>
  <c r="I91" i="9"/>
  <c r="M90" i="15"/>
  <c r="R17" i="9"/>
  <c r="N65" i="15"/>
  <c r="R66" i="9"/>
  <c r="N16" i="15"/>
  <c r="I11" i="9"/>
  <c r="M10" i="15"/>
  <c r="R10" i="9"/>
  <c r="N23" i="15"/>
  <c r="R24" i="9"/>
  <c r="IU80" i="25" a="1"/>
  <c r="IU80" i="25" s="1"/>
  <c r="R2009" i="33" s="1"/>
  <c r="IU47" i="25" a="1"/>
  <c r="IU47" i="25" s="1"/>
  <c r="R1085" i="33" s="1"/>
  <c r="I83" i="9"/>
  <c r="M82" i="15"/>
  <c r="IU69" i="25" a="1"/>
  <c r="IU69" i="25" s="1"/>
  <c r="R1701" i="33" s="1"/>
  <c r="IU46" i="25" a="1"/>
  <c r="IU46" i="25" s="1"/>
  <c r="R1057" i="33" s="1"/>
  <c r="IU75" i="25" a="1"/>
  <c r="IU75" i="25" s="1"/>
  <c r="R1869" i="33" s="1"/>
  <c r="M40" i="15"/>
  <c r="I41" i="9"/>
  <c r="IU60" i="25" a="1"/>
  <c r="IU60" i="25" s="1"/>
  <c r="R1449" i="33" s="1"/>
  <c r="IU78" i="25" a="1"/>
  <c r="IU78" i="25" s="1"/>
  <c r="R1953" i="33" s="1"/>
  <c r="IU44" i="25" a="1"/>
  <c r="IU44" i="25" s="1"/>
  <c r="R1001" i="33" s="1"/>
  <c r="N40" i="15"/>
  <c r="R41" i="9"/>
  <c r="IU53" i="25" a="1"/>
  <c r="IU53" i="25" s="1"/>
  <c r="R1253" i="33" s="1"/>
  <c r="IU64" i="25" a="1"/>
  <c r="IU64" i="25" s="1"/>
  <c r="R1561" i="33" s="1"/>
  <c r="IU101" i="25" a="1"/>
  <c r="IU101" i="25" s="1"/>
  <c r="R2597" i="33" s="1"/>
  <c r="IU72" i="25" a="1"/>
  <c r="IU72" i="25" s="1"/>
  <c r="R1785" i="33" s="1"/>
  <c r="IU41" i="25" a="1"/>
  <c r="IU41" i="25" s="1"/>
  <c r="R917" i="33" s="1"/>
  <c r="IU93" i="25" a="1"/>
  <c r="IU93" i="25" s="1"/>
  <c r="R2373" i="33" s="1"/>
  <c r="IU48" i="25" a="1"/>
  <c r="IU48" i="25" s="1"/>
  <c r="R1113" i="33" s="1"/>
  <c r="IU63" i="25" a="1"/>
  <c r="IU63" i="25" s="1"/>
  <c r="R1533" i="33" s="1"/>
  <c r="IU43" i="25" a="1"/>
  <c r="IU43" i="25" s="1"/>
  <c r="R973" i="33" s="1"/>
  <c r="IU102" i="25" a="1"/>
  <c r="IU102" i="25" s="1"/>
  <c r="R2625" i="33" s="1"/>
  <c r="IU57" i="25" a="1"/>
  <c r="IU57" i="25" s="1"/>
  <c r="R1365" i="33" s="1"/>
  <c r="IU74" i="25" a="1"/>
  <c r="IU74" i="25" s="1"/>
  <c r="R1841" i="33" s="1"/>
  <c r="IU94" i="25" a="1"/>
  <c r="IU94" i="25" s="1"/>
  <c r="R2401" i="33" s="1"/>
  <c r="IU106" i="25" a="1"/>
  <c r="IU106" i="25" s="1"/>
  <c r="R2737" i="33" s="1"/>
  <c r="IU66" i="25" a="1"/>
  <c r="IU66" i="25" s="1"/>
  <c r="R1617" i="33" s="1"/>
  <c r="IU108" i="25" a="1"/>
  <c r="IU108" i="25" s="1"/>
  <c r="R2793" i="33" s="1"/>
  <c r="IU68" i="25" a="1"/>
  <c r="IU68" i="25" s="1"/>
  <c r="R1673" i="33" s="1"/>
  <c r="IU86" i="25" a="1"/>
  <c r="IU86" i="25" s="1"/>
  <c r="R2177" i="33" s="1"/>
  <c r="IU90" i="25" a="1"/>
  <c r="IU90" i="25" s="1"/>
  <c r="R2289" i="33" s="1"/>
  <c r="IU70" i="25" a="1"/>
  <c r="IU70" i="25" s="1"/>
  <c r="R1729" i="33" s="1"/>
  <c r="IU95" i="25" a="1"/>
  <c r="IU95" i="25" s="1"/>
  <c r="R2429" i="33" s="1"/>
  <c r="IU89" i="25" a="1"/>
  <c r="IU89" i="25" s="1"/>
  <c r="R2261" i="33" s="1"/>
  <c r="IU79" i="25" a="1"/>
  <c r="IU79" i="25" s="1"/>
  <c r="R1981" i="33" s="1"/>
  <c r="IU52" i="25" a="1"/>
  <c r="IU52" i="25" s="1"/>
  <c r="R1225" i="33" s="1"/>
  <c r="IU50" i="25" a="1"/>
  <c r="IU50" i="25" s="1"/>
  <c r="R1169" i="33" s="1"/>
  <c r="IU55" i="25" a="1"/>
  <c r="IU55" i="25" s="1"/>
  <c r="R1309" i="33" s="1"/>
  <c r="IU85" i="25" a="1"/>
  <c r="IU85" i="25" s="1"/>
  <c r="R2149" i="33" s="1"/>
  <c r="IU76" i="25" a="1"/>
  <c r="IU76" i="25" s="1"/>
  <c r="R1897" i="33" s="1"/>
  <c r="IU107" i="25" a="1"/>
  <c r="IU107" i="25" s="1"/>
  <c r="R2765" i="33" s="1"/>
  <c r="IU67" i="25" a="1"/>
  <c r="IU67" i="25" s="1"/>
  <c r="R1645" i="33" s="1"/>
  <c r="IU51" i="25" a="1"/>
  <c r="IU51" i="25" s="1"/>
  <c r="R1197" i="33" s="1"/>
  <c r="IU103" i="25" a="1"/>
  <c r="IU103" i="25" s="1"/>
  <c r="R2653" i="33" s="1"/>
  <c r="IU82" i="25" a="1"/>
  <c r="IU82" i="25" s="1"/>
  <c r="R2065" i="33" s="1"/>
  <c r="IU77" i="25" a="1"/>
  <c r="IU77" i="25" s="1"/>
  <c r="R1925" i="33" s="1"/>
  <c r="IU62" i="25" a="1"/>
  <c r="IU62" i="25" s="1"/>
  <c r="R1505" i="33" s="1"/>
  <c r="IU81" i="25" a="1"/>
  <c r="IU81" i="25" s="1"/>
  <c r="R2037" i="33" s="1"/>
  <c r="IU98" i="25" a="1"/>
  <c r="IU98" i="25" s="1"/>
  <c r="R2513" i="33" s="1"/>
  <c r="IU92" i="25" a="1"/>
  <c r="IU92" i="25" s="1"/>
  <c r="R2345" i="33" s="1"/>
  <c r="IU91" i="25" a="1"/>
  <c r="IU91" i="25" s="1"/>
  <c r="R2317" i="33" s="1"/>
  <c r="IU83" i="25" a="1"/>
  <c r="IU83" i="25" s="1"/>
  <c r="R2093" i="33" s="1"/>
  <c r="IU84" i="25" a="1"/>
  <c r="IU84" i="25" s="1"/>
  <c r="R2121" i="33" s="1"/>
  <c r="IU99" i="25" a="1"/>
  <c r="IU99" i="25" s="1"/>
  <c r="R2541" i="33" s="1"/>
  <c r="IU54" i="25" a="1"/>
  <c r="IU54" i="25" s="1"/>
  <c r="R1281" i="33" s="1"/>
  <c r="IU88" i="25" a="1"/>
  <c r="IU88" i="25" s="1"/>
  <c r="R2233" i="33" s="1"/>
  <c r="IU104" i="25" a="1"/>
  <c r="IU104" i="25" s="1"/>
  <c r="R2681" i="33" s="1"/>
  <c r="IU40" i="25" a="1"/>
  <c r="IU40" i="25" s="1"/>
  <c r="R889" i="33" s="1"/>
  <c r="IU96" i="25" a="1"/>
  <c r="IU96" i="25" s="1"/>
  <c r="R2457" i="33" s="1"/>
  <c r="IU59" i="25" a="1"/>
  <c r="IU59" i="25" s="1"/>
  <c r="R1421" i="33" s="1"/>
  <c r="IU73" i="25" a="1"/>
  <c r="IU73" i="25" s="1"/>
  <c r="R1813" i="33" s="1"/>
  <c r="IU87" i="25" a="1"/>
  <c r="IU87" i="25" s="1"/>
  <c r="R2205" i="33" s="1"/>
  <c r="IU97" i="25" a="1"/>
  <c r="IU97" i="25" s="1"/>
  <c r="R2485" i="33" s="1"/>
  <c r="IU39" i="25" a="1"/>
  <c r="IU39" i="25" s="1"/>
  <c r="R861" i="33" s="1"/>
  <c r="IU71" i="25" a="1"/>
  <c r="IU71" i="25" s="1"/>
  <c r="R1757" i="33" s="1"/>
  <c r="IU42" i="25" a="1"/>
  <c r="IU42" i="25" s="1"/>
  <c r="R945" i="33" s="1"/>
  <c r="IU58" i="25" a="1"/>
  <c r="IU58" i="25" s="1"/>
  <c r="R1393" i="33" s="1"/>
  <c r="IU56" i="25" a="1"/>
  <c r="IU56" i="25" s="1"/>
  <c r="R1337" i="33" s="1"/>
  <c r="IU45" i="25" a="1"/>
  <c r="IU45" i="25" s="1"/>
  <c r="R1029" i="33" s="1"/>
  <c r="N62" i="15"/>
  <c r="R63" i="9"/>
  <c r="IU61" i="25" a="1"/>
  <c r="IU61" i="25" s="1"/>
  <c r="R1477" i="33" s="1"/>
  <c r="IU65" i="25" a="1"/>
  <c r="IU65" i="25" s="1"/>
  <c r="R1589" i="33" s="1"/>
  <c r="IU49" i="25" a="1"/>
  <c r="IU49" i="25" s="1"/>
  <c r="R1141" i="33" s="1"/>
  <c r="IU100" i="25" a="1"/>
  <c r="IU100" i="25" s="1"/>
  <c r="R2569" i="33" s="1"/>
  <c r="I63" i="9"/>
  <c r="M62" i="15"/>
  <c r="IU105" i="25" a="1"/>
  <c r="IU105" i="25" s="1"/>
  <c r="R2709" i="33" s="1"/>
  <c r="DL120" i="25"/>
  <c r="DL116" i="25"/>
  <c r="R38" i="9"/>
  <c r="DL119" i="25"/>
  <c r="KE10" i="25"/>
  <c r="KE11" i="25"/>
  <c r="DJ117" i="25"/>
  <c r="KE15" i="25" s="1"/>
  <c r="JQ14" i="25"/>
  <c r="M30" i="15"/>
  <c r="R22" i="9"/>
  <c r="M25" i="15"/>
  <c r="R25" i="9"/>
  <c r="N33" i="15"/>
  <c r="R34" i="9"/>
  <c r="M33" i="15"/>
  <c r="I34" i="9"/>
  <c r="JZ18" i="25"/>
  <c r="BD121" i="25"/>
  <c r="N21" i="15"/>
  <c r="M24" i="15"/>
  <c r="I25" i="9"/>
  <c r="R31" i="9"/>
  <c r="Q115" i="9"/>
  <c r="Q110" i="9" s="1"/>
  <c r="Q116" i="9" s="1"/>
  <c r="DL112" i="25"/>
  <c r="FE117" i="25"/>
  <c r="KG15" i="25" s="1"/>
  <c r="R26" i="9"/>
  <c r="P119" i="9"/>
  <c r="AA122" i="25"/>
  <c r="JG20" i="25" s="1"/>
  <c r="P118" i="9"/>
  <c r="W16" i="33"/>
  <c r="M20" i="15"/>
  <c r="I21" i="9"/>
  <c r="N20" i="15"/>
  <c r="R21" i="9"/>
  <c r="N13" i="15"/>
  <c r="R14" i="9"/>
  <c r="I14" i="9"/>
  <c r="M13" i="15"/>
  <c r="V16" i="33"/>
  <c r="E115" i="9"/>
  <c r="E116" i="9" s="1"/>
  <c r="JZ14" i="25"/>
  <c r="FR122" i="25"/>
  <c r="KH20" i="25" s="1"/>
  <c r="P114" i="9"/>
  <c r="P120" i="9"/>
  <c r="JZ17" i="25"/>
  <c r="P112" i="9"/>
  <c r="P117" i="9"/>
  <c r="JF37" i="25"/>
  <c r="G110" i="15"/>
  <c r="IU38" i="25" a="1"/>
  <c r="IU38" i="25" s="1"/>
  <c r="R833" i="33" s="1"/>
  <c r="O115" i="9"/>
  <c r="O110" i="9" s="1"/>
  <c r="O116" i="9" s="1"/>
  <c r="P113" i="9"/>
  <c r="P111" i="9"/>
  <c r="I32" i="9"/>
  <c r="M31" i="15"/>
  <c r="R32" i="9"/>
  <c r="N31" i="15"/>
  <c r="M15" i="15"/>
  <c r="I16" i="9"/>
  <c r="R28" i="9"/>
  <c r="M27" i="15"/>
  <c r="I28" i="9"/>
  <c r="R16" i="9"/>
  <c r="N15" i="15"/>
  <c r="M8" i="15"/>
  <c r="N21" i="33"/>
  <c r="I9" i="9"/>
  <c r="IU29" i="25" a="1"/>
  <c r="IU29" i="25" s="1"/>
  <c r="R581" i="33" s="1"/>
  <c r="IU17" i="25" a="1"/>
  <c r="IU17" i="25" s="1"/>
  <c r="R245" i="33" s="1"/>
  <c r="R9" i="9"/>
  <c r="N8" i="15"/>
  <c r="IU19" i="25" a="1"/>
  <c r="IU19" i="25" s="1"/>
  <c r="R301" i="33" s="1"/>
  <c r="F114" i="15"/>
  <c r="F115" i="15" s="1"/>
  <c r="M12" i="15"/>
  <c r="I13" i="9"/>
  <c r="IU24" i="25" a="1"/>
  <c r="IU24" i="25" s="1"/>
  <c r="R441" i="33" s="1"/>
  <c r="L115" i="9"/>
  <c r="L110" i="9" s="1"/>
  <c r="L116" i="9" s="1"/>
  <c r="IU11" i="25" a="1"/>
  <c r="IU11" i="25" s="1"/>
  <c r="R77" i="33" s="1"/>
  <c r="N115" i="9"/>
  <c r="N110" i="9" s="1"/>
  <c r="N116" i="9" s="1"/>
  <c r="K115" i="9"/>
  <c r="K110" i="9" s="1"/>
  <c r="K116" i="9" s="1"/>
  <c r="IU13" i="25" a="1"/>
  <c r="IU13" i="25" s="1"/>
  <c r="R133" i="33" s="1"/>
  <c r="IU15" i="25" a="1"/>
  <c r="IU15" i="25" s="1"/>
  <c r="R189" i="33" s="1"/>
  <c r="N12" i="15"/>
  <c r="R13" i="9"/>
  <c r="N19" i="15"/>
  <c r="R20" i="9"/>
  <c r="DL118" i="25"/>
  <c r="JZ16" i="25"/>
  <c r="JI18" i="25"/>
  <c r="BD120" i="25"/>
  <c r="CH113" i="25"/>
  <c r="JQ11" i="25"/>
  <c r="BS117" i="25"/>
  <c r="BS122" i="25" s="1"/>
  <c r="JQ20" i="25" s="1"/>
  <c r="JI13" i="25"/>
  <c r="BD115" i="25"/>
  <c r="IU33" i="25" a="1"/>
  <c r="IU33" i="25" s="1"/>
  <c r="R693" i="33" s="1"/>
  <c r="JQ12" i="25"/>
  <c r="CH114" i="25"/>
  <c r="IU10" i="25" a="1"/>
  <c r="IU10" i="25" s="1"/>
  <c r="R49" i="33" s="1"/>
  <c r="IU25" i="25" a="1"/>
  <c r="IU25" i="25" s="1"/>
  <c r="R469" i="33" s="1"/>
  <c r="IU27" i="25" a="1"/>
  <c r="IU27" i="25" s="1"/>
  <c r="R525" i="33" s="1"/>
  <c r="DL115" i="25"/>
  <c r="JZ13" i="25"/>
  <c r="IU20" i="25" a="1"/>
  <c r="IU20" i="25" s="1"/>
  <c r="R329" i="33" s="1"/>
  <c r="IU16" i="25" a="1"/>
  <c r="IU16" i="25" s="1"/>
  <c r="R217" i="33" s="1"/>
  <c r="IU35" i="25" a="1"/>
  <c r="IU35" i="25" s="1"/>
  <c r="R749" i="33" s="1"/>
  <c r="IU34" i="25" a="1"/>
  <c r="IU34" i="25" s="1"/>
  <c r="R721" i="33" s="1"/>
  <c r="IU36" i="25" a="1"/>
  <c r="IU36" i="25" s="1"/>
  <c r="R777" i="33" s="1"/>
  <c r="BD114" i="25"/>
  <c r="JI12" i="25"/>
  <c r="AO117" i="25"/>
  <c r="BD113" i="25"/>
  <c r="JI11" i="25"/>
  <c r="I38" i="9"/>
  <c r="M37" i="15"/>
  <c r="JZ19" i="25"/>
  <c r="DL121" i="25"/>
  <c r="IU32" i="25" a="1"/>
  <c r="IU32" i="25" s="1"/>
  <c r="R665" i="33" s="1"/>
  <c r="IU23" i="25" a="1"/>
  <c r="IU23" i="25" s="1"/>
  <c r="R413" i="33" s="1"/>
  <c r="BD112" i="25"/>
  <c r="JI10" i="25"/>
  <c r="IU26" i="25" a="1"/>
  <c r="IU26" i="25" s="1"/>
  <c r="R497" i="33" s="1"/>
  <c r="IU31" i="25" a="1"/>
  <c r="IU31" i="25" s="1"/>
  <c r="R637" i="33" s="1"/>
  <c r="M115" i="9"/>
  <c r="M110" i="9" s="1"/>
  <c r="M116" i="9" s="1"/>
  <c r="JQ10" i="25"/>
  <c r="CH112" i="25"/>
  <c r="JI14" i="25"/>
  <c r="BD116" i="25"/>
  <c r="E117" i="9"/>
  <c r="I20" i="9"/>
  <c r="M19" i="15"/>
  <c r="B113" i="25"/>
  <c r="C113" i="25"/>
  <c r="D113" i="25"/>
  <c r="JF36" i="25"/>
  <c r="JF35" i="25"/>
  <c r="JQ18" i="25"/>
  <c r="CH120" i="25"/>
  <c r="IU21" i="25" a="1"/>
  <c r="IU21" i="25" s="1"/>
  <c r="R357" i="33" s="1"/>
  <c r="DL114" i="25"/>
  <c r="JZ12" i="25"/>
  <c r="JQ13" i="25"/>
  <c r="CH115" i="25"/>
  <c r="IU28" i="25" a="1"/>
  <c r="IU28" i="25" s="1"/>
  <c r="R553" i="33" s="1"/>
  <c r="IU30" i="25" a="1"/>
  <c r="IU30" i="25" s="1"/>
  <c r="R609" i="33" s="1"/>
  <c r="IU14" i="25" a="1"/>
  <c r="IU14" i="25" s="1"/>
  <c r="R161" i="33" s="1"/>
  <c r="JQ16" i="25"/>
  <c r="CH118" i="25"/>
  <c r="CY117" i="25"/>
  <c r="DL113" i="25"/>
  <c r="JZ11" i="25"/>
  <c r="IU9" i="25" a="1"/>
  <c r="IU9" i="25" s="1"/>
  <c r="R21" i="33" s="1"/>
  <c r="IU18" i="25" a="1"/>
  <c r="IU18" i="25" s="1"/>
  <c r="R273" i="33" s="1"/>
  <c r="IU12" i="25" a="1"/>
  <c r="IU12" i="25" s="1"/>
  <c r="R105" i="33" s="1"/>
  <c r="M122" i="25"/>
  <c r="JF20" i="25" s="1"/>
  <c r="BD118" i="25"/>
  <c r="JI16" i="25"/>
  <c r="IU37" i="25" a="1"/>
  <c r="IU37" i="25" s="1"/>
  <c r="R805" i="33" s="1"/>
  <c r="JQ17" i="25"/>
  <c r="CH119" i="25"/>
  <c r="BD119" i="25"/>
  <c r="JI17" i="25"/>
  <c r="JQ19" i="25"/>
  <c r="CH121" i="25"/>
  <c r="F111" i="9"/>
  <c r="G116" i="15"/>
  <c r="F116" i="15"/>
  <c r="I22" i="9"/>
  <c r="M21" i="15"/>
  <c r="IU22" i="25" a="1"/>
  <c r="IU22" i="25" s="1"/>
  <c r="R385" i="33" s="1"/>
  <c r="Y1161" i="33" l="1"/>
  <c r="Y1021" i="33"/>
  <c r="Y2361" i="33"/>
  <c r="Y2368" i="33" s="1"/>
  <c r="Y2364" i="33"/>
  <c r="Y2366" i="33"/>
  <c r="Y1554" i="33"/>
  <c r="Y2362" i="33"/>
  <c r="Y2367" i="33" s="1"/>
  <c r="Y2369" i="33" s="1"/>
  <c r="JB93" i="25" s="1"/>
  <c r="Y182" i="33"/>
  <c r="Y177" i="33"/>
  <c r="Y181" i="33"/>
  <c r="Y2755" i="33"/>
  <c r="Y2753" i="33"/>
  <c r="Y2756" i="33"/>
  <c r="Y2757" i="33"/>
  <c r="Y2758" i="33"/>
  <c r="Y714" i="33"/>
  <c r="Y713" i="33"/>
  <c r="AQ53" i="9"/>
  <c r="AR53" i="9" s="1"/>
  <c r="IV53" i="25" s="1"/>
  <c r="AQ29" i="9"/>
  <c r="AQ95" i="9"/>
  <c r="AR95" i="9" s="1"/>
  <c r="AQ84" i="9"/>
  <c r="AR84" i="9" s="1"/>
  <c r="Y2280" i="33"/>
  <c r="Y2114" i="33"/>
  <c r="X2424" i="33"/>
  <c r="Y2279" i="33"/>
  <c r="Y2109" i="33"/>
  <c r="Y1776" i="33"/>
  <c r="Y1773" i="33"/>
  <c r="Y1780" i="33" s="1"/>
  <c r="Y1774" i="33"/>
  <c r="Y2754" i="33"/>
  <c r="Y1777" i="33"/>
  <c r="Y710" i="33"/>
  <c r="Y2113" i="33"/>
  <c r="Y712" i="33"/>
  <c r="Y709" i="33"/>
  <c r="Y711" i="33"/>
  <c r="Y2760" i="33"/>
  <c r="Y1214" i="33"/>
  <c r="Y1215" i="33"/>
  <c r="Y1213" i="33"/>
  <c r="Y1217" i="33"/>
  <c r="Y1218" i="33"/>
  <c r="Y1216" i="33"/>
  <c r="Y935" i="33"/>
  <c r="Y934" i="33"/>
  <c r="Y933" i="33"/>
  <c r="Y940" i="33" s="1"/>
  <c r="Y938" i="33"/>
  <c r="Y936" i="33"/>
  <c r="Y937" i="33"/>
  <c r="Y1134" i="33"/>
  <c r="Y1133" i="33"/>
  <c r="Y1131" i="33"/>
  <c r="Y1132" i="33"/>
  <c r="Y1129" i="33"/>
  <c r="Y1136" i="33" s="1"/>
  <c r="Y1130" i="33"/>
  <c r="Y1442" i="33"/>
  <c r="Y1437" i="33"/>
  <c r="Y1444" i="33" s="1"/>
  <c r="Y1440" i="33"/>
  <c r="Y1441" i="33"/>
  <c r="Y1438" i="33"/>
  <c r="Y1439" i="33"/>
  <c r="Y179" i="33"/>
  <c r="Y180" i="33"/>
  <c r="Y2112" i="33"/>
  <c r="Y2111" i="33"/>
  <c r="Y178" i="33"/>
  <c r="Y569" i="33"/>
  <c r="Y570" i="33"/>
  <c r="Y571" i="33"/>
  <c r="Y573" i="33"/>
  <c r="Y574" i="33"/>
  <c r="Y572" i="33"/>
  <c r="Y1220" i="33"/>
  <c r="Y2116" i="33"/>
  <c r="IV60" i="25"/>
  <c r="Y1270" i="33"/>
  <c r="Y1274" i="33"/>
  <c r="Y1272" i="33"/>
  <c r="Y1273" i="33"/>
  <c r="Y1269" i="33"/>
  <c r="Y1276" i="33" s="1"/>
  <c r="Y1271" i="33"/>
  <c r="Y597" i="33"/>
  <c r="Y604" i="33" s="1"/>
  <c r="Y599" i="33"/>
  <c r="Y601" i="33"/>
  <c r="Y598" i="33"/>
  <c r="Y600" i="33"/>
  <c r="Y602" i="33"/>
  <c r="Y2587" i="33"/>
  <c r="Y2586" i="33"/>
  <c r="Y2589" i="33"/>
  <c r="Y2590" i="33"/>
  <c r="Y2588" i="33"/>
  <c r="Y2585" i="33"/>
  <c r="Y2592" i="33" s="1"/>
  <c r="Y1691" i="33"/>
  <c r="Y1692" i="33"/>
  <c r="Y1693" i="33"/>
  <c r="Y1689" i="33"/>
  <c r="Y1696" i="33" s="1"/>
  <c r="Y1694" i="33"/>
  <c r="Y1690" i="33"/>
  <c r="Y1243" i="33"/>
  <c r="Y1244" i="33"/>
  <c r="Y1242" i="33"/>
  <c r="Y1246" i="33"/>
  <c r="Y1241" i="33"/>
  <c r="Y1248" i="33" s="1"/>
  <c r="Y1245" i="33"/>
  <c r="Y1801" i="33"/>
  <c r="Y1808" i="33" s="1"/>
  <c r="Y1804" i="33"/>
  <c r="Y1805" i="33"/>
  <c r="Y1803" i="33"/>
  <c r="Y1806" i="33"/>
  <c r="Y1802" i="33"/>
  <c r="G87" i="33"/>
  <c r="W108" i="33"/>
  <c r="Y1050" i="33"/>
  <c r="Y1048" i="33"/>
  <c r="Y1049" i="33"/>
  <c r="Y1047" i="33"/>
  <c r="Y1045" i="33"/>
  <c r="Y1052" i="33" s="1"/>
  <c r="Y1046" i="33"/>
  <c r="Y41" i="33"/>
  <c r="Y39" i="33"/>
  <c r="Y38" i="33"/>
  <c r="Y37" i="33"/>
  <c r="Y40" i="33"/>
  <c r="Y42" i="33"/>
  <c r="Y1638" i="33"/>
  <c r="Y1635" i="33"/>
  <c r="Y1634" i="33"/>
  <c r="Y1637" i="33"/>
  <c r="Y1633" i="33"/>
  <c r="Y1640" i="33" s="1"/>
  <c r="Y1636" i="33"/>
  <c r="Y2082" i="33"/>
  <c r="Y2085" i="33"/>
  <c r="Y2086" i="33"/>
  <c r="Y2081" i="33"/>
  <c r="Y2088" i="33" s="1"/>
  <c r="Y2083" i="33"/>
  <c r="Y2084" i="33"/>
  <c r="Y576" i="33"/>
  <c r="Y184" i="33"/>
  <c r="Y716" i="33"/>
  <c r="Y2282" i="33"/>
  <c r="Y2277" i="33"/>
  <c r="Y2284" i="33" s="1"/>
  <c r="Y964" i="33"/>
  <c r="Y965" i="33"/>
  <c r="Y966" i="33"/>
  <c r="Y962" i="33"/>
  <c r="Y961" i="33"/>
  <c r="Y968" i="33" s="1"/>
  <c r="Y963" i="33"/>
  <c r="U2262" i="33"/>
  <c r="O88" i="15"/>
  <c r="IV89" i="25"/>
  <c r="U2430" i="33"/>
  <c r="IV95" i="25"/>
  <c r="O94" i="15"/>
  <c r="U2122" i="33"/>
  <c r="IV84" i="25"/>
  <c r="O83" i="15"/>
  <c r="U190" i="33"/>
  <c r="IV15" i="25"/>
  <c r="O14" i="15"/>
  <c r="IV83" i="25"/>
  <c r="U2094" i="33"/>
  <c r="W2096" i="33" s="1"/>
  <c r="O82" i="15"/>
  <c r="O11" i="15"/>
  <c r="IV12" i="25"/>
  <c r="W2404" i="33"/>
  <c r="G2383" i="33"/>
  <c r="IV107" i="25"/>
  <c r="Y2395" i="33"/>
  <c r="Y2397" i="33" s="1"/>
  <c r="JB94" i="25" s="1"/>
  <c r="G2747" i="33"/>
  <c r="W2768" i="33"/>
  <c r="Y628" i="33"/>
  <c r="Y630" i="33"/>
  <c r="Y625" i="33"/>
  <c r="Y632" i="33" s="1"/>
  <c r="Y629" i="33"/>
  <c r="Y627" i="33"/>
  <c r="Y626" i="33"/>
  <c r="Y348" i="33"/>
  <c r="Y350" i="33"/>
  <c r="Y349" i="33"/>
  <c r="Y347" i="33"/>
  <c r="Y346" i="33"/>
  <c r="Y345" i="33"/>
  <c r="Y352" i="33" s="1"/>
  <c r="Y2053" i="33"/>
  <c r="Y2058" i="33"/>
  <c r="Y2054" i="33"/>
  <c r="Y2057" i="33"/>
  <c r="Y2056" i="33"/>
  <c r="Y2308" i="33"/>
  <c r="Y2310" i="33"/>
  <c r="Y2307" i="33"/>
  <c r="Y2306" i="33"/>
  <c r="Y2309" i="33"/>
  <c r="Y2305" i="33"/>
  <c r="Y2312" i="33" s="1"/>
  <c r="Y1160" i="33"/>
  <c r="Y1157" i="33"/>
  <c r="Y1164" i="33" s="1"/>
  <c r="Y1159" i="33"/>
  <c r="Y1162" i="33"/>
  <c r="Y1158" i="33"/>
  <c r="Y989" i="33"/>
  <c r="Y993" i="33"/>
  <c r="Y991" i="33"/>
  <c r="Y994" i="33"/>
  <c r="Y996" i="33"/>
  <c r="Y990" i="33"/>
  <c r="Y992" i="33"/>
  <c r="Y1017" i="33"/>
  <c r="Y1024" i="33" s="1"/>
  <c r="Y1018" i="33"/>
  <c r="Y1022" i="33"/>
  <c r="Y1019" i="33"/>
  <c r="Y1020" i="33"/>
  <c r="W612" i="33"/>
  <c r="G591" i="33"/>
  <c r="Y1494" i="33"/>
  <c r="Y1496" i="33"/>
  <c r="Y1497" i="33"/>
  <c r="Y1493" i="33"/>
  <c r="Y1500" i="33" s="1"/>
  <c r="Y1498" i="33"/>
  <c r="Y1495" i="33"/>
  <c r="Y264" i="33"/>
  <c r="Y265" i="33"/>
  <c r="Y261" i="33"/>
  <c r="Y268" i="33" s="1"/>
  <c r="Y263" i="33"/>
  <c r="Y266" i="33"/>
  <c r="Y262" i="33"/>
  <c r="Y125" i="33"/>
  <c r="Y122" i="33"/>
  <c r="Y123" i="33"/>
  <c r="Y126" i="33"/>
  <c r="Y124" i="33"/>
  <c r="Y121" i="33"/>
  <c r="Y149" i="33"/>
  <c r="Y153" i="33"/>
  <c r="Y150" i="33"/>
  <c r="Y151" i="33"/>
  <c r="Y156" i="33"/>
  <c r="Y154" i="33"/>
  <c r="Y1301" i="33"/>
  <c r="Y1302" i="33"/>
  <c r="Y1299" i="33"/>
  <c r="Y1298" i="33"/>
  <c r="Y1300" i="33"/>
  <c r="Y798" i="33"/>
  <c r="Y795" i="33"/>
  <c r="Y796" i="33"/>
  <c r="Y797" i="33"/>
  <c r="Y794" i="33"/>
  <c r="Y793" i="33"/>
  <c r="Y800" i="33" s="1"/>
  <c r="Y1718" i="33"/>
  <c r="Y1721" i="33"/>
  <c r="Y1722" i="33"/>
  <c r="Y1719" i="33"/>
  <c r="Y1720" i="33"/>
  <c r="Y1717" i="33"/>
  <c r="Y1724" i="33" s="1"/>
  <c r="Y1355" i="33"/>
  <c r="Y1357" i="33"/>
  <c r="Y1356" i="33"/>
  <c r="Y1353" i="33"/>
  <c r="Y1360" i="33" s="1"/>
  <c r="Y1354" i="33"/>
  <c r="W1060" i="33"/>
  <c r="G1039" i="33"/>
  <c r="G2271" i="33"/>
  <c r="W2292" i="33"/>
  <c r="Y2198" i="33"/>
  <c r="Y2195" i="33"/>
  <c r="Y2194" i="33"/>
  <c r="Y2196" i="33"/>
  <c r="Y2193" i="33"/>
  <c r="Y2200" i="33" s="1"/>
  <c r="Y2197" i="33"/>
  <c r="Y1665" i="33"/>
  <c r="Y1663" i="33"/>
  <c r="Y1661" i="33"/>
  <c r="Y1668" i="33" s="1"/>
  <c r="Y1664" i="33"/>
  <c r="Y1662" i="33"/>
  <c r="O52" i="15"/>
  <c r="AQ24" i="9"/>
  <c r="AR24" i="9" s="1"/>
  <c r="Y2619" i="33"/>
  <c r="Y2621" i="33" s="1"/>
  <c r="JB102" i="25" s="1"/>
  <c r="Y1297" i="33"/>
  <c r="Y1304" i="33" s="1"/>
  <c r="Y2419" i="33"/>
  <c r="Y2417" i="33"/>
  <c r="Y2424" i="33" s="1"/>
  <c r="Y2422" i="33"/>
  <c r="Y2420" i="33"/>
  <c r="Y2418" i="33"/>
  <c r="Y2421" i="33"/>
  <c r="Y1415" i="33"/>
  <c r="Y1417" i="33" s="1"/>
  <c r="JB59" i="25" s="1"/>
  <c r="Y2060" i="33"/>
  <c r="W52" i="33"/>
  <c r="G31" i="33"/>
  <c r="Y238" i="33"/>
  <c r="Y237" i="33"/>
  <c r="Y233" i="33"/>
  <c r="Y240" i="33" s="1"/>
  <c r="Y236" i="33"/>
  <c r="Y234" i="33"/>
  <c r="Y235" i="33"/>
  <c r="Y2001" i="33"/>
  <c r="Y1999" i="33"/>
  <c r="Y1997" i="33"/>
  <c r="Y2004" i="33" s="1"/>
  <c r="Y1998" i="33"/>
  <c r="Y2000" i="33"/>
  <c r="Y2002" i="33"/>
  <c r="Y880" i="33"/>
  <c r="Y881" i="33"/>
  <c r="Y878" i="33"/>
  <c r="Y877" i="33"/>
  <c r="Y884" i="33" s="1"/>
  <c r="Y879" i="33"/>
  <c r="Y2028" i="33"/>
  <c r="Y2029" i="33"/>
  <c r="Y2025" i="33"/>
  <c r="Y2032" i="33" s="1"/>
  <c r="Y2027" i="33"/>
  <c r="Y2030" i="33"/>
  <c r="Y1943" i="33"/>
  <c r="Y1946" i="33"/>
  <c r="Y1945" i="33"/>
  <c r="Y1941" i="33"/>
  <c r="Y1948" i="33" s="1"/>
  <c r="Y1942" i="33"/>
  <c r="Y1944" i="33"/>
  <c r="Y2786" i="33"/>
  <c r="Y2781" i="33"/>
  <c r="Y2788" i="33" s="1"/>
  <c r="Y2783" i="33"/>
  <c r="Y2785" i="33"/>
  <c r="Y2782" i="33"/>
  <c r="Y1551" i="33"/>
  <c r="Y1550" i="33"/>
  <c r="Y1549" i="33"/>
  <c r="Y1556" i="33" s="1"/>
  <c r="Y1553" i="33"/>
  <c r="Y1552" i="33"/>
  <c r="W2600" i="33"/>
  <c r="G2579" i="33"/>
  <c r="Y656" i="33"/>
  <c r="Y655" i="33"/>
  <c r="Y658" i="33"/>
  <c r="Y653" i="33"/>
  <c r="Y660" i="33" s="1"/>
  <c r="Y654" i="33"/>
  <c r="O96" i="15"/>
  <c r="U2486" i="33"/>
  <c r="Y2531" i="33"/>
  <c r="Y2529" i="33"/>
  <c r="Y2536" i="33" s="1"/>
  <c r="Y2533" i="33"/>
  <c r="Y2534" i="33"/>
  <c r="Y2530" i="33"/>
  <c r="Y2532" i="33"/>
  <c r="Y68" i="33"/>
  <c r="Y69" i="33"/>
  <c r="Y66" i="33"/>
  <c r="Y67" i="33"/>
  <c r="Y65" i="33"/>
  <c r="Y70" i="33"/>
  <c r="G1263" i="33"/>
  <c r="W1284" i="33"/>
  <c r="Y1829" i="33"/>
  <c r="Y1836" i="33" s="1"/>
  <c r="Y1833" i="33"/>
  <c r="Y1831" i="33"/>
  <c r="Y1832" i="33"/>
  <c r="Y1834" i="33"/>
  <c r="Y1830" i="33"/>
  <c r="Y1610" i="33"/>
  <c r="Y1607" i="33"/>
  <c r="Y1605" i="33"/>
  <c r="Y1612" i="33" s="1"/>
  <c r="Y1608" i="33"/>
  <c r="Y1606" i="33"/>
  <c r="Y1326" i="33"/>
  <c r="Y1329" i="33"/>
  <c r="Y1327" i="33"/>
  <c r="Y1328" i="33"/>
  <c r="Y1325" i="33"/>
  <c r="Y1332" i="33" s="1"/>
  <c r="Y1330" i="33"/>
  <c r="Y765" i="33"/>
  <c r="Y766" i="33"/>
  <c r="Y768" i="33"/>
  <c r="Y770" i="33"/>
  <c r="Y772" i="33"/>
  <c r="Y769" i="33"/>
  <c r="Y767" i="33"/>
  <c r="Y683" i="33"/>
  <c r="Y681" i="33"/>
  <c r="Y688" i="33" s="1"/>
  <c r="Y686" i="33"/>
  <c r="Y682" i="33"/>
  <c r="Y684" i="33"/>
  <c r="Y1974" i="33"/>
  <c r="Y1972" i="33"/>
  <c r="Y1969" i="33"/>
  <c r="Y1976" i="33" s="1"/>
  <c r="Y1971" i="33"/>
  <c r="Y1970" i="33"/>
  <c r="Y1973" i="33"/>
  <c r="Y1747" i="33"/>
  <c r="Y1749" i="33"/>
  <c r="Y1746" i="33"/>
  <c r="Y1750" i="33"/>
  <c r="Y1748" i="33"/>
  <c r="Y1745" i="33"/>
  <c r="Y1752" i="33" s="1"/>
  <c r="G1683" i="33"/>
  <c r="W1704" i="33"/>
  <c r="Y1666" i="33"/>
  <c r="Y2479" i="33"/>
  <c r="Y2481" i="33" s="1"/>
  <c r="JB97" i="25" s="1"/>
  <c r="Y152" i="33"/>
  <c r="Y95" i="33"/>
  <c r="Y98" i="33"/>
  <c r="Y97" i="33"/>
  <c r="Y94" i="33"/>
  <c r="Y96" i="33"/>
  <c r="Y93" i="33"/>
  <c r="G1795" i="33"/>
  <c r="W1816" i="33"/>
  <c r="O33" i="15"/>
  <c r="U722" i="33"/>
  <c r="Y826" i="33"/>
  <c r="Y824" i="33"/>
  <c r="Y823" i="33"/>
  <c r="Y822" i="33"/>
  <c r="Y821" i="33"/>
  <c r="Y828" i="33" s="1"/>
  <c r="Y825" i="33"/>
  <c r="Y401" i="33"/>
  <c r="Y408" i="33" s="1"/>
  <c r="Y405" i="33"/>
  <c r="Y406" i="33"/>
  <c r="Y403" i="33"/>
  <c r="Y402" i="33"/>
  <c r="Y459" i="33"/>
  <c r="Y457" i="33"/>
  <c r="Y464" i="33" s="1"/>
  <c r="Y458" i="33"/>
  <c r="Y461" i="33"/>
  <c r="Y460" i="33"/>
  <c r="Y462" i="33"/>
  <c r="Y209" i="33"/>
  <c r="Y208" i="33"/>
  <c r="Y207" i="33"/>
  <c r="Y206" i="33"/>
  <c r="Y205" i="33"/>
  <c r="Y212" i="33" s="1"/>
  <c r="Y210" i="33"/>
  <c r="Y849" i="33"/>
  <c r="Y856" i="33" s="1"/>
  <c r="Y854" i="33"/>
  <c r="Y851" i="33"/>
  <c r="Y853" i="33"/>
  <c r="Y852" i="33"/>
  <c r="Y850" i="33"/>
  <c r="G1907" i="33"/>
  <c r="W1928" i="33"/>
  <c r="W1424" i="33"/>
  <c r="G1403" i="33"/>
  <c r="Y2335" i="33"/>
  <c r="Y2334" i="33"/>
  <c r="Y2337" i="33"/>
  <c r="Y2336" i="33"/>
  <c r="Y2340" i="33"/>
  <c r="Y2338" i="33"/>
  <c r="Y1521" i="33"/>
  <c r="Y1528" i="33" s="1"/>
  <c r="Y1525" i="33"/>
  <c r="Y1523" i="33"/>
  <c r="Y1522" i="33"/>
  <c r="Y1526" i="33"/>
  <c r="Y1524" i="33"/>
  <c r="Y1386" i="33"/>
  <c r="Y1381" i="33"/>
  <c r="Y1388" i="33" s="1"/>
  <c r="Y1385" i="33"/>
  <c r="Y1384" i="33"/>
  <c r="Y1383" i="33"/>
  <c r="Y1382" i="33"/>
  <c r="Y516" i="33"/>
  <c r="Y513" i="33"/>
  <c r="Y517" i="33"/>
  <c r="Y518" i="33"/>
  <c r="Y515" i="33"/>
  <c r="Y520" i="33"/>
  <c r="Y514" i="33"/>
  <c r="W1144" i="33"/>
  <c r="G1123" i="33"/>
  <c r="Y2226" i="33"/>
  <c r="Y2225" i="33"/>
  <c r="Y2223" i="33"/>
  <c r="Y2222" i="33"/>
  <c r="Y2224" i="33"/>
  <c r="Y2221" i="33"/>
  <c r="Y2228" i="33" s="1"/>
  <c r="Y740" i="33"/>
  <c r="Y742" i="33"/>
  <c r="Y737" i="33"/>
  <c r="Y744" i="33" s="1"/>
  <c r="Y741" i="33"/>
  <c r="Y738" i="33"/>
  <c r="W1788" i="33"/>
  <c r="G1767" i="33"/>
  <c r="Y2448" i="33"/>
  <c r="Y2449" i="33"/>
  <c r="Y2450" i="33"/>
  <c r="Y2447" i="33"/>
  <c r="Y2446" i="33"/>
  <c r="Y2445" i="33"/>
  <c r="Y2452" i="33" s="1"/>
  <c r="Y2559" i="33"/>
  <c r="Y2558" i="33"/>
  <c r="Y2562" i="33"/>
  <c r="Y2560" i="33"/>
  <c r="Y2557" i="33"/>
  <c r="Y2564" i="33" s="1"/>
  <c r="Y2561" i="33"/>
  <c r="Y2139" i="33"/>
  <c r="Y2138" i="33"/>
  <c r="Y2142" i="33"/>
  <c r="Y2140" i="33"/>
  <c r="Y2137" i="33"/>
  <c r="Y2144" i="33" s="1"/>
  <c r="Y2141" i="33"/>
  <c r="Y2165" i="33"/>
  <c r="Y2172" i="33" s="1"/>
  <c r="Y2166" i="33"/>
  <c r="Y2167" i="33"/>
  <c r="Y2170" i="33"/>
  <c r="Y2168" i="33"/>
  <c r="Y2169" i="33"/>
  <c r="Y2250" i="33"/>
  <c r="Y2251" i="33"/>
  <c r="Y2253" i="33"/>
  <c r="Y2249" i="33"/>
  <c r="Y2256" i="33" s="1"/>
  <c r="Y2252" i="33"/>
  <c r="Y2254" i="33"/>
  <c r="Y432" i="33"/>
  <c r="Y430" i="33"/>
  <c r="Y433" i="33"/>
  <c r="Y434" i="33"/>
  <c r="Y431" i="33"/>
  <c r="Y429" i="33"/>
  <c r="Y436" i="33" s="1"/>
  <c r="Y290" i="33"/>
  <c r="Y292" i="33"/>
  <c r="Y293" i="33"/>
  <c r="Y291" i="33"/>
  <c r="Y289" i="33"/>
  <c r="Y296" i="33" s="1"/>
  <c r="Y294" i="33"/>
  <c r="IV52" i="25"/>
  <c r="U1226" i="33"/>
  <c r="W584" i="33"/>
  <c r="G563" i="33"/>
  <c r="Y320" i="33"/>
  <c r="Y322" i="33"/>
  <c r="Y321" i="33"/>
  <c r="Y319" i="33"/>
  <c r="Y318" i="33"/>
  <c r="Y317" i="33"/>
  <c r="Y324" i="33" s="1"/>
  <c r="Y542" i="33"/>
  <c r="Y543" i="33"/>
  <c r="Y541" i="33"/>
  <c r="Y548" i="33" s="1"/>
  <c r="Y546" i="33"/>
  <c r="Y544" i="33"/>
  <c r="Y545" i="33"/>
  <c r="Y2642" i="33"/>
  <c r="Y2643" i="33"/>
  <c r="Y2641" i="33"/>
  <c r="Y2648" i="33" s="1"/>
  <c r="Y2646" i="33"/>
  <c r="Y2644" i="33"/>
  <c r="Y906" i="33"/>
  <c r="Y909" i="33"/>
  <c r="Y905" i="33"/>
  <c r="Y912" i="33" s="1"/>
  <c r="Y907" i="33"/>
  <c r="Y910" i="33"/>
  <c r="Y908" i="33"/>
  <c r="Y1886" i="33"/>
  <c r="Y1885" i="33"/>
  <c r="Y1892" i="33" s="1"/>
  <c r="Y1887" i="33"/>
  <c r="Y1888" i="33"/>
  <c r="Y1890" i="33"/>
  <c r="Y1889" i="33"/>
  <c r="Y1104" i="33"/>
  <c r="Y1103" i="33"/>
  <c r="Y1101" i="33"/>
  <c r="Y1108" i="33" s="1"/>
  <c r="Y1105" i="33"/>
  <c r="Y1106" i="33"/>
  <c r="Y1102" i="33"/>
  <c r="W1452" i="33"/>
  <c r="G1431" i="33"/>
  <c r="W948" i="33"/>
  <c r="G927" i="33"/>
  <c r="Y2508" i="33"/>
  <c r="Y2502" i="33"/>
  <c r="Y2506" i="33"/>
  <c r="Y2504" i="33"/>
  <c r="Y2503" i="33"/>
  <c r="Y2505" i="33"/>
  <c r="Y1858" i="33"/>
  <c r="Y1862" i="33"/>
  <c r="Y1859" i="33"/>
  <c r="Y1857" i="33"/>
  <c r="Y1864" i="33" s="1"/>
  <c r="Y1860" i="33"/>
  <c r="Y1861" i="33"/>
  <c r="Y377" i="33"/>
  <c r="Y375" i="33"/>
  <c r="Y374" i="33"/>
  <c r="Y373" i="33"/>
  <c r="Y380" i="33" s="1"/>
  <c r="Y376" i="33"/>
  <c r="Y378" i="33"/>
  <c r="Y1078" i="33"/>
  <c r="Y1074" i="33"/>
  <c r="Y1076" i="33"/>
  <c r="Y1073" i="33"/>
  <c r="Y1080" i="33" s="1"/>
  <c r="Y1075" i="33"/>
  <c r="Y1470" i="33"/>
  <c r="Y1469" i="33"/>
  <c r="Y1465" i="33"/>
  <c r="Y1472" i="33" s="1"/>
  <c r="Y1467" i="33"/>
  <c r="Y1466" i="33"/>
  <c r="Y1468" i="33"/>
  <c r="Y485" i="33"/>
  <c r="Y492" i="33" s="1"/>
  <c r="Y489" i="33"/>
  <c r="Y486" i="33"/>
  <c r="Y490" i="33"/>
  <c r="Y487" i="33"/>
  <c r="Y488" i="33"/>
  <c r="Y2701" i="33"/>
  <c r="Y2702" i="33"/>
  <c r="Y2698" i="33"/>
  <c r="Y2699" i="33"/>
  <c r="Y2697" i="33"/>
  <c r="Y2704" i="33" s="1"/>
  <c r="Y1579" i="33"/>
  <c r="Y1582" i="33"/>
  <c r="Y1581" i="33"/>
  <c r="Y1577" i="33"/>
  <c r="Y1584" i="33" s="1"/>
  <c r="Y1580" i="33"/>
  <c r="G2355" i="33"/>
  <c r="W2376" i="33"/>
  <c r="G2719" i="33"/>
  <c r="W2740" i="33"/>
  <c r="Y2674" i="33"/>
  <c r="Y2671" i="33"/>
  <c r="Y2670" i="33"/>
  <c r="Y2672" i="33"/>
  <c r="Y2669" i="33"/>
  <c r="Y2676" i="33" s="1"/>
  <c r="Y2673" i="33"/>
  <c r="Y1188" i="33"/>
  <c r="Y1186" i="33"/>
  <c r="Y1189" i="33"/>
  <c r="Y1185" i="33"/>
  <c r="Y1192" i="33" s="1"/>
  <c r="Y1190" i="33"/>
  <c r="Y1187" i="33"/>
  <c r="W2628" i="33"/>
  <c r="G2607" i="33"/>
  <c r="IV67" i="25"/>
  <c r="U1646" i="33"/>
  <c r="AQ19" i="9"/>
  <c r="AR19" i="9" s="1"/>
  <c r="Y882" i="33"/>
  <c r="Y739" i="33"/>
  <c r="Y1578" i="33"/>
  <c r="Y1077" i="33"/>
  <c r="Y1919" i="33"/>
  <c r="Y1921" i="33" s="1"/>
  <c r="JB77" i="25" s="1"/>
  <c r="Y2731" i="33"/>
  <c r="Y2733" i="33" s="1"/>
  <c r="JB106" i="25" s="1"/>
  <c r="Y1358" i="33"/>
  <c r="Y404" i="33"/>
  <c r="Y657" i="33"/>
  <c r="V15" i="33"/>
  <c r="CU122" i="25"/>
  <c r="JX20" i="25" s="1"/>
  <c r="AQ104" i="9"/>
  <c r="AR104" i="9" s="1"/>
  <c r="U2682" i="33" s="1"/>
  <c r="O106" i="15"/>
  <c r="O66" i="15"/>
  <c r="AQ55" i="9"/>
  <c r="AR55" i="9" s="1"/>
  <c r="U1310" i="33" s="1"/>
  <c r="AQ65" i="9"/>
  <c r="AR65" i="9" s="1"/>
  <c r="U1590" i="33" s="1"/>
  <c r="O28" i="15"/>
  <c r="IV29" i="25"/>
  <c r="IV101" i="25"/>
  <c r="O100" i="15"/>
  <c r="IV72" i="25"/>
  <c r="O71" i="15"/>
  <c r="O59" i="15"/>
  <c r="O53" i="15"/>
  <c r="IV54" i="25"/>
  <c r="O41" i="15"/>
  <c r="IV42" i="25"/>
  <c r="IV106" i="25"/>
  <c r="O105" i="15"/>
  <c r="O68" i="15"/>
  <c r="IV69" i="25"/>
  <c r="O51" i="15"/>
  <c r="IV46" i="25"/>
  <c r="O45" i="15"/>
  <c r="AQ85" i="9"/>
  <c r="AR85" i="9" s="1"/>
  <c r="U2150" i="33" s="1"/>
  <c r="AQ81" i="9"/>
  <c r="AR81" i="9" s="1"/>
  <c r="U2038" i="33" s="1"/>
  <c r="O76" i="15"/>
  <c r="IV77" i="25"/>
  <c r="O58" i="15"/>
  <c r="IV59" i="25"/>
  <c r="IV30" i="25"/>
  <c r="O29" i="15"/>
  <c r="IV49" i="25"/>
  <c r="O48" i="15"/>
  <c r="IV90" i="25"/>
  <c r="O89" i="15"/>
  <c r="IV102" i="25"/>
  <c r="O101" i="15"/>
  <c r="IV93" i="25"/>
  <c r="O92" i="15"/>
  <c r="AQ87" i="9"/>
  <c r="AR87" i="9" s="1"/>
  <c r="U2206" i="33" s="1"/>
  <c r="AQ41" i="9"/>
  <c r="AR41" i="9" s="1"/>
  <c r="U918" i="33" s="1"/>
  <c r="AQ48" i="9"/>
  <c r="AR48" i="9" s="1"/>
  <c r="U1114" i="33" s="1"/>
  <c r="AQ108" i="9"/>
  <c r="AR108" i="9" s="1"/>
  <c r="U2794" i="33" s="1"/>
  <c r="AQ45" i="9"/>
  <c r="AR45" i="9" s="1"/>
  <c r="U1030" i="33" s="1"/>
  <c r="AQ64" i="9"/>
  <c r="AR64" i="9" s="1"/>
  <c r="U1562" i="33" s="1"/>
  <c r="AQ98" i="9"/>
  <c r="AR98" i="9" s="1"/>
  <c r="U2514" i="33" s="1"/>
  <c r="AQ32" i="9"/>
  <c r="AR32" i="9" s="1"/>
  <c r="AQ75" i="9"/>
  <c r="AR75" i="9" s="1"/>
  <c r="U1870" i="33" s="1"/>
  <c r="AQ66" i="9"/>
  <c r="AR66" i="9" s="1"/>
  <c r="U1618" i="33" s="1"/>
  <c r="AQ96" i="9"/>
  <c r="AR96" i="9" s="1"/>
  <c r="U2458" i="33" s="1"/>
  <c r="AQ100" i="9"/>
  <c r="AR100" i="9" s="1"/>
  <c r="U2570" i="33" s="1"/>
  <c r="AQ79" i="9"/>
  <c r="AR79" i="9" s="1"/>
  <c r="U1982" i="33" s="1"/>
  <c r="AQ51" i="9"/>
  <c r="AR51" i="9" s="1"/>
  <c r="U1198" i="33" s="1"/>
  <c r="AQ71" i="9"/>
  <c r="AR71" i="9" s="1"/>
  <c r="U1758" i="33" s="1"/>
  <c r="AQ31" i="9"/>
  <c r="AR31" i="9" s="1"/>
  <c r="U638" i="33" s="1"/>
  <c r="AQ38" i="9"/>
  <c r="AR38" i="9" s="1"/>
  <c r="U834" i="33" s="1"/>
  <c r="AQ21" i="9"/>
  <c r="AR21" i="9" s="1"/>
  <c r="U358" i="33" s="1"/>
  <c r="AQ23" i="9"/>
  <c r="AR23" i="9" s="1"/>
  <c r="U414" i="33" s="1"/>
  <c r="AQ82" i="9"/>
  <c r="AR82" i="9" s="1"/>
  <c r="U2066" i="33" s="1"/>
  <c r="AQ76" i="9"/>
  <c r="AR76" i="9" s="1"/>
  <c r="U1898" i="33" s="1"/>
  <c r="AQ13" i="9"/>
  <c r="AR13" i="9" s="1"/>
  <c r="U134" i="33" s="1"/>
  <c r="AQ58" i="9"/>
  <c r="AR58" i="9" s="1"/>
  <c r="U1394" i="33" s="1"/>
  <c r="AQ14" i="9"/>
  <c r="AR14" i="9" s="1"/>
  <c r="U162" i="33" s="1"/>
  <c r="AQ78" i="9"/>
  <c r="AR78" i="9" s="1"/>
  <c r="U1954" i="33" s="1"/>
  <c r="AQ26" i="9"/>
  <c r="AR26" i="9" s="1"/>
  <c r="U498" i="33" s="1"/>
  <c r="AQ88" i="9"/>
  <c r="AR88" i="9" s="1"/>
  <c r="U2234" i="33" s="1"/>
  <c r="AQ56" i="9"/>
  <c r="AR56" i="9" s="1"/>
  <c r="AQ36" i="9"/>
  <c r="AR36" i="9" s="1"/>
  <c r="U778" i="33" s="1"/>
  <c r="AQ25" i="9"/>
  <c r="AR25" i="9" s="1"/>
  <c r="U470" i="33" s="1"/>
  <c r="AQ91" i="9"/>
  <c r="AR91" i="9" s="1"/>
  <c r="U2318" i="33" s="1"/>
  <c r="AQ39" i="9"/>
  <c r="AR39" i="9" s="1"/>
  <c r="U862" i="33" s="1"/>
  <c r="AQ44" i="9"/>
  <c r="AR44" i="9" s="1"/>
  <c r="U1002" i="33" s="1"/>
  <c r="AQ92" i="9"/>
  <c r="AR92" i="9" s="1"/>
  <c r="U2346" i="33" s="1"/>
  <c r="AQ62" i="9"/>
  <c r="AR62" i="9" s="1"/>
  <c r="U1506" i="33" s="1"/>
  <c r="AQ63" i="9"/>
  <c r="AR63" i="9" s="1"/>
  <c r="U1534" i="33" s="1"/>
  <c r="AQ18" i="9"/>
  <c r="AR18" i="9" s="1"/>
  <c r="U274" i="33" s="1"/>
  <c r="AQ70" i="9"/>
  <c r="AR70" i="9" s="1"/>
  <c r="U1730" i="33" s="1"/>
  <c r="AQ35" i="9"/>
  <c r="AR35" i="9" s="1"/>
  <c r="U750" i="33" s="1"/>
  <c r="AQ33" i="9"/>
  <c r="AR33" i="9" s="1"/>
  <c r="U694" i="33" s="1"/>
  <c r="AQ68" i="9"/>
  <c r="AR68" i="9" s="1"/>
  <c r="U1674" i="33" s="1"/>
  <c r="AQ86" i="9"/>
  <c r="AR86" i="9" s="1"/>
  <c r="U2178" i="33" s="1"/>
  <c r="AQ20" i="9"/>
  <c r="AR20" i="9" s="1"/>
  <c r="U330" i="33" s="1"/>
  <c r="AQ17" i="9"/>
  <c r="AR17" i="9" s="1"/>
  <c r="U246" i="33" s="1"/>
  <c r="AQ28" i="9"/>
  <c r="AR28" i="9" s="1"/>
  <c r="U554" i="33" s="1"/>
  <c r="AQ80" i="9"/>
  <c r="AR80" i="9" s="1"/>
  <c r="U2010" i="33" s="1"/>
  <c r="AQ103" i="9"/>
  <c r="AR103" i="9" s="1"/>
  <c r="U2654" i="33" s="1"/>
  <c r="AQ40" i="9"/>
  <c r="AR40" i="9" s="1"/>
  <c r="U890" i="33" s="1"/>
  <c r="AQ16" i="9"/>
  <c r="AR16" i="9" s="1"/>
  <c r="U218" i="33" s="1"/>
  <c r="AQ50" i="9"/>
  <c r="AR50" i="9" s="1"/>
  <c r="AQ22" i="9"/>
  <c r="AR22" i="9" s="1"/>
  <c r="U386" i="33" s="1"/>
  <c r="AQ99" i="9"/>
  <c r="AR99" i="9" s="1"/>
  <c r="U2542" i="33" s="1"/>
  <c r="AQ47" i="9"/>
  <c r="AR47" i="9" s="1"/>
  <c r="AQ11" i="9"/>
  <c r="AR11" i="9" s="1"/>
  <c r="U78" i="33" s="1"/>
  <c r="AQ27" i="9"/>
  <c r="AR27" i="9" s="1"/>
  <c r="U526" i="33" s="1"/>
  <c r="AQ61" i="9"/>
  <c r="AR61" i="9" s="1"/>
  <c r="U1478" i="33" s="1"/>
  <c r="AQ37" i="9"/>
  <c r="AR37" i="9" s="1"/>
  <c r="U806" i="33" s="1"/>
  <c r="AQ74" i="9"/>
  <c r="AR74" i="9" s="1"/>
  <c r="U1842" i="33" s="1"/>
  <c r="AQ105" i="9"/>
  <c r="AR105" i="9" s="1"/>
  <c r="U2710" i="33" s="1"/>
  <c r="AQ57" i="9"/>
  <c r="AR57" i="9" s="1"/>
  <c r="U1366" i="33" s="1"/>
  <c r="U22" i="33"/>
  <c r="W24" i="33" s="1"/>
  <c r="O8" i="15"/>
  <c r="O9" i="15"/>
  <c r="Y10" i="33"/>
  <c r="IV34" i="25"/>
  <c r="IV73" i="25"/>
  <c r="O72" i="15"/>
  <c r="IV32" i="25"/>
  <c r="IV10" i="25"/>
  <c r="CW122" i="25"/>
  <c r="JY20" i="25" s="1"/>
  <c r="KD15" i="25"/>
  <c r="DU113" i="25"/>
  <c r="AM122" i="25"/>
  <c r="JH20" i="25" s="1"/>
  <c r="P115" i="9"/>
  <c r="P110" i="9" s="1"/>
  <c r="P116" i="9" s="1"/>
  <c r="FE122" i="25"/>
  <c r="KG20" i="25" s="1"/>
  <c r="DJ122" i="25"/>
  <c r="KE20" i="25" s="1"/>
  <c r="Y12" i="33"/>
  <c r="Y14" i="33"/>
  <c r="Y13" i="33"/>
  <c r="Y11" i="33"/>
  <c r="Y9" i="33"/>
  <c r="F112" i="15"/>
  <c r="H112" i="15" s="1"/>
  <c r="JF38" i="25"/>
  <c r="JF44" i="25" s="1"/>
  <c r="F113" i="15"/>
  <c r="H113" i="15" s="1"/>
  <c r="E113" i="9"/>
  <c r="H116" i="15"/>
  <c r="E113" i="25"/>
  <c r="F113" i="25" s="1"/>
  <c r="AO122" i="25"/>
  <c r="JI20" i="25" s="1"/>
  <c r="JI15" i="25"/>
  <c r="BD117" i="25"/>
  <c r="BD122" i="25" s="1"/>
  <c r="E114" i="9"/>
  <c r="F111" i="15"/>
  <c r="H111" i="15" s="1"/>
  <c r="JG34" i="25"/>
  <c r="JQ15" i="25"/>
  <c r="CH117" i="25"/>
  <c r="CH122" i="25" s="1"/>
  <c r="CY122" i="25"/>
  <c r="JZ20" i="25" s="1"/>
  <c r="DL117" i="25"/>
  <c r="JZ15" i="25"/>
  <c r="E112" i="9"/>
  <c r="Y2087" i="33" l="1"/>
  <c r="Y1247" i="33"/>
  <c r="Y1249" i="33" s="1"/>
  <c r="JB53" i="25" s="1"/>
  <c r="IW53" i="25" s="1"/>
  <c r="IX53" i="25" s="1"/>
  <c r="Y939" i="33"/>
  <c r="Y941" i="33" s="1"/>
  <c r="JB42" i="25" s="1"/>
  <c r="Y1219" i="33"/>
  <c r="Y1221" i="33" s="1"/>
  <c r="JB52" i="25" s="1"/>
  <c r="IW52" i="25" s="1"/>
  <c r="IX52" i="25" s="1"/>
  <c r="Y1779" i="33"/>
  <c r="Y1781" i="33" s="1"/>
  <c r="JB72" i="25" s="1"/>
  <c r="Y2115" i="33"/>
  <c r="Y2759" i="33"/>
  <c r="Y2761" i="33" s="1"/>
  <c r="JB107" i="25" s="1"/>
  <c r="IW107" i="25" s="1"/>
  <c r="IX107" i="25" s="1"/>
  <c r="IY107" i="25" s="1"/>
  <c r="Q106" i="15" s="1"/>
  <c r="Y715" i="33"/>
  <c r="Y717" i="33" s="1"/>
  <c r="JB34" i="25" s="1"/>
  <c r="Y2283" i="33"/>
  <c r="Y2089" i="33"/>
  <c r="JB83" i="25" s="1"/>
  <c r="IW83" i="25" s="1"/>
  <c r="IX83" i="25" s="1"/>
  <c r="Y1639" i="33"/>
  <c r="Y1641" i="33" s="1"/>
  <c r="JB67" i="25" s="1"/>
  <c r="Y1051" i="33"/>
  <c r="Y1053" i="33" s="1"/>
  <c r="JB46" i="25" s="1"/>
  <c r="IW46" i="25" s="1"/>
  <c r="IX46" i="25" s="1"/>
  <c r="Y1807" i="33"/>
  <c r="Y1809" i="33" s="1"/>
  <c r="JB73" i="25" s="1"/>
  <c r="IW73" i="25" s="1"/>
  <c r="IX73" i="25" s="1"/>
  <c r="IY73" i="25" s="1"/>
  <c r="Y1695" i="33"/>
  <c r="Y1697" i="33" s="1"/>
  <c r="JB69" i="25" s="1"/>
  <c r="Y2591" i="33"/>
  <c r="Y2593" i="33" s="1"/>
  <c r="JB101" i="25" s="1"/>
  <c r="IW101" i="25" s="1"/>
  <c r="IX101" i="25" s="1"/>
  <c r="IY101" i="25" s="1"/>
  <c r="Y603" i="33"/>
  <c r="Y605" i="33" s="1"/>
  <c r="JB30" i="25" s="1"/>
  <c r="Y1275" i="33"/>
  <c r="Y1277" i="33" s="1"/>
  <c r="JB54" i="25" s="1"/>
  <c r="IW54" i="25" s="1"/>
  <c r="IX54" i="25" s="1"/>
  <c r="IY54" i="25" s="1"/>
  <c r="Y575" i="33"/>
  <c r="Y577" i="33" s="1"/>
  <c r="JB29" i="25" s="1"/>
  <c r="IW29" i="25" s="1"/>
  <c r="IX29" i="25" s="1"/>
  <c r="Y1443" i="33"/>
  <c r="Y1445" i="33" s="1"/>
  <c r="JB60" i="25" s="1"/>
  <c r="IW60" i="25" s="1"/>
  <c r="IX60" i="25" s="1"/>
  <c r="IY60" i="25" s="1"/>
  <c r="Y1135" i="33"/>
  <c r="Y1137" i="33" s="1"/>
  <c r="JB49" i="25" s="1"/>
  <c r="Y2285" i="33"/>
  <c r="JB90" i="25" s="1"/>
  <c r="IW90" i="25" s="1"/>
  <c r="IX90" i="25" s="1"/>
  <c r="IY90" i="25" s="1"/>
  <c r="Y43" i="33"/>
  <c r="U1254" i="33"/>
  <c r="Y2117" i="33"/>
  <c r="JB84" i="25" s="1"/>
  <c r="IW84" i="25" s="1"/>
  <c r="IX84" i="25" s="1"/>
  <c r="IY84" i="25" s="1"/>
  <c r="Y183" i="33"/>
  <c r="Y967" i="33"/>
  <c r="Y969" i="33" s="1"/>
  <c r="JB43" i="25" s="1"/>
  <c r="IW43" i="25" s="1"/>
  <c r="IX43" i="25" s="1"/>
  <c r="IY43" i="25" s="1"/>
  <c r="IV65" i="25"/>
  <c r="Y100" i="33"/>
  <c r="Y72" i="33"/>
  <c r="Y185" i="33"/>
  <c r="JB15" i="25" s="1"/>
  <c r="Y44" i="33"/>
  <c r="Y45" i="33" s="1"/>
  <c r="IW34" i="25"/>
  <c r="IX34" i="25" s="1"/>
  <c r="Y128" i="33"/>
  <c r="Y2031" i="33"/>
  <c r="Y2033" i="33" s="1"/>
  <c r="JB81" i="25" s="1"/>
  <c r="IW81" i="25" s="1"/>
  <c r="IX81" i="25" s="1"/>
  <c r="Y16" i="33"/>
  <c r="G2075" i="33"/>
  <c r="Y239" i="33"/>
  <c r="Y241" i="33" s="1"/>
  <c r="JB17" i="25" s="1"/>
  <c r="W192" i="33"/>
  <c r="G171" i="33"/>
  <c r="W2264" i="33"/>
  <c r="G2243" i="33"/>
  <c r="U442" i="33"/>
  <c r="IV24" i="25"/>
  <c r="O23" i="15"/>
  <c r="G2411" i="33"/>
  <c r="W2432" i="33"/>
  <c r="W2124" i="33"/>
  <c r="G2103" i="33"/>
  <c r="IV55" i="25"/>
  <c r="IV104" i="25"/>
  <c r="U302" i="33"/>
  <c r="G283" i="33" s="1"/>
  <c r="IV19" i="25"/>
  <c r="Y2703" i="33"/>
  <c r="Y2705" i="33" s="1"/>
  <c r="JB105" i="25" s="1"/>
  <c r="IW105" i="25" s="1"/>
  <c r="IX105" i="25" s="1"/>
  <c r="Y2451" i="33"/>
  <c r="Y2453" i="33" s="1"/>
  <c r="JB96" i="25" s="1"/>
  <c r="Y771" i="33"/>
  <c r="Y773" i="33" s="1"/>
  <c r="JB36" i="25" s="1"/>
  <c r="Y799" i="33"/>
  <c r="Y801" i="33" s="1"/>
  <c r="JB37" i="25" s="1"/>
  <c r="Y1303" i="33"/>
  <c r="Y1305" i="33" s="1"/>
  <c r="JB55" i="25" s="1"/>
  <c r="IW55" i="25" s="1"/>
  <c r="IX55" i="25" s="1"/>
  <c r="Y1023" i="33"/>
  <c r="Y1025" i="33" s="1"/>
  <c r="JB45" i="25" s="1"/>
  <c r="Y995" i="33"/>
  <c r="Y997" i="33" s="1"/>
  <c r="JB44" i="25" s="1"/>
  <c r="Y1863" i="33"/>
  <c r="Y1865" i="33" s="1"/>
  <c r="JB75" i="25" s="1"/>
  <c r="Y1527" i="33"/>
  <c r="Y1529" i="33" s="1"/>
  <c r="JB63" i="25" s="1"/>
  <c r="Y687" i="33"/>
  <c r="Y689" i="33" s="1"/>
  <c r="JB33" i="25" s="1"/>
  <c r="Y1583" i="33"/>
  <c r="Y1585" i="33" s="1"/>
  <c r="JB65" i="25" s="1"/>
  <c r="Y267" i="33"/>
  <c r="Y269" i="33" s="1"/>
  <c r="JB18" i="25" s="1"/>
  <c r="W1368" i="33"/>
  <c r="G1347" i="33"/>
  <c r="G1459" i="33"/>
  <c r="W1480" i="33"/>
  <c r="W2544" i="33"/>
  <c r="G2523" i="33"/>
  <c r="G871" i="33"/>
  <c r="W892" i="33"/>
  <c r="W248" i="33"/>
  <c r="G227" i="33"/>
  <c r="W696" i="33"/>
  <c r="G675" i="33"/>
  <c r="G255" i="33"/>
  <c r="W276" i="33"/>
  <c r="W1004" i="33"/>
  <c r="G983" i="33"/>
  <c r="G1375" i="33"/>
  <c r="W1396" i="33"/>
  <c r="W416" i="33"/>
  <c r="G395" i="33"/>
  <c r="W1760" i="33"/>
  <c r="G1739" i="33"/>
  <c r="W2460" i="33"/>
  <c r="G2439" i="33"/>
  <c r="W2516" i="33"/>
  <c r="G2495" i="33"/>
  <c r="W1116" i="33"/>
  <c r="G1095" i="33"/>
  <c r="G1291" i="33"/>
  <c r="W1312" i="33"/>
  <c r="W304" i="33"/>
  <c r="Y1079" i="33"/>
  <c r="Y1081" i="33" s="1"/>
  <c r="JB47" i="25" s="1"/>
  <c r="Y2647" i="33"/>
  <c r="Y2649" i="33" s="1"/>
  <c r="JB103" i="25" s="1"/>
  <c r="Y743" i="33"/>
  <c r="Y745" i="33" s="1"/>
  <c r="JB35" i="25" s="1"/>
  <c r="IW35" i="25" s="1"/>
  <c r="IX35" i="25" s="1"/>
  <c r="G2691" i="33"/>
  <c r="W2712" i="33"/>
  <c r="W528" i="33"/>
  <c r="G507" i="33"/>
  <c r="W388" i="33"/>
  <c r="G367" i="33"/>
  <c r="W2656" i="33"/>
  <c r="G2635" i="33"/>
  <c r="W332" i="33"/>
  <c r="G311" i="33"/>
  <c r="W752" i="33"/>
  <c r="G731" i="33"/>
  <c r="G1515" i="33"/>
  <c r="W1536" i="33"/>
  <c r="W864" i="33"/>
  <c r="G843" i="33"/>
  <c r="G759" i="33"/>
  <c r="W780" i="33"/>
  <c r="W500" i="33"/>
  <c r="G479" i="33"/>
  <c r="G115" i="33"/>
  <c r="W136" i="33"/>
  <c r="W360" i="33"/>
  <c r="G339" i="33"/>
  <c r="W1200" i="33"/>
  <c r="G1179" i="33"/>
  <c r="G1599" i="33"/>
  <c r="W1620" i="33"/>
  <c r="W1564" i="33"/>
  <c r="G1543" i="33"/>
  <c r="G899" i="33"/>
  <c r="W920" i="33"/>
  <c r="W2684" i="33"/>
  <c r="G2663" i="33"/>
  <c r="O18" i="15"/>
  <c r="G1627" i="33"/>
  <c r="W1648" i="33"/>
  <c r="Y2507" i="33"/>
  <c r="Y2509" i="33" s="1"/>
  <c r="JB98" i="25" s="1"/>
  <c r="W1228" i="33"/>
  <c r="G1207" i="33"/>
  <c r="Y2563" i="33"/>
  <c r="Y2565" i="33" s="1"/>
  <c r="JB100" i="25" s="1"/>
  <c r="Y2227" i="33"/>
  <c r="Y2229" i="33" s="1"/>
  <c r="JB88" i="25" s="1"/>
  <c r="IW88" i="25" s="1"/>
  <c r="IX88" i="25" s="1"/>
  <c r="Y1751" i="33"/>
  <c r="Y1753" i="33" s="1"/>
  <c r="JB71" i="25" s="1"/>
  <c r="Y1975" i="33"/>
  <c r="Y1977" i="33" s="1"/>
  <c r="JB79" i="25" s="1"/>
  <c r="Y1835" i="33"/>
  <c r="Y1837" i="33" s="1"/>
  <c r="JB74" i="25" s="1"/>
  <c r="Y71" i="33"/>
  <c r="Y2535" i="33"/>
  <c r="Y2537" i="33" s="1"/>
  <c r="JB99" i="25" s="1"/>
  <c r="Y659" i="33"/>
  <c r="Y661" i="33" s="1"/>
  <c r="JB32" i="25" s="1"/>
  <c r="Y1555" i="33"/>
  <c r="Y1557" i="33" s="1"/>
  <c r="JB64" i="25" s="1"/>
  <c r="Y883" i="33"/>
  <c r="Y885" i="33" s="1"/>
  <c r="JB40" i="25" s="1"/>
  <c r="IW40" i="25" s="1"/>
  <c r="IX40" i="25" s="1"/>
  <c r="Y1667" i="33"/>
  <c r="Y1669" i="33" s="1"/>
  <c r="JB68" i="25" s="1"/>
  <c r="W1844" i="33"/>
  <c r="G1823" i="33"/>
  <c r="W80" i="33"/>
  <c r="G59" i="33"/>
  <c r="IV50" i="25"/>
  <c r="U1170" i="33"/>
  <c r="W2012" i="33"/>
  <c r="G1991" i="33"/>
  <c r="G2159" i="33"/>
  <c r="W2180" i="33"/>
  <c r="G1711" i="33"/>
  <c r="W1732" i="33"/>
  <c r="G1487" i="33"/>
  <c r="W1508" i="33"/>
  <c r="G2299" i="33"/>
  <c r="W2320" i="33"/>
  <c r="O55" i="15"/>
  <c r="U1338" i="33"/>
  <c r="W1956" i="33"/>
  <c r="G1935" i="33"/>
  <c r="W1900" i="33"/>
  <c r="G1879" i="33"/>
  <c r="W836" i="33"/>
  <c r="G815" i="33"/>
  <c r="W1984" i="33"/>
  <c r="G1963" i="33"/>
  <c r="W1872" i="33"/>
  <c r="G1851" i="33"/>
  <c r="G1011" i="33"/>
  <c r="W1032" i="33"/>
  <c r="W2208" i="33"/>
  <c r="G2187" i="33"/>
  <c r="W2040" i="33"/>
  <c r="G2019" i="33"/>
  <c r="Y1191" i="33"/>
  <c r="Y1193" i="33" s="1"/>
  <c r="JB51" i="25" s="1"/>
  <c r="Y491" i="33"/>
  <c r="Y493" i="33" s="1"/>
  <c r="JB26" i="25" s="1"/>
  <c r="Y911" i="33"/>
  <c r="Y913" i="33" s="1"/>
  <c r="JB41" i="25" s="1"/>
  <c r="Y323" i="33"/>
  <c r="Y325" i="33" s="1"/>
  <c r="JB20" i="25" s="1"/>
  <c r="Y2143" i="33"/>
  <c r="Y2145" i="33" s="1"/>
  <c r="JB85" i="25" s="1"/>
  <c r="IW85" i="25" s="1"/>
  <c r="IX85" i="25" s="1"/>
  <c r="AS85" i="9" s="1"/>
  <c r="Y2150" i="33" s="1"/>
  <c r="Y1387" i="33"/>
  <c r="Y1389" i="33" s="1"/>
  <c r="JB58" i="25" s="1"/>
  <c r="Y855" i="33"/>
  <c r="Y857" i="33" s="1"/>
  <c r="JB39" i="25" s="1"/>
  <c r="Y463" i="33"/>
  <c r="Y465" i="33" s="1"/>
  <c r="JB25" i="25" s="1"/>
  <c r="Y407" i="33"/>
  <c r="Y409" i="33" s="1"/>
  <c r="JB23" i="25" s="1"/>
  <c r="Y827" i="33"/>
  <c r="Y829" i="33" s="1"/>
  <c r="JB38" i="25" s="1"/>
  <c r="Y1331" i="33"/>
  <c r="Y1333" i="33" s="1"/>
  <c r="JB56" i="25" s="1"/>
  <c r="Y1947" i="33"/>
  <c r="Y1949" i="33" s="1"/>
  <c r="JB78" i="25" s="1"/>
  <c r="IW78" i="25" s="1"/>
  <c r="IX78" i="25" s="1"/>
  <c r="Y2003" i="33"/>
  <c r="Y2005" i="33" s="1"/>
  <c r="JB80" i="25" s="1"/>
  <c r="Y1723" i="33"/>
  <c r="Y1725" i="33" s="1"/>
  <c r="JB70" i="25" s="1"/>
  <c r="Y1499" i="33"/>
  <c r="Y1501" i="33" s="1"/>
  <c r="JB62" i="25" s="1"/>
  <c r="Y1163" i="33"/>
  <c r="Y1165" i="33" s="1"/>
  <c r="JB50" i="25" s="1"/>
  <c r="Y2311" i="33"/>
  <c r="Y2313" i="33" s="1"/>
  <c r="JB91" i="25" s="1"/>
  <c r="Y351" i="33"/>
  <c r="Y353" i="33" s="1"/>
  <c r="JB21" i="25" s="1"/>
  <c r="W808" i="33"/>
  <c r="G787" i="33"/>
  <c r="IV47" i="25"/>
  <c r="U1086" i="33"/>
  <c r="W220" i="33"/>
  <c r="G199" i="33"/>
  <c r="G535" i="33"/>
  <c r="W556" i="33"/>
  <c r="G1655" i="33"/>
  <c r="W1676" i="33"/>
  <c r="W2348" i="33"/>
  <c r="G2327" i="33"/>
  <c r="G451" i="33"/>
  <c r="W472" i="33"/>
  <c r="G2215" i="33"/>
  <c r="W2236" i="33"/>
  <c r="W164" i="33"/>
  <c r="G143" i="33"/>
  <c r="W2068" i="33"/>
  <c r="G2047" i="33"/>
  <c r="G619" i="33"/>
  <c r="W640" i="33"/>
  <c r="W2572" i="33"/>
  <c r="G2551" i="33"/>
  <c r="O31" i="15"/>
  <c r="U666" i="33"/>
  <c r="W2796" i="33"/>
  <c r="G2775" i="33"/>
  <c r="G2131" i="33"/>
  <c r="W2152" i="33"/>
  <c r="W1592" i="33"/>
  <c r="G1571" i="33"/>
  <c r="Y2675" i="33"/>
  <c r="Y2677" i="33" s="1"/>
  <c r="JB104" i="25" s="1"/>
  <c r="IW104" i="25" s="1"/>
  <c r="IX104" i="25" s="1"/>
  <c r="IY104" i="25" s="1"/>
  <c r="Y1471" i="33"/>
  <c r="Y1473" i="33" s="1"/>
  <c r="JB61" i="25" s="1"/>
  <c r="IW61" i="25" s="1"/>
  <c r="IX61" i="25" s="1"/>
  <c r="AS61" i="9" s="1"/>
  <c r="Y1478" i="33" s="1"/>
  <c r="Y379" i="33"/>
  <c r="Y381" i="33" s="1"/>
  <c r="JB22" i="25" s="1"/>
  <c r="Y1107" i="33"/>
  <c r="Y1109" i="33" s="1"/>
  <c r="JB48" i="25" s="1"/>
  <c r="Y1891" i="33"/>
  <c r="Y1893" i="33" s="1"/>
  <c r="JB76" i="25" s="1"/>
  <c r="Y547" i="33"/>
  <c r="Y549" i="33" s="1"/>
  <c r="JB28" i="25" s="1"/>
  <c r="Y295" i="33"/>
  <c r="Y297" i="33" s="1"/>
  <c r="JB19" i="25" s="1"/>
  <c r="IW19" i="25" s="1"/>
  <c r="IX19" i="25" s="1"/>
  <c r="IY19" i="25" s="1"/>
  <c r="Y435" i="33"/>
  <c r="Y437" i="33" s="1"/>
  <c r="JB24" i="25" s="1"/>
  <c r="IW24" i="25" s="1"/>
  <c r="IX24" i="25" s="1"/>
  <c r="Y2255" i="33"/>
  <c r="Y2257" i="33" s="1"/>
  <c r="JB89" i="25" s="1"/>
  <c r="IW89" i="25" s="1"/>
  <c r="IX89" i="25" s="1"/>
  <c r="Y2171" i="33"/>
  <c r="Y2173" i="33" s="1"/>
  <c r="JB86" i="25" s="1"/>
  <c r="IW86" i="25" s="1"/>
  <c r="IX86" i="25" s="1"/>
  <c r="AS86" i="9" s="1"/>
  <c r="Y2178" i="33" s="1"/>
  <c r="Y519" i="33"/>
  <c r="Y521" i="33" s="1"/>
  <c r="JB27" i="25" s="1"/>
  <c r="Y2339" i="33"/>
  <c r="Y2341" i="33" s="1"/>
  <c r="JB92" i="25" s="1"/>
  <c r="Y211" i="33"/>
  <c r="Y213" i="33" s="1"/>
  <c r="JB16" i="25" s="1"/>
  <c r="W724" i="33"/>
  <c r="G703" i="33"/>
  <c r="Y99" i="33"/>
  <c r="Y1611" i="33"/>
  <c r="Y1613" i="33" s="1"/>
  <c r="JB66" i="25" s="1"/>
  <c r="W2488" i="33"/>
  <c r="G2467" i="33"/>
  <c r="Y2787" i="33"/>
  <c r="Y2789" i="33" s="1"/>
  <c r="JB108" i="25" s="1"/>
  <c r="Y2423" i="33"/>
  <c r="Y2425" i="33" s="1"/>
  <c r="JB95" i="25" s="1"/>
  <c r="G1235" i="33"/>
  <c r="W1256" i="33"/>
  <c r="Y2199" i="33"/>
  <c r="Y2201" i="33" s="1"/>
  <c r="JB87" i="25" s="1"/>
  <c r="IW87" i="25" s="1"/>
  <c r="IX87" i="25" s="1"/>
  <c r="AS87" i="9" s="1"/>
  <c r="Y2206" i="33" s="1"/>
  <c r="Y1359" i="33"/>
  <c r="Y1361" i="33" s="1"/>
  <c r="JB57" i="25" s="1"/>
  <c r="Y155" i="33"/>
  <c r="Y157" i="33" s="1"/>
  <c r="JB14" i="25" s="1"/>
  <c r="Y127" i="33"/>
  <c r="Y2059" i="33"/>
  <c r="Y2061" i="33" s="1"/>
  <c r="JB82" i="25" s="1"/>
  <c r="Y631" i="33"/>
  <c r="Y633" i="33" s="1"/>
  <c r="JB31" i="25" s="1"/>
  <c r="O103" i="15"/>
  <c r="O64" i="15"/>
  <c r="O54" i="15"/>
  <c r="G3" i="33"/>
  <c r="AS43" i="9"/>
  <c r="O73" i="15"/>
  <c r="IV74" i="25"/>
  <c r="O10" i="15"/>
  <c r="IV11" i="25"/>
  <c r="O98" i="15"/>
  <c r="IV99" i="25"/>
  <c r="O79" i="15"/>
  <c r="IV80" i="25"/>
  <c r="IV17" i="25"/>
  <c r="O16" i="15"/>
  <c r="IV86" i="25"/>
  <c r="O85" i="15"/>
  <c r="IV63" i="25"/>
  <c r="O62" i="15"/>
  <c r="IV92" i="25"/>
  <c r="O91" i="15"/>
  <c r="IV44" i="25"/>
  <c r="O43" i="15"/>
  <c r="IV91" i="25"/>
  <c r="O90" i="15"/>
  <c r="IV78" i="25"/>
  <c r="O77" i="15"/>
  <c r="IV51" i="25"/>
  <c r="O50" i="15"/>
  <c r="IV100" i="25"/>
  <c r="O99" i="15"/>
  <c r="IV66" i="25"/>
  <c r="O65" i="15"/>
  <c r="IV57" i="25"/>
  <c r="O56" i="15"/>
  <c r="IV61" i="25"/>
  <c r="O60" i="15"/>
  <c r="IV40" i="25"/>
  <c r="O39" i="15"/>
  <c r="IV68" i="25"/>
  <c r="O67" i="15"/>
  <c r="IV35" i="25"/>
  <c r="O34" i="15"/>
  <c r="IV56" i="25"/>
  <c r="IV14" i="25"/>
  <c r="O13" i="15"/>
  <c r="IV13" i="25"/>
  <c r="O12" i="15"/>
  <c r="O75" i="15"/>
  <c r="IV76" i="25"/>
  <c r="IV23" i="25"/>
  <c r="O22" i="15"/>
  <c r="O37" i="15"/>
  <c r="IV38" i="25"/>
  <c r="O74" i="15"/>
  <c r="IV75" i="25"/>
  <c r="IV98" i="25"/>
  <c r="O97" i="15"/>
  <c r="O44" i="15"/>
  <c r="IV45" i="25"/>
  <c r="IV48" i="25"/>
  <c r="O47" i="15"/>
  <c r="O86" i="15"/>
  <c r="IV87" i="25"/>
  <c r="IV85" i="25"/>
  <c r="O84" i="15"/>
  <c r="IV27" i="25"/>
  <c r="O26" i="15"/>
  <c r="O21" i="15"/>
  <c r="IV22" i="25"/>
  <c r="IV103" i="25"/>
  <c r="O102" i="15"/>
  <c r="IV28" i="25"/>
  <c r="O27" i="15"/>
  <c r="IV20" i="25"/>
  <c r="O19" i="15"/>
  <c r="IV18" i="25"/>
  <c r="O17" i="15"/>
  <c r="IV62" i="25"/>
  <c r="O61" i="15"/>
  <c r="IV39" i="25"/>
  <c r="O38" i="15"/>
  <c r="O24" i="15"/>
  <c r="IV25" i="25"/>
  <c r="IV26" i="25"/>
  <c r="O25" i="15"/>
  <c r="IV71" i="25"/>
  <c r="O70" i="15"/>
  <c r="IV79" i="25"/>
  <c r="O78" i="15"/>
  <c r="O95" i="15"/>
  <c r="IV96" i="25"/>
  <c r="F115" i="9"/>
  <c r="G115" i="9" s="1"/>
  <c r="G116" i="9" s="1"/>
  <c r="O104" i="15"/>
  <c r="IV105" i="25"/>
  <c r="IY105" i="25" s="1"/>
  <c r="O36" i="15"/>
  <c r="IV37" i="25"/>
  <c r="IW59" i="25"/>
  <c r="IX59" i="25" s="1"/>
  <c r="IW77" i="25"/>
  <c r="IX77" i="25" s="1"/>
  <c r="O15" i="15"/>
  <c r="IV16" i="25"/>
  <c r="IV33" i="25"/>
  <c r="O32" i="15"/>
  <c r="IV70" i="25"/>
  <c r="O69" i="15"/>
  <c r="O35" i="15"/>
  <c r="IV36" i="25"/>
  <c r="O87" i="15"/>
  <c r="IV88" i="25"/>
  <c r="IV58" i="25"/>
  <c r="O57" i="15"/>
  <c r="O81" i="15"/>
  <c r="IV82" i="25"/>
  <c r="IV21" i="25"/>
  <c r="O20" i="15"/>
  <c r="O30" i="15"/>
  <c r="IV31" i="25"/>
  <c r="IV64" i="25"/>
  <c r="O63" i="15"/>
  <c r="IV108" i="25"/>
  <c r="O107" i="15"/>
  <c r="O40" i="15"/>
  <c r="IV41" i="25"/>
  <c r="O80" i="15"/>
  <c r="IV81" i="25"/>
  <c r="IY81" i="25" s="1"/>
  <c r="IW106" i="25"/>
  <c r="IX106" i="25" s="1"/>
  <c r="O46" i="15"/>
  <c r="F117" i="9"/>
  <c r="IW30" i="25"/>
  <c r="IX30" i="25" s="1"/>
  <c r="IY30" i="25" s="1"/>
  <c r="IW49" i="25"/>
  <c r="IX49" i="25" s="1"/>
  <c r="IW97" i="25"/>
  <c r="IX97" i="25" s="1"/>
  <c r="IW67" i="25"/>
  <c r="IX67" i="25" s="1"/>
  <c r="IY67" i="25" s="1"/>
  <c r="O49" i="15"/>
  <c r="IY53" i="25"/>
  <c r="AS53" i="9"/>
  <c r="Y1254" i="33" s="1"/>
  <c r="AS73" i="9"/>
  <c r="Y1814" i="33" s="1"/>
  <c r="AS105" i="9"/>
  <c r="Y2710" i="33" s="1"/>
  <c r="AS84" i="9"/>
  <c r="Y2122" i="33" s="1"/>
  <c r="IY83" i="25"/>
  <c r="AS83" i="9"/>
  <c r="Y2094" i="33" s="1"/>
  <c r="AS101" i="9"/>
  <c r="Y2598" i="33" s="1"/>
  <c r="IY46" i="25"/>
  <c r="AS46" i="9"/>
  <c r="Y1058" i="33" s="1"/>
  <c r="IY29" i="25"/>
  <c r="AS29" i="9"/>
  <c r="Y582" i="33" s="1"/>
  <c r="IY55" i="25"/>
  <c r="AS55" i="9"/>
  <c r="Y1310" i="33" s="1"/>
  <c r="AS60" i="9"/>
  <c r="Y1450" i="33" s="1"/>
  <c r="AS54" i="9"/>
  <c r="Y1282" i="33" s="1"/>
  <c r="IY24" i="25"/>
  <c r="AS24" i="9"/>
  <c r="Y442" i="33" s="1"/>
  <c r="AS90" i="9"/>
  <c r="Y2290" i="33" s="1"/>
  <c r="AS19" i="9"/>
  <c r="Y302" i="33" s="1"/>
  <c r="AS78" i="9"/>
  <c r="Y1954" i="33" s="1"/>
  <c r="AS107" i="9"/>
  <c r="Y2766" i="33" s="1"/>
  <c r="AS40" i="9"/>
  <c r="Y890" i="33" s="1"/>
  <c r="IY34" i="25"/>
  <c r="AS34" i="9"/>
  <c r="Y722" i="33" s="1"/>
  <c r="Q42" i="15"/>
  <c r="AT43" i="9"/>
  <c r="W975" i="33" s="1"/>
  <c r="AS81" i="9"/>
  <c r="Y2038" i="33" s="1"/>
  <c r="IY52" i="25"/>
  <c r="AS52" i="9"/>
  <c r="Y1226" i="33" s="1"/>
  <c r="Y15" i="33"/>
  <c r="IW15" i="25" s="1"/>
  <c r="IX15" i="25" s="1"/>
  <c r="JF34" i="25"/>
  <c r="JF41" i="25" s="1"/>
  <c r="DU112" i="25"/>
  <c r="DL122" i="25"/>
  <c r="IY40" i="25" l="1"/>
  <c r="AS104" i="9"/>
  <c r="Y2682" i="33" s="1"/>
  <c r="IY78" i="25"/>
  <c r="Q77" i="15" s="1"/>
  <c r="IY89" i="25"/>
  <c r="Q88" i="15" s="1"/>
  <c r="AS89" i="9"/>
  <c r="Y2262" i="33" s="1"/>
  <c r="IY87" i="25"/>
  <c r="IY86" i="25"/>
  <c r="Q85" i="15" s="1"/>
  <c r="IY85" i="25"/>
  <c r="Q84" i="15" s="1"/>
  <c r="AS30" i="9"/>
  <c r="Y610" i="33" s="1"/>
  <c r="IY61" i="25"/>
  <c r="JB10" i="25"/>
  <c r="Y129" i="33"/>
  <c r="Y73" i="33"/>
  <c r="IW95" i="25" s="1"/>
  <c r="IX95" i="25" s="1"/>
  <c r="IY95" i="25" s="1"/>
  <c r="Y101" i="33"/>
  <c r="AT107" i="9"/>
  <c r="W2767" i="33" s="1"/>
  <c r="G423" i="33"/>
  <c r="W444" i="33"/>
  <c r="G647" i="33"/>
  <c r="W668" i="33"/>
  <c r="W1340" i="33"/>
  <c r="G1319" i="33"/>
  <c r="W1172" i="33"/>
  <c r="G1151" i="33"/>
  <c r="W1088" i="33"/>
  <c r="G1067" i="33"/>
  <c r="P42" i="15"/>
  <c r="Y974" i="33"/>
  <c r="P60" i="15"/>
  <c r="F116" i="9"/>
  <c r="D115" i="25"/>
  <c r="G120" i="25"/>
  <c r="AS67" i="9"/>
  <c r="Y1646" i="33" s="1"/>
  <c r="IW70" i="25"/>
  <c r="IX70" i="25" s="1"/>
  <c r="AS97" i="9"/>
  <c r="Y2486" i="33" s="1"/>
  <c r="IY97" i="25"/>
  <c r="Q96" i="15" s="1"/>
  <c r="IW108" i="25"/>
  <c r="IX108" i="25" s="1"/>
  <c r="G114" i="15"/>
  <c r="IY106" i="25"/>
  <c r="AS106" i="9"/>
  <c r="Y2738" i="33" s="1"/>
  <c r="IW74" i="25"/>
  <c r="IX74" i="25" s="1"/>
  <c r="IW58" i="25"/>
  <c r="IX58" i="25" s="1"/>
  <c r="IY88" i="25"/>
  <c r="AS88" i="9"/>
  <c r="Y2234" i="33" s="1"/>
  <c r="IW26" i="25"/>
  <c r="IX26" i="25" s="1"/>
  <c r="IY49" i="25"/>
  <c r="AS49" i="9"/>
  <c r="Y1142" i="33" s="1"/>
  <c r="IY77" i="25"/>
  <c r="AS77" i="9"/>
  <c r="Y1926" i="33" s="1"/>
  <c r="JG38" i="25"/>
  <c r="G118" i="25"/>
  <c r="IW22" i="25"/>
  <c r="IX22" i="25" s="1"/>
  <c r="IY59" i="25"/>
  <c r="AS59" i="9"/>
  <c r="Y1422" i="33" s="1"/>
  <c r="IW25" i="25"/>
  <c r="IX25" i="25" s="1"/>
  <c r="IW14" i="25"/>
  <c r="IX14" i="25" s="1"/>
  <c r="IW62" i="25"/>
  <c r="IX62" i="25" s="1"/>
  <c r="IW92" i="25"/>
  <c r="IX92" i="25" s="1"/>
  <c r="IW80" i="25"/>
  <c r="IX80" i="25" s="1"/>
  <c r="IW96" i="25"/>
  <c r="IX96" i="25" s="1"/>
  <c r="IY96" i="25" s="1"/>
  <c r="IW82" i="25"/>
  <c r="IX82" i="25" s="1"/>
  <c r="IW36" i="25"/>
  <c r="IX36" i="25" s="1"/>
  <c r="IW16" i="25"/>
  <c r="IX16" i="25" s="1"/>
  <c r="IW79" i="25"/>
  <c r="IX79" i="25" s="1"/>
  <c r="IW27" i="25"/>
  <c r="IX27" i="25" s="1"/>
  <c r="IW45" i="25"/>
  <c r="IX45" i="25" s="1"/>
  <c r="IW56" i="25"/>
  <c r="IX56" i="25" s="1"/>
  <c r="IW47" i="25"/>
  <c r="IX47" i="25" s="1"/>
  <c r="IW57" i="25"/>
  <c r="IX57" i="25" s="1"/>
  <c r="IW51" i="25"/>
  <c r="IX51" i="25" s="1"/>
  <c r="IW33" i="25"/>
  <c r="IX33" i="25" s="1"/>
  <c r="IW37" i="25"/>
  <c r="IX37" i="25" s="1"/>
  <c r="IW20" i="25"/>
  <c r="IX20" i="25" s="1"/>
  <c r="IW23" i="25"/>
  <c r="IX23" i="25" s="1"/>
  <c r="IW76" i="25"/>
  <c r="IX76" i="25" s="1"/>
  <c r="IW68" i="25"/>
  <c r="IX68" i="25" s="1"/>
  <c r="G117" i="9"/>
  <c r="G119" i="25"/>
  <c r="JG40" i="25"/>
  <c r="JH40" i="25" s="1"/>
  <c r="IW103" i="25"/>
  <c r="IX103" i="25" s="1"/>
  <c r="IW91" i="25"/>
  <c r="IX91" i="25" s="1"/>
  <c r="IW99" i="25"/>
  <c r="IX99" i="25" s="1"/>
  <c r="IW39" i="25"/>
  <c r="IX39" i="25" s="1"/>
  <c r="IW28" i="25"/>
  <c r="IX28" i="25" s="1"/>
  <c r="IW41" i="25"/>
  <c r="IX41" i="25" s="1"/>
  <c r="AS41" i="9" s="1"/>
  <c r="IW64" i="25"/>
  <c r="IX64" i="25" s="1"/>
  <c r="IW32" i="25"/>
  <c r="IX32" i="25" s="1"/>
  <c r="IW31" i="25"/>
  <c r="IX31" i="25" s="1"/>
  <c r="IW18" i="25"/>
  <c r="IX18" i="25" s="1"/>
  <c r="IW50" i="25"/>
  <c r="IX50" i="25" s="1"/>
  <c r="Y17" i="33"/>
  <c r="JB9" i="25" s="1"/>
  <c r="IW9" i="25" s="1"/>
  <c r="IX9" i="25" s="1"/>
  <c r="IW42" i="25"/>
  <c r="IX42" i="25" s="1"/>
  <c r="IW17" i="25"/>
  <c r="IX17" i="25" s="1"/>
  <c r="IY15" i="25"/>
  <c r="AS15" i="9"/>
  <c r="Y190" i="33" s="1"/>
  <c r="IW98" i="25"/>
  <c r="IX98" i="25" s="1"/>
  <c r="AS95" i="9"/>
  <c r="Y2430" i="33" s="1"/>
  <c r="P18" i="15"/>
  <c r="P89" i="15"/>
  <c r="P23" i="15"/>
  <c r="P85" i="15"/>
  <c r="P54" i="15"/>
  <c r="P28" i="15"/>
  <c r="P86" i="15"/>
  <c r="P100" i="15"/>
  <c r="P82" i="15"/>
  <c r="P83" i="15"/>
  <c r="P72" i="15"/>
  <c r="P52" i="15"/>
  <c r="P33" i="15"/>
  <c r="P39" i="15"/>
  <c r="Q29" i="15"/>
  <c r="AT30" i="9"/>
  <c r="W611" i="33" s="1"/>
  <c r="IY35" i="25"/>
  <c r="AS35" i="9"/>
  <c r="Y750" i="33" s="1"/>
  <c r="Q18" i="15"/>
  <c r="AT19" i="9"/>
  <c r="W303" i="33" s="1"/>
  <c r="Q89" i="15"/>
  <c r="AT90" i="9"/>
  <c r="W2291" i="33" s="1"/>
  <c r="Q23" i="15"/>
  <c r="AT24" i="9"/>
  <c r="W443" i="33" s="1"/>
  <c r="AT86" i="9"/>
  <c r="W2179" i="33" s="1"/>
  <c r="Q54" i="15"/>
  <c r="AT55" i="9"/>
  <c r="W1311" i="33" s="1"/>
  <c r="Q28" i="15"/>
  <c r="AT29" i="9"/>
  <c r="W583" i="33" s="1"/>
  <c r="Q86" i="15"/>
  <c r="AT87" i="9"/>
  <c r="W2207" i="33" s="1"/>
  <c r="Q100" i="15"/>
  <c r="AT101" i="9"/>
  <c r="W2599" i="33" s="1"/>
  <c r="Q103" i="15"/>
  <c r="AT104" i="9"/>
  <c r="W2683" i="33" s="1"/>
  <c r="Q82" i="15"/>
  <c r="AT83" i="9"/>
  <c r="W2095" i="33" s="1"/>
  <c r="Q83" i="15"/>
  <c r="AT84" i="9"/>
  <c r="W2123" i="33" s="1"/>
  <c r="Q72" i="15"/>
  <c r="AT73" i="9"/>
  <c r="W1815" i="33" s="1"/>
  <c r="Q52" i="15"/>
  <c r="AT53" i="9"/>
  <c r="W1255" i="33" s="1"/>
  <c r="P51" i="15"/>
  <c r="Q80" i="15"/>
  <c r="AT81" i="9"/>
  <c r="W2039" i="33" s="1"/>
  <c r="Q33" i="15"/>
  <c r="AT34" i="9"/>
  <c r="W723" i="33" s="1"/>
  <c r="P84" i="15"/>
  <c r="P77" i="15"/>
  <c r="P53" i="15"/>
  <c r="P59" i="15"/>
  <c r="P45" i="15"/>
  <c r="P104" i="15"/>
  <c r="P80" i="15"/>
  <c r="Q39" i="15"/>
  <c r="AT40" i="9"/>
  <c r="W891" i="33" s="1"/>
  <c r="Q51" i="15"/>
  <c r="AT52" i="9"/>
  <c r="W1227" i="33" s="1"/>
  <c r="P106" i="15"/>
  <c r="AT85" i="9"/>
  <c r="W2151" i="33" s="1"/>
  <c r="AT78" i="9"/>
  <c r="W1955" i="33" s="1"/>
  <c r="Q53" i="15"/>
  <c r="AT54" i="9"/>
  <c r="W1283" i="33" s="1"/>
  <c r="Q59" i="15"/>
  <c r="AT60" i="9"/>
  <c r="W1451" i="33" s="1"/>
  <c r="AT89" i="9"/>
  <c r="W2263" i="33" s="1"/>
  <c r="Q45" i="15"/>
  <c r="AT46" i="9"/>
  <c r="W1059" i="33" s="1"/>
  <c r="Q104" i="15"/>
  <c r="AT105" i="9"/>
  <c r="W2711" i="33" s="1"/>
  <c r="Q66" i="15"/>
  <c r="AT67" i="9"/>
  <c r="W1647" i="33" s="1"/>
  <c r="JH34" i="25"/>
  <c r="P103" i="15" l="1"/>
  <c r="P88" i="15"/>
  <c r="P29" i="15"/>
  <c r="P96" i="15"/>
  <c r="Q60" i="15"/>
  <c r="AT61" i="9"/>
  <c r="W1479" i="33" s="1"/>
  <c r="JB12" i="25"/>
  <c r="IW12" i="25" s="1"/>
  <c r="IX12" i="25" s="1"/>
  <c r="IW93" i="25"/>
  <c r="IX93" i="25" s="1"/>
  <c r="IW66" i="25"/>
  <c r="IX66" i="25" s="1"/>
  <c r="AS66" i="9" s="1"/>
  <c r="Y1618" i="33" s="1"/>
  <c r="JB13" i="25"/>
  <c r="IW13" i="25" s="1"/>
  <c r="IX13" i="25" s="1"/>
  <c r="AS13" i="9" s="1"/>
  <c r="Y134" i="33" s="1"/>
  <c r="IW94" i="25"/>
  <c r="IX94" i="25" s="1"/>
  <c r="JB11" i="25"/>
  <c r="IW65" i="25"/>
  <c r="IX65" i="25" s="1"/>
  <c r="IW38" i="25"/>
  <c r="IX38" i="25" s="1"/>
  <c r="IY38" i="25" s="1"/>
  <c r="P40" i="15"/>
  <c r="Y918" i="33"/>
  <c r="P66" i="15"/>
  <c r="AT97" i="9"/>
  <c r="W2487" i="33" s="1"/>
  <c r="AS70" i="9"/>
  <c r="Y1730" i="33" s="1"/>
  <c r="IY70" i="25"/>
  <c r="Q69" i="15" s="1"/>
  <c r="IY41" i="25"/>
  <c r="IY20" i="25"/>
  <c r="AS20" i="9"/>
  <c r="Y330" i="33" s="1"/>
  <c r="IY39" i="25"/>
  <c r="AS39" i="9"/>
  <c r="Y862" i="33" s="1"/>
  <c r="IY56" i="25"/>
  <c r="AS56" i="9"/>
  <c r="Y1338" i="33" s="1"/>
  <c r="IY25" i="25"/>
  <c r="AS25" i="9"/>
  <c r="Y470" i="33" s="1"/>
  <c r="IY62" i="25"/>
  <c r="AS62" i="9"/>
  <c r="Y1506" i="33" s="1"/>
  <c r="IY31" i="25"/>
  <c r="AS31" i="9"/>
  <c r="Y638" i="33" s="1"/>
  <c r="IY32" i="25"/>
  <c r="AS32" i="9"/>
  <c r="Y666" i="33" s="1"/>
  <c r="IY18" i="25"/>
  <c r="AS18" i="9"/>
  <c r="Y274" i="33" s="1"/>
  <c r="AS23" i="9"/>
  <c r="Y414" i="33" s="1"/>
  <c r="IY23" i="25"/>
  <c r="IY47" i="25"/>
  <c r="AS47" i="9"/>
  <c r="Y1086" i="33" s="1"/>
  <c r="IY16" i="25"/>
  <c r="AS16" i="9"/>
  <c r="Y218" i="33" s="1"/>
  <c r="IY103" i="25"/>
  <c r="AS103" i="9"/>
  <c r="Y2654" i="33" s="1"/>
  <c r="IY57" i="25"/>
  <c r="AS57" i="9"/>
  <c r="Y1366" i="33" s="1"/>
  <c r="IY36" i="25"/>
  <c r="AS36" i="9"/>
  <c r="Y778" i="33" s="1"/>
  <c r="IY108" i="25"/>
  <c r="AS108" i="9"/>
  <c r="Y2794" i="33" s="1"/>
  <c r="IY14" i="25"/>
  <c r="AS14" i="9"/>
  <c r="Y162" i="33" s="1"/>
  <c r="P58" i="15"/>
  <c r="AS22" i="9"/>
  <c r="Y386" i="33" s="1"/>
  <c r="IY22" i="25"/>
  <c r="Q48" i="15"/>
  <c r="AT49" i="9"/>
  <c r="W1143" i="33" s="1"/>
  <c r="P87" i="15"/>
  <c r="IW69" i="25"/>
  <c r="IX69" i="25" s="1"/>
  <c r="AS27" i="9"/>
  <c r="Y526" i="33" s="1"/>
  <c r="IY27" i="25"/>
  <c r="IY28" i="25"/>
  <c r="AS28" i="9"/>
  <c r="Y554" i="33" s="1"/>
  <c r="IY68" i="25"/>
  <c r="AS68" i="9"/>
  <c r="Y1674" i="33" s="1"/>
  <c r="IY64" i="25"/>
  <c r="AS64" i="9"/>
  <c r="Y1562" i="33" s="1"/>
  <c r="IY99" i="25"/>
  <c r="AS99" i="9"/>
  <c r="Y2542" i="33" s="1"/>
  <c r="IY37" i="25"/>
  <c r="AS37" i="9"/>
  <c r="Y806" i="33" s="1"/>
  <c r="IY80" i="25"/>
  <c r="AS80" i="9"/>
  <c r="Y2010" i="33" s="1"/>
  <c r="IY76" i="25"/>
  <c r="AS76" i="9"/>
  <c r="Y1898" i="33" s="1"/>
  <c r="IY92" i="25"/>
  <c r="AS92" i="9"/>
  <c r="Y2346" i="33" s="1"/>
  <c r="Q58" i="15"/>
  <c r="AT59" i="9"/>
  <c r="W1423" i="33" s="1"/>
  <c r="Q87" i="15"/>
  <c r="AT88" i="9"/>
  <c r="W2235" i="33" s="1"/>
  <c r="P105" i="15"/>
  <c r="IY91" i="25"/>
  <c r="AS91" i="9"/>
  <c r="Y2318" i="33" s="1"/>
  <c r="AS96" i="9"/>
  <c r="Y2458" i="33" s="1"/>
  <c r="IY79" i="25"/>
  <c r="AS79" i="9"/>
  <c r="Y1982" i="33" s="1"/>
  <c r="IY82" i="25"/>
  <c r="AS82" i="9"/>
  <c r="Y2066" i="33" s="1"/>
  <c r="P76" i="15"/>
  <c r="IY58" i="25"/>
  <c r="AS58" i="9"/>
  <c r="Y1394" i="33" s="1"/>
  <c r="Q105" i="15"/>
  <c r="AT106" i="9"/>
  <c r="W2739" i="33" s="1"/>
  <c r="IY50" i="25"/>
  <c r="AS50" i="9"/>
  <c r="Y1170" i="33" s="1"/>
  <c r="IY45" i="25"/>
  <c r="AS45" i="9"/>
  <c r="Y1030" i="33" s="1"/>
  <c r="IY51" i="25"/>
  <c r="AS51" i="9"/>
  <c r="Y1198" i="33" s="1"/>
  <c r="IY33" i="25"/>
  <c r="AS33" i="9"/>
  <c r="Y694" i="33" s="1"/>
  <c r="JG41" i="25"/>
  <c r="JH38" i="25"/>
  <c r="JH44" i="25" s="1"/>
  <c r="AT77" i="9"/>
  <c r="W1927" i="33" s="1"/>
  <c r="Q76" i="15"/>
  <c r="P48" i="15"/>
  <c r="AS26" i="9"/>
  <c r="Y498" i="33" s="1"/>
  <c r="IY26" i="25"/>
  <c r="IY74" i="25"/>
  <c r="AS74" i="9"/>
  <c r="Y1842" i="33" s="1"/>
  <c r="H114" i="15"/>
  <c r="H115" i="15" s="1"/>
  <c r="G115" i="15"/>
  <c r="IW63" i="25"/>
  <c r="IX63" i="25" s="1"/>
  <c r="IY9" i="25"/>
  <c r="AS9" i="9"/>
  <c r="IY42" i="25"/>
  <c r="AS42" i="9"/>
  <c r="Y946" i="33" s="1"/>
  <c r="IY17" i="25"/>
  <c r="AS17" i="9"/>
  <c r="Y246" i="33" s="1"/>
  <c r="Q14" i="15"/>
  <c r="AT15" i="9"/>
  <c r="W191" i="33" s="1"/>
  <c r="P14" i="15"/>
  <c r="IW10" i="25"/>
  <c r="IX10" i="25" s="1"/>
  <c r="IW44" i="25"/>
  <c r="IX44" i="25" s="1"/>
  <c r="Q95" i="15"/>
  <c r="AT96" i="9"/>
  <c r="W2459" i="33" s="1"/>
  <c r="P94" i="15"/>
  <c r="P34" i="15"/>
  <c r="Q94" i="15"/>
  <c r="AT95" i="9"/>
  <c r="W2431" i="33" s="1"/>
  <c r="Q34" i="15"/>
  <c r="AT35" i="9"/>
  <c r="W751" i="33" s="1"/>
  <c r="IY12" i="25"/>
  <c r="AS12" i="9"/>
  <c r="Y106" i="33" s="1"/>
  <c r="IY98" i="25"/>
  <c r="AS98" i="9"/>
  <c r="Y2514" i="33" s="1"/>
  <c r="IY13" i="25" l="1"/>
  <c r="IY66" i="25"/>
  <c r="Q65" i="15" s="1"/>
  <c r="AS38" i="9"/>
  <c r="Y834" i="33" s="1"/>
  <c r="IY65" i="25"/>
  <c r="AS65" i="9"/>
  <c r="IY93" i="25"/>
  <c r="AS93" i="9"/>
  <c r="AS94" i="9"/>
  <c r="IY94" i="25"/>
  <c r="P69" i="15"/>
  <c r="P95" i="15"/>
  <c r="AT70" i="9"/>
  <c r="W1731" i="33" s="1"/>
  <c r="Q40" i="15"/>
  <c r="AT41" i="9"/>
  <c r="W919" i="33" s="1"/>
  <c r="JH41" i="25"/>
  <c r="P78" i="15"/>
  <c r="P75" i="15"/>
  <c r="P36" i="15"/>
  <c r="P98" i="15"/>
  <c r="P67" i="15"/>
  <c r="Q26" i="15"/>
  <c r="AT27" i="9"/>
  <c r="W527" i="33" s="1"/>
  <c r="Q21" i="15"/>
  <c r="AT22" i="9"/>
  <c r="W387" i="33" s="1"/>
  <c r="P107" i="15"/>
  <c r="P56" i="15"/>
  <c r="P46" i="15"/>
  <c r="P17" i="15"/>
  <c r="P30" i="15"/>
  <c r="P24" i="15"/>
  <c r="P38" i="15"/>
  <c r="P25" i="15"/>
  <c r="Q32" i="15"/>
  <c r="AT33" i="9"/>
  <c r="W695" i="33" s="1"/>
  <c r="AT79" i="9"/>
  <c r="W1983" i="33" s="1"/>
  <c r="Q78" i="15"/>
  <c r="AT76" i="9"/>
  <c r="W1899" i="33" s="1"/>
  <c r="Q75" i="15"/>
  <c r="Q36" i="15"/>
  <c r="AT37" i="9"/>
  <c r="W807" i="33" s="1"/>
  <c r="AT99" i="9"/>
  <c r="W2543" i="33" s="1"/>
  <c r="Q98" i="15"/>
  <c r="AT68" i="9"/>
  <c r="W1675" i="33" s="1"/>
  <c r="Q67" i="15"/>
  <c r="P26" i="15"/>
  <c r="P21" i="15"/>
  <c r="Q107" i="15"/>
  <c r="AT108" i="9"/>
  <c r="W2795" i="33" s="1"/>
  <c r="Q56" i="15"/>
  <c r="AT57" i="9"/>
  <c r="W1367" i="33" s="1"/>
  <c r="Q46" i="15"/>
  <c r="AT47" i="9"/>
  <c r="W1087" i="33" s="1"/>
  <c r="AT18" i="9"/>
  <c r="W275" i="33" s="1"/>
  <c r="Q17" i="15"/>
  <c r="Q30" i="15"/>
  <c r="AT31" i="9"/>
  <c r="W639" i="33" s="1"/>
  <c r="Q24" i="15"/>
  <c r="AT25" i="9"/>
  <c r="W471" i="33" s="1"/>
  <c r="AT39" i="9"/>
  <c r="W863" i="33" s="1"/>
  <c r="Q38" i="15"/>
  <c r="Q25" i="15"/>
  <c r="AT26" i="9"/>
  <c r="W499" i="33" s="1"/>
  <c r="P32" i="15"/>
  <c r="P44" i="15"/>
  <c r="Q44" i="15"/>
  <c r="AT45" i="9"/>
  <c r="W1031" i="33" s="1"/>
  <c r="P73" i="15"/>
  <c r="P50" i="15"/>
  <c r="P49" i="15"/>
  <c r="P57" i="15"/>
  <c r="P81" i="15"/>
  <c r="P90" i="15"/>
  <c r="P91" i="15"/>
  <c r="P79" i="15"/>
  <c r="P65" i="15"/>
  <c r="P63" i="15"/>
  <c r="P27" i="15"/>
  <c r="IW71" i="25"/>
  <c r="IX71" i="25" s="1"/>
  <c r="IW11" i="25"/>
  <c r="IX11" i="25" s="1"/>
  <c r="P12" i="15"/>
  <c r="P13" i="15"/>
  <c r="P35" i="15"/>
  <c r="P102" i="15"/>
  <c r="P15" i="15"/>
  <c r="Q22" i="15"/>
  <c r="AT23" i="9"/>
  <c r="W415" i="33" s="1"/>
  <c r="P31" i="15"/>
  <c r="P61" i="15"/>
  <c r="P55" i="15"/>
  <c r="P19" i="15"/>
  <c r="IY63" i="25"/>
  <c r="AS63" i="9"/>
  <c r="Y1534" i="33" s="1"/>
  <c r="AT74" i="9"/>
  <c r="W1843" i="33" s="1"/>
  <c r="Q73" i="15"/>
  <c r="AT51" i="9"/>
  <c r="W1199" i="33" s="1"/>
  <c r="Q50" i="15"/>
  <c r="AT50" i="9"/>
  <c r="W1171" i="33" s="1"/>
  <c r="Q49" i="15"/>
  <c r="AT58" i="9"/>
  <c r="W1395" i="33" s="1"/>
  <c r="Q57" i="15"/>
  <c r="Q81" i="15"/>
  <c r="AT82" i="9"/>
  <c r="W2067" i="33" s="1"/>
  <c r="Q37" i="15"/>
  <c r="AT38" i="9"/>
  <c r="W835" i="33" s="1"/>
  <c r="Q90" i="15"/>
  <c r="AT91" i="9"/>
  <c r="W2319" i="33" s="1"/>
  <c r="AT92" i="9"/>
  <c r="W2347" i="33" s="1"/>
  <c r="Q91" i="15"/>
  <c r="Q79" i="15"/>
  <c r="AT80" i="9"/>
  <c r="W2011" i="33" s="1"/>
  <c r="AT66" i="9"/>
  <c r="W1619" i="33" s="1"/>
  <c r="Q63" i="15"/>
  <c r="AT64" i="9"/>
  <c r="W1563" i="33" s="1"/>
  <c r="AT28" i="9"/>
  <c r="W555" i="33" s="1"/>
  <c r="Q27" i="15"/>
  <c r="IY69" i="25"/>
  <c r="AS69" i="9"/>
  <c r="Y1702" i="33" s="1"/>
  <c r="Q12" i="15"/>
  <c r="AT13" i="9"/>
  <c r="W135" i="33" s="1"/>
  <c r="Q13" i="15"/>
  <c r="AT14" i="9"/>
  <c r="W163" i="33" s="1"/>
  <c r="Q35" i="15"/>
  <c r="AT36" i="9"/>
  <c r="W779" i="33" s="1"/>
  <c r="Q102" i="15"/>
  <c r="AT103" i="9"/>
  <c r="W2655" i="33" s="1"/>
  <c r="Q15" i="15"/>
  <c r="AT16" i="9"/>
  <c r="W219" i="33" s="1"/>
  <c r="P22" i="15"/>
  <c r="AT32" i="9"/>
  <c r="W667" i="33" s="1"/>
  <c r="Q31" i="15"/>
  <c r="Q61" i="15"/>
  <c r="AT62" i="9"/>
  <c r="W1507" i="33" s="1"/>
  <c r="Q55" i="15"/>
  <c r="AT56" i="9"/>
  <c r="W1339" i="33" s="1"/>
  <c r="Q19" i="15"/>
  <c r="AT20" i="9"/>
  <c r="W331" i="33" s="1"/>
  <c r="Y22" i="33"/>
  <c r="IW21" i="25" s="1"/>
  <c r="IX21" i="25" s="1"/>
  <c r="P8" i="15"/>
  <c r="Q8" i="15"/>
  <c r="AA8" i="15" s="1"/>
  <c r="AT9" i="9"/>
  <c r="W23" i="33" s="1"/>
  <c r="AS44" i="9"/>
  <c r="Y1002" i="33" s="1"/>
  <c r="IY44" i="25"/>
  <c r="P41" i="15"/>
  <c r="P16" i="15"/>
  <c r="AT17" i="9"/>
  <c r="W247" i="33" s="1"/>
  <c r="Q16" i="15"/>
  <c r="IY10" i="25"/>
  <c r="AS10" i="9"/>
  <c r="Y50" i="33" s="1"/>
  <c r="IW72" i="25" s="1"/>
  <c r="IX72" i="25" s="1"/>
  <c r="AT42" i="9"/>
  <c r="W947" i="33" s="1"/>
  <c r="Q41" i="15"/>
  <c r="P97" i="15"/>
  <c r="Q97" i="15"/>
  <c r="AT98" i="9"/>
  <c r="W2515" i="33" s="1"/>
  <c r="IW102" i="25"/>
  <c r="IX102" i="25" s="1"/>
  <c r="P11" i="15"/>
  <c r="Q11" i="15"/>
  <c r="AT12" i="9"/>
  <c r="W107" i="33" s="1"/>
  <c r="P37" i="15" l="1"/>
  <c r="AS72" i="9"/>
  <c r="IY72" i="25"/>
  <c r="Y2374" i="33"/>
  <c r="P92" i="15"/>
  <c r="Q92" i="15"/>
  <c r="AT93" i="9"/>
  <c r="W2375" i="33" s="1"/>
  <c r="Q93" i="15"/>
  <c r="AT94" i="9"/>
  <c r="W2403" i="33" s="1"/>
  <c r="Y1590" i="33"/>
  <c r="P64" i="15"/>
  <c r="Y2402" i="33"/>
  <c r="P93" i="15"/>
  <c r="Q64" i="15"/>
  <c r="AT65" i="9"/>
  <c r="W1591" i="33" s="1"/>
  <c r="P62" i="15"/>
  <c r="Q62" i="15"/>
  <c r="AT63" i="9"/>
  <c r="W1535" i="33" s="1"/>
  <c r="AS11" i="9"/>
  <c r="Y78" i="33" s="1"/>
  <c r="IW100" i="25" s="1"/>
  <c r="IX100" i="25" s="1"/>
  <c r="IY11" i="25"/>
  <c r="P68" i="15"/>
  <c r="Q68" i="15"/>
  <c r="AT69" i="9"/>
  <c r="W1703" i="33" s="1"/>
  <c r="IY71" i="25"/>
  <c r="AS71" i="9"/>
  <c r="Y1758" i="33" s="1"/>
  <c r="AA111" i="15"/>
  <c r="AA115" i="15"/>
  <c r="AA113" i="15"/>
  <c r="AA112" i="15"/>
  <c r="IY21" i="25"/>
  <c r="AS21" i="9"/>
  <c r="Y358" i="33" s="1"/>
  <c r="AT10" i="9"/>
  <c r="W51" i="33" s="1"/>
  <c r="Q9" i="15"/>
  <c r="AT44" i="9"/>
  <c r="W1003" i="33" s="1"/>
  <c r="Q43" i="15"/>
  <c r="IW48" i="25"/>
  <c r="IX48" i="25" s="1"/>
  <c r="P9" i="15"/>
  <c r="P43" i="15"/>
  <c r="IY102" i="25"/>
  <c r="AS102" i="9"/>
  <c r="Y2626" i="33" s="1"/>
  <c r="AS100" i="9" l="1"/>
  <c r="IY100" i="25"/>
  <c r="Q71" i="15"/>
  <c r="AT72" i="9"/>
  <c r="W1787" i="33" s="1"/>
  <c r="Y1786" i="33"/>
  <c r="P71" i="15"/>
  <c r="P70" i="15"/>
  <c r="Q70" i="15"/>
  <c r="AT71" i="9"/>
  <c r="W1759" i="33" s="1"/>
  <c r="AT11" i="9"/>
  <c r="W79" i="33" s="1"/>
  <c r="Q10" i="15"/>
  <c r="IW75" i="25"/>
  <c r="IX75" i="25" s="1"/>
  <c r="P10" i="15"/>
  <c r="JU34" i="25"/>
  <c r="AH112" i="15"/>
  <c r="KB34" i="25" s="1"/>
  <c r="JU35" i="25"/>
  <c r="AH113" i="15"/>
  <c r="KB35" i="25" s="1"/>
  <c r="P20" i="15"/>
  <c r="JU37" i="25"/>
  <c r="AH115" i="15"/>
  <c r="KB37" i="25" s="1"/>
  <c r="AT21" i="9"/>
  <c r="W359" i="33" s="1"/>
  <c r="Q20" i="15"/>
  <c r="AH111" i="15"/>
  <c r="KB33" i="25" s="1"/>
  <c r="JU33" i="25"/>
  <c r="AA114" i="15"/>
  <c r="IY48" i="25"/>
  <c r="AS48" i="9"/>
  <c r="Y1114" i="33" s="1"/>
  <c r="P101" i="15"/>
  <c r="Q101" i="15"/>
  <c r="AT102" i="9"/>
  <c r="W2627" i="33" s="1"/>
  <c r="AT100" i="9" l="1"/>
  <c r="W2571" i="33" s="1"/>
  <c r="Q99" i="15"/>
  <c r="Y2570" i="33"/>
  <c r="P99" i="15"/>
  <c r="IY75" i="25"/>
  <c r="B114" i="25" s="1"/>
  <c r="AS75" i="9"/>
  <c r="Y1870" i="33" s="1"/>
  <c r="AH114" i="15"/>
  <c r="JU36" i="25"/>
  <c r="AA116" i="15"/>
  <c r="P47" i="15"/>
  <c r="Q47" i="15"/>
  <c r="AT48" i="9"/>
  <c r="W1115" i="33" s="1"/>
  <c r="D114" i="25" l="1"/>
  <c r="P74" i="15"/>
  <c r="Q74" i="15"/>
  <c r="G112" i="15" s="1"/>
  <c r="C114" i="25"/>
  <c r="AT75" i="9"/>
  <c r="W1871" i="33" s="1"/>
  <c r="AA117" i="15"/>
  <c r="JU39" i="25" s="1"/>
  <c r="JU38" i="25"/>
  <c r="AH116" i="15"/>
  <c r="KB36" i="25"/>
  <c r="F113" i="9" l="1"/>
  <c r="G113" i="9" s="1"/>
  <c r="F114" i="9"/>
  <c r="JG37" i="25" s="1"/>
  <c r="JH37" i="25" s="1"/>
  <c r="E114" i="25"/>
  <c r="F114" i="25" s="1"/>
  <c r="F112" i="9"/>
  <c r="JG35" i="25" s="1"/>
  <c r="JH35" i="25" s="1"/>
  <c r="G113" i="15"/>
  <c r="G111" i="15"/>
  <c r="AH117" i="15"/>
  <c r="KB39" i="25" s="1"/>
  <c r="KB38" i="25"/>
  <c r="JG36" i="25" l="1"/>
  <c r="JH36" i="25" s="1"/>
  <c r="G114" i="9"/>
  <c r="G112" i="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 K</author>
  </authors>
  <commentList>
    <comment ref="IU4" authorId="0" shapeId="0" xr:uid="{00000000-0006-0000-0200-000001000000}">
      <text>
        <r>
          <rPr>
            <b/>
            <sz val="9"/>
            <color rgb="FF000000"/>
            <rFont val="Arial"/>
            <family val="2"/>
          </rPr>
          <t>PLZ. CHECK RANKS MANUALLY.</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D. Kavita</author>
  </authors>
  <commentList>
    <comment ref="AV4" authorId="0" shapeId="0" xr:uid="{00000000-0006-0000-0400-000001000000}">
      <text>
        <r>
          <rPr>
            <b/>
            <sz val="9"/>
            <color rgb="FF000000"/>
            <rFont val="Tahoma"/>
            <family val="2"/>
          </rPr>
          <t>You can hide any unwanted row or column to save pages and also change the page set up to portrait.</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<sst xmlns="http://schemas.openxmlformats.org/spreadsheetml/2006/main" count="8647" uniqueCount="800">
  <si>
    <t>I</t>
  </si>
  <si>
    <t>II</t>
  </si>
  <si>
    <t>III</t>
  </si>
  <si>
    <t>D</t>
  </si>
  <si>
    <t>F</t>
  </si>
  <si>
    <t>S</t>
  </si>
  <si>
    <t>G1</t>
  </si>
  <si>
    <t>G2</t>
  </si>
  <si>
    <t>EXEMPTION</t>
  </si>
  <si>
    <t>RA</t>
  </si>
  <si>
    <t>TOTAL EXEMPTION</t>
  </si>
  <si>
    <t>A</t>
  </si>
  <si>
    <t>B</t>
  </si>
  <si>
    <t>C</t>
  </si>
  <si>
    <t>SC BOYS</t>
  </si>
  <si>
    <t>SC GIRLS</t>
  </si>
  <si>
    <t>ST GIRLS</t>
  </si>
  <si>
    <t>ST BOYS</t>
  </si>
  <si>
    <t>OBC BOYS</t>
  </si>
  <si>
    <t>OBC GIRLS</t>
  </si>
  <si>
    <t>GEN BOYS</t>
  </si>
  <si>
    <t>GEN GIRLS</t>
  </si>
  <si>
    <t>MIN BOYS</t>
  </si>
  <si>
    <t>MIN GIRLS</t>
  </si>
  <si>
    <t>TOTAL</t>
  </si>
  <si>
    <t xml:space="preserve">TTL </t>
  </si>
  <si>
    <t>SC</t>
  </si>
  <si>
    <t>2T+E OR 2E+T</t>
  </si>
  <si>
    <t xml:space="preserve">fo"k; iw.kkZad </t>
  </si>
  <si>
    <t>OBC</t>
  </si>
  <si>
    <t>AB</t>
  </si>
  <si>
    <t>GEN</t>
  </si>
  <si>
    <t>ST</t>
  </si>
  <si>
    <t>G</t>
  </si>
  <si>
    <t>fo"k; xszM</t>
  </si>
  <si>
    <t>S. R. NO.</t>
  </si>
  <si>
    <t>NAME OF THE STUDENT</t>
  </si>
  <si>
    <t>FATHER'S NAME</t>
  </si>
  <si>
    <t>MOTHER'S NAME</t>
  </si>
  <si>
    <t xml:space="preserve">This application has been designed for the Secondary and Higher Secondary schools of Rajasthan. All rights are reserved with the director of Secondary Education, Bikaner, Rajasthan. </t>
  </si>
  <si>
    <t>SBC</t>
  </si>
  <si>
    <t>SBC BOYS</t>
  </si>
  <si>
    <t>SBC GIRLS</t>
  </si>
  <si>
    <t>In cooperation with</t>
  </si>
  <si>
    <t>MIN</t>
  </si>
  <si>
    <t>E</t>
  </si>
  <si>
    <t>H</t>
  </si>
  <si>
    <t>CLICK HERE TO VIEW THE RESULT AT A GLANCE</t>
  </si>
  <si>
    <t>GEOGRAPHY</t>
  </si>
  <si>
    <t>PSYCHOLOGY</t>
  </si>
  <si>
    <t>HOME SCIENCE</t>
  </si>
  <si>
    <t>DRAWING</t>
  </si>
  <si>
    <t>SOCIOLOGY</t>
  </si>
  <si>
    <t>HISTORY</t>
  </si>
  <si>
    <t>ENGLISH LITERATURE</t>
  </si>
  <si>
    <t>HINDI LITERATURE</t>
  </si>
  <si>
    <t>URDU LITERATURE</t>
  </si>
  <si>
    <t>PUNJABI LITERATURE</t>
  </si>
  <si>
    <t>FARSI LITERATURE</t>
  </si>
  <si>
    <t>PRAKRIT LITERATURE</t>
  </si>
  <si>
    <t>SINDHI LITERATURE</t>
  </si>
  <si>
    <t>GUJRATI LITERATURE</t>
  </si>
  <si>
    <t>RAJASTHANI LITERATURE</t>
  </si>
  <si>
    <t>PHILOSOPHY</t>
  </si>
  <si>
    <t>PUBLIC ADMINISTRATION</t>
  </si>
  <si>
    <t>COMPUTER SCIENCE</t>
  </si>
  <si>
    <t>INFORMATION PRACTICE</t>
  </si>
  <si>
    <t>MULTIMEDIA WEB TECH</t>
  </si>
  <si>
    <t>PHYSICS</t>
  </si>
  <si>
    <t>CHEMISTRY</t>
  </si>
  <si>
    <t>BIOLOGY</t>
  </si>
  <si>
    <t>GEO SCIENCE</t>
  </si>
  <si>
    <t>MATHEMATICS</t>
  </si>
  <si>
    <t>AGRICULTURE</t>
  </si>
  <si>
    <t>ACCOUNTANCY</t>
  </si>
  <si>
    <t>BUSINESS STUDIES</t>
  </si>
  <si>
    <t>TYPING (ENGLISH)</t>
  </si>
  <si>
    <t>ECONOMICS</t>
  </si>
  <si>
    <t>POLITICAL SCIENCE</t>
  </si>
  <si>
    <t xml:space="preserve">CLICK HERE TO VIEW THE SUPPLEMENTRY RESULT </t>
  </si>
  <si>
    <t>CLICK HERE TO VIEW THE FINAL REPORT</t>
  </si>
  <si>
    <t>BACK TO DETAILS</t>
  </si>
  <si>
    <t>BACK TO STATEMENT</t>
  </si>
  <si>
    <t>DIVISION</t>
  </si>
  <si>
    <t>SANSKRIT LITERATURE</t>
  </si>
  <si>
    <t>SHORT HAND (ENGLISH)</t>
  </si>
  <si>
    <t>SHORT HAND (HINDI)</t>
  </si>
  <si>
    <t>80/100</t>
  </si>
  <si>
    <t>RE</t>
  </si>
  <si>
    <t>70/50/20</t>
  </si>
  <si>
    <t>RE/F</t>
  </si>
  <si>
    <t>a</t>
  </si>
  <si>
    <t>CLICK HERE TO VIEW THE RESULT</t>
  </si>
  <si>
    <t>S.NO.</t>
  </si>
  <si>
    <t>CATEGORY</t>
  </si>
  <si>
    <t>S.R. NO.</t>
  </si>
  <si>
    <t>DATE OF BIRTH</t>
  </si>
  <si>
    <t>FATIEHR'S NAME</t>
  </si>
  <si>
    <t>HINDI COMPULSORY</t>
  </si>
  <si>
    <t>ENGLISH COMPULSORY</t>
  </si>
  <si>
    <t>PROGRESS REPORT</t>
  </si>
  <si>
    <t>SHARMA</t>
  </si>
  <si>
    <t>D. KAVITA</t>
  </si>
  <si>
    <t>MEENA</t>
  </si>
  <si>
    <t>REKHA</t>
  </si>
  <si>
    <t>RO. NO.</t>
  </si>
  <si>
    <t>UNIT TEST</t>
  </si>
  <si>
    <t>HALF YEARLY EXAM.</t>
  </si>
  <si>
    <t>ANNUAL EXAM.</t>
  </si>
  <si>
    <t>FIRST</t>
  </si>
  <si>
    <t>SECOND</t>
  </si>
  <si>
    <t>THIRD</t>
  </si>
  <si>
    <t>DATE OF RESULT DECLARATION</t>
  </si>
  <si>
    <t>MAXIMUM MARKS</t>
  </si>
  <si>
    <t>CONT. ASSMNT.</t>
  </si>
  <si>
    <t>ST. ATT.</t>
  </si>
  <si>
    <t>TOTAL MTNGS.</t>
  </si>
  <si>
    <t>MEETINGS</t>
  </si>
  <si>
    <t>MONTHLY ATTENDANCE</t>
  </si>
  <si>
    <t>APRIL</t>
  </si>
  <si>
    <t>MAY</t>
  </si>
  <si>
    <t>JULY</t>
  </si>
  <si>
    <t>AUGUST</t>
  </si>
  <si>
    <t>SEPTEMBER</t>
  </si>
  <si>
    <t>OCTOBER</t>
  </si>
  <si>
    <t>NOVEMBER</t>
  </si>
  <si>
    <t>DECEMBER</t>
  </si>
  <si>
    <t>JANUARY</t>
  </si>
  <si>
    <t>FEBRUARY</t>
  </si>
  <si>
    <t>MARCH</t>
  </si>
  <si>
    <t xml:space="preserve">TOTAL UPTO MAY </t>
  </si>
  <si>
    <t xml:space="preserve">TOTAL UPTO JULY </t>
  </si>
  <si>
    <t xml:space="preserve">TOTAL UPTO AUGUST </t>
  </si>
  <si>
    <t xml:space="preserve">TOTAL UPTO SEPTEMBER </t>
  </si>
  <si>
    <t xml:space="preserve">TOTAL UPTO NOVEMBER </t>
  </si>
  <si>
    <t xml:space="preserve">TOTAL UPTO DECEMBER </t>
  </si>
  <si>
    <t xml:space="preserve">TOTAL UPTO JANUARY </t>
  </si>
  <si>
    <t xml:space="preserve">TOTAL UPTO FEBRUARY </t>
  </si>
  <si>
    <t xml:space="preserve">TOTAL UPTO MARCH </t>
  </si>
  <si>
    <t>total attendance for the month</t>
  </si>
  <si>
    <t>daily average attendance</t>
  </si>
  <si>
    <t>TOTAL UPTO OCTOBER</t>
  </si>
  <si>
    <t xml:space="preserve"> TOTAL FOR THE SESSION</t>
  </si>
  <si>
    <t>SUBJECT CODE</t>
  </si>
  <si>
    <t>THEORY</t>
  </si>
  <si>
    <t>PRACTICAL</t>
  </si>
  <si>
    <t>RESULT SHEET</t>
  </si>
  <si>
    <t>SUBJECT TOTAL</t>
  </si>
  <si>
    <t>SUBJECT TOTAL THEORY</t>
  </si>
  <si>
    <t>SUBJECT TOTAL PRACT.</t>
  </si>
  <si>
    <t>GRAND TOTAL OBTAINED</t>
  </si>
  <si>
    <t>PERCENTAGE</t>
  </si>
  <si>
    <t>RANK</t>
  </si>
  <si>
    <t>MTNG</t>
  </si>
  <si>
    <t>ST ATT</t>
  </si>
  <si>
    <t>DIV. IN SUB.</t>
  </si>
  <si>
    <t>RES. IN SUB.</t>
  </si>
  <si>
    <t>SUB. ANN. THEOROY</t>
  </si>
  <si>
    <t>SUB. ANN. PRACT.</t>
  </si>
  <si>
    <t>GRACE MARKS</t>
  </si>
  <si>
    <t>SUBJECTS FOR SUPPL. EXAM.</t>
  </si>
  <si>
    <t>SUBJECTS IN WHICH FAILED</t>
  </si>
  <si>
    <t>SUBJECT OF GRACE MARKS</t>
  </si>
  <si>
    <t>SUBJECTS FOR RE-EXAM.</t>
  </si>
  <si>
    <t>SUBJECTS OF DISTINCTION</t>
  </si>
  <si>
    <t>FINAL RESULT</t>
  </si>
  <si>
    <t>REMARKS</t>
  </si>
  <si>
    <t>TOTAL THEORY TESTS + HYE</t>
  </si>
  <si>
    <t>TOTAL OF TESTS+ HYE</t>
  </si>
  <si>
    <t>SUBJECT-WISE RESULT</t>
  </si>
  <si>
    <t>SUBJECTS OF FAILURE</t>
  </si>
  <si>
    <t>SUBJECTS FOR SUPPL.</t>
  </si>
  <si>
    <t>GRACE IN 1 SUBJECT</t>
  </si>
  <si>
    <t>GRACE IN 2 SUBJECTS</t>
  </si>
  <si>
    <t>SUBJECTS FOR RE-EXAM</t>
  </si>
  <si>
    <t>ADDITIONAL SUBJECTS</t>
  </si>
  <si>
    <t>NSO</t>
  </si>
  <si>
    <t>FAIL</t>
  </si>
  <si>
    <t>FAIL Nk= la[;k</t>
  </si>
  <si>
    <t>RE-EXAM.</t>
  </si>
  <si>
    <t>SUPPL.</t>
  </si>
  <si>
    <t>PASS</t>
  </si>
  <si>
    <t>PASS %</t>
  </si>
  <si>
    <t>PASS/    PASS BY GRACE/ FAIL/ SUPPL./ FAIL</t>
  </si>
  <si>
    <t>RESULT OF SUPPL. EXAM.</t>
  </si>
  <si>
    <t>ATTENDANCE</t>
  </si>
  <si>
    <t>SUBJECTS FOR SUPPL. OR RE-EXAM.</t>
  </si>
  <si>
    <t>NO. OF SUB. FOR SUPPL. OR RE-EXAM</t>
  </si>
  <si>
    <t>MARKS OBTAINED</t>
  </si>
  <si>
    <t>MARKS ADDED FOR DIVISION CAL.</t>
  </si>
  <si>
    <t>SUBJECT RESULT</t>
  </si>
  <si>
    <t>MAX. MARKS</t>
  </si>
  <si>
    <t>MAKRS OBTAINED</t>
  </si>
  <si>
    <t>NO. OF SUBJECTS PASSED IN FOR SUPPL. OR RE-EXAM.</t>
  </si>
  <si>
    <t>NO. OF SUBJECTS APPEARED IN FOR SUPPL. OR RE-EXAM.</t>
  </si>
  <si>
    <t>RESULT</t>
  </si>
  <si>
    <t>PERCENTAGE OBTAINED</t>
  </si>
  <si>
    <t>RESULT OF SUPPL. OR RE-EXAM.</t>
  </si>
  <si>
    <t>OPT 3</t>
  </si>
  <si>
    <t>OPT 1</t>
  </si>
  <si>
    <t>OPT 2</t>
  </si>
  <si>
    <t>TTL</t>
  </si>
  <si>
    <t>APPEARED</t>
  </si>
  <si>
    <t>PASS PERCENTAGE</t>
  </si>
  <si>
    <t>DISTINCTION</t>
  </si>
  <si>
    <t>FIRST DIV.</t>
  </si>
  <si>
    <t>SECOND DIV.</t>
  </si>
  <si>
    <t>THIRD DIV.</t>
  </si>
  <si>
    <t>ABSENT</t>
  </si>
  <si>
    <t>DATE OF DECLARATION OF SUPPL. EXAM.</t>
  </si>
  <si>
    <t>FIRST DIVISION</t>
  </si>
  <si>
    <t>SECOND DIVISION</t>
  </si>
  <si>
    <t>THIRD DIVISION</t>
  </si>
  <si>
    <t>TOTAL PASSED</t>
  </si>
  <si>
    <t>RESULT CATEGORY-WISE</t>
  </si>
  <si>
    <t>CLASS</t>
  </si>
  <si>
    <t>SESSION</t>
  </si>
  <si>
    <t>SUBJECT-WISE RESULT OF THE CLASS</t>
  </si>
  <si>
    <t>SUBJECT</t>
  </si>
  <si>
    <t>No. of students appeared</t>
  </si>
  <si>
    <t>Aggregate result of the class</t>
  </si>
  <si>
    <t>Total</t>
  </si>
  <si>
    <t>Main Exam.</t>
  </si>
  <si>
    <t>Total after suppl. and re-exam.</t>
  </si>
  <si>
    <t>No. of students passed &amp; pass %age</t>
  </si>
  <si>
    <t>Failed in main exam.</t>
  </si>
  <si>
    <t>Passed through suppl. or re-exam.</t>
  </si>
  <si>
    <t>Failed in suppl. re-exam.</t>
  </si>
  <si>
    <t>Total No. of students failed</t>
  </si>
  <si>
    <t>Teacher-wise result</t>
  </si>
  <si>
    <t>Name of the teacher</t>
  </si>
  <si>
    <t>No. of students passed</t>
  </si>
  <si>
    <t>Percentage</t>
  </si>
  <si>
    <t>No. of students failed</t>
  </si>
  <si>
    <t>No. of students in supplementary exam.</t>
  </si>
  <si>
    <t>Result with held</t>
  </si>
  <si>
    <t>No. of students for re-exam.</t>
  </si>
  <si>
    <t xml:space="preserve">TOTAL </t>
  </si>
  <si>
    <t>Signature of the maker</t>
  </si>
  <si>
    <t>Signature of the class teacher</t>
  </si>
  <si>
    <t>Signature of the checker</t>
  </si>
  <si>
    <t>Signature of the exam. incharge</t>
  </si>
  <si>
    <t>Date of result declaration</t>
  </si>
  <si>
    <t>session</t>
  </si>
  <si>
    <t>category</t>
  </si>
  <si>
    <t>marks obtained</t>
  </si>
  <si>
    <t>percentage</t>
  </si>
  <si>
    <t>Division</t>
  </si>
  <si>
    <t>Result</t>
  </si>
  <si>
    <t>Class</t>
  </si>
  <si>
    <t>Details</t>
  </si>
  <si>
    <t>First Division</t>
  </si>
  <si>
    <t>Second Division</t>
  </si>
  <si>
    <t>Third Division</t>
  </si>
  <si>
    <t>Total No. of students passed</t>
  </si>
  <si>
    <t>Pass percentage</t>
  </si>
  <si>
    <t>Suppl. re-exam.</t>
  </si>
  <si>
    <t>Signature of the Head of the Institution</t>
  </si>
  <si>
    <t>Subjects for suppl. and re-exam.</t>
  </si>
  <si>
    <t>Appeared</t>
  </si>
  <si>
    <t>Distinction</t>
  </si>
  <si>
    <t>First Div.</t>
  </si>
  <si>
    <t>Second Div.</t>
  </si>
  <si>
    <t>Third Div.</t>
  </si>
  <si>
    <t>Total passed</t>
  </si>
  <si>
    <t>Pass Percentage</t>
  </si>
  <si>
    <t>Suppl.</t>
  </si>
  <si>
    <t>Re-exam.</t>
  </si>
  <si>
    <t>Absent</t>
  </si>
  <si>
    <t>OPTIONAL SUBJECT 1</t>
  </si>
  <si>
    <t>OPTIONAL SUBJECT 2</t>
  </si>
  <si>
    <t>OPTIONAL SUBJECT 3</t>
  </si>
  <si>
    <t>Marks obtained in suppl.  or re-exam.</t>
  </si>
  <si>
    <t xml:space="preserve">OPTIONAL SUBJECT </t>
  </si>
  <si>
    <t>COMPULSORY</t>
  </si>
  <si>
    <t>Max. Marks for Suppl. or re-exam.</t>
  </si>
  <si>
    <t>HYE TH.</t>
  </si>
  <si>
    <t>HYE PRCT.</t>
  </si>
  <si>
    <t>Activity Based Evaluation</t>
  </si>
  <si>
    <t>Assignment Evaluation</t>
  </si>
  <si>
    <t>Date of Birth</t>
  </si>
  <si>
    <t>Rank</t>
  </si>
  <si>
    <t>Department of Education, Rajasthan</t>
  </si>
  <si>
    <t>SUB. RES.</t>
  </si>
  <si>
    <t>TOTAL HYE</t>
  </si>
  <si>
    <t>TOTAL TH.</t>
  </si>
  <si>
    <t>TOTAL PRCT.</t>
  </si>
  <si>
    <t>ANNUAL TH.</t>
  </si>
  <si>
    <t>ANNUAL PRCT.</t>
  </si>
  <si>
    <t>TOTAL ANNUAL</t>
  </si>
  <si>
    <t>TOTAL MARKS</t>
  </si>
  <si>
    <t>TOTAL MARKS OBTAINED</t>
  </si>
  <si>
    <t>TOTAL MAX. MARKS</t>
  </si>
  <si>
    <t>TEST/ EXAM</t>
  </si>
  <si>
    <t>TOTAL TESTS+HYE TH.</t>
  </si>
  <si>
    <t>DETAILS OF SUPPL./RE-EXAM.</t>
  </si>
  <si>
    <t>DATE OF RES. DECLARATION</t>
  </si>
  <si>
    <t>SIGN. OF THE CHECKER</t>
  </si>
  <si>
    <t>100/ 70/30</t>
  </si>
  <si>
    <t>200/ 150/50</t>
  </si>
  <si>
    <t>ATTEDANCE UPTO</t>
  </si>
  <si>
    <t>STUDENT'S ATT.</t>
  </si>
  <si>
    <t>TOTAL MEETINGS</t>
  </si>
  <si>
    <t>TOTAL ATTENDANCE</t>
  </si>
  <si>
    <t>ROLL NO.</t>
  </si>
  <si>
    <t>CLASS AND SEC.</t>
  </si>
  <si>
    <t>SUB TOTAL</t>
  </si>
  <si>
    <t>SIGN. OF THE CLASS TEACHER</t>
  </si>
  <si>
    <t>SIGN. OF THE PARENT</t>
  </si>
  <si>
    <t>DIV.</t>
  </si>
  <si>
    <t>MAX. MARKS SUPPL./  RE-EXAM.</t>
  </si>
  <si>
    <t>SUB DIV</t>
  </si>
  <si>
    <t>MAIN EXAM. RESULT</t>
  </si>
  <si>
    <t>SUBJECT-W-SE RESULT</t>
  </si>
  <si>
    <t>PASS/  PASS BY GRACE/ FAIL</t>
  </si>
  <si>
    <t>PASS/    PASS BY GRACE/  SUPPL./    FAIL</t>
  </si>
  <si>
    <t>MAIN</t>
  </si>
  <si>
    <t>CROSS CHECK RESULT</t>
  </si>
  <si>
    <t>DATE OF DECLARATION OF SUPPLEMENTARY EXAMS.</t>
  </si>
  <si>
    <t>AGGREGATE RESULT</t>
  </si>
  <si>
    <t>FINAL</t>
  </si>
  <si>
    <t>%AGE AFTER SUPPL.</t>
  </si>
  <si>
    <t>FINAL %AGE OF MARKS OBTAINED</t>
  </si>
  <si>
    <t>GENDER</t>
  </si>
  <si>
    <r>
      <t xml:space="preserve">CATEGORY </t>
    </r>
    <r>
      <rPr>
        <b/>
        <sz val="8"/>
        <rFont val="Wingdings"/>
        <charset val="2"/>
      </rPr>
      <t>à</t>
    </r>
  </si>
  <si>
    <t>GO TO LAST ROW</t>
  </si>
  <si>
    <t>11 'A'</t>
  </si>
  <si>
    <t>b</t>
  </si>
  <si>
    <t>c</t>
  </si>
  <si>
    <t>d</t>
  </si>
  <si>
    <t>fjtYV odZcqd ds iz;ksx esa vkusokyh lkekU; leL;k,¡ o lek/kku</t>
  </si>
  <si>
    <t>If you do not not want to enter monthly attendance and enter the total,</t>
  </si>
  <si>
    <t>Unprotect the sheet and do what you want to ( but take your principal’s permission for it.)</t>
  </si>
  <si>
    <t xml:space="preserve">d{kk 6 ls 9 rd r`rh; Hkk’kk ds dksM gSa </t>
  </si>
  <si>
    <t>CLICK HERE FOR HELP</t>
  </si>
  <si>
    <t xml:space="preserve">TOTAL ATTENDANCE UPTO </t>
  </si>
  <si>
    <t></t>
  </si>
  <si>
    <t>Print the report card from the sheet named 'Full Report'</t>
  </si>
  <si>
    <t>f</t>
  </si>
  <si>
    <t>e</t>
  </si>
  <si>
    <t>g</t>
  </si>
  <si>
    <t>h</t>
  </si>
  <si>
    <t>OPTIONAL 1</t>
  </si>
  <si>
    <t>WHAT IS SPECIAL ABOUT THIS WORKBOOK?</t>
  </si>
  <si>
    <t>OPTIONAL 3</t>
  </si>
  <si>
    <t>OPTIONAL 2</t>
  </si>
  <si>
    <t>MAX. MARKS FOR NORMAL PR. SUBJECTS</t>
  </si>
  <si>
    <t>MAX. MARKS FOR SPECIAL PR. SUBJECTS</t>
  </si>
  <si>
    <t>MAX. MARKS FOR TH. SUBJECTS</t>
  </si>
  <si>
    <t>P</t>
  </si>
  <si>
    <t>T</t>
  </si>
  <si>
    <t>SP</t>
  </si>
  <si>
    <t>ANNUAL</t>
  </si>
  <si>
    <t>SUBJECT TOTAL PRACTICAL</t>
  </si>
  <si>
    <t>EXMEPTION IN TH.</t>
  </si>
  <si>
    <t>EXMEPTION IN PR.</t>
  </si>
  <si>
    <t>RESULT IN THEORY</t>
  </si>
  <si>
    <t>RESULT IN PRACTICAL</t>
  </si>
  <si>
    <t>HN</t>
  </si>
  <si>
    <t>ENG</t>
  </si>
  <si>
    <t>A 001</t>
  </si>
  <si>
    <t>B 001</t>
  </si>
  <si>
    <t>C 001</t>
  </si>
  <si>
    <t>A 003</t>
  </si>
  <si>
    <t>B 003</t>
  </si>
  <si>
    <t>C 003</t>
  </si>
  <si>
    <r>
      <t xml:space="preserve">Anil Kumar Somani 
Lecturer in Physics  
Govt. Hr. Sec. School, Nimbahera,  
Distt. Chittaurgarh,
Rajasthan 
</t>
    </r>
    <r>
      <rPr>
        <sz val="22"/>
        <color theme="1" tint="4.9989318521683403E-2"/>
        <rFont val="Wingdings"/>
        <charset val="2"/>
      </rPr>
      <t/>
    </r>
  </si>
  <si>
    <t>%</t>
  </si>
  <si>
    <t>ATTENDACNE %AGE</t>
  </si>
  <si>
    <t>CATEGORY-WISE RESULT WILL SHOW CORRECT RESULTS ONLY AFTER THE DECLARATION OF THE SUPPLEMENTARY EXAM. RESULTS</t>
  </si>
  <si>
    <t>DATE OF DECLARATION OF SUPPL. EXAM RESULT</t>
  </si>
  <si>
    <t>TOTALS</t>
  </si>
  <si>
    <t>ALL</t>
  </si>
  <si>
    <r>
      <t xml:space="preserve">SUBJECT  </t>
    </r>
    <r>
      <rPr>
        <b/>
        <sz val="8"/>
        <rFont val="Wingdings"/>
        <charset val="2"/>
      </rPr>
      <t></t>
    </r>
  </si>
  <si>
    <r>
      <t xml:space="preserve">RESULTS </t>
    </r>
    <r>
      <rPr>
        <sz val="9"/>
        <rFont val="Wingdings"/>
        <family val="1"/>
      </rPr>
      <t></t>
    </r>
  </si>
  <si>
    <t xml:space="preserve">GRADE </t>
  </si>
  <si>
    <t>SUBJECT GRADE</t>
  </si>
  <si>
    <t>.</t>
  </si>
  <si>
    <t>designed by  
D. Kavita
Lecturer in English  
Govt. Girls' Hr. Sec. School,  Nimbahera,   
Distt. Chittaurgarh, Rajasthan  
kavita.fadnavis@gmail.com</t>
  </si>
  <si>
    <r>
      <t>Pushpendra Kumar Sharma                        Principal 
Govt. Hr. Sec. School, Veerpura  
Distt. Udaipur,
Rajasthan</t>
    </r>
    <r>
      <rPr>
        <sz val="22"/>
        <color theme="1" tint="4.9989318521683403E-2"/>
        <rFont val="Wingdings"/>
        <charset val="2"/>
      </rPr>
      <t/>
    </r>
  </si>
  <si>
    <t>Arvind Kumar Sharma
Sr.Teacher (Maths)
Govt. Girls Sec. School Ramsar, Srinagar (Ajmer) Distt. Ajmer,  
Rajasthan</t>
  </si>
  <si>
    <t>Plz. Read all instructions given in this pages carefully before you proceed. For more help you can download the training videos from www.ctor.in</t>
  </si>
  <si>
    <r>
      <rPr>
        <sz val="14"/>
        <rFont val="Cambria"/>
        <family val="1"/>
        <scheme val="major"/>
      </rPr>
      <t xml:space="preserve">This workbook can prepare results of 100 students of a class. According the the the departmental norms we can split the class into two sections as soon as the strength crosses 60 students, yet this workbooks supports result upto a strength of 100 students. Please limit your class strength not to exceed </t>
    </r>
    <r>
      <rPr>
        <sz val="14"/>
        <color rgb="FF0000FF"/>
        <rFont val="Cambria"/>
        <family val="1"/>
        <scheme val="major"/>
      </rPr>
      <t>If there occur any errors in your result due to accidental deletion or feeding in wrong sheets, you can rectify all such errors by using a fresh workbook and just copying the 'details' of your old workbook into the new one.</t>
    </r>
    <r>
      <rPr>
        <sz val="14"/>
        <color indexed="11"/>
        <rFont val="Cambria"/>
        <family val="1"/>
        <scheme val="major"/>
      </rPr>
      <t xml:space="preserve"> </t>
    </r>
    <r>
      <rPr>
        <sz val="14"/>
        <color rgb="FF9933FF"/>
        <rFont val="Cambria"/>
        <family val="1"/>
        <scheme val="major"/>
      </rPr>
      <t xml:space="preserve">Password to enter </t>
    </r>
    <r>
      <rPr>
        <sz val="14"/>
        <color rgb="FFFF0000"/>
        <rFont val="Cambria"/>
        <family val="1"/>
        <scheme val="major"/>
      </rPr>
      <t xml:space="preserve">details  entries </t>
    </r>
    <r>
      <rPr>
        <sz val="14"/>
        <color rgb="FF9933FF"/>
        <rFont val="Cambria"/>
        <family val="1"/>
        <scheme val="major"/>
      </rPr>
      <t>is '</t>
    </r>
    <r>
      <rPr>
        <sz val="14"/>
        <color rgb="FFFF0000"/>
        <rFont val="Cambria"/>
        <family val="1"/>
        <scheme val="major"/>
      </rPr>
      <t>shivira</t>
    </r>
    <r>
      <rPr>
        <sz val="14"/>
        <color rgb="FF9933FF"/>
        <rFont val="Cambria"/>
        <family val="1"/>
        <scheme val="major"/>
      </rPr>
      <t>'.  All  sheets are protected.</t>
    </r>
    <r>
      <rPr>
        <sz val="14"/>
        <color indexed="10"/>
        <rFont val="Cambria"/>
        <family val="1"/>
        <scheme val="major"/>
      </rPr>
      <t xml:space="preserve"> The password to unprotect sheets is 'dkf'. </t>
    </r>
    <r>
      <rPr>
        <sz val="14"/>
        <rFont val="Cambria"/>
        <family val="1"/>
        <scheme val="major"/>
      </rPr>
      <t xml:space="preserve">For any queries regarding the use of this application, drop a mail to </t>
    </r>
    <r>
      <rPr>
        <u/>
        <sz val="14"/>
        <color rgb="FFFF0000"/>
        <rFont val="Cambria"/>
        <family val="1"/>
        <scheme val="major"/>
      </rPr>
      <t>kavita.fadnavis@gmail.com</t>
    </r>
    <r>
      <rPr>
        <sz val="14"/>
        <rFont val="Cambria"/>
        <family val="1"/>
        <scheme val="major"/>
      </rPr>
      <t xml:space="preserve">  You may also contact the master trainers of your own district.         </t>
    </r>
    <r>
      <rPr>
        <sz val="14"/>
        <color indexed="10"/>
        <rFont val="Cambria"/>
        <family val="1"/>
        <scheme val="major"/>
      </rPr>
      <t xml:space="preserve">         
</t>
    </r>
    <r>
      <rPr>
        <sz val="14"/>
        <rFont val="Cambria"/>
        <family val="1"/>
        <scheme val="major"/>
      </rPr>
      <t>D. Kavita</t>
    </r>
  </si>
  <si>
    <t>Plz. Read the class promotion rules before you begin to work on this workbook. Use this workbook only if you find it as per rules. The cell pertaining to the result of a student of class 8th is deliberately left blank in case he/she sobtains grade 'e' in any of the subjects. Fill it using your own understanding of the rules.</t>
  </si>
  <si>
    <t>CLICK HERE TO GO BACK TO DETAILS TO CONTINUE DATA ENTRY</t>
  </si>
  <si>
    <t>HOW TO MAKE ENTRIES?</t>
  </si>
  <si>
    <t>The current sheet, 'from the developer's desk' is only to read and undestand as to how to prepare result, do not try to unprotect it, you need not make any entries here.</t>
  </si>
  <si>
    <t>When you try to type in any cell for the first time, you are requested to enter the password. The password is 'shivira'</t>
  </si>
  <si>
    <t>Enter students' details and marks only in the sheet named 'details' and no where else.</t>
  </si>
  <si>
    <t>Enter the marks of after supplementary exam. in the sheet named 'Result Subject-wise'</t>
  </si>
  <si>
    <t>WHAT IS PASTE SPECIAL, WHERE AND WHY TO USE IT?</t>
  </si>
  <si>
    <r>
      <t xml:space="preserve">vki viuh iqjkuh odZcqd ds </t>
    </r>
    <r>
      <rPr>
        <sz val="14"/>
        <color rgb="FF000000"/>
        <rFont val="Cambria"/>
        <family val="1"/>
      </rPr>
      <t>details</t>
    </r>
    <r>
      <rPr>
        <sz val="14"/>
        <color rgb="FF000000"/>
        <rFont val="Kruti Dev 010"/>
      </rPr>
      <t xml:space="preserve"> ls </t>
    </r>
    <r>
      <rPr>
        <sz val="14"/>
        <color rgb="FF000000"/>
        <rFont val="Cambria"/>
        <family val="1"/>
      </rPr>
      <t>data</t>
    </r>
    <r>
      <rPr>
        <sz val="14"/>
        <color rgb="FF000000"/>
        <rFont val="Kruti Dev 010"/>
      </rPr>
      <t xml:space="preserve"> dks </t>
    </r>
    <r>
      <rPr>
        <sz val="14"/>
        <color rgb="FF000000"/>
        <rFont val="Cambria"/>
        <family val="1"/>
      </rPr>
      <t>copy</t>
    </r>
    <r>
      <rPr>
        <sz val="14"/>
        <color rgb="FF000000"/>
        <rFont val="Kruti Dev 010"/>
      </rPr>
      <t xml:space="preserve"> dj ubZ “khV esa </t>
    </r>
    <r>
      <rPr>
        <sz val="14"/>
        <color rgb="FF000000"/>
        <rFont val="Cambria"/>
        <family val="1"/>
      </rPr>
      <t>paste</t>
    </r>
    <r>
      <rPr>
        <sz val="14"/>
        <color rgb="FF000000"/>
        <rFont val="Kruti Dev 010"/>
      </rPr>
      <t xml:space="preserve"> djuk pkgsa rks </t>
    </r>
    <r>
      <rPr>
        <sz val="14"/>
        <color rgb="FF000000"/>
        <rFont val="Cambria"/>
        <family val="1"/>
      </rPr>
      <t>paste special option</t>
    </r>
    <r>
      <rPr>
        <sz val="14"/>
        <color rgb="FF000000"/>
        <rFont val="Kruti Dev 010"/>
      </rPr>
      <t xml:space="preserve"> dk gh iz;ksx djsa ,slk djus ij ubZ odZcqd ds </t>
    </r>
    <r>
      <rPr>
        <sz val="14"/>
        <color rgb="FF000000"/>
        <rFont val="Cambria"/>
        <family val="1"/>
      </rPr>
      <t>formatting</t>
    </r>
    <r>
      <rPr>
        <sz val="14"/>
        <color rgb="FF000000"/>
        <rFont val="Kruti Dev 010"/>
      </rPr>
      <t xml:space="preserve"> vkSj </t>
    </r>
    <r>
      <rPr>
        <sz val="14"/>
        <color rgb="FF000000"/>
        <rFont val="Cambria"/>
        <family val="1"/>
      </rPr>
      <t>data validation</t>
    </r>
    <r>
      <rPr>
        <sz val="14"/>
        <color rgb="FF000000"/>
        <rFont val="Kruti Dev 010"/>
      </rPr>
      <t xml:space="preserve"> ugha fcxMsaxsA</t>
    </r>
  </si>
  <si>
    <r>
      <t>Paste special</t>
    </r>
    <r>
      <rPr>
        <sz val="14"/>
        <color rgb="FF000000"/>
        <rFont val="Kruti Dev 010"/>
      </rPr>
      <t xml:space="preserve"> ds fy, tgk¡ </t>
    </r>
    <r>
      <rPr>
        <sz val="14"/>
        <color rgb="FF000000"/>
        <rFont val="Cambria"/>
        <family val="1"/>
      </rPr>
      <t>paste</t>
    </r>
    <r>
      <rPr>
        <sz val="14"/>
        <color rgb="FF000000"/>
        <rFont val="Kruti Dev 010"/>
      </rPr>
      <t xml:space="preserve"> djuk gks ogk¡ </t>
    </r>
    <r>
      <rPr>
        <sz val="14"/>
        <color rgb="FF000000"/>
        <rFont val="Cambria"/>
        <family val="1"/>
      </rPr>
      <t>right</t>
    </r>
    <r>
      <rPr>
        <sz val="14"/>
        <color rgb="FF000000"/>
        <rFont val="Kruti Dev 010"/>
      </rPr>
      <t xml:space="preserve"> </t>
    </r>
    <r>
      <rPr>
        <sz val="14"/>
        <color rgb="FF000000"/>
        <rFont val="Cambria"/>
        <family val="1"/>
      </rPr>
      <t>click</t>
    </r>
    <r>
      <rPr>
        <sz val="14"/>
        <color rgb="FF000000"/>
        <rFont val="Kruti Dev 010"/>
      </rPr>
      <t xml:space="preserve"> dj </t>
    </r>
    <r>
      <rPr>
        <sz val="14"/>
        <color rgb="FF000000"/>
        <rFont val="Cambria"/>
        <family val="1"/>
      </rPr>
      <t>paste special</t>
    </r>
    <r>
      <rPr>
        <sz val="14"/>
        <color rgb="FF000000"/>
        <rFont val="Kruti Dev 010"/>
      </rPr>
      <t xml:space="preserve"> ls </t>
    </r>
    <r>
      <rPr>
        <sz val="14"/>
        <color rgb="FF000000"/>
        <rFont val="Cambria"/>
        <family val="1"/>
      </rPr>
      <t>paste</t>
    </r>
    <r>
      <rPr>
        <sz val="14"/>
        <color rgb="FF000000"/>
        <rFont val="Kruti Dev 010"/>
      </rPr>
      <t xml:space="preserve"> </t>
    </r>
    <r>
      <rPr>
        <sz val="14"/>
        <color rgb="FF000000"/>
        <rFont val="Cambria"/>
        <family val="1"/>
      </rPr>
      <t>values</t>
    </r>
    <r>
      <rPr>
        <sz val="14"/>
        <color rgb="FF000000"/>
        <rFont val="Kruti Dev 010"/>
      </rPr>
      <t xml:space="preserve"> dk </t>
    </r>
    <r>
      <rPr>
        <sz val="14"/>
        <color rgb="FF000000"/>
        <rFont val="Cambria"/>
        <family val="1"/>
      </rPr>
      <t xml:space="preserve">option select </t>
    </r>
    <r>
      <rPr>
        <sz val="14"/>
        <color rgb="FF000000"/>
        <rFont val="Kruti Dev 010"/>
      </rPr>
      <t xml:space="preserve">djsaA </t>
    </r>
    <r>
      <rPr>
        <sz val="14"/>
        <color rgb="FFFF0000"/>
        <rFont val="Cambria"/>
        <family val="1"/>
        <scheme val="major"/>
      </rPr>
      <t>Cut Paste</t>
    </r>
    <r>
      <rPr>
        <sz val="14"/>
        <color rgb="FF000000"/>
        <rFont val="Kruti Dev 010"/>
      </rPr>
      <t xml:space="preserve"> fcYdqy u djsaA fdlh Hkh </t>
    </r>
    <r>
      <rPr>
        <sz val="14"/>
        <color rgb="FFFF0000"/>
        <rFont val="Cambria"/>
        <family val="1"/>
        <scheme val="major"/>
      </rPr>
      <t>Cell</t>
    </r>
    <r>
      <rPr>
        <sz val="14"/>
        <color rgb="FF000000"/>
        <rFont val="Kruti Dev 010"/>
      </rPr>
      <t xml:space="preserve"> dks </t>
    </r>
    <r>
      <rPr>
        <sz val="14"/>
        <color rgb="FFFF0000"/>
        <rFont val="Cambria"/>
        <family val="1"/>
        <scheme val="major"/>
      </rPr>
      <t xml:space="preserve">delete </t>
    </r>
    <r>
      <rPr>
        <sz val="14"/>
        <color rgb="FF000000"/>
        <rFont val="Kruti Dev 010"/>
      </rPr>
      <t>ua djsaA</t>
    </r>
  </si>
  <si>
    <t>WHY AND HOW TO SET DATE FORMAT?</t>
  </si>
  <si>
    <r>
      <t xml:space="preserve">izfof’V;k¡ izkjEHk djus ls igys vius dEI;wVj dk </t>
    </r>
    <r>
      <rPr>
        <sz val="14"/>
        <color rgb="FF000000"/>
        <rFont val="Calibri"/>
        <family val="2"/>
      </rPr>
      <t>date format set</t>
    </r>
    <r>
      <rPr>
        <sz val="14"/>
        <color rgb="FF000000"/>
        <rFont val="Kruti Dev 010"/>
      </rPr>
      <t xml:space="preserve"> djsa D;ksa fd </t>
    </r>
    <r>
      <rPr>
        <sz val="14"/>
        <color rgb="FF000000"/>
        <rFont val="Cambria"/>
        <family val="1"/>
      </rPr>
      <t xml:space="preserve">by default </t>
    </r>
    <r>
      <rPr>
        <sz val="14"/>
        <color rgb="FF000000"/>
        <rFont val="Kruti Dev 010"/>
      </rPr>
      <t>;g</t>
    </r>
    <r>
      <rPr>
        <sz val="14"/>
        <color rgb="FF000000"/>
        <rFont val="Cambria"/>
        <family val="1"/>
      </rPr>
      <t xml:space="preserve"> mm/dd/yy</t>
    </r>
    <r>
      <rPr>
        <sz val="14"/>
        <color rgb="FF000000"/>
        <rFont val="Kruti Dev 010"/>
      </rPr>
      <t xml:space="preserve"> gksrk gS tc fd ges </t>
    </r>
    <r>
      <rPr>
        <sz val="14"/>
        <color rgb="FF000000"/>
        <rFont val="Camrbria"/>
      </rPr>
      <t>dd/mm/yy</t>
    </r>
    <r>
      <rPr>
        <sz val="14"/>
        <color rgb="FF000000"/>
        <rFont val="Kruti Dev 010"/>
      </rPr>
      <t xml:space="preserve"> dh vko';drk gksrh gSA</t>
    </r>
  </si>
  <si>
    <r>
      <t xml:space="preserve">date format </t>
    </r>
    <r>
      <rPr>
        <sz val="14"/>
        <color theme="1"/>
        <rFont val="Kruti Dev 010"/>
      </rPr>
      <t xml:space="preserve">dks cnyus ds fy;s </t>
    </r>
    <r>
      <rPr>
        <sz val="14"/>
        <color theme="1"/>
        <rFont val="Calibri"/>
        <family val="2"/>
      </rPr>
      <t xml:space="preserve">control panel </t>
    </r>
    <r>
      <rPr>
        <sz val="14"/>
        <color theme="1"/>
        <rFont val="Kruti Dev 010"/>
      </rPr>
      <t xml:space="preserve">esa </t>
    </r>
    <r>
      <rPr>
        <sz val="14"/>
        <color theme="1"/>
        <rFont val="Calibri"/>
        <family val="2"/>
      </rPr>
      <t xml:space="preserve">regional language setting  </t>
    </r>
    <r>
      <rPr>
        <sz val="14"/>
        <color theme="1"/>
        <rFont val="Kruti Dev 010"/>
      </rPr>
      <t xml:space="preserve">esa </t>
    </r>
    <r>
      <rPr>
        <sz val="14"/>
        <color theme="1"/>
        <rFont val="Times New Roman"/>
        <family val="1"/>
      </rPr>
      <t>date format mm/dd/yy</t>
    </r>
    <r>
      <rPr>
        <sz val="14"/>
        <color theme="1"/>
        <rFont val="Kruti Dev 010"/>
      </rPr>
      <t xml:space="preserve"> ds LFkku ij </t>
    </r>
    <r>
      <rPr>
        <sz val="14"/>
        <color theme="1"/>
        <rFont val="Times New Roman"/>
        <family val="1"/>
      </rPr>
      <t>dd/mm/yy</t>
    </r>
    <r>
      <rPr>
        <sz val="14"/>
        <color theme="1"/>
        <rFont val="Kruti Dev 010"/>
      </rPr>
      <t>djsaA</t>
    </r>
  </si>
  <si>
    <t>WHY AND HOW TO UNPROTECT SHEET?</t>
  </si>
  <si>
    <t>There is no need to unprotect any sheet unless you want to change any formula and if you do so, you will be responsible for the errors thereafter. To Unprotect a sheet follow these steps….</t>
  </si>
  <si>
    <r>
      <t>1.</t>
    </r>
    <r>
      <rPr>
        <sz val="14"/>
        <color rgb="FF0000FF"/>
        <rFont val="Times New Roman"/>
        <family val="1"/>
      </rPr>
      <t xml:space="preserve">    </t>
    </r>
    <r>
      <rPr>
        <sz val="14"/>
        <color rgb="FF0000FF"/>
        <rFont val="Calibri"/>
        <family val="2"/>
      </rPr>
      <t>Click on the review Tab</t>
    </r>
  </si>
  <si>
    <r>
      <t>2.</t>
    </r>
    <r>
      <rPr>
        <sz val="14"/>
        <color rgb="FF0000FF"/>
        <rFont val="Times New Roman"/>
        <family val="1"/>
      </rPr>
      <t xml:space="preserve">    </t>
    </r>
    <r>
      <rPr>
        <sz val="14"/>
        <color rgb="FF0000FF"/>
        <rFont val="Calibri"/>
        <family val="2"/>
      </rPr>
      <t>Select the option ‘Unprotect Sheet’</t>
    </r>
  </si>
  <si>
    <r>
      <t>3.</t>
    </r>
    <r>
      <rPr>
        <sz val="14"/>
        <color rgb="FF0000FF"/>
        <rFont val="Times New Roman"/>
        <family val="1"/>
      </rPr>
      <t xml:space="preserve">    </t>
    </r>
    <r>
      <rPr>
        <sz val="14"/>
        <color rgb="FF0000FF"/>
        <rFont val="Calibri"/>
        <family val="2"/>
      </rPr>
      <t>Write the password ‘dkf’</t>
    </r>
  </si>
  <si>
    <r>
      <t>4.</t>
    </r>
    <r>
      <rPr>
        <sz val="14"/>
        <color rgb="FF0000FF"/>
        <rFont val="Times New Roman"/>
        <family val="1"/>
      </rPr>
      <t xml:space="preserve">    </t>
    </r>
    <r>
      <rPr>
        <sz val="14"/>
        <color rgb="FF0000FF"/>
        <rFont val="Calibri"/>
        <family val="2"/>
      </rPr>
      <t>Click OK</t>
    </r>
  </si>
  <si>
    <t>HOW TO ENTER TOTAL ATTENDANCE?</t>
  </si>
  <si>
    <t>WHERE TO GET WORKBOOKS FROM?</t>
  </si>
  <si>
    <r>
      <t xml:space="preserve">fdlh Hkh d{kk ds odZcqd dks </t>
    </r>
    <r>
      <rPr>
        <sz val="14"/>
        <color theme="1"/>
        <rFont val="Cambria"/>
        <family val="1"/>
        <scheme val="major"/>
      </rPr>
      <t xml:space="preserve">www.ctor.in  </t>
    </r>
    <r>
      <rPr>
        <sz val="14"/>
        <color theme="1"/>
        <rFont val="Kruti Dev 010"/>
      </rPr>
      <t xml:space="preserve">ls </t>
    </r>
    <r>
      <rPr>
        <sz val="14"/>
        <color theme="1"/>
        <rFont val="Cambria"/>
        <family val="1"/>
        <scheme val="major"/>
      </rPr>
      <t>download</t>
    </r>
    <r>
      <rPr>
        <sz val="14"/>
        <color theme="1"/>
        <rFont val="Kruti Dev 010"/>
      </rPr>
      <t xml:space="preserve"> djus ds Ik”pkr</t>
    </r>
    <r>
      <rPr>
        <sz val="14"/>
        <color theme="1"/>
        <rFont val="Cambria"/>
        <family val="1"/>
        <scheme val="major"/>
      </rPr>
      <t xml:space="preserve"> save</t>
    </r>
    <r>
      <rPr>
        <sz val="14"/>
        <color theme="1"/>
        <rFont val="Kruti Dev 010"/>
      </rPr>
      <t xml:space="preserve"> djsa o d{kk ds</t>
    </r>
    <r>
      <rPr>
        <sz val="14"/>
        <color theme="1"/>
        <rFont val="Cambria"/>
        <family val="1"/>
        <scheme val="major"/>
      </rPr>
      <t xml:space="preserve"> sections</t>
    </r>
    <r>
      <rPr>
        <sz val="14"/>
        <color theme="1"/>
        <rFont val="Kruti Dev 010"/>
      </rPr>
      <t xml:space="preserve"> dh la[;kuqlkj mldh izfrfyfi;k¡ cukdj muesa izfof’V;k¡ djsaA  </t>
    </r>
  </si>
  <si>
    <r>
      <t xml:space="preserve">odZcqd esa dsoy </t>
    </r>
    <r>
      <rPr>
        <sz val="14"/>
        <color rgb="FF000000"/>
        <rFont val="Calibri"/>
        <family val="2"/>
      </rPr>
      <t>details</t>
    </r>
    <r>
      <rPr>
        <sz val="14"/>
        <color rgb="FF000000"/>
        <rFont val="Kruti Dev 010"/>
      </rPr>
      <t xml:space="preserve"> ds </t>
    </r>
    <r>
      <rPr>
        <sz val="14"/>
        <color rgb="FF000000"/>
        <rFont val="Calibri"/>
        <family val="2"/>
      </rPr>
      <t>page</t>
    </r>
    <r>
      <rPr>
        <sz val="14"/>
        <color rgb="FF000000"/>
        <rFont val="Kruti Dev 010"/>
      </rPr>
      <t xml:space="preserve"> dks HkjsaA vU; ist dsoy v/;;u o fjdkMZ izkIr djus ds fy, gSa] muesa izfof’V;k¡ lEHko ugha gSaA</t>
    </r>
  </si>
  <si>
    <r>
      <t xml:space="preserve">fjtYV odZcqd fgUnh o vaxzsth esa miyC/k gSaA viuh vko”;drkuqlkj iz;ksx djsaA </t>
    </r>
    <r>
      <rPr>
        <sz val="14"/>
        <color rgb="FF000000"/>
        <rFont val="Calibri"/>
        <family val="2"/>
      </rPr>
      <t>Font Change</t>
    </r>
    <r>
      <rPr>
        <sz val="14"/>
        <color rgb="FF000000"/>
        <rFont val="Kruti Dev 010"/>
      </rPr>
      <t xml:space="preserve"> u djsaA</t>
    </r>
  </si>
  <si>
    <r>
      <t>iz;sd odZcqd esa</t>
    </r>
    <r>
      <rPr>
        <sz val="14"/>
        <color rgb="FF0033CC"/>
        <rFont val="Times New Roman"/>
        <family val="1"/>
      </rPr>
      <t xml:space="preserve"> krutidev 10 </t>
    </r>
    <r>
      <rPr>
        <sz val="14"/>
        <color rgb="FF000000"/>
        <rFont val="Kruti Dev 010"/>
      </rPr>
      <t>fgUnh</t>
    </r>
    <r>
      <rPr>
        <sz val="14"/>
        <color rgb="FF0033CC"/>
        <rFont val="Times New Roman"/>
        <family val="1"/>
      </rPr>
      <t xml:space="preserve"> font </t>
    </r>
    <r>
      <rPr>
        <sz val="14"/>
        <color rgb="FF000000"/>
        <rFont val="Kruti Dev 010"/>
      </rPr>
      <t>o</t>
    </r>
    <r>
      <rPr>
        <sz val="14"/>
        <color rgb="FF0033CC"/>
        <rFont val="Times New Roman"/>
        <family val="1"/>
      </rPr>
      <t xml:space="preserve"> cambria English font </t>
    </r>
    <r>
      <rPr>
        <sz val="14"/>
        <color rgb="FF000000"/>
        <rFont val="Kruti Dev 010"/>
      </rPr>
      <t xml:space="preserve">dk iz;ksx fd;k x;k gSA ;fn mDr </t>
    </r>
    <r>
      <rPr>
        <sz val="14"/>
        <color rgb="FF0033CC"/>
        <rFont val="Times New Roman"/>
        <family val="1"/>
      </rPr>
      <t xml:space="preserve">font </t>
    </r>
    <r>
      <rPr>
        <sz val="14"/>
        <color rgb="FF000000"/>
        <rFont val="Kruti Dev 010"/>
      </rPr>
      <t xml:space="preserve">vkids </t>
    </r>
    <r>
      <rPr>
        <sz val="14"/>
        <color rgb="FF0033CC"/>
        <rFont val="Times New Roman"/>
        <family val="1"/>
      </rPr>
      <t xml:space="preserve">computer </t>
    </r>
    <r>
      <rPr>
        <sz val="14"/>
        <color rgb="FF000000"/>
        <rFont val="Kruti Dev 010"/>
      </rPr>
      <t>esa</t>
    </r>
    <r>
      <rPr>
        <sz val="14"/>
        <color rgb="FF0033CC"/>
        <rFont val="Times New Roman"/>
        <family val="1"/>
      </rPr>
      <t xml:space="preserve"> installed </t>
    </r>
    <r>
      <rPr>
        <sz val="14"/>
        <color rgb="FF000000"/>
        <rFont val="Kruti Dev 010"/>
      </rPr>
      <t>u gksa rks</t>
    </r>
    <r>
      <rPr>
        <sz val="14"/>
        <color rgb="FF0033CC"/>
        <rFont val="Times New Roman"/>
        <family val="1"/>
      </rPr>
      <t xml:space="preserve"> website </t>
    </r>
    <r>
      <rPr>
        <sz val="14"/>
        <color rgb="FF000000"/>
        <rFont val="Kruti Dev 010"/>
      </rPr>
      <t>ls</t>
    </r>
    <r>
      <rPr>
        <sz val="14"/>
        <color rgb="FF0033CC"/>
        <rFont val="Times New Roman"/>
        <family val="1"/>
      </rPr>
      <t xml:space="preserve"> download </t>
    </r>
    <r>
      <rPr>
        <sz val="14"/>
        <color rgb="FF000000"/>
        <rFont val="Kruti Dev 010"/>
      </rPr>
      <t xml:space="preserve">dj </t>
    </r>
    <r>
      <rPr>
        <sz val="14"/>
        <color rgb="FF0033CC"/>
        <rFont val="Times New Roman"/>
        <family val="1"/>
      </rPr>
      <t xml:space="preserve">save </t>
    </r>
    <r>
      <rPr>
        <sz val="14"/>
        <color rgb="FF000000"/>
        <rFont val="Kruti Dev 010"/>
      </rPr>
      <t>djus ds Ik”pkr fuEukuqlkj</t>
    </r>
    <r>
      <rPr>
        <sz val="14"/>
        <color rgb="FF0033CC"/>
        <rFont val="Times New Roman"/>
        <family val="1"/>
      </rPr>
      <t xml:space="preserve"> install </t>
    </r>
    <r>
      <rPr>
        <sz val="14"/>
        <color rgb="FF000000"/>
        <rFont val="Kruti Dev 010"/>
      </rPr>
      <t>djsaA</t>
    </r>
  </si>
  <si>
    <t>HOW TO INSTALL FONTS?</t>
  </si>
  <si>
    <r>
      <t xml:space="preserve">start menu </t>
    </r>
    <r>
      <rPr>
        <sz val="14"/>
        <color theme="1"/>
        <rFont val="Kruti Dev 010"/>
      </rPr>
      <t xml:space="preserve">ls </t>
    </r>
    <r>
      <rPr>
        <sz val="14"/>
        <color theme="1"/>
        <rFont val="Times New Roman"/>
        <family val="1"/>
      </rPr>
      <t xml:space="preserve">control pannel </t>
    </r>
    <r>
      <rPr>
        <sz val="14"/>
        <color theme="1"/>
        <rFont val="Kruti Dev 010"/>
      </rPr>
      <t>[kksysa</t>
    </r>
  </si>
  <si>
    <r>
      <t xml:space="preserve">control pannel </t>
    </r>
    <r>
      <rPr>
        <sz val="14"/>
        <color theme="1"/>
        <rFont val="Kruti Dev 010"/>
      </rPr>
      <t xml:space="preserve">esa </t>
    </r>
    <r>
      <rPr>
        <sz val="14"/>
        <color theme="1"/>
        <rFont val="Times New Roman"/>
        <family val="1"/>
      </rPr>
      <t xml:space="preserve">fonts </t>
    </r>
    <r>
      <rPr>
        <sz val="14"/>
        <color theme="1"/>
        <rFont val="Kruti Dev 010"/>
      </rPr>
      <t xml:space="preserve">uke ds </t>
    </r>
    <r>
      <rPr>
        <sz val="14"/>
        <color theme="1"/>
        <rFont val="Times New Roman"/>
        <family val="1"/>
      </rPr>
      <t xml:space="preserve">folder </t>
    </r>
    <r>
      <rPr>
        <sz val="14"/>
        <color theme="1"/>
        <rFont val="Kruti Dev 010"/>
      </rPr>
      <t xml:space="preserve">ij </t>
    </r>
    <r>
      <rPr>
        <sz val="14"/>
        <color theme="1"/>
        <rFont val="Times New Roman"/>
        <family val="1"/>
      </rPr>
      <t xml:space="preserve">right click </t>
    </r>
    <r>
      <rPr>
        <sz val="14"/>
        <color theme="1"/>
        <rFont val="Kruti Dev 010"/>
      </rPr>
      <t xml:space="preserve">djsa vkSj </t>
    </r>
    <r>
      <rPr>
        <sz val="14"/>
        <color theme="1"/>
        <rFont val="Times New Roman"/>
        <family val="1"/>
      </rPr>
      <t xml:space="preserve">paste </t>
    </r>
    <r>
      <rPr>
        <sz val="14"/>
        <color theme="1"/>
        <rFont val="Kruti Dev 010"/>
      </rPr>
      <t xml:space="preserve">djasA </t>
    </r>
  </si>
  <si>
    <r>
      <t xml:space="preserve">laLd`r ds fy, </t>
    </r>
    <r>
      <rPr>
        <sz val="14"/>
        <color rgb="FFFF0000"/>
        <rFont val="Times New Roman"/>
        <family val="1"/>
      </rPr>
      <t>s</t>
    </r>
    <r>
      <rPr>
        <sz val="14"/>
        <color rgb="FF000000"/>
        <rFont val="Times New Roman"/>
        <family val="1"/>
      </rPr>
      <t>,</t>
    </r>
  </si>
  <si>
    <r>
      <t xml:space="preserve">mnwZ ds fy, </t>
    </r>
    <r>
      <rPr>
        <sz val="14"/>
        <color rgb="FFFF0000"/>
        <rFont val="Times New Roman"/>
        <family val="1"/>
      </rPr>
      <t>u</t>
    </r>
    <r>
      <rPr>
        <sz val="14"/>
        <color rgb="FF000000"/>
        <rFont val="Times New Roman"/>
        <family val="1"/>
      </rPr>
      <t>,</t>
    </r>
  </si>
  <si>
    <r>
      <t xml:space="preserve">xqtjkrh ds fy, </t>
    </r>
    <r>
      <rPr>
        <sz val="14"/>
        <color rgb="FFFF0000"/>
        <rFont val="Times New Roman"/>
        <family val="1"/>
      </rPr>
      <t>g</t>
    </r>
    <r>
      <rPr>
        <sz val="14"/>
        <color rgb="FF000000"/>
        <rFont val="Times New Roman"/>
        <family val="1"/>
      </rPr>
      <t xml:space="preserve">, </t>
    </r>
  </si>
  <si>
    <r>
      <t xml:space="preserve">iatkch ds fy, </t>
    </r>
    <r>
      <rPr>
        <sz val="14"/>
        <color rgb="FFFF0000"/>
        <rFont val="Times New Roman"/>
        <family val="1"/>
      </rPr>
      <t>p</t>
    </r>
    <r>
      <rPr>
        <sz val="14"/>
        <color rgb="FF000000"/>
        <rFont val="Times New Roman"/>
        <family val="1"/>
      </rPr>
      <t>,</t>
    </r>
  </si>
  <si>
    <r>
      <t xml:space="preserve">fla/kh ds fy, </t>
    </r>
    <r>
      <rPr>
        <sz val="14"/>
        <color rgb="FFFF0000"/>
        <rFont val="Times New Roman"/>
        <family val="1"/>
      </rPr>
      <t>sd</t>
    </r>
    <r>
      <rPr>
        <sz val="14"/>
        <color rgb="FF000000"/>
        <rFont val="Times New Roman"/>
        <family val="1"/>
      </rPr>
      <t>,</t>
    </r>
  </si>
  <si>
    <t>HOW TO DEAL WITH ABSENTEES?</t>
  </si>
  <si>
    <r>
      <t xml:space="preserve">esfMdy ds fy, </t>
    </r>
    <r>
      <rPr>
        <sz val="14"/>
        <color rgb="FFFF0000"/>
        <rFont val="Times New Roman"/>
        <family val="1"/>
      </rPr>
      <t>ml</t>
    </r>
    <r>
      <rPr>
        <sz val="14"/>
        <color rgb="FF000000"/>
        <rFont val="Times New Roman"/>
        <family val="1"/>
      </rPr>
      <t>,</t>
    </r>
    <r>
      <rPr>
        <sz val="14"/>
        <color rgb="FF000000"/>
        <rFont val="Kruti Dev 010"/>
      </rPr>
      <t xml:space="preserve"> vuqifLFkr ds fy, </t>
    </r>
    <r>
      <rPr>
        <sz val="14"/>
        <color rgb="FFFF0000"/>
        <rFont val="Times New Roman"/>
        <family val="1"/>
      </rPr>
      <t>ab</t>
    </r>
    <r>
      <rPr>
        <sz val="14"/>
        <color rgb="FF000000"/>
        <rFont val="Times New Roman"/>
        <family val="1"/>
      </rPr>
      <t>,</t>
    </r>
    <r>
      <rPr>
        <sz val="14"/>
        <color rgb="FF000000"/>
        <rFont val="Kruti Dev 010"/>
      </rPr>
      <t>vadksa ds LFkku ij fy[ksaA</t>
    </r>
  </si>
  <si>
    <r>
      <t xml:space="preserve">iwjd mRrh.kZ vFkok fdlh vU; dkj.k ls nsj ls izos”k ikus okys Nk=ksa ds ml fo’k; ds vadksa ds LFkku ij </t>
    </r>
    <r>
      <rPr>
        <sz val="14"/>
        <color rgb="FFFF0000"/>
        <rFont val="Times New Roman"/>
        <family val="1"/>
      </rPr>
      <t xml:space="preserve">na </t>
    </r>
    <r>
      <rPr>
        <sz val="14"/>
        <color rgb="FF000000"/>
        <rFont val="Kruti Dev 010"/>
      </rPr>
      <t>fy[ksaA</t>
    </r>
  </si>
  <si>
    <r>
      <t xml:space="preserve">fdlh Nk= dk uke fdlh Hkh dkj.k ls fo|ky; ls i`Fkd fd;k x;k gks ¼d{kk 9 ls 12½ rks </t>
    </r>
    <r>
      <rPr>
        <sz val="14"/>
        <color rgb="FF000000"/>
        <rFont val="Times New Roman"/>
        <family val="1"/>
      </rPr>
      <t xml:space="preserve">details </t>
    </r>
    <r>
      <rPr>
        <sz val="14"/>
        <color rgb="FF000000"/>
        <rFont val="Kruti Dev 010"/>
      </rPr>
      <t xml:space="preserve">dh </t>
    </r>
    <r>
      <rPr>
        <sz val="14"/>
        <color rgb="FF000000"/>
        <rFont val="Times New Roman"/>
        <family val="1"/>
      </rPr>
      <t xml:space="preserve">sheet </t>
    </r>
    <r>
      <rPr>
        <sz val="14"/>
        <color rgb="FF000000"/>
        <rFont val="Kruti Dev 010"/>
      </rPr>
      <t xml:space="preserve">esa mlds </t>
    </r>
    <r>
      <rPr>
        <u/>
        <sz val="14"/>
        <color rgb="FFFF0000"/>
        <rFont val="Kruti Dev 010"/>
      </rPr>
      <t>ukekad ds LFkku</t>
    </r>
    <r>
      <rPr>
        <u/>
        <sz val="14"/>
        <color rgb="FF000000"/>
        <rFont val="Kruti Dev 010"/>
      </rPr>
      <t xml:space="preserve"> ij</t>
    </r>
    <r>
      <rPr>
        <sz val="14"/>
        <color rgb="FF000000"/>
        <rFont val="Kruti Dev 010"/>
      </rPr>
      <t xml:space="preserve"> </t>
    </r>
    <r>
      <rPr>
        <sz val="14"/>
        <color rgb="FFFF0000"/>
        <rFont val="Times New Roman"/>
        <family val="1"/>
      </rPr>
      <t>nso</t>
    </r>
    <r>
      <rPr>
        <sz val="14"/>
        <color rgb="FF000000"/>
        <rFont val="Kruti Dev 010"/>
      </rPr>
      <t xml:space="preserve"> fy[ksaA ,slk djus ij izfo"V Nk=k la[;k ?kV tkrh gSA d{kk 3 ls 8 ds Nk=ksa ds vU;= LFkkukarj.k gksus ij ukekad ds LFkku ij </t>
    </r>
    <r>
      <rPr>
        <sz val="14"/>
        <color rgb="FF000000"/>
        <rFont val="Cambria"/>
        <family val="1"/>
      </rPr>
      <t>TC</t>
    </r>
    <r>
      <rPr>
        <sz val="14"/>
        <color rgb="FF000000"/>
        <rFont val="Kruti Dev 010"/>
      </rPr>
      <t xml:space="preserve"> vafdr djsa </t>
    </r>
    <r>
      <rPr>
        <sz val="14"/>
        <color rgb="FF000000"/>
        <rFont val="Cambria"/>
        <family val="1"/>
      </rPr>
      <t>nso</t>
    </r>
    <r>
      <rPr>
        <sz val="14"/>
        <color rgb="FF000000"/>
        <rFont val="Kruti Dev 010"/>
      </rPr>
      <t xml:space="preserve"> ugha fy[ksa D;ksa fd vki d{kk 8 rd ds fdlh Hkh Nk= dk uke fo|ky; ls i`Fkd ugha dj ldrsA LosPNkk ls fo|ky; NksMus okys Nk=ksa ds fy, </t>
    </r>
    <r>
      <rPr>
        <sz val="14"/>
        <color rgb="FF000000"/>
        <rFont val="Cambria"/>
        <family val="1"/>
      </rPr>
      <t>drop</t>
    </r>
    <r>
      <rPr>
        <sz val="14"/>
        <color rgb="FF000000"/>
        <rFont val="Kruti Dev 010"/>
      </rPr>
      <t xml:space="preserve"> fy[kk tk ldrk gSA</t>
    </r>
  </si>
  <si>
    <r>
      <t xml:space="preserve">details </t>
    </r>
    <r>
      <rPr>
        <sz val="14"/>
        <color rgb="FF000000"/>
        <rFont val="Kruti Dev 010"/>
      </rPr>
      <t xml:space="preserve">dh </t>
    </r>
    <r>
      <rPr>
        <sz val="14"/>
        <color rgb="FF000000"/>
        <rFont val="Times New Roman"/>
        <family val="1"/>
      </rPr>
      <t xml:space="preserve">sheet </t>
    </r>
    <r>
      <rPr>
        <sz val="14"/>
        <color rgb="FF000000"/>
        <rFont val="Kruti Dev 010"/>
      </rPr>
      <t xml:space="preserve">esa fdlh Hkh </t>
    </r>
    <r>
      <rPr>
        <sz val="14"/>
        <color rgb="FF000000"/>
        <rFont val="Calibri"/>
        <family val="2"/>
      </rPr>
      <t>cell</t>
    </r>
    <r>
      <rPr>
        <sz val="14"/>
        <color rgb="FF000000"/>
        <rFont val="Kruti Dev 010"/>
      </rPr>
      <t xml:space="preserve"> dks </t>
    </r>
    <r>
      <rPr>
        <sz val="14"/>
        <color rgb="FF000000"/>
        <rFont val="Calibri"/>
        <family val="2"/>
      </rPr>
      <t>delete</t>
    </r>
    <r>
      <rPr>
        <sz val="14"/>
        <color rgb="FF000000"/>
        <rFont val="Kruti Dev 010"/>
      </rPr>
      <t xml:space="preserve"> ugh djsa  u gh </t>
    </r>
    <r>
      <rPr>
        <sz val="14"/>
        <color rgb="FF000000"/>
        <rFont val="Calibri"/>
        <family val="2"/>
      </rPr>
      <t>cut  paste</t>
    </r>
    <r>
      <rPr>
        <sz val="14"/>
        <color rgb="FF000000"/>
        <rFont val="Kruti Dev 010"/>
      </rPr>
      <t xml:space="preserve"> djsaA izfof’V;ksa dks </t>
    </r>
    <r>
      <rPr>
        <sz val="14"/>
        <color rgb="FF000000"/>
        <rFont val="Calibri"/>
        <family val="2"/>
      </rPr>
      <t>delete</t>
    </r>
    <r>
      <rPr>
        <sz val="14"/>
        <color rgb="FF000000"/>
        <rFont val="Kruti Dev 010"/>
      </rPr>
      <t xml:space="preserve"> djus ds fy, </t>
    </r>
    <r>
      <rPr>
        <sz val="14"/>
        <color rgb="FF000000"/>
        <rFont val="Calibri"/>
        <family val="2"/>
      </rPr>
      <t>keyboard</t>
    </r>
    <r>
      <rPr>
        <sz val="14"/>
        <color rgb="FF000000"/>
        <rFont val="Kruti Dev 010"/>
      </rPr>
      <t xml:space="preserve"> ds </t>
    </r>
    <r>
      <rPr>
        <sz val="14"/>
        <color rgb="FF000000"/>
        <rFont val="Calibri"/>
        <family val="2"/>
      </rPr>
      <t xml:space="preserve">delete </t>
    </r>
    <r>
      <rPr>
        <sz val="14"/>
        <color rgb="FF000000"/>
        <rFont val="Kruti Dev 010"/>
      </rPr>
      <t>cVu dk iz;ksx djsa vFkok '</t>
    </r>
    <r>
      <rPr>
        <sz val="14"/>
        <color rgb="FF000000"/>
        <rFont val="Cambria"/>
        <family val="1"/>
      </rPr>
      <t>clear content' option</t>
    </r>
    <r>
      <rPr>
        <sz val="14"/>
        <color rgb="FF000000"/>
        <rFont val="Kruti Dev 010"/>
      </rPr>
      <t xml:space="preserve"> dk iz;ksx djsaA</t>
    </r>
  </si>
  <si>
    <r>
      <t xml:space="preserve">izR;sd Nk= dh </t>
    </r>
    <r>
      <rPr>
        <sz val="14"/>
        <color rgb="FF000000"/>
        <rFont val="Times New Roman"/>
        <family val="1"/>
      </rPr>
      <t xml:space="preserve">details </t>
    </r>
    <r>
      <rPr>
        <sz val="14"/>
        <color rgb="FF000000"/>
        <rFont val="Kruti Dev 010"/>
      </rPr>
      <t xml:space="preserve">dh </t>
    </r>
    <r>
      <rPr>
        <sz val="14"/>
        <color rgb="FF000000"/>
        <rFont val="Times New Roman"/>
        <family val="1"/>
      </rPr>
      <t xml:space="preserve">sheet </t>
    </r>
    <r>
      <rPr>
        <sz val="14"/>
        <color rgb="FF000000"/>
        <rFont val="Kruti Dev 010"/>
      </rPr>
      <t>esa dqy ehfVax o mifLFkfri`Fkd&amp;i`Fkd ntZ djsaA</t>
    </r>
  </si>
  <si>
    <t>iw.kkZad dSls cnysa\</t>
  </si>
  <si>
    <r>
      <t xml:space="preserve">d{kk 11 o 12 dh odZcqDl foKku] okf.kT; ,oa dyk lHkh ladk;ksa o lHkh fo"k;ksa ds fy, mi;qDr gSaA ijUrq d`i;k </t>
    </r>
    <r>
      <rPr>
        <sz val="14"/>
        <color rgb="FF0033CC"/>
        <rFont val="Cambria"/>
        <family val="1"/>
        <scheme val="major"/>
      </rPr>
      <t>details sheet</t>
    </r>
    <r>
      <rPr>
        <sz val="14"/>
        <color rgb="FF0033CC"/>
        <rFont val="Kruti Dev 010"/>
      </rPr>
      <t xml:space="preserve"> ds </t>
    </r>
    <r>
      <rPr>
        <sz val="14"/>
        <color rgb="FF0033CC"/>
        <rFont val="Cambria"/>
        <family val="1"/>
        <scheme val="major"/>
      </rPr>
      <t>row no</t>
    </r>
    <r>
      <rPr>
        <sz val="14"/>
        <color rgb="FF0033CC"/>
        <rFont val="Kruti Dev 010"/>
      </rPr>
      <t xml:space="preserve"> 6 esa fdlh Hkh rjg dk ifjorZu u djsaA vko';drk gksus ij dsoy ,sfPNd fo"k;ksa ds izk;ksfxd o lS)kafrd iw.kkZad gh cnysaA</t>
    </r>
  </si>
  <si>
    <r>
      <t xml:space="preserve">Hkwyo”k dksbZ </t>
    </r>
    <r>
      <rPr>
        <sz val="14"/>
        <color rgb="FF0033CC"/>
        <rFont val="Times New Roman"/>
        <family val="1"/>
      </rPr>
      <t xml:space="preserve">errors </t>
    </r>
    <r>
      <rPr>
        <sz val="14"/>
        <color rgb="FF0033CC"/>
        <rFont val="Kruti Dev 010"/>
      </rPr>
      <t xml:space="preserve">mRiUu u gksus ij dsoy </t>
    </r>
    <r>
      <rPr>
        <sz val="14"/>
        <color rgb="FF0033CC"/>
        <rFont val="Times New Roman"/>
        <family val="1"/>
      </rPr>
      <t xml:space="preserve">details </t>
    </r>
    <r>
      <rPr>
        <sz val="14"/>
        <color rgb="FF0033CC"/>
        <rFont val="Kruti Dev 010"/>
      </rPr>
      <t xml:space="preserve"> esa lq/kkj djsa o rduhdh </t>
    </r>
    <r>
      <rPr>
        <sz val="14"/>
        <color rgb="FF0033CC"/>
        <rFont val="Times New Roman"/>
        <family val="1"/>
      </rPr>
      <t>error</t>
    </r>
    <r>
      <rPr>
        <sz val="14"/>
        <color rgb="FF0033CC"/>
        <rFont val="Kruti Dev 010"/>
      </rPr>
      <t xml:space="preserve"> vkus ij iqu% izfof’V;k¡ u djsa] ,d vU; odZcqd </t>
    </r>
    <r>
      <rPr>
        <sz val="14"/>
        <color rgb="FF0033CC"/>
        <rFont val="Times New Roman"/>
        <family val="1"/>
      </rPr>
      <t>copy</t>
    </r>
    <r>
      <rPr>
        <sz val="14"/>
        <color rgb="FF0033CC"/>
        <rFont val="Kruti Dev 010"/>
      </rPr>
      <t xml:space="preserve"> dj ml esa </t>
    </r>
    <r>
      <rPr>
        <sz val="14"/>
        <color rgb="FF0033CC"/>
        <rFont val="Times New Roman"/>
        <family val="1"/>
      </rPr>
      <t>details</t>
    </r>
    <r>
      <rPr>
        <sz val="14"/>
        <color rgb="FF0033CC"/>
        <rFont val="Kruti Dev 010"/>
      </rPr>
      <t xml:space="preserve"> dh izfof’V;ksa dks </t>
    </r>
    <r>
      <rPr>
        <sz val="14"/>
        <color rgb="FF0033CC"/>
        <rFont val="Times New Roman"/>
        <family val="1"/>
      </rPr>
      <t>paste</t>
    </r>
    <r>
      <rPr>
        <sz val="14"/>
        <color rgb="FF0033CC"/>
        <rFont val="Kruti Dev 010"/>
      </rPr>
      <t xml:space="preserve"> djsaA </t>
    </r>
    <r>
      <rPr>
        <sz val="14"/>
        <color rgb="FF0033CC"/>
        <rFont val="Cambria"/>
        <family val="1"/>
        <scheme val="major"/>
      </rPr>
      <t>paste special (paste values) only.</t>
    </r>
  </si>
  <si>
    <r>
      <t xml:space="preserve">rduhdh </t>
    </r>
    <r>
      <rPr>
        <sz val="14"/>
        <color rgb="FF0033CC"/>
        <rFont val="Times New Roman"/>
        <family val="1"/>
      </rPr>
      <t xml:space="preserve">error </t>
    </r>
    <r>
      <rPr>
        <sz val="14"/>
        <color rgb="FF0033CC"/>
        <rFont val="Kruti Dev 010"/>
      </rPr>
      <t xml:space="preserve">vkus ij </t>
    </r>
    <r>
      <rPr>
        <sz val="14"/>
        <color rgb="FF0033CC"/>
        <rFont val="Times New Roman"/>
        <family val="1"/>
      </rPr>
      <t xml:space="preserve">statement of marks </t>
    </r>
    <r>
      <rPr>
        <sz val="14"/>
        <color rgb="FF0033CC"/>
        <rFont val="Kruti Dev 010"/>
      </rPr>
      <t>o</t>
    </r>
    <r>
      <rPr>
        <sz val="14"/>
        <color rgb="FF0033CC"/>
        <rFont val="Times New Roman"/>
        <family val="1"/>
      </rPr>
      <t xml:space="preserve"> progress reports </t>
    </r>
    <r>
      <rPr>
        <sz val="14"/>
        <color rgb="FF0033CC"/>
        <rFont val="Kruti Dev 010"/>
      </rPr>
      <t>ds</t>
    </r>
    <r>
      <rPr>
        <sz val="14"/>
        <color rgb="FF0033CC"/>
        <rFont val="Times New Roman"/>
        <family val="1"/>
      </rPr>
      <t xml:space="preserve">cell </t>
    </r>
    <r>
      <rPr>
        <sz val="14"/>
        <color rgb="FF0033CC"/>
        <rFont val="Kruti Dev 010"/>
      </rPr>
      <t>esa</t>
    </r>
    <r>
      <rPr>
        <sz val="14"/>
        <color rgb="FFFF0000"/>
        <rFont val="Times New Roman"/>
        <family val="1"/>
      </rPr>
      <t>####, frm, value?</t>
    </r>
    <r>
      <rPr>
        <sz val="14"/>
        <color rgb="FF0033CC"/>
        <rFont val="Kruti Dev 010"/>
      </rPr>
      <t>bl izdkj fn[kkbZ nsaxsA</t>
    </r>
  </si>
  <si>
    <t xml:space="preserve">HOW  AND WHEN TO SET ROW AND COLUMN SIZE? </t>
  </si>
  <si>
    <r>
      <t xml:space="preserve">Column size </t>
    </r>
    <r>
      <rPr>
        <sz val="14"/>
        <color rgb="FF0000FF"/>
        <rFont val="Kruti Dev 010"/>
      </rPr>
      <t xml:space="preserve">NksVk gksusij </t>
    </r>
    <r>
      <rPr>
        <sz val="14"/>
        <color rgb="FF0000FF"/>
        <rFont val="Times New Roman"/>
        <family val="1"/>
      </rPr>
      <t xml:space="preserve">#### </t>
    </r>
    <r>
      <rPr>
        <sz val="14"/>
        <color rgb="FF0000FF"/>
        <rFont val="Kruti Dev 010"/>
      </rPr>
      <t xml:space="preserve">fn[kkbZ nsxkA ,slh fLFfr esa </t>
    </r>
    <r>
      <rPr>
        <sz val="14"/>
        <color rgb="FF0000FF"/>
        <rFont val="Times New Roman"/>
        <family val="1"/>
      </rPr>
      <t>Column size</t>
    </r>
    <r>
      <rPr>
        <sz val="14"/>
        <color rgb="FF0000FF"/>
        <rFont val="Kruti Dev 010"/>
      </rPr>
      <t xml:space="preserve"> cM+k djsaA</t>
    </r>
  </si>
  <si>
    <r>
      <t xml:space="preserve">Row size </t>
    </r>
    <r>
      <rPr>
        <sz val="14"/>
        <color rgb="FF0000FF"/>
        <rFont val="Kruti Dev 010"/>
      </rPr>
      <t xml:space="preserve">cMk gksusij ,d Nk= ds izxfr i= dk dqN Hkkx vxys Nk= ds izxfr i= esa pyk tkrk gSA ,slh fLFfr esa </t>
    </r>
    <r>
      <rPr>
        <sz val="14"/>
        <color rgb="FF0000FF"/>
        <rFont val="Times New Roman"/>
        <family val="1"/>
      </rPr>
      <t xml:space="preserve">page setup </t>
    </r>
    <r>
      <rPr>
        <sz val="14"/>
        <color rgb="FF0000FF"/>
        <rFont val="Kruti Dev 010"/>
      </rPr>
      <t xml:space="preserve">dks </t>
    </r>
    <r>
      <rPr>
        <sz val="14"/>
        <color rgb="FF0000FF"/>
        <rFont val="Times New Roman"/>
        <family val="1"/>
      </rPr>
      <t xml:space="preserve">check </t>
    </r>
    <r>
      <rPr>
        <sz val="14"/>
        <color rgb="FF0000FF"/>
        <rFont val="Kruti Dev 010"/>
      </rPr>
      <t>djsaavFkok</t>
    </r>
    <r>
      <rPr>
        <sz val="14"/>
        <color rgb="FF0000FF"/>
        <rFont val="Times New Roman"/>
        <family val="1"/>
      </rPr>
      <t xml:space="preserve"> control +A </t>
    </r>
    <r>
      <rPr>
        <sz val="14"/>
        <color rgb="FF0000FF"/>
        <rFont val="Kruti Dev 010"/>
      </rPr>
      <t>ds lkFk iwjh</t>
    </r>
    <r>
      <rPr>
        <sz val="14"/>
        <color rgb="FF0000FF"/>
        <rFont val="Times New Roman"/>
        <family val="1"/>
      </rPr>
      <t xml:space="preserve"> sheet select </t>
    </r>
    <r>
      <rPr>
        <sz val="14"/>
        <color rgb="FF0000FF"/>
        <rFont val="Kruti Dev 010"/>
      </rPr>
      <t>dj</t>
    </r>
    <r>
      <rPr>
        <sz val="14"/>
        <color rgb="FF0000FF"/>
        <rFont val="Times New Roman"/>
        <family val="1"/>
      </rPr>
      <t xml:space="preserve"> row height </t>
    </r>
    <r>
      <rPr>
        <sz val="14"/>
        <color rgb="FF0000FF"/>
        <rFont val="Kruti Dev 010"/>
      </rPr>
      <t>de djsaA</t>
    </r>
  </si>
  <si>
    <t>HOW AND WHICH SHEETS TO PRINT?</t>
  </si>
  <si>
    <r>
      <t xml:space="preserve">Details </t>
    </r>
    <r>
      <rPr>
        <sz val="14"/>
        <color rgb="FF0000FF"/>
        <rFont val="Kruti Dev 010"/>
      </rPr>
      <t xml:space="preserve">dh </t>
    </r>
    <r>
      <rPr>
        <sz val="14"/>
        <color rgb="FF0000FF"/>
        <rFont val="Times New Roman"/>
        <family val="1"/>
      </rPr>
      <t xml:space="preserve">sheet </t>
    </r>
    <r>
      <rPr>
        <sz val="14"/>
        <color rgb="FF0000FF"/>
        <rFont val="Kruti Dev 010"/>
      </rPr>
      <t>dks fiazV u djsaA</t>
    </r>
  </si>
  <si>
    <r>
      <t>Statement of Marks, Aggregate Result and Subject-wise Result</t>
    </r>
    <r>
      <rPr>
        <sz val="14"/>
        <color rgb="FF0000FF"/>
        <rFont val="Kruti Dev 010"/>
      </rPr>
      <t>dks</t>
    </r>
    <r>
      <rPr>
        <sz val="14"/>
        <color rgb="FF0000FF"/>
        <rFont val="Times New Roman"/>
        <family val="1"/>
      </rPr>
      <t xml:space="preserve"> legal size papers, landscape </t>
    </r>
    <r>
      <rPr>
        <sz val="14"/>
        <color rgb="FF0000FF"/>
        <rFont val="Kruti Dev 010"/>
      </rPr>
      <t>esa</t>
    </r>
    <r>
      <rPr>
        <sz val="14"/>
        <color rgb="FF0000FF"/>
        <rFont val="Times New Roman"/>
        <family val="1"/>
      </rPr>
      <t xml:space="preserve"> (14X8.5 inches) </t>
    </r>
    <r>
      <rPr>
        <sz val="14"/>
        <color rgb="FF0000FF"/>
        <rFont val="Kruti Dev 010"/>
      </rPr>
      <t>ij</t>
    </r>
    <r>
      <rPr>
        <sz val="14"/>
        <color rgb="FF0000FF"/>
        <rFont val="Times New Roman"/>
        <family val="1"/>
      </rPr>
      <t xml:space="preserve"> print </t>
    </r>
    <r>
      <rPr>
        <sz val="14"/>
        <color rgb="FF0000FF"/>
        <rFont val="Kruti Dev 010"/>
      </rPr>
      <t>djsa o</t>
    </r>
    <r>
      <rPr>
        <sz val="14"/>
        <color rgb="FF0000FF"/>
        <rFont val="Times New Roman"/>
        <family val="1"/>
      </rPr>
      <t xml:space="preserve"> pages </t>
    </r>
    <r>
      <rPr>
        <sz val="14"/>
        <color rgb="FF0000FF"/>
        <rFont val="Kruti Dev 010"/>
      </rPr>
      <t>dks xksan ls fpidk nsaA</t>
    </r>
  </si>
  <si>
    <r>
      <t xml:space="preserve">fizaV ls igys </t>
    </r>
    <r>
      <rPr>
        <sz val="14"/>
        <color rgb="FF0000FF"/>
        <rFont val="Times New Roman"/>
        <family val="1"/>
      </rPr>
      <t xml:space="preserve">Statement of Marks, Aggregate Result and Subject-wise Result </t>
    </r>
    <r>
      <rPr>
        <sz val="14"/>
        <color rgb="FF0000FF"/>
        <rFont val="Kruti Dev 010"/>
      </rPr>
      <t xml:space="preserve">ds vuqi;ksxh </t>
    </r>
    <r>
      <rPr>
        <sz val="14"/>
        <color rgb="FF0000FF"/>
        <rFont val="Times New Roman"/>
        <family val="1"/>
      </rPr>
      <t>rows</t>
    </r>
    <r>
      <rPr>
        <sz val="14"/>
        <color rgb="FF0000FF"/>
        <rFont val="Kruti Dev 010"/>
      </rPr>
      <t xml:space="preserve"> dks  </t>
    </r>
    <r>
      <rPr>
        <sz val="14"/>
        <color rgb="FF0000FF"/>
        <rFont val="Times New Roman"/>
        <family val="1"/>
      </rPr>
      <t>hide</t>
    </r>
    <r>
      <rPr>
        <sz val="14"/>
        <color rgb="FF0000FF"/>
        <rFont val="Kruti Dev 010"/>
      </rPr>
      <t xml:space="preserve"> djsaA</t>
    </r>
  </si>
  <si>
    <r>
      <t xml:space="preserve">Hide </t>
    </r>
    <r>
      <rPr>
        <sz val="14"/>
        <color rgb="FF0000FF"/>
        <rFont val="Kruti Dev 010"/>
      </rPr>
      <t xml:space="preserve">djus ds fy, vuqi;ksxh </t>
    </r>
    <r>
      <rPr>
        <sz val="14"/>
        <color rgb="FF0000FF"/>
        <rFont val="Times New Roman"/>
        <family val="1"/>
      </rPr>
      <t>rows</t>
    </r>
    <r>
      <rPr>
        <sz val="14"/>
        <color rgb="FF0000FF"/>
        <rFont val="Kruti Dev 010"/>
      </rPr>
      <t xml:space="preserve"> ds </t>
    </r>
    <r>
      <rPr>
        <sz val="14"/>
        <color rgb="FF0000FF"/>
        <rFont val="Times New Roman"/>
        <family val="1"/>
      </rPr>
      <t xml:space="preserve">header </t>
    </r>
    <r>
      <rPr>
        <sz val="14"/>
        <color rgb="FF0000FF"/>
        <rFont val="Kruti Dev 010"/>
      </rPr>
      <t>dks</t>
    </r>
    <r>
      <rPr>
        <sz val="14"/>
        <color rgb="FF0000FF"/>
        <rFont val="Times New Roman"/>
        <family val="1"/>
      </rPr>
      <t xml:space="preserve"> select</t>
    </r>
    <r>
      <rPr>
        <sz val="14"/>
        <color rgb="FF0000FF"/>
        <rFont val="Kruti Dev 010"/>
      </rPr>
      <t xml:space="preserve"> dj </t>
    </r>
    <r>
      <rPr>
        <sz val="14"/>
        <color rgb="FF0000FF"/>
        <rFont val="Times New Roman"/>
        <family val="1"/>
      </rPr>
      <t>right click</t>
    </r>
    <r>
      <rPr>
        <sz val="14"/>
        <color rgb="FF0000FF"/>
        <rFont val="Kruti Dev 010"/>
      </rPr>
      <t xml:space="preserve"> djsa o </t>
    </r>
    <r>
      <rPr>
        <sz val="14"/>
        <color rgb="FF0000FF"/>
        <rFont val="Times New Roman"/>
        <family val="1"/>
      </rPr>
      <t>hide option</t>
    </r>
    <r>
      <rPr>
        <sz val="14"/>
        <color rgb="FF0000FF"/>
        <rFont val="Kruti Dev 010"/>
      </rPr>
      <t xml:space="preserve"> ij </t>
    </r>
    <r>
      <rPr>
        <sz val="14"/>
        <color rgb="FF0000FF"/>
        <rFont val="Times New Roman"/>
        <family val="1"/>
      </rPr>
      <t>click</t>
    </r>
    <r>
      <rPr>
        <sz val="14"/>
        <color rgb="FF0000FF"/>
        <rFont val="Kruti Dev 010"/>
      </rPr>
      <t xml:space="preserve"> djsaA</t>
    </r>
  </si>
  <si>
    <r>
      <t xml:space="preserve">Ikzxfr i=ksa dks </t>
    </r>
    <r>
      <rPr>
        <sz val="14"/>
        <color rgb="FFFF0000"/>
        <rFont val="Calibri"/>
        <family val="2"/>
      </rPr>
      <t>print</t>
    </r>
    <r>
      <rPr>
        <sz val="14"/>
        <color rgb="FFFF0000"/>
        <rFont val="Kruti Dev 010"/>
      </rPr>
      <t xml:space="preserve"> djus gsrq isij lkbTk+</t>
    </r>
  </si>
  <si>
    <r>
      <t>Class 6</t>
    </r>
    <r>
      <rPr>
        <vertAlign val="superscript"/>
        <sz val="14"/>
        <color rgb="FF0000FF"/>
        <rFont val="Calibri"/>
        <family val="2"/>
      </rPr>
      <t>th</t>
    </r>
    <r>
      <rPr>
        <sz val="14"/>
        <color rgb="FF0000FF"/>
        <rFont val="Calibri"/>
        <family val="2"/>
      </rPr>
      <t xml:space="preserve"> to   8</t>
    </r>
    <r>
      <rPr>
        <vertAlign val="superscript"/>
        <sz val="14"/>
        <color rgb="FF0000FF"/>
        <rFont val="Calibri"/>
        <family val="2"/>
      </rPr>
      <t xml:space="preserve">th   A5 size ( 8.23X5.87 inches)    </t>
    </r>
    <r>
      <rPr>
        <sz val="14"/>
        <color rgb="FF0000FF"/>
        <rFont val="DevLys 010"/>
      </rPr>
      <t>esa</t>
    </r>
  </si>
  <si>
    <r>
      <t xml:space="preserve">Class </t>
    </r>
    <r>
      <rPr>
        <vertAlign val="superscript"/>
        <sz val="14"/>
        <color rgb="FF0000FF"/>
        <rFont val="Calibri"/>
        <family val="2"/>
      </rPr>
      <t xml:space="preserve"> </t>
    </r>
    <r>
      <rPr>
        <sz val="14"/>
        <color rgb="FF0000FF"/>
        <rFont val="Calibri"/>
        <family val="2"/>
      </rPr>
      <t>10</t>
    </r>
    <r>
      <rPr>
        <vertAlign val="superscript"/>
        <sz val="14"/>
        <color rgb="FF0000FF"/>
        <rFont val="Calibri"/>
        <family val="2"/>
      </rPr>
      <t xml:space="preserve">th   and   </t>
    </r>
    <r>
      <rPr>
        <sz val="14"/>
        <color rgb="FF0000FF"/>
        <rFont val="Calibri"/>
        <family val="2"/>
      </rPr>
      <t>12</t>
    </r>
    <r>
      <rPr>
        <vertAlign val="superscript"/>
        <sz val="14"/>
        <color rgb="FF0000FF"/>
        <rFont val="Calibri"/>
        <family val="2"/>
      </rPr>
      <t>th   half legal (8.5X7 inches)</t>
    </r>
    <r>
      <rPr>
        <sz val="14"/>
        <color rgb="FF0000FF"/>
        <rFont val="DevLys 010"/>
      </rPr>
      <t xml:space="preserve">   esa</t>
    </r>
  </si>
  <si>
    <r>
      <t>Class  9th and 11</t>
    </r>
    <r>
      <rPr>
        <vertAlign val="superscript"/>
        <sz val="14"/>
        <color rgb="FF0000FF"/>
        <rFont val="Calibri"/>
        <family val="2"/>
      </rPr>
      <t>th   A4 size (8.23X511.7 inches)</t>
    </r>
    <r>
      <rPr>
        <sz val="14"/>
        <color rgb="FF0000FF"/>
        <rFont val="DevLys 010"/>
      </rPr>
      <t xml:space="preserve">   esa</t>
    </r>
  </si>
  <si>
    <t>vf/kd lg;ksx pkgus gsrq ohfM;ks ns[ksaA</t>
  </si>
  <si>
    <t>AUTOMOBILE</t>
  </si>
  <si>
    <t>BEAUTY AND HEALTH</t>
  </si>
  <si>
    <t>HEALTH CARE</t>
  </si>
  <si>
    <t>RETAIL SALE</t>
  </si>
  <si>
    <t>TOURISM AND TRAVEL</t>
  </si>
  <si>
    <t>PERSONAL SECURITY</t>
  </si>
  <si>
    <t>DRESS DESIGNING AND HOME DECORATION</t>
  </si>
  <si>
    <t>ELECTRICALS AND ELECTRONICS</t>
  </si>
  <si>
    <t>MICRO IRRIGATION SYSTEM</t>
  </si>
  <si>
    <t>VOCATIONAL</t>
  </si>
  <si>
    <r>
      <t>d{kk 11 o 12 esa fofHkUu oSdfYid fo’k; ds dksM gSa dsoy</t>
    </r>
    <r>
      <rPr>
        <sz val="14"/>
        <color rgb="FFFF0000"/>
        <rFont val="Times New Roman"/>
        <family val="1"/>
      </rPr>
      <t xml:space="preserve">a , b, c, d,….. h </t>
    </r>
    <r>
      <rPr>
        <sz val="14"/>
        <color rgb="FF000000"/>
        <rFont val="Kruti Dev 010"/>
      </rPr>
      <t>gh gSa o budk laca/k oSdfYid  fo’k; ls u gksdj LFkku ds Øekuqlkj gSA</t>
    </r>
  </si>
  <si>
    <t>This work book has been developed for  those schools that have more than 4 options for each column of optional subjects and also for those that wish to give their students two practical subjects with different marking scheme in one column for example Geography and Music in one place.  However it can also be used in normal cases.</t>
  </si>
  <si>
    <t>It is also helpful for Vocational Education as third optional subject. You already know that 4th optional subject is not to be shown in the progress reports for class 11th students and so if a student offers any of the trades of vocational education as a fourth optional, his/her result can not be prepared in this workbook.</t>
  </si>
  <si>
    <t>This workbook is for trial and the users are expected to give feedback at kavita.fadnavis@gmail.com  for its improvement. No claims of perfection.</t>
  </si>
  <si>
    <t>SUB. HALF YRL. PRACT.</t>
  </si>
  <si>
    <t>00/50/150</t>
  </si>
  <si>
    <t>HY</t>
  </si>
  <si>
    <t>ANN</t>
  </si>
  <si>
    <t>PR MM OP 1,2,3</t>
  </si>
  <si>
    <t>TOTAL TESTS +HYE</t>
  </si>
  <si>
    <t>% Obtained</t>
  </si>
  <si>
    <t>DIVISION OBTAINED</t>
  </si>
  <si>
    <t>C 002</t>
  </si>
  <si>
    <t>B 002</t>
  </si>
  <si>
    <t>A 002</t>
  </si>
  <si>
    <t>A 004</t>
  </si>
  <si>
    <t>B 004</t>
  </si>
  <si>
    <t>C 004</t>
  </si>
  <si>
    <t>A 005</t>
  </si>
  <si>
    <t>B 005</t>
  </si>
  <si>
    <t>C 005</t>
  </si>
  <si>
    <t>A 006</t>
  </si>
  <si>
    <t>B 006</t>
  </si>
  <si>
    <t>C 006</t>
  </si>
  <si>
    <t>A 007</t>
  </si>
  <si>
    <t>B 007</t>
  </si>
  <si>
    <t>C 007</t>
  </si>
  <si>
    <t>A 008</t>
  </si>
  <si>
    <t>B 008</t>
  </si>
  <si>
    <t>C 008</t>
  </si>
  <si>
    <t>A 009</t>
  </si>
  <si>
    <t>B 009</t>
  </si>
  <si>
    <t>C 009</t>
  </si>
  <si>
    <t>A 010</t>
  </si>
  <si>
    <t>B 010</t>
  </si>
  <si>
    <t>C 010</t>
  </si>
  <si>
    <t>Hidden Column</t>
  </si>
  <si>
    <t>VRUKSHAROPAN</t>
  </si>
  <si>
    <t>Table showing the proportionate adjustment of marks for Re-Exam. and Supplementary.</t>
  </si>
  <si>
    <t>Pr. Sub with 70+30 scheme</t>
  </si>
  <si>
    <t>Pr. Sub with 30+70 scheme</t>
  </si>
  <si>
    <t>Purely Theory Subjects</t>
  </si>
  <si>
    <t>Re-Exam. Marks</t>
  </si>
  <si>
    <t>Suppl Marks</t>
  </si>
  <si>
    <t>LIST OF OPTIONAL SUBJECTS AND MARKING</t>
  </si>
  <si>
    <t>Th.</t>
  </si>
  <si>
    <t>Pract.</t>
  </si>
  <si>
    <t>Int Ass.</t>
  </si>
  <si>
    <t>AGRICULTURE BIOLOGY</t>
  </si>
  <si>
    <t>AGRICULTURE CHEMISTRY</t>
  </si>
  <si>
    <t>INFORMATION TECHNOLOGY AND PROCESSING 1</t>
  </si>
  <si>
    <t>ENVIRONMENTAL STUDIES</t>
  </si>
  <si>
    <t>PHYSICAL EDUCATION</t>
  </si>
  <si>
    <t xml:space="preserve">MUSIC VOCAL </t>
  </si>
  <si>
    <t xml:space="preserve">DANCE KATTHAK </t>
  </si>
  <si>
    <t>MUSIC INSTR. DILRUBA</t>
  </si>
  <si>
    <t>MUSIC INSTR. FLUTE</t>
  </si>
  <si>
    <t>MUSIC INSTR. GUITAR</t>
  </si>
  <si>
    <t>MUSIC INSTR. PKHAAVAJ</t>
  </si>
  <si>
    <t>MUSIC INSTR. SAROD</t>
  </si>
  <si>
    <t>MUSIC INSTR. SITARA</t>
  </si>
  <si>
    <t>MUSIC INSTR. TABLA</t>
  </si>
  <si>
    <t>SPL</t>
  </si>
  <si>
    <t>VC</t>
  </si>
  <si>
    <t>INFORMATION TECHNOLOGY ITES</t>
  </si>
  <si>
    <t>Put the subjects with 50 marks practicals such as typing and shorthand in last columns viz.,   AP,AQ and give 'g' or 'h' (as per the selected column) as subject code.</t>
  </si>
  <si>
    <t>Put the subjects with 70 marks practicals such as music and drawing in last columns viz.,  Z,AA,   AH,AI and give 'g' or 'h' (as per the selected column) as subject code.</t>
  </si>
  <si>
    <t>A 011</t>
  </si>
  <si>
    <t>B 011</t>
  </si>
  <si>
    <t>C 011</t>
  </si>
  <si>
    <t>A 012</t>
  </si>
  <si>
    <t>B 012</t>
  </si>
  <si>
    <t>C 012</t>
  </si>
  <si>
    <t>A 013</t>
  </si>
  <si>
    <t>B 013</t>
  </si>
  <si>
    <t>C 013</t>
  </si>
  <si>
    <t>A 014</t>
  </si>
  <si>
    <t>B 014</t>
  </si>
  <si>
    <t>C 014</t>
  </si>
  <si>
    <t>A 015</t>
  </si>
  <si>
    <t>B 015</t>
  </si>
  <si>
    <t>C 015</t>
  </si>
  <si>
    <t>A 016</t>
  </si>
  <si>
    <t>B 016</t>
  </si>
  <si>
    <t>C 016</t>
  </si>
  <si>
    <t>A 017</t>
  </si>
  <si>
    <t>B 017</t>
  </si>
  <si>
    <t>C 017</t>
  </si>
  <si>
    <t>A 018</t>
  </si>
  <si>
    <t>B 018</t>
  </si>
  <si>
    <t>C 018</t>
  </si>
  <si>
    <t>A 019</t>
  </si>
  <si>
    <t>B 019</t>
  </si>
  <si>
    <t>C 019</t>
  </si>
  <si>
    <t>A 020</t>
  </si>
  <si>
    <t>B 020</t>
  </si>
  <si>
    <t>C 020</t>
  </si>
  <si>
    <t>A 021</t>
  </si>
  <si>
    <t>B 021</t>
  </si>
  <si>
    <t>C 021</t>
  </si>
  <si>
    <t>A 022</t>
  </si>
  <si>
    <t>B 022</t>
  </si>
  <si>
    <t>C 022</t>
  </si>
  <si>
    <t>A 023</t>
  </si>
  <si>
    <t>B 023</t>
  </si>
  <si>
    <t>C 023</t>
  </si>
  <si>
    <t>A 024</t>
  </si>
  <si>
    <t>B 024</t>
  </si>
  <si>
    <t>C 024</t>
  </si>
  <si>
    <t>A 025</t>
  </si>
  <si>
    <t>B 025</t>
  </si>
  <si>
    <t>C 025</t>
  </si>
  <si>
    <t>A 026</t>
  </si>
  <si>
    <t>B 026</t>
  </si>
  <si>
    <t>C 026</t>
  </si>
  <si>
    <t>A 027</t>
  </si>
  <si>
    <t>B 027</t>
  </si>
  <si>
    <t>C 027</t>
  </si>
  <si>
    <t>A 028</t>
  </si>
  <si>
    <t>B 028</t>
  </si>
  <si>
    <t>C 028</t>
  </si>
  <si>
    <t>A 029</t>
  </si>
  <si>
    <t>B 029</t>
  </si>
  <si>
    <t>C 029</t>
  </si>
  <si>
    <t>A 030</t>
  </si>
  <si>
    <t>B 030</t>
  </si>
  <si>
    <t>C 030</t>
  </si>
  <si>
    <t>A 031</t>
  </si>
  <si>
    <t>B 031</t>
  </si>
  <si>
    <t>C 031</t>
  </si>
  <si>
    <t>A 032</t>
  </si>
  <si>
    <t>B 032</t>
  </si>
  <si>
    <t>C 032</t>
  </si>
  <si>
    <t>A 033</t>
  </si>
  <si>
    <t>B 033</t>
  </si>
  <si>
    <t>C 033</t>
  </si>
  <si>
    <t>A 034</t>
  </si>
  <si>
    <t>B 034</t>
  </si>
  <si>
    <t>C 034</t>
  </si>
  <si>
    <t>A 035</t>
  </si>
  <si>
    <t>B 035</t>
  </si>
  <si>
    <t>C 035</t>
  </si>
  <si>
    <t>A 036</t>
  </si>
  <si>
    <t>B 036</t>
  </si>
  <si>
    <t>C 036</t>
  </si>
  <si>
    <t>A 037</t>
  </si>
  <si>
    <t>B 037</t>
  </si>
  <si>
    <t>C 037</t>
  </si>
  <si>
    <t>A 038</t>
  </si>
  <si>
    <t>B 038</t>
  </si>
  <si>
    <t>C 038</t>
  </si>
  <si>
    <t>A 039</t>
  </si>
  <si>
    <t>B 039</t>
  </si>
  <si>
    <t>C 039</t>
  </si>
  <si>
    <t>A 040</t>
  </si>
  <si>
    <t>B 040</t>
  </si>
  <si>
    <t>C 040</t>
  </si>
  <si>
    <t>A 041</t>
  </si>
  <si>
    <t>B 041</t>
  </si>
  <si>
    <t>C 041</t>
  </si>
  <si>
    <t>A 042</t>
  </si>
  <si>
    <t>B 042</t>
  </si>
  <si>
    <t>C 042</t>
  </si>
  <si>
    <t>A 043</t>
  </si>
  <si>
    <t>B 043</t>
  </si>
  <si>
    <t>C 043</t>
  </si>
  <si>
    <t>A 044</t>
  </si>
  <si>
    <t>B 044</t>
  </si>
  <si>
    <t>C 044</t>
  </si>
  <si>
    <t>A 045</t>
  </si>
  <si>
    <t>B 045</t>
  </si>
  <si>
    <t>C 045</t>
  </si>
  <si>
    <t>A 046</t>
  </si>
  <si>
    <t>B 046</t>
  </si>
  <si>
    <t>C 046</t>
  </si>
  <si>
    <t>A 047</t>
  </si>
  <si>
    <t>B 047</t>
  </si>
  <si>
    <t>C 047</t>
  </si>
  <si>
    <t>A 048</t>
  </si>
  <si>
    <t>B 048</t>
  </si>
  <si>
    <t>C 048</t>
  </si>
  <si>
    <t>A 049</t>
  </si>
  <si>
    <t>B 049</t>
  </si>
  <si>
    <t>C 049</t>
  </si>
  <si>
    <t>A 050</t>
  </si>
  <si>
    <t>B 050</t>
  </si>
  <si>
    <t>C 050</t>
  </si>
  <si>
    <t>A 051</t>
  </si>
  <si>
    <t>B 051</t>
  </si>
  <si>
    <t>C 051</t>
  </si>
  <si>
    <t>A 052</t>
  </si>
  <si>
    <t>B 052</t>
  </si>
  <si>
    <t>C 052</t>
  </si>
  <si>
    <t>A 053</t>
  </si>
  <si>
    <t>B 053</t>
  </si>
  <si>
    <t>C 053</t>
  </si>
  <si>
    <t>A 054</t>
  </si>
  <si>
    <t>B 054</t>
  </si>
  <si>
    <t>C 054</t>
  </si>
  <si>
    <t>A 055</t>
  </si>
  <si>
    <t>B 055</t>
  </si>
  <si>
    <t>C 055</t>
  </si>
  <si>
    <t>A 056</t>
  </si>
  <si>
    <t>B 056</t>
  </si>
  <si>
    <t>C 056</t>
  </si>
  <si>
    <t>A 057</t>
  </si>
  <si>
    <t>B 057</t>
  </si>
  <si>
    <t>C 057</t>
  </si>
  <si>
    <t>A 058</t>
  </si>
  <si>
    <t>B 058</t>
  </si>
  <si>
    <t>C 058</t>
  </si>
  <si>
    <t>A 059</t>
  </si>
  <si>
    <t>B 059</t>
  </si>
  <si>
    <t>C 059</t>
  </si>
  <si>
    <t>A 060</t>
  </si>
  <si>
    <t>B 060</t>
  </si>
  <si>
    <t>C 060</t>
  </si>
  <si>
    <t>A 061</t>
  </si>
  <si>
    <t>B 061</t>
  </si>
  <si>
    <t>C 061</t>
  </si>
  <si>
    <t>A 062</t>
  </si>
  <si>
    <t>B 062</t>
  </si>
  <si>
    <t>C 062</t>
  </si>
  <si>
    <t>A 063</t>
  </si>
  <si>
    <t>B 063</t>
  </si>
  <si>
    <t>C 063</t>
  </si>
  <si>
    <t>A 064</t>
  </si>
  <si>
    <t>B 064</t>
  </si>
  <si>
    <t>C 064</t>
  </si>
  <si>
    <t>A 065</t>
  </si>
  <si>
    <t>B 065</t>
  </si>
  <si>
    <t>C 065</t>
  </si>
  <si>
    <t>A 066</t>
  </si>
  <si>
    <t>B 066</t>
  </si>
  <si>
    <t>C 066</t>
  </si>
  <si>
    <t>A 067</t>
  </si>
  <si>
    <t>B 067</t>
  </si>
  <si>
    <t>C 067</t>
  </si>
  <si>
    <t>A 068</t>
  </si>
  <si>
    <t>B 068</t>
  </si>
  <si>
    <t>C 068</t>
  </si>
  <si>
    <t>A 069</t>
  </si>
  <si>
    <t>B 069</t>
  </si>
  <si>
    <t>C 069</t>
  </si>
  <si>
    <t>A 070</t>
  </si>
  <si>
    <t>B 070</t>
  </si>
  <si>
    <t>C 070</t>
  </si>
  <si>
    <t>A 071</t>
  </si>
  <si>
    <t>B 071</t>
  </si>
  <si>
    <t>C 071</t>
  </si>
  <si>
    <t>A 072</t>
  </si>
  <si>
    <t>B 072</t>
  </si>
  <si>
    <t>C 072</t>
  </si>
  <si>
    <t>A 073</t>
  </si>
  <si>
    <t>B 073</t>
  </si>
  <si>
    <t>C 073</t>
  </si>
  <si>
    <t>A 074</t>
  </si>
  <si>
    <t>B 074</t>
  </si>
  <si>
    <t>C 074</t>
  </si>
  <si>
    <t>A 075</t>
  </si>
  <si>
    <t>B 075</t>
  </si>
  <si>
    <t>C 075</t>
  </si>
  <si>
    <t>A 076</t>
  </si>
  <si>
    <t>B 076</t>
  </si>
  <si>
    <t>C 076</t>
  </si>
  <si>
    <t>A 077</t>
  </si>
  <si>
    <t>B 077</t>
  </si>
  <si>
    <t>C 077</t>
  </si>
  <si>
    <t>A 078</t>
  </si>
  <si>
    <t>B 078</t>
  </si>
  <si>
    <t>C 078</t>
  </si>
  <si>
    <t>A 079</t>
  </si>
  <si>
    <t>B 079</t>
  </si>
  <si>
    <t>C 079</t>
  </si>
  <si>
    <t>A 080</t>
  </si>
  <si>
    <t>B 080</t>
  </si>
  <si>
    <t>C 080</t>
  </si>
  <si>
    <t>A 081</t>
  </si>
  <si>
    <t>B 081</t>
  </si>
  <si>
    <t>C 081</t>
  </si>
  <si>
    <t>A 082</t>
  </si>
  <si>
    <t>B 082</t>
  </si>
  <si>
    <t>C 082</t>
  </si>
  <si>
    <t>A 083</t>
  </si>
  <si>
    <t>B 083</t>
  </si>
  <si>
    <t>C 083</t>
  </si>
  <si>
    <t>A 084</t>
  </si>
  <si>
    <t>B 084</t>
  </si>
  <si>
    <t>C 084</t>
  </si>
  <si>
    <t>A 085</t>
  </si>
  <si>
    <t>B 085</t>
  </si>
  <si>
    <t>C 085</t>
  </si>
  <si>
    <t>A 086</t>
  </si>
  <si>
    <t>B 086</t>
  </si>
  <si>
    <t>C 086</t>
  </si>
  <si>
    <t>A 087</t>
  </si>
  <si>
    <t>B 087</t>
  </si>
  <si>
    <t>C 087</t>
  </si>
  <si>
    <t>A 088</t>
  </si>
  <si>
    <t>B 088</t>
  </si>
  <si>
    <t>C 088</t>
  </si>
  <si>
    <t>A 089</t>
  </si>
  <si>
    <t>B 089</t>
  </si>
  <si>
    <t>C 089</t>
  </si>
  <si>
    <t>A 090</t>
  </si>
  <si>
    <t>B 090</t>
  </si>
  <si>
    <t>C 090</t>
  </si>
  <si>
    <t>A 091</t>
  </si>
  <si>
    <t>B 091</t>
  </si>
  <si>
    <t>C 091</t>
  </si>
  <si>
    <t>A 092</t>
  </si>
  <si>
    <t>B 092</t>
  </si>
  <si>
    <t>C 092</t>
  </si>
  <si>
    <t>A 093</t>
  </si>
  <si>
    <t>B 093</t>
  </si>
  <si>
    <t>C 093</t>
  </si>
  <si>
    <t>A 094</t>
  </si>
  <si>
    <t>B 094</t>
  </si>
  <si>
    <t>C 094</t>
  </si>
  <si>
    <t>A 095</t>
  </si>
  <si>
    <t>B 095</t>
  </si>
  <si>
    <t>C 095</t>
  </si>
  <si>
    <t>A 096</t>
  </si>
  <si>
    <t>B 096</t>
  </si>
  <si>
    <t>C 096</t>
  </si>
  <si>
    <t>A 097</t>
  </si>
  <si>
    <t>B 097</t>
  </si>
  <si>
    <t>C 097</t>
  </si>
  <si>
    <t>A 098</t>
  </si>
  <si>
    <t>B 098</t>
  </si>
  <si>
    <t>C 098</t>
  </si>
  <si>
    <t>A 099</t>
  </si>
  <si>
    <t>B 099</t>
  </si>
  <si>
    <t>C 099</t>
  </si>
  <si>
    <t>A 100</t>
  </si>
  <si>
    <t>B 100</t>
  </si>
  <si>
    <t>C 100</t>
  </si>
  <si>
    <t>2024-25</t>
  </si>
  <si>
    <t>Azadi ke Baad ka Swarnim Bharat</t>
  </si>
  <si>
    <t>JEEVAN KAUShAL</t>
  </si>
  <si>
    <t>VRIKSHAROPAN</t>
  </si>
  <si>
    <t>SIGN. OF THE EXAM. INCHARGE</t>
  </si>
  <si>
    <t>Govt. Hr. Sec. School,</t>
  </si>
  <si>
    <t>SHORT HAND</t>
  </si>
  <si>
    <t>TYPING</t>
  </si>
  <si>
    <t>TYPING (HINDI)</t>
  </si>
  <si>
    <t>ADDITIONAL OPTIONAL SUBJECT</t>
  </si>
  <si>
    <t>OPTIONAL 4</t>
  </si>
  <si>
    <t>Total Unit Test</t>
  </si>
  <si>
    <t>SEAL AND SIGNATURE  OF THE HEAD OF THE INST.</t>
  </si>
  <si>
    <t>MARKS OBTAINED SUPPL./  RE-EXAM.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</si>
</sst>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
    <numFmt numFmtId="165" formatCode="dd\-mm\-yy"/>
    <numFmt numFmtId="166" formatCode="dd/mm/yy;@"/>
    <numFmt numFmtId="167" formatCode="0.00;[Red]0.00"/>
    <numFmt numFmtId="168" formatCode="[$-14009]dd\-mm\-yy;@"/>
    <numFmt numFmtId="169" formatCode="[$-409]d\-mmm\-yyyy;@"/>
  </numFmts>
  <fonts count="193">
    <font>
      <sz val="10"/>
      <name val="Arial"/>
    </font>
    <font>
      <sz val="10"/>
      <name val="Arial"/>
      <family val="2"/>
    </font>
    <font>
      <sz val="10"/>
      <name val="Arial"/>
      <family val="2"/>
    </font>
    <font>
      <sz val="8"/>
      <name val="Arial"/>
      <family val="2"/>
    </font>
    <font>
      <sz val="16"/>
      <name val="Arial"/>
      <family val="2"/>
    </font>
    <font>
      <sz val="11"/>
      <color theme="1"/>
      <name val="Calibri"/>
      <family val="2"/>
      <scheme val="minor"/>
    </font>
    <font>
      <u/>
      <sz val="10"/>
      <color theme="10"/>
      <name val="Arial"/>
      <family val="2"/>
    </font>
    <font>
      <sz val="22"/>
      <name val="Arial"/>
      <family val="2"/>
    </font>
    <font>
      <sz val="16"/>
      <name val="Calibri"/>
      <family val="2"/>
      <scheme val="minor"/>
    </font>
    <font>
      <sz val="16"/>
      <color theme="1"/>
      <name val="Calibri"/>
      <family val="2"/>
      <scheme val="minor"/>
    </font>
    <font>
      <u/>
      <sz val="10"/>
      <color theme="11"/>
      <name val="Arial"/>
      <family val="2"/>
    </font>
    <font>
      <b/>
      <i/>
      <sz val="8"/>
      <name val="Cambria"/>
      <family val="1"/>
      <scheme val="major"/>
    </font>
    <font>
      <b/>
      <sz val="11"/>
      <name val="Cambria"/>
      <family val="1"/>
      <scheme val="major"/>
    </font>
    <font>
      <b/>
      <sz val="9"/>
      <name val="Cambria"/>
      <family val="1"/>
      <scheme val="major"/>
    </font>
    <font>
      <b/>
      <sz val="9"/>
      <color indexed="10"/>
      <name val="Cambria"/>
      <family val="1"/>
      <scheme val="major"/>
    </font>
    <font>
      <b/>
      <sz val="11"/>
      <color indexed="12"/>
      <name val="Cambria"/>
      <family val="1"/>
      <scheme val="major"/>
    </font>
    <font>
      <b/>
      <sz val="11"/>
      <color rgb="FFFF0000"/>
      <name val="Cambria"/>
      <family val="1"/>
      <scheme val="major"/>
    </font>
    <font>
      <b/>
      <sz val="11"/>
      <color rgb="FF0000FF"/>
      <name val="Cambria"/>
      <family val="1"/>
      <scheme val="major"/>
    </font>
    <font>
      <b/>
      <sz val="9"/>
      <color rgb="FFFF0000"/>
      <name val="Cambria"/>
      <family val="1"/>
      <scheme val="major"/>
    </font>
    <font>
      <b/>
      <sz val="9"/>
      <color indexed="12"/>
      <name val="Cambria"/>
      <family val="1"/>
      <scheme val="major"/>
    </font>
    <font>
      <b/>
      <sz val="16"/>
      <name val="Cambria"/>
      <family val="1"/>
      <scheme val="major"/>
    </font>
    <font>
      <b/>
      <sz val="16"/>
      <color indexed="10"/>
      <name val="Cambria"/>
      <family val="1"/>
      <scheme val="major"/>
    </font>
    <font>
      <b/>
      <sz val="10"/>
      <name val="Cambria"/>
      <family val="1"/>
      <scheme val="major"/>
    </font>
    <font>
      <sz val="10"/>
      <name val="Cambria"/>
      <family val="1"/>
      <scheme val="major"/>
    </font>
    <font>
      <b/>
      <sz val="10"/>
      <color indexed="10"/>
      <name val="Cambria"/>
      <family val="1"/>
      <scheme val="major"/>
    </font>
    <font>
      <b/>
      <sz val="8"/>
      <name val="Cambria"/>
      <family val="1"/>
      <scheme val="major"/>
    </font>
    <font>
      <b/>
      <sz val="12"/>
      <name val="Cambria"/>
      <family val="1"/>
      <scheme val="major"/>
    </font>
    <font>
      <b/>
      <sz val="10"/>
      <color rgb="FFFF0000"/>
      <name val="Cambria"/>
      <family val="1"/>
      <scheme val="major"/>
    </font>
    <font>
      <b/>
      <sz val="9"/>
      <color indexed="17"/>
      <name val="Cambria"/>
      <family val="1"/>
      <scheme val="major"/>
    </font>
    <font>
      <b/>
      <sz val="9"/>
      <color rgb="FF0000FF"/>
      <name val="Cambria"/>
      <family val="1"/>
      <scheme val="major"/>
    </font>
    <font>
      <b/>
      <sz val="12"/>
      <color indexed="10"/>
      <name val="Cambria"/>
      <family val="1"/>
      <scheme val="major"/>
    </font>
    <font>
      <b/>
      <sz val="10"/>
      <color indexed="30"/>
      <name val="Cambria"/>
      <family val="1"/>
      <scheme val="major"/>
    </font>
    <font>
      <sz val="9"/>
      <name val="Cambria"/>
      <family val="1"/>
      <scheme val="major"/>
    </font>
    <font>
      <b/>
      <sz val="8"/>
      <color indexed="30"/>
      <name val="Cambria"/>
      <family val="1"/>
      <scheme val="major"/>
    </font>
    <font>
      <b/>
      <sz val="8"/>
      <color indexed="10"/>
      <name val="Cambria"/>
      <family val="1"/>
      <scheme val="major"/>
    </font>
    <font>
      <b/>
      <sz val="8"/>
      <color indexed="17"/>
      <name val="Cambria"/>
      <family val="1"/>
      <scheme val="major"/>
    </font>
    <font>
      <sz val="8"/>
      <name val="Cambria"/>
      <family val="1"/>
      <scheme val="major"/>
    </font>
    <font>
      <u/>
      <sz val="8"/>
      <color rgb="FFC00000"/>
      <name val="Cambria"/>
      <family val="1"/>
      <scheme val="major"/>
    </font>
    <font>
      <b/>
      <sz val="8"/>
      <color theme="0"/>
      <name val="Cambria"/>
      <family val="1"/>
      <scheme val="major"/>
    </font>
    <font>
      <b/>
      <sz val="8"/>
      <color indexed="12"/>
      <name val="Cambria"/>
      <family val="1"/>
      <scheme val="major"/>
    </font>
    <font>
      <b/>
      <sz val="8"/>
      <color rgb="FFFF0000"/>
      <name val="Cambria"/>
      <family val="1"/>
      <scheme val="major"/>
    </font>
    <font>
      <u/>
      <sz val="8"/>
      <color theme="10"/>
      <name val="Cambria"/>
      <family val="1"/>
      <scheme val="major"/>
    </font>
    <font>
      <b/>
      <sz val="8"/>
      <color indexed="60"/>
      <name val="Cambria"/>
      <family val="1"/>
      <scheme val="major"/>
    </font>
    <font>
      <b/>
      <sz val="8"/>
      <color rgb="FF0000FF"/>
      <name val="Cambria"/>
      <family val="1"/>
      <scheme val="major"/>
    </font>
    <font>
      <b/>
      <sz val="6"/>
      <color indexed="12"/>
      <name val="Cambria"/>
      <family val="1"/>
      <scheme val="major"/>
    </font>
    <font>
      <sz val="16"/>
      <color indexed="10"/>
      <name val="Cambria"/>
      <family val="1"/>
      <scheme val="major"/>
    </font>
    <font>
      <b/>
      <sz val="20"/>
      <name val="Cambria"/>
      <family val="1"/>
      <scheme val="major"/>
    </font>
    <font>
      <b/>
      <sz val="8"/>
      <color indexed="9"/>
      <name val="Cambria"/>
      <family val="1"/>
      <scheme val="major"/>
    </font>
    <font>
      <b/>
      <sz val="8"/>
      <color theme="1"/>
      <name val="Cambria"/>
      <family val="1"/>
      <scheme val="major"/>
    </font>
    <font>
      <b/>
      <sz val="8"/>
      <color theme="5" tint="0.59999389629810485"/>
      <name val="Cambria"/>
      <family val="1"/>
      <scheme val="major"/>
    </font>
    <font>
      <b/>
      <sz val="9"/>
      <color indexed="14"/>
      <name val="Cambria"/>
      <family val="1"/>
      <scheme val="major"/>
    </font>
    <font>
      <b/>
      <sz val="9"/>
      <color rgb="FF008000"/>
      <name val="Cambria"/>
      <family val="1"/>
      <scheme val="major"/>
    </font>
    <font>
      <b/>
      <sz val="9"/>
      <color rgb="FFFF66CC"/>
      <name val="Cambria"/>
      <family val="1"/>
      <scheme val="major"/>
    </font>
    <font>
      <b/>
      <sz val="9"/>
      <color rgb="FF006600"/>
      <name val="Cambria"/>
      <family val="1"/>
      <scheme val="major"/>
    </font>
    <font>
      <b/>
      <sz val="9"/>
      <color rgb="FFFF00FF"/>
      <name val="Cambria"/>
      <family val="1"/>
      <scheme val="major"/>
    </font>
    <font>
      <b/>
      <sz val="8"/>
      <color rgb="FFFF66CC"/>
      <name val="Cambria"/>
      <family val="1"/>
      <scheme val="major"/>
    </font>
    <font>
      <b/>
      <sz val="8"/>
      <color rgb="FF009900"/>
      <name val="Cambria"/>
      <family val="1"/>
      <scheme val="major"/>
    </font>
    <font>
      <b/>
      <sz val="26"/>
      <color indexed="10"/>
      <name val="Cambria"/>
      <family val="1"/>
      <scheme val="major"/>
    </font>
    <font>
      <sz val="16"/>
      <name val="Cambria"/>
      <family val="1"/>
      <scheme val="major"/>
    </font>
    <font>
      <b/>
      <sz val="14"/>
      <color indexed="10"/>
      <name val="Cambria"/>
      <family val="1"/>
      <scheme val="major"/>
    </font>
    <font>
      <sz val="10"/>
      <color indexed="10"/>
      <name val="Cambria"/>
      <family val="1"/>
      <scheme val="major"/>
    </font>
    <font>
      <sz val="14"/>
      <name val="Cambria"/>
      <family val="1"/>
      <scheme val="major"/>
    </font>
    <font>
      <sz val="10"/>
      <color indexed="30"/>
      <name val="Cambria"/>
      <family val="1"/>
      <scheme val="major"/>
    </font>
    <font>
      <b/>
      <sz val="7"/>
      <name val="Cambria"/>
      <family val="1"/>
      <scheme val="major"/>
    </font>
    <font>
      <b/>
      <sz val="9"/>
      <color theme="0"/>
      <name val="Cambria"/>
      <family val="1"/>
      <scheme val="major"/>
    </font>
    <font>
      <sz val="9"/>
      <name val="Kruti Dev 010"/>
    </font>
    <font>
      <b/>
      <sz val="10"/>
      <color theme="0"/>
      <name val="Cambria"/>
      <family val="1"/>
      <scheme val="major"/>
    </font>
    <font>
      <b/>
      <sz val="10"/>
      <color rgb="FF0000FF"/>
      <name val="Cambria"/>
      <family val="1"/>
      <scheme val="major"/>
    </font>
    <font>
      <b/>
      <u/>
      <sz val="9"/>
      <color rgb="FFFF0000"/>
      <name val="Cambria"/>
      <family val="1"/>
      <scheme val="major"/>
    </font>
    <font>
      <b/>
      <sz val="10"/>
      <color indexed="12"/>
      <name val="Cambria"/>
      <family val="1"/>
      <scheme val="major"/>
    </font>
    <font>
      <b/>
      <sz val="9"/>
      <color theme="1"/>
      <name val="Cambria"/>
      <family val="1"/>
      <scheme val="major"/>
    </font>
    <font>
      <b/>
      <sz val="10"/>
      <color theme="1"/>
      <name val="Cambria"/>
      <family val="1"/>
      <scheme val="major"/>
    </font>
    <font>
      <u/>
      <sz val="9"/>
      <color theme="10"/>
      <name val="Cambria"/>
      <family val="1"/>
      <scheme val="major"/>
    </font>
    <font>
      <b/>
      <sz val="10"/>
      <color rgb="FF008000"/>
      <name val="Cambria"/>
      <family val="1"/>
      <scheme val="major"/>
    </font>
    <font>
      <b/>
      <sz val="10"/>
      <color rgb="FF078A00"/>
      <name val="Cambria"/>
      <family val="1"/>
      <scheme val="major"/>
    </font>
    <font>
      <b/>
      <sz val="10"/>
      <color rgb="FFFD2110"/>
      <name val="Cambria"/>
      <family val="1"/>
      <scheme val="major"/>
    </font>
    <font>
      <b/>
      <sz val="10"/>
      <color theme="0" tint="-0.34998626667073579"/>
      <name val="Cambria"/>
      <family val="1"/>
      <scheme val="major"/>
    </font>
    <font>
      <b/>
      <sz val="7"/>
      <color rgb="FF0000FF"/>
      <name val="Cambria"/>
      <family val="1"/>
      <scheme val="major"/>
    </font>
    <font>
      <b/>
      <sz val="7"/>
      <color theme="1"/>
      <name val="Cambria"/>
      <family val="1"/>
      <scheme val="major"/>
    </font>
    <font>
      <b/>
      <sz val="7"/>
      <color rgb="FF008000"/>
      <name val="Cambria"/>
      <family val="1"/>
      <scheme val="major"/>
    </font>
    <font>
      <b/>
      <sz val="7"/>
      <color rgb="FFFF0000"/>
      <name val="Cambria"/>
      <family val="1"/>
      <scheme val="major"/>
    </font>
    <font>
      <b/>
      <sz val="9"/>
      <color rgb="FFFD2110"/>
      <name val="Cambria"/>
      <family val="1"/>
      <scheme val="major"/>
    </font>
    <font>
      <b/>
      <sz val="6"/>
      <color rgb="FF0000FF"/>
      <name val="Cambria"/>
      <family val="1"/>
      <scheme val="major"/>
    </font>
    <font>
      <b/>
      <sz val="8"/>
      <color rgb="FFFD2110"/>
      <name val="Cambria"/>
      <family val="1"/>
      <scheme val="major"/>
    </font>
    <font>
      <b/>
      <sz val="8"/>
      <color indexed="14"/>
      <name val="Cambria"/>
      <family val="1"/>
      <scheme val="major"/>
    </font>
    <font>
      <sz val="24"/>
      <name val="Cambria"/>
      <family val="1"/>
      <scheme val="major"/>
    </font>
    <font>
      <b/>
      <sz val="10"/>
      <name val="Arial"/>
      <family val="2"/>
    </font>
    <font>
      <b/>
      <sz val="8"/>
      <name val="Wingdings"/>
      <charset val="2"/>
    </font>
    <font>
      <b/>
      <sz val="8"/>
      <color theme="10"/>
      <name val="Cambria"/>
      <family val="1"/>
      <scheme val="major"/>
    </font>
    <font>
      <b/>
      <sz val="10"/>
      <color indexed="8"/>
      <name val="Cambria"/>
      <family val="1"/>
      <scheme val="major"/>
    </font>
    <font>
      <b/>
      <sz val="10"/>
      <name val="Cambria"/>
      <family val="1"/>
    </font>
    <font>
      <b/>
      <sz val="10"/>
      <color theme="0" tint="-0.14999847407452621"/>
      <name val="Cambria"/>
      <family val="1"/>
      <scheme val="major"/>
    </font>
    <font>
      <b/>
      <sz val="12"/>
      <color theme="0" tint="-0.14999847407452621"/>
      <name val="Cambria"/>
      <family val="1"/>
      <scheme val="major"/>
    </font>
    <font>
      <sz val="22"/>
      <color rgb="FF000000"/>
      <name val="Kruti Dev 010"/>
    </font>
    <font>
      <sz val="22"/>
      <color rgb="FF000000"/>
      <name val="Calibri"/>
      <family val="2"/>
    </font>
    <font>
      <sz val="22"/>
      <color rgb="FFFF0000"/>
      <name val="Cambria"/>
      <family val="1"/>
    </font>
    <font>
      <sz val="22"/>
      <color rgb="FF000000"/>
      <name val="Cambria"/>
      <family val="1"/>
    </font>
    <font>
      <sz val="22"/>
      <color theme="1"/>
      <name val="Times New Roman"/>
      <family val="1"/>
    </font>
    <font>
      <sz val="22"/>
      <color theme="1"/>
      <name val="Kruti Dev 010"/>
    </font>
    <font>
      <sz val="20"/>
      <color rgb="FFFF0000"/>
      <name val="Cambria"/>
      <family val="1"/>
    </font>
    <font>
      <sz val="22"/>
      <color rgb="FF0000FF"/>
      <name val="Calibri"/>
      <family val="2"/>
    </font>
    <font>
      <sz val="22"/>
      <color rgb="FF0000FF"/>
      <name val="Times New Roman"/>
      <family val="1"/>
    </font>
    <font>
      <sz val="20"/>
      <color rgb="FFFF0000"/>
      <name val="Calibri"/>
      <family val="2"/>
    </font>
    <font>
      <sz val="22"/>
      <color rgb="FFFF0000"/>
      <name val="Times New Roman"/>
      <family val="1"/>
    </font>
    <font>
      <sz val="22"/>
      <color rgb="FFFF0000"/>
      <name val="Kruti Dev 010"/>
    </font>
    <font>
      <sz val="20"/>
      <color rgb="FFFF0000"/>
      <name val="Cambria"/>
      <family val="1"/>
      <scheme val="major"/>
    </font>
    <font>
      <sz val="20"/>
      <color rgb="FFFF0000"/>
      <name val="Times New Roman"/>
      <family val="1"/>
    </font>
    <font>
      <sz val="22"/>
      <color rgb="FF000000"/>
      <name val="Times New Roman"/>
      <family val="1"/>
    </font>
    <font>
      <sz val="22"/>
      <color rgb="FF0033CC"/>
      <name val="Kruti Dev 010"/>
    </font>
    <font>
      <sz val="22"/>
      <color rgb="FF0000FF"/>
      <name val="Kruti Dev 010"/>
    </font>
    <font>
      <sz val="24"/>
      <color rgb="FF0000FF"/>
      <name val="Times New Roman"/>
      <family val="1"/>
    </font>
    <font>
      <sz val="26"/>
      <color rgb="FFFF0000"/>
      <name val="Kruti Dev 010"/>
    </font>
    <font>
      <sz val="20"/>
      <name val="Cambria"/>
      <family val="1"/>
      <scheme val="major"/>
    </font>
    <font>
      <sz val="18"/>
      <name val="Cambria"/>
      <family val="1"/>
      <scheme val="major"/>
    </font>
    <font>
      <sz val="18"/>
      <color rgb="FF008000"/>
      <name val="Calibri"/>
      <family val="2"/>
    </font>
    <font>
      <sz val="22"/>
      <color theme="1" tint="4.9989318521683403E-2"/>
      <name val="Wingdings"/>
      <charset val="2"/>
    </font>
    <font>
      <sz val="48"/>
      <name val="Calibri"/>
      <family val="2"/>
    </font>
    <font>
      <sz val="36"/>
      <color theme="10"/>
      <name val="Kruti Dev 010"/>
    </font>
    <font>
      <sz val="36"/>
      <color theme="10"/>
      <name val="Cambria"/>
      <family val="1"/>
      <scheme val="major"/>
    </font>
    <font>
      <b/>
      <sz val="10"/>
      <color indexed="14"/>
      <name val="Wingdings"/>
      <family val="1"/>
      <charset val="2"/>
    </font>
    <font>
      <b/>
      <sz val="10"/>
      <color rgb="FFFF00FF"/>
      <name val="Wingdings"/>
      <family val="1"/>
      <charset val="2"/>
    </font>
    <font>
      <b/>
      <sz val="10"/>
      <color rgb="FF008000"/>
      <name val="Wingdings"/>
      <family val="1"/>
      <charset val="2"/>
    </font>
    <font>
      <b/>
      <sz val="10"/>
      <color indexed="10"/>
      <name val="Wingdings"/>
      <family val="1"/>
      <charset val="2"/>
    </font>
    <font>
      <b/>
      <sz val="22"/>
      <color rgb="FFFF0000"/>
      <name val="Calibri"/>
      <family val="2"/>
    </font>
    <font>
      <b/>
      <sz val="22"/>
      <color rgb="FF0000FF"/>
      <name val="Calibri"/>
      <family val="2"/>
    </font>
    <font>
      <sz val="28"/>
      <name val="Cambria"/>
      <family val="1"/>
    </font>
    <font>
      <sz val="22"/>
      <name val="Cambria"/>
      <family val="1"/>
    </font>
    <font>
      <b/>
      <sz val="6"/>
      <name val="Cambria"/>
      <family val="1"/>
      <scheme val="major"/>
    </font>
    <font>
      <b/>
      <sz val="8"/>
      <color rgb="FF2D9D13"/>
      <name val="Cambria"/>
      <family val="1"/>
      <scheme val="major"/>
    </font>
    <font>
      <b/>
      <sz val="6"/>
      <color indexed="10"/>
      <name val="Cambria"/>
      <family val="1"/>
      <scheme val="major"/>
    </font>
    <font>
      <sz val="8"/>
      <color theme="1"/>
      <name val="Cambria"/>
      <family val="1"/>
      <scheme val="major"/>
    </font>
    <font>
      <b/>
      <sz val="9"/>
      <name val="Cambria"/>
      <family val="1"/>
    </font>
    <font>
      <b/>
      <sz val="12"/>
      <name val="Calibri"/>
      <family val="2"/>
      <scheme val="minor"/>
    </font>
    <font>
      <b/>
      <sz val="12"/>
      <color rgb="FF0000FF"/>
      <name val="Calibri"/>
      <family val="2"/>
      <scheme val="minor"/>
    </font>
    <font>
      <b/>
      <sz val="6"/>
      <color rgb="FF008000"/>
      <name val="Cambria"/>
      <family val="1"/>
      <scheme val="major"/>
    </font>
    <font>
      <sz val="8"/>
      <name val="Kruti Dev 010"/>
    </font>
    <font>
      <sz val="9"/>
      <name val="Wingdings"/>
      <family val="1"/>
    </font>
    <font>
      <b/>
      <sz val="6"/>
      <color indexed="14"/>
      <name val="Cambria"/>
      <family val="1"/>
      <scheme val="major"/>
    </font>
    <font>
      <sz val="14"/>
      <color rgb="FFC00000"/>
      <name val="Cambria"/>
      <family val="1"/>
      <scheme val="major"/>
    </font>
    <font>
      <sz val="14"/>
      <color rgb="FF0000FF"/>
      <name val="Cambria"/>
      <family val="1"/>
      <scheme val="major"/>
    </font>
    <font>
      <sz val="14"/>
      <color theme="1" tint="4.9989318521683403E-2"/>
      <name val="Cambria"/>
      <family val="1"/>
      <scheme val="major"/>
    </font>
    <font>
      <sz val="14"/>
      <color theme="1"/>
      <name val="Cambria"/>
      <family val="1"/>
    </font>
    <font>
      <sz val="14"/>
      <color rgb="FFFF0000"/>
      <name val="Cambria"/>
      <family val="1"/>
      <scheme val="major"/>
    </font>
    <font>
      <sz val="14"/>
      <color indexed="11"/>
      <name val="Cambria"/>
      <family val="1"/>
      <scheme val="major"/>
    </font>
    <font>
      <sz val="14"/>
      <color rgb="FF9933FF"/>
      <name val="Cambria"/>
      <family val="1"/>
      <scheme val="major"/>
    </font>
    <font>
      <sz val="14"/>
      <color indexed="10"/>
      <name val="Cambria"/>
      <family val="1"/>
      <scheme val="major"/>
    </font>
    <font>
      <u/>
      <sz val="14"/>
      <color rgb="FFFF0000"/>
      <name val="Cambria"/>
      <family val="1"/>
      <scheme val="major"/>
    </font>
    <font>
      <sz val="18"/>
      <color theme="1"/>
      <name val="DevLys 010"/>
    </font>
    <font>
      <sz val="14"/>
      <color theme="10"/>
      <name val="Cambria"/>
      <family val="1"/>
      <scheme val="major"/>
    </font>
    <font>
      <sz val="14"/>
      <name val="Calibri"/>
      <family val="2"/>
      <scheme val="minor"/>
    </font>
    <font>
      <sz val="14"/>
      <color rgb="FF0000FF"/>
      <name val="Calibri"/>
      <family val="2"/>
      <scheme val="minor"/>
    </font>
    <font>
      <sz val="16"/>
      <color rgb="FFFF0000"/>
      <name val="Cambria"/>
      <family val="1"/>
    </font>
    <font>
      <sz val="14"/>
      <color rgb="FF000000"/>
      <name val="Kruti Dev 010"/>
    </font>
    <font>
      <sz val="14"/>
      <color rgb="FF000000"/>
      <name val="Cambria"/>
      <family val="1"/>
    </font>
    <font>
      <sz val="14"/>
      <color rgb="FFFF0000"/>
      <name val="Cambria"/>
      <family val="2"/>
    </font>
    <font>
      <sz val="14"/>
      <color rgb="FF000000"/>
      <name val="Calibri"/>
      <family val="2"/>
    </font>
    <font>
      <sz val="14"/>
      <color rgb="FF000000"/>
      <name val="Camrbria"/>
    </font>
    <font>
      <sz val="14"/>
      <color theme="1"/>
      <name val="Times New Roman"/>
      <family val="1"/>
    </font>
    <font>
      <sz val="14"/>
      <color theme="1"/>
      <name val="Kruti Dev 010"/>
    </font>
    <font>
      <sz val="14"/>
      <color theme="1"/>
      <name val="Calibri"/>
      <family val="2"/>
    </font>
    <font>
      <sz val="14"/>
      <color rgb="FF0000FF"/>
      <name val="Calibri"/>
      <family val="2"/>
    </font>
    <font>
      <sz val="14"/>
      <color rgb="FF0000FF"/>
      <name val="Times New Roman"/>
      <family val="1"/>
    </font>
    <font>
      <sz val="14"/>
      <color theme="1"/>
      <name val="Cambria"/>
      <family val="1"/>
      <scheme val="major"/>
    </font>
    <font>
      <sz val="14"/>
      <color rgb="FF0033CC"/>
      <name val="Times New Roman"/>
      <family val="1"/>
    </font>
    <font>
      <sz val="14"/>
      <color rgb="FFFF0000"/>
      <name val="Times New Roman"/>
      <family val="1"/>
    </font>
    <font>
      <sz val="14"/>
      <color rgb="FF000000"/>
      <name val="Times New Roman"/>
      <family val="1"/>
    </font>
    <font>
      <u/>
      <sz val="14"/>
      <color rgb="FFFF0000"/>
      <name val="Kruti Dev 010"/>
    </font>
    <font>
      <u/>
      <sz val="14"/>
      <color rgb="FF000000"/>
      <name val="Kruti Dev 010"/>
    </font>
    <font>
      <sz val="20"/>
      <color rgb="FFFF6600"/>
      <name val="Kruti Dev 010"/>
    </font>
    <font>
      <sz val="14"/>
      <color rgb="FF0033CC"/>
      <name val="Kruti Dev 010"/>
    </font>
    <font>
      <sz val="14"/>
      <color rgb="FF0033CC"/>
      <name val="Cambria"/>
      <family val="1"/>
      <scheme val="major"/>
    </font>
    <font>
      <sz val="14"/>
      <color rgb="FF0000FF"/>
      <name val="Kruti Dev 010"/>
    </font>
    <font>
      <sz val="14"/>
      <color rgb="FFFF0000"/>
      <name val="Kruti Dev 010"/>
    </font>
    <font>
      <sz val="14"/>
      <color rgb="FFFF0000"/>
      <name val="Calibri"/>
      <family val="2"/>
    </font>
    <font>
      <vertAlign val="superscript"/>
      <sz val="14"/>
      <color rgb="FF0000FF"/>
      <name val="Calibri"/>
      <family val="2"/>
    </font>
    <font>
      <sz val="14"/>
      <color rgb="FF0000FF"/>
      <name val="DevLys 010"/>
    </font>
    <font>
      <sz val="18"/>
      <name val="Cambria"/>
      <family val="1"/>
    </font>
    <font>
      <b/>
      <sz val="9"/>
      <color rgb="FF000000"/>
      <name val="Arial"/>
      <family val="2"/>
    </font>
    <font>
      <b/>
      <sz val="10"/>
      <color rgb="FF0432FF"/>
      <name val="Cambria"/>
      <family val="1"/>
      <scheme val="major"/>
    </font>
    <font>
      <b/>
      <sz val="10"/>
      <color rgb="FFFF00FF"/>
      <name val="Cambria"/>
      <family val="1"/>
      <scheme val="major"/>
    </font>
    <font>
      <b/>
      <sz val="9"/>
      <color rgb="FF000000"/>
      <name val="Tahoma"/>
      <family val="2"/>
    </font>
    <font>
      <b/>
      <sz val="11"/>
      <color theme="1"/>
      <name val="Cambria (Body)_x0000_"/>
    </font>
    <font>
      <b/>
      <sz val="11"/>
      <color rgb="FFFF0000"/>
      <name val="Cambria (Body)_x0000_"/>
    </font>
    <font>
      <b/>
      <sz val="11"/>
      <color theme="1"/>
      <name val="Cambria"/>
      <family val="1"/>
    </font>
    <font>
      <b/>
      <sz val="9"/>
      <color rgb="FFC00000"/>
      <name val="Cambria (Body)_x0000_"/>
    </font>
    <font>
      <b/>
      <sz val="11"/>
      <color rgb="FFC00000"/>
      <name val="Cambria (Body)_x0000_"/>
    </font>
    <font>
      <b/>
      <sz val="9"/>
      <color rgb="FF0000FF"/>
      <name val="Cambria (Body)_x0000_"/>
    </font>
    <font>
      <b/>
      <sz val="11"/>
      <color rgb="FF0000FF"/>
      <name val="Cambria (Body)_x0000_"/>
    </font>
    <font>
      <b/>
      <sz val="11"/>
      <color rgb="FFFF00FF"/>
      <name val="Cambria"/>
      <family val="1"/>
    </font>
    <font>
      <b/>
      <sz val="11"/>
      <color rgb="FFFF00FF"/>
      <name val="Cambria (Body)_x0000_"/>
    </font>
    <font>
      <b/>
      <sz val="9"/>
      <color rgb="FF9966FF"/>
      <name val="Cambria"/>
      <family val="1"/>
      <scheme val="major"/>
    </font>
    <font>
      <b/>
      <sz val="11"/>
      <color rgb="FF9966FF"/>
      <name val="Cambria (Body)_x0000_"/>
    </font>
    <font>
      <b/>
      <sz val="9"/>
      <color rgb="FF9966FF"/>
      <name val="Cambria"/>
      <family val="1"/>
    </font>
  </fonts>
  <fills count="23">
    <fill>
      <patternFill patternType="none"/>
    </fill>
    <fill>
      <patternFill patternType="gray125"/>
    </fill>
    <fill>
      <patternFill patternType="solid">
        <fgColor theme="3" tint="0.79998168889431442"/>
        <bgColor indexed="64"/>
      </patternFill>
    </fill>
    <fill>
      <patternFill patternType="solid">
        <fgColor theme="6" tint="0.79998168889431442"/>
        <bgColor indexed="64"/>
      </patternFill>
    </fill>
    <fill>
      <patternFill patternType="solid">
        <fgColor theme="9" tint="0.59999389629810485"/>
        <bgColor indexed="64"/>
      </patternFill>
    </fill>
    <fill>
      <patternFill patternType="solid">
        <fgColor rgb="FFFFFFCC"/>
        <bgColor indexed="64"/>
      </patternFill>
    </fill>
    <fill>
      <patternFill patternType="solid">
        <fgColor theme="9" tint="0.79998168889431442"/>
        <bgColor indexed="64"/>
      </patternFill>
    </fill>
    <fill>
      <patternFill patternType="solid">
        <fgColor indexed="26"/>
        <bgColor indexed="64"/>
      </patternFill>
    </fill>
    <fill>
      <patternFill patternType="solid">
        <fgColor indexed="31"/>
        <bgColor indexed="64"/>
      </patternFill>
    </fill>
    <fill>
      <patternFill patternType="solid">
        <fgColor theme="0" tint="-4.9989318521683403E-2"/>
        <bgColor indexed="64"/>
      </patternFill>
    </fill>
    <fill>
      <patternFill patternType="solid">
        <fgColor theme="6" tint="0.59999389629810485"/>
        <bgColor indexed="64"/>
      </patternFill>
    </fill>
    <fill>
      <patternFill patternType="solid">
        <fgColor theme="2" tint="-9.9978637043366805E-2"/>
        <bgColor indexed="64"/>
      </patternFill>
    </fill>
    <fill>
      <patternFill patternType="solid">
        <fgColor rgb="FFFBFCAD"/>
        <bgColor indexed="64"/>
      </patternFill>
    </fill>
    <fill>
      <patternFill patternType="solid">
        <fgColor theme="7" tint="0.79998168889431442"/>
        <bgColor indexed="64"/>
      </patternFill>
    </fill>
    <fill>
      <patternFill patternType="solid">
        <fgColor indexed="42"/>
        <bgColor indexed="64"/>
      </patternFill>
    </fill>
    <fill>
      <patternFill patternType="solid">
        <fgColor rgb="FFFFFF00"/>
        <bgColor indexed="64"/>
      </patternFill>
    </fill>
    <fill>
      <patternFill patternType="solid">
        <fgColor rgb="FFFFFDE7"/>
        <bgColor indexed="64"/>
      </patternFill>
    </fill>
    <fill>
      <patternFill patternType="solid">
        <fgColor rgb="FFFFFBE5"/>
        <bgColor indexed="64"/>
      </patternFill>
    </fill>
    <fill>
      <patternFill patternType="solid">
        <fgColor theme="0" tint="-0.14999847407452621"/>
        <bgColor indexed="64"/>
      </patternFill>
    </fill>
    <fill>
      <patternFill patternType="solid">
        <fgColor rgb="FFFFFBCD"/>
        <bgColor rgb="FF000000"/>
      </patternFill>
    </fill>
    <fill>
      <patternFill patternType="solid">
        <fgColor rgb="FFCCFFCC"/>
        <bgColor indexed="64"/>
      </patternFill>
    </fill>
    <fill>
      <patternFill patternType="solid">
        <fgColor rgb="FF06FA2F"/>
        <bgColor indexed="64"/>
      </patternFill>
    </fill>
    <fill>
      <patternFill patternType="solid">
        <fgColor rgb="FFFFFFEB"/>
        <bgColor indexed="64"/>
      </patternFill>
    </fill>
  </fills>
  <borders count="141">
    <border>
      <left/>
      <right/>
      <top/>
      <bottom/>
      <diagonal/>
    </border>
    <border>
      <left style="thin">
        <color indexed="46"/>
      </left>
      <right style="thin">
        <color indexed="46"/>
      </right>
      <top style="thin">
        <color indexed="46"/>
      </top>
      <bottom style="thin">
        <color indexed="46"/>
      </bottom>
      <diagonal/>
    </border>
    <border>
      <left style="thin">
        <color indexed="46"/>
      </left>
      <right style="double">
        <color indexed="17"/>
      </right>
      <top style="thin">
        <color indexed="46"/>
      </top>
      <bottom style="thin">
        <color indexed="46"/>
      </bottom>
      <diagonal/>
    </border>
    <border>
      <left style="double">
        <color indexed="17"/>
      </left>
      <right style="thin">
        <color indexed="46"/>
      </right>
      <top style="thin">
        <color indexed="46"/>
      </top>
      <bottom style="thin">
        <color indexed="46"/>
      </bottom>
      <diagonal/>
    </border>
    <border>
      <left style="double">
        <color indexed="17"/>
      </left>
      <right style="thin">
        <color indexed="46"/>
      </right>
      <top style="thin">
        <color indexed="46"/>
      </top>
      <bottom style="double">
        <color indexed="17"/>
      </bottom>
      <diagonal/>
    </border>
    <border>
      <left style="thin">
        <color indexed="46"/>
      </left>
      <right style="thin">
        <color indexed="46"/>
      </right>
      <top style="thin">
        <color indexed="46"/>
      </top>
      <bottom style="double">
        <color indexed="17"/>
      </bottom>
      <diagonal/>
    </border>
    <border>
      <left/>
      <right style="thin">
        <color indexed="46"/>
      </right>
      <top/>
      <bottom style="thin">
        <color indexed="46"/>
      </bottom>
      <diagonal/>
    </border>
    <border>
      <left/>
      <right/>
      <top style="thin">
        <color indexed="46"/>
      </top>
      <bottom style="thin">
        <color indexed="46"/>
      </bottom>
      <diagonal/>
    </border>
    <border>
      <left style="thin">
        <color indexed="46"/>
      </left>
      <right/>
      <top style="thin">
        <color indexed="46"/>
      </top>
      <bottom style="thin">
        <color indexed="46"/>
      </bottom>
      <diagonal/>
    </border>
    <border>
      <left style="thin">
        <color indexed="46"/>
      </left>
      <right style="double">
        <color indexed="17"/>
      </right>
      <top style="thin">
        <color indexed="46"/>
      </top>
      <bottom style="double">
        <color indexed="17"/>
      </bottom>
      <diagonal/>
    </border>
    <border>
      <left style="thin">
        <color indexed="46"/>
      </left>
      <right/>
      <top style="thin">
        <color indexed="46"/>
      </top>
      <bottom/>
      <diagonal/>
    </border>
    <border>
      <left/>
      <right style="thin">
        <color indexed="46"/>
      </right>
      <top style="thin">
        <color indexed="46"/>
      </top>
      <bottom style="thin">
        <color indexed="46"/>
      </bottom>
      <diagonal/>
    </border>
    <border>
      <left/>
      <right/>
      <top style="thin">
        <color indexed="46"/>
      </top>
      <bottom/>
      <diagonal/>
    </border>
    <border>
      <left/>
      <right/>
      <top/>
      <bottom style="thin">
        <color indexed="46"/>
      </bottom>
      <diagonal/>
    </border>
    <border>
      <left style="thin">
        <color indexed="46"/>
      </left>
      <right/>
      <top/>
      <bottom style="thin">
        <color indexed="46"/>
      </bottom>
      <diagonal/>
    </border>
    <border>
      <left/>
      <right style="thin">
        <color indexed="46"/>
      </right>
      <top style="thin">
        <color indexed="46"/>
      </top>
      <bottom/>
      <diagonal/>
    </border>
    <border>
      <left style="thin">
        <color indexed="46"/>
      </left>
      <right/>
      <top/>
      <bottom/>
      <diagonal/>
    </border>
    <border>
      <left/>
      <right style="double">
        <color indexed="17"/>
      </right>
      <top/>
      <bottom style="thin">
        <color indexed="46"/>
      </bottom>
      <diagonal/>
    </border>
    <border>
      <left style="double">
        <color indexed="17"/>
      </left>
      <right/>
      <top style="double">
        <color indexed="17"/>
      </top>
      <bottom/>
      <diagonal/>
    </border>
    <border>
      <left/>
      <right/>
      <top style="double">
        <color indexed="17"/>
      </top>
      <bottom/>
      <diagonal/>
    </border>
    <border>
      <left/>
      <right style="double">
        <color indexed="17"/>
      </right>
      <top style="double">
        <color indexed="17"/>
      </top>
      <bottom/>
      <diagonal/>
    </border>
    <border>
      <left style="double">
        <color indexed="17"/>
      </left>
      <right/>
      <top/>
      <bottom style="thin">
        <color indexed="46"/>
      </bottom>
      <diagonal/>
    </border>
    <border>
      <left style="thin">
        <color rgb="FFCC99FF"/>
      </left>
      <right style="thin">
        <color rgb="FFCC99FF"/>
      </right>
      <top style="thin">
        <color rgb="FFCC99FF"/>
      </top>
      <bottom style="thin">
        <color rgb="FFCC99FF"/>
      </bottom>
      <diagonal/>
    </border>
    <border>
      <left style="thin">
        <color rgb="FFCC99FF"/>
      </left>
      <right/>
      <top style="thin">
        <color rgb="FFCC99FF"/>
      </top>
      <bottom style="thin">
        <color rgb="FFCC99FF"/>
      </bottom>
      <diagonal/>
    </border>
    <border>
      <left style="thin">
        <color rgb="FFCC99FF"/>
      </left>
      <right style="thin">
        <color rgb="FFCC99FF"/>
      </right>
      <top style="thin">
        <color rgb="FFCC99FF"/>
      </top>
      <bottom style="medium">
        <color rgb="FFFF0000"/>
      </bottom>
      <diagonal/>
    </border>
    <border>
      <left style="thin">
        <color rgb="FFFF0000"/>
      </left>
      <right style="thin">
        <color rgb="FFCC99FF"/>
      </right>
      <top style="thin">
        <color rgb="FFCC99FF"/>
      </top>
      <bottom style="thin">
        <color rgb="FFCC99FF"/>
      </bottom>
      <diagonal/>
    </border>
    <border>
      <left style="thin">
        <color rgb="FFCC99FF"/>
      </left>
      <right style="thin">
        <color rgb="FFCC99FF"/>
      </right>
      <top style="thin">
        <color rgb="FFCC99FF"/>
      </top>
      <bottom/>
      <diagonal/>
    </border>
    <border>
      <left style="double">
        <color indexed="17"/>
      </left>
      <right style="thin">
        <color rgb="FFCC99FF"/>
      </right>
      <top style="thin">
        <color rgb="FFCC99FF"/>
      </top>
      <bottom style="thin">
        <color rgb="FFCC99FF"/>
      </bottom>
      <diagonal/>
    </border>
    <border>
      <left style="thin">
        <color rgb="FFCC99FF"/>
      </left>
      <right style="double">
        <color indexed="17"/>
      </right>
      <top style="thin">
        <color rgb="FFCC99FF"/>
      </top>
      <bottom style="thin">
        <color rgb="FFCC99FF"/>
      </bottom>
      <diagonal/>
    </border>
    <border>
      <left style="thin">
        <color rgb="FFCC99FF"/>
      </left>
      <right style="medium">
        <color rgb="FFFF0000"/>
      </right>
      <top style="thin">
        <color rgb="FFCC99FF"/>
      </top>
      <bottom style="thin">
        <color rgb="FFCC99FF"/>
      </bottom>
      <diagonal/>
    </border>
    <border>
      <left style="thin">
        <color rgb="FFCC99FF"/>
      </left>
      <right style="thin">
        <color rgb="FFCC99FF"/>
      </right>
      <top style="thin">
        <color rgb="FFCC99FF"/>
      </top>
      <bottom style="double">
        <color indexed="17"/>
      </bottom>
      <diagonal/>
    </border>
    <border>
      <left style="thin">
        <color rgb="FFCC99FF"/>
      </left>
      <right style="double">
        <color indexed="17"/>
      </right>
      <top style="thin">
        <color rgb="FFCC99FF"/>
      </top>
      <bottom/>
      <diagonal/>
    </border>
    <border>
      <left style="thin">
        <color rgb="FFCC99FF"/>
      </left>
      <right style="thin">
        <color rgb="FFCC99FF"/>
      </right>
      <top style="medium">
        <color rgb="FFFF0000"/>
      </top>
      <bottom style="thin">
        <color rgb="FFCC99FF"/>
      </bottom>
      <diagonal/>
    </border>
    <border>
      <left style="thin">
        <color rgb="FFCC99FF"/>
      </left>
      <right style="double">
        <color indexed="17"/>
      </right>
      <top/>
      <bottom/>
      <diagonal/>
    </border>
    <border>
      <left style="thin">
        <color rgb="FFCC99FF"/>
      </left>
      <right style="thin">
        <color rgb="FFCC99FF"/>
      </right>
      <top/>
      <bottom/>
      <diagonal/>
    </border>
    <border>
      <left style="thin">
        <color rgb="FFCC99FF"/>
      </left>
      <right style="thin">
        <color rgb="FFCC99FF"/>
      </right>
      <top/>
      <bottom style="thin">
        <color rgb="FFCC99FF"/>
      </bottom>
      <diagonal/>
    </border>
    <border>
      <left/>
      <right/>
      <top style="thin">
        <color rgb="FFCC99FF"/>
      </top>
      <bottom style="thin">
        <color rgb="FFCC99FF"/>
      </bottom>
      <diagonal/>
    </border>
    <border>
      <left/>
      <right style="thin">
        <color rgb="FFCC99FF"/>
      </right>
      <top style="thin">
        <color rgb="FFCC99FF"/>
      </top>
      <bottom style="thin">
        <color rgb="FFCC99FF"/>
      </bottom>
      <diagonal/>
    </border>
    <border>
      <left style="thin">
        <color rgb="FFCC99FF"/>
      </left>
      <right style="thin">
        <color rgb="FFCC99FF"/>
      </right>
      <top style="thin">
        <color rgb="FFCC99FF"/>
      </top>
      <bottom style="thin">
        <color rgb="FFFF0000"/>
      </bottom>
      <diagonal/>
    </border>
    <border>
      <left style="thin">
        <color rgb="FFFF0000"/>
      </left>
      <right style="thin">
        <color rgb="FFCC99FF"/>
      </right>
      <top style="thin">
        <color rgb="FFCC99FF"/>
      </top>
      <bottom style="thin">
        <color rgb="FFFF0000"/>
      </bottom>
      <diagonal/>
    </border>
    <border>
      <left style="thin">
        <color rgb="FFCC99FF"/>
      </left>
      <right style="thin">
        <color rgb="FFFF0000"/>
      </right>
      <top style="thin">
        <color rgb="FFCC99FF"/>
      </top>
      <bottom style="thin">
        <color rgb="FFCC99FF"/>
      </bottom>
      <diagonal/>
    </border>
    <border>
      <left style="thin">
        <color rgb="FFCC99FF"/>
      </left>
      <right style="thin">
        <color rgb="FFFF0000"/>
      </right>
      <top style="thin">
        <color rgb="FFCC99FF"/>
      </top>
      <bottom style="thin">
        <color rgb="FFFF0000"/>
      </bottom>
      <diagonal/>
    </border>
    <border>
      <left/>
      <right style="thin">
        <color rgb="FFCC99FF"/>
      </right>
      <top style="thin">
        <color rgb="FFFF0000"/>
      </top>
      <bottom style="thin">
        <color rgb="FFCC99FF"/>
      </bottom>
      <diagonal/>
    </border>
    <border>
      <left style="thin">
        <color rgb="FFCC99FF"/>
      </left>
      <right style="thin">
        <color rgb="FFFF0000"/>
      </right>
      <top/>
      <bottom style="thin">
        <color rgb="FFCC99FF"/>
      </bottom>
      <diagonal/>
    </border>
    <border>
      <left/>
      <right/>
      <top style="thin">
        <color rgb="FFCC99FF"/>
      </top>
      <bottom/>
      <diagonal/>
    </border>
    <border>
      <left/>
      <right/>
      <top/>
      <bottom style="thin">
        <color rgb="FFCC99FF"/>
      </bottom>
      <diagonal/>
    </border>
    <border>
      <left style="thin">
        <color rgb="FFCC99FF"/>
      </left>
      <right/>
      <top style="thin">
        <color rgb="FFCC99FF"/>
      </top>
      <bottom/>
      <diagonal/>
    </border>
    <border>
      <left style="thin">
        <color rgb="FFFF0000"/>
      </left>
      <right style="thin">
        <color rgb="FFCC99FF"/>
      </right>
      <top style="thin">
        <color rgb="FFCC99FF"/>
      </top>
      <bottom/>
      <diagonal/>
    </border>
    <border>
      <left style="thin">
        <color rgb="FFCC99FF"/>
      </left>
      <right style="thin">
        <color rgb="FFFF0000"/>
      </right>
      <top style="thin">
        <color rgb="FFFF0000"/>
      </top>
      <bottom style="thin">
        <color rgb="FFCC99FF"/>
      </bottom>
      <diagonal/>
    </border>
    <border>
      <left style="thin">
        <color rgb="FFFF0000"/>
      </left>
      <right style="thin">
        <color rgb="FFCC99FF"/>
      </right>
      <top/>
      <bottom style="thin">
        <color rgb="FFCC99FF"/>
      </bottom>
      <diagonal/>
    </border>
    <border>
      <left style="thin">
        <color rgb="FFFF0000"/>
      </left>
      <right style="thin">
        <color rgb="FFCC99FF"/>
      </right>
      <top style="thin">
        <color rgb="FFFF0000"/>
      </top>
      <bottom style="thin">
        <color rgb="FFCC99FF"/>
      </bottom>
      <diagonal/>
    </border>
    <border>
      <left style="thin">
        <color rgb="FFCC99FF"/>
      </left>
      <right/>
      <top style="medium">
        <color rgb="FFFF0000"/>
      </top>
      <bottom style="thin">
        <color rgb="FFCC99FF"/>
      </bottom>
      <diagonal/>
    </border>
    <border>
      <left style="thin">
        <color rgb="FFCC99FF"/>
      </left>
      <right/>
      <top/>
      <bottom style="thin">
        <color rgb="FFCC99FF"/>
      </bottom>
      <diagonal/>
    </border>
    <border>
      <left/>
      <right style="thin">
        <color rgb="FFCC99FF"/>
      </right>
      <top style="thin">
        <color rgb="FFCC99FF"/>
      </top>
      <bottom/>
      <diagonal/>
    </border>
    <border>
      <left/>
      <right style="thin">
        <color rgb="FFCC99FF"/>
      </right>
      <top/>
      <bottom style="thin">
        <color rgb="FFCC99FF"/>
      </bottom>
      <diagonal/>
    </border>
    <border>
      <left style="thin">
        <color rgb="FFFF0000"/>
      </left>
      <right/>
      <top style="thin">
        <color rgb="FFFF0000"/>
      </top>
      <bottom style="thin">
        <color rgb="FFCC99FF"/>
      </bottom>
      <diagonal/>
    </border>
    <border>
      <left/>
      <right/>
      <top style="thin">
        <color rgb="FFCC99FF"/>
      </top>
      <bottom style="medium">
        <color rgb="FFFF0000"/>
      </bottom>
      <diagonal/>
    </border>
    <border>
      <left style="double">
        <color indexed="17"/>
      </left>
      <right style="thin">
        <color rgb="FFCC99FF"/>
      </right>
      <top style="thin">
        <color rgb="FFCC99FF"/>
      </top>
      <bottom style="double">
        <color indexed="17"/>
      </bottom>
      <diagonal/>
    </border>
    <border>
      <left style="double">
        <color indexed="17"/>
      </left>
      <right style="thin">
        <color rgb="FFCC99FF"/>
      </right>
      <top style="double">
        <color indexed="17"/>
      </top>
      <bottom style="thin">
        <color rgb="FFCC99FF"/>
      </bottom>
      <diagonal/>
    </border>
    <border>
      <left style="thin">
        <color rgb="FFCC99FF"/>
      </left>
      <right style="thin">
        <color rgb="FFCC99FF"/>
      </right>
      <top style="double">
        <color indexed="17"/>
      </top>
      <bottom style="thin">
        <color rgb="FFCC99FF"/>
      </bottom>
      <diagonal/>
    </border>
    <border>
      <left style="thin">
        <color rgb="FFCC99FF"/>
      </left>
      <right style="double">
        <color indexed="17"/>
      </right>
      <top style="double">
        <color indexed="17"/>
      </top>
      <bottom style="thin">
        <color rgb="FFCC99FF"/>
      </bottom>
      <diagonal/>
    </border>
    <border>
      <left/>
      <right style="thin">
        <color rgb="FFCC99FF"/>
      </right>
      <top style="thin">
        <color rgb="FFCC99FF"/>
      </top>
      <bottom style="thin">
        <color rgb="FFFF0000"/>
      </bottom>
      <diagonal/>
    </border>
    <border>
      <left style="medium">
        <color rgb="FFFF0000"/>
      </left>
      <right style="thin">
        <color rgb="FFCC99FF"/>
      </right>
      <top style="thin">
        <color rgb="FFCC99FF"/>
      </top>
      <bottom style="thin">
        <color rgb="FFCC99FF"/>
      </bottom>
      <diagonal/>
    </border>
    <border>
      <left style="medium">
        <color rgb="FFFF0000"/>
      </left>
      <right style="thin">
        <color rgb="FFCC99FF"/>
      </right>
      <top style="thin">
        <color rgb="FFCC99FF"/>
      </top>
      <bottom style="medium">
        <color rgb="FFFF0000"/>
      </bottom>
      <diagonal/>
    </border>
    <border>
      <left/>
      <right/>
      <top style="medium">
        <color rgb="FFFF0000"/>
      </top>
      <bottom style="thin">
        <color rgb="FFCC99FF"/>
      </bottom>
      <diagonal/>
    </border>
    <border>
      <left/>
      <right style="thin">
        <color rgb="FFCC99FF"/>
      </right>
      <top style="medium">
        <color rgb="FFFF0000"/>
      </top>
      <bottom style="thin">
        <color rgb="FFCC99FF"/>
      </bottom>
      <diagonal/>
    </border>
    <border>
      <left style="medium">
        <color rgb="FFFF0000"/>
      </left>
      <right/>
      <top style="medium">
        <color rgb="FFFF0000"/>
      </top>
      <bottom style="thin">
        <color rgb="FFCC99FF"/>
      </bottom>
      <diagonal/>
    </border>
    <border>
      <left style="thin">
        <color rgb="FFFF0000"/>
      </left>
      <right/>
      <top style="thin">
        <color rgb="FFFF0000"/>
      </top>
      <bottom style="thin">
        <color rgb="FFFF0000"/>
      </bottom>
      <diagonal/>
    </border>
    <border>
      <left style="thin">
        <color rgb="FFFF0000"/>
      </left>
      <right/>
      <top style="thin">
        <color rgb="FFCC99FF"/>
      </top>
      <bottom style="thin">
        <color rgb="FFFF0000"/>
      </bottom>
      <diagonal/>
    </border>
    <border>
      <left/>
      <right/>
      <top style="double">
        <color indexed="17"/>
      </top>
      <bottom style="thin">
        <color rgb="FFCC99FF"/>
      </bottom>
      <diagonal/>
    </border>
    <border>
      <left/>
      <right style="double">
        <color indexed="17"/>
      </right>
      <top style="double">
        <color indexed="17"/>
      </top>
      <bottom style="thin">
        <color rgb="FFCC99FF"/>
      </bottom>
      <diagonal/>
    </border>
    <border>
      <left style="thin">
        <color rgb="FFCC99FF"/>
      </left>
      <right/>
      <top style="double">
        <color indexed="17"/>
      </top>
      <bottom style="thin">
        <color rgb="FFCC99FF"/>
      </bottom>
      <diagonal/>
    </border>
    <border>
      <left style="medium">
        <color rgb="FFFF0000"/>
      </left>
      <right/>
      <top style="thin">
        <color rgb="FFCC99FF"/>
      </top>
      <bottom style="thin">
        <color rgb="FFCC99FF"/>
      </bottom>
      <diagonal/>
    </border>
    <border>
      <left/>
      <right/>
      <top style="thin">
        <color rgb="FFFF0000"/>
      </top>
      <bottom style="thin">
        <color rgb="FFFF0000"/>
      </bottom>
      <diagonal/>
    </border>
    <border>
      <left style="medium">
        <color rgb="FFFF0000"/>
      </left>
      <right style="thin">
        <color rgb="FFCC99FF"/>
      </right>
      <top/>
      <bottom style="thin">
        <color rgb="FFCC99FF"/>
      </bottom>
      <diagonal/>
    </border>
    <border>
      <left/>
      <right style="thin">
        <color indexed="10"/>
      </right>
      <top style="thin">
        <color indexed="46"/>
      </top>
      <bottom style="thin">
        <color indexed="46"/>
      </bottom>
      <diagonal/>
    </border>
    <border>
      <left style="thin">
        <color rgb="FFCC99FF"/>
      </left>
      <right style="medium">
        <color rgb="FFFF0000"/>
      </right>
      <top style="thin">
        <color rgb="FFCC99FF"/>
      </top>
      <bottom style="medium">
        <color rgb="FFFF0000"/>
      </bottom>
      <diagonal/>
    </border>
    <border>
      <left style="medium">
        <color rgb="FFFF0000"/>
      </left>
      <right/>
      <top/>
      <bottom/>
      <diagonal/>
    </border>
    <border>
      <left style="double">
        <color indexed="17"/>
      </left>
      <right style="thin">
        <color rgb="FFCC99FF"/>
      </right>
      <top/>
      <bottom style="thin">
        <color rgb="FFCC99FF"/>
      </bottom>
      <diagonal/>
    </border>
    <border>
      <left style="double">
        <color indexed="17"/>
      </left>
      <right/>
      <top style="thin">
        <color indexed="46"/>
      </top>
      <bottom style="thin">
        <color indexed="46"/>
      </bottom>
      <diagonal/>
    </border>
    <border>
      <left/>
      <right style="double">
        <color indexed="17"/>
      </right>
      <top style="thin">
        <color indexed="46"/>
      </top>
      <bottom style="thin">
        <color indexed="46"/>
      </bottom>
      <diagonal/>
    </border>
    <border>
      <left style="double">
        <color indexed="17"/>
      </left>
      <right style="thin">
        <color rgb="FFCC99FF"/>
      </right>
      <top style="thin">
        <color rgb="FFCC99FF"/>
      </top>
      <bottom/>
      <diagonal/>
    </border>
    <border>
      <left style="double">
        <color indexed="17"/>
      </left>
      <right/>
      <top style="double">
        <color indexed="17"/>
      </top>
      <bottom style="thin">
        <color rgb="FFCC99FF"/>
      </bottom>
      <diagonal/>
    </border>
    <border>
      <left/>
      <right style="thin">
        <color rgb="FFCC99FF"/>
      </right>
      <top style="double">
        <color indexed="17"/>
      </top>
      <bottom style="thin">
        <color rgb="FFCC99FF"/>
      </bottom>
      <diagonal/>
    </border>
    <border>
      <left style="thin">
        <color rgb="FFCC99FF"/>
      </left>
      <right/>
      <top/>
      <bottom/>
      <diagonal/>
    </border>
    <border>
      <left/>
      <right style="thin">
        <color rgb="FFCC99FF"/>
      </right>
      <top/>
      <bottom/>
      <diagonal/>
    </border>
    <border>
      <left style="thin">
        <color rgb="FFCC99FF"/>
      </left>
      <right/>
      <top/>
      <bottom style="double">
        <color indexed="17"/>
      </bottom>
      <diagonal/>
    </border>
    <border>
      <left/>
      <right/>
      <top/>
      <bottom style="double">
        <color indexed="17"/>
      </bottom>
      <diagonal/>
    </border>
    <border>
      <left/>
      <right style="double">
        <color indexed="17"/>
      </right>
      <top style="thin">
        <color rgb="FFCC99FF"/>
      </top>
      <bottom/>
      <diagonal/>
    </border>
    <border>
      <left/>
      <right style="double">
        <color indexed="17"/>
      </right>
      <top/>
      <bottom style="double">
        <color indexed="17"/>
      </bottom>
      <diagonal/>
    </border>
    <border>
      <left style="double">
        <color indexed="17"/>
      </left>
      <right/>
      <top style="thin">
        <color rgb="FFCC99FF"/>
      </top>
      <bottom/>
      <diagonal/>
    </border>
    <border>
      <left style="thin">
        <color rgb="FFCC99FF"/>
      </left>
      <right style="thin">
        <color rgb="FFCC99FF"/>
      </right>
      <top style="thin">
        <color rgb="FFCC99FF"/>
      </top>
      <bottom style="double">
        <color rgb="FF008000"/>
      </bottom>
      <diagonal/>
    </border>
    <border>
      <left style="thin">
        <color rgb="FFCC99FF"/>
      </left>
      <right/>
      <top/>
      <bottom style="double">
        <color rgb="FF008000"/>
      </bottom>
      <diagonal/>
    </border>
    <border>
      <left/>
      <right/>
      <top/>
      <bottom style="double">
        <color rgb="FF008000"/>
      </bottom>
      <diagonal/>
    </border>
    <border>
      <left style="double">
        <color rgb="FF008000"/>
      </left>
      <right style="thin">
        <color rgb="FFCC99FF"/>
      </right>
      <top style="thin">
        <color rgb="FFCC99FF"/>
      </top>
      <bottom style="thin">
        <color rgb="FFCC99FF"/>
      </bottom>
      <diagonal/>
    </border>
    <border>
      <left style="thin">
        <color rgb="FFCC99FF"/>
      </left>
      <right style="double">
        <color rgb="FF008000"/>
      </right>
      <top style="thin">
        <color rgb="FFCC99FF"/>
      </top>
      <bottom style="thin">
        <color rgb="FFCC99FF"/>
      </bottom>
      <diagonal/>
    </border>
    <border>
      <left style="double">
        <color rgb="FF008000"/>
      </left>
      <right style="thin">
        <color rgb="FFCC99FF"/>
      </right>
      <top style="thin">
        <color rgb="FFCC99FF"/>
      </top>
      <bottom style="double">
        <color rgb="FF008000"/>
      </bottom>
      <diagonal/>
    </border>
    <border>
      <left style="thin">
        <color rgb="FFCC99FF"/>
      </left>
      <right style="double">
        <color rgb="FF008000"/>
      </right>
      <top style="thin">
        <color rgb="FFCC99FF"/>
      </top>
      <bottom style="double">
        <color rgb="FF008000"/>
      </bottom>
      <diagonal/>
    </border>
    <border>
      <left/>
      <right style="thin">
        <color rgb="FFCC99FF"/>
      </right>
      <top/>
      <bottom style="double">
        <color rgb="FF008000"/>
      </bottom>
      <diagonal/>
    </border>
    <border>
      <left/>
      <right style="medium">
        <color rgb="FFFF0000"/>
      </right>
      <top style="medium">
        <color rgb="FFFF0000"/>
      </top>
      <bottom style="thin">
        <color rgb="FFCC99FF"/>
      </bottom>
      <diagonal/>
    </border>
    <border>
      <left style="medium">
        <color rgb="FFFF0000"/>
      </left>
      <right style="thin">
        <color rgb="FFCC99FF"/>
      </right>
      <top style="thin">
        <color rgb="FFCC99FF"/>
      </top>
      <bottom/>
      <diagonal/>
    </border>
    <border>
      <left style="thin">
        <color rgb="FFCC99FF"/>
      </left>
      <right style="medium">
        <color rgb="FFFF0000"/>
      </right>
      <top style="thin">
        <color rgb="FFCC99FF"/>
      </top>
      <bottom/>
      <diagonal/>
    </border>
    <border>
      <left style="thin">
        <color rgb="FFFF0000"/>
      </left>
      <right/>
      <top style="thin">
        <color rgb="FFFF0000"/>
      </top>
      <bottom/>
      <diagonal/>
    </border>
    <border>
      <left/>
      <right/>
      <top style="thin">
        <color rgb="FFFF0000"/>
      </top>
      <bottom/>
      <diagonal/>
    </border>
    <border>
      <left style="thin">
        <color rgb="FFFF0000"/>
      </left>
      <right/>
      <top/>
      <bottom style="thin">
        <color rgb="FFCC99FF"/>
      </bottom>
      <diagonal/>
    </border>
    <border>
      <left/>
      <right style="medium">
        <color rgb="FFFF0000"/>
      </right>
      <top style="thin">
        <color rgb="FFCC99FF"/>
      </top>
      <bottom/>
      <diagonal/>
    </border>
    <border>
      <left/>
      <right style="medium">
        <color rgb="FFFF0000"/>
      </right>
      <top style="thin">
        <color rgb="FFCC99FF"/>
      </top>
      <bottom style="thin">
        <color rgb="FFCC99FF"/>
      </bottom>
      <diagonal/>
    </border>
    <border>
      <left/>
      <right style="medium">
        <color rgb="FFFF0000"/>
      </right>
      <top/>
      <bottom style="thin">
        <color rgb="FFCC99FF"/>
      </bottom>
      <diagonal/>
    </border>
    <border>
      <left/>
      <right style="thin">
        <color rgb="FFCC99FF"/>
      </right>
      <top style="thin">
        <color rgb="FFCC99FF"/>
      </top>
      <bottom style="medium">
        <color rgb="FFFF0000"/>
      </bottom>
      <diagonal/>
    </border>
    <border>
      <left style="thin">
        <color rgb="FFCC99FF"/>
      </left>
      <right style="medium">
        <color rgb="FFFF0000"/>
      </right>
      <top/>
      <bottom style="thin">
        <color rgb="FFCC99FF"/>
      </bottom>
      <diagonal/>
    </border>
    <border>
      <left style="thin">
        <color rgb="FFCC99FF"/>
      </left>
      <right/>
      <top style="thin">
        <color rgb="FFCC99FF"/>
      </top>
      <bottom style="double">
        <color indexed="17"/>
      </bottom>
      <diagonal/>
    </border>
    <border>
      <left/>
      <right style="thin">
        <color rgb="FFCC99FF"/>
      </right>
      <top style="thin">
        <color rgb="FFCC99FF"/>
      </top>
      <bottom style="double">
        <color indexed="17"/>
      </bottom>
      <diagonal/>
    </border>
    <border>
      <left style="thin">
        <color rgb="FFCC99FF"/>
      </left>
      <right style="thin">
        <color rgb="FFCC99FF"/>
      </right>
      <top style="thin">
        <color rgb="FFCC99FF"/>
      </top>
      <bottom style="thin">
        <color indexed="46"/>
      </bottom>
      <diagonal/>
    </border>
    <border>
      <left style="thin">
        <color rgb="FFCC99FF"/>
      </left>
      <right/>
      <top style="thin">
        <color indexed="46"/>
      </top>
      <bottom style="thin">
        <color rgb="FFCC99FF"/>
      </bottom>
      <diagonal/>
    </border>
    <border>
      <left style="thin">
        <color rgb="FFCC99FF"/>
      </left>
      <right style="medium">
        <color rgb="FFFF0000"/>
      </right>
      <top/>
      <bottom/>
      <diagonal/>
    </border>
    <border>
      <left/>
      <right style="thin">
        <color rgb="FFCC99FF"/>
      </right>
      <top/>
      <bottom style="thin">
        <color indexed="46"/>
      </bottom>
      <diagonal/>
    </border>
    <border>
      <left style="medium">
        <color rgb="FFFF0000"/>
      </left>
      <right/>
      <top style="thin">
        <color rgb="FFCC99FF"/>
      </top>
      <bottom/>
      <diagonal/>
    </border>
    <border>
      <left style="medium">
        <color rgb="FFFF0000"/>
      </left>
      <right/>
      <top/>
      <bottom style="thin">
        <color rgb="FFCC99FF"/>
      </bottom>
      <diagonal/>
    </border>
    <border>
      <left style="thin">
        <color rgb="FFCC99FF"/>
      </left>
      <right/>
      <top style="medium">
        <color rgb="FFFF0000"/>
      </top>
      <bottom/>
      <diagonal/>
    </border>
    <border>
      <left/>
      <right/>
      <top style="medium">
        <color rgb="FFFF0000"/>
      </top>
      <bottom/>
      <diagonal/>
    </border>
    <border>
      <left/>
      <right style="thin">
        <color rgb="FFCC99FF"/>
      </right>
      <top style="medium">
        <color rgb="FFFF0000"/>
      </top>
      <bottom/>
      <diagonal/>
    </border>
    <border>
      <left style="thin">
        <color rgb="FFCC99FF"/>
      </left>
      <right style="thin">
        <color indexed="10"/>
      </right>
      <top style="thin">
        <color rgb="FFCC99FF"/>
      </top>
      <bottom style="thin">
        <color rgb="FFCC99FF"/>
      </bottom>
      <diagonal/>
    </border>
    <border>
      <left style="thin">
        <color rgb="FFCC99FF"/>
      </left>
      <right style="thin">
        <color indexed="10"/>
      </right>
      <top style="thin">
        <color rgb="FFCC99FF"/>
      </top>
      <bottom/>
      <diagonal/>
    </border>
    <border>
      <left style="medium">
        <color rgb="FFFF0000"/>
      </left>
      <right style="thin">
        <color rgb="FFCC99FF"/>
      </right>
      <top style="thin">
        <color rgb="FFCC99FF"/>
      </top>
      <bottom style="medium">
        <color indexed="14"/>
      </bottom>
      <diagonal/>
    </border>
    <border>
      <left/>
      <right style="medium">
        <color rgb="FFFF0000"/>
      </right>
      <top/>
      <bottom/>
      <diagonal/>
    </border>
    <border>
      <left style="medium">
        <color indexed="53"/>
      </left>
      <right style="thin">
        <color indexed="46"/>
      </right>
      <top style="medium">
        <color indexed="53"/>
      </top>
      <bottom style="thin">
        <color indexed="46"/>
      </bottom>
      <diagonal/>
    </border>
    <border>
      <left style="thin">
        <color indexed="46"/>
      </left>
      <right style="thin">
        <color indexed="46"/>
      </right>
      <top style="medium">
        <color indexed="53"/>
      </top>
      <bottom style="thin">
        <color indexed="46"/>
      </bottom>
      <diagonal/>
    </border>
    <border>
      <left style="thin">
        <color indexed="46"/>
      </left>
      <right style="medium">
        <color indexed="53"/>
      </right>
      <top style="medium">
        <color indexed="53"/>
      </top>
      <bottom style="thin">
        <color indexed="46"/>
      </bottom>
      <diagonal/>
    </border>
    <border>
      <left style="medium">
        <color indexed="53"/>
      </left>
      <right style="thin">
        <color indexed="46"/>
      </right>
      <top style="thin">
        <color indexed="46"/>
      </top>
      <bottom style="thin">
        <color indexed="46"/>
      </bottom>
      <diagonal/>
    </border>
    <border>
      <left style="thin">
        <color indexed="46"/>
      </left>
      <right style="medium">
        <color indexed="53"/>
      </right>
      <top style="thin">
        <color indexed="46"/>
      </top>
      <bottom style="thin">
        <color indexed="46"/>
      </bottom>
      <diagonal/>
    </border>
    <border>
      <left style="medium">
        <color indexed="53"/>
      </left>
      <right style="thin">
        <color indexed="46"/>
      </right>
      <top style="thin">
        <color indexed="46"/>
      </top>
      <bottom style="medium">
        <color indexed="53"/>
      </bottom>
      <diagonal/>
    </border>
    <border>
      <left style="thin">
        <color indexed="46"/>
      </left>
      <right style="thin">
        <color indexed="46"/>
      </right>
      <top style="thin">
        <color indexed="46"/>
      </top>
      <bottom style="medium">
        <color indexed="53"/>
      </bottom>
      <diagonal/>
    </border>
    <border>
      <left style="thin">
        <color indexed="46"/>
      </left>
      <right style="medium">
        <color indexed="53"/>
      </right>
      <top style="thin">
        <color indexed="46"/>
      </top>
      <bottom style="medium">
        <color indexed="53"/>
      </bottom>
      <diagonal/>
    </border>
    <border>
      <left style="medium">
        <color indexed="53"/>
      </left>
      <right/>
      <top style="medium">
        <color indexed="53"/>
      </top>
      <bottom style="thin">
        <color indexed="46"/>
      </bottom>
      <diagonal/>
    </border>
    <border>
      <left/>
      <right/>
      <top style="medium">
        <color indexed="53"/>
      </top>
      <bottom style="thin">
        <color indexed="46"/>
      </bottom>
      <diagonal/>
    </border>
    <border>
      <left/>
      <right style="medium">
        <color indexed="53"/>
      </right>
      <top style="medium">
        <color indexed="53"/>
      </top>
      <bottom style="thin">
        <color indexed="46"/>
      </bottom>
      <diagonal/>
    </border>
    <border>
      <left/>
      <right style="medium">
        <color indexed="53"/>
      </right>
      <top style="thin">
        <color indexed="46"/>
      </top>
      <bottom/>
      <diagonal/>
    </border>
    <border>
      <left/>
      <right style="medium">
        <color indexed="53"/>
      </right>
      <top/>
      <bottom style="thin">
        <color indexed="46"/>
      </bottom>
      <diagonal/>
    </border>
    <border>
      <left/>
      <right style="thin">
        <color indexed="46"/>
      </right>
      <top/>
      <bottom/>
      <diagonal/>
    </border>
    <border>
      <left style="medium">
        <color rgb="FFFF0000"/>
      </left>
      <right style="thin">
        <color rgb="FFCC99FF"/>
      </right>
      <top style="medium">
        <color rgb="FFFF0000"/>
      </top>
      <bottom style="thin">
        <color rgb="FFCC99FF"/>
      </bottom>
      <diagonal/>
    </border>
    <border>
      <left style="thin">
        <color rgb="FFCC99FF"/>
      </left>
      <right style="medium">
        <color rgb="FFFF0000"/>
      </right>
      <top style="medium">
        <color rgb="FFFF0000"/>
      </top>
      <bottom style="thin">
        <color rgb="FFCC99FF"/>
      </bottom>
      <diagonal/>
    </border>
  </borders>
  <cellStyleXfs count="704">
    <xf numFmtId="0" fontId="0" fillId="0" borderId="0"/>
    <xf numFmtId="0" fontId="6" fillId="0" borderId="0" applyNumberFormat="0" applyFill="0" applyBorder="0" applyAlignment="0" applyProtection="0">
      <alignment vertical="top"/>
      <protection locked="0"/>
    </xf>
    <xf numFmtId="0" fontId="1" fillId="0" borderId="0"/>
    <xf numFmtId="0" fontId="2" fillId="0" borderId="0"/>
    <xf numFmtId="0" fontId="5" fillId="0" borderId="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1" fontId="27" fillId="0" borderId="75">
      <alignment horizontal="center" vertical="center" wrapText="1"/>
    </xf>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90" fillId="0" borderId="22" applyFill="0" applyAlignment="0">
      <alignment horizontal="center" vertical="center" wrapText="1"/>
    </xf>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cellStyleXfs>
  <cellXfs count="1161">
    <xf numFmtId="0" fontId="0" fillId="0" borderId="0" xfId="0"/>
    <xf numFmtId="0" fontId="4" fillId="0" borderId="0" xfId="0" applyFont="1" applyAlignment="1">
      <alignment horizontal="center" vertical="center"/>
    </xf>
    <xf numFmtId="0" fontId="4" fillId="0" borderId="0" xfId="0" applyFont="1" applyAlignment="1">
      <alignment vertical="center"/>
    </xf>
    <xf numFmtId="0" fontId="9" fillId="0" borderId="0" xfId="0" applyFont="1"/>
    <xf numFmtId="0" fontId="8" fillId="0" borderId="0" xfId="0" applyFont="1" applyAlignment="1">
      <alignment horizontal="left" vertical="center"/>
    </xf>
    <xf numFmtId="0" fontId="14" fillId="0" borderId="0" xfId="0" applyFont="1" applyAlignment="1">
      <alignment horizontal="center" vertical="center" textRotation="90"/>
    </xf>
    <xf numFmtId="0" fontId="13" fillId="0" borderId="0" xfId="0" applyFont="1" applyAlignment="1">
      <alignment vertical="center" wrapText="1"/>
    </xf>
    <xf numFmtId="1" fontId="16" fillId="9" borderId="25" xfId="0" applyNumberFormat="1" applyFont="1" applyFill="1" applyBorder="1" applyAlignment="1">
      <alignment horizontal="center" vertical="center" wrapText="1"/>
    </xf>
    <xf numFmtId="1" fontId="16" fillId="13" borderId="22" xfId="0" applyNumberFormat="1" applyFont="1" applyFill="1" applyBorder="1" applyAlignment="1">
      <alignment horizontal="center" vertical="center" wrapText="1"/>
    </xf>
    <xf numFmtId="1" fontId="15" fillId="13" borderId="22" xfId="0" applyNumberFormat="1" applyFont="1" applyFill="1" applyBorder="1" applyAlignment="1">
      <alignment horizontal="center" vertical="center" wrapText="1"/>
    </xf>
    <xf numFmtId="1" fontId="16" fillId="7" borderId="49" xfId="0" applyNumberFormat="1" applyFont="1" applyFill="1" applyBorder="1" applyAlignment="1">
      <alignment horizontal="center" vertical="center" textRotation="90" wrapText="1"/>
    </xf>
    <xf numFmtId="1" fontId="17" fillId="5" borderId="35" xfId="0" applyNumberFormat="1" applyFont="1" applyFill="1" applyBorder="1" applyAlignment="1">
      <alignment horizontal="center" vertical="center" textRotation="90" wrapText="1"/>
    </xf>
    <xf numFmtId="1" fontId="16" fillId="7" borderId="35" xfId="0" applyNumberFormat="1" applyFont="1" applyFill="1" applyBorder="1" applyAlignment="1">
      <alignment horizontal="center" vertical="center" textRotation="90" wrapText="1"/>
    </xf>
    <xf numFmtId="1" fontId="17" fillId="5" borderId="43" xfId="0" applyNumberFormat="1" applyFont="1" applyFill="1" applyBorder="1" applyAlignment="1">
      <alignment horizontal="center" vertical="center" textRotation="90" wrapText="1"/>
    </xf>
    <xf numFmtId="1" fontId="16" fillId="5" borderId="22" xfId="0" applyNumberFormat="1" applyFont="1" applyFill="1" applyBorder="1" applyAlignment="1">
      <alignment horizontal="center" vertical="center" textRotation="90" wrapText="1"/>
    </xf>
    <xf numFmtId="1" fontId="17" fillId="5" borderId="22" xfId="0" applyNumberFormat="1" applyFont="1" applyFill="1" applyBorder="1" applyAlignment="1">
      <alignment horizontal="center" vertical="center" textRotation="90" wrapText="1"/>
    </xf>
    <xf numFmtId="1" fontId="16" fillId="7" borderId="22" xfId="0" applyNumberFormat="1" applyFont="1" applyFill="1" applyBorder="1" applyAlignment="1">
      <alignment horizontal="center" vertical="center" textRotation="90" wrapText="1"/>
    </xf>
    <xf numFmtId="1" fontId="17" fillId="6" borderId="40" xfId="0" applyNumberFormat="1" applyFont="1" applyFill="1" applyBorder="1" applyAlignment="1">
      <alignment horizontal="center" vertical="center" textRotation="90" wrapText="1"/>
    </xf>
    <xf numFmtId="2" fontId="16" fillId="12" borderId="39" xfId="0" applyNumberFormat="1" applyFont="1" applyFill="1" applyBorder="1" applyAlignment="1">
      <alignment horizontal="center" vertical="center" textRotation="90" wrapText="1"/>
    </xf>
    <xf numFmtId="2" fontId="15" fillId="12" borderId="38" xfId="0" applyNumberFormat="1" applyFont="1" applyFill="1" applyBorder="1" applyAlignment="1">
      <alignment horizontal="center" vertical="center" textRotation="90" wrapText="1"/>
    </xf>
    <xf numFmtId="2" fontId="16" fillId="12" borderId="38" xfId="0" applyNumberFormat="1" applyFont="1" applyFill="1" applyBorder="1" applyAlignment="1">
      <alignment horizontal="center" vertical="center" textRotation="90" wrapText="1"/>
    </xf>
    <xf numFmtId="2" fontId="15" fillId="12" borderId="41" xfId="0" applyNumberFormat="1" applyFont="1" applyFill="1" applyBorder="1" applyAlignment="1">
      <alignment horizontal="center" vertical="center" textRotation="90" wrapText="1"/>
    </xf>
    <xf numFmtId="0" fontId="13" fillId="14" borderId="66" xfId="0" applyFont="1" applyFill="1" applyBorder="1" applyAlignment="1" applyProtection="1">
      <alignment vertical="center"/>
      <protection locked="0" hidden="1"/>
    </xf>
    <xf numFmtId="0" fontId="13" fillId="14" borderId="64" xfId="0" applyFont="1" applyFill="1" applyBorder="1" applyAlignment="1" applyProtection="1">
      <alignment vertical="center"/>
      <protection locked="0" hidden="1"/>
    </xf>
    <xf numFmtId="0" fontId="13" fillId="14" borderId="65" xfId="0" applyFont="1" applyFill="1" applyBorder="1" applyAlignment="1" applyProtection="1">
      <alignment vertical="center"/>
      <protection locked="0" hidden="1"/>
    </xf>
    <xf numFmtId="0" fontId="13" fillId="0" borderId="0" xfId="0" applyFont="1"/>
    <xf numFmtId="0" fontId="18" fillId="9" borderId="47" xfId="0" applyFont="1" applyFill="1" applyBorder="1" applyAlignment="1">
      <alignment horizontal="center" vertical="center" textRotation="90" wrapText="1"/>
    </xf>
    <xf numFmtId="0" fontId="19" fillId="5" borderId="26" xfId="0" applyFont="1" applyFill="1" applyBorder="1" applyAlignment="1">
      <alignment horizontal="center" vertical="center" textRotation="90" wrapText="1"/>
    </xf>
    <xf numFmtId="0" fontId="18" fillId="9" borderId="26" xfId="0" applyFont="1" applyFill="1" applyBorder="1" applyAlignment="1">
      <alignment horizontal="center" vertical="center" textRotation="90" wrapText="1"/>
    </xf>
    <xf numFmtId="0" fontId="18" fillId="6" borderId="22" xfId="0" applyFont="1" applyFill="1" applyBorder="1" applyAlignment="1">
      <alignment horizontal="center" vertical="center" textRotation="90" wrapText="1"/>
    </xf>
    <xf numFmtId="0" fontId="19" fillId="6" borderId="22" xfId="0" applyFont="1" applyFill="1" applyBorder="1" applyAlignment="1">
      <alignment horizontal="center" vertical="center" textRotation="90" wrapText="1"/>
    </xf>
    <xf numFmtId="0" fontId="19" fillId="6" borderId="40" xfId="0" applyFont="1" applyFill="1" applyBorder="1" applyAlignment="1">
      <alignment horizontal="center" vertical="center" textRotation="90" wrapText="1"/>
    </xf>
    <xf numFmtId="0" fontId="13" fillId="0" borderId="0" xfId="0" applyFont="1" applyAlignment="1">
      <alignment horizontal="center" vertical="center" wrapText="1"/>
    </xf>
    <xf numFmtId="1" fontId="14" fillId="0" borderId="0" xfId="0" applyNumberFormat="1" applyFont="1" applyAlignment="1">
      <alignment horizontal="center" vertical="center"/>
    </xf>
    <xf numFmtId="0" fontId="13" fillId="0" borderId="22" xfId="0" applyFont="1" applyBorder="1" applyAlignment="1">
      <alignment horizontal="center" vertical="center"/>
    </xf>
    <xf numFmtId="0" fontId="13" fillId="0" borderId="0" xfId="0" applyFont="1" applyAlignment="1">
      <alignment vertical="center"/>
    </xf>
    <xf numFmtId="0" fontId="13" fillId="0" borderId="63" xfId="0" applyFont="1" applyBorder="1" applyAlignment="1">
      <alignment vertical="center"/>
    </xf>
    <xf numFmtId="0" fontId="13" fillId="0" borderId="24" xfId="0" applyFont="1" applyBorder="1" applyAlignment="1">
      <alignment vertical="center"/>
    </xf>
    <xf numFmtId="0" fontId="13" fillId="0" borderId="24" xfId="0" applyFont="1" applyBorder="1" applyAlignment="1">
      <alignment horizontal="center" vertical="center"/>
    </xf>
    <xf numFmtId="0" fontId="13" fillId="0" borderId="76" xfId="0" applyFont="1" applyBorder="1" applyAlignment="1">
      <alignment vertical="center"/>
    </xf>
    <xf numFmtId="0" fontId="18" fillId="0" borderId="0" xfId="0" applyFont="1" applyAlignment="1">
      <alignment vertical="center" wrapText="1"/>
    </xf>
    <xf numFmtId="0" fontId="13" fillId="6" borderId="0" xfId="0" applyFont="1" applyFill="1" applyAlignment="1">
      <alignment vertical="center" wrapText="1"/>
    </xf>
    <xf numFmtId="1" fontId="14" fillId="3" borderId="0" xfId="0" applyNumberFormat="1" applyFont="1" applyFill="1" applyAlignment="1">
      <alignment horizontal="center" vertical="center"/>
    </xf>
    <xf numFmtId="1" fontId="14" fillId="3" borderId="0" xfId="0" applyNumberFormat="1" applyFont="1" applyFill="1" applyAlignment="1">
      <alignment horizontal="center" vertical="center" wrapText="1"/>
    </xf>
    <xf numFmtId="1" fontId="16" fillId="3" borderId="50" xfId="0" applyNumberFormat="1" applyFont="1" applyFill="1" applyBorder="1" applyAlignment="1">
      <alignment horizontal="center" vertical="center" wrapText="1"/>
    </xf>
    <xf numFmtId="1" fontId="15" fillId="3" borderId="48" xfId="0" applyNumberFormat="1" applyFont="1" applyFill="1" applyBorder="1" applyAlignment="1">
      <alignment horizontal="center" vertical="center" wrapText="1"/>
    </xf>
    <xf numFmtId="0" fontId="12" fillId="3" borderId="0" xfId="0" applyFont="1" applyFill="1"/>
    <xf numFmtId="1" fontId="16" fillId="3" borderId="22" xfId="0" applyNumberFormat="1" applyFont="1" applyFill="1" applyBorder="1" applyAlignment="1">
      <alignment horizontal="center" vertical="center" wrapText="1"/>
    </xf>
    <xf numFmtId="1" fontId="15" fillId="3" borderId="22" xfId="0" applyNumberFormat="1" applyFont="1" applyFill="1" applyBorder="1" applyAlignment="1">
      <alignment horizontal="center" vertical="center" wrapText="1"/>
    </xf>
    <xf numFmtId="1" fontId="15" fillId="3" borderId="40" xfId="0" applyNumberFormat="1" applyFont="1" applyFill="1" applyBorder="1" applyAlignment="1">
      <alignment horizontal="center" vertical="center" wrapText="1"/>
    </xf>
    <xf numFmtId="1" fontId="16" fillId="3" borderId="49" xfId="0" applyNumberFormat="1" applyFont="1" applyFill="1" applyBorder="1" applyAlignment="1">
      <alignment horizontal="center" vertical="center" wrapText="1"/>
    </xf>
    <xf numFmtId="1" fontId="15" fillId="3" borderId="43" xfId="0" applyNumberFormat="1" applyFont="1" applyFill="1" applyBorder="1" applyAlignment="1">
      <alignment horizontal="center" vertical="center" wrapText="1"/>
    </xf>
    <xf numFmtId="1" fontId="15" fillId="3" borderId="52" xfId="0" applyNumberFormat="1" applyFont="1" applyFill="1" applyBorder="1" applyAlignment="1">
      <alignment horizontal="center" vertical="center" wrapText="1"/>
    </xf>
    <xf numFmtId="0" fontId="12" fillId="0" borderId="0" xfId="0" applyFont="1"/>
    <xf numFmtId="0" fontId="18" fillId="0" borderId="22" xfId="0" applyFont="1" applyBorder="1" applyAlignment="1">
      <alignment horizontal="center" vertical="center" wrapText="1"/>
    </xf>
    <xf numFmtId="0" fontId="13" fillId="0" borderId="22" xfId="0" applyFont="1" applyBorder="1" applyAlignment="1">
      <alignment horizontal="center" vertical="center" wrapText="1"/>
    </xf>
    <xf numFmtId="0" fontId="19" fillId="0" borderId="22" xfId="0" applyFont="1" applyBorder="1" applyAlignment="1">
      <alignment horizontal="center" vertical="center" wrapText="1"/>
    </xf>
    <xf numFmtId="0" fontId="13" fillId="0" borderId="22" xfId="0" applyFont="1" applyBorder="1" applyAlignment="1">
      <alignment vertical="center" wrapText="1"/>
    </xf>
    <xf numFmtId="0" fontId="25" fillId="0" borderId="22" xfId="0" applyFont="1" applyBorder="1" applyAlignment="1">
      <alignment vertical="center" wrapText="1"/>
    </xf>
    <xf numFmtId="0" fontId="25" fillId="0" borderId="29" xfId="0" applyFont="1" applyBorder="1" applyAlignment="1">
      <alignment vertical="center" wrapText="1"/>
    </xf>
    <xf numFmtId="0" fontId="25" fillId="0" borderId="22" xfId="0" applyFont="1" applyBorder="1" applyAlignment="1">
      <alignment horizontal="center" vertical="center" textRotation="90" wrapText="1"/>
    </xf>
    <xf numFmtId="0" fontId="42" fillId="2" borderId="22" xfId="0" applyFont="1" applyFill="1" applyBorder="1" applyAlignment="1">
      <alignment horizontal="center" vertical="center" wrapText="1"/>
    </xf>
    <xf numFmtId="0" fontId="35" fillId="0" borderId="22" xfId="0" applyFont="1" applyBorder="1" applyAlignment="1">
      <alignment horizontal="center" vertical="center" wrapText="1"/>
    </xf>
    <xf numFmtId="1" fontId="40" fillId="0" borderId="22" xfId="0" applyNumberFormat="1" applyFont="1" applyBorder="1" applyAlignment="1">
      <alignment horizontal="center" vertical="center" wrapText="1"/>
    </xf>
    <xf numFmtId="1" fontId="43" fillId="0" borderId="22" xfId="0" applyNumberFormat="1" applyFont="1" applyBorder="1" applyAlignment="1">
      <alignment horizontal="center" vertical="center" wrapText="1"/>
    </xf>
    <xf numFmtId="0" fontId="36" fillId="2" borderId="22" xfId="0" applyFont="1" applyFill="1" applyBorder="1" applyAlignment="1">
      <alignment horizontal="center" vertical="center" textRotation="90" wrapText="1"/>
    </xf>
    <xf numFmtId="165" fontId="13" fillId="0" borderId="22" xfId="0" applyNumberFormat="1" applyFont="1" applyBorder="1" applyAlignment="1">
      <alignment horizontal="center" vertical="center" wrapText="1"/>
    </xf>
    <xf numFmtId="165" fontId="25" fillId="0" borderId="22" xfId="0" applyNumberFormat="1" applyFont="1" applyBorder="1" applyAlignment="1">
      <alignment horizontal="center" vertical="center" wrapText="1"/>
    </xf>
    <xf numFmtId="2" fontId="25" fillId="0" borderId="22" xfId="0" applyNumberFormat="1" applyFont="1" applyBorder="1" applyAlignment="1">
      <alignment horizontal="center" vertical="center" wrapText="1"/>
    </xf>
    <xf numFmtId="0" fontId="36" fillId="2" borderId="22" xfId="0" applyFont="1" applyFill="1" applyBorder="1" applyAlignment="1">
      <alignment horizontal="center" vertical="center" wrapText="1"/>
    </xf>
    <xf numFmtId="2" fontId="25" fillId="2" borderId="22" xfId="0" applyNumberFormat="1" applyFont="1" applyFill="1" applyBorder="1" applyAlignment="1">
      <alignment horizontal="center" vertical="center" wrapText="1"/>
    </xf>
    <xf numFmtId="0" fontId="47" fillId="0" borderId="22" xfId="0" applyFont="1" applyBorder="1" applyAlignment="1">
      <alignment horizontal="center" vertical="center" wrapText="1"/>
    </xf>
    <xf numFmtId="0" fontId="38" fillId="0" borderId="22" xfId="0" applyFont="1" applyBorder="1" applyAlignment="1">
      <alignment horizontal="center" vertical="center" wrapText="1"/>
    </xf>
    <xf numFmtId="0" fontId="49" fillId="0" borderId="22" xfId="0" applyFont="1" applyBorder="1" applyAlignment="1">
      <alignment horizontal="center" vertical="center" wrapText="1"/>
    </xf>
    <xf numFmtId="1" fontId="13" fillId="0" borderId="22" xfId="0" applyNumberFormat="1" applyFont="1" applyBorder="1" applyAlignment="1">
      <alignment horizontal="center" vertical="center" wrapText="1"/>
    </xf>
    <xf numFmtId="0" fontId="14" fillId="0" borderId="22" xfId="0" applyFont="1" applyBorder="1" applyAlignment="1">
      <alignment vertical="center" wrapText="1"/>
    </xf>
    <xf numFmtId="0" fontId="14" fillId="0" borderId="24" xfId="0" applyFont="1" applyBorder="1" applyAlignment="1">
      <alignment vertical="center" wrapText="1"/>
    </xf>
    <xf numFmtId="0" fontId="13" fillId="0" borderId="22" xfId="0" applyFont="1" applyBorder="1" applyAlignment="1">
      <alignment horizontal="left" vertical="center" wrapText="1"/>
    </xf>
    <xf numFmtId="2" fontId="29" fillId="0" borderId="22" xfId="0" applyNumberFormat="1" applyFont="1" applyBorder="1" applyAlignment="1">
      <alignment horizontal="center" vertical="center" wrapText="1"/>
    </xf>
    <xf numFmtId="0" fontId="32" fillId="0" borderId="0" xfId="0" applyFont="1"/>
    <xf numFmtId="0" fontId="54" fillId="0" borderId="22" xfId="0" applyFont="1" applyBorder="1" applyAlignment="1">
      <alignment horizontal="center" vertical="center" wrapText="1"/>
    </xf>
    <xf numFmtId="0" fontId="51" fillId="0" borderId="22" xfId="0" applyFont="1" applyBorder="1" applyAlignment="1">
      <alignment horizontal="center" vertical="center" wrapText="1"/>
    </xf>
    <xf numFmtId="0" fontId="18" fillId="0" borderId="24" xfId="0" applyFont="1" applyBorder="1" applyAlignment="1">
      <alignment horizontal="center" vertical="center" wrapText="1"/>
    </xf>
    <xf numFmtId="0" fontId="25" fillId="0" borderId="22" xfId="0" applyFont="1" applyBorder="1" applyAlignment="1">
      <alignment horizontal="left" vertical="center" wrapText="1"/>
    </xf>
    <xf numFmtId="2" fontId="13" fillId="0" borderId="22" xfId="0" applyNumberFormat="1" applyFont="1" applyBorder="1" applyAlignment="1">
      <alignment horizontal="center" vertical="center" wrapText="1"/>
    </xf>
    <xf numFmtId="0" fontId="34" fillId="0" borderId="0" xfId="0" applyFont="1" applyAlignment="1">
      <alignment horizontal="center" vertical="center" wrapText="1"/>
    </xf>
    <xf numFmtId="0" fontId="14"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27" xfId="0" applyFont="1" applyBorder="1" applyAlignment="1">
      <alignment horizontal="center" vertical="center"/>
    </xf>
    <xf numFmtId="0" fontId="13" fillId="0" borderId="27" xfId="0" applyFont="1" applyBorder="1" applyAlignment="1">
      <alignment horizontal="center" vertical="center" wrapText="1"/>
    </xf>
    <xf numFmtId="0" fontId="13" fillId="0" borderId="3" xfId="0" applyFont="1" applyBorder="1" applyAlignment="1">
      <alignment horizontal="left" vertical="center" wrapText="1"/>
    </xf>
    <xf numFmtId="167" fontId="13" fillId="0" borderId="22" xfId="0" applyNumberFormat="1" applyFont="1" applyBorder="1" applyAlignment="1">
      <alignment horizontal="center" vertical="center" wrapText="1"/>
    </xf>
    <xf numFmtId="0" fontId="13" fillId="0" borderId="28" xfId="0" applyFont="1" applyBorder="1" applyAlignment="1">
      <alignment horizontal="center" vertical="center" wrapText="1"/>
    </xf>
    <xf numFmtId="0" fontId="13" fillId="0" borderId="2" xfId="0" applyFont="1" applyBorder="1" applyAlignment="1">
      <alignment horizontal="center" vertical="center" wrapText="1"/>
    </xf>
    <xf numFmtId="0" fontId="19" fillId="0" borderId="27" xfId="0" applyFont="1" applyBorder="1" applyAlignment="1">
      <alignment horizontal="center" vertical="center" wrapText="1"/>
    </xf>
    <xf numFmtId="0" fontId="29" fillId="0" borderId="22" xfId="0" applyFont="1" applyBorder="1" applyAlignment="1">
      <alignment horizontal="center" vertical="center" wrapText="1"/>
    </xf>
    <xf numFmtId="0" fontId="32" fillId="0" borderId="3" xfId="0" applyFont="1" applyBorder="1" applyAlignment="1">
      <alignment vertical="center"/>
    </xf>
    <xf numFmtId="0" fontId="19" fillId="0" borderId="2" xfId="0" applyFont="1" applyBorder="1" applyAlignment="1">
      <alignment horizontal="center" vertical="center" wrapText="1"/>
    </xf>
    <xf numFmtId="1" fontId="29" fillId="0" borderId="22" xfId="0" applyNumberFormat="1" applyFont="1" applyBorder="1" applyAlignment="1">
      <alignment horizontal="center" vertical="center"/>
    </xf>
    <xf numFmtId="0" fontId="13" fillId="0" borderId="3" xfId="0" applyFont="1" applyBorder="1" applyAlignment="1">
      <alignment vertical="center"/>
    </xf>
    <xf numFmtId="0" fontId="13" fillId="0" borderId="1" xfId="0" applyFont="1" applyBorder="1" applyAlignment="1">
      <alignment horizontal="center" vertical="center"/>
    </xf>
    <xf numFmtId="0" fontId="13" fillId="0" borderId="2" xfId="0" applyFont="1" applyBorder="1" applyAlignment="1">
      <alignment horizontal="center" vertical="center"/>
    </xf>
    <xf numFmtId="1" fontId="29" fillId="0" borderId="22" xfId="0" applyNumberFormat="1" applyFont="1" applyBorder="1" applyAlignment="1">
      <alignment horizontal="center" vertical="center" wrapText="1"/>
    </xf>
    <xf numFmtId="0" fontId="29" fillId="0" borderId="22" xfId="0" applyFont="1" applyBorder="1" applyAlignment="1">
      <alignment horizontal="center" vertical="center"/>
    </xf>
    <xf numFmtId="0" fontId="19" fillId="0" borderId="1" xfId="0" applyFont="1" applyBorder="1" applyAlignment="1">
      <alignment horizontal="center" vertical="center"/>
    </xf>
    <xf numFmtId="0" fontId="19" fillId="0" borderId="2" xfId="0" applyFont="1" applyBorder="1" applyAlignment="1">
      <alignment horizontal="center" vertical="center"/>
    </xf>
    <xf numFmtId="167" fontId="29" fillId="0" borderId="22" xfId="0" applyNumberFormat="1" applyFont="1" applyBorder="1" applyAlignment="1">
      <alignment horizontal="center" vertical="center" wrapText="1"/>
    </xf>
    <xf numFmtId="167" fontId="29" fillId="0" borderId="22" xfId="0" applyNumberFormat="1" applyFont="1" applyBorder="1" applyAlignment="1">
      <alignment horizontal="center" vertical="center"/>
    </xf>
    <xf numFmtId="0" fontId="14" fillId="0" borderId="2" xfId="0" applyFont="1" applyBorder="1" applyAlignment="1">
      <alignment horizontal="center" vertical="center"/>
    </xf>
    <xf numFmtId="0" fontId="19" fillId="0" borderId="57" xfId="0" applyFont="1" applyBorder="1" applyAlignment="1">
      <alignment horizontal="center" vertical="center" wrapText="1"/>
    </xf>
    <xf numFmtId="0" fontId="19" fillId="0" borderId="30" xfId="0" applyFont="1" applyBorder="1" applyAlignment="1">
      <alignment horizontal="center" vertical="center" wrapText="1"/>
    </xf>
    <xf numFmtId="0" fontId="29" fillId="0" borderId="30" xfId="0" applyFont="1" applyBorder="1" applyAlignment="1">
      <alignment horizontal="center" vertical="center" wrapText="1"/>
    </xf>
    <xf numFmtId="0" fontId="13" fillId="0" borderId="4" xfId="0" applyFont="1" applyBorder="1" applyAlignment="1">
      <alignment vertical="center"/>
    </xf>
    <xf numFmtId="164" fontId="14" fillId="0" borderId="5" xfId="0" applyNumberFormat="1" applyFont="1" applyBorder="1" applyAlignment="1">
      <alignment horizontal="center" vertical="center"/>
    </xf>
    <xf numFmtId="2" fontId="14" fillId="0" borderId="5" xfId="0" applyNumberFormat="1" applyFont="1" applyBorder="1" applyAlignment="1">
      <alignment horizontal="center" vertical="center"/>
    </xf>
    <xf numFmtId="2" fontId="14" fillId="0" borderId="9" xfId="0" applyNumberFormat="1" applyFont="1" applyBorder="1" applyAlignment="1">
      <alignment horizontal="center" vertical="center"/>
    </xf>
    <xf numFmtId="0" fontId="13" fillId="0" borderId="59" xfId="0" applyFont="1" applyBorder="1" applyAlignment="1">
      <alignment vertical="center"/>
    </xf>
    <xf numFmtId="0" fontId="72" fillId="0" borderId="22" xfId="1" applyFont="1" applyBorder="1" applyAlignment="1" applyProtection="1">
      <alignment horizontal="center"/>
    </xf>
    <xf numFmtId="0" fontId="68" fillId="0" borderId="0" xfId="1" applyFont="1" applyAlignment="1" applyProtection="1">
      <alignment horizontal="center" vertical="center" wrapText="1"/>
    </xf>
    <xf numFmtId="2" fontId="13" fillId="0" borderId="22" xfId="0" applyNumberFormat="1" applyFont="1" applyBorder="1" applyAlignment="1">
      <alignment horizontal="center" vertical="center" textRotation="90" wrapText="1"/>
    </xf>
    <xf numFmtId="2" fontId="18" fillId="0" borderId="22" xfId="0" applyNumberFormat="1" applyFont="1" applyBorder="1" applyAlignment="1">
      <alignment horizontal="center" vertical="center" textRotation="90" wrapText="1"/>
    </xf>
    <xf numFmtId="0" fontId="32" fillId="0" borderId="22" xfId="0" applyFont="1" applyBorder="1"/>
    <xf numFmtId="0" fontId="13" fillId="0" borderId="28" xfId="0" applyFont="1" applyBorder="1" applyAlignment="1">
      <alignment horizontal="center" vertical="center" textRotation="90" wrapText="1"/>
    </xf>
    <xf numFmtId="0" fontId="64" fillId="0" borderId="22" xfId="0" applyFont="1" applyBorder="1" applyAlignment="1">
      <alignment horizontal="center" vertical="center" wrapText="1"/>
    </xf>
    <xf numFmtId="0" fontId="18" fillId="10" borderId="22" xfId="0" applyFont="1" applyFill="1" applyBorder="1" applyAlignment="1">
      <alignment horizontal="center" vertical="center" wrapText="1"/>
    </xf>
    <xf numFmtId="0" fontId="32" fillId="10" borderId="22" xfId="0" applyFont="1" applyFill="1" applyBorder="1"/>
    <xf numFmtId="0" fontId="13" fillId="10" borderId="22" xfId="0" applyFont="1" applyFill="1" applyBorder="1" applyAlignment="1">
      <alignment horizontal="center" vertical="center" wrapText="1"/>
    </xf>
    <xf numFmtId="0" fontId="13" fillId="10" borderId="28" xfId="0" applyFont="1" applyFill="1" applyBorder="1" applyAlignment="1">
      <alignment horizontal="center" vertical="center" textRotation="90" wrapText="1"/>
    </xf>
    <xf numFmtId="14" fontId="13" fillId="0" borderId="22" xfId="0" applyNumberFormat="1" applyFont="1" applyBorder="1" applyAlignment="1">
      <alignment horizontal="center" vertical="center" wrapText="1"/>
    </xf>
    <xf numFmtId="0" fontId="19" fillId="0" borderId="94" xfId="0" applyFont="1" applyBorder="1" applyAlignment="1">
      <alignment vertical="center" wrapText="1"/>
    </xf>
    <xf numFmtId="0" fontId="29" fillId="0" borderId="22" xfId="0" applyFont="1" applyBorder="1" applyAlignment="1">
      <alignment vertical="center" wrapText="1"/>
    </xf>
    <xf numFmtId="0" fontId="29" fillId="0" borderId="95" xfId="0" applyFont="1" applyBorder="1" applyAlignment="1">
      <alignment vertical="center" wrapText="1"/>
    </xf>
    <xf numFmtId="167" fontId="18" fillId="0" borderId="22" xfId="0" applyNumberFormat="1" applyFont="1" applyBorder="1" applyAlignment="1">
      <alignment horizontal="center" vertical="center"/>
    </xf>
    <xf numFmtId="0" fontId="29" fillId="0" borderId="94" xfId="0" applyFont="1" applyBorder="1"/>
    <xf numFmtId="0" fontId="18" fillId="0" borderId="94" xfId="0" applyFont="1" applyBorder="1"/>
    <xf numFmtId="1" fontId="13" fillId="0" borderId="22" xfId="0" applyNumberFormat="1" applyFont="1" applyBorder="1" applyAlignment="1">
      <alignment horizontal="center" vertical="center"/>
    </xf>
    <xf numFmtId="0" fontId="32" fillId="0" borderId="94" xfId="0" applyFont="1" applyBorder="1"/>
    <xf numFmtId="0" fontId="32" fillId="0" borderId="22" xfId="0" applyFont="1" applyBorder="1" applyAlignment="1">
      <alignment horizontal="center" vertical="center"/>
    </xf>
    <xf numFmtId="0" fontId="18" fillId="0" borderId="22" xfId="0" applyFont="1" applyBorder="1" applyAlignment="1">
      <alignment horizontal="center" vertical="center"/>
    </xf>
    <xf numFmtId="2" fontId="13" fillId="0" borderId="22" xfId="0" applyNumberFormat="1" applyFont="1" applyBorder="1" applyAlignment="1">
      <alignment horizontal="center" vertical="center" textRotation="90"/>
    </xf>
    <xf numFmtId="14" fontId="13" fillId="0" borderId="22" xfId="0" applyNumberFormat="1" applyFont="1" applyBorder="1" applyAlignment="1">
      <alignment vertical="center" wrapText="1"/>
    </xf>
    <xf numFmtId="0" fontId="19" fillId="0" borderId="22" xfId="0" applyFont="1" applyBorder="1" applyAlignment="1">
      <alignment vertical="center" wrapText="1"/>
    </xf>
    <xf numFmtId="0" fontId="32" fillId="0" borderId="95" xfId="0" applyFont="1" applyBorder="1"/>
    <xf numFmtId="0" fontId="19" fillId="0" borderId="96" xfId="0" applyFont="1" applyBorder="1" applyAlignment="1">
      <alignment vertical="center" wrapText="1"/>
    </xf>
    <xf numFmtId="0" fontId="19" fillId="0" borderId="91" xfId="0" applyFont="1" applyBorder="1" applyAlignment="1">
      <alignment vertical="center" wrapText="1"/>
    </xf>
    <xf numFmtId="0" fontId="18" fillId="0" borderId="91" xfId="0" applyFont="1" applyBorder="1" applyAlignment="1">
      <alignment horizontal="center" vertical="center"/>
    </xf>
    <xf numFmtId="0" fontId="13" fillId="0" borderId="91" xfId="0" applyFont="1" applyBorder="1" applyAlignment="1">
      <alignment horizontal="center" vertical="center"/>
    </xf>
    <xf numFmtId="0" fontId="32" fillId="0" borderId="91" xfId="0" applyFont="1" applyBorder="1"/>
    <xf numFmtId="0" fontId="32" fillId="0" borderId="97" xfId="0" applyFont="1" applyBorder="1"/>
    <xf numFmtId="0" fontId="19" fillId="0" borderId="36" xfId="0" applyFont="1" applyBorder="1" applyAlignment="1">
      <alignment vertical="center" wrapText="1"/>
    </xf>
    <xf numFmtId="0" fontId="19" fillId="0" borderId="37" xfId="0" applyFont="1" applyBorder="1" applyAlignment="1">
      <alignment vertical="center" wrapText="1"/>
    </xf>
    <xf numFmtId="0" fontId="39" fillId="0" borderId="22" xfId="0" applyFont="1" applyBorder="1" applyAlignment="1">
      <alignment horizontal="center" vertical="center" wrapText="1"/>
    </xf>
    <xf numFmtId="0" fontId="25" fillId="2" borderId="34" xfId="0" applyFont="1" applyFill="1" applyBorder="1" applyAlignment="1">
      <alignment vertical="center" textRotation="90" wrapText="1"/>
    </xf>
    <xf numFmtId="0" fontId="25" fillId="2" borderId="35" xfId="0" applyFont="1" applyFill="1" applyBorder="1" applyAlignment="1">
      <alignment vertical="center" textRotation="90" wrapText="1"/>
    </xf>
    <xf numFmtId="0" fontId="29" fillId="0" borderId="46" xfId="0" applyFont="1" applyBorder="1" applyAlignment="1">
      <alignment vertical="center" wrapText="1"/>
    </xf>
    <xf numFmtId="0" fontId="29" fillId="0" borderId="44" xfId="0" applyFont="1" applyBorder="1" applyAlignment="1">
      <alignment vertical="center" wrapText="1"/>
    </xf>
    <xf numFmtId="0" fontId="29" fillId="0" borderId="53" xfId="0" applyFont="1" applyBorder="1" applyAlignment="1">
      <alignment vertical="center" wrapText="1"/>
    </xf>
    <xf numFmtId="0" fontId="23" fillId="0" borderId="44" xfId="0" applyFont="1" applyBorder="1" applyAlignment="1">
      <alignment vertical="center" wrapText="1"/>
    </xf>
    <xf numFmtId="0" fontId="23" fillId="0" borderId="53" xfId="0" applyFont="1" applyBorder="1" applyAlignment="1">
      <alignment vertical="center" wrapText="1"/>
    </xf>
    <xf numFmtId="2" fontId="43" fillId="0" borderId="22" xfId="0" applyNumberFormat="1" applyFont="1" applyBorder="1" applyAlignment="1">
      <alignment horizontal="center" vertical="center" wrapText="1"/>
    </xf>
    <xf numFmtId="2" fontId="51" fillId="0" borderId="22" xfId="0" applyNumberFormat="1" applyFont="1" applyBorder="1" applyAlignment="1">
      <alignment horizontal="center" vertical="center" wrapText="1"/>
    </xf>
    <xf numFmtId="0" fontId="79" fillId="0" borderId="22" xfId="0" applyFont="1" applyBorder="1" applyAlignment="1">
      <alignment vertical="center" wrapText="1"/>
    </xf>
    <xf numFmtId="0" fontId="84" fillId="0" borderId="22" xfId="0" applyFont="1" applyBorder="1" applyAlignment="1">
      <alignment vertical="center" wrapText="1"/>
    </xf>
    <xf numFmtId="0" fontId="34" fillId="0" borderId="0" xfId="0" applyFont="1" applyAlignment="1">
      <alignment vertical="center" wrapText="1"/>
    </xf>
    <xf numFmtId="0" fontId="34" fillId="0" borderId="26" xfId="0" applyFont="1" applyBorder="1" applyAlignment="1">
      <alignment horizontal="center" vertical="center" wrapText="1"/>
    </xf>
    <xf numFmtId="0" fontId="11" fillId="9" borderId="100" xfId="0" applyFont="1" applyFill="1" applyBorder="1" applyAlignment="1">
      <alignment horizontal="center" vertical="center" wrapText="1"/>
    </xf>
    <xf numFmtId="0" fontId="14" fillId="0" borderId="26" xfId="0" applyFont="1" applyBorder="1" applyAlignment="1">
      <alignment horizontal="center" vertical="center" wrapText="1"/>
    </xf>
    <xf numFmtId="165" fontId="13" fillId="0" borderId="26" xfId="0" applyNumberFormat="1" applyFont="1" applyBorder="1" applyAlignment="1">
      <alignment horizontal="center" vertical="center" wrapText="1"/>
    </xf>
    <xf numFmtId="0" fontId="39" fillId="0" borderId="26" xfId="0" applyFont="1" applyBorder="1" applyAlignment="1">
      <alignment horizontal="center" vertical="center" wrapText="1"/>
    </xf>
    <xf numFmtId="0" fontId="40" fillId="0" borderId="26" xfId="0" applyFont="1" applyBorder="1" applyAlignment="1">
      <alignment horizontal="center" vertical="center" wrapText="1"/>
    </xf>
    <xf numFmtId="0" fontId="25" fillId="2" borderId="26" xfId="0" applyFont="1" applyFill="1" applyBorder="1" applyAlignment="1">
      <alignment horizontal="center" vertical="center" wrapText="1"/>
    </xf>
    <xf numFmtId="0" fontId="42" fillId="2" borderId="26" xfId="0" applyFont="1" applyFill="1" applyBorder="1" applyAlignment="1">
      <alignment horizontal="center" vertical="center" wrapText="1"/>
    </xf>
    <xf numFmtId="0" fontId="36" fillId="2" borderId="26" xfId="0" applyFont="1" applyFill="1" applyBorder="1" applyAlignment="1">
      <alignment horizontal="center" vertical="center" wrapText="1"/>
    </xf>
    <xf numFmtId="1" fontId="40" fillId="0" borderId="26" xfId="0" applyNumberFormat="1" applyFont="1" applyBorder="1" applyAlignment="1">
      <alignment horizontal="center" vertical="center" wrapText="1"/>
    </xf>
    <xf numFmtId="1" fontId="43" fillId="0" borderId="26" xfId="0" applyNumberFormat="1" applyFont="1" applyBorder="1" applyAlignment="1">
      <alignment horizontal="center" vertical="center" wrapText="1"/>
    </xf>
    <xf numFmtId="0" fontId="38" fillId="0" borderId="26" xfId="0" applyFont="1" applyBorder="1" applyAlignment="1">
      <alignment horizontal="center" vertical="center" wrapText="1"/>
    </xf>
    <xf numFmtId="0" fontId="49" fillId="0" borderId="26" xfId="0" applyFont="1" applyBorder="1" applyAlignment="1">
      <alignment horizontal="center" vertical="center" wrapText="1"/>
    </xf>
    <xf numFmtId="2" fontId="25" fillId="2" borderId="26" xfId="0" applyNumberFormat="1" applyFont="1" applyFill="1" applyBorder="1" applyAlignment="1">
      <alignment horizontal="center" vertical="center" wrapText="1"/>
    </xf>
    <xf numFmtId="0" fontId="25" fillId="0" borderId="0" xfId="0" applyFont="1" applyAlignment="1">
      <alignment vertical="center" wrapText="1"/>
    </xf>
    <xf numFmtId="0" fontId="25" fillId="0" borderId="24" xfId="0" applyFont="1" applyBorder="1" applyAlignment="1">
      <alignment horizontal="center" vertical="center" wrapText="1"/>
    </xf>
    <xf numFmtId="0" fontId="43" fillId="0" borderId="24" xfId="0" applyFont="1" applyBorder="1" applyAlignment="1">
      <alignment horizontal="center" vertical="center" wrapText="1"/>
    </xf>
    <xf numFmtId="0" fontId="25" fillId="0" borderId="62" xfId="0" applyFont="1" applyBorder="1" applyAlignment="1">
      <alignment horizontal="left" vertical="center" wrapText="1"/>
    </xf>
    <xf numFmtId="0" fontId="25" fillId="0" borderId="63" xfId="0" applyFont="1" applyBorder="1" applyAlignment="1">
      <alignment horizontal="left" vertical="center" wrapText="1"/>
    </xf>
    <xf numFmtId="2" fontId="25" fillId="0" borderId="29" xfId="0" applyNumberFormat="1" applyFont="1" applyBorder="1" applyAlignment="1">
      <alignment horizontal="center" vertical="center" wrapText="1"/>
    </xf>
    <xf numFmtId="0" fontId="29" fillId="0" borderId="92" xfId="0" applyFont="1" applyBorder="1" applyAlignment="1">
      <alignment vertical="center" wrapText="1"/>
    </xf>
    <xf numFmtId="0" fontId="29" fillId="0" borderId="93" xfId="0" applyFont="1" applyBorder="1" applyAlignment="1">
      <alignment vertical="center" wrapText="1"/>
    </xf>
    <xf numFmtId="0" fontId="29" fillId="0" borderId="98" xfId="0" applyFont="1" applyBorder="1" applyAlignment="1">
      <alignment vertical="center" wrapText="1"/>
    </xf>
    <xf numFmtId="0" fontId="88" fillId="15" borderId="22" xfId="1" applyFont="1" applyFill="1" applyBorder="1" applyAlignment="1" applyProtection="1">
      <alignment horizontal="center" vertical="center" wrapText="1"/>
    </xf>
    <xf numFmtId="0" fontId="88" fillId="0" borderId="22" xfId="1" applyFont="1" applyFill="1" applyBorder="1" applyAlignment="1" applyProtection="1">
      <alignment horizontal="center" vertical="center" wrapText="1"/>
    </xf>
    <xf numFmtId="0" fontId="69" fillId="6" borderId="22" xfId="0" applyFont="1" applyFill="1" applyBorder="1" applyAlignment="1">
      <alignment horizontal="center" vertical="center" wrapText="1"/>
    </xf>
    <xf numFmtId="0" fontId="27" fillId="6" borderId="22" xfId="0" applyFont="1" applyFill="1" applyBorder="1" applyAlignment="1">
      <alignment horizontal="center" vertical="center" wrapText="1"/>
    </xf>
    <xf numFmtId="0" fontId="67" fillId="6" borderId="22" xfId="0" applyFont="1" applyFill="1" applyBorder="1" applyAlignment="1">
      <alignment horizontal="center" vertical="center" wrapText="1"/>
    </xf>
    <xf numFmtId="0" fontId="89" fillId="6" borderId="74" xfId="0" applyFont="1" applyFill="1" applyBorder="1" applyAlignment="1">
      <alignment horizontal="center" vertical="center"/>
    </xf>
    <xf numFmtId="0" fontId="89" fillId="6" borderId="62" xfId="0" applyFont="1" applyFill="1" applyBorder="1" applyAlignment="1">
      <alignment horizontal="center" vertical="center"/>
    </xf>
    <xf numFmtId="0" fontId="89" fillId="6" borderId="22" xfId="0" applyFont="1" applyFill="1" applyBorder="1" applyAlignment="1">
      <alignment horizontal="center" vertical="center"/>
    </xf>
    <xf numFmtId="0" fontId="91" fillId="0" borderId="0" xfId="0" applyFont="1"/>
    <xf numFmtId="0" fontId="13" fillId="0" borderId="108" xfId="0" applyFont="1" applyBorder="1" applyAlignment="1">
      <alignment horizontal="center" vertical="center"/>
    </xf>
    <xf numFmtId="0" fontId="13" fillId="0" borderId="76" xfId="0" applyFont="1" applyBorder="1" applyAlignment="1">
      <alignment horizontal="center" vertical="center"/>
    </xf>
    <xf numFmtId="0" fontId="92" fillId="0" borderId="0" xfId="0" applyFont="1"/>
    <xf numFmtId="0" fontId="22" fillId="6" borderId="22" xfId="0" applyFont="1" applyFill="1" applyBorder="1" applyAlignment="1">
      <alignment horizontal="center" vertical="center" wrapText="1"/>
    </xf>
    <xf numFmtId="0" fontId="13" fillId="0" borderId="74" xfId="0" applyFont="1" applyBorder="1" applyAlignment="1">
      <alignment vertical="center"/>
    </xf>
    <xf numFmtId="0" fontId="13" fillId="0" borderId="35" xfId="0" applyFont="1" applyBorder="1" applyAlignment="1">
      <alignment vertical="center"/>
    </xf>
    <xf numFmtId="0" fontId="13" fillId="0" borderId="35" xfId="0" applyFont="1" applyBorder="1" applyAlignment="1">
      <alignment horizontal="center" vertical="center"/>
    </xf>
    <xf numFmtId="0" fontId="13" fillId="0" borderId="109" xfId="0" applyFont="1" applyBorder="1" applyAlignment="1">
      <alignment horizontal="center" vertical="center"/>
    </xf>
    <xf numFmtId="0" fontId="13" fillId="0" borderId="54" xfId="0" applyFont="1" applyBorder="1" applyAlignment="1">
      <alignment horizontal="center" vertical="center"/>
    </xf>
    <xf numFmtId="0" fontId="13" fillId="6" borderId="1" xfId="0" applyFont="1" applyFill="1" applyBorder="1" applyAlignment="1">
      <alignment horizontal="left" vertical="center" wrapText="1"/>
    </xf>
    <xf numFmtId="0" fontId="13" fillId="8" borderId="1" xfId="0" applyFont="1" applyFill="1" applyBorder="1" applyAlignment="1">
      <alignment horizontal="left" vertical="center" wrapText="1"/>
    </xf>
    <xf numFmtId="0" fontId="13" fillId="6" borderId="26" xfId="0" applyFont="1" applyFill="1" applyBorder="1" applyAlignment="1">
      <alignment horizontal="center" vertical="center" wrapText="1"/>
    </xf>
    <xf numFmtId="0" fontId="89" fillId="9" borderId="22" xfId="0" applyFont="1" applyFill="1" applyBorder="1" applyAlignment="1">
      <alignment horizontal="center" vertical="center"/>
    </xf>
    <xf numFmtId="165" fontId="89" fillId="9" borderId="22" xfId="0" applyNumberFormat="1" applyFont="1" applyFill="1" applyBorder="1" applyAlignment="1">
      <alignment horizontal="center" vertical="center"/>
    </xf>
    <xf numFmtId="0" fontId="22" fillId="6" borderId="26" xfId="0" applyFont="1" applyFill="1" applyBorder="1" applyAlignment="1">
      <alignment horizontal="center" vertical="center" wrapText="1"/>
    </xf>
    <xf numFmtId="0" fontId="13" fillId="8" borderId="26" xfId="0" applyFont="1" applyFill="1" applyBorder="1" applyAlignment="1">
      <alignment horizontal="center" vertical="center" wrapText="1"/>
    </xf>
    <xf numFmtId="0" fontId="22" fillId="6" borderId="26" xfId="0" applyFont="1" applyFill="1" applyBorder="1" applyAlignment="1">
      <alignment vertical="center" wrapText="1"/>
    </xf>
    <xf numFmtId="0" fontId="26" fillId="7" borderId="113" xfId="0" applyFont="1" applyFill="1" applyBorder="1" applyAlignment="1">
      <alignment horizontal="center" vertical="center"/>
    </xf>
    <xf numFmtId="0" fontId="1" fillId="0" borderId="0" xfId="0" applyFont="1" applyAlignment="1">
      <alignment vertical="center"/>
    </xf>
    <xf numFmtId="0" fontId="1" fillId="0" borderId="0" xfId="0" applyFont="1"/>
    <xf numFmtId="0" fontId="116" fillId="0" borderId="0" xfId="0" applyFont="1" applyAlignment="1">
      <alignment horizontal="center" vertical="center" wrapText="1"/>
    </xf>
    <xf numFmtId="0" fontId="119" fillId="0" borderId="22" xfId="0" applyFont="1" applyBorder="1" applyAlignment="1">
      <alignment horizontal="center" vertical="center" wrapText="1"/>
    </xf>
    <xf numFmtId="0" fontId="120" fillId="0" borderId="22" xfId="0" applyFont="1" applyBorder="1" applyAlignment="1">
      <alignment horizontal="center" vertical="center" wrapText="1"/>
    </xf>
    <xf numFmtId="0" fontId="121" fillId="0" borderId="22" xfId="0" applyFont="1" applyBorder="1" applyAlignment="1">
      <alignment horizontal="center" vertical="center" wrapText="1"/>
    </xf>
    <xf numFmtId="0" fontId="122" fillId="0" borderId="22" xfId="0" applyFont="1" applyBorder="1" applyAlignment="1">
      <alignment horizontal="center" vertical="center" wrapText="1"/>
    </xf>
    <xf numFmtId="0" fontId="122" fillId="0" borderId="24" xfId="0" applyFont="1" applyBorder="1" applyAlignment="1">
      <alignment horizontal="center" vertical="center" wrapText="1"/>
    </xf>
    <xf numFmtId="0" fontId="13" fillId="0" borderId="22" xfId="0" applyFont="1" applyBorder="1" applyAlignment="1">
      <alignment horizontal="center" vertical="center" textRotation="90" wrapText="1"/>
    </xf>
    <xf numFmtId="0" fontId="13" fillId="6" borderId="23" xfId="0" applyFont="1" applyFill="1" applyBorder="1" applyAlignment="1">
      <alignment horizontal="center" vertical="center"/>
    </xf>
    <xf numFmtId="0" fontId="13" fillId="6" borderId="36" xfId="0" applyFont="1" applyFill="1" applyBorder="1" applyAlignment="1">
      <alignment horizontal="center" vertical="center"/>
    </xf>
    <xf numFmtId="0" fontId="22" fillId="5" borderId="74" xfId="0" applyFont="1" applyFill="1" applyBorder="1" applyAlignment="1">
      <alignment horizontal="center" vertical="center" wrapText="1"/>
    </xf>
    <xf numFmtId="0" fontId="22" fillId="6" borderId="13" xfId="0" applyFont="1" applyFill="1" applyBorder="1" applyAlignment="1">
      <alignment horizontal="center" vertical="center"/>
    </xf>
    <xf numFmtId="0" fontId="13" fillId="8" borderId="0" xfId="0" applyFont="1" applyFill="1" applyAlignment="1">
      <alignment horizontal="center" vertical="center" wrapText="1"/>
    </xf>
    <xf numFmtId="0" fontId="69" fillId="16" borderId="22" xfId="0" applyFont="1" applyFill="1" applyBorder="1" applyAlignment="1">
      <alignment horizontal="center" vertical="center" wrapText="1"/>
    </xf>
    <xf numFmtId="0" fontId="24" fillId="16" borderId="22" xfId="0" applyFont="1" applyFill="1" applyBorder="1" applyAlignment="1">
      <alignment horizontal="center" vertical="center" wrapText="1"/>
    </xf>
    <xf numFmtId="0" fontId="67" fillId="16" borderId="22" xfId="0" applyFont="1" applyFill="1" applyBorder="1" applyAlignment="1">
      <alignment horizontal="center" vertical="center" wrapText="1"/>
    </xf>
    <xf numFmtId="0" fontId="27" fillId="16" borderId="22" xfId="0" applyFont="1" applyFill="1" applyBorder="1" applyAlignment="1">
      <alignment horizontal="center" vertical="center" wrapText="1"/>
    </xf>
    <xf numFmtId="0" fontId="22" fillId="17" borderId="22" xfId="0" applyFont="1" applyFill="1" applyBorder="1" applyAlignment="1">
      <alignment horizontal="center" vertical="center" wrapText="1"/>
    </xf>
    <xf numFmtId="0" fontId="69" fillId="17" borderId="22" xfId="0" applyFont="1" applyFill="1" applyBorder="1" applyAlignment="1">
      <alignment horizontal="center" vertical="center" wrapText="1"/>
    </xf>
    <xf numFmtId="0" fontId="24" fillId="17" borderId="22" xfId="0" applyFont="1" applyFill="1" applyBorder="1" applyAlignment="1">
      <alignment horizontal="center" vertical="center" wrapText="1"/>
    </xf>
    <xf numFmtId="0" fontId="67" fillId="17" borderId="22" xfId="0" applyFont="1" applyFill="1" applyBorder="1" applyAlignment="1">
      <alignment horizontal="center" vertical="center" wrapText="1"/>
    </xf>
    <xf numFmtId="0" fontId="24" fillId="17" borderId="29" xfId="0" applyFont="1" applyFill="1" applyBorder="1" applyAlignment="1">
      <alignment horizontal="center" vertical="center" wrapText="1"/>
    </xf>
    <xf numFmtId="0" fontId="13" fillId="16" borderId="23" xfId="0" applyFont="1" applyFill="1" applyBorder="1" applyAlignment="1">
      <alignment horizontal="center" vertical="center"/>
    </xf>
    <xf numFmtId="0" fontId="13" fillId="16" borderId="36" xfId="0" applyFont="1" applyFill="1" applyBorder="1" applyAlignment="1">
      <alignment horizontal="center" vertical="center"/>
    </xf>
    <xf numFmtId="0" fontId="22" fillId="16" borderId="22" xfId="0" applyFont="1" applyFill="1" applyBorder="1" applyAlignment="1">
      <alignment horizontal="center" vertical="center" wrapText="1"/>
    </xf>
    <xf numFmtId="0" fontId="25" fillId="0" borderId="29" xfId="0" applyFont="1" applyBorder="1" applyAlignment="1">
      <alignment horizontal="center" vertical="center" wrapText="1"/>
    </xf>
    <xf numFmtId="0" fontId="43" fillId="0" borderId="22" xfId="0" applyFont="1" applyBorder="1" applyAlignment="1">
      <alignment horizontal="center" vertical="center" wrapText="1"/>
    </xf>
    <xf numFmtId="0" fontId="25" fillId="0" borderId="22" xfId="0" applyFont="1" applyBorder="1" applyAlignment="1">
      <alignment horizontal="center" vertical="center" wrapText="1"/>
    </xf>
    <xf numFmtId="0" fontId="69" fillId="18" borderId="22" xfId="0" applyFont="1" applyFill="1" applyBorder="1" applyAlignment="1">
      <alignment horizontal="center" vertical="center" wrapText="1"/>
    </xf>
    <xf numFmtId="0" fontId="24" fillId="18" borderId="22" xfId="0" applyFont="1" applyFill="1" applyBorder="1" applyAlignment="1">
      <alignment horizontal="center" vertical="center" wrapText="1"/>
    </xf>
    <xf numFmtId="0" fontId="22" fillId="18" borderId="35" xfId="0" applyFont="1" applyFill="1" applyBorder="1" applyAlignment="1">
      <alignment vertical="center" textRotation="90" wrapText="1"/>
    </xf>
    <xf numFmtId="0" fontId="22" fillId="18" borderId="22" xfId="0" applyFont="1" applyFill="1" applyBorder="1" applyAlignment="1">
      <alignment horizontal="center" vertical="center"/>
    </xf>
    <xf numFmtId="0" fontId="25" fillId="6" borderId="53" xfId="0" applyFont="1" applyFill="1" applyBorder="1" applyAlignment="1">
      <alignment vertical="center"/>
    </xf>
    <xf numFmtId="0" fontId="25" fillId="6" borderId="85" xfId="0" applyFont="1" applyFill="1" applyBorder="1" applyAlignment="1">
      <alignment vertical="center"/>
    </xf>
    <xf numFmtId="0" fontId="25" fillId="6" borderId="115" xfId="0" applyFont="1" applyFill="1" applyBorder="1" applyAlignment="1">
      <alignment vertical="center"/>
    </xf>
    <xf numFmtId="0" fontId="42" fillId="11" borderId="22" xfId="0" applyFont="1" applyFill="1" applyBorder="1" applyAlignment="1">
      <alignment horizontal="center" vertical="center" wrapText="1"/>
    </xf>
    <xf numFmtId="0" fontId="40" fillId="11" borderId="22" xfId="0" applyFont="1" applyFill="1" applyBorder="1" applyAlignment="1">
      <alignment horizontal="center" vertical="center" wrapText="1"/>
    </xf>
    <xf numFmtId="1" fontId="40" fillId="11" borderId="22" xfId="0" applyNumberFormat="1" applyFont="1" applyFill="1" applyBorder="1" applyAlignment="1">
      <alignment horizontal="center" vertical="center" wrapText="1"/>
    </xf>
    <xf numFmtId="1" fontId="43" fillId="11" borderId="22" xfId="0" applyNumberFormat="1" applyFont="1" applyFill="1" applyBorder="1" applyAlignment="1">
      <alignment horizontal="center" vertical="center" wrapText="1"/>
    </xf>
    <xf numFmtId="0" fontId="25" fillId="0" borderId="84" xfId="0" applyFont="1" applyBorder="1" applyAlignment="1">
      <alignment vertical="center" wrapText="1"/>
    </xf>
    <xf numFmtId="0" fontId="25" fillId="0" borderId="85" xfId="0" applyFont="1" applyBorder="1" applyAlignment="1">
      <alignment vertical="center" wrapText="1"/>
    </xf>
    <xf numFmtId="0" fontId="27" fillId="18" borderId="22" xfId="0" applyFont="1" applyFill="1" applyBorder="1" applyAlignment="1">
      <alignment horizontal="center" vertical="center" wrapText="1"/>
    </xf>
    <xf numFmtId="0" fontId="13" fillId="4" borderId="23" xfId="0" applyFont="1" applyFill="1" applyBorder="1" applyAlignment="1">
      <alignment horizontal="center" vertical="center" wrapText="1"/>
    </xf>
    <xf numFmtId="0" fontId="39" fillId="11" borderId="26" xfId="0" applyFont="1" applyFill="1" applyBorder="1" applyAlignment="1">
      <alignment horizontal="center" vertical="center" wrapText="1"/>
    </xf>
    <xf numFmtId="0" fontId="40" fillId="11" borderId="26" xfId="0" applyFont="1" applyFill="1" applyBorder="1" applyAlignment="1">
      <alignment horizontal="center" vertical="center" wrapText="1"/>
    </xf>
    <xf numFmtId="0" fontId="25" fillId="11" borderId="22" xfId="0" applyFont="1" applyFill="1" applyBorder="1" applyAlignment="1">
      <alignment horizontal="center" vertical="center" wrapText="1"/>
    </xf>
    <xf numFmtId="0" fontId="39" fillId="11" borderId="22" xfId="0" applyFont="1" applyFill="1" applyBorder="1" applyAlignment="1">
      <alignment horizontal="center" vertical="center" wrapText="1"/>
    </xf>
    <xf numFmtId="0" fontId="25" fillId="0" borderId="36" xfId="0" applyFont="1" applyBorder="1" applyAlignment="1">
      <alignment vertical="center" wrapText="1"/>
    </xf>
    <xf numFmtId="0" fontId="40" fillId="2" borderId="26" xfId="0" applyFont="1" applyFill="1" applyBorder="1" applyAlignment="1">
      <alignment horizontal="center" vertical="center" wrapText="1"/>
    </xf>
    <xf numFmtId="0" fontId="127" fillId="2" borderId="22" xfId="0" applyFont="1" applyFill="1" applyBorder="1" applyAlignment="1">
      <alignment horizontal="center" vertical="center" wrapText="1"/>
    </xf>
    <xf numFmtId="0" fontId="22" fillId="18" borderId="26" xfId="0" applyFont="1" applyFill="1" applyBorder="1" applyAlignment="1">
      <alignment horizontal="center" vertical="center" wrapText="1"/>
    </xf>
    <xf numFmtId="0" fontId="22" fillId="18" borderId="101" xfId="0" applyFont="1" applyFill="1" applyBorder="1" applyAlignment="1">
      <alignment horizontal="center" vertical="center" wrapText="1"/>
    </xf>
    <xf numFmtId="1" fontId="19" fillId="5" borderId="40" xfId="0" applyNumberFormat="1" applyFont="1" applyFill="1" applyBorder="1" applyAlignment="1">
      <alignment horizontal="center" vertical="center" wrapText="1"/>
    </xf>
    <xf numFmtId="1" fontId="18" fillId="13" borderId="22" xfId="0" applyNumberFormat="1" applyFont="1" applyFill="1" applyBorder="1" applyAlignment="1">
      <alignment horizontal="center" vertical="center" wrapText="1"/>
    </xf>
    <xf numFmtId="1" fontId="19" fillId="13" borderId="121" xfId="0" applyNumberFormat="1" applyFont="1" applyFill="1" applyBorder="1" applyAlignment="1">
      <alignment horizontal="center" vertical="center" wrapText="1"/>
    </xf>
    <xf numFmtId="1" fontId="18" fillId="13" borderId="26" xfId="0" applyNumberFormat="1" applyFont="1" applyFill="1" applyBorder="1" applyAlignment="1">
      <alignment horizontal="center" vertical="center" wrapText="1"/>
    </xf>
    <xf numFmtId="1" fontId="19" fillId="13" borderId="122" xfId="0" applyNumberFormat="1" applyFont="1" applyFill="1" applyBorder="1" applyAlignment="1">
      <alignment horizontal="center" vertical="center" wrapText="1"/>
    </xf>
    <xf numFmtId="1" fontId="43" fillId="11" borderId="34" xfId="0" applyNumberFormat="1" applyFont="1" applyFill="1" applyBorder="1" applyAlignment="1">
      <alignment horizontal="center" vertical="center" wrapText="1"/>
    </xf>
    <xf numFmtId="1" fontId="43" fillId="11" borderId="35" xfId="0" applyNumberFormat="1" applyFont="1" applyFill="1" applyBorder="1" applyAlignment="1">
      <alignment horizontal="center" vertical="center" wrapText="1"/>
    </xf>
    <xf numFmtId="164" fontId="128" fillId="0" borderId="22" xfId="0" applyNumberFormat="1" applyFont="1" applyBorder="1" applyAlignment="1">
      <alignment horizontal="center" vertical="center" wrapText="1"/>
    </xf>
    <xf numFmtId="0" fontId="89" fillId="6" borderId="123" xfId="0" applyFont="1" applyFill="1" applyBorder="1" applyAlignment="1">
      <alignment horizontal="center" vertical="center"/>
    </xf>
    <xf numFmtId="0" fontId="26" fillId="0" borderId="0" xfId="0" applyFont="1" applyAlignment="1">
      <alignment horizontal="center" vertical="center" wrapText="1"/>
    </xf>
    <xf numFmtId="0" fontId="14" fillId="0" borderId="0" xfId="0" applyFont="1" applyAlignment="1">
      <alignment horizontal="center" vertical="center" wrapText="1"/>
    </xf>
    <xf numFmtId="0" fontId="50" fillId="0" borderId="0" xfId="0" applyFont="1" applyAlignment="1">
      <alignment horizontal="center" vertical="center" wrapText="1"/>
    </xf>
    <xf numFmtId="0" fontId="28" fillId="0" borderId="0" xfId="0" applyFont="1" applyAlignment="1">
      <alignment horizontal="center" vertical="center" wrapText="1"/>
    </xf>
    <xf numFmtId="0" fontId="52" fillId="0" borderId="0" xfId="0" applyFont="1" applyAlignment="1">
      <alignment horizontal="center" vertical="center" wrapText="1"/>
    </xf>
    <xf numFmtId="0" fontId="21" fillId="0" borderId="0" xfId="0" applyFont="1" applyAlignment="1">
      <alignment horizontal="center" vertical="center" wrapText="1"/>
    </xf>
    <xf numFmtId="0" fontId="23" fillId="0" borderId="0" xfId="0" applyFont="1" applyAlignment="1">
      <alignment horizontal="center" vertical="center" wrapText="1"/>
    </xf>
    <xf numFmtId="0" fontId="25" fillId="0" borderId="0" xfId="0" applyFont="1" applyAlignment="1">
      <alignment horizontal="center" vertical="center" wrapText="1"/>
    </xf>
    <xf numFmtId="0" fontId="13" fillId="6" borderId="26" xfId="0" applyFont="1" applyFill="1" applyBorder="1" applyAlignment="1">
      <alignment vertical="center" wrapText="1"/>
    </xf>
    <xf numFmtId="0" fontId="131" fillId="19" borderId="22" xfId="0" applyFont="1" applyFill="1" applyBorder="1" applyAlignment="1">
      <alignment vertical="center" wrapText="1"/>
    </xf>
    <xf numFmtId="0" fontId="131" fillId="19" borderId="37" xfId="0" applyFont="1" applyFill="1" applyBorder="1" applyAlignment="1">
      <alignment vertical="center" wrapText="1"/>
    </xf>
    <xf numFmtId="0" fontId="131" fillId="19" borderId="35" xfId="0" applyFont="1" applyFill="1" applyBorder="1" applyAlignment="1">
      <alignment horizontal="center" vertical="center" wrapText="1"/>
    </xf>
    <xf numFmtId="0" fontId="16" fillId="0" borderId="22" xfId="0" applyFont="1" applyBorder="1" applyAlignment="1">
      <alignment horizontal="right" vertical="center" wrapText="1"/>
    </xf>
    <xf numFmtId="0" fontId="13" fillId="6" borderId="26" xfId="0" applyFont="1" applyFill="1" applyBorder="1" applyAlignment="1">
      <alignment horizontal="center" vertical="center" textRotation="90" wrapText="1"/>
    </xf>
    <xf numFmtId="0" fontId="13" fillId="16" borderId="26" xfId="0" applyFont="1" applyFill="1" applyBorder="1" applyAlignment="1">
      <alignment horizontal="center" vertical="center" textRotation="90" wrapText="1"/>
    </xf>
    <xf numFmtId="0" fontId="22" fillId="18" borderId="22" xfId="0" applyFont="1" applyFill="1" applyBorder="1" applyAlignment="1">
      <alignment horizontal="center" vertical="center" textRotation="90" wrapText="1"/>
    </xf>
    <xf numFmtId="0" fontId="13" fillId="17" borderId="26" xfId="0" applyFont="1" applyFill="1" applyBorder="1" applyAlignment="1">
      <alignment horizontal="center" vertical="center" textRotation="90" wrapText="1"/>
    </xf>
    <xf numFmtId="0" fontId="22" fillId="5" borderId="22" xfId="0" applyFont="1" applyFill="1" applyBorder="1" applyAlignment="1">
      <alignment horizontal="center" vertical="center" wrapText="1"/>
    </xf>
    <xf numFmtId="165" fontId="89" fillId="6" borderId="22" xfId="0" applyNumberFormat="1" applyFont="1" applyFill="1" applyBorder="1" applyAlignment="1">
      <alignment horizontal="center" vertical="center"/>
    </xf>
    <xf numFmtId="0" fontId="25" fillId="0" borderId="23" xfId="0" applyFont="1" applyBorder="1" applyAlignment="1">
      <alignment horizontal="center" vertical="center" wrapText="1"/>
    </xf>
    <xf numFmtId="0" fontId="25" fillId="0" borderId="32" xfId="0" applyFont="1" applyBorder="1" applyAlignment="1">
      <alignment horizontal="center" vertical="center" wrapText="1"/>
    </xf>
    <xf numFmtId="0" fontId="25" fillId="2" borderId="22" xfId="0" applyFont="1" applyFill="1" applyBorder="1" applyAlignment="1">
      <alignment horizontal="center" vertical="center" textRotation="90" wrapText="1"/>
    </xf>
    <xf numFmtId="0" fontId="40" fillId="0" borderId="22" xfId="0" applyFont="1" applyBorder="1" applyAlignment="1">
      <alignment horizontal="center" vertical="center" wrapText="1"/>
    </xf>
    <xf numFmtId="0" fontId="25" fillId="0" borderId="26" xfId="0" applyFont="1" applyBorder="1" applyAlignment="1">
      <alignment horizontal="center" vertical="center" textRotation="90" wrapText="1"/>
    </xf>
    <xf numFmtId="0" fontId="14" fillId="0" borderId="22" xfId="0" applyFont="1" applyBorder="1" applyAlignment="1">
      <alignment horizontal="center" vertical="center" wrapText="1"/>
    </xf>
    <xf numFmtId="0" fontId="39" fillId="0" borderId="22" xfId="0" applyFont="1" applyBorder="1" applyAlignment="1">
      <alignment horizontal="center" vertical="center" textRotation="90" wrapText="1"/>
    </xf>
    <xf numFmtId="0" fontId="25" fillId="0" borderId="37" xfId="0" applyFont="1" applyBorder="1" applyAlignment="1">
      <alignment horizontal="center" vertical="center" wrapText="1"/>
    </xf>
    <xf numFmtId="0" fontId="50" fillId="0" borderId="22" xfId="0" applyFont="1" applyBorder="1" applyAlignment="1">
      <alignment horizontal="center" vertical="center" wrapText="1"/>
    </xf>
    <xf numFmtId="0" fontId="34" fillId="0" borderId="22" xfId="0" applyFont="1" applyBorder="1" applyAlignment="1">
      <alignment horizontal="center" vertical="center" wrapText="1"/>
    </xf>
    <xf numFmtId="0" fontId="25" fillId="11" borderId="26" xfId="0" applyFont="1" applyFill="1" applyBorder="1" applyAlignment="1">
      <alignment horizontal="center" vertical="center" wrapText="1"/>
    </xf>
    <xf numFmtId="0" fontId="25" fillId="11" borderId="35" xfId="0" applyFont="1" applyFill="1" applyBorder="1" applyAlignment="1">
      <alignment horizontal="center" vertical="center" wrapText="1"/>
    </xf>
    <xf numFmtId="0" fontId="25" fillId="11" borderId="22" xfId="0" applyFont="1" applyFill="1" applyBorder="1" applyAlignment="1">
      <alignment horizontal="center" vertical="center" textRotation="90" wrapText="1"/>
    </xf>
    <xf numFmtId="0" fontId="14" fillId="0" borderId="24" xfId="0" applyFont="1" applyBorder="1" applyAlignment="1">
      <alignment horizontal="center" vertical="center" wrapText="1"/>
    </xf>
    <xf numFmtId="0" fontId="14" fillId="0" borderId="22" xfId="0" applyFont="1" applyBorder="1" applyAlignment="1">
      <alignment horizontal="left" vertical="center" wrapText="1"/>
    </xf>
    <xf numFmtId="0" fontId="25" fillId="2" borderId="22" xfId="0" applyFont="1" applyFill="1" applyBorder="1" applyAlignment="1">
      <alignment horizontal="center" vertical="center" wrapText="1"/>
    </xf>
    <xf numFmtId="0" fontId="25" fillId="0" borderId="120" xfId="0" applyFont="1" applyBorder="1" applyAlignment="1">
      <alignment horizontal="center" vertical="center" wrapText="1"/>
    </xf>
    <xf numFmtId="0" fontId="25" fillId="0" borderId="62" xfId="0" applyFont="1" applyBorder="1" applyAlignment="1">
      <alignment horizontal="center" vertical="center" wrapText="1"/>
    </xf>
    <xf numFmtId="0" fontId="11" fillId="9" borderId="62" xfId="0" applyFont="1" applyFill="1" applyBorder="1" applyAlignment="1">
      <alignment horizontal="center" vertical="center" wrapText="1"/>
    </xf>
    <xf numFmtId="0" fontId="25" fillId="0" borderId="26" xfId="0" applyFont="1" applyBorder="1" applyAlignment="1">
      <alignment horizontal="center" vertical="center" wrapText="1"/>
    </xf>
    <xf numFmtId="0" fontId="36" fillId="2" borderId="22" xfId="0" applyFont="1" applyFill="1" applyBorder="1" applyAlignment="1" applyProtection="1">
      <alignment horizontal="center" vertical="center" wrapText="1"/>
      <protection hidden="1"/>
    </xf>
    <xf numFmtId="0" fontId="14" fillId="0" borderId="23" xfId="0" applyFont="1" applyBorder="1" applyAlignment="1">
      <alignment vertical="center" wrapText="1"/>
    </xf>
    <xf numFmtId="0" fontId="14" fillId="0" borderId="36" xfId="0" applyFont="1" applyBorder="1" applyAlignment="1">
      <alignment vertical="center" wrapText="1"/>
    </xf>
    <xf numFmtId="0" fontId="14" fillId="0" borderId="37" xfId="0" applyFont="1" applyBorder="1" applyAlignment="1">
      <alignment vertical="center" wrapText="1"/>
    </xf>
    <xf numFmtId="0" fontId="25" fillId="0" borderId="101" xfId="0" applyFont="1" applyBorder="1" applyAlignment="1">
      <alignment horizontal="center" vertical="center" wrapText="1"/>
    </xf>
    <xf numFmtId="0" fontId="13" fillId="0" borderId="26" xfId="0" applyFont="1" applyBorder="1" applyAlignment="1">
      <alignment horizontal="center" vertical="center" wrapText="1"/>
    </xf>
    <xf numFmtId="1" fontId="132" fillId="2" borderId="22" xfId="0" applyNumberFormat="1" applyFont="1" applyFill="1" applyBorder="1" applyAlignment="1" applyProtection="1">
      <alignment horizontal="center" vertical="center" wrapText="1"/>
      <protection locked="0"/>
    </xf>
    <xf numFmtId="1" fontId="132" fillId="0" borderId="22" xfId="0" applyNumberFormat="1" applyFont="1" applyBorder="1" applyAlignment="1">
      <alignment horizontal="center" vertical="center" wrapText="1"/>
    </xf>
    <xf numFmtId="0" fontId="133" fillId="0" borderId="22" xfId="0" applyFont="1" applyBorder="1" applyAlignment="1">
      <alignment horizontal="center" vertical="center"/>
    </xf>
    <xf numFmtId="0" fontId="13" fillId="0" borderId="36" xfId="0" applyFont="1" applyBorder="1" applyAlignment="1">
      <alignment vertical="center" wrapText="1"/>
    </xf>
    <xf numFmtId="0" fontId="13" fillId="0" borderId="37" xfId="0" applyFont="1" applyBorder="1" applyAlignment="1">
      <alignment vertical="center" wrapText="1"/>
    </xf>
    <xf numFmtId="0" fontId="50" fillId="0" borderId="23" xfId="0" applyFont="1" applyBorder="1" applyAlignment="1">
      <alignment vertical="center" wrapText="1"/>
    </xf>
    <xf numFmtId="0" fontId="50" fillId="0" borderId="36" xfId="0" applyFont="1" applyBorder="1" applyAlignment="1">
      <alignment vertical="center" wrapText="1"/>
    </xf>
    <xf numFmtId="0" fontId="50" fillId="0" borderId="37" xfId="0" applyFont="1" applyBorder="1" applyAlignment="1">
      <alignment vertical="center" wrapText="1"/>
    </xf>
    <xf numFmtId="2" fontId="28" fillId="0" borderId="36" xfId="0" applyNumberFormat="1" applyFont="1" applyBorder="1" applyAlignment="1">
      <alignment vertical="center" wrapText="1"/>
    </xf>
    <xf numFmtId="2" fontId="28" fillId="0" borderId="37" xfId="0" applyNumberFormat="1" applyFont="1" applyBorder="1" applyAlignment="1">
      <alignment vertical="center" wrapText="1"/>
    </xf>
    <xf numFmtId="0" fontId="129" fillId="0" borderId="22" xfId="0" applyFont="1" applyBorder="1" applyAlignment="1">
      <alignment horizontal="center" vertical="center" wrapText="1"/>
    </xf>
    <xf numFmtId="0" fontId="14" fillId="0" borderId="56" xfId="0" applyFont="1" applyBorder="1" applyAlignment="1">
      <alignment vertical="center" wrapText="1"/>
    </xf>
    <xf numFmtId="0" fontId="14" fillId="0" borderId="108" xfId="0" applyFont="1" applyBorder="1" applyAlignment="1">
      <alignment vertical="center" wrapText="1"/>
    </xf>
    <xf numFmtId="0" fontId="84" fillId="0" borderId="22" xfId="0" applyFont="1" applyBorder="1" applyAlignment="1">
      <alignment horizontal="center" vertical="center" wrapText="1"/>
    </xf>
    <xf numFmtId="0" fontId="34" fillId="0" borderId="24" xfId="0" applyFont="1" applyBorder="1" applyAlignment="1">
      <alignment horizontal="center" vertical="center" wrapText="1"/>
    </xf>
    <xf numFmtId="0" fontId="14" fillId="0" borderId="26" xfId="0" applyFont="1" applyBorder="1" applyAlignment="1">
      <alignment vertical="center" wrapText="1"/>
    </xf>
    <xf numFmtId="0" fontId="34" fillId="0" borderId="23" xfId="0" applyFont="1" applyBorder="1" applyAlignment="1">
      <alignment vertical="center" wrapText="1"/>
    </xf>
    <xf numFmtId="0" fontId="34" fillId="0" borderId="36" xfId="0" applyFont="1" applyBorder="1" applyAlignment="1">
      <alignment vertical="center" wrapText="1"/>
    </xf>
    <xf numFmtId="0" fontId="34" fillId="0" borderId="37" xfId="0" applyFont="1" applyBorder="1" applyAlignment="1">
      <alignment vertical="center" wrapText="1"/>
    </xf>
    <xf numFmtId="0" fontId="50" fillId="0" borderId="22" xfId="0" applyFont="1" applyBorder="1" applyAlignment="1">
      <alignment vertical="center" wrapText="1"/>
    </xf>
    <xf numFmtId="14" fontId="34" fillId="0" borderId="23" xfId="0" applyNumberFormat="1" applyFont="1" applyBorder="1" applyAlignment="1">
      <alignment horizontal="center" vertical="center" wrapText="1"/>
    </xf>
    <xf numFmtId="14" fontId="34" fillId="0" borderId="36" xfId="0" applyNumberFormat="1" applyFont="1" applyBorder="1" applyAlignment="1">
      <alignment horizontal="center" vertical="center" wrapText="1"/>
    </xf>
    <xf numFmtId="0" fontId="25" fillId="0" borderId="0" xfId="0" applyFont="1" applyAlignment="1">
      <alignment horizontal="right" vertical="center" wrapText="1"/>
    </xf>
    <xf numFmtId="0" fontId="23" fillId="0" borderId="77" xfId="0" applyFont="1" applyBorder="1" applyAlignment="1">
      <alignment vertical="center" wrapText="1"/>
    </xf>
    <xf numFmtId="0" fontId="23" fillId="0" borderId="0" xfId="0" applyFont="1" applyAlignment="1">
      <alignment vertical="center" wrapText="1"/>
    </xf>
    <xf numFmtId="0" fontId="58" fillId="0" borderId="0" xfId="0" applyFont="1" applyAlignment="1">
      <alignment horizontal="center" vertical="center" wrapText="1"/>
    </xf>
    <xf numFmtId="0" fontId="36" fillId="0" borderId="0" xfId="0" applyFont="1" applyAlignment="1">
      <alignment horizontal="center" vertical="center" wrapText="1"/>
    </xf>
    <xf numFmtId="0" fontId="33" fillId="0" borderId="22" xfId="0" applyFont="1" applyBorder="1" applyAlignment="1">
      <alignment horizontal="center" vertical="center" wrapText="1"/>
    </xf>
    <xf numFmtId="0" fontId="36" fillId="0" borderId="22" xfId="0" applyFont="1" applyBorder="1" applyAlignment="1">
      <alignment horizontal="center" vertical="center" wrapText="1"/>
    </xf>
    <xf numFmtId="0" fontId="57" fillId="0" borderId="6" xfId="0" applyFont="1" applyBorder="1" applyAlignment="1">
      <alignment vertical="center" wrapText="1"/>
    </xf>
    <xf numFmtId="0" fontId="58" fillId="0" borderId="37" xfId="0" applyFont="1" applyBorder="1" applyAlignment="1">
      <alignment vertical="center" wrapText="1"/>
    </xf>
    <xf numFmtId="0" fontId="32" fillId="0" borderId="0" xfId="0" applyFont="1" applyAlignment="1">
      <alignment horizontal="center" vertical="center" wrapText="1"/>
    </xf>
    <xf numFmtId="0" fontId="48" fillId="0" borderId="22" xfId="4" applyFont="1" applyBorder="1" applyAlignment="1">
      <alignment horizontal="center" vertical="center"/>
    </xf>
    <xf numFmtId="0" fontId="26" fillId="0" borderId="1" xfId="0" applyFont="1" applyBorder="1" applyAlignment="1">
      <alignment horizontal="center" vertical="center" wrapText="1"/>
    </xf>
    <xf numFmtId="2" fontId="25" fillId="0" borderId="0" xfId="0" applyNumberFormat="1" applyFont="1" applyAlignment="1">
      <alignment horizontal="center" vertical="center" wrapText="1"/>
    </xf>
    <xf numFmtId="2" fontId="25" fillId="0" borderId="22" xfId="0" applyNumberFormat="1" applyFont="1" applyBorder="1" applyAlignment="1">
      <alignment horizontal="center" vertical="center"/>
    </xf>
    <xf numFmtId="2" fontId="25" fillId="13" borderId="0" xfId="0" applyNumberFormat="1" applyFont="1" applyFill="1" applyAlignment="1">
      <alignment horizontal="center" vertical="center"/>
    </xf>
    <xf numFmtId="2" fontId="23" fillId="0" borderId="0" xfId="0" applyNumberFormat="1" applyFont="1" applyAlignment="1">
      <alignment vertical="center"/>
    </xf>
    <xf numFmtId="0" fontId="26" fillId="0" borderId="0" xfId="0" applyFont="1" applyAlignment="1">
      <alignment horizontal="left" vertical="center" wrapText="1"/>
    </xf>
    <xf numFmtId="0" fontId="13" fillId="0" borderId="26" xfId="0" applyFont="1" applyBorder="1" applyAlignment="1">
      <alignment horizontal="left" vertical="center" wrapText="1"/>
    </xf>
    <xf numFmtId="0" fontId="48" fillId="0" borderId="26" xfId="4" applyFont="1" applyBorder="1" applyAlignment="1">
      <alignment horizontal="center" vertical="center"/>
    </xf>
    <xf numFmtId="2" fontId="0" fillId="0" borderId="0" xfId="0" applyNumberFormat="1" applyAlignment="1">
      <alignment vertical="center"/>
    </xf>
    <xf numFmtId="0" fontId="135" fillId="0" borderId="62" xfId="0" applyFont="1" applyBorder="1" applyAlignment="1">
      <alignment vertical="center"/>
    </xf>
    <xf numFmtId="0" fontId="65" fillId="0" borderId="62" xfId="0" applyFont="1" applyBorder="1" applyAlignment="1">
      <alignment vertical="center"/>
    </xf>
    <xf numFmtId="0" fontId="29" fillId="0" borderId="62" xfId="0" applyFont="1" applyBorder="1" applyAlignment="1">
      <alignment horizontal="center" vertical="center"/>
    </xf>
    <xf numFmtId="0" fontId="51" fillId="0" borderId="62" xfId="0" applyFont="1" applyBorder="1" applyAlignment="1">
      <alignment horizontal="center" vertical="center"/>
    </xf>
    <xf numFmtId="0" fontId="51" fillId="0" borderId="22" xfId="0" applyFont="1" applyBorder="1" applyAlignment="1">
      <alignment horizontal="center" vertical="center"/>
    </xf>
    <xf numFmtId="0" fontId="32" fillId="0" borderId="62" xfId="0" applyFont="1" applyBorder="1" applyAlignment="1">
      <alignment vertical="center"/>
    </xf>
    <xf numFmtId="0" fontId="32" fillId="0" borderId="100" xfId="0" applyFont="1" applyBorder="1" applyAlignment="1">
      <alignment vertical="center"/>
    </xf>
    <xf numFmtId="0" fontId="32" fillId="0" borderId="63" xfId="0" applyFont="1" applyBorder="1" applyAlignment="1">
      <alignment vertical="center"/>
    </xf>
    <xf numFmtId="0" fontId="21" fillId="0" borderId="0" xfId="0" applyFont="1" applyAlignment="1">
      <alignment horizontal="right" vertical="center" wrapText="1"/>
    </xf>
    <xf numFmtId="0" fontId="23" fillId="0" borderId="0" xfId="0" applyFont="1" applyAlignment="1">
      <alignment horizontal="left" vertical="center" wrapText="1"/>
    </xf>
    <xf numFmtId="0" fontId="60" fillId="0" borderId="0" xfId="0" applyFont="1" applyAlignment="1">
      <alignment horizontal="left" vertical="center" wrapText="1"/>
    </xf>
    <xf numFmtId="0" fontId="61" fillId="0" borderId="0" xfId="0" applyFont="1" applyAlignment="1">
      <alignment horizontal="left" vertical="center" wrapText="1"/>
    </xf>
    <xf numFmtId="0" fontId="30" fillId="0" borderId="0" xfId="0" applyFont="1" applyAlignment="1">
      <alignment horizontal="center" vertical="center" wrapText="1"/>
    </xf>
    <xf numFmtId="0" fontId="20" fillId="0" borderId="0" xfId="0" applyFont="1" applyAlignment="1">
      <alignment horizontal="center" vertical="center" wrapText="1"/>
    </xf>
    <xf numFmtId="0" fontId="45" fillId="0" borderId="0" xfId="0" applyFont="1" applyAlignment="1">
      <alignment horizontal="center" vertical="center" wrapText="1"/>
    </xf>
    <xf numFmtId="0" fontId="46" fillId="0" borderId="0" xfId="0" applyFont="1" applyAlignment="1">
      <alignment horizontal="center" vertical="center" wrapText="1"/>
    </xf>
    <xf numFmtId="0" fontId="59" fillId="0" borderId="0" xfId="0" applyFont="1" applyAlignment="1">
      <alignment horizontal="center" vertical="center" wrapText="1"/>
    </xf>
    <xf numFmtId="0" fontId="30" fillId="0" borderId="0" xfId="0" applyFont="1" applyAlignment="1">
      <alignment vertical="center" wrapText="1"/>
    </xf>
    <xf numFmtId="0" fontId="62" fillId="0" borderId="0" xfId="0" applyFont="1" applyAlignment="1">
      <alignment horizontal="center" vertical="center" wrapText="1"/>
    </xf>
    <xf numFmtId="0" fontId="60" fillId="0" borderId="0" xfId="0" applyFont="1" applyAlignment="1">
      <alignment horizontal="center" vertical="center" wrapText="1"/>
    </xf>
    <xf numFmtId="0" fontId="31" fillId="0" borderId="0" xfId="0" applyFont="1" applyAlignment="1">
      <alignment horizontal="center" vertical="center" wrapText="1"/>
    </xf>
    <xf numFmtId="0" fontId="22" fillId="0" borderId="0" xfId="0" applyFont="1" applyAlignment="1">
      <alignment horizontal="center" vertical="center" wrapText="1"/>
    </xf>
    <xf numFmtId="0" fontId="31" fillId="0" borderId="0" xfId="0" applyFont="1" applyAlignment="1">
      <alignment vertical="center" wrapText="1"/>
    </xf>
    <xf numFmtId="0" fontId="24" fillId="0" borderId="0" xfId="0" applyFont="1" applyAlignment="1">
      <alignment horizontal="center" vertical="center" wrapText="1"/>
    </xf>
    <xf numFmtId="0" fontId="82" fillId="0" borderId="22" xfId="0" applyFont="1" applyBorder="1" applyAlignment="1">
      <alignment horizontal="center" vertical="center" wrapText="1"/>
    </xf>
    <xf numFmtId="0" fontId="25" fillId="0" borderId="72" xfId="0" applyFont="1" applyBorder="1" applyAlignment="1">
      <alignment vertical="center" wrapText="1"/>
    </xf>
    <xf numFmtId="0" fontId="57" fillId="0" borderId="13" xfId="0" applyFont="1" applyBorder="1" applyAlignment="1">
      <alignment vertical="center" wrapText="1"/>
    </xf>
    <xf numFmtId="0" fontId="25" fillId="0" borderId="1" xfId="0" applyFont="1" applyBorder="1" applyAlignment="1">
      <alignment horizontal="center" vertical="center" wrapText="1"/>
    </xf>
    <xf numFmtId="0" fontId="25" fillId="0" borderId="1" xfId="0" applyFont="1" applyBorder="1" applyAlignment="1">
      <alignment vertical="center" wrapText="1"/>
    </xf>
    <xf numFmtId="0" fontId="34"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25" fillId="13" borderId="1" xfId="0" applyFont="1" applyFill="1" applyBorder="1" applyAlignment="1">
      <alignment horizontal="center" vertical="center" textRotation="90" wrapText="1"/>
    </xf>
    <xf numFmtId="0" fontId="55" fillId="13" borderId="1" xfId="0" applyFont="1" applyFill="1" applyBorder="1" applyAlignment="1">
      <alignment horizontal="center" vertical="center" textRotation="90" wrapText="1"/>
    </xf>
    <xf numFmtId="0" fontId="56" fillId="13" borderId="1" xfId="0" applyFont="1" applyFill="1" applyBorder="1" applyAlignment="1">
      <alignment horizontal="center" vertical="center" textRotation="90" wrapText="1"/>
    </xf>
    <xf numFmtId="0" fontId="40" fillId="13" borderId="1" xfId="0" applyFont="1" applyFill="1" applyBorder="1" applyAlignment="1">
      <alignment horizontal="center" vertical="center" textRotation="90" wrapText="1"/>
    </xf>
    <xf numFmtId="0" fontId="43" fillId="13" borderId="1" xfId="0" applyFont="1" applyFill="1" applyBorder="1" applyAlignment="1">
      <alignment horizontal="center" vertical="center" textRotation="90" wrapText="1"/>
    </xf>
    <xf numFmtId="164" fontId="25" fillId="0" borderId="1" xfId="0" applyNumberFormat="1" applyFont="1" applyBorder="1" applyAlignment="1">
      <alignment horizontal="center" vertical="center" wrapText="1"/>
    </xf>
    <xf numFmtId="0" fontId="34" fillId="0" borderId="128" xfId="0" applyFont="1" applyBorder="1" applyAlignment="1">
      <alignment horizontal="left" vertical="center" wrapText="1"/>
    </xf>
    <xf numFmtId="0" fontId="36" fillId="0" borderId="129" xfId="0" applyFont="1" applyBorder="1" applyAlignment="1">
      <alignment horizontal="center" vertical="center" wrapText="1"/>
    </xf>
    <xf numFmtId="0" fontId="25" fillId="13" borderId="128" xfId="0" applyFont="1" applyFill="1" applyBorder="1" applyAlignment="1">
      <alignment horizontal="center" vertical="center" wrapText="1"/>
    </xf>
    <xf numFmtId="0" fontId="56" fillId="13" borderId="129" xfId="0" applyFont="1" applyFill="1" applyBorder="1" applyAlignment="1">
      <alignment horizontal="center" vertical="center" textRotation="90" wrapText="1"/>
    </xf>
    <xf numFmtId="0" fontId="25" fillId="6" borderId="128" xfId="0" applyFont="1" applyFill="1" applyBorder="1" applyAlignment="1">
      <alignment horizontal="center" vertical="center" wrapText="1"/>
    </xf>
    <xf numFmtId="0" fontId="25" fillId="0" borderId="129" xfId="0" applyFont="1" applyBorder="1" applyAlignment="1">
      <alignment horizontal="center" vertical="center" wrapText="1"/>
    </xf>
    <xf numFmtId="164" fontId="25" fillId="0" borderId="129" xfId="0" applyNumberFormat="1" applyFont="1" applyBorder="1" applyAlignment="1">
      <alignment horizontal="center" vertical="center" wrapText="1"/>
    </xf>
    <xf numFmtId="0" fontId="25" fillId="6" borderId="130" xfId="0" applyFont="1" applyFill="1" applyBorder="1" applyAlignment="1">
      <alignment horizontal="center" vertical="center" wrapText="1"/>
    </xf>
    <xf numFmtId="0" fontId="34" fillId="0" borderId="1" xfId="0" applyFont="1" applyBorder="1" applyAlignment="1">
      <alignment vertical="center"/>
    </xf>
    <xf numFmtId="0" fontId="34" fillId="0" borderId="1" xfId="0" applyFont="1" applyBorder="1" applyAlignment="1">
      <alignment horizontal="center" vertical="center"/>
    </xf>
    <xf numFmtId="0" fontId="129" fillId="0" borderId="1" xfId="0" applyFont="1" applyBorder="1" applyAlignment="1">
      <alignment horizontal="center" vertical="center" wrapText="1"/>
    </xf>
    <xf numFmtId="0" fontId="34" fillId="0" borderId="1" xfId="0" applyFont="1" applyBorder="1" applyAlignment="1">
      <alignment vertical="center" wrapText="1"/>
    </xf>
    <xf numFmtId="0" fontId="25" fillId="0" borderId="1" xfId="0" applyFont="1" applyBorder="1" applyAlignment="1">
      <alignment horizontal="center" vertical="center"/>
    </xf>
    <xf numFmtId="0" fontId="34" fillId="0" borderId="128" xfId="0" applyFont="1" applyBorder="1" applyAlignment="1">
      <alignment vertical="center"/>
    </xf>
    <xf numFmtId="0" fontId="34" fillId="0" borderId="129" xfId="0" applyFont="1" applyBorder="1" applyAlignment="1">
      <alignment vertical="center" wrapText="1"/>
    </xf>
    <xf numFmtId="0" fontId="25" fillId="0" borderId="129" xfId="0" applyFont="1" applyBorder="1" applyAlignment="1">
      <alignment horizontal="center" vertical="center"/>
    </xf>
    <xf numFmtId="164" fontId="25" fillId="0" borderId="131" xfId="0" applyNumberFormat="1" applyFont="1" applyBorder="1" applyAlignment="1">
      <alignment horizontal="center" vertical="center"/>
    </xf>
    <xf numFmtId="164" fontId="25" fillId="0" borderId="132" xfId="0" applyNumberFormat="1" applyFont="1" applyBorder="1" applyAlignment="1">
      <alignment horizontal="center" vertical="center"/>
    </xf>
    <xf numFmtId="0" fontId="13" fillId="0" borderId="84" xfId="0" applyFont="1" applyBorder="1" applyAlignment="1">
      <alignment horizontal="center" vertical="center" wrapText="1"/>
    </xf>
    <xf numFmtId="0" fontId="13" fillId="0" borderId="34" xfId="0" applyFont="1" applyBorder="1" applyAlignment="1">
      <alignment horizontal="center" vertical="center" wrapText="1"/>
    </xf>
    <xf numFmtId="0" fontId="13" fillId="0" borderId="35" xfId="0" applyFont="1" applyBorder="1" applyAlignment="1">
      <alignment horizontal="center" vertical="center" textRotation="90" wrapText="1"/>
    </xf>
    <xf numFmtId="0" fontId="14" fillId="0" borderId="1" xfId="0" applyFont="1" applyBorder="1" applyAlignment="1">
      <alignment horizontal="center" vertical="center"/>
    </xf>
    <xf numFmtId="0" fontId="13" fillId="0" borderId="33" xfId="0" applyFont="1" applyBorder="1" applyAlignment="1">
      <alignment horizontal="center" vertical="center" textRotation="90" wrapText="1"/>
    </xf>
    <xf numFmtId="166" fontId="13" fillId="0" borderId="22" xfId="0" applyNumberFormat="1" applyFont="1" applyBorder="1" applyAlignment="1">
      <alignment horizontal="center" vertical="center" wrapText="1"/>
    </xf>
    <xf numFmtId="0" fontId="32" fillId="0" borderId="0" xfId="0" applyFont="1" applyAlignment="1">
      <alignment vertical="center"/>
    </xf>
    <xf numFmtId="0" fontId="32" fillId="0" borderId="0" xfId="0" applyFont="1" applyAlignment="1">
      <alignment horizontal="center" vertical="center"/>
    </xf>
    <xf numFmtId="0" fontId="64" fillId="0" borderId="30" xfId="0" applyFont="1" applyBorder="1" applyAlignment="1">
      <alignment horizontal="center" vertical="center" wrapText="1"/>
    </xf>
    <xf numFmtId="0" fontId="8" fillId="0" borderId="0" xfId="0" applyFont="1" applyAlignment="1">
      <alignment horizontal="center" vertical="center"/>
    </xf>
    <xf numFmtId="0" fontId="7" fillId="0" borderId="0" xfId="0" applyFont="1" applyAlignment="1">
      <alignment vertical="center"/>
    </xf>
    <xf numFmtId="0" fontId="113" fillId="0" borderId="0" xfId="0" applyFont="1" applyAlignment="1">
      <alignment horizontal="center" vertical="center" wrapText="1"/>
    </xf>
    <xf numFmtId="0" fontId="85" fillId="0" borderId="0" xfId="0" applyFont="1" applyAlignment="1">
      <alignment vertical="center" wrapText="1"/>
    </xf>
    <xf numFmtId="0" fontId="100" fillId="0" borderId="0" xfId="0" applyFont="1" applyAlignment="1">
      <alignment horizontal="left" vertical="center"/>
    </xf>
    <xf numFmtId="0" fontId="112" fillId="0" borderId="0" xfId="0" applyFont="1" applyAlignment="1">
      <alignment horizontal="center" vertical="center" wrapText="1"/>
    </xf>
    <xf numFmtId="0" fontId="105" fillId="0" borderId="0" xfId="0" applyFont="1" applyAlignment="1">
      <alignment horizontal="left" vertical="center" wrapText="1"/>
    </xf>
    <xf numFmtId="0" fontId="114" fillId="0" borderId="0" xfId="0" applyFont="1" applyAlignment="1">
      <alignment horizontal="center" vertical="center" wrapText="1"/>
    </xf>
    <xf numFmtId="0" fontId="85" fillId="0" borderId="0" xfId="0" applyFont="1" applyAlignment="1">
      <alignment horizontal="left" vertical="center" wrapText="1"/>
    </xf>
    <xf numFmtId="0" fontId="109" fillId="0" borderId="0" xfId="0" applyFont="1" applyAlignment="1">
      <alignment horizontal="left" vertical="center" wrapText="1"/>
    </xf>
    <xf numFmtId="0" fontId="117" fillId="0" borderId="0" xfId="1" applyFont="1" applyFill="1" applyBorder="1" applyAlignment="1" applyProtection="1">
      <alignment horizontal="center" vertical="center"/>
    </xf>
    <xf numFmtId="0" fontId="125" fillId="0" borderId="0" xfId="0" applyFont="1" applyAlignment="1">
      <alignment horizontal="center" vertical="center"/>
    </xf>
    <xf numFmtId="0" fontId="118" fillId="0" borderId="0" xfId="1" applyFont="1" applyFill="1" applyBorder="1" applyAlignment="1" applyProtection="1">
      <alignment horizontal="center" vertical="center"/>
    </xf>
    <xf numFmtId="0" fontId="126" fillId="0" borderId="0" xfId="0" applyFont="1" applyAlignment="1">
      <alignment horizontal="center" vertical="center" wrapText="1"/>
    </xf>
    <xf numFmtId="0" fontId="95" fillId="0" borderId="0" xfId="0" applyFont="1" applyAlignment="1">
      <alignment horizontal="left" vertical="center"/>
    </xf>
    <xf numFmtId="0" fontId="93" fillId="0" borderId="0" xfId="0" applyFont="1" applyAlignment="1">
      <alignment horizontal="left" vertical="center" wrapText="1"/>
    </xf>
    <xf numFmtId="0" fontId="96" fillId="0" borderId="0" xfId="0" applyFont="1" applyAlignment="1">
      <alignment horizontal="left" wrapText="1"/>
    </xf>
    <xf numFmtId="0" fontId="97" fillId="0" borderId="0" xfId="0" applyFont="1" applyAlignment="1">
      <alignment horizontal="left" wrapText="1"/>
    </xf>
    <xf numFmtId="0" fontId="99" fillId="0" borderId="0" xfId="0" applyFont="1" applyAlignment="1">
      <alignment horizontal="left"/>
    </xf>
    <xf numFmtId="0" fontId="100" fillId="0" borderId="0" xfId="0" applyFont="1" applyAlignment="1">
      <alignment horizontal="left"/>
    </xf>
    <xf numFmtId="0" fontId="102" fillId="0" borderId="0" xfId="0" applyFont="1" applyAlignment="1">
      <alignment horizontal="left"/>
    </xf>
    <xf numFmtId="0" fontId="98" fillId="0" borderId="0" xfId="0" applyFont="1" applyAlignment="1">
      <alignment wrapText="1"/>
    </xf>
    <xf numFmtId="0" fontId="94" fillId="0" borderId="0" xfId="0" applyFont="1" applyAlignment="1">
      <alignment horizontal="left" vertical="center" wrapText="1"/>
    </xf>
    <xf numFmtId="0" fontId="94" fillId="0" borderId="0" xfId="0" applyFont="1" applyAlignment="1">
      <alignment horizontal="left" vertical="center"/>
    </xf>
    <xf numFmtId="0" fontId="103" fillId="0" borderId="0" xfId="0" applyFont="1" applyAlignment="1">
      <alignment horizontal="left"/>
    </xf>
    <xf numFmtId="0" fontId="97" fillId="0" borderId="0" xfId="0" applyFont="1" applyAlignment="1">
      <alignment horizontal="left"/>
    </xf>
    <xf numFmtId="0" fontId="105" fillId="0" borderId="0" xfId="0" applyFont="1" applyAlignment="1">
      <alignment horizontal="left" vertical="center"/>
    </xf>
    <xf numFmtId="0" fontId="93" fillId="0" borderId="0" xfId="0" applyFont="1" applyAlignment="1">
      <alignment horizontal="left" vertical="center"/>
    </xf>
    <xf numFmtId="0" fontId="93" fillId="0" borderId="0" xfId="0" applyFont="1" applyAlignment="1">
      <alignment horizontal="center" vertical="center" wrapText="1"/>
    </xf>
    <xf numFmtId="0" fontId="107" fillId="0" borderId="0" xfId="0" applyFont="1" applyAlignment="1">
      <alignment horizontal="left" vertical="center" wrapText="1"/>
    </xf>
    <xf numFmtId="0" fontId="108" fillId="0" borderId="0" xfId="0" applyFont="1" applyAlignment="1">
      <alignment horizontal="left" vertical="center" wrapText="1"/>
    </xf>
    <xf numFmtId="0" fontId="106" fillId="0" borderId="0" xfId="0" applyFont="1" applyAlignment="1">
      <alignment horizontal="left" vertical="center"/>
    </xf>
    <xf numFmtId="0" fontId="101" fillId="0" borderId="0" xfId="0" applyFont="1" applyAlignment="1">
      <alignment horizontal="left" vertical="center"/>
    </xf>
    <xf numFmtId="0" fontId="101" fillId="0" borderId="0" xfId="0" applyFont="1" applyAlignment="1">
      <alignment horizontal="center" vertical="center" wrapText="1"/>
    </xf>
    <xf numFmtId="0" fontId="110" fillId="0" borderId="0" xfId="0" applyFont="1" applyAlignment="1">
      <alignment horizontal="left" vertical="center"/>
    </xf>
    <xf numFmtId="0" fontId="101" fillId="0" borderId="0" xfId="0" applyFont="1" applyAlignment="1">
      <alignment horizontal="left" vertical="center" wrapText="1"/>
    </xf>
    <xf numFmtId="0" fontId="110" fillId="0" borderId="0" xfId="0" applyFont="1" applyAlignment="1">
      <alignment horizontal="left" vertical="center" wrapText="1"/>
    </xf>
    <xf numFmtId="0" fontId="111" fillId="0" borderId="0" xfId="0" applyFont="1" applyAlignment="1">
      <alignment horizontal="left" vertical="center"/>
    </xf>
    <xf numFmtId="0" fontId="123" fillId="0" borderId="0" xfId="0" applyFont="1" applyAlignment="1">
      <alignment horizontal="center" vertical="center" wrapText="1"/>
    </xf>
    <xf numFmtId="0" fontId="124" fillId="0" borderId="0" xfId="0" applyFont="1" applyAlignment="1">
      <alignment horizontal="center" vertical="center" wrapText="1"/>
    </xf>
    <xf numFmtId="0" fontId="35" fillId="0" borderId="26" xfId="0" applyFont="1" applyBorder="1" applyAlignment="1">
      <alignment horizontal="center" vertical="center" wrapText="1"/>
    </xf>
    <xf numFmtId="0" fontId="40" fillId="0" borderId="34" xfId="0" applyFont="1" applyBorder="1" applyAlignment="1">
      <alignment vertical="center" shrinkToFit="1"/>
    </xf>
    <xf numFmtId="0" fontId="141" fillId="6" borderId="1" xfId="0" applyFont="1" applyFill="1" applyBorder="1" applyAlignment="1">
      <alignment horizontal="center" vertical="center" wrapText="1"/>
    </xf>
    <xf numFmtId="0" fontId="127" fillId="0" borderId="36" xfId="0" applyFont="1" applyBorder="1" applyAlignment="1">
      <alignment horizontal="center" vertical="center" wrapText="1"/>
    </xf>
    <xf numFmtId="0" fontId="178" fillId="16" borderId="22" xfId="0" applyFont="1" applyFill="1" applyBorder="1" applyAlignment="1">
      <alignment horizontal="center" vertical="center" wrapText="1"/>
    </xf>
    <xf numFmtId="0" fontId="32" fillId="10" borderId="22" xfId="0" applyFont="1" applyFill="1" applyBorder="1" applyAlignment="1">
      <alignment horizontal="center" vertical="center"/>
    </xf>
    <xf numFmtId="0" fontId="32" fillId="0" borderId="91" xfId="0" applyFont="1" applyBorder="1" applyAlignment="1">
      <alignment horizontal="center" vertical="center"/>
    </xf>
    <xf numFmtId="0" fontId="178" fillId="6" borderId="22" xfId="0" applyFont="1" applyFill="1" applyBorder="1" applyAlignment="1">
      <alignment horizontal="center" vertical="center" wrapText="1"/>
    </xf>
    <xf numFmtId="0" fontId="24" fillId="6" borderId="22" xfId="0" applyFont="1" applyFill="1" applyBorder="1" applyAlignment="1">
      <alignment horizontal="center" vertical="center" wrapText="1"/>
    </xf>
    <xf numFmtId="0" fontId="23" fillId="21" borderId="0" xfId="1" applyFont="1" applyFill="1" applyAlignment="1" applyProtection="1">
      <alignment horizontal="center" vertical="center"/>
    </xf>
    <xf numFmtId="0" fontId="54" fillId="0" borderId="0" xfId="0" applyFont="1" applyAlignment="1">
      <alignment horizontal="center" vertical="center" wrapText="1"/>
    </xf>
    <xf numFmtId="164" fontId="25" fillId="11" borderId="26" xfId="0" applyNumberFormat="1" applyFont="1" applyFill="1" applyBorder="1" applyAlignment="1">
      <alignment horizontal="center" vertical="center" wrapText="1"/>
    </xf>
    <xf numFmtId="164" fontId="25" fillId="0" borderId="22" xfId="0" applyNumberFormat="1" applyFont="1" applyBorder="1" applyAlignment="1">
      <alignment horizontal="center" vertical="center" wrapText="1"/>
    </xf>
    <xf numFmtId="164" fontId="25" fillId="0" borderId="26" xfId="0" applyNumberFormat="1" applyFont="1" applyBorder="1" applyAlignment="1">
      <alignment horizontal="center" vertical="center" wrapText="1"/>
    </xf>
    <xf numFmtId="164" fontId="39" fillId="11" borderId="22" xfId="0" applyNumberFormat="1" applyFont="1" applyFill="1" applyBorder="1" applyAlignment="1">
      <alignment horizontal="center" vertical="center" wrapText="1"/>
    </xf>
    <xf numFmtId="164" fontId="39" fillId="0" borderId="22" xfId="0" applyNumberFormat="1" applyFont="1" applyBorder="1" applyAlignment="1">
      <alignment horizontal="center" vertical="center" wrapText="1"/>
    </xf>
    <xf numFmtId="0" fontId="181" fillId="0" borderId="0" xfId="0" applyFont="1" applyAlignment="1">
      <alignment vertical="center" wrapText="1"/>
    </xf>
    <xf numFmtId="0" fontId="13" fillId="0" borderId="62" xfId="0" applyFont="1" applyBorder="1" applyAlignment="1">
      <alignment horizontal="center" vertical="center" wrapText="1"/>
    </xf>
    <xf numFmtId="0" fontId="13" fillId="0" borderId="29" xfId="0" applyFont="1" applyBorder="1" applyAlignment="1">
      <alignment horizontal="center" vertical="center" wrapText="1"/>
    </xf>
    <xf numFmtId="0" fontId="181" fillId="0" borderId="0" xfId="0" applyFont="1" applyAlignment="1">
      <alignment horizontal="center" vertical="center" wrapText="1"/>
    </xf>
    <xf numFmtId="0" fontId="13" fillId="0" borderId="139" xfId="0" applyFont="1" applyBorder="1" applyAlignment="1">
      <alignment horizontal="center" vertical="center" wrapText="1"/>
    </xf>
    <xf numFmtId="0" fontId="182" fillId="0" borderId="32" xfId="0" applyFont="1" applyBorder="1" applyAlignment="1">
      <alignment vertical="center" wrapText="1"/>
    </xf>
    <xf numFmtId="0" fontId="18" fillId="0" borderId="32" xfId="0" applyFont="1" applyBorder="1" applyAlignment="1">
      <alignment horizontal="center" vertical="center" wrapText="1"/>
    </xf>
    <xf numFmtId="0" fontId="18" fillId="0" borderId="140" xfId="0" applyFont="1" applyBorder="1" applyAlignment="1">
      <alignment vertical="center" wrapText="1"/>
    </xf>
    <xf numFmtId="0" fontId="183" fillId="0" borderId="22" xfId="0" applyFont="1" applyBorder="1" applyAlignment="1">
      <alignment horizontal="left" vertical="center"/>
    </xf>
    <xf numFmtId="0" fontId="181" fillId="0" borderId="22" xfId="0" applyFont="1" applyBorder="1" applyAlignment="1">
      <alignment horizontal="left" vertical="center"/>
    </xf>
    <xf numFmtId="0" fontId="183" fillId="0" borderId="22" xfId="0" applyFont="1" applyBorder="1" applyAlignment="1">
      <alignment vertical="center"/>
    </xf>
    <xf numFmtId="0" fontId="131" fillId="0" borderId="22" xfId="0" applyFont="1" applyBorder="1" applyAlignment="1">
      <alignment horizontal="center" vertical="center" wrapText="1"/>
    </xf>
    <xf numFmtId="0" fontId="184" fillId="0" borderId="62" xfId="0" applyFont="1" applyBorder="1" applyAlignment="1">
      <alignment horizontal="center" vertical="center" wrapText="1"/>
    </xf>
    <xf numFmtId="0" fontId="185" fillId="0" borderId="22" xfId="0" applyFont="1" applyBorder="1" applyAlignment="1">
      <alignment horizontal="left" vertical="center"/>
    </xf>
    <xf numFmtId="0" fontId="184" fillId="0" borderId="22" xfId="0" applyFont="1" applyBorder="1" applyAlignment="1">
      <alignment horizontal="center" vertical="center" wrapText="1"/>
    </xf>
    <xf numFmtId="0" fontId="184" fillId="0" borderId="29" xfId="0" applyFont="1" applyBorder="1" applyAlignment="1">
      <alignment horizontal="center" vertical="center" wrapText="1"/>
    </xf>
    <xf numFmtId="0" fontId="184" fillId="0" borderId="62" xfId="0" applyFont="1" applyBorder="1" applyAlignment="1">
      <alignment horizontal="center" vertical="center"/>
    </xf>
    <xf numFmtId="0" fontId="185" fillId="0" borderId="22" xfId="0" applyFont="1" applyBorder="1" applyAlignment="1">
      <alignment vertical="center" wrapText="1"/>
    </xf>
    <xf numFmtId="0" fontId="186" fillId="0" borderId="62" xfId="0" applyFont="1" applyBorder="1" applyAlignment="1">
      <alignment horizontal="center" vertical="center" wrapText="1"/>
    </xf>
    <xf numFmtId="0" fontId="187" fillId="0" borderId="22" xfId="0" applyFont="1" applyBorder="1" applyAlignment="1">
      <alignment horizontal="left" vertical="center"/>
    </xf>
    <xf numFmtId="0" fontId="186" fillId="0" borderId="22" xfId="0" applyFont="1" applyBorder="1" applyAlignment="1">
      <alignment horizontal="center" vertical="center" wrapText="1"/>
    </xf>
    <xf numFmtId="0" fontId="186" fillId="0" borderId="29" xfId="0" applyFont="1" applyBorder="1" applyAlignment="1">
      <alignment horizontal="center" vertical="center" wrapText="1"/>
    </xf>
    <xf numFmtId="0" fontId="187" fillId="0" borderId="22" xfId="0" applyFont="1" applyBorder="1" applyAlignment="1">
      <alignment vertical="center"/>
    </xf>
    <xf numFmtId="0" fontId="54" fillId="0" borderId="62" xfId="0" applyFont="1" applyBorder="1" applyAlignment="1">
      <alignment horizontal="center" vertical="center" wrapText="1"/>
    </xf>
    <xf numFmtId="0" fontId="188" fillId="0" borderId="22" xfId="0" applyFont="1" applyBorder="1" applyAlignment="1">
      <alignment horizontal="left" vertical="center"/>
    </xf>
    <xf numFmtId="0" fontId="54" fillId="0" borderId="29" xfId="0" applyFont="1" applyBorder="1" applyAlignment="1">
      <alignment horizontal="center" vertical="center" wrapText="1"/>
    </xf>
    <xf numFmtId="0" fontId="189" fillId="0" borderId="22" xfId="0" applyFont="1" applyBorder="1" applyAlignment="1">
      <alignment horizontal="left" vertical="center"/>
    </xf>
    <xf numFmtId="0" fontId="190" fillId="0" borderId="62" xfId="0" applyFont="1" applyBorder="1" applyAlignment="1">
      <alignment horizontal="center" vertical="center" wrapText="1"/>
    </xf>
    <xf numFmtId="0" fontId="191" fillId="0" borderId="22" xfId="0" applyFont="1" applyBorder="1" applyAlignment="1">
      <alignment vertical="center"/>
    </xf>
    <xf numFmtId="0" fontId="192" fillId="0" borderId="22" xfId="0" applyFont="1" applyBorder="1" applyAlignment="1">
      <alignment horizontal="center" vertical="center" wrapText="1"/>
    </xf>
    <xf numFmtId="0" fontId="190" fillId="0" borderId="22" xfId="0" applyFont="1" applyBorder="1" applyAlignment="1">
      <alignment horizontal="center" vertical="center" wrapText="1"/>
    </xf>
    <xf numFmtId="0" fontId="190" fillId="0" borderId="29" xfId="0" applyFont="1" applyBorder="1" applyAlignment="1">
      <alignment horizontal="center" vertical="center" wrapText="1"/>
    </xf>
    <xf numFmtId="0" fontId="13" fillId="0" borderId="63" xfId="0" applyFont="1" applyBorder="1" applyAlignment="1">
      <alignment horizontal="center" vertical="center" wrapText="1"/>
    </xf>
    <xf numFmtId="0" fontId="181" fillId="0" borderId="24" xfId="0" applyFont="1" applyBorder="1" applyAlignment="1">
      <alignment vertical="center" wrapText="1"/>
    </xf>
    <xf numFmtId="0" fontId="13" fillId="0" borderId="24" xfId="0" applyFont="1" applyBorder="1" applyAlignment="1">
      <alignment horizontal="center" vertical="center" wrapText="1"/>
    </xf>
    <xf numFmtId="0" fontId="13" fillId="0" borderId="76" xfId="0" applyFont="1" applyBorder="1" applyAlignment="1">
      <alignment vertical="center" wrapText="1"/>
    </xf>
    <xf numFmtId="0" fontId="186" fillId="0" borderId="0" xfId="0" applyFont="1" applyAlignment="1">
      <alignment horizontal="center" vertical="center" wrapText="1"/>
    </xf>
    <xf numFmtId="0" fontId="187" fillId="0" borderId="35" xfId="0" applyFont="1" applyBorder="1" applyAlignment="1">
      <alignment horizontal="left" vertical="center"/>
    </xf>
    <xf numFmtId="0" fontId="13" fillId="0" borderId="24" xfId="0" applyFont="1" applyBorder="1" applyAlignment="1">
      <alignment vertical="center" wrapText="1"/>
    </xf>
    <xf numFmtId="0" fontId="13" fillId="0" borderId="76" xfId="0" applyFont="1" applyBorder="1" applyAlignment="1">
      <alignment horizontal="center" vertical="center" wrapText="1"/>
    </xf>
    <xf numFmtId="0" fontId="22" fillId="22" borderId="22" xfId="0" applyFont="1" applyFill="1" applyBorder="1" applyAlignment="1">
      <alignment horizontal="center" vertical="center" wrapText="1"/>
    </xf>
    <xf numFmtId="169" fontId="131" fillId="19" borderId="54" xfId="0" applyNumberFormat="1" applyFont="1" applyFill="1" applyBorder="1" applyAlignment="1">
      <alignment horizontal="center" vertical="center" wrapText="1"/>
    </xf>
    <xf numFmtId="0" fontId="13" fillId="0" borderId="46" xfId="0" applyFont="1" applyBorder="1" applyAlignment="1">
      <alignment horizontal="center" vertical="center" wrapText="1"/>
    </xf>
    <xf numFmtId="0" fontId="50" fillId="0" borderId="23" xfId="0" applyFont="1" applyBorder="1" applyAlignment="1">
      <alignment horizontal="center" vertical="center" wrapText="1"/>
    </xf>
    <xf numFmtId="0" fontId="50" fillId="0" borderId="84" xfId="0" applyFont="1" applyBorder="1" applyAlignment="1">
      <alignment horizontal="center" vertical="center" wrapText="1"/>
    </xf>
    <xf numFmtId="0" fontId="14" fillId="0" borderId="84" xfId="0" applyFont="1" applyBorder="1" applyAlignment="1">
      <alignment horizontal="center" vertical="center" wrapText="1"/>
    </xf>
    <xf numFmtId="0" fontId="14" fillId="0" borderId="84" xfId="0" applyFont="1" applyBorder="1" applyAlignment="1">
      <alignment vertical="center" wrapText="1"/>
    </xf>
    <xf numFmtId="0" fontId="14" fillId="0" borderId="46" xfId="0" applyFont="1" applyBorder="1" applyAlignment="1">
      <alignment vertical="center" wrapText="1"/>
    </xf>
    <xf numFmtId="0" fontId="34" fillId="11" borderId="22" xfId="0" applyFont="1" applyFill="1" applyBorder="1" applyAlignment="1">
      <alignment horizontal="center" vertical="center" wrapText="1"/>
    </xf>
    <xf numFmtId="0" fontId="89" fillId="2" borderId="22" xfId="0" applyFont="1" applyFill="1" applyBorder="1" applyAlignment="1">
      <alignment horizontal="center" vertical="center" wrapText="1"/>
    </xf>
    <xf numFmtId="0" fontId="67" fillId="0" borderId="22" xfId="0" applyFont="1" applyBorder="1" applyAlignment="1">
      <alignment horizontal="center" vertical="center" wrapText="1"/>
    </xf>
    <xf numFmtId="0" fontId="27" fillId="0" borderId="22" xfId="0" applyFont="1" applyBorder="1" applyAlignment="1">
      <alignment horizontal="center" vertical="center" wrapText="1"/>
    </xf>
    <xf numFmtId="0" fontId="178" fillId="0" borderId="22" xfId="0" applyFont="1" applyBorder="1" applyAlignment="1">
      <alignment horizontal="center" vertical="center" wrapText="1"/>
    </xf>
    <xf numFmtId="1" fontId="27" fillId="0" borderId="22" xfId="0" applyNumberFormat="1" applyFont="1" applyBorder="1" applyAlignment="1">
      <alignment horizontal="center" vertical="center" wrapText="1"/>
    </xf>
    <xf numFmtId="1" fontId="71" fillId="0" borderId="22" xfId="0" applyNumberFormat="1" applyFont="1" applyBorder="1" applyAlignment="1">
      <alignment horizontal="center" vertical="center" wrapText="1"/>
    </xf>
    <xf numFmtId="1" fontId="73" fillId="0" borderId="22" xfId="0" applyNumberFormat="1" applyFont="1" applyBorder="1" applyAlignment="1">
      <alignment horizontal="center" vertical="center" wrapText="1"/>
    </xf>
    <xf numFmtId="0" fontId="23" fillId="0" borderId="22" xfId="0" applyFont="1" applyBorder="1" applyAlignment="1">
      <alignment vertical="center"/>
    </xf>
    <xf numFmtId="1" fontId="27" fillId="0" borderId="29" xfId="0" applyNumberFormat="1" applyFont="1" applyBorder="1" applyAlignment="1">
      <alignment horizontal="center" vertical="center" wrapText="1"/>
    </xf>
    <xf numFmtId="1" fontId="67" fillId="0" borderId="22" xfId="0" applyNumberFormat="1" applyFont="1" applyBorder="1" applyAlignment="1">
      <alignment horizontal="center" vertical="center" wrapText="1"/>
    </xf>
    <xf numFmtId="1" fontId="22" fillId="0" borderId="22" xfId="0" applyNumberFormat="1" applyFont="1" applyBorder="1" applyAlignment="1">
      <alignment horizontal="center" vertical="center" wrapText="1"/>
    </xf>
    <xf numFmtId="1" fontId="178" fillId="9" borderId="22" xfId="0" applyNumberFormat="1" applyFont="1" applyFill="1" applyBorder="1" applyAlignment="1">
      <alignment horizontal="center" vertical="center" wrapText="1"/>
    </xf>
    <xf numFmtId="1" fontId="27" fillId="9" borderId="22" xfId="0" applyNumberFormat="1" applyFont="1" applyFill="1" applyBorder="1" applyAlignment="1">
      <alignment horizontal="center" vertical="center" wrapText="1"/>
    </xf>
    <xf numFmtId="1" fontId="22" fillId="9" borderId="22" xfId="0" applyNumberFormat="1" applyFont="1" applyFill="1" applyBorder="1" applyAlignment="1">
      <alignment horizontal="center" vertical="center" wrapText="1"/>
    </xf>
    <xf numFmtId="0" fontId="27" fillId="9" borderId="29" xfId="0" applyFont="1" applyFill="1" applyBorder="1" applyAlignment="1">
      <alignment horizontal="center" vertical="center" wrapText="1"/>
    </xf>
    <xf numFmtId="0" fontId="179" fillId="0" borderId="22" xfId="0" applyFont="1" applyBorder="1" applyAlignment="1">
      <alignment horizontal="center" vertical="center" wrapText="1"/>
    </xf>
    <xf numFmtId="0" fontId="73" fillId="0" borderId="22" xfId="0" applyFont="1" applyBorder="1" applyAlignment="1">
      <alignment horizontal="center" vertical="center" wrapText="1"/>
    </xf>
    <xf numFmtId="1" fontId="73" fillId="9" borderId="22" xfId="0" applyNumberFormat="1" applyFont="1" applyFill="1" applyBorder="1" applyAlignment="1">
      <alignment horizontal="center" vertical="center" wrapText="1"/>
    </xf>
    <xf numFmtId="0" fontId="23" fillId="0" borderId="22" xfId="0" applyFont="1" applyBorder="1"/>
    <xf numFmtId="0" fontId="66" fillId="0" borderId="22" xfId="0" applyFont="1" applyBorder="1" applyAlignment="1">
      <alignment horizontal="center" vertical="center" wrapText="1"/>
    </xf>
    <xf numFmtId="0" fontId="73" fillId="0" borderId="29" xfId="0" applyFont="1" applyBorder="1" applyAlignment="1">
      <alignment horizontal="center" vertical="center" wrapText="1"/>
    </xf>
    <xf numFmtId="1" fontId="179" fillId="0" borderId="22" xfId="0" applyNumberFormat="1" applyFont="1" applyBorder="1" applyAlignment="1">
      <alignment horizontal="center" vertical="center" wrapText="1"/>
    </xf>
    <xf numFmtId="2" fontId="71" fillId="0" borderId="29" xfId="0" applyNumberFormat="1" applyFont="1" applyBorder="1" applyAlignment="1">
      <alignment horizontal="center" vertical="center" wrapText="1"/>
    </xf>
    <xf numFmtId="2" fontId="67" fillId="0" borderId="22" xfId="0" applyNumberFormat="1" applyFont="1" applyBorder="1" applyAlignment="1">
      <alignment horizontal="center" vertical="center" wrapText="1"/>
    </xf>
    <xf numFmtId="0" fontId="0" fillId="0" borderId="22" xfId="0" applyBorder="1"/>
    <xf numFmtId="1" fontId="66" fillId="0" borderId="22" xfId="0" applyNumberFormat="1" applyFont="1" applyBorder="1" applyAlignment="1">
      <alignment horizontal="center" vertical="center" wrapText="1"/>
    </xf>
    <xf numFmtId="0" fontId="22" fillId="0" borderId="22" xfId="0" applyFont="1" applyBorder="1" applyAlignment="1">
      <alignment horizontal="center" vertical="center"/>
    </xf>
    <xf numFmtId="2" fontId="27" fillId="0" borderId="22" xfId="0" applyNumberFormat="1" applyFont="1" applyBorder="1" applyAlignment="1">
      <alignment horizontal="center" vertical="center" wrapText="1"/>
    </xf>
    <xf numFmtId="1" fontId="179" fillId="9" borderId="22" xfId="0" applyNumberFormat="1" applyFont="1" applyFill="1" applyBorder="1" applyAlignment="1">
      <alignment horizontal="center" vertical="center" wrapText="1"/>
    </xf>
    <xf numFmtId="0" fontId="27" fillId="0" borderId="22" xfId="0" applyFont="1" applyBorder="1" applyAlignment="1">
      <alignment vertical="center" wrapText="1"/>
    </xf>
    <xf numFmtId="2" fontId="178" fillId="0" borderId="29" xfId="0" applyNumberFormat="1" applyFont="1" applyBorder="1" applyAlignment="1">
      <alignment horizontal="center" vertical="center" wrapText="1"/>
    </xf>
    <xf numFmtId="1" fontId="27" fillId="0" borderId="22" xfId="0" applyNumberFormat="1" applyFont="1" applyBorder="1" applyAlignment="1">
      <alignment vertical="center" wrapText="1"/>
    </xf>
    <xf numFmtId="1" fontId="67" fillId="0" borderId="22" xfId="0" applyNumberFormat="1" applyFont="1" applyBorder="1" applyAlignment="1">
      <alignment vertical="center" wrapText="1"/>
    </xf>
    <xf numFmtId="1" fontId="66" fillId="11" borderId="22" xfId="0" applyNumberFormat="1" applyFont="1" applyFill="1" applyBorder="1" applyAlignment="1">
      <alignment horizontal="center" vertical="center" wrapText="1"/>
    </xf>
    <xf numFmtId="0" fontId="29" fillId="0" borderId="24" xfId="0" applyFont="1" applyBorder="1" applyAlignment="1">
      <alignment horizontal="left" vertical="center" wrapText="1"/>
    </xf>
    <xf numFmtId="2" fontId="0" fillId="0" borderId="0" xfId="0" applyNumberFormat="1"/>
    <xf numFmtId="2" fontId="78" fillId="0" borderId="22" xfId="0" applyNumberFormat="1" applyFont="1" applyBorder="1" applyAlignment="1">
      <alignment horizontal="center" vertical="center" wrapText="1"/>
    </xf>
    <xf numFmtId="2" fontId="79" fillId="0" borderId="22" xfId="0" applyNumberFormat="1" applyFont="1" applyBorder="1" applyAlignment="1">
      <alignment horizontal="center" vertical="center" wrapText="1"/>
    </xf>
    <xf numFmtId="0" fontId="161" fillId="0" borderId="1" xfId="0" applyFont="1" applyBorder="1" applyAlignment="1">
      <alignment vertical="center" wrapText="1"/>
    </xf>
    <xf numFmtId="0" fontId="176" fillId="0" borderId="1" xfId="0" applyFont="1" applyBorder="1" applyAlignment="1">
      <alignment horizontal="left" vertical="center" wrapText="1"/>
    </xf>
    <xf numFmtId="0" fontId="176" fillId="10" borderId="1" xfId="0" applyFont="1" applyFill="1" applyBorder="1" applyAlignment="1">
      <alignment horizontal="left" vertical="center" wrapText="1"/>
    </xf>
    <xf numFmtId="0" fontId="161" fillId="0" borderId="10" xfId="0" applyFont="1" applyBorder="1" applyAlignment="1">
      <alignment horizontal="left" vertical="center" wrapText="1"/>
    </xf>
    <xf numFmtId="0" fontId="161" fillId="0" borderId="12" xfId="0" applyFont="1" applyBorder="1" applyAlignment="1">
      <alignment horizontal="left" vertical="center" wrapText="1"/>
    </xf>
    <xf numFmtId="0" fontId="161" fillId="0" borderId="15" xfId="0" applyFont="1" applyBorder="1" applyAlignment="1">
      <alignment horizontal="left" vertical="center" wrapText="1"/>
    </xf>
    <xf numFmtId="0" fontId="161" fillId="0" borderId="14" xfId="0" applyFont="1" applyBorder="1" applyAlignment="1">
      <alignment horizontal="left" vertical="center" wrapText="1"/>
    </xf>
    <xf numFmtId="0" fontId="161" fillId="0" borderId="13" xfId="0" applyFont="1" applyBorder="1" applyAlignment="1">
      <alignment horizontal="left" vertical="center" wrapText="1"/>
    </xf>
    <xf numFmtId="0" fontId="161" fillId="0" borderId="6" xfId="0" applyFont="1" applyBorder="1" applyAlignment="1">
      <alignment horizontal="left" vertical="center" wrapText="1"/>
    </xf>
    <xf numFmtId="0" fontId="171" fillId="0" borderId="1" xfId="0" applyFont="1" applyBorder="1" applyAlignment="1">
      <alignment vertical="center" wrapText="1"/>
    </xf>
    <xf numFmtId="0" fontId="169" fillId="0" borderId="10" xfId="0" applyFont="1" applyBorder="1" applyAlignment="1">
      <alignment horizontal="left" vertical="center" wrapText="1"/>
    </xf>
    <xf numFmtId="0" fontId="169" fillId="0" borderId="12" xfId="0" applyFont="1" applyBorder="1" applyAlignment="1">
      <alignment horizontal="left" vertical="center" wrapText="1"/>
    </xf>
    <xf numFmtId="0" fontId="169" fillId="0" borderId="15" xfId="0" applyFont="1" applyBorder="1" applyAlignment="1">
      <alignment horizontal="left" vertical="center" wrapText="1"/>
    </xf>
    <xf numFmtId="0" fontId="169" fillId="0" borderId="14" xfId="0" applyFont="1" applyBorder="1" applyAlignment="1">
      <alignment horizontal="left" vertical="center" wrapText="1"/>
    </xf>
    <xf numFmtId="0" fontId="169" fillId="0" borderId="13" xfId="0" applyFont="1" applyBorder="1" applyAlignment="1">
      <alignment horizontal="left" vertical="center" wrapText="1"/>
    </xf>
    <xf numFmtId="0" fontId="169" fillId="0" borderId="6" xfId="0" applyFont="1" applyBorder="1" applyAlignment="1">
      <alignment horizontal="left" vertical="center" wrapText="1"/>
    </xf>
    <xf numFmtId="0" fontId="152" fillId="0" borderId="10" xfId="0" applyFont="1" applyBorder="1" applyAlignment="1">
      <alignment horizontal="left" vertical="center" wrapText="1"/>
    </xf>
    <xf numFmtId="0" fontId="152" fillId="0" borderId="12" xfId="0" applyFont="1" applyBorder="1" applyAlignment="1">
      <alignment horizontal="left" vertical="center" wrapText="1"/>
    </xf>
    <xf numFmtId="0" fontId="152" fillId="0" borderId="15" xfId="0" applyFont="1" applyBorder="1" applyAlignment="1">
      <alignment horizontal="left" vertical="center" wrapText="1"/>
    </xf>
    <xf numFmtId="0" fontId="152" fillId="0" borderId="14" xfId="0" applyFont="1" applyBorder="1" applyAlignment="1">
      <alignment horizontal="left" vertical="center" wrapText="1"/>
    </xf>
    <xf numFmtId="0" fontId="152" fillId="0" borderId="13" xfId="0" applyFont="1" applyBorder="1" applyAlignment="1">
      <alignment horizontal="left" vertical="center" wrapText="1"/>
    </xf>
    <xf numFmtId="0" fontId="152" fillId="0" borderId="6" xfId="0" applyFont="1" applyBorder="1" applyAlignment="1">
      <alignment horizontal="left" vertical="center" wrapText="1"/>
    </xf>
    <xf numFmtId="0" fontId="157" fillId="0" borderId="10" xfId="0" applyFont="1" applyBorder="1" applyAlignment="1">
      <alignment horizontal="left" vertical="center" wrapText="1"/>
    </xf>
    <xf numFmtId="0" fontId="157" fillId="0" borderId="12" xfId="0" applyFont="1" applyBorder="1" applyAlignment="1">
      <alignment horizontal="left" vertical="center" wrapText="1"/>
    </xf>
    <xf numFmtId="0" fontId="157" fillId="0" borderId="15" xfId="0" applyFont="1" applyBorder="1" applyAlignment="1">
      <alignment horizontal="left" vertical="center" wrapText="1"/>
    </xf>
    <xf numFmtId="0" fontId="157" fillId="0" borderId="14" xfId="0" applyFont="1" applyBorder="1" applyAlignment="1">
      <alignment horizontal="left" vertical="center" wrapText="1"/>
    </xf>
    <xf numFmtId="0" fontId="157" fillId="0" borderId="13" xfId="0" applyFont="1" applyBorder="1" applyAlignment="1">
      <alignment horizontal="left" vertical="center" wrapText="1"/>
    </xf>
    <xf numFmtId="0" fontId="157" fillId="0" borderId="6" xfId="0" applyFont="1" applyBorder="1" applyAlignment="1">
      <alignment horizontal="left" vertical="center" wrapText="1"/>
    </xf>
    <xf numFmtId="0" fontId="154" fillId="9" borderId="8" xfId="0" applyFont="1" applyFill="1" applyBorder="1" applyAlignment="1">
      <alignment horizontal="center" vertical="center" wrapText="1"/>
    </xf>
    <xf numFmtId="0" fontId="154" fillId="9" borderId="7" xfId="0" applyFont="1" applyFill="1" applyBorder="1" applyAlignment="1">
      <alignment horizontal="center" vertical="center" wrapText="1"/>
    </xf>
    <xf numFmtId="0" fontId="154" fillId="9" borderId="11" xfId="0" applyFont="1" applyFill="1" applyBorder="1" applyAlignment="1">
      <alignment horizontal="center" vertical="center" wrapText="1"/>
    </xf>
    <xf numFmtId="0" fontId="160" fillId="0" borderId="1" xfId="0" applyFont="1" applyBorder="1" applyAlignment="1">
      <alignment vertical="center" wrapText="1"/>
    </xf>
    <xf numFmtId="0" fontId="164" fillId="9" borderId="8" xfId="0" applyFont="1" applyFill="1" applyBorder="1" applyAlignment="1">
      <alignment horizontal="center" vertical="center" wrapText="1"/>
    </xf>
    <xf numFmtId="0" fontId="164" fillId="9" borderId="7" xfId="0" applyFont="1" applyFill="1" applyBorder="1" applyAlignment="1">
      <alignment horizontal="center" vertical="center" wrapText="1"/>
    </xf>
    <xf numFmtId="0" fontId="164" fillId="9" borderId="11" xfId="0" applyFont="1" applyFill="1" applyBorder="1" applyAlignment="1">
      <alignment horizontal="center" vertical="center" wrapText="1"/>
    </xf>
    <xf numFmtId="0" fontId="169" fillId="0" borderId="1" xfId="0" applyFont="1" applyBorder="1" applyAlignment="1">
      <alignment vertical="center" wrapText="1"/>
    </xf>
    <xf numFmtId="0" fontId="172" fillId="0" borderId="1" xfId="0" applyFont="1" applyBorder="1" applyAlignment="1">
      <alignment vertical="center" wrapText="1"/>
    </xf>
    <xf numFmtId="0" fontId="104" fillId="9" borderId="1" xfId="0" applyFont="1" applyFill="1" applyBorder="1" applyAlignment="1">
      <alignment horizontal="center" vertical="center" wrapText="1"/>
    </xf>
    <xf numFmtId="0" fontId="61" fillId="6" borderId="1" xfId="0" applyFont="1" applyFill="1" applyBorder="1" applyAlignment="1">
      <alignment horizontal="center" vertical="center" wrapText="1"/>
    </xf>
    <xf numFmtId="0" fontId="138" fillId="6" borderId="1" xfId="0" applyFont="1" applyFill="1" applyBorder="1" applyAlignment="1">
      <alignment horizontal="center" vertical="center" wrapText="1"/>
    </xf>
    <xf numFmtId="0" fontId="139" fillId="3" borderId="1" xfId="0" applyFont="1" applyFill="1" applyBorder="1" applyAlignment="1">
      <alignment horizontal="center" vertical="center" wrapText="1"/>
    </xf>
    <xf numFmtId="0" fontId="140" fillId="5" borderId="1" xfId="0" applyFont="1" applyFill="1" applyBorder="1" applyAlignment="1">
      <alignment horizontal="center" vertical="center" wrapText="1"/>
    </xf>
    <xf numFmtId="0" fontId="141" fillId="6" borderId="1" xfId="0" applyFont="1" applyFill="1" applyBorder="1" applyAlignment="1">
      <alignment horizontal="center" vertical="center" wrapText="1"/>
    </xf>
    <xf numFmtId="0" fontId="142" fillId="0" borderId="10" xfId="0" applyFont="1" applyBorder="1" applyAlignment="1">
      <alignment horizontal="left" vertical="center" wrapText="1"/>
    </xf>
    <xf numFmtId="0" fontId="142" fillId="0" borderId="12" xfId="0" applyFont="1" applyBorder="1" applyAlignment="1">
      <alignment horizontal="left" vertical="center" wrapText="1"/>
    </xf>
    <xf numFmtId="0" fontId="142" fillId="0" borderId="15" xfId="0" applyFont="1" applyBorder="1" applyAlignment="1">
      <alignment horizontal="left" vertical="center" wrapText="1"/>
    </xf>
    <xf numFmtId="0" fontId="142" fillId="0" borderId="16" xfId="0" applyFont="1" applyBorder="1" applyAlignment="1">
      <alignment horizontal="left" vertical="center" wrapText="1"/>
    </xf>
    <xf numFmtId="0" fontId="142" fillId="0" borderId="0" xfId="0" applyFont="1" applyAlignment="1">
      <alignment horizontal="left" vertical="center" wrapText="1"/>
    </xf>
    <xf numFmtId="0" fontId="142" fillId="0" borderId="138" xfId="0" applyFont="1" applyBorder="1" applyAlignment="1">
      <alignment horizontal="left" vertical="center" wrapText="1"/>
    </xf>
    <xf numFmtId="0" fontId="142" fillId="0" borderId="14" xfId="0" applyFont="1" applyBorder="1" applyAlignment="1">
      <alignment horizontal="left" vertical="center" wrapText="1"/>
    </xf>
    <xf numFmtId="0" fontId="142" fillId="0" borderId="13" xfId="0" applyFont="1" applyBorder="1" applyAlignment="1">
      <alignment horizontal="left" vertical="center" wrapText="1"/>
    </xf>
    <xf numFmtId="0" fontId="142" fillId="0" borderId="6" xfId="0" applyFont="1" applyBorder="1" applyAlignment="1">
      <alignment horizontal="left" vertical="center" wrapText="1"/>
    </xf>
    <xf numFmtId="0" fontId="141" fillId="0" borderId="10" xfId="0" applyFont="1" applyBorder="1" applyAlignment="1">
      <alignment horizontal="left" vertical="center" wrapText="1"/>
    </xf>
    <xf numFmtId="0" fontId="141" fillId="0" borderId="12" xfId="0" applyFont="1" applyBorder="1" applyAlignment="1">
      <alignment horizontal="left" vertical="center" wrapText="1"/>
    </xf>
    <xf numFmtId="0" fontId="141" fillId="0" borderId="15" xfId="0" applyFont="1" applyBorder="1" applyAlignment="1">
      <alignment horizontal="left" vertical="center" wrapText="1"/>
    </xf>
    <xf numFmtId="0" fontId="141" fillId="0" borderId="16" xfId="0" applyFont="1" applyBorder="1" applyAlignment="1">
      <alignment horizontal="left" vertical="center" wrapText="1"/>
    </xf>
    <xf numFmtId="0" fontId="141" fillId="0" borderId="0" xfId="0" applyFont="1" applyAlignment="1">
      <alignment horizontal="left" vertical="center" wrapText="1"/>
    </xf>
    <xf numFmtId="0" fontId="141" fillId="0" borderId="138" xfId="0" applyFont="1" applyBorder="1" applyAlignment="1">
      <alignment horizontal="left" vertical="center" wrapText="1"/>
    </xf>
    <xf numFmtId="0" fontId="141" fillId="0" borderId="14" xfId="0" applyFont="1" applyBorder="1" applyAlignment="1">
      <alignment horizontal="left" vertical="center" wrapText="1"/>
    </xf>
    <xf numFmtId="0" fontId="141" fillId="0" borderId="13" xfId="0" applyFont="1" applyBorder="1" applyAlignment="1">
      <alignment horizontal="left" vertical="center" wrapText="1"/>
    </xf>
    <xf numFmtId="0" fontId="141" fillId="0" borderId="6" xfId="0" applyFont="1" applyBorder="1" applyAlignment="1">
      <alignment horizontal="left" vertical="center" wrapText="1"/>
    </xf>
    <xf numFmtId="0" fontId="147" fillId="20" borderId="1" xfId="0" applyFont="1" applyFill="1" applyBorder="1" applyAlignment="1">
      <alignment horizontal="center" vertical="center" wrapText="1"/>
    </xf>
    <xf numFmtId="0" fontId="153" fillId="0" borderId="10" xfId="0" applyFont="1" applyBorder="1" applyAlignment="1">
      <alignment horizontal="left" vertical="center" wrapText="1"/>
    </xf>
    <xf numFmtId="0" fontId="153" fillId="0" borderId="12" xfId="0" applyFont="1" applyBorder="1" applyAlignment="1">
      <alignment horizontal="left" vertical="center" wrapText="1"/>
    </xf>
    <xf numFmtId="0" fontId="153" fillId="0" borderId="15" xfId="0" applyFont="1" applyBorder="1" applyAlignment="1">
      <alignment horizontal="left" vertical="center" wrapText="1"/>
    </xf>
    <xf numFmtId="0" fontId="153" fillId="0" borderId="14" xfId="0" applyFont="1" applyBorder="1" applyAlignment="1">
      <alignment horizontal="left" vertical="center" wrapText="1"/>
    </xf>
    <xf numFmtId="0" fontId="153" fillId="0" borderId="13" xfId="0" applyFont="1" applyBorder="1" applyAlignment="1">
      <alignment horizontal="left" vertical="center" wrapText="1"/>
    </xf>
    <xf numFmtId="0" fontId="153" fillId="0" borderId="6" xfId="0" applyFont="1" applyBorder="1" applyAlignment="1">
      <alignment horizontal="left" vertical="center" wrapText="1"/>
    </xf>
    <xf numFmtId="0" fontId="61" fillId="0" borderId="1" xfId="1" applyFont="1" applyFill="1" applyBorder="1" applyAlignment="1" applyProtection="1">
      <alignment horizontal="center" vertical="center" wrapText="1"/>
    </xf>
    <xf numFmtId="0" fontId="142" fillId="9" borderId="8" xfId="1" applyFont="1" applyFill="1" applyBorder="1" applyAlignment="1" applyProtection="1">
      <alignment horizontal="center" vertical="center" wrapText="1"/>
    </xf>
    <xf numFmtId="0" fontId="142" fillId="9" borderId="7" xfId="1" applyFont="1" applyFill="1" applyBorder="1" applyAlignment="1" applyProtection="1">
      <alignment horizontal="center" vertical="center" wrapText="1"/>
    </xf>
    <xf numFmtId="0" fontId="142" fillId="9" borderId="11" xfId="1" applyFont="1" applyFill="1" applyBorder="1" applyAlignment="1" applyProtection="1">
      <alignment horizontal="center" vertical="center" wrapText="1"/>
    </xf>
    <xf numFmtId="0" fontId="140" fillId="0" borderId="10" xfId="1" applyFont="1" applyFill="1" applyBorder="1" applyAlignment="1" applyProtection="1">
      <alignment horizontal="left" vertical="center" wrapText="1"/>
    </xf>
    <xf numFmtId="0" fontId="140" fillId="0" borderId="12" xfId="1" applyFont="1" applyFill="1" applyBorder="1" applyAlignment="1" applyProtection="1">
      <alignment horizontal="left" vertical="center" wrapText="1"/>
    </xf>
    <xf numFmtId="0" fontId="140" fillId="0" borderId="15" xfId="1" applyFont="1" applyFill="1" applyBorder="1" applyAlignment="1" applyProtection="1">
      <alignment horizontal="left" vertical="center" wrapText="1"/>
    </xf>
    <xf numFmtId="0" fontId="140" fillId="0" borderId="14" xfId="1" applyFont="1" applyFill="1" applyBorder="1" applyAlignment="1" applyProtection="1">
      <alignment horizontal="left" vertical="center" wrapText="1"/>
    </xf>
    <xf numFmtId="0" fontId="140" fillId="0" borderId="13" xfId="1" applyFont="1" applyFill="1" applyBorder="1" applyAlignment="1" applyProtection="1">
      <alignment horizontal="left" vertical="center" wrapText="1"/>
    </xf>
    <xf numFmtId="0" fontId="140" fillId="0" borderId="6" xfId="1" applyFont="1" applyFill="1" applyBorder="1" applyAlignment="1" applyProtection="1">
      <alignment horizontal="left" vertical="center" wrapText="1"/>
    </xf>
    <xf numFmtId="0" fontId="148" fillId="0" borderId="10" xfId="1" applyFont="1" applyFill="1" applyBorder="1" applyAlignment="1" applyProtection="1">
      <alignment horizontal="left" vertical="center" wrapText="1"/>
    </xf>
    <xf numFmtId="0" fontId="148" fillId="0" borderId="12" xfId="1" applyFont="1" applyFill="1" applyBorder="1" applyAlignment="1" applyProtection="1">
      <alignment horizontal="left" vertical="center" wrapText="1"/>
    </xf>
    <xf numFmtId="0" fontId="148" fillId="0" borderId="15" xfId="1" applyFont="1" applyFill="1" applyBorder="1" applyAlignment="1" applyProtection="1">
      <alignment horizontal="left" vertical="center" wrapText="1"/>
    </xf>
    <xf numFmtId="0" fontId="148" fillId="0" borderId="14" xfId="1" applyFont="1" applyFill="1" applyBorder="1" applyAlignment="1" applyProtection="1">
      <alignment horizontal="left" vertical="center" wrapText="1"/>
    </xf>
    <xf numFmtId="0" fontId="148" fillId="0" borderId="13" xfId="1" applyFont="1" applyFill="1" applyBorder="1" applyAlignment="1" applyProtection="1">
      <alignment horizontal="left" vertical="center" wrapText="1"/>
    </xf>
    <xf numFmtId="0" fontId="148" fillId="0" borderId="6" xfId="1" applyFont="1" applyFill="1" applyBorder="1" applyAlignment="1" applyProtection="1">
      <alignment horizontal="left" vertical="center" wrapText="1"/>
    </xf>
    <xf numFmtId="0" fontId="148" fillId="0" borderId="1" xfId="1" applyFont="1" applyFill="1" applyBorder="1" applyAlignment="1" applyProtection="1">
      <alignment vertical="center" wrapText="1"/>
    </xf>
    <xf numFmtId="0" fontId="125" fillId="20" borderId="1" xfId="0" applyFont="1" applyFill="1" applyBorder="1" applyAlignment="1">
      <alignment horizontal="center" vertical="center"/>
    </xf>
    <xf numFmtId="0" fontId="152" fillId="0" borderId="1" xfId="0" applyFont="1" applyBorder="1" applyAlignment="1">
      <alignment vertical="center" wrapText="1"/>
    </xf>
    <xf numFmtId="0" fontId="142" fillId="9" borderId="8" xfId="0" applyFont="1" applyFill="1" applyBorder="1" applyAlignment="1">
      <alignment horizontal="center" vertical="center" wrapText="1"/>
    </xf>
    <xf numFmtId="0" fontId="142" fillId="9" borderId="7" xfId="0" applyFont="1" applyFill="1" applyBorder="1" applyAlignment="1">
      <alignment horizontal="center" vertical="center" wrapText="1"/>
    </xf>
    <xf numFmtId="0" fontId="142" fillId="9" borderId="11" xfId="0" applyFont="1" applyFill="1" applyBorder="1" applyAlignment="1">
      <alignment horizontal="center" vertical="center" wrapText="1"/>
    </xf>
    <xf numFmtId="0" fontId="157" fillId="0" borderId="1" xfId="0" applyFont="1" applyBorder="1" applyAlignment="1">
      <alignment vertical="center" wrapText="1"/>
    </xf>
    <xf numFmtId="0" fontId="158" fillId="0" borderId="10" xfId="0" applyFont="1" applyBorder="1" applyAlignment="1">
      <alignment horizontal="left" vertical="center" wrapText="1"/>
    </xf>
    <xf numFmtId="0" fontId="158" fillId="0" borderId="12" xfId="0" applyFont="1" applyBorder="1" applyAlignment="1">
      <alignment horizontal="left" vertical="center" wrapText="1"/>
    </xf>
    <xf numFmtId="0" fontId="158" fillId="0" borderId="15" xfId="0" applyFont="1" applyBorder="1" applyAlignment="1">
      <alignment horizontal="left" vertical="center" wrapText="1"/>
    </xf>
    <xf numFmtId="0" fontId="158" fillId="0" borderId="14" xfId="0" applyFont="1" applyBorder="1" applyAlignment="1">
      <alignment horizontal="left" vertical="center" wrapText="1"/>
    </xf>
    <xf numFmtId="0" fontId="158" fillId="0" borderId="13" xfId="0" applyFont="1" applyBorder="1" applyAlignment="1">
      <alignment horizontal="left" vertical="center" wrapText="1"/>
    </xf>
    <xf numFmtId="0" fontId="158" fillId="0" borderId="6" xfId="0" applyFont="1" applyBorder="1" applyAlignment="1">
      <alignment horizontal="left" vertical="center" wrapText="1"/>
    </xf>
    <xf numFmtId="0" fontId="149" fillId="0" borderId="1" xfId="0" applyFont="1" applyBorder="1" applyAlignment="1">
      <alignment vertical="center" wrapText="1"/>
    </xf>
    <xf numFmtId="0" fontId="150" fillId="0" borderId="1" xfId="0" applyFont="1" applyBorder="1" applyAlignment="1">
      <alignment vertical="center" wrapText="1"/>
    </xf>
    <xf numFmtId="0" fontId="151" fillId="9" borderId="8" xfId="0" applyFont="1" applyFill="1" applyBorder="1" applyAlignment="1">
      <alignment horizontal="center" vertical="center" wrapText="1"/>
    </xf>
    <xf numFmtId="0" fontId="151" fillId="9" borderId="7" xfId="0" applyFont="1" applyFill="1" applyBorder="1" applyAlignment="1">
      <alignment horizontal="center" vertical="center" wrapText="1"/>
    </xf>
    <xf numFmtId="0" fontId="151" fillId="9" borderId="11" xfId="0" applyFont="1" applyFill="1" applyBorder="1" applyAlignment="1">
      <alignment horizontal="center" vertical="center" wrapText="1"/>
    </xf>
    <xf numFmtId="0" fontId="139" fillId="0" borderId="10" xfId="1" applyFont="1" applyFill="1" applyBorder="1" applyAlignment="1" applyProtection="1">
      <alignment horizontal="center" vertical="center" wrapText="1"/>
    </xf>
    <xf numFmtId="0" fontId="139" fillId="0" borderId="12" xfId="1" applyFont="1" applyFill="1" applyBorder="1" applyAlignment="1" applyProtection="1">
      <alignment horizontal="center" vertical="center" wrapText="1"/>
    </xf>
    <xf numFmtId="0" fontId="139" fillId="0" borderId="15" xfId="1" applyFont="1" applyFill="1" applyBorder="1" applyAlignment="1" applyProtection="1">
      <alignment horizontal="center" vertical="center" wrapText="1"/>
    </xf>
    <xf numFmtId="0" fontId="139" fillId="0" borderId="14" xfId="1" applyFont="1" applyFill="1" applyBorder="1" applyAlignment="1" applyProtection="1">
      <alignment horizontal="center" vertical="center" wrapText="1"/>
    </xf>
    <xf numFmtId="0" fontId="139" fillId="0" borderId="13" xfId="1" applyFont="1" applyFill="1" applyBorder="1" applyAlignment="1" applyProtection="1">
      <alignment horizontal="center" vertical="center" wrapText="1"/>
    </xf>
    <xf numFmtId="0" fontId="139" fillId="0" borderId="6" xfId="1" applyFont="1" applyFill="1" applyBorder="1" applyAlignment="1" applyProtection="1">
      <alignment horizontal="center" vertical="center" wrapText="1"/>
    </xf>
    <xf numFmtId="0" fontId="168" fillId="9" borderId="8" xfId="0" applyFont="1" applyFill="1" applyBorder="1" applyAlignment="1">
      <alignment horizontal="center" vertical="center" wrapText="1"/>
    </xf>
    <xf numFmtId="0" fontId="168" fillId="9" borderId="7" xfId="0" applyFont="1" applyFill="1" applyBorder="1" applyAlignment="1">
      <alignment horizontal="center" vertical="center" wrapText="1"/>
    </xf>
    <xf numFmtId="0" fontId="168" fillId="9" borderId="11" xfId="0" applyFont="1" applyFill="1" applyBorder="1" applyAlignment="1">
      <alignment horizontal="center" vertical="center" wrapText="1"/>
    </xf>
    <xf numFmtId="0" fontId="152" fillId="0" borderId="16" xfId="0" applyFont="1" applyBorder="1" applyAlignment="1">
      <alignment horizontal="left" vertical="center" wrapText="1"/>
    </xf>
    <xf numFmtId="0" fontId="152" fillId="0" borderId="0" xfId="0" applyFont="1" applyAlignment="1">
      <alignment horizontal="left" vertical="center" wrapText="1"/>
    </xf>
    <xf numFmtId="0" fontId="152" fillId="0" borderId="138" xfId="0" applyFont="1" applyBorder="1" applyAlignment="1">
      <alignment horizontal="left" vertical="center" wrapText="1"/>
    </xf>
    <xf numFmtId="0" fontId="165" fillId="0" borderId="10" xfId="0" applyFont="1" applyBorder="1" applyAlignment="1">
      <alignment horizontal="left" vertical="center" wrapText="1"/>
    </xf>
    <xf numFmtId="0" fontId="165" fillId="0" borderId="12" xfId="0" applyFont="1" applyBorder="1" applyAlignment="1">
      <alignment horizontal="left" vertical="center" wrapText="1"/>
    </xf>
    <xf numFmtId="0" fontId="165" fillId="0" borderId="15" xfId="0" applyFont="1" applyBorder="1" applyAlignment="1">
      <alignment horizontal="left" vertical="center" wrapText="1"/>
    </xf>
    <xf numFmtId="0" fontId="165" fillId="0" borderId="14" xfId="0" applyFont="1" applyBorder="1" applyAlignment="1">
      <alignment horizontal="left" vertical="center" wrapText="1"/>
    </xf>
    <xf numFmtId="0" fontId="165" fillId="0" borderId="13" xfId="0" applyFont="1" applyBorder="1" applyAlignment="1">
      <alignment horizontal="left" vertical="center" wrapText="1"/>
    </xf>
    <xf numFmtId="0" fontId="165" fillId="0" borderId="6" xfId="0" applyFont="1" applyBorder="1" applyAlignment="1">
      <alignment horizontal="left" vertical="center" wrapText="1"/>
    </xf>
    <xf numFmtId="0" fontId="22" fillId="0" borderId="139" xfId="0" applyFont="1" applyBorder="1" applyAlignment="1">
      <alignment horizontal="center" vertical="center" wrapText="1"/>
    </xf>
    <xf numFmtId="0" fontId="22" fillId="0" borderId="32" xfId="0" applyFont="1" applyBorder="1" applyAlignment="1">
      <alignment horizontal="center" vertical="center" wrapText="1"/>
    </xf>
    <xf numFmtId="0" fontId="22" fillId="0" borderId="140" xfId="0" applyFont="1" applyBorder="1" applyAlignment="1">
      <alignment horizontal="center" vertical="center" wrapText="1"/>
    </xf>
    <xf numFmtId="0" fontId="22" fillId="0" borderId="62" xfId="0" applyFont="1" applyBorder="1" applyAlignment="1">
      <alignment horizontal="center" vertical="center" wrapText="1"/>
    </xf>
    <xf numFmtId="0" fontId="22" fillId="0" borderId="22" xfId="0" applyFont="1" applyBorder="1" applyAlignment="1">
      <alignment horizontal="center" vertical="center" wrapText="1"/>
    </xf>
    <xf numFmtId="0" fontId="22" fillId="0" borderId="29" xfId="0" applyFont="1" applyBorder="1" applyAlignment="1">
      <alignment horizontal="center" vertical="center" wrapText="1"/>
    </xf>
    <xf numFmtId="0" fontId="13" fillId="0" borderId="62" xfId="0" applyFont="1" applyBorder="1" applyAlignment="1">
      <alignment horizontal="center" vertical="center" wrapText="1"/>
    </xf>
    <xf numFmtId="0" fontId="13" fillId="0" borderId="22" xfId="0" applyFont="1" applyBorder="1" applyAlignment="1">
      <alignment horizontal="center" vertical="center" wrapText="1"/>
    </xf>
    <xf numFmtId="0" fontId="13" fillId="0" borderId="29" xfId="0" applyFont="1" applyBorder="1" applyAlignment="1">
      <alignment horizontal="center" vertical="center" wrapText="1"/>
    </xf>
    <xf numFmtId="0" fontId="19" fillId="6" borderId="22" xfId="0" applyFont="1" applyFill="1" applyBorder="1" applyAlignment="1">
      <alignment horizontal="center" vertical="center" wrapText="1"/>
    </xf>
    <xf numFmtId="0" fontId="19" fillId="6" borderId="40" xfId="0" applyFont="1" applyFill="1" applyBorder="1" applyAlignment="1">
      <alignment horizontal="center" vertical="center" wrapText="1"/>
    </xf>
    <xf numFmtId="0" fontId="13" fillId="8" borderId="103" xfId="0" applyFont="1" applyFill="1" applyBorder="1" applyAlignment="1">
      <alignment horizontal="center" vertical="center"/>
    </xf>
    <xf numFmtId="0" fontId="13" fillId="8" borderId="45" xfId="0" applyFont="1" applyFill="1" applyBorder="1" applyAlignment="1">
      <alignment horizontal="center" vertical="center"/>
    </xf>
    <xf numFmtId="0" fontId="18" fillId="9" borderId="22" xfId="0" applyFont="1" applyFill="1" applyBorder="1" applyAlignment="1">
      <alignment horizontal="center" vertical="center" textRotation="90" wrapText="1"/>
    </xf>
    <xf numFmtId="0" fontId="22" fillId="18" borderId="26" xfId="0" applyFont="1" applyFill="1" applyBorder="1" applyAlignment="1">
      <alignment horizontal="center" vertical="center" wrapText="1"/>
    </xf>
    <xf numFmtId="0" fontId="22" fillId="18" borderId="35" xfId="0" applyFont="1" applyFill="1" applyBorder="1" applyAlignment="1">
      <alignment horizontal="center" vertical="center" wrapText="1"/>
    </xf>
    <xf numFmtId="0" fontId="13" fillId="16" borderId="22" xfId="0" applyFont="1" applyFill="1" applyBorder="1" applyAlignment="1">
      <alignment horizontal="center" vertical="center" wrapText="1"/>
    </xf>
    <xf numFmtId="0" fontId="13" fillId="22" borderId="26" xfId="0" applyFont="1" applyFill="1" applyBorder="1" applyAlignment="1">
      <alignment horizontal="center" vertical="center" textRotation="90" wrapText="1"/>
    </xf>
    <xf numFmtId="0" fontId="13" fillId="22" borderId="35" xfId="0" applyFont="1" applyFill="1" applyBorder="1" applyAlignment="1">
      <alignment horizontal="center" vertical="center" textRotation="90" wrapText="1"/>
    </xf>
    <xf numFmtId="0" fontId="13" fillId="17" borderId="64" xfId="0" applyFont="1" applyFill="1" applyBorder="1" applyAlignment="1">
      <alignment horizontal="center" vertical="center"/>
    </xf>
    <xf numFmtId="0" fontId="13" fillId="17" borderId="99" xfId="0" applyFont="1" applyFill="1" applyBorder="1" applyAlignment="1">
      <alignment horizontal="center" vertical="center"/>
    </xf>
    <xf numFmtId="0" fontId="13" fillId="6" borderId="22" xfId="0" applyFont="1" applyFill="1" applyBorder="1" applyAlignment="1">
      <alignment horizontal="center" vertical="center"/>
    </xf>
    <xf numFmtId="0" fontId="13" fillId="6" borderId="51" xfId="0" applyFont="1" applyFill="1" applyBorder="1" applyAlignment="1">
      <alignment horizontal="center" vertical="center"/>
    </xf>
    <xf numFmtId="0" fontId="13" fillId="6" borderId="64" xfId="0" applyFont="1" applyFill="1" applyBorder="1" applyAlignment="1">
      <alignment horizontal="center" vertical="center"/>
    </xf>
    <xf numFmtId="0" fontId="13" fillId="17" borderId="22" xfId="0" applyFont="1" applyFill="1" applyBorder="1" applyAlignment="1">
      <alignment horizontal="center" vertical="center"/>
    </xf>
    <xf numFmtId="0" fontId="13" fillId="17" borderId="29" xfId="0" applyFont="1" applyFill="1" applyBorder="1" applyAlignment="1">
      <alignment horizontal="center" vertical="center"/>
    </xf>
    <xf numFmtId="0" fontId="13" fillId="16" borderId="32" xfId="0" applyFont="1" applyFill="1" applyBorder="1" applyAlignment="1">
      <alignment horizontal="center" vertical="center"/>
    </xf>
    <xf numFmtId="0" fontId="13" fillId="6" borderId="22" xfId="0" applyFont="1" applyFill="1" applyBorder="1" applyAlignment="1">
      <alignment horizontal="center" vertical="center" wrapText="1"/>
    </xf>
    <xf numFmtId="0" fontId="13" fillId="6" borderId="22" xfId="0" applyFont="1" applyFill="1" applyBorder="1" applyAlignment="1">
      <alignment horizontal="center" vertical="center" textRotation="90" wrapText="1"/>
    </xf>
    <xf numFmtId="0" fontId="13" fillId="6" borderId="26" xfId="0" applyFont="1" applyFill="1" applyBorder="1" applyAlignment="1">
      <alignment horizontal="center" vertical="center" textRotation="90" wrapText="1"/>
    </xf>
    <xf numFmtId="0" fontId="13" fillId="16" borderId="26" xfId="0" applyFont="1" applyFill="1" applyBorder="1" applyAlignment="1">
      <alignment horizontal="center" vertical="center" textRotation="90" wrapText="1"/>
    </xf>
    <xf numFmtId="0" fontId="13" fillId="16" borderId="35" xfId="0" applyFont="1" applyFill="1" applyBorder="1" applyAlignment="1">
      <alignment horizontal="center" vertical="center" textRotation="90" wrapText="1"/>
    </xf>
    <xf numFmtId="0" fontId="22" fillId="5" borderId="62" xfId="0" applyFont="1" applyFill="1" applyBorder="1" applyAlignment="1">
      <alignment horizontal="center" vertical="center" wrapText="1"/>
    </xf>
    <xf numFmtId="0" fontId="22" fillId="5" borderId="22" xfId="0" applyFont="1" applyFill="1" applyBorder="1" applyAlignment="1">
      <alignment horizontal="center" vertical="center" wrapText="1"/>
    </xf>
    <xf numFmtId="0" fontId="13" fillId="17" borderId="32" xfId="0" applyFont="1" applyFill="1" applyBorder="1" applyAlignment="1">
      <alignment horizontal="center" vertical="center"/>
    </xf>
    <xf numFmtId="0" fontId="22" fillId="6" borderId="62" xfId="0" applyFont="1" applyFill="1" applyBorder="1" applyAlignment="1">
      <alignment horizontal="center" vertical="center" textRotation="90" wrapText="1"/>
    </xf>
    <xf numFmtId="0" fontId="22" fillId="6" borderId="100" xfId="0" applyFont="1" applyFill="1" applyBorder="1" applyAlignment="1">
      <alignment horizontal="center" vertical="center" textRotation="90" wrapText="1"/>
    </xf>
    <xf numFmtId="0" fontId="22" fillId="9" borderId="22" xfId="0" applyFont="1" applyFill="1" applyBorder="1" applyAlignment="1">
      <alignment horizontal="center" vertical="center" textRotation="90" wrapText="1"/>
    </xf>
    <xf numFmtId="0" fontId="22" fillId="9" borderId="26" xfId="0" applyFont="1" applyFill="1" applyBorder="1" applyAlignment="1">
      <alignment horizontal="center" vertical="center" textRotation="90" wrapText="1"/>
    </xf>
    <xf numFmtId="0" fontId="22" fillId="6" borderId="22" xfId="0" applyFont="1" applyFill="1" applyBorder="1" applyAlignment="1">
      <alignment horizontal="center" vertical="center" textRotation="90" wrapText="1"/>
    </xf>
    <xf numFmtId="0" fontId="22" fillId="6" borderId="26" xfId="0" applyFont="1" applyFill="1" applyBorder="1" applyAlignment="1">
      <alignment horizontal="center" vertical="center" textRotation="90" wrapText="1"/>
    </xf>
    <xf numFmtId="0" fontId="22" fillId="9" borderId="34" xfId="0" applyFont="1" applyFill="1" applyBorder="1" applyAlignment="1">
      <alignment horizontal="center" vertical="center" textRotation="90" wrapText="1"/>
    </xf>
    <xf numFmtId="0" fontId="22" fillId="9" borderId="35" xfId="0" applyFont="1" applyFill="1" applyBorder="1" applyAlignment="1">
      <alignment horizontal="center" vertical="center" textRotation="90" wrapText="1"/>
    </xf>
    <xf numFmtId="0" fontId="22" fillId="6" borderId="34" xfId="0" applyFont="1" applyFill="1" applyBorder="1" applyAlignment="1">
      <alignment horizontal="center" vertical="center" textRotation="90" wrapText="1"/>
    </xf>
    <xf numFmtId="0" fontId="22" fillId="6" borderId="35" xfId="0" applyFont="1" applyFill="1" applyBorder="1" applyAlignment="1">
      <alignment horizontal="center" vertical="center" textRotation="90" wrapText="1"/>
    </xf>
    <xf numFmtId="0" fontId="13" fillId="17" borderId="22" xfId="0" applyFont="1" applyFill="1" applyBorder="1" applyAlignment="1">
      <alignment horizontal="center" vertical="center" wrapText="1"/>
    </xf>
    <xf numFmtId="0" fontId="19" fillId="17" borderId="22" xfId="0" applyFont="1" applyFill="1" applyBorder="1" applyAlignment="1">
      <alignment horizontal="center" vertical="center" textRotation="90" wrapText="1"/>
    </xf>
    <xf numFmtId="0" fontId="19" fillId="17" borderId="26" xfId="0" applyFont="1" applyFill="1" applyBorder="1" applyAlignment="1">
      <alignment horizontal="center" vertical="center" textRotation="90" wrapText="1"/>
    </xf>
    <xf numFmtId="0" fontId="14" fillId="17" borderId="22" xfId="0" applyFont="1" applyFill="1" applyBorder="1" applyAlignment="1">
      <alignment horizontal="center" vertical="center" textRotation="90" wrapText="1"/>
    </xf>
    <xf numFmtId="0" fontId="14" fillId="17" borderId="26" xfId="0" applyFont="1" applyFill="1" applyBorder="1" applyAlignment="1">
      <alignment horizontal="center" vertical="center" textRotation="90" wrapText="1"/>
    </xf>
    <xf numFmtId="0" fontId="13" fillId="8" borderId="37" xfId="0" applyFont="1" applyFill="1" applyBorder="1" applyAlignment="1">
      <alignment horizontal="center" vertical="center" wrapText="1"/>
    </xf>
    <xf numFmtId="0" fontId="22" fillId="6" borderId="22" xfId="0" applyFont="1" applyFill="1" applyBorder="1" applyAlignment="1">
      <alignment horizontal="center" vertical="center"/>
    </xf>
    <xf numFmtId="0" fontId="22" fillId="6" borderId="112" xfId="0" applyFont="1" applyFill="1" applyBorder="1" applyAlignment="1">
      <alignment horizontal="center" vertical="center"/>
    </xf>
    <xf numFmtId="165" fontId="89" fillId="6" borderId="22" xfId="0" applyNumberFormat="1" applyFont="1" applyFill="1" applyBorder="1" applyAlignment="1">
      <alignment horizontal="center" vertical="center"/>
    </xf>
    <xf numFmtId="0" fontId="22" fillId="9" borderId="26" xfId="0" applyFont="1" applyFill="1" applyBorder="1" applyAlignment="1">
      <alignment horizontal="center" vertical="center" wrapText="1"/>
    </xf>
    <xf numFmtId="0" fontId="22" fillId="9" borderId="34" xfId="0" applyFont="1" applyFill="1" applyBorder="1" applyAlignment="1">
      <alignment horizontal="center" vertical="center" wrapText="1"/>
    </xf>
    <xf numFmtId="0" fontId="22" fillId="9" borderId="35" xfId="0" applyFont="1" applyFill="1" applyBorder="1" applyAlignment="1">
      <alignment horizontal="center" vertical="center" wrapText="1"/>
    </xf>
    <xf numFmtId="0" fontId="13" fillId="6" borderId="32" xfId="0" applyFont="1" applyFill="1" applyBorder="1" applyAlignment="1">
      <alignment horizontal="center" vertical="center"/>
    </xf>
    <xf numFmtId="0" fontId="13" fillId="16" borderId="34" xfId="0" applyFont="1" applyFill="1" applyBorder="1" applyAlignment="1">
      <alignment horizontal="center" vertical="center" textRotation="90" wrapText="1"/>
    </xf>
    <xf numFmtId="0" fontId="13" fillId="6" borderId="34" xfId="0" applyFont="1" applyFill="1" applyBorder="1" applyAlignment="1">
      <alignment horizontal="center" vertical="center" textRotation="90" wrapText="1"/>
    </xf>
    <xf numFmtId="0" fontId="13" fillId="6" borderId="35" xfId="0" applyFont="1" applyFill="1" applyBorder="1" applyAlignment="1">
      <alignment horizontal="center" vertical="center" textRotation="90" wrapText="1"/>
    </xf>
    <xf numFmtId="0" fontId="13" fillId="5" borderId="68" xfId="0" applyFont="1" applyFill="1" applyBorder="1" applyAlignment="1">
      <alignment horizontal="center" vertical="center" wrapText="1"/>
    </xf>
    <xf numFmtId="0" fontId="13" fillId="5" borderId="61" xfId="0" applyFont="1" applyFill="1" applyBorder="1" applyAlignment="1">
      <alignment horizontal="center" vertical="center" wrapText="1"/>
    </xf>
    <xf numFmtId="0" fontId="13" fillId="17" borderId="22" xfId="0" applyFont="1" applyFill="1" applyBorder="1" applyAlignment="1">
      <alignment horizontal="center" vertical="center" textRotation="90" wrapText="1"/>
    </xf>
    <xf numFmtId="0" fontId="13" fillId="17" borderId="26" xfId="0" applyFont="1" applyFill="1" applyBorder="1" applyAlignment="1">
      <alignment horizontal="center" vertical="center" textRotation="90" wrapText="1"/>
    </xf>
    <xf numFmtId="0" fontId="13" fillId="17" borderId="29" xfId="0" applyFont="1" applyFill="1" applyBorder="1" applyAlignment="1">
      <alignment horizontal="center" vertical="center" textRotation="90" wrapText="1"/>
    </xf>
    <xf numFmtId="0" fontId="13" fillId="17" borderId="101" xfId="0" applyFont="1" applyFill="1" applyBorder="1" applyAlignment="1">
      <alignment horizontal="center" vertical="center" textRotation="90" wrapText="1"/>
    </xf>
    <xf numFmtId="0" fontId="13" fillId="5" borderId="55" xfId="0" applyFont="1" applyFill="1" applyBorder="1" applyAlignment="1">
      <alignment horizontal="center" vertical="center" wrapText="1"/>
    </xf>
    <xf numFmtId="0" fontId="13" fillId="5" borderId="42" xfId="0" applyFont="1" applyFill="1" applyBorder="1" applyAlignment="1">
      <alignment horizontal="center" vertical="center" wrapText="1"/>
    </xf>
    <xf numFmtId="1" fontId="14" fillId="3" borderId="67" xfId="0" applyNumberFormat="1" applyFont="1" applyFill="1" applyBorder="1" applyAlignment="1">
      <alignment horizontal="center" vertical="center" wrapText="1"/>
    </xf>
    <xf numFmtId="1" fontId="14" fillId="3" borderId="73" xfId="0" applyNumberFormat="1" applyFont="1" applyFill="1" applyBorder="1" applyAlignment="1">
      <alignment horizontal="center" vertical="center" wrapText="1"/>
    </xf>
    <xf numFmtId="0" fontId="13" fillId="8" borderId="102" xfId="0" applyFont="1" applyFill="1" applyBorder="1" applyAlignment="1">
      <alignment horizontal="center" vertical="center"/>
    </xf>
    <xf numFmtId="0" fontId="13" fillId="8" borderId="104" xfId="0" applyFont="1" applyFill="1" applyBorder="1" applyAlignment="1">
      <alignment horizontal="center" vertical="center"/>
    </xf>
    <xf numFmtId="0" fontId="19" fillId="5" borderId="22" xfId="0" applyFont="1" applyFill="1" applyBorder="1" applyAlignment="1">
      <alignment horizontal="center" vertical="center" textRotation="90" wrapText="1"/>
    </xf>
    <xf numFmtId="0" fontId="18" fillId="9" borderId="25" xfId="0" applyFont="1" applyFill="1" applyBorder="1" applyAlignment="1">
      <alignment horizontal="center" vertical="center" textRotation="90" wrapText="1"/>
    </xf>
    <xf numFmtId="0" fontId="29" fillId="6" borderId="22" xfId="0" applyFont="1" applyFill="1" applyBorder="1" applyAlignment="1">
      <alignment horizontal="center" vertical="center" textRotation="90" wrapText="1"/>
    </xf>
    <xf numFmtId="0" fontId="29" fillId="6" borderId="26" xfId="0" applyFont="1" applyFill="1" applyBorder="1" applyAlignment="1">
      <alignment horizontal="center" vertical="center" textRotation="90" wrapText="1"/>
    </xf>
    <xf numFmtId="0" fontId="14" fillId="6" borderId="22" xfId="0" applyFont="1" applyFill="1" applyBorder="1" applyAlignment="1">
      <alignment horizontal="center" vertical="center" textRotation="90" wrapText="1"/>
    </xf>
    <xf numFmtId="0" fontId="14" fillId="6" borderId="26" xfId="0" applyFont="1" applyFill="1" applyBorder="1" applyAlignment="1">
      <alignment horizontal="center" vertical="center" textRotation="90" wrapText="1"/>
    </xf>
    <xf numFmtId="0" fontId="34" fillId="0" borderId="46" xfId="0" applyFont="1" applyBorder="1" applyAlignment="1">
      <alignment horizontal="center" vertical="center" wrapText="1"/>
    </xf>
    <xf numFmtId="0" fontId="34" fillId="0" borderId="44" xfId="0" applyFont="1" applyBorder="1" applyAlignment="1">
      <alignment horizontal="center" vertical="center" wrapText="1"/>
    </xf>
    <xf numFmtId="0" fontId="34" fillId="0" borderId="53" xfId="0" applyFont="1" applyBorder="1" applyAlignment="1">
      <alignment horizontal="center" vertical="center" wrapText="1"/>
    </xf>
    <xf numFmtId="0" fontId="34" fillId="0" borderId="84" xfId="0" applyFont="1" applyBorder="1" applyAlignment="1">
      <alignment horizontal="center" vertical="center" wrapText="1"/>
    </xf>
    <xf numFmtId="0" fontId="34" fillId="0" borderId="0" xfId="0" applyFont="1" applyAlignment="1">
      <alignment horizontal="center" vertical="center" wrapText="1"/>
    </xf>
    <xf numFmtId="0" fontId="34" fillId="0" borderId="85" xfId="0" applyFont="1" applyBorder="1" applyAlignment="1">
      <alignment horizontal="center" vertical="center" wrapText="1"/>
    </xf>
    <xf numFmtId="0" fontId="25" fillId="2" borderId="22" xfId="0" applyFont="1" applyFill="1" applyBorder="1" applyAlignment="1">
      <alignment horizontal="center" vertical="center" textRotation="90" wrapText="1"/>
    </xf>
    <xf numFmtId="0" fontId="25" fillId="2" borderId="26" xfId="0" applyFont="1" applyFill="1" applyBorder="1" applyAlignment="1">
      <alignment horizontal="center" vertical="center" textRotation="90" wrapText="1"/>
    </xf>
    <xf numFmtId="0" fontId="25" fillId="2" borderId="35" xfId="0" applyFont="1" applyFill="1" applyBorder="1" applyAlignment="1">
      <alignment horizontal="center" vertical="center" textRotation="90" wrapText="1"/>
    </xf>
    <xf numFmtId="0" fontId="25" fillId="0" borderId="129" xfId="0" applyFont="1" applyBorder="1" applyAlignment="1">
      <alignment horizontal="center" vertical="center" textRotation="90" wrapText="1"/>
    </xf>
    <xf numFmtId="0" fontId="25" fillId="0" borderId="1" xfId="0" applyFont="1" applyBorder="1" applyAlignment="1">
      <alignment horizontal="center" vertical="center" textRotation="90" wrapText="1"/>
    </xf>
    <xf numFmtId="0" fontId="25" fillId="0" borderId="22" xfId="0" applyFont="1" applyBorder="1" applyAlignment="1">
      <alignment horizontal="center" vertical="center" wrapText="1"/>
    </xf>
    <xf numFmtId="0" fontId="39" fillId="0" borderId="26" xfId="0" applyFont="1" applyBorder="1" applyAlignment="1">
      <alignment horizontal="center" vertical="center" textRotation="90" wrapText="1"/>
    </xf>
    <xf numFmtId="0" fontId="39" fillId="0" borderId="35" xfId="0" applyFont="1" applyBorder="1" applyAlignment="1">
      <alignment horizontal="center" vertical="center" textRotation="90" wrapText="1"/>
    </xf>
    <xf numFmtId="0" fontId="25" fillId="0" borderId="84" xfId="0" applyFont="1" applyBorder="1" applyAlignment="1">
      <alignment horizontal="center" vertical="center" wrapText="1"/>
    </xf>
    <xf numFmtId="0" fontId="25" fillId="0" borderId="52" xfId="0" applyFont="1" applyBorder="1" applyAlignment="1">
      <alignment horizontal="center" vertical="center" wrapText="1"/>
    </xf>
    <xf numFmtId="0" fontId="25" fillId="0" borderId="36" xfId="0" applyFont="1" applyBorder="1" applyAlignment="1">
      <alignment horizontal="center" vertical="center" wrapText="1"/>
    </xf>
    <xf numFmtId="0" fontId="25" fillId="0" borderId="23" xfId="0" applyFont="1" applyBorder="1" applyAlignment="1">
      <alignment horizontal="center" vertical="center" wrapText="1"/>
    </xf>
    <xf numFmtId="0" fontId="25" fillId="0" borderId="106" xfId="0" applyFont="1" applyBorder="1" applyAlignment="1">
      <alignment horizontal="center" vertical="center" wrapText="1"/>
    </xf>
    <xf numFmtId="0" fontId="25" fillId="0" borderId="51" xfId="0" applyFont="1" applyBorder="1" applyAlignment="1">
      <alignment horizontal="center" vertical="center" wrapText="1"/>
    </xf>
    <xf numFmtId="0" fontId="25" fillId="0" borderId="64" xfId="0" applyFont="1" applyBorder="1" applyAlignment="1">
      <alignment horizontal="center" vertical="center" wrapText="1"/>
    </xf>
    <xf numFmtId="0" fontId="25" fillId="0" borderId="99" xfId="0" applyFont="1" applyBorder="1" applyAlignment="1">
      <alignment horizontal="center" vertical="center" wrapText="1"/>
    </xf>
    <xf numFmtId="0" fontId="25" fillId="0" borderId="34" xfId="0" applyFont="1" applyBorder="1" applyAlignment="1">
      <alignment horizontal="center" vertical="center" textRotation="90" wrapText="1"/>
    </xf>
    <xf numFmtId="0" fontId="25" fillId="0" borderId="35" xfId="0" applyFont="1" applyBorder="1" applyAlignment="1">
      <alignment horizontal="center" vertical="center" textRotation="90" wrapText="1"/>
    </xf>
    <xf numFmtId="0" fontId="25" fillId="0" borderId="46" xfId="0" applyFont="1" applyBorder="1" applyAlignment="1">
      <alignment horizontal="center" vertical="center" wrapText="1"/>
    </xf>
    <xf numFmtId="0" fontId="25" fillId="0" borderId="22" xfId="0" applyFont="1" applyBorder="1" applyAlignment="1">
      <alignment horizontal="center" vertical="center" textRotation="90" wrapText="1"/>
    </xf>
    <xf numFmtId="0" fontId="35" fillId="0" borderId="22" xfId="0" applyFont="1" applyBorder="1" applyAlignment="1">
      <alignment horizontal="center" vertical="center" textRotation="90" wrapText="1"/>
    </xf>
    <xf numFmtId="0" fontId="25" fillId="0" borderId="26" xfId="0" applyFont="1" applyBorder="1" applyAlignment="1">
      <alignment horizontal="center" vertical="center" wrapText="1"/>
    </xf>
    <xf numFmtId="0" fontId="25" fillId="0" borderId="34" xfId="0" applyFont="1" applyBorder="1" applyAlignment="1">
      <alignment horizontal="center" vertical="center" wrapText="1"/>
    </xf>
    <xf numFmtId="0" fontId="25" fillId="0" borderId="35" xfId="0" applyFont="1" applyBorder="1" applyAlignment="1">
      <alignment horizontal="center" vertical="center" wrapText="1"/>
    </xf>
    <xf numFmtId="0" fontId="39" fillId="0" borderId="22" xfId="0" applyFont="1" applyBorder="1" applyAlignment="1">
      <alignment horizontal="center" vertical="center" textRotation="90" wrapText="1"/>
    </xf>
    <xf numFmtId="0" fontId="44" fillId="0" borderId="22" xfId="0" applyFont="1" applyBorder="1" applyAlignment="1">
      <alignment horizontal="center" vertical="center" textRotation="90" wrapText="1"/>
    </xf>
    <xf numFmtId="0" fontId="34" fillId="0" borderId="22" xfId="0" applyFont="1" applyBorder="1" applyAlignment="1">
      <alignment horizontal="center" vertical="center" textRotation="90" wrapText="1"/>
    </xf>
    <xf numFmtId="0" fontId="25" fillId="11" borderId="26" xfId="0" applyFont="1" applyFill="1" applyBorder="1" applyAlignment="1">
      <alignment horizontal="center" vertical="center" wrapText="1"/>
    </xf>
    <xf numFmtId="0" fontId="25" fillId="11" borderId="35" xfId="0" applyFont="1" applyFill="1" applyBorder="1" applyAlignment="1">
      <alignment horizontal="center" vertical="center" wrapText="1"/>
    </xf>
    <xf numFmtId="0" fontId="25" fillId="0" borderId="26" xfId="0" applyFont="1" applyBorder="1" applyAlignment="1">
      <alignment horizontal="center" vertical="center" textRotation="90" wrapText="1"/>
    </xf>
    <xf numFmtId="0" fontId="25" fillId="0" borderId="37" xfId="0" applyFont="1" applyBorder="1" applyAlignment="1">
      <alignment horizontal="center" vertical="center" wrapText="1"/>
    </xf>
    <xf numFmtId="0" fontId="34" fillId="0" borderId="23" xfId="0" applyFont="1" applyBorder="1" applyAlignment="1">
      <alignment horizontal="center" vertical="center" wrapText="1"/>
    </xf>
    <xf numFmtId="0" fontId="34" fillId="0" borderId="36" xfId="0" applyFont="1" applyBorder="1" applyAlignment="1">
      <alignment horizontal="center" vertical="center" wrapText="1"/>
    </xf>
    <xf numFmtId="0" fontId="13" fillId="0" borderId="36" xfId="0" applyFont="1" applyBorder="1" applyAlignment="1">
      <alignment horizontal="center" vertical="center" wrapText="1"/>
    </xf>
    <xf numFmtId="0" fontId="50" fillId="0" borderId="23" xfId="0" applyFont="1" applyBorder="1" applyAlignment="1">
      <alignment horizontal="center" vertical="center" wrapText="1"/>
    </xf>
    <xf numFmtId="0" fontId="50" fillId="0" borderId="36" xfId="0" applyFont="1" applyBorder="1" applyAlignment="1">
      <alignment horizontal="center" vertical="center" wrapText="1"/>
    </xf>
    <xf numFmtId="0" fontId="127" fillId="0" borderId="36" xfId="0" applyFont="1" applyBorder="1" applyAlignment="1">
      <alignment horizontal="center" vertical="center" wrapText="1"/>
    </xf>
    <xf numFmtId="0" fontId="34" fillId="0" borderId="22" xfId="0" applyFont="1" applyBorder="1" applyAlignment="1">
      <alignment horizontal="center" vertical="center" wrapText="1"/>
    </xf>
    <xf numFmtId="0" fontId="29" fillId="0" borderId="46" xfId="0" applyFont="1" applyBorder="1" applyAlignment="1">
      <alignment vertical="center" wrapText="1"/>
    </xf>
    <xf numFmtId="0" fontId="29" fillId="0" borderId="44" xfId="0" applyFont="1" applyBorder="1" applyAlignment="1">
      <alignment vertical="center" wrapText="1"/>
    </xf>
    <xf numFmtId="0" fontId="29" fillId="0" borderId="53" xfId="0" applyFont="1" applyBorder="1" applyAlignment="1">
      <alignment vertical="center" wrapText="1"/>
    </xf>
    <xf numFmtId="0" fontId="29" fillId="0" borderId="52" xfId="0" applyFont="1" applyBorder="1" applyAlignment="1">
      <alignment vertical="center" wrapText="1"/>
    </xf>
    <xf numFmtId="0" fontId="29" fillId="0" borderId="45" xfId="0" applyFont="1" applyBorder="1" applyAlignment="1">
      <alignment vertical="center" wrapText="1"/>
    </xf>
    <xf numFmtId="0" fontId="29" fillId="0" borderId="54" xfId="0" applyFont="1" applyBorder="1" applyAlignment="1">
      <alignment vertical="center" wrapText="1"/>
    </xf>
    <xf numFmtId="0" fontId="53" fillId="0" borderId="46" xfId="0" applyFont="1" applyBorder="1" applyAlignment="1">
      <alignment vertical="center" wrapText="1"/>
    </xf>
    <xf numFmtId="0" fontId="53" fillId="0" borderId="44" xfId="0" applyFont="1" applyBorder="1" applyAlignment="1">
      <alignment vertical="center" wrapText="1"/>
    </xf>
    <xf numFmtId="0" fontId="53" fillId="0" borderId="53" xfId="0" applyFont="1" applyBorder="1" applyAlignment="1">
      <alignment vertical="center" wrapText="1"/>
    </xf>
    <xf numFmtId="0" fontId="53" fillId="0" borderId="84" xfId="0" applyFont="1" applyBorder="1" applyAlignment="1">
      <alignment vertical="center" wrapText="1"/>
    </xf>
    <xf numFmtId="0" fontId="53" fillId="0" borderId="0" xfId="0" applyFont="1" applyAlignment="1">
      <alignment vertical="center" wrapText="1"/>
    </xf>
    <xf numFmtId="0" fontId="53" fillId="0" borderId="85" xfId="0" applyFont="1" applyBorder="1" applyAlignment="1">
      <alignment vertical="center" wrapText="1"/>
    </xf>
    <xf numFmtId="0" fontId="14" fillId="0" borderId="46" xfId="0" applyFont="1" applyBorder="1" applyAlignment="1">
      <alignment horizontal="center" vertical="center" wrapText="1"/>
    </xf>
    <xf numFmtId="0" fontId="14" fillId="0" borderId="44" xfId="0" applyFont="1" applyBorder="1" applyAlignment="1">
      <alignment horizontal="center" vertical="center" wrapText="1"/>
    </xf>
    <xf numFmtId="0" fontId="14" fillId="0" borderId="53" xfId="0" applyFont="1" applyBorder="1" applyAlignment="1">
      <alignment horizontal="center" vertical="center" wrapText="1"/>
    </xf>
    <xf numFmtId="0" fontId="14" fillId="0" borderId="84" xfId="0" applyFont="1" applyBorder="1" applyAlignment="1">
      <alignment horizontal="center" vertical="center" wrapText="1"/>
    </xf>
    <xf numFmtId="0" fontId="14" fillId="0" borderId="0" xfId="0" applyFont="1" applyAlignment="1">
      <alignment horizontal="center" vertical="center" wrapText="1"/>
    </xf>
    <xf numFmtId="0" fontId="14" fillId="0" borderId="85" xfId="0" applyFont="1" applyBorder="1" applyAlignment="1">
      <alignment horizontal="center" vertical="center" wrapText="1"/>
    </xf>
    <xf numFmtId="0" fontId="32" fillId="0" borderId="23" xfId="0" applyFont="1" applyBorder="1" applyAlignment="1">
      <alignment horizontal="center" vertical="center" wrapText="1"/>
    </xf>
    <xf numFmtId="0" fontId="32" fillId="0" borderId="36" xfId="0" applyFont="1" applyBorder="1" applyAlignment="1">
      <alignment horizontal="center" vertical="center" wrapText="1"/>
    </xf>
    <xf numFmtId="0" fontId="32" fillId="0" borderId="37" xfId="0" applyFont="1" applyBorder="1" applyAlignment="1">
      <alignment horizontal="center" vertical="center" wrapText="1"/>
    </xf>
    <xf numFmtId="0" fontId="13" fillId="0" borderId="46" xfId="0" applyFont="1" applyBorder="1" applyAlignment="1">
      <alignment vertical="center" wrapText="1"/>
    </xf>
    <xf numFmtId="0" fontId="13" fillId="0" borderId="44" xfId="0" applyFont="1" applyBorder="1" applyAlignment="1">
      <alignment vertical="center" wrapText="1"/>
    </xf>
    <xf numFmtId="0" fontId="13" fillId="0" borderId="53" xfId="0" applyFont="1" applyBorder="1" applyAlignment="1">
      <alignment vertical="center" wrapText="1"/>
    </xf>
    <xf numFmtId="0" fontId="13" fillId="0" borderId="52" xfId="0" applyFont="1" applyBorder="1" applyAlignment="1">
      <alignment vertical="center" wrapText="1"/>
    </xf>
    <xf numFmtId="0" fontId="13" fillId="0" borderId="45" xfId="0" applyFont="1" applyBorder="1" applyAlignment="1">
      <alignment vertical="center" wrapText="1"/>
    </xf>
    <xf numFmtId="0" fontId="13" fillId="0" borderId="54" xfId="0" applyFont="1" applyBorder="1" applyAlignment="1">
      <alignment vertical="center" wrapText="1"/>
    </xf>
    <xf numFmtId="0" fontId="58" fillId="0" borderId="26" xfId="0" applyFont="1" applyBorder="1" applyAlignment="1">
      <alignment horizontal="center" vertical="center" wrapText="1"/>
    </xf>
    <xf numFmtId="0" fontId="58" fillId="0" borderId="34" xfId="0" applyFont="1" applyBorder="1" applyAlignment="1">
      <alignment horizontal="center" vertical="center" wrapText="1"/>
    </xf>
    <xf numFmtId="0" fontId="58" fillId="0" borderId="35" xfId="0" applyFont="1" applyBorder="1" applyAlignment="1">
      <alignment horizontal="center" vertical="center" wrapText="1"/>
    </xf>
    <xf numFmtId="1" fontId="25" fillId="0" borderId="26" xfId="0" applyNumberFormat="1" applyFont="1" applyBorder="1" applyAlignment="1">
      <alignment horizontal="center" vertical="center" wrapText="1"/>
    </xf>
    <xf numFmtId="1" fontId="25" fillId="0" borderId="34" xfId="0" applyNumberFormat="1" applyFont="1" applyBorder="1" applyAlignment="1">
      <alignment horizontal="center" vertical="center" wrapText="1"/>
    </xf>
    <xf numFmtId="1" fontId="25" fillId="0" borderId="35" xfId="0" applyNumberFormat="1" applyFont="1" applyBorder="1" applyAlignment="1">
      <alignment horizontal="center" vertical="center" wrapText="1"/>
    </xf>
    <xf numFmtId="1" fontId="13" fillId="0" borderId="22" xfId="0" applyNumberFormat="1" applyFont="1" applyBorder="1" applyAlignment="1">
      <alignment horizontal="center" vertical="center" wrapText="1"/>
    </xf>
    <xf numFmtId="0" fontId="13" fillId="0" borderId="26" xfId="0" applyFont="1" applyBorder="1" applyAlignment="1">
      <alignment horizontal="center" vertical="center" wrapText="1"/>
    </xf>
    <xf numFmtId="0" fontId="36" fillId="2" borderId="22" xfId="0" applyFont="1" applyFill="1" applyBorder="1" applyAlignment="1" applyProtection="1">
      <alignment horizontal="center" vertical="center" wrapText="1"/>
      <protection hidden="1"/>
    </xf>
    <xf numFmtId="0" fontId="36" fillId="0" borderId="26" xfId="0" applyFont="1" applyBorder="1" applyAlignment="1">
      <alignment horizontal="center" vertical="center" wrapText="1"/>
    </xf>
    <xf numFmtId="0" fontId="36" fillId="0" borderId="35" xfId="0" applyFont="1" applyBorder="1" applyAlignment="1">
      <alignment horizontal="center" vertical="center" wrapText="1"/>
    </xf>
    <xf numFmtId="2" fontId="13" fillId="0" borderId="22" xfId="0" applyNumberFormat="1" applyFont="1" applyBorder="1" applyAlignment="1">
      <alignment horizontal="center" vertical="center" wrapText="1"/>
    </xf>
    <xf numFmtId="0" fontId="50" fillId="0" borderId="84" xfId="0" applyFont="1" applyBorder="1" applyAlignment="1">
      <alignment horizontal="center" vertical="center" wrapText="1"/>
    </xf>
    <xf numFmtId="0" fontId="50" fillId="0" borderId="85" xfId="0" applyFont="1" applyBorder="1" applyAlignment="1">
      <alignment horizontal="center" vertical="center" wrapText="1"/>
    </xf>
    <xf numFmtId="0" fontId="52" fillId="0" borderId="84" xfId="0" applyFont="1" applyBorder="1" applyAlignment="1">
      <alignment horizontal="center" vertical="center" wrapText="1"/>
    </xf>
    <xf numFmtId="0" fontId="52" fillId="0" borderId="85" xfId="0" applyFont="1" applyBorder="1" applyAlignment="1">
      <alignment horizontal="center" vertical="center" wrapText="1"/>
    </xf>
    <xf numFmtId="0" fontId="14" fillId="0" borderId="52" xfId="0" applyFont="1" applyBorder="1" applyAlignment="1">
      <alignment horizontal="center" vertical="center" wrapText="1"/>
    </xf>
    <xf numFmtId="0" fontId="14" fillId="0" borderId="54" xfId="0" applyFont="1" applyBorder="1" applyAlignment="1">
      <alignment horizontal="center" vertical="center" wrapText="1"/>
    </xf>
    <xf numFmtId="0" fontId="34" fillId="0" borderId="26" xfId="0" applyFont="1" applyBorder="1" applyAlignment="1">
      <alignment horizontal="center" vertical="center" textRotation="90" wrapText="1"/>
    </xf>
    <xf numFmtId="0" fontId="34" fillId="0" borderId="35" xfId="0" applyFont="1" applyBorder="1" applyAlignment="1">
      <alignment horizontal="center" vertical="center" textRotation="90" wrapText="1"/>
    </xf>
    <xf numFmtId="0" fontId="14" fillId="0" borderId="22" xfId="0" applyFont="1" applyBorder="1" applyAlignment="1">
      <alignment horizontal="center" vertical="center" wrapText="1"/>
    </xf>
    <xf numFmtId="0" fontId="13" fillId="0" borderId="46" xfId="0" applyFont="1" applyBorder="1" applyAlignment="1">
      <alignment horizontal="center" vertical="center" wrapText="1"/>
    </xf>
    <xf numFmtId="0" fontId="13" fillId="0" borderId="53" xfId="0" applyFont="1" applyBorder="1" applyAlignment="1">
      <alignment horizontal="center" vertical="center" wrapText="1"/>
    </xf>
    <xf numFmtId="0" fontId="14" fillId="0" borderId="22" xfId="0" applyFont="1" applyBorder="1" applyAlignment="1">
      <alignment horizontal="left" vertical="center" wrapText="1"/>
    </xf>
    <xf numFmtId="0" fontId="25" fillId="0" borderId="66" xfId="0" applyFont="1" applyBorder="1" applyAlignment="1">
      <alignment horizontal="center" vertical="center" wrapText="1"/>
    </xf>
    <xf numFmtId="0" fontId="25" fillId="0" borderId="65" xfId="0" applyFont="1" applyBorder="1" applyAlignment="1">
      <alignment horizontal="center" vertical="center" wrapText="1"/>
    </xf>
    <xf numFmtId="0" fontId="25" fillId="0" borderId="62" xfId="0" applyFont="1" applyBorder="1" applyAlignment="1">
      <alignment horizontal="center" vertical="center" wrapText="1"/>
    </xf>
    <xf numFmtId="0" fontId="6" fillId="2" borderId="116" xfId="1" applyFill="1" applyBorder="1" applyAlignment="1" applyProtection="1">
      <alignment horizontal="center" vertical="center" wrapText="1"/>
    </xf>
    <xf numFmtId="0" fontId="6" fillId="2" borderId="44" xfId="1" applyFill="1" applyBorder="1" applyAlignment="1" applyProtection="1">
      <alignment horizontal="center" vertical="center" wrapText="1"/>
    </xf>
    <xf numFmtId="0" fontId="6" fillId="2" borderId="77" xfId="1" applyFill="1" applyBorder="1" applyAlignment="1" applyProtection="1">
      <alignment horizontal="center" vertical="center" wrapText="1"/>
    </xf>
    <xf numFmtId="0" fontId="6" fillId="2" borderId="0" xfId="1" applyFill="1" applyBorder="1" applyAlignment="1" applyProtection="1">
      <alignment horizontal="center" vertical="center" wrapText="1"/>
    </xf>
    <xf numFmtId="0" fontId="6" fillId="2" borderId="117" xfId="1" applyFill="1" applyBorder="1" applyAlignment="1" applyProtection="1">
      <alignment horizontal="center" vertical="center" wrapText="1"/>
    </xf>
    <xf numFmtId="0" fontId="6" fillId="2" borderId="45" xfId="1" applyFill="1" applyBorder="1" applyAlignment="1" applyProtection="1">
      <alignment horizontal="center" vertical="center" wrapText="1"/>
    </xf>
    <xf numFmtId="0" fontId="127" fillId="11" borderId="44" xfId="0" applyFont="1" applyFill="1" applyBorder="1" applyAlignment="1">
      <alignment horizontal="center" vertical="center" wrapText="1"/>
    </xf>
    <xf numFmtId="0" fontId="127" fillId="11" borderId="53" xfId="0" applyFont="1" applyFill="1" applyBorder="1" applyAlignment="1">
      <alignment horizontal="center" vertical="center" wrapText="1"/>
    </xf>
    <xf numFmtId="0" fontId="34" fillId="0" borderId="22" xfId="0" applyFont="1" applyBorder="1" applyAlignment="1">
      <alignment horizontal="left" vertical="center" wrapText="1"/>
    </xf>
    <xf numFmtId="0" fontId="11" fillId="9" borderId="62" xfId="0" applyFont="1" applyFill="1" applyBorder="1" applyAlignment="1">
      <alignment horizontal="center" vertical="center" wrapText="1"/>
    </xf>
    <xf numFmtId="0" fontId="11" fillId="9" borderId="22" xfId="0" applyFont="1" applyFill="1" applyBorder="1" applyAlignment="1">
      <alignment horizontal="center" vertical="center" wrapText="1"/>
    </xf>
    <xf numFmtId="0" fontId="11" fillId="9" borderId="29" xfId="0" applyFont="1" applyFill="1" applyBorder="1" applyAlignment="1">
      <alignment horizontal="center" vertical="center" wrapText="1"/>
    </xf>
    <xf numFmtId="0" fontId="33" fillId="0" borderId="32" xfId="0" applyFont="1" applyBorder="1" applyAlignment="1">
      <alignment horizontal="center" vertical="center" wrapText="1"/>
    </xf>
    <xf numFmtId="0" fontId="127" fillId="0" borderId="23" xfId="0" applyFont="1" applyBorder="1" applyAlignment="1">
      <alignment horizontal="center" vertical="center" wrapText="1"/>
    </xf>
    <xf numFmtId="0" fontId="25" fillId="2" borderId="22" xfId="0" applyFont="1" applyFill="1" applyBorder="1" applyAlignment="1">
      <alignment horizontal="center" vertical="center" wrapText="1"/>
    </xf>
    <xf numFmtId="0" fontId="26" fillId="0" borderId="32" xfId="0" applyFont="1" applyBorder="1" applyAlignment="1">
      <alignment horizontal="center" vertical="center" wrapText="1"/>
    </xf>
    <xf numFmtId="0" fontId="26" fillId="0" borderId="22" xfId="0" applyFont="1" applyBorder="1" applyAlignment="1">
      <alignment horizontal="center" vertical="center" wrapText="1"/>
    </xf>
    <xf numFmtId="0" fontId="25" fillId="0" borderId="118" xfId="0" applyFont="1" applyBorder="1" applyAlignment="1">
      <alignment horizontal="center" vertical="center" wrapText="1"/>
    </xf>
    <xf numFmtId="0" fontId="25" fillId="0" borderId="119" xfId="0" applyFont="1" applyBorder="1" applyAlignment="1">
      <alignment horizontal="center" vertical="center" wrapText="1"/>
    </xf>
    <xf numFmtId="0" fontId="25" fillId="0" borderId="120" xfId="0" applyFont="1" applyBorder="1" applyAlignment="1">
      <alignment horizontal="center" vertical="center" wrapText="1"/>
    </xf>
    <xf numFmtId="0" fontId="33" fillId="0" borderId="51" xfId="0" applyFont="1" applyBorder="1" applyAlignment="1">
      <alignment horizontal="center" vertical="center" wrapText="1"/>
    </xf>
    <xf numFmtId="0" fontId="33" fillId="0" borderId="64" xfId="0" applyFont="1" applyBorder="1" applyAlignment="1">
      <alignment horizontal="center" vertical="center" wrapText="1"/>
    </xf>
    <xf numFmtId="0" fontId="33" fillId="0" borderId="65" xfId="0" applyFont="1" applyBorder="1" applyAlignment="1">
      <alignment horizontal="center" vertical="center" wrapText="1"/>
    </xf>
    <xf numFmtId="0" fontId="25" fillId="0" borderId="62" xfId="0" applyFont="1" applyBorder="1" applyAlignment="1">
      <alignment horizontal="center" vertical="center" textRotation="90" wrapText="1"/>
    </xf>
    <xf numFmtId="0" fontId="127" fillId="0" borderId="37" xfId="0" applyFont="1" applyBorder="1" applyAlignment="1">
      <alignment horizontal="center" vertical="center" wrapText="1"/>
    </xf>
    <xf numFmtId="0" fontId="44" fillId="0" borderId="26" xfId="0" applyFont="1" applyBorder="1" applyAlignment="1">
      <alignment horizontal="center" vertical="center" textRotation="90" wrapText="1"/>
    </xf>
    <xf numFmtId="0" fontId="44" fillId="0" borderId="35" xfId="0" applyFont="1" applyBorder="1" applyAlignment="1">
      <alignment horizontal="center" vertical="center" textRotation="90" wrapText="1"/>
    </xf>
    <xf numFmtId="0" fontId="25" fillId="0" borderId="32" xfId="0" applyFont="1" applyBorder="1" applyAlignment="1">
      <alignment horizontal="center" vertical="center" wrapText="1"/>
    </xf>
    <xf numFmtId="0" fontId="29" fillId="0" borderId="22" xfId="0" applyFont="1" applyBorder="1" applyAlignment="1">
      <alignment horizontal="left" vertical="center" wrapText="1"/>
    </xf>
    <xf numFmtId="0" fontId="13" fillId="0" borderId="22" xfId="0" applyFont="1" applyBorder="1" applyAlignment="1">
      <alignment horizontal="left" vertical="center" wrapText="1"/>
    </xf>
    <xf numFmtId="0" fontId="13" fillId="0" borderId="23" xfId="0" applyFont="1" applyBorder="1" applyAlignment="1">
      <alignment horizontal="center" vertical="center" wrapText="1"/>
    </xf>
    <xf numFmtId="0" fontId="13" fillId="0" borderId="44" xfId="0" applyFont="1" applyBorder="1" applyAlignment="1">
      <alignment horizontal="center" vertical="center" wrapText="1"/>
    </xf>
    <xf numFmtId="0" fontId="50" fillId="0" borderId="46" xfId="0" applyFont="1" applyBorder="1" applyAlignment="1">
      <alignment horizontal="center" vertical="center" wrapText="1"/>
    </xf>
    <xf numFmtId="0" fontId="50" fillId="0" borderId="44" xfId="0" applyFont="1" applyBorder="1" applyAlignment="1">
      <alignment horizontal="center" vertical="center" wrapText="1"/>
    </xf>
    <xf numFmtId="0" fontId="13" fillId="0" borderId="0" xfId="0" applyFont="1" applyAlignment="1">
      <alignment horizontal="center" vertical="center" wrapText="1"/>
    </xf>
    <xf numFmtId="0" fontId="13" fillId="0" borderId="85" xfId="0" applyFont="1" applyBorder="1" applyAlignment="1">
      <alignment horizontal="center" vertical="center" wrapText="1"/>
    </xf>
    <xf numFmtId="0" fontId="84" fillId="0" borderId="23" xfId="0" applyFont="1" applyBorder="1" applyAlignment="1">
      <alignment horizontal="center" vertical="center" wrapText="1"/>
    </xf>
    <xf numFmtId="0" fontId="84" fillId="0" borderId="36" xfId="0" applyFont="1" applyBorder="1" applyAlignment="1">
      <alignment horizontal="center" vertical="center" wrapText="1"/>
    </xf>
    <xf numFmtId="0" fontId="84" fillId="0" borderId="37" xfId="0" applyFont="1" applyBorder="1" applyAlignment="1">
      <alignment horizontal="center" vertical="center" wrapText="1"/>
    </xf>
    <xf numFmtId="0" fontId="54" fillId="0" borderId="22" xfId="0" applyFont="1" applyBorder="1" applyAlignment="1">
      <alignment horizontal="left" vertical="center" wrapText="1"/>
    </xf>
    <xf numFmtId="0" fontId="14" fillId="0" borderId="24" xfId="0" applyFont="1" applyBorder="1" applyAlignment="1">
      <alignment horizontal="left" vertical="center" wrapText="1"/>
    </xf>
    <xf numFmtId="0" fontId="14" fillId="0" borderId="24" xfId="0" applyFont="1" applyBorder="1" applyAlignment="1">
      <alignment horizontal="right" vertical="center" wrapText="1"/>
    </xf>
    <xf numFmtId="0" fontId="14" fillId="0" borderId="23" xfId="0" applyFont="1" applyBorder="1" applyAlignment="1">
      <alignment horizontal="center" vertical="center"/>
    </xf>
    <xf numFmtId="0" fontId="14" fillId="0" borderId="36" xfId="0" applyFont="1" applyBorder="1" applyAlignment="1">
      <alignment horizontal="center" vertical="center"/>
    </xf>
    <xf numFmtId="0" fontId="34" fillId="0" borderId="37" xfId="0" applyFont="1" applyBorder="1" applyAlignment="1">
      <alignment horizontal="center" vertical="center" wrapText="1"/>
    </xf>
    <xf numFmtId="0" fontId="13" fillId="0" borderId="84" xfId="0" applyFont="1" applyBorder="1" applyAlignment="1">
      <alignment horizontal="center" vertical="center" wrapText="1"/>
    </xf>
    <xf numFmtId="0" fontId="13" fillId="0" borderId="37" xfId="0" applyFont="1" applyBorder="1" applyAlignment="1">
      <alignment horizontal="center" vertical="center" wrapText="1"/>
    </xf>
    <xf numFmtId="2" fontId="28" fillId="0" borderId="23" xfId="0" applyNumberFormat="1" applyFont="1" applyBorder="1" applyAlignment="1">
      <alignment horizontal="center" vertical="center" wrapText="1"/>
    </xf>
    <xf numFmtId="2" fontId="28" fillId="0" borderId="36" xfId="0" applyNumberFormat="1" applyFont="1" applyBorder="1" applyAlignment="1">
      <alignment horizontal="center" vertical="center" wrapText="1"/>
    </xf>
    <xf numFmtId="0" fontId="13" fillId="0" borderId="52" xfId="0" applyFont="1" applyBorder="1" applyAlignment="1">
      <alignment horizontal="center" vertical="center" wrapText="1"/>
    </xf>
    <xf numFmtId="0" fontId="13" fillId="0" borderId="45" xfId="0" applyFont="1" applyBorder="1" applyAlignment="1">
      <alignment horizontal="center" vertical="center" wrapText="1"/>
    </xf>
    <xf numFmtId="0" fontId="13" fillId="0" borderId="107" xfId="0" applyFont="1" applyBorder="1" applyAlignment="1">
      <alignment horizontal="center" vertical="center" wrapText="1"/>
    </xf>
    <xf numFmtId="0" fontId="13" fillId="0" borderId="105" xfId="0" applyFont="1" applyBorder="1" applyAlignment="1">
      <alignment horizontal="center" vertical="center" wrapText="1"/>
    </xf>
    <xf numFmtId="0" fontId="14" fillId="0" borderId="23" xfId="0" applyFont="1" applyBorder="1" applyAlignment="1">
      <alignment horizontal="center" vertical="center" wrapText="1"/>
    </xf>
    <xf numFmtId="0" fontId="14" fillId="0" borderId="37" xfId="0" applyFont="1" applyBorder="1" applyAlignment="1">
      <alignment horizontal="center" vertical="center" wrapText="1"/>
    </xf>
    <xf numFmtId="0" fontId="14" fillId="0" borderId="36" xfId="0" applyFont="1" applyBorder="1" applyAlignment="1">
      <alignment horizontal="center" vertical="center" wrapText="1"/>
    </xf>
    <xf numFmtId="0" fontId="13" fillId="0" borderId="124" xfId="0" applyFont="1" applyBorder="1" applyAlignment="1">
      <alignment horizontal="center" vertical="center" wrapText="1"/>
    </xf>
    <xf numFmtId="0" fontId="18" fillId="0" borderId="22" xfId="0" applyFont="1" applyBorder="1" applyAlignment="1">
      <alignment horizontal="center" vertical="center" wrapText="1"/>
    </xf>
    <xf numFmtId="0" fontId="54" fillId="0" borderId="46" xfId="0" applyFont="1" applyBorder="1" applyAlignment="1">
      <alignment horizontal="left" vertical="center" wrapText="1"/>
    </xf>
    <xf numFmtId="0" fontId="54" fillId="0" borderId="44" xfId="0" applyFont="1" applyBorder="1" applyAlignment="1">
      <alignment horizontal="left" vertical="center" wrapText="1"/>
    </xf>
    <xf numFmtId="0" fontId="54" fillId="0" borderId="53" xfId="0" applyFont="1" applyBorder="1" applyAlignment="1">
      <alignment horizontal="left" vertical="center" wrapText="1"/>
    </xf>
    <xf numFmtId="0" fontId="54" fillId="0" borderId="84" xfId="0" applyFont="1" applyBorder="1" applyAlignment="1">
      <alignment horizontal="left" vertical="center" wrapText="1"/>
    </xf>
    <xf numFmtId="0" fontId="54" fillId="0" borderId="0" xfId="0" applyFont="1" applyAlignment="1">
      <alignment horizontal="left" vertical="center" wrapText="1"/>
    </xf>
    <xf numFmtId="0" fontId="54" fillId="0" borderId="85" xfId="0" applyFont="1" applyBorder="1" applyAlignment="1">
      <alignment horizontal="left" vertical="center" wrapText="1"/>
    </xf>
    <xf numFmtId="0" fontId="14" fillId="0" borderId="84" xfId="0" applyFont="1" applyBorder="1" applyAlignment="1">
      <alignment horizontal="left" vertical="center" wrapText="1"/>
    </xf>
    <xf numFmtId="0" fontId="14" fillId="0" borderId="0" xfId="0" applyFont="1" applyAlignment="1">
      <alignment horizontal="left" vertical="center" wrapText="1"/>
    </xf>
    <xf numFmtId="0" fontId="14" fillId="0" borderId="85" xfId="0" applyFont="1" applyBorder="1" applyAlignment="1">
      <alignment horizontal="left" vertical="center" wrapText="1"/>
    </xf>
    <xf numFmtId="0" fontId="54" fillId="0" borderId="84" xfId="0" applyFont="1" applyBorder="1" applyAlignment="1">
      <alignment horizontal="center" vertical="center" wrapText="1"/>
    </xf>
    <xf numFmtId="0" fontId="54" fillId="0" borderId="0" xfId="0" applyFont="1" applyAlignment="1">
      <alignment horizontal="center" vertical="center" wrapText="1"/>
    </xf>
    <xf numFmtId="0" fontId="54" fillId="0" borderId="85" xfId="0" applyFont="1" applyBorder="1" applyAlignment="1">
      <alignment horizontal="center" vertical="center" wrapText="1"/>
    </xf>
    <xf numFmtId="0" fontId="54" fillId="0" borderId="52" xfId="0" applyFont="1" applyBorder="1" applyAlignment="1">
      <alignment horizontal="center" vertical="center" wrapText="1"/>
    </xf>
    <xf numFmtId="0" fontId="54" fillId="0" borderId="45" xfId="0" applyFont="1" applyBorder="1" applyAlignment="1">
      <alignment horizontal="center" vertical="center" wrapText="1"/>
    </xf>
    <xf numFmtId="0" fontId="54" fillId="0" borderId="54" xfId="0" applyFont="1" applyBorder="1" applyAlignment="1">
      <alignment horizontal="center" vertical="center" wrapText="1"/>
    </xf>
    <xf numFmtId="0" fontId="14" fillId="0" borderId="26" xfId="0" applyFont="1" applyBorder="1" applyAlignment="1">
      <alignment horizontal="center" vertical="center" wrapText="1"/>
    </xf>
    <xf numFmtId="0" fontId="14" fillId="0" borderId="34" xfId="0" applyFont="1" applyBorder="1" applyAlignment="1">
      <alignment horizontal="center" vertical="center" wrapText="1"/>
    </xf>
    <xf numFmtId="0" fontId="14" fillId="0" borderId="35" xfId="0" applyFont="1" applyBorder="1" applyAlignment="1">
      <alignment horizontal="center" vertical="center" wrapText="1"/>
    </xf>
    <xf numFmtId="0" fontId="41" fillId="0" borderId="22" xfId="1" applyFont="1" applyFill="1" applyBorder="1" applyAlignment="1" applyProtection="1">
      <alignment horizontal="center" vertical="center" wrapText="1"/>
    </xf>
    <xf numFmtId="0" fontId="37" fillId="5" borderId="22" xfId="1" applyFont="1" applyFill="1" applyBorder="1" applyAlignment="1" applyProtection="1">
      <alignment horizontal="center" vertical="center" wrapText="1"/>
    </xf>
    <xf numFmtId="0" fontId="40" fillId="0" borderId="22" xfId="0" applyFont="1" applyBorder="1" applyAlignment="1">
      <alignment horizontal="center" vertical="center" wrapText="1"/>
    </xf>
    <xf numFmtId="0" fontId="54" fillId="0" borderId="23" xfId="0" applyFont="1" applyBorder="1" applyAlignment="1">
      <alignment horizontal="center" vertical="center" wrapText="1"/>
    </xf>
    <xf numFmtId="0" fontId="54" fillId="0" borderId="36" xfId="0" applyFont="1" applyBorder="1" applyAlignment="1">
      <alignment horizontal="center" vertical="center" wrapText="1"/>
    </xf>
    <xf numFmtId="0" fontId="54" fillId="0" borderId="37" xfId="0" applyFont="1" applyBorder="1" applyAlignment="1">
      <alignment horizontal="center" vertical="center" wrapText="1"/>
    </xf>
    <xf numFmtId="0" fontId="134" fillId="0" borderId="23" xfId="0" applyFont="1" applyBorder="1" applyAlignment="1">
      <alignment horizontal="center" vertical="center" wrapText="1"/>
    </xf>
    <xf numFmtId="0" fontId="134" fillId="0" borderId="36" xfId="0" applyFont="1" applyBorder="1" applyAlignment="1">
      <alignment horizontal="center" vertical="center" wrapText="1"/>
    </xf>
    <xf numFmtId="0" fontId="134" fillId="0" borderId="37" xfId="0" applyFont="1" applyBorder="1" applyAlignment="1">
      <alignment horizontal="center" vertical="center" wrapText="1"/>
    </xf>
    <xf numFmtId="0" fontId="53" fillId="0" borderId="22" xfId="0" applyFont="1" applyBorder="1" applyAlignment="1">
      <alignment horizontal="left" vertical="center" wrapText="1"/>
    </xf>
    <xf numFmtId="0" fontId="25" fillId="0" borderId="101" xfId="0" applyFont="1" applyBorder="1" applyAlignment="1">
      <alignment horizontal="center" vertical="center" wrapText="1"/>
    </xf>
    <xf numFmtId="0" fontId="25" fillId="0" borderId="114" xfId="0" applyFont="1" applyBorder="1" applyAlignment="1">
      <alignment horizontal="center" vertical="center" wrapText="1"/>
    </xf>
    <xf numFmtId="0" fontId="25" fillId="0" borderId="109" xfId="0" applyFont="1" applyBorder="1" applyAlignment="1">
      <alignment horizontal="center" vertical="center" wrapText="1"/>
    </xf>
    <xf numFmtId="0" fontId="137" fillId="0" borderId="23" xfId="0" applyFont="1" applyBorder="1" applyAlignment="1">
      <alignment horizontal="center" vertical="center" wrapText="1"/>
    </xf>
    <xf numFmtId="0" fontId="137" fillId="0" borderId="37" xfId="0" applyFont="1" applyBorder="1" applyAlignment="1">
      <alignment horizontal="center" vertical="center" wrapText="1"/>
    </xf>
    <xf numFmtId="0" fontId="34" fillId="0" borderId="23" xfId="0" applyFont="1" applyBorder="1" applyAlignment="1">
      <alignment vertical="center" wrapText="1"/>
    </xf>
    <xf numFmtId="0" fontId="34" fillId="0" borderId="36" xfId="0" applyFont="1" applyBorder="1" applyAlignment="1">
      <alignment vertical="center" wrapText="1"/>
    </xf>
    <xf numFmtId="0" fontId="34" fillId="0" borderId="37" xfId="0" applyFont="1" applyBorder="1" applyAlignment="1">
      <alignment vertical="center" wrapText="1"/>
    </xf>
    <xf numFmtId="14" fontId="34" fillId="0" borderId="36" xfId="0" applyNumberFormat="1" applyFont="1" applyBorder="1" applyAlignment="1">
      <alignment horizontal="center" vertical="center" wrapText="1"/>
    </xf>
    <xf numFmtId="14" fontId="34" fillId="0" borderId="106" xfId="0" applyNumberFormat="1" applyFont="1" applyBorder="1" applyAlignment="1">
      <alignment horizontal="center" vertical="center" wrapText="1"/>
    </xf>
    <xf numFmtId="0" fontId="25" fillId="0" borderId="1" xfId="0" applyFont="1" applyBorder="1" applyAlignment="1">
      <alignment horizontal="center" vertical="center" wrapText="1"/>
    </xf>
    <xf numFmtId="0" fontId="25" fillId="0" borderId="128" xfId="0" applyFont="1" applyBorder="1" applyAlignment="1">
      <alignment horizontal="center" vertical="center" wrapText="1"/>
    </xf>
    <xf numFmtId="0" fontId="32" fillId="6" borderId="128" xfId="0" applyFont="1" applyFill="1" applyBorder="1" applyAlignment="1">
      <alignment horizontal="center" vertical="center" wrapText="1"/>
    </xf>
    <xf numFmtId="0" fontId="40" fillId="0" borderId="84" xfId="0" applyFont="1" applyBorder="1" applyAlignment="1">
      <alignment horizontal="center" vertical="center" wrapText="1"/>
    </xf>
    <xf numFmtId="0" fontId="40" fillId="0" borderId="0" xfId="0" applyFont="1" applyAlignment="1">
      <alignment horizontal="center" vertical="center" wrapText="1"/>
    </xf>
    <xf numFmtId="0" fontId="25" fillId="0" borderId="131" xfId="0" applyFont="1" applyBorder="1" applyAlignment="1">
      <alignment horizontal="center" vertical="center" wrapText="1"/>
    </xf>
    <xf numFmtId="0" fontId="25" fillId="0" borderId="132" xfId="0" applyFont="1" applyBorder="1" applyAlignment="1">
      <alignment horizontal="center" vertical="center" wrapText="1"/>
    </xf>
    <xf numFmtId="14" fontId="43" fillId="0" borderId="52" xfId="0" applyNumberFormat="1" applyFont="1" applyBorder="1" applyAlignment="1">
      <alignment horizontal="center" vertical="center" wrapText="1"/>
    </xf>
    <xf numFmtId="14" fontId="43" fillId="0" borderId="45" xfId="0" applyNumberFormat="1" applyFont="1" applyBorder="1" applyAlignment="1">
      <alignment horizontal="center" vertical="center" wrapText="1"/>
    </xf>
    <xf numFmtId="14" fontId="43" fillId="0" borderId="84" xfId="0" applyNumberFormat="1" applyFont="1" applyBorder="1" applyAlignment="1">
      <alignment horizontal="center" vertical="center" wrapText="1"/>
    </xf>
    <xf numFmtId="14" fontId="43" fillId="0" borderId="0" xfId="0" applyNumberFormat="1" applyFont="1" applyAlignment="1">
      <alignment horizontal="center" vertical="center" wrapText="1"/>
    </xf>
    <xf numFmtId="0" fontId="25" fillId="0" borderId="0" xfId="0" applyFont="1" applyAlignment="1">
      <alignment horizontal="center" vertical="center" wrapText="1"/>
    </xf>
    <xf numFmtId="0" fontId="25" fillId="0" borderId="53" xfId="0" applyFont="1" applyBorder="1" applyAlignment="1">
      <alignment horizontal="center" vertical="center" wrapText="1"/>
    </xf>
    <xf numFmtId="0" fontId="86" fillId="15" borderId="77" xfId="1" applyFont="1" applyFill="1" applyBorder="1" applyAlignment="1" applyProtection="1">
      <alignment horizontal="center" vertical="center" wrapText="1"/>
    </xf>
    <xf numFmtId="0" fontId="86" fillId="15" borderId="0" xfId="1" applyFont="1" applyFill="1" applyBorder="1" applyAlignment="1" applyProtection="1">
      <alignment horizontal="center" vertical="center" wrapText="1"/>
    </xf>
    <xf numFmtId="0" fontId="25" fillId="0" borderId="44" xfId="0" applyFont="1" applyBorder="1" applyAlignment="1">
      <alignment horizontal="center" vertical="center" wrapText="1"/>
    </xf>
    <xf numFmtId="0" fontId="25" fillId="0" borderId="77" xfId="0" applyFont="1" applyBorder="1" applyAlignment="1">
      <alignment horizontal="center" vertical="center" wrapText="1"/>
    </xf>
    <xf numFmtId="0" fontId="82" fillId="0" borderId="100" xfId="0" applyFont="1" applyBorder="1" applyAlignment="1">
      <alignment horizontal="center" vertical="center" wrapText="1"/>
    </xf>
    <xf numFmtId="0" fontId="82" fillId="0" borderId="74" xfId="0" applyFont="1" applyBorder="1" applyAlignment="1">
      <alignment horizontal="center" vertical="center" wrapText="1"/>
    </xf>
    <xf numFmtId="2" fontId="40" fillId="0" borderId="84" xfId="0" applyNumberFormat="1" applyFont="1" applyBorder="1" applyAlignment="1">
      <alignment horizontal="center" vertical="center" wrapText="1"/>
    </xf>
    <xf numFmtId="2" fontId="40" fillId="0" borderId="0" xfId="0" applyNumberFormat="1" applyFont="1" applyAlignment="1">
      <alignment horizontal="center" vertical="center" wrapText="1"/>
    </xf>
    <xf numFmtId="0" fontId="25" fillId="0" borderId="133" xfId="0" applyFont="1" applyBorder="1" applyAlignment="1">
      <alignment horizontal="center" vertical="center" wrapText="1"/>
    </xf>
    <xf numFmtId="0" fontId="25" fillId="0" borderId="134" xfId="0" applyFont="1" applyBorder="1" applyAlignment="1">
      <alignment horizontal="center" vertical="center" wrapText="1"/>
    </xf>
    <xf numFmtId="0" fontId="25" fillId="0" borderId="135" xfId="0" applyFont="1" applyBorder="1" applyAlignment="1">
      <alignment horizontal="center" vertical="center" wrapText="1"/>
    </xf>
    <xf numFmtId="0" fontId="25" fillId="0" borderId="10" xfId="0" applyFont="1" applyBorder="1" applyAlignment="1">
      <alignment horizontal="center" vertical="center" wrapText="1"/>
    </xf>
    <xf numFmtId="0" fontId="25" fillId="0" borderId="12" xfId="0" applyFont="1" applyBorder="1" applyAlignment="1">
      <alignment horizontal="center" vertical="center" wrapText="1"/>
    </xf>
    <xf numFmtId="0" fontId="25" fillId="0" borderId="136" xfId="0" applyFont="1" applyBorder="1" applyAlignment="1">
      <alignment horizontal="center" vertical="center" wrapText="1"/>
    </xf>
    <xf numFmtId="0" fontId="25" fillId="0" borderId="14" xfId="0" applyFont="1" applyBorder="1" applyAlignment="1">
      <alignment horizontal="center" vertical="center" wrapText="1"/>
    </xf>
    <xf numFmtId="0" fontId="25" fillId="0" borderId="13" xfId="0" applyFont="1" applyBorder="1" applyAlignment="1">
      <alignment horizontal="center" vertical="center" wrapText="1"/>
    </xf>
    <xf numFmtId="0" fontId="25" fillId="0" borderId="137" xfId="0" applyFont="1" applyBorder="1" applyAlignment="1">
      <alignment horizontal="center" vertical="center" wrapText="1"/>
    </xf>
    <xf numFmtId="0" fontId="25" fillId="0" borderId="128" xfId="0" applyFont="1" applyBorder="1" applyAlignment="1">
      <alignment horizontal="left" vertical="center"/>
    </xf>
    <xf numFmtId="0" fontId="25" fillId="0" borderId="1" xfId="0" applyFont="1" applyBorder="1" applyAlignment="1">
      <alignment horizontal="left" vertical="center"/>
    </xf>
    <xf numFmtId="0" fontId="25" fillId="0" borderId="130" xfId="0" applyFont="1" applyBorder="1" applyAlignment="1">
      <alignment horizontal="left" vertical="center"/>
    </xf>
    <xf numFmtId="0" fontId="25" fillId="0" borderId="131" xfId="0" applyFont="1" applyBorder="1" applyAlignment="1">
      <alignment horizontal="left" vertical="center"/>
    </xf>
    <xf numFmtId="0" fontId="130" fillId="0" borderId="125" xfId="0" applyFont="1" applyBorder="1" applyAlignment="1">
      <alignment horizontal="center" vertical="center" wrapText="1"/>
    </xf>
    <xf numFmtId="0" fontId="130" fillId="0" borderId="126" xfId="0" applyFont="1" applyBorder="1" applyAlignment="1">
      <alignment horizontal="center" vertical="center" wrapText="1"/>
    </xf>
    <xf numFmtId="0" fontId="130" fillId="0" borderId="127" xfId="0" applyFont="1" applyBorder="1" applyAlignment="1">
      <alignment horizontal="center" vertical="center" wrapText="1"/>
    </xf>
    <xf numFmtId="0" fontId="130" fillId="0" borderId="128" xfId="0" applyFont="1" applyBorder="1" applyAlignment="1">
      <alignment horizontal="center" vertical="center" wrapText="1"/>
    </xf>
    <xf numFmtId="0" fontId="130" fillId="0" borderId="1" xfId="0" applyFont="1" applyBorder="1" applyAlignment="1">
      <alignment horizontal="center" vertical="center" wrapText="1"/>
    </xf>
    <xf numFmtId="0" fontId="130" fillId="0" borderId="129" xfId="0" applyFont="1" applyBorder="1" applyAlignment="1">
      <alignment horizontal="center" vertical="center" wrapText="1"/>
    </xf>
    <xf numFmtId="0" fontId="25" fillId="0" borderId="129" xfId="0" applyFont="1" applyBorder="1" applyAlignment="1">
      <alignment horizontal="center" vertical="center" wrapText="1"/>
    </xf>
    <xf numFmtId="0" fontId="13" fillId="0" borderId="34" xfId="0" applyFont="1" applyBorder="1" applyAlignment="1">
      <alignment horizontal="center" vertical="center" wrapText="1"/>
    </xf>
    <xf numFmtId="0" fontId="13" fillId="0" borderId="26" xfId="0" applyFont="1" applyBorder="1" applyAlignment="1">
      <alignment horizontal="center" vertical="center" textRotation="90" wrapText="1"/>
    </xf>
    <xf numFmtId="0" fontId="13" fillId="0" borderId="35" xfId="0" applyFont="1" applyBorder="1" applyAlignment="1">
      <alignment horizontal="center" vertical="center" textRotation="90" wrapText="1"/>
    </xf>
    <xf numFmtId="0" fontId="18" fillId="0" borderId="71" xfId="0" applyFont="1" applyBorder="1" applyAlignment="1">
      <alignment horizontal="center" vertical="center"/>
    </xf>
    <xf numFmtId="0" fontId="18" fillId="0" borderId="69" xfId="0" applyFont="1" applyBorder="1" applyAlignment="1">
      <alignment horizontal="center" vertical="center"/>
    </xf>
    <xf numFmtId="0" fontId="18" fillId="0" borderId="70" xfId="0" applyFont="1" applyBorder="1" applyAlignment="1">
      <alignment horizontal="center" vertical="center"/>
    </xf>
    <xf numFmtId="0" fontId="13" fillId="0" borderId="82" xfId="0" applyFont="1" applyBorder="1" applyAlignment="1">
      <alignment horizontal="center" vertical="center"/>
    </xf>
    <xf numFmtId="0" fontId="32" fillId="0" borderId="69" xfId="0" applyFont="1" applyBorder="1" applyAlignment="1">
      <alignment horizontal="center" vertical="center"/>
    </xf>
    <xf numFmtId="0" fontId="32" fillId="0" borderId="83" xfId="0" applyFont="1" applyBorder="1" applyAlignment="1">
      <alignment vertical="center"/>
    </xf>
    <xf numFmtId="0" fontId="14" fillId="0" borderId="18" xfId="0" applyFont="1" applyBorder="1" applyAlignment="1">
      <alignment horizontal="center" vertical="center" wrapText="1"/>
    </xf>
    <xf numFmtId="0" fontId="14" fillId="0" borderId="19" xfId="0" applyFont="1" applyBorder="1" applyAlignment="1">
      <alignment horizontal="center" vertical="center" wrapText="1"/>
    </xf>
    <xf numFmtId="0" fontId="14" fillId="0" borderId="20" xfId="0" applyFont="1" applyBorder="1" applyAlignment="1">
      <alignment horizontal="center" vertical="center" wrapText="1"/>
    </xf>
    <xf numFmtId="0" fontId="14" fillId="0" borderId="21" xfId="0" applyFont="1" applyBorder="1" applyAlignment="1">
      <alignment horizontal="center" vertical="center" wrapText="1"/>
    </xf>
    <xf numFmtId="0" fontId="14" fillId="0" borderId="13" xfId="0" applyFont="1" applyBorder="1" applyAlignment="1">
      <alignment horizontal="center" vertical="center" wrapText="1"/>
    </xf>
    <xf numFmtId="0" fontId="14" fillId="0" borderId="17" xfId="0" applyFont="1" applyBorder="1" applyAlignment="1">
      <alignment horizontal="center" vertical="center" wrapText="1"/>
    </xf>
    <xf numFmtId="0" fontId="14" fillId="0" borderId="1" xfId="0" applyFont="1" applyBorder="1" applyAlignment="1">
      <alignment horizontal="center" vertical="center"/>
    </xf>
    <xf numFmtId="0" fontId="14" fillId="0" borderId="2" xfId="0" applyFont="1" applyBorder="1" applyAlignment="1">
      <alignment horizontal="center" vertical="center"/>
    </xf>
    <xf numFmtId="0" fontId="13" fillId="0" borderId="22" xfId="0" applyFont="1" applyBorder="1" applyAlignment="1">
      <alignment horizontal="center" vertical="center"/>
    </xf>
    <xf numFmtId="0" fontId="13" fillId="0" borderId="31" xfId="0" applyFont="1" applyBorder="1" applyAlignment="1">
      <alignment horizontal="center" vertical="center" textRotation="90" wrapText="1"/>
    </xf>
    <xf numFmtId="0" fontId="13" fillId="0" borderId="33" xfId="0" applyFont="1" applyBorder="1" applyAlignment="1">
      <alignment horizontal="center" vertical="center" textRotation="90" wrapText="1"/>
    </xf>
    <xf numFmtId="0" fontId="13" fillId="0" borderId="79"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80" xfId="0" applyFont="1" applyBorder="1" applyAlignment="1">
      <alignment horizontal="center" vertical="center" wrapText="1"/>
    </xf>
    <xf numFmtId="0" fontId="29" fillId="0" borderId="22" xfId="0" applyFont="1" applyBorder="1" applyAlignment="1">
      <alignment horizontal="center" vertical="center" wrapText="1"/>
    </xf>
    <xf numFmtId="0" fontId="29" fillId="0" borderId="23" xfId="0" applyFont="1" applyBorder="1" applyAlignment="1">
      <alignment horizontal="center" vertical="center" wrapText="1"/>
    </xf>
    <xf numFmtId="0" fontId="29" fillId="0" borderId="37" xfId="0" applyFont="1" applyBorder="1" applyAlignment="1">
      <alignment horizontal="center" vertical="center" wrapText="1"/>
    </xf>
    <xf numFmtId="0" fontId="32" fillId="0" borderId="22" xfId="0" applyFont="1" applyBorder="1" applyAlignment="1">
      <alignment horizontal="center" vertical="center"/>
    </xf>
    <xf numFmtId="0" fontId="32" fillId="0" borderId="28" xfId="0" applyFont="1" applyBorder="1" applyAlignment="1">
      <alignment horizontal="center" vertical="center"/>
    </xf>
    <xf numFmtId="0" fontId="13" fillId="11" borderId="90" xfId="0" applyFont="1" applyFill="1" applyBorder="1" applyAlignment="1">
      <alignment horizontal="center" vertical="center" wrapText="1"/>
    </xf>
    <xf numFmtId="0" fontId="13" fillId="11" borderId="44" xfId="0" applyFont="1" applyFill="1" applyBorder="1" applyAlignment="1">
      <alignment horizontal="center" vertical="center" wrapText="1"/>
    </xf>
    <xf numFmtId="0" fontId="13" fillId="11" borderId="88" xfId="0" applyFont="1" applyFill="1" applyBorder="1" applyAlignment="1">
      <alignment horizontal="center" vertical="center" wrapText="1"/>
    </xf>
    <xf numFmtId="0" fontId="19" fillId="0" borderId="22" xfId="0" applyFont="1" applyBorder="1" applyAlignment="1">
      <alignment horizontal="right" vertical="center" wrapText="1"/>
    </xf>
    <xf numFmtId="0" fontId="29" fillId="0" borderId="46" xfId="0" applyFont="1" applyBorder="1" applyAlignment="1">
      <alignment horizontal="center" vertical="center" wrapText="1"/>
    </xf>
    <xf numFmtId="0" fontId="29" fillId="0" borderId="44" xfId="0" applyFont="1" applyBorder="1" applyAlignment="1">
      <alignment horizontal="center" vertical="center" wrapText="1"/>
    </xf>
    <xf numFmtId="0" fontId="29" fillId="0" borderId="88" xfId="0" applyFont="1" applyBorder="1" applyAlignment="1">
      <alignment horizontal="center" vertical="center" wrapText="1"/>
    </xf>
    <xf numFmtId="0" fontId="29" fillId="0" borderId="86" xfId="0" applyFont="1" applyBorder="1" applyAlignment="1">
      <alignment horizontal="center" vertical="center" wrapText="1"/>
    </xf>
    <xf numFmtId="0" fontId="29" fillId="0" borderId="87" xfId="0" applyFont="1" applyBorder="1" applyAlignment="1">
      <alignment horizontal="center" vertical="center" wrapText="1"/>
    </xf>
    <xf numFmtId="0" fontId="29" fillId="0" borderId="89" xfId="0" applyFont="1" applyBorder="1" applyAlignment="1">
      <alignment horizontal="center" vertical="center" wrapText="1"/>
    </xf>
    <xf numFmtId="167" fontId="29" fillId="0" borderId="23" xfId="0" applyNumberFormat="1" applyFont="1" applyBorder="1" applyAlignment="1">
      <alignment horizontal="center" vertical="center"/>
    </xf>
    <xf numFmtId="167" fontId="29" fillId="0" borderId="37" xfId="0" applyNumberFormat="1" applyFont="1" applyBorder="1" applyAlignment="1">
      <alignment horizontal="center" vertical="center"/>
    </xf>
    <xf numFmtId="0" fontId="29" fillId="0" borderId="110" xfId="0" applyFont="1" applyBorder="1" applyAlignment="1">
      <alignment horizontal="center" vertical="center" wrapText="1"/>
    </xf>
    <xf numFmtId="0" fontId="29" fillId="0" borderId="111" xfId="0" applyFont="1" applyBorder="1" applyAlignment="1">
      <alignment horizontal="center" vertical="center" wrapText="1"/>
    </xf>
    <xf numFmtId="0" fontId="19" fillId="0" borderId="30" xfId="0" applyFont="1" applyBorder="1" applyAlignment="1">
      <alignment horizontal="right" vertical="center" wrapText="1"/>
    </xf>
    <xf numFmtId="0" fontId="29" fillId="0" borderId="30" xfId="0" applyFont="1" applyBorder="1" applyAlignment="1">
      <alignment horizontal="left" vertical="center" wrapText="1"/>
    </xf>
    <xf numFmtId="0" fontId="67" fillId="0" borderId="22" xfId="0" applyFont="1" applyBorder="1" applyAlignment="1">
      <alignment horizontal="left" vertical="center" wrapText="1"/>
    </xf>
    <xf numFmtId="0" fontId="67" fillId="0" borderId="91" xfId="0" applyFont="1" applyBorder="1" applyAlignment="1">
      <alignment horizontal="left" vertical="center" wrapText="1"/>
    </xf>
    <xf numFmtId="0" fontId="13" fillId="0" borderId="22" xfId="0" applyFont="1" applyBorder="1" applyAlignment="1">
      <alignment horizontal="right" vertical="center" wrapText="1"/>
    </xf>
    <xf numFmtId="0" fontId="13" fillId="11" borderId="27" xfId="0" applyFont="1" applyFill="1" applyBorder="1" applyAlignment="1">
      <alignment horizontal="center" vertical="center" wrapText="1"/>
    </xf>
    <xf numFmtId="0" fontId="13" fillId="11" borderId="22" xfId="0" applyFont="1" applyFill="1" applyBorder="1" applyAlignment="1">
      <alignment horizontal="center" vertical="center" wrapText="1"/>
    </xf>
    <xf numFmtId="0" fontId="13" fillId="11" borderId="28" xfId="0" applyFont="1" applyFill="1" applyBorder="1" applyAlignment="1">
      <alignment horizontal="center" vertical="center" wrapText="1"/>
    </xf>
    <xf numFmtId="0" fontId="29" fillId="0" borderId="53" xfId="0" applyFont="1" applyBorder="1" applyAlignment="1">
      <alignment horizontal="center" vertical="center" wrapText="1"/>
    </xf>
    <xf numFmtId="0" fontId="29" fillId="0" borderId="84" xfId="0" applyFont="1" applyBorder="1" applyAlignment="1">
      <alignment horizontal="center" vertical="center" wrapText="1"/>
    </xf>
    <xf numFmtId="0" fontId="29" fillId="0" borderId="0" xfId="0" applyFont="1" applyAlignment="1">
      <alignment horizontal="center" vertical="center" wrapText="1"/>
    </xf>
    <xf numFmtId="0" fontId="29" fillId="0" borderId="85" xfId="0" applyFont="1" applyBorder="1" applyAlignment="1">
      <alignment horizontal="center" vertical="center" wrapText="1"/>
    </xf>
    <xf numFmtId="0" fontId="29" fillId="0" borderId="52" xfId="0" applyFont="1" applyBorder="1" applyAlignment="1">
      <alignment horizontal="center" vertical="center" wrapText="1"/>
    </xf>
    <xf numFmtId="0" fontId="29" fillId="0" borderId="45" xfId="0" applyFont="1" applyBorder="1" applyAlignment="1">
      <alignment horizontal="center" vertical="center" wrapText="1"/>
    </xf>
    <xf numFmtId="0" fontId="29" fillId="0" borderId="54" xfId="0" applyFont="1" applyBorder="1" applyAlignment="1">
      <alignment horizontal="center" vertical="center" wrapText="1"/>
    </xf>
    <xf numFmtId="0" fontId="29" fillId="0" borderId="92" xfId="0" applyFont="1" applyBorder="1" applyAlignment="1">
      <alignment horizontal="center" vertical="center" wrapText="1"/>
    </xf>
    <xf numFmtId="0" fontId="29" fillId="0" borderId="93" xfId="0" applyFont="1" applyBorder="1" applyAlignment="1">
      <alignment horizontal="center" vertical="center" wrapText="1"/>
    </xf>
    <xf numFmtId="0" fontId="29" fillId="0" borderId="98" xfId="0" applyFont="1" applyBorder="1" applyAlignment="1">
      <alignment horizontal="center" vertical="center" wrapText="1"/>
    </xf>
    <xf numFmtId="0" fontId="13" fillId="0" borderId="81" xfId="0" applyFont="1" applyBorder="1" applyAlignment="1">
      <alignment horizontal="center" vertical="center" textRotation="90" wrapText="1"/>
    </xf>
    <xf numFmtId="0" fontId="13" fillId="0" borderId="78" xfId="0" applyFont="1" applyBorder="1" applyAlignment="1">
      <alignment horizontal="center" vertical="center" textRotation="90" wrapText="1"/>
    </xf>
    <xf numFmtId="0" fontId="13" fillId="0" borderId="58" xfId="0" applyFont="1" applyBorder="1" applyAlignment="1">
      <alignment horizontal="center" vertical="center"/>
    </xf>
    <xf numFmtId="0" fontId="13" fillId="0" borderId="59" xfId="0" applyFont="1" applyBorder="1" applyAlignment="1">
      <alignment horizontal="center" vertical="center"/>
    </xf>
    <xf numFmtId="0" fontId="25" fillId="3" borderId="22" xfId="0" applyFont="1" applyFill="1" applyBorder="1" applyAlignment="1">
      <alignment horizontal="center" vertical="center" wrapText="1"/>
    </xf>
    <xf numFmtId="0" fontId="13" fillId="0" borderId="60" xfId="0" applyFont="1" applyBorder="1" applyAlignment="1">
      <alignment horizontal="center" vertical="center"/>
    </xf>
    <xf numFmtId="0" fontId="13" fillId="0" borderId="91" xfId="0" applyFont="1" applyBorder="1" applyAlignment="1">
      <alignment horizontal="right" vertical="center" wrapText="1"/>
    </xf>
    <xf numFmtId="0" fontId="32" fillId="0" borderId="91" xfId="0" applyFont="1" applyBorder="1" applyAlignment="1">
      <alignment horizontal="right" vertical="center"/>
    </xf>
    <xf numFmtId="0" fontId="13" fillId="0" borderId="28" xfId="0" applyFont="1" applyBorder="1" applyAlignment="1">
      <alignment horizontal="center" vertical="center" textRotation="90" wrapText="1"/>
    </xf>
    <xf numFmtId="0" fontId="32" fillId="0" borderId="26" xfId="0" applyFont="1" applyBorder="1" applyAlignment="1">
      <alignment horizontal="center" vertical="center" wrapText="1"/>
    </xf>
    <xf numFmtId="0" fontId="32" fillId="0" borderId="35" xfId="0" applyFont="1" applyBorder="1" applyAlignment="1">
      <alignment horizontal="center" vertical="center" wrapText="1"/>
    </xf>
    <xf numFmtId="0" fontId="70" fillId="0" borderId="22" xfId="0" applyFont="1" applyBorder="1" applyAlignment="1">
      <alignment horizontal="center" vertical="center" textRotation="90" wrapText="1"/>
    </xf>
    <xf numFmtId="0" fontId="18" fillId="0" borderId="22" xfId="0" applyFont="1" applyBorder="1" applyAlignment="1">
      <alignment horizontal="center" vertical="center"/>
    </xf>
    <xf numFmtId="0" fontId="13" fillId="0" borderId="22" xfId="0" applyFont="1" applyBorder="1" applyAlignment="1">
      <alignment horizontal="center" vertical="center" textRotation="90" wrapText="1"/>
    </xf>
    <xf numFmtId="0" fontId="18" fillId="10" borderId="22" xfId="0" applyFont="1" applyFill="1" applyBorder="1" applyAlignment="1">
      <alignment horizontal="center" vertical="center" wrapText="1"/>
    </xf>
    <xf numFmtId="0" fontId="16" fillId="0" borderId="22" xfId="0" applyFont="1" applyBorder="1" applyAlignment="1">
      <alignment horizontal="right" vertical="center" wrapText="1"/>
    </xf>
    <xf numFmtId="0" fontId="72" fillId="5" borderId="22" xfId="1" applyFont="1" applyFill="1" applyBorder="1" applyAlignment="1" applyProtection="1">
      <alignment horizontal="center" vertical="center" wrapText="1"/>
    </xf>
    <xf numFmtId="0" fontId="19" fillId="0" borderId="46" xfId="0" applyFont="1" applyBorder="1" applyAlignment="1">
      <alignment horizontal="center" vertical="center" wrapText="1"/>
    </xf>
    <xf numFmtId="0" fontId="19" fillId="0" borderId="44" xfId="0" applyFont="1" applyBorder="1" applyAlignment="1">
      <alignment horizontal="center" vertical="center" wrapText="1"/>
    </xf>
    <xf numFmtId="0" fontId="19" fillId="0" borderId="53" xfId="0" applyFont="1" applyBorder="1" applyAlignment="1">
      <alignment horizontal="center" vertical="center" wrapText="1"/>
    </xf>
    <xf numFmtId="0" fontId="178" fillId="0" borderId="22" xfId="0" applyFont="1" applyBorder="1" applyAlignment="1">
      <alignment horizontal="right" vertical="center" wrapText="1"/>
    </xf>
    <xf numFmtId="1" fontId="67" fillId="0" borderId="22" xfId="0" applyNumberFormat="1" applyFont="1" applyBorder="1" applyAlignment="1">
      <alignment horizontal="center" vertical="center" wrapText="1"/>
    </xf>
    <xf numFmtId="0" fontId="40" fillId="0" borderId="22" xfId="0" applyFont="1" applyBorder="1" applyAlignment="1">
      <alignment horizontal="center" vertical="center"/>
    </xf>
    <xf numFmtId="168" fontId="67" fillId="0" borderId="22" xfId="0" applyNumberFormat="1" applyFont="1" applyBorder="1" applyAlignment="1">
      <alignment horizontal="center" vertical="center"/>
    </xf>
    <xf numFmtId="168" fontId="67" fillId="0" borderId="29" xfId="0" applyNumberFormat="1" applyFont="1" applyBorder="1" applyAlignment="1">
      <alignment horizontal="center" vertical="center"/>
    </xf>
    <xf numFmtId="0" fontId="43" fillId="0" borderId="22" xfId="0" applyFont="1" applyBorder="1" applyAlignment="1">
      <alignment horizontal="left" vertical="center" wrapText="1"/>
    </xf>
    <xf numFmtId="0" fontId="69" fillId="0" borderId="22" xfId="0" applyFont="1" applyBorder="1" applyAlignment="1">
      <alignment horizontal="center" vertical="center" wrapText="1"/>
    </xf>
    <xf numFmtId="0" fontId="67" fillId="0" borderId="22" xfId="0" applyFont="1" applyBorder="1" applyAlignment="1">
      <alignment horizontal="center" vertical="center" wrapText="1"/>
    </xf>
    <xf numFmtId="0" fontId="23" fillId="0" borderId="22" xfId="0" applyFont="1" applyBorder="1" applyAlignment="1">
      <alignment horizontal="center" vertical="center"/>
    </xf>
    <xf numFmtId="0" fontId="23" fillId="0" borderId="29" xfId="0" applyFont="1" applyBorder="1" applyAlignment="1">
      <alignment horizontal="center" vertical="center"/>
    </xf>
    <xf numFmtId="0" fontId="76" fillId="0" borderId="22" xfId="0" applyFont="1" applyBorder="1" applyAlignment="1">
      <alignment horizontal="center" vertical="center" wrapText="1"/>
    </xf>
    <xf numFmtId="0" fontId="76" fillId="0" borderId="29" xfId="0" applyFont="1" applyBorder="1" applyAlignment="1">
      <alignment horizontal="center" vertical="center" wrapText="1"/>
    </xf>
    <xf numFmtId="0" fontId="76" fillId="0" borderId="24" xfId="0" applyFont="1" applyBorder="1" applyAlignment="1">
      <alignment horizontal="center" vertical="center" wrapText="1"/>
    </xf>
    <xf numFmtId="0" fontId="76" fillId="0" borderId="76" xfId="0" applyFont="1" applyBorder="1" applyAlignment="1">
      <alignment horizontal="center" vertical="center" wrapText="1"/>
    </xf>
    <xf numFmtId="0" fontId="29" fillId="0" borderId="24" xfId="0" applyFont="1" applyBorder="1" applyAlignment="1">
      <alignment horizontal="left" vertical="center" wrapText="1"/>
    </xf>
    <xf numFmtId="0" fontId="69" fillId="0" borderId="24" xfId="0" applyFont="1" applyBorder="1" applyAlignment="1">
      <alignment horizontal="center" vertical="center" wrapText="1"/>
    </xf>
    <xf numFmtId="168" fontId="67" fillId="0" borderId="24" xfId="0" applyNumberFormat="1" applyFont="1" applyBorder="1" applyAlignment="1">
      <alignment horizontal="center" vertical="center"/>
    </xf>
    <xf numFmtId="0" fontId="80" fillId="0" borderId="22" xfId="0" applyFont="1" applyBorder="1" applyAlignment="1">
      <alignment horizontal="center" vertical="center" wrapText="1"/>
    </xf>
    <xf numFmtId="0" fontId="79" fillId="0" borderId="22" xfId="0" applyFont="1" applyBorder="1" applyAlignment="1">
      <alignment horizontal="center" vertical="center" wrapText="1"/>
    </xf>
    <xf numFmtId="0" fontId="77" fillId="0" borderId="22" xfId="0" applyFont="1" applyBorder="1" applyAlignment="1">
      <alignment horizontal="center" vertical="center" wrapText="1"/>
    </xf>
    <xf numFmtId="0" fontId="82" fillId="0" borderId="22" xfId="0" applyFont="1" applyBorder="1" applyAlignment="1">
      <alignment horizontal="center" vertical="center" wrapText="1"/>
    </xf>
    <xf numFmtId="0" fontId="77" fillId="0" borderId="29" xfId="0" applyFont="1" applyBorder="1" applyAlignment="1">
      <alignment horizontal="center" vertical="center" wrapText="1"/>
    </xf>
    <xf numFmtId="1" fontId="71" fillId="0" borderId="22" xfId="0" applyNumberFormat="1" applyFont="1" applyBorder="1" applyAlignment="1">
      <alignment horizontal="center" vertical="center" wrapText="1"/>
    </xf>
    <xf numFmtId="1" fontId="73" fillId="0" borderId="22" xfId="0" applyNumberFormat="1" applyFont="1" applyBorder="1" applyAlignment="1">
      <alignment horizontal="center" vertical="center" wrapText="1"/>
    </xf>
    <xf numFmtId="0" fontId="83" fillId="0" borderId="22" xfId="0" applyFont="1" applyBorder="1" applyAlignment="1">
      <alignment horizontal="right" vertical="center" wrapText="1"/>
    </xf>
    <xf numFmtId="0" fontId="43" fillId="0" borderId="22" xfId="0" applyFont="1" applyBorder="1" applyAlignment="1">
      <alignment horizontal="center" vertical="center" wrapText="1"/>
    </xf>
    <xf numFmtId="0" fontId="67" fillId="0" borderId="22" xfId="0" applyFont="1" applyBorder="1" applyAlignment="1">
      <alignment horizontal="right" vertical="center" wrapText="1"/>
    </xf>
    <xf numFmtId="0" fontId="67" fillId="9" borderId="22" xfId="0" applyFont="1" applyFill="1" applyBorder="1" applyAlignment="1">
      <alignment horizontal="center" vertical="center" wrapText="1"/>
    </xf>
    <xf numFmtId="0" fontId="27" fillId="0" borderId="22" xfId="0" applyFont="1" applyBorder="1" applyAlignment="1">
      <alignment horizontal="center" vertical="center" wrapText="1"/>
    </xf>
    <xf numFmtId="0" fontId="27" fillId="0" borderId="29" xfId="0" applyFont="1" applyBorder="1" applyAlignment="1">
      <alignment horizontal="center" vertical="center" wrapText="1"/>
    </xf>
    <xf numFmtId="0" fontId="27" fillId="0" borderId="22" xfId="0" applyFont="1" applyBorder="1" applyAlignment="1">
      <alignment horizontal="center" vertical="center"/>
    </xf>
    <xf numFmtId="0" fontId="67" fillId="0" borderId="22" xfId="0" applyFont="1" applyBorder="1" applyAlignment="1">
      <alignment horizontal="center" vertical="center"/>
    </xf>
    <xf numFmtId="0" fontId="75" fillId="0" borderId="22" xfId="0" applyFont="1" applyBorder="1" applyAlignment="1">
      <alignment horizontal="right" vertical="center" wrapText="1"/>
    </xf>
    <xf numFmtId="1" fontId="27" fillId="0" borderId="22" xfId="0" applyNumberFormat="1" applyFont="1" applyBorder="1" applyAlignment="1">
      <alignment horizontal="center" vertical="center" wrapText="1"/>
    </xf>
    <xf numFmtId="0" fontId="67" fillId="0" borderId="29" xfId="0" applyFont="1" applyBorder="1" applyAlignment="1">
      <alignment horizontal="center" vertical="center"/>
    </xf>
    <xf numFmtId="0" fontId="74" fillId="0" borderId="139" xfId="0" applyFont="1" applyBorder="1" applyAlignment="1">
      <alignment horizontal="center" vertical="center"/>
    </xf>
    <xf numFmtId="0" fontId="74" fillId="0" borderId="32" xfId="0" applyFont="1" applyBorder="1" applyAlignment="1">
      <alignment horizontal="center" vertical="center"/>
    </xf>
    <xf numFmtId="0" fontId="74" fillId="0" borderId="140" xfId="0" applyFont="1" applyBorder="1" applyAlignment="1">
      <alignment horizontal="center" vertical="center"/>
    </xf>
    <xf numFmtId="0" fontId="67" fillId="0" borderId="62" xfId="0" applyFont="1" applyBorder="1" applyAlignment="1">
      <alignment horizontal="center" vertical="center" wrapText="1"/>
    </xf>
    <xf numFmtId="0" fontId="67" fillId="0" borderId="29" xfId="0" applyFont="1" applyBorder="1" applyAlignment="1">
      <alignment horizontal="center" vertical="center" wrapText="1"/>
    </xf>
    <xf numFmtId="0" fontId="23" fillId="0" borderId="62" xfId="0" applyFont="1" applyBorder="1" applyAlignment="1">
      <alignment horizontal="center" vertical="center"/>
    </xf>
    <xf numFmtId="0" fontId="23" fillId="0" borderId="63" xfId="0" applyFont="1" applyBorder="1" applyAlignment="1">
      <alignment horizontal="center" vertical="center"/>
    </xf>
    <xf numFmtId="0" fontId="27" fillId="0" borderId="23" xfId="0" applyFont="1" applyBorder="1" applyAlignment="1">
      <alignment horizontal="center" vertical="center"/>
    </xf>
    <xf numFmtId="0" fontId="27" fillId="0" borderId="36" xfId="0" applyFont="1" applyBorder="1" applyAlignment="1">
      <alignment horizontal="center" vertical="center"/>
    </xf>
    <xf numFmtId="0" fontId="27" fillId="0" borderId="37" xfId="0" applyFont="1" applyBorder="1" applyAlignment="1">
      <alignment horizontal="center" vertical="center"/>
    </xf>
    <xf numFmtId="0" fontId="29" fillId="0" borderId="46" xfId="0" applyFont="1" applyBorder="1" applyAlignment="1">
      <alignment horizontal="left" vertical="center" wrapText="1"/>
    </xf>
    <xf numFmtId="0" fontId="29" fillId="0" borderId="44" xfId="0" applyFont="1" applyBorder="1" applyAlignment="1">
      <alignment horizontal="left" vertical="center" wrapText="1"/>
    </xf>
    <xf numFmtId="0" fontId="29" fillId="0" borderId="53" xfId="0" applyFont="1" applyBorder="1" applyAlignment="1">
      <alignment horizontal="left" vertical="center" wrapText="1"/>
    </xf>
    <xf numFmtId="0" fontId="67" fillId="0" borderId="23" xfId="0" applyFont="1" applyBorder="1" applyAlignment="1">
      <alignment horizontal="left" vertical="center" wrapText="1"/>
    </xf>
    <xf numFmtId="0" fontId="67" fillId="0" borderId="36" xfId="0" applyFont="1" applyBorder="1" applyAlignment="1">
      <alignment horizontal="left" vertical="center" wrapText="1"/>
    </xf>
    <xf numFmtId="0" fontId="67" fillId="0" borderId="37" xfId="0" applyFont="1" applyBorder="1" applyAlignment="1">
      <alignment horizontal="left" vertical="center" wrapText="1"/>
    </xf>
    <xf numFmtId="0" fontId="67" fillId="0" borderId="29" xfId="0" applyFont="1" applyBorder="1" applyAlignment="1">
      <alignment horizontal="left" vertical="center" wrapText="1"/>
    </xf>
    <xf numFmtId="168" fontId="67" fillId="0" borderId="22" xfId="0" applyNumberFormat="1" applyFont="1" applyBorder="1" applyAlignment="1">
      <alignment horizontal="left" vertical="center" wrapText="1"/>
    </xf>
    <xf numFmtId="168" fontId="67" fillId="0" borderId="29" xfId="0" applyNumberFormat="1" applyFont="1" applyBorder="1" applyAlignment="1">
      <alignment horizontal="left" vertical="center" wrapText="1"/>
    </xf>
    <xf numFmtId="0" fontId="16" fillId="0" borderId="22" xfId="0" applyFont="1" applyBorder="1" applyAlignment="1">
      <alignment horizontal="left" vertical="center" wrapText="1"/>
    </xf>
    <xf numFmtId="2" fontId="77" fillId="0" borderId="22" xfId="0" applyNumberFormat="1" applyFont="1" applyBorder="1" applyAlignment="1">
      <alignment horizontal="center" vertical="center" wrapText="1"/>
    </xf>
    <xf numFmtId="0" fontId="78" fillId="0" borderId="22" xfId="0" applyFont="1" applyBorder="1" applyAlignment="1">
      <alignment horizontal="center" vertical="center" wrapText="1"/>
    </xf>
    <xf numFmtId="0" fontId="63" fillId="0" borderId="22" xfId="0" applyFont="1" applyBorder="1" applyAlignment="1">
      <alignment horizontal="center" vertical="center" wrapText="1"/>
    </xf>
    <xf numFmtId="0" fontId="81" fillId="0" borderId="22" xfId="0" applyFont="1" applyBorder="1" applyAlignment="1">
      <alignment horizontal="right" vertical="center" wrapText="1"/>
    </xf>
    <xf numFmtId="0" fontId="29" fillId="0" borderId="22" xfId="0" applyFont="1" applyBorder="1" applyAlignment="1">
      <alignment vertical="center" wrapText="1"/>
    </xf>
    <xf numFmtId="0" fontId="27" fillId="0" borderId="22" xfId="0" applyFont="1" applyBorder="1" applyAlignment="1">
      <alignment horizontal="right" vertical="center" wrapText="1"/>
    </xf>
    <xf numFmtId="0" fontId="13" fillId="3" borderId="23" xfId="0" applyFont="1" applyFill="1" applyBorder="1" applyAlignment="1">
      <alignment horizontal="center" vertical="center" wrapText="1"/>
    </xf>
    <xf numFmtId="0" fontId="13" fillId="3" borderId="36" xfId="0" applyFont="1" applyFill="1" applyBorder="1" applyAlignment="1">
      <alignment horizontal="center" vertical="center"/>
    </xf>
    <xf numFmtId="0" fontId="13" fillId="3" borderId="23" xfId="0" applyFont="1" applyFill="1" applyBorder="1" applyAlignment="1">
      <alignment horizontal="center" vertical="center"/>
    </xf>
    <xf numFmtId="0" fontId="13" fillId="3" borderId="22" xfId="0" applyFont="1" applyFill="1" applyBorder="1" applyAlignment="1">
      <alignment horizontal="center" vertical="center" wrapText="1"/>
    </xf>
    <xf numFmtId="0" fontId="13" fillId="3" borderId="26" xfId="0" applyFont="1" applyFill="1" applyBorder="1" applyAlignment="1">
      <alignment horizontal="center" vertical="center" textRotation="90" wrapText="1"/>
    </xf>
    <xf numFmtId="0" fontId="13" fillId="3" borderId="26" xfId="0" applyFont="1" applyFill="1" applyBorder="1" applyAlignment="1">
      <alignment horizontal="center" vertical="center" textRotation="90" wrapText="1"/>
    </xf>
    <xf numFmtId="0" fontId="13" fillId="3" borderId="35" xfId="0" applyFont="1" applyFill="1" applyBorder="1" applyAlignment="1">
      <alignment horizontal="center" vertical="center" textRotation="90" wrapText="1"/>
    </xf>
    <xf numFmtId="0" fontId="22" fillId="3" borderId="26" xfId="0" applyFont="1" applyFill="1" applyBorder="1" applyAlignment="1">
      <alignment horizontal="center" vertical="center" wrapText="1"/>
    </xf>
    <xf numFmtId="0" fontId="24" fillId="3" borderId="22" xfId="0" applyFont="1" applyFill="1" applyBorder="1" applyAlignment="1">
      <alignment horizontal="center" vertical="center" wrapText="1"/>
    </xf>
    <xf numFmtId="0" fontId="27" fillId="3" borderId="22" xfId="0" applyFont="1" applyFill="1" applyBorder="1" applyAlignment="1">
      <alignment horizontal="center" vertical="center" wrapText="1"/>
    </xf>
    <xf numFmtId="0" fontId="71" fillId="3" borderId="22" xfId="0" applyFont="1" applyFill="1" applyBorder="1" applyAlignment="1">
      <alignment horizontal="center" vertical="center" wrapText="1"/>
    </xf>
    <xf numFmtId="0" fontId="67" fillId="3" borderId="22" xfId="0" applyFont="1" applyFill="1" applyBorder="1" applyAlignment="1">
      <alignment horizontal="center" vertical="center" wrapText="1"/>
    </xf>
    <xf numFmtId="0" fontId="13" fillId="3" borderId="32" xfId="0" applyFont="1" applyFill="1" applyBorder="1" applyAlignment="1">
      <alignment horizontal="center" vertical="center"/>
    </xf>
    <xf numFmtId="0" fontId="22" fillId="3" borderId="26" xfId="0" applyFont="1" applyFill="1" applyBorder="1" applyAlignment="1">
      <alignment horizontal="center" vertical="center" wrapText="1"/>
    </xf>
    <xf numFmtId="0" fontId="22" fillId="3" borderId="35" xfId="0" applyFont="1" applyFill="1" applyBorder="1" applyAlignment="1">
      <alignment horizontal="center" vertical="center" wrapText="1"/>
    </xf>
    <xf numFmtId="0" fontId="22" fillId="3" borderId="22" xfId="0" applyFont="1" applyFill="1" applyBorder="1" applyAlignment="1">
      <alignment horizontal="center" vertical="center" textRotation="90" wrapText="1"/>
    </xf>
  </cellXfs>
  <cellStyles count="704">
    <cellStyle name="a1" xfId="232" xr:uid="{00000000-0005-0000-0000-000000000000}"/>
    <cellStyle name="Followed Hyperlink" xfId="39" builtinId="9" hidden="1"/>
    <cellStyle name="Followed Hyperlink" xfId="41" builtinId="9" hidden="1"/>
    <cellStyle name="Followed Hyperlink" xfId="43" builtinId="9" hidden="1"/>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5" builtinId="9" hidden="1"/>
    <cellStyle name="Followed Hyperlink" xfId="57" builtinId="9" hidden="1"/>
    <cellStyle name="Followed Hyperlink" xfId="59" builtinId="9" hidden="1"/>
    <cellStyle name="Followed Hyperlink" xfId="61" builtinId="9" hidden="1"/>
    <cellStyle name="Followed Hyperlink" xfId="63" builtinId="9" hidden="1"/>
    <cellStyle name="Followed Hyperlink" xfId="65" builtinId="9" hidden="1"/>
    <cellStyle name="Followed Hyperlink" xfId="67" builtinId="9" hidden="1"/>
    <cellStyle name="Followed Hyperlink" xfId="69" builtinId="9" hidden="1"/>
    <cellStyle name="Followed Hyperlink" xfId="71" builtinId="9" hidden="1"/>
    <cellStyle name="Followed Hyperlink" xfId="73" builtinId="9" hidden="1"/>
    <cellStyle name="Followed Hyperlink" xfId="75" builtinId="9" hidden="1"/>
    <cellStyle name="Followed Hyperlink" xfId="77" builtinId="9" hidden="1"/>
    <cellStyle name="Followed Hyperlink" xfId="79" builtinId="9" hidden="1"/>
    <cellStyle name="Followed Hyperlink" xfId="81" builtinId="9" hidden="1"/>
    <cellStyle name="Followed Hyperlink" xfId="83" builtinId="9" hidden="1"/>
    <cellStyle name="Followed Hyperlink" xfId="85" builtinId="9" hidden="1"/>
    <cellStyle name="Followed Hyperlink" xfId="87" builtinId="9" hidden="1"/>
    <cellStyle name="Followed Hyperlink" xfId="89" builtinId="9" hidden="1"/>
    <cellStyle name="Followed Hyperlink" xfId="91" builtinId="9" hidden="1"/>
    <cellStyle name="Followed Hyperlink" xfId="93" builtinId="9" hidden="1"/>
    <cellStyle name="Followed Hyperlink" xfId="95" builtinId="9" hidden="1"/>
    <cellStyle name="Followed Hyperlink" xfId="97" builtinId="9" hidden="1"/>
    <cellStyle name="Followed Hyperlink" xfId="99" builtinId="9" hidden="1"/>
    <cellStyle name="Followed Hyperlink" xfId="101" builtinId="9" hidden="1"/>
    <cellStyle name="Followed Hyperlink" xfId="103" builtinId="9" hidden="1"/>
    <cellStyle name="Followed Hyperlink" xfId="105" builtinId="9" hidden="1"/>
    <cellStyle name="Followed Hyperlink" xfId="107" builtinId="9" hidden="1"/>
    <cellStyle name="Followed Hyperlink" xfId="109" builtinId="9" hidden="1"/>
    <cellStyle name="Followed Hyperlink" xfId="111" builtinId="9" hidden="1"/>
    <cellStyle name="Followed Hyperlink" xfId="113" builtinId="9" hidden="1"/>
    <cellStyle name="Followed Hyperlink" xfId="115" builtinId="9" hidden="1"/>
    <cellStyle name="Followed Hyperlink" xfId="117" builtinId="9" hidden="1"/>
    <cellStyle name="Followed Hyperlink" xfId="119" builtinId="9" hidden="1"/>
    <cellStyle name="Followed Hyperlink" xfId="121" builtinId="9" hidden="1"/>
    <cellStyle name="Followed Hyperlink" xfId="123" builtinId="9" hidden="1"/>
    <cellStyle name="Followed Hyperlink" xfId="125" builtinId="9" hidden="1"/>
    <cellStyle name="Followed Hyperlink" xfId="127" builtinId="9" hidden="1"/>
    <cellStyle name="Followed Hyperlink" xfId="129" builtinId="9" hidden="1"/>
    <cellStyle name="Followed Hyperlink" xfId="131" builtinId="9" hidden="1"/>
    <cellStyle name="Followed Hyperlink" xfId="133" builtinId="9" hidden="1"/>
    <cellStyle name="Followed Hyperlink" xfId="135" builtinId="9" hidden="1"/>
    <cellStyle name="Followed Hyperlink" xfId="137" builtinId="9" hidden="1"/>
    <cellStyle name="Followed Hyperlink" xfId="139" builtinId="9" hidden="1"/>
    <cellStyle name="Followed Hyperlink" xfId="141" builtinId="9" hidden="1"/>
    <cellStyle name="Followed Hyperlink" xfId="143" builtinId="9" hidden="1"/>
    <cellStyle name="Followed Hyperlink" xfId="145" builtinId="9" hidden="1"/>
    <cellStyle name="Followed Hyperlink" xfId="147" builtinId="9" hidden="1"/>
    <cellStyle name="Followed Hyperlink" xfId="149" builtinId="9" hidden="1"/>
    <cellStyle name="Followed Hyperlink" xfId="151" builtinId="9" hidden="1"/>
    <cellStyle name="Followed Hyperlink" xfId="153" builtinId="9" hidden="1"/>
    <cellStyle name="Followed Hyperlink" xfId="155" builtinId="9" hidden="1"/>
    <cellStyle name="Followed Hyperlink" xfId="157" builtinId="9" hidden="1"/>
    <cellStyle name="Followed Hyperlink" xfId="159" builtinId="9" hidden="1"/>
    <cellStyle name="Followed Hyperlink" xfId="161" builtinId="9" hidden="1"/>
    <cellStyle name="Followed Hyperlink" xfId="163" builtinId="9" hidden="1"/>
    <cellStyle name="Followed Hyperlink" xfId="165" builtinId="9" hidden="1"/>
    <cellStyle name="Followed Hyperlink" xfId="167" builtinId="9" hidden="1"/>
    <cellStyle name="Followed Hyperlink" xfId="169" builtinId="9" hidden="1"/>
    <cellStyle name="Followed Hyperlink" xfId="171" builtinId="9" hidden="1"/>
    <cellStyle name="Followed Hyperlink" xfId="173" builtinId="9" hidden="1"/>
    <cellStyle name="Followed Hyperlink" xfId="175" builtinId="9" hidden="1"/>
    <cellStyle name="Followed Hyperlink" xfId="177" builtinId="9" hidden="1"/>
    <cellStyle name="Followed Hyperlink" xfId="179" builtinId="9" hidden="1"/>
    <cellStyle name="Followed Hyperlink" xfId="181" builtinId="9" hidden="1"/>
    <cellStyle name="Followed Hyperlink" xfId="183" builtinId="9" hidden="1"/>
    <cellStyle name="Followed Hyperlink" xfId="185" builtinId="9" hidden="1"/>
    <cellStyle name="Followed Hyperlink" xfId="187" builtinId="9" hidden="1"/>
    <cellStyle name="Followed Hyperlink" xfId="189" builtinId="9" hidden="1"/>
    <cellStyle name="Followed Hyperlink" xfId="191" builtinId="9" hidden="1"/>
    <cellStyle name="Followed Hyperlink" xfId="193" builtinId="9" hidden="1"/>
    <cellStyle name="Followed Hyperlink" xfId="195" builtinId="9" hidden="1"/>
    <cellStyle name="Followed Hyperlink" xfId="197" builtinId="9" hidden="1"/>
    <cellStyle name="Followed Hyperlink" xfId="199" builtinId="9" hidden="1"/>
    <cellStyle name="Followed Hyperlink" xfId="201" builtinId="9" hidden="1"/>
    <cellStyle name="Followed Hyperlink" xfId="203" builtinId="9" hidden="1"/>
    <cellStyle name="Followed Hyperlink" xfId="205" builtinId="9" hidden="1"/>
    <cellStyle name="Followed Hyperlink" xfId="207" builtinId="9" hidden="1"/>
    <cellStyle name="Followed Hyperlink" xfId="209" builtinId="9" hidden="1"/>
    <cellStyle name="Followed Hyperlink" xfId="211" builtinId="9" hidden="1"/>
    <cellStyle name="Followed Hyperlink" xfId="213" builtinId="9" hidden="1"/>
    <cellStyle name="Followed Hyperlink" xfId="215" builtinId="9" hidden="1"/>
    <cellStyle name="Followed Hyperlink" xfId="217" builtinId="9" hidden="1"/>
    <cellStyle name="Followed Hyperlink" xfId="219" builtinId="9" hidden="1"/>
    <cellStyle name="Followed Hyperlink" xfId="222" builtinId="9" hidden="1"/>
    <cellStyle name="Followed Hyperlink" xfId="224" builtinId="9" hidden="1"/>
    <cellStyle name="Followed Hyperlink" xfId="226" builtinId="9" hidden="1"/>
    <cellStyle name="Followed Hyperlink" xfId="228" builtinId="9" hidden="1"/>
    <cellStyle name="Followed Hyperlink" xfId="230" builtinId="9" hidden="1"/>
    <cellStyle name="Followed Hyperlink" xfId="233" builtinId="9" hidden="1"/>
    <cellStyle name="Followed Hyperlink" xfId="235" builtinId="9" hidden="1"/>
    <cellStyle name="Followed Hyperlink" xfId="237" builtinId="9" hidden="1"/>
    <cellStyle name="Followed Hyperlink" xfId="239" builtinId="9" hidden="1"/>
    <cellStyle name="Followed Hyperlink" xfId="241" builtinId="9" hidden="1"/>
    <cellStyle name="Followed Hyperlink" xfId="243" builtinId="9" hidden="1"/>
    <cellStyle name="Followed Hyperlink" xfId="245" builtinId="9" hidden="1"/>
    <cellStyle name="Followed Hyperlink" xfId="247" builtinId="9" hidden="1"/>
    <cellStyle name="Followed Hyperlink" xfId="249" builtinId="9" hidden="1"/>
    <cellStyle name="Followed Hyperlink" xfId="251" builtinId="9" hidden="1"/>
    <cellStyle name="Followed Hyperlink" xfId="253" builtinId="9" hidden="1"/>
    <cellStyle name="Followed Hyperlink" xfId="255" builtinId="9" hidden="1"/>
    <cellStyle name="Followed Hyperlink" xfId="257" builtinId="9" hidden="1"/>
    <cellStyle name="Followed Hyperlink" xfId="259" builtinId="9" hidden="1"/>
    <cellStyle name="Followed Hyperlink" xfId="261" builtinId="9" hidden="1"/>
    <cellStyle name="Followed Hyperlink" xfId="263" builtinId="9" hidden="1"/>
    <cellStyle name="Followed Hyperlink" xfId="265" builtinId="9" hidden="1"/>
    <cellStyle name="Followed Hyperlink" xfId="267" builtinId="9" hidden="1"/>
    <cellStyle name="Followed Hyperlink" xfId="269" builtinId="9" hidden="1"/>
    <cellStyle name="Followed Hyperlink" xfId="271" builtinId="9" hidden="1"/>
    <cellStyle name="Followed Hyperlink" xfId="273" builtinId="9" hidden="1"/>
    <cellStyle name="Followed Hyperlink" xfId="275" builtinId="9" hidden="1"/>
    <cellStyle name="Followed Hyperlink" xfId="277" builtinId="9" hidden="1"/>
    <cellStyle name="Followed Hyperlink" xfId="279" builtinId="9" hidden="1"/>
    <cellStyle name="Followed Hyperlink" xfId="281" builtinId="9" hidden="1"/>
    <cellStyle name="Followed Hyperlink" xfId="283" builtinId="9" hidden="1"/>
    <cellStyle name="Followed Hyperlink" xfId="285" builtinId="9" hidden="1"/>
    <cellStyle name="Followed Hyperlink" xfId="287" builtinId="9" hidden="1"/>
    <cellStyle name="Followed Hyperlink" xfId="289" builtinId="9" hidden="1"/>
    <cellStyle name="Followed Hyperlink" xfId="291" builtinId="9" hidden="1"/>
    <cellStyle name="Followed Hyperlink" xfId="293" builtinId="9" hidden="1"/>
    <cellStyle name="Followed Hyperlink" xfId="295" builtinId="9" hidden="1"/>
    <cellStyle name="Followed Hyperlink" xfId="297" builtinId="9" hidden="1"/>
    <cellStyle name="Followed Hyperlink" xfId="299" builtinId="9" hidden="1"/>
    <cellStyle name="Followed Hyperlink" xfId="301" builtinId="9" hidden="1"/>
    <cellStyle name="Followed Hyperlink" xfId="303" builtinId="9" hidden="1"/>
    <cellStyle name="Followed Hyperlink" xfId="305" builtinId="9" hidden="1"/>
    <cellStyle name="Followed Hyperlink" xfId="307" builtinId="9" hidden="1"/>
    <cellStyle name="Followed Hyperlink" xfId="309" builtinId="9" hidden="1"/>
    <cellStyle name="Followed Hyperlink" xfId="311" builtinId="9" hidden="1"/>
    <cellStyle name="Followed Hyperlink" xfId="313" builtinId="9" hidden="1"/>
    <cellStyle name="Followed Hyperlink" xfId="315" builtinId="9" hidden="1"/>
    <cellStyle name="Followed Hyperlink" xfId="317" builtinId="9" hidden="1"/>
    <cellStyle name="Followed Hyperlink" xfId="319" builtinId="9" hidden="1"/>
    <cellStyle name="Followed Hyperlink" xfId="321" builtinId="9" hidden="1"/>
    <cellStyle name="Followed Hyperlink" xfId="323" builtinId="9" hidden="1"/>
    <cellStyle name="Followed Hyperlink" xfId="325" builtinId="9" hidden="1"/>
    <cellStyle name="Followed Hyperlink" xfId="327" builtinId="9" hidden="1"/>
    <cellStyle name="Followed Hyperlink" xfId="329" builtinId="9" hidden="1"/>
    <cellStyle name="Followed Hyperlink" xfId="331" builtinId="9" hidden="1"/>
    <cellStyle name="Followed Hyperlink" xfId="333" builtinId="9" hidden="1"/>
    <cellStyle name="Followed Hyperlink" xfId="335" builtinId="9" hidden="1"/>
    <cellStyle name="Followed Hyperlink" xfId="337" builtinId="9" hidden="1"/>
    <cellStyle name="Followed Hyperlink" xfId="339" builtinId="9" hidden="1"/>
    <cellStyle name="Followed Hyperlink" xfId="341" builtinId="9" hidden="1"/>
    <cellStyle name="Followed Hyperlink" xfId="343" builtinId="9" hidden="1"/>
    <cellStyle name="Followed Hyperlink" xfId="345" builtinId="9" hidden="1"/>
    <cellStyle name="Followed Hyperlink" xfId="347" builtinId="9" hidden="1"/>
    <cellStyle name="Followed Hyperlink" xfId="349" builtinId="9" hidden="1"/>
    <cellStyle name="Followed Hyperlink" xfId="351" builtinId="9" hidden="1"/>
    <cellStyle name="Followed Hyperlink" xfId="353" builtinId="9" hidden="1"/>
    <cellStyle name="Followed Hyperlink" xfId="355" builtinId="9" hidden="1"/>
    <cellStyle name="Followed Hyperlink" xfId="357" builtinId="9" hidden="1"/>
    <cellStyle name="Followed Hyperlink" xfId="359" builtinId="9" hidden="1"/>
    <cellStyle name="Followed Hyperlink" xfId="361" builtinId="9" hidden="1"/>
    <cellStyle name="Followed Hyperlink" xfId="363" builtinId="9" hidden="1"/>
    <cellStyle name="Followed Hyperlink" xfId="365" builtinId="9" hidden="1"/>
    <cellStyle name="Followed Hyperlink" xfId="367" builtinId="9" hidden="1"/>
    <cellStyle name="Followed Hyperlink" xfId="369" builtinId="9" hidden="1"/>
    <cellStyle name="Followed Hyperlink" xfId="371" builtinId="9" hidden="1"/>
    <cellStyle name="Followed Hyperlink" xfId="373" builtinId="9" hidden="1"/>
    <cellStyle name="Followed Hyperlink" xfId="375" builtinId="9" hidden="1"/>
    <cellStyle name="Followed Hyperlink" xfId="377" builtinId="9" hidden="1"/>
    <cellStyle name="Followed Hyperlink" xfId="379" builtinId="9" hidden="1"/>
    <cellStyle name="Followed Hyperlink" xfId="381" builtinId="9" hidden="1"/>
    <cellStyle name="Followed Hyperlink" xfId="383" builtinId="9" hidden="1"/>
    <cellStyle name="Followed Hyperlink" xfId="385" builtinId="9" hidden="1"/>
    <cellStyle name="Followed Hyperlink" xfId="387" builtinId="9" hidden="1"/>
    <cellStyle name="Followed Hyperlink" xfId="389" builtinId="9" hidden="1"/>
    <cellStyle name="Followed Hyperlink" xfId="391" builtinId="9" hidden="1"/>
    <cellStyle name="Followed Hyperlink" xfId="393" builtinId="9" hidden="1"/>
    <cellStyle name="Followed Hyperlink" xfId="395" builtinId="9" hidden="1"/>
    <cellStyle name="Followed Hyperlink" xfId="397" builtinId="9" hidden="1"/>
    <cellStyle name="Followed Hyperlink" xfId="399" builtinId="9" hidden="1"/>
    <cellStyle name="Followed Hyperlink" xfId="401" builtinId="9" hidden="1"/>
    <cellStyle name="Followed Hyperlink" xfId="403" builtinId="9" hidden="1"/>
    <cellStyle name="Followed Hyperlink" xfId="405" builtinId="9" hidden="1"/>
    <cellStyle name="Followed Hyperlink" xfId="407" builtinId="9" hidden="1"/>
    <cellStyle name="Followed Hyperlink" xfId="409" builtinId="9" hidden="1"/>
    <cellStyle name="Followed Hyperlink" xfId="411" builtinId="9" hidden="1"/>
    <cellStyle name="Followed Hyperlink" xfId="413" builtinId="9" hidden="1"/>
    <cellStyle name="Followed Hyperlink" xfId="415" builtinId="9" hidden="1"/>
    <cellStyle name="Followed Hyperlink" xfId="417" builtinId="9" hidden="1"/>
    <cellStyle name="Followed Hyperlink" xfId="419" builtinId="9" hidden="1"/>
    <cellStyle name="Followed Hyperlink" xfId="421" builtinId="9" hidden="1"/>
    <cellStyle name="Followed Hyperlink" xfId="423" builtinId="9" hidden="1"/>
    <cellStyle name="Followed Hyperlink" xfId="425" builtinId="9" hidden="1"/>
    <cellStyle name="Followed Hyperlink" xfId="427" builtinId="9" hidden="1"/>
    <cellStyle name="Followed Hyperlink" xfId="429" builtinId="9" hidden="1"/>
    <cellStyle name="Followed Hyperlink" xfId="431" builtinId="9" hidden="1"/>
    <cellStyle name="Followed Hyperlink" xfId="433" builtinId="9" hidden="1"/>
    <cellStyle name="Followed Hyperlink" xfId="435" builtinId="9" hidden="1"/>
    <cellStyle name="Followed Hyperlink" xfId="437" builtinId="9" hidden="1"/>
    <cellStyle name="Followed Hyperlink" xfId="439" builtinId="9" hidden="1"/>
    <cellStyle name="Followed Hyperlink" xfId="441" builtinId="9" hidden="1"/>
    <cellStyle name="Followed Hyperlink" xfId="443" builtinId="9" hidden="1"/>
    <cellStyle name="Followed Hyperlink" xfId="445" builtinId="9" hidden="1"/>
    <cellStyle name="Followed Hyperlink" xfId="447" builtinId="9" hidden="1"/>
    <cellStyle name="Followed Hyperlink" xfId="449" builtinId="9" hidden="1"/>
    <cellStyle name="Followed Hyperlink" xfId="451" builtinId="9" hidden="1"/>
    <cellStyle name="Followed Hyperlink" xfId="453" builtinId="9" hidden="1"/>
    <cellStyle name="Followed Hyperlink" xfId="455" builtinId="9" hidden="1"/>
    <cellStyle name="Followed Hyperlink" xfId="457" builtinId="9" hidden="1"/>
    <cellStyle name="Followed Hyperlink" xfId="459" builtinId="9" hidden="1"/>
    <cellStyle name="Followed Hyperlink" xfId="461" builtinId="9" hidden="1"/>
    <cellStyle name="Followed Hyperlink" xfId="463" builtinId="9" hidden="1"/>
    <cellStyle name="Followed Hyperlink" xfId="465" builtinId="9" hidden="1"/>
    <cellStyle name="Followed Hyperlink" xfId="467" builtinId="9" hidden="1"/>
    <cellStyle name="Followed Hyperlink" xfId="469" builtinId="9" hidden="1"/>
    <cellStyle name="Followed Hyperlink" xfId="471" builtinId="9" hidden="1"/>
    <cellStyle name="Followed Hyperlink" xfId="473" builtinId="9" hidden="1"/>
    <cellStyle name="Followed Hyperlink" xfId="475" builtinId="9" hidden="1"/>
    <cellStyle name="Followed Hyperlink" xfId="477" builtinId="9" hidden="1"/>
    <cellStyle name="Followed Hyperlink" xfId="479" builtinId="9" hidden="1"/>
    <cellStyle name="Followed Hyperlink" xfId="481" builtinId="9" hidden="1"/>
    <cellStyle name="Followed Hyperlink" xfId="483" builtinId="9" hidden="1"/>
    <cellStyle name="Followed Hyperlink" xfId="485" builtinId="9" hidden="1"/>
    <cellStyle name="Followed Hyperlink" xfId="487" builtinId="9" hidden="1"/>
    <cellStyle name="Followed Hyperlink" xfId="489" builtinId="9" hidden="1"/>
    <cellStyle name="Followed Hyperlink" xfId="491" builtinId="9" hidden="1"/>
    <cellStyle name="Followed Hyperlink" xfId="493" builtinId="9" hidden="1"/>
    <cellStyle name="Followed Hyperlink" xfId="495" builtinId="9" hidden="1"/>
    <cellStyle name="Followed Hyperlink" xfId="497" builtinId="9" hidden="1"/>
    <cellStyle name="Followed Hyperlink" xfId="499" builtinId="9" hidden="1"/>
    <cellStyle name="Followed Hyperlink" xfId="501" builtinId="9" hidden="1"/>
    <cellStyle name="Followed Hyperlink" xfId="503" builtinId="9" hidden="1"/>
    <cellStyle name="Followed Hyperlink" xfId="505" builtinId="9" hidden="1"/>
    <cellStyle name="Followed Hyperlink" xfId="507" builtinId="9" hidden="1"/>
    <cellStyle name="Followed Hyperlink" xfId="509" builtinId="9" hidden="1"/>
    <cellStyle name="Followed Hyperlink" xfId="511" builtinId="9" hidden="1"/>
    <cellStyle name="Followed Hyperlink" xfId="513" builtinId="9" hidden="1"/>
    <cellStyle name="Followed Hyperlink" xfId="515" builtinId="9" hidden="1"/>
    <cellStyle name="Followed Hyperlink" xfId="517" builtinId="9" hidden="1"/>
    <cellStyle name="Followed Hyperlink" xfId="519" builtinId="9" hidden="1"/>
    <cellStyle name="Followed Hyperlink" xfId="521" builtinId="9" hidden="1"/>
    <cellStyle name="Followed Hyperlink" xfId="523" builtinId="9" hidden="1"/>
    <cellStyle name="Followed Hyperlink" xfId="525" builtinId="9" hidden="1"/>
    <cellStyle name="Followed Hyperlink" xfId="527" builtinId="9" hidden="1"/>
    <cellStyle name="Followed Hyperlink" xfId="529" builtinId="9" hidden="1"/>
    <cellStyle name="Followed Hyperlink" xfId="531" builtinId="9" hidden="1"/>
    <cellStyle name="Followed Hyperlink" xfId="533" builtinId="9" hidden="1"/>
    <cellStyle name="Followed Hyperlink" xfId="535" builtinId="9" hidden="1"/>
    <cellStyle name="Followed Hyperlink" xfId="537" builtinId="9" hidden="1"/>
    <cellStyle name="Followed Hyperlink" xfId="539" builtinId="9" hidden="1"/>
    <cellStyle name="Followed Hyperlink" xfId="541" builtinId="9" hidden="1"/>
    <cellStyle name="Followed Hyperlink" xfId="543" builtinId="9" hidden="1"/>
    <cellStyle name="Followed Hyperlink" xfId="545" builtinId="9" hidden="1"/>
    <cellStyle name="Followed Hyperlink" xfId="547" builtinId="9" hidden="1"/>
    <cellStyle name="Followed Hyperlink" xfId="549" builtinId="9" hidden="1"/>
    <cellStyle name="Followed Hyperlink" xfId="551" builtinId="9" hidden="1"/>
    <cellStyle name="Followed Hyperlink" xfId="553" builtinId="9" hidden="1"/>
    <cellStyle name="Followed Hyperlink" xfId="555" builtinId="9" hidden="1"/>
    <cellStyle name="Followed Hyperlink" xfId="557" builtinId="9" hidden="1"/>
    <cellStyle name="Followed Hyperlink" xfId="559" builtinId="9" hidden="1"/>
    <cellStyle name="Followed Hyperlink" xfId="561" builtinId="9" hidden="1"/>
    <cellStyle name="Followed Hyperlink" xfId="563" builtinId="9" hidden="1"/>
    <cellStyle name="Followed Hyperlink" xfId="565" builtinId="9" hidden="1"/>
    <cellStyle name="Followed Hyperlink" xfId="567" builtinId="9" hidden="1"/>
    <cellStyle name="Followed Hyperlink" xfId="569" builtinId="9" hidden="1"/>
    <cellStyle name="Followed Hyperlink" xfId="571" builtinId="9" hidden="1"/>
    <cellStyle name="Followed Hyperlink" xfId="573" builtinId="9" hidden="1"/>
    <cellStyle name="Followed Hyperlink" xfId="575" builtinId="9" hidden="1"/>
    <cellStyle name="Followed Hyperlink" xfId="577" builtinId="9" hidden="1"/>
    <cellStyle name="Followed Hyperlink" xfId="579" builtinId="9" hidden="1"/>
    <cellStyle name="Followed Hyperlink" xfId="581" builtinId="9" hidden="1"/>
    <cellStyle name="Followed Hyperlink" xfId="583" builtinId="9" hidden="1"/>
    <cellStyle name="Followed Hyperlink" xfId="585" builtinId="9" hidden="1"/>
    <cellStyle name="Followed Hyperlink" xfId="587" builtinId="9" hidden="1"/>
    <cellStyle name="Followed Hyperlink" xfId="589" builtinId="9" hidden="1"/>
    <cellStyle name="Followed Hyperlink" xfId="591" builtinId="9" hidden="1"/>
    <cellStyle name="Followed Hyperlink" xfId="593" builtinId="9" hidden="1"/>
    <cellStyle name="Followed Hyperlink" xfId="595" builtinId="9" hidden="1"/>
    <cellStyle name="Followed Hyperlink" xfId="597" builtinId="9" hidden="1"/>
    <cellStyle name="Followed Hyperlink" xfId="599" builtinId="9" hidden="1"/>
    <cellStyle name="Followed Hyperlink" xfId="601" builtinId="9" hidden="1"/>
    <cellStyle name="Followed Hyperlink" xfId="603" builtinId="9" hidden="1"/>
    <cellStyle name="Followed Hyperlink" xfId="605" builtinId="9" hidden="1"/>
    <cellStyle name="Followed Hyperlink" xfId="607" builtinId="9" hidden="1"/>
    <cellStyle name="Followed Hyperlink" xfId="609" builtinId="9" hidden="1"/>
    <cellStyle name="Followed Hyperlink" xfId="611" builtinId="9" hidden="1"/>
    <cellStyle name="Followed Hyperlink" xfId="613" builtinId="9" hidden="1"/>
    <cellStyle name="Followed Hyperlink" xfId="615" builtinId="9" hidden="1"/>
    <cellStyle name="Followed Hyperlink" xfId="617" builtinId="9" hidden="1"/>
    <cellStyle name="Followed Hyperlink" xfId="619" builtinId="9" hidden="1"/>
    <cellStyle name="Followed Hyperlink" xfId="621" builtinId="9" hidden="1"/>
    <cellStyle name="Followed Hyperlink" xfId="623" builtinId="9" hidden="1"/>
    <cellStyle name="Followed Hyperlink" xfId="625" builtinId="9" hidden="1"/>
    <cellStyle name="Followed Hyperlink" xfId="627" builtinId="9" hidden="1"/>
    <cellStyle name="Followed Hyperlink" xfId="629" builtinId="9" hidden="1"/>
    <cellStyle name="Followed Hyperlink" xfId="631" builtinId="9" hidden="1"/>
    <cellStyle name="Followed Hyperlink" xfId="633" builtinId="9" hidden="1"/>
    <cellStyle name="Followed Hyperlink" xfId="635" builtinId="9" hidden="1"/>
    <cellStyle name="Followed Hyperlink" xfId="637" builtinId="9" hidden="1"/>
    <cellStyle name="Followed Hyperlink" xfId="639" builtinId="9" hidden="1"/>
    <cellStyle name="Followed Hyperlink" xfId="641" builtinId="9" hidden="1"/>
    <cellStyle name="Followed Hyperlink" xfId="643" builtinId="9" hidden="1"/>
    <cellStyle name="Followed Hyperlink" xfId="645" builtinId="9" hidden="1"/>
    <cellStyle name="Followed Hyperlink" xfId="647" builtinId="9" hidden="1"/>
    <cellStyle name="Followed Hyperlink" xfId="649" builtinId="9" hidden="1"/>
    <cellStyle name="Followed Hyperlink" xfId="651" builtinId="9" hidden="1"/>
    <cellStyle name="Followed Hyperlink" xfId="653" builtinId="9" hidden="1"/>
    <cellStyle name="Followed Hyperlink" xfId="655" builtinId="9" hidden="1"/>
    <cellStyle name="Followed Hyperlink" xfId="657" builtinId="9" hidden="1"/>
    <cellStyle name="Followed Hyperlink" xfId="659" builtinId="9" hidden="1"/>
    <cellStyle name="Followed Hyperlink" xfId="661" builtinId="9" hidden="1"/>
    <cellStyle name="Followed Hyperlink" xfId="663" builtinId="9" hidden="1"/>
    <cellStyle name="Followed Hyperlink" xfId="665" builtinId="9" hidden="1"/>
    <cellStyle name="Followed Hyperlink" xfId="667" builtinId="9" hidden="1"/>
    <cellStyle name="Followed Hyperlink" xfId="669" builtinId="9" hidden="1"/>
    <cellStyle name="Followed Hyperlink" xfId="671" builtinId="9" hidden="1"/>
    <cellStyle name="Followed Hyperlink" xfId="673" builtinId="9" hidden="1"/>
    <cellStyle name="Followed Hyperlink" xfId="675" builtinId="9" hidden="1"/>
    <cellStyle name="Followed Hyperlink" xfId="677" builtinId="9" hidden="1"/>
    <cellStyle name="Followed Hyperlink" xfId="679" builtinId="9" hidden="1"/>
    <cellStyle name="Followed Hyperlink" xfId="681" builtinId="9" hidden="1"/>
    <cellStyle name="Followed Hyperlink" xfId="683" builtinId="9" hidden="1"/>
    <cellStyle name="Followed Hyperlink" xfId="685" builtinId="9" hidden="1"/>
    <cellStyle name="Followed Hyperlink" xfId="687" builtinId="9" hidden="1"/>
    <cellStyle name="Followed Hyperlink" xfId="689" builtinId="9" hidden="1"/>
    <cellStyle name="Followed Hyperlink" xfId="691" builtinId="9" hidden="1"/>
    <cellStyle name="Followed Hyperlink" xfId="693" builtinId="9" hidden="1"/>
    <cellStyle name="Followed Hyperlink" xfId="695" builtinId="9" hidden="1"/>
    <cellStyle name="Followed Hyperlink" xfId="697" builtinId="9" hidden="1"/>
    <cellStyle name="Followed Hyperlink" xfId="699" builtinId="9" hidden="1"/>
    <cellStyle name="Followed Hyperlink" xfId="701" builtinId="9" hidden="1"/>
    <cellStyle name="Followed Hyperlink" xfId="703" builtinId="9" hidden="1"/>
    <cellStyle name="Followed Hyperlink" xfId="702" builtinId="9" hidden="1"/>
    <cellStyle name="Followed Hyperlink" xfId="700" builtinId="9" hidden="1"/>
    <cellStyle name="Followed Hyperlink" xfId="698" builtinId="9" hidden="1"/>
    <cellStyle name="Followed Hyperlink" xfId="696" builtinId="9" hidden="1"/>
    <cellStyle name="Followed Hyperlink" xfId="694" builtinId="9" hidden="1"/>
    <cellStyle name="Followed Hyperlink" xfId="692" builtinId="9" hidden="1"/>
    <cellStyle name="Followed Hyperlink" xfId="690" builtinId="9" hidden="1"/>
    <cellStyle name="Followed Hyperlink" xfId="688" builtinId="9" hidden="1"/>
    <cellStyle name="Followed Hyperlink" xfId="686" builtinId="9" hidden="1"/>
    <cellStyle name="Followed Hyperlink" xfId="684" builtinId="9" hidden="1"/>
    <cellStyle name="Followed Hyperlink" xfId="682" builtinId="9" hidden="1"/>
    <cellStyle name="Followed Hyperlink" xfId="680" builtinId="9" hidden="1"/>
    <cellStyle name="Followed Hyperlink" xfId="678" builtinId="9" hidden="1"/>
    <cellStyle name="Followed Hyperlink" xfId="676" builtinId="9" hidden="1"/>
    <cellStyle name="Followed Hyperlink" xfId="674" builtinId="9" hidden="1"/>
    <cellStyle name="Followed Hyperlink" xfId="672" builtinId="9" hidden="1"/>
    <cellStyle name="Followed Hyperlink" xfId="670" builtinId="9" hidden="1"/>
    <cellStyle name="Followed Hyperlink" xfId="668" builtinId="9" hidden="1"/>
    <cellStyle name="Followed Hyperlink" xfId="666" builtinId="9" hidden="1"/>
    <cellStyle name="Followed Hyperlink" xfId="664" builtinId="9" hidden="1"/>
    <cellStyle name="Followed Hyperlink" xfId="662" builtinId="9" hidden="1"/>
    <cellStyle name="Followed Hyperlink" xfId="660" builtinId="9" hidden="1"/>
    <cellStyle name="Followed Hyperlink" xfId="658" builtinId="9" hidden="1"/>
    <cellStyle name="Followed Hyperlink" xfId="656" builtinId="9" hidden="1"/>
    <cellStyle name="Followed Hyperlink" xfId="654" builtinId="9" hidden="1"/>
    <cellStyle name="Followed Hyperlink" xfId="652" builtinId="9" hidden="1"/>
    <cellStyle name="Followed Hyperlink" xfId="650" builtinId="9" hidden="1"/>
    <cellStyle name="Followed Hyperlink" xfId="648" builtinId="9" hidden="1"/>
    <cellStyle name="Followed Hyperlink" xfId="646" builtinId="9" hidden="1"/>
    <cellStyle name="Followed Hyperlink" xfId="644" builtinId="9" hidden="1"/>
    <cellStyle name="Followed Hyperlink" xfId="642" builtinId="9" hidden="1"/>
    <cellStyle name="Followed Hyperlink" xfId="640" builtinId="9" hidden="1"/>
    <cellStyle name="Followed Hyperlink" xfId="638" builtinId="9" hidden="1"/>
    <cellStyle name="Followed Hyperlink" xfId="636" builtinId="9" hidden="1"/>
    <cellStyle name="Followed Hyperlink" xfId="634" builtinId="9" hidden="1"/>
    <cellStyle name="Followed Hyperlink" xfId="632" builtinId="9" hidden="1"/>
    <cellStyle name="Followed Hyperlink" xfId="630" builtinId="9" hidden="1"/>
    <cellStyle name="Followed Hyperlink" xfId="628" builtinId="9" hidden="1"/>
    <cellStyle name="Followed Hyperlink" xfId="626" builtinId="9" hidden="1"/>
    <cellStyle name="Followed Hyperlink" xfId="624" builtinId="9" hidden="1"/>
    <cellStyle name="Followed Hyperlink" xfId="622" builtinId="9" hidden="1"/>
    <cellStyle name="Followed Hyperlink" xfId="620" builtinId="9" hidden="1"/>
    <cellStyle name="Followed Hyperlink" xfId="618" builtinId="9" hidden="1"/>
    <cellStyle name="Followed Hyperlink" xfId="616" builtinId="9" hidden="1"/>
    <cellStyle name="Followed Hyperlink" xfId="614" builtinId="9" hidden="1"/>
    <cellStyle name="Followed Hyperlink" xfId="612" builtinId="9" hidden="1"/>
    <cellStyle name="Followed Hyperlink" xfId="610" builtinId="9" hidden="1"/>
    <cellStyle name="Followed Hyperlink" xfId="608" builtinId="9" hidden="1"/>
    <cellStyle name="Followed Hyperlink" xfId="606" builtinId="9" hidden="1"/>
    <cellStyle name="Followed Hyperlink" xfId="604" builtinId="9" hidden="1"/>
    <cellStyle name="Followed Hyperlink" xfId="602" builtinId="9" hidden="1"/>
    <cellStyle name="Followed Hyperlink" xfId="600" builtinId="9" hidden="1"/>
    <cellStyle name="Followed Hyperlink" xfId="598" builtinId="9" hidden="1"/>
    <cellStyle name="Followed Hyperlink" xfId="596" builtinId="9" hidden="1"/>
    <cellStyle name="Followed Hyperlink" xfId="594" builtinId="9" hidden="1"/>
    <cellStyle name="Followed Hyperlink" xfId="592" builtinId="9" hidden="1"/>
    <cellStyle name="Followed Hyperlink" xfId="590" builtinId="9" hidden="1"/>
    <cellStyle name="Followed Hyperlink" xfId="588" builtinId="9" hidden="1"/>
    <cellStyle name="Followed Hyperlink" xfId="586" builtinId="9" hidden="1"/>
    <cellStyle name="Followed Hyperlink" xfId="584" builtinId="9" hidden="1"/>
    <cellStyle name="Followed Hyperlink" xfId="582" builtinId="9" hidden="1"/>
    <cellStyle name="Followed Hyperlink" xfId="580" builtinId="9" hidden="1"/>
    <cellStyle name="Followed Hyperlink" xfId="578" builtinId="9" hidden="1"/>
    <cellStyle name="Followed Hyperlink" xfId="576" builtinId="9" hidden="1"/>
    <cellStyle name="Followed Hyperlink" xfId="574" builtinId="9" hidden="1"/>
    <cellStyle name="Followed Hyperlink" xfId="572" builtinId="9" hidden="1"/>
    <cellStyle name="Followed Hyperlink" xfId="570" builtinId="9" hidden="1"/>
    <cellStyle name="Followed Hyperlink" xfId="568" builtinId="9" hidden="1"/>
    <cellStyle name="Followed Hyperlink" xfId="566" builtinId="9" hidden="1"/>
    <cellStyle name="Followed Hyperlink" xfId="564" builtinId="9" hidden="1"/>
    <cellStyle name="Followed Hyperlink" xfId="562" builtinId="9" hidden="1"/>
    <cellStyle name="Followed Hyperlink" xfId="560" builtinId="9" hidden="1"/>
    <cellStyle name="Followed Hyperlink" xfId="558" builtinId="9" hidden="1"/>
    <cellStyle name="Followed Hyperlink" xfId="556" builtinId="9" hidden="1"/>
    <cellStyle name="Followed Hyperlink" xfId="554" builtinId="9" hidden="1"/>
    <cellStyle name="Followed Hyperlink" xfId="552" builtinId="9" hidden="1"/>
    <cellStyle name="Followed Hyperlink" xfId="550" builtinId="9" hidden="1"/>
    <cellStyle name="Followed Hyperlink" xfId="548" builtinId="9" hidden="1"/>
    <cellStyle name="Followed Hyperlink" xfId="546" builtinId="9" hidden="1"/>
    <cellStyle name="Followed Hyperlink" xfId="544" builtinId="9" hidden="1"/>
    <cellStyle name="Followed Hyperlink" xfId="542" builtinId="9" hidden="1"/>
    <cellStyle name="Followed Hyperlink" xfId="540" builtinId="9" hidden="1"/>
    <cellStyle name="Followed Hyperlink" xfId="538" builtinId="9" hidden="1"/>
    <cellStyle name="Followed Hyperlink" xfId="536" builtinId="9" hidden="1"/>
    <cellStyle name="Followed Hyperlink" xfId="534" builtinId="9" hidden="1"/>
    <cellStyle name="Followed Hyperlink" xfId="532" builtinId="9" hidden="1"/>
    <cellStyle name="Followed Hyperlink" xfId="530" builtinId="9" hidden="1"/>
    <cellStyle name="Followed Hyperlink" xfId="528" builtinId="9" hidden="1"/>
    <cellStyle name="Followed Hyperlink" xfId="526" builtinId="9" hidden="1"/>
    <cellStyle name="Followed Hyperlink" xfId="524" builtinId="9" hidden="1"/>
    <cellStyle name="Followed Hyperlink" xfId="522" builtinId="9" hidden="1"/>
    <cellStyle name="Followed Hyperlink" xfId="520" builtinId="9" hidden="1"/>
    <cellStyle name="Followed Hyperlink" xfId="518" builtinId="9" hidden="1"/>
    <cellStyle name="Followed Hyperlink" xfId="516" builtinId="9" hidden="1"/>
    <cellStyle name="Followed Hyperlink" xfId="514" builtinId="9" hidden="1"/>
    <cellStyle name="Followed Hyperlink" xfId="512" builtinId="9" hidden="1"/>
    <cellStyle name="Followed Hyperlink" xfId="510" builtinId="9" hidden="1"/>
    <cellStyle name="Followed Hyperlink" xfId="508" builtinId="9" hidden="1"/>
    <cellStyle name="Followed Hyperlink" xfId="506" builtinId="9" hidden="1"/>
    <cellStyle name="Followed Hyperlink" xfId="504" builtinId="9" hidden="1"/>
    <cellStyle name="Followed Hyperlink" xfId="502" builtinId="9" hidden="1"/>
    <cellStyle name="Followed Hyperlink" xfId="500" builtinId="9" hidden="1"/>
    <cellStyle name="Followed Hyperlink" xfId="498" builtinId="9" hidden="1"/>
    <cellStyle name="Followed Hyperlink" xfId="496" builtinId="9" hidden="1"/>
    <cellStyle name="Followed Hyperlink" xfId="494" builtinId="9" hidden="1"/>
    <cellStyle name="Followed Hyperlink" xfId="492" builtinId="9" hidden="1"/>
    <cellStyle name="Followed Hyperlink" xfId="490" builtinId="9" hidden="1"/>
    <cellStyle name="Followed Hyperlink" xfId="488" builtinId="9" hidden="1"/>
    <cellStyle name="Followed Hyperlink" xfId="486" builtinId="9" hidden="1"/>
    <cellStyle name="Followed Hyperlink" xfId="484" builtinId="9" hidden="1"/>
    <cellStyle name="Followed Hyperlink" xfId="482" builtinId="9" hidden="1"/>
    <cellStyle name="Followed Hyperlink" xfId="480" builtinId="9" hidden="1"/>
    <cellStyle name="Followed Hyperlink" xfId="478" builtinId="9" hidden="1"/>
    <cellStyle name="Followed Hyperlink" xfId="476" builtinId="9" hidden="1"/>
    <cellStyle name="Followed Hyperlink" xfId="474" builtinId="9" hidden="1"/>
    <cellStyle name="Followed Hyperlink" xfId="472" builtinId="9" hidden="1"/>
    <cellStyle name="Followed Hyperlink" xfId="470" builtinId="9" hidden="1"/>
    <cellStyle name="Followed Hyperlink" xfId="468" builtinId="9" hidden="1"/>
    <cellStyle name="Followed Hyperlink" xfId="466" builtinId="9" hidden="1"/>
    <cellStyle name="Followed Hyperlink" xfId="464" builtinId="9" hidden="1"/>
    <cellStyle name="Followed Hyperlink" xfId="462" builtinId="9" hidden="1"/>
    <cellStyle name="Followed Hyperlink" xfId="460" builtinId="9" hidden="1"/>
    <cellStyle name="Followed Hyperlink" xfId="458" builtinId="9" hidden="1"/>
    <cellStyle name="Followed Hyperlink" xfId="456" builtinId="9" hidden="1"/>
    <cellStyle name="Followed Hyperlink" xfId="454" builtinId="9" hidden="1"/>
    <cellStyle name="Followed Hyperlink" xfId="452" builtinId="9" hidden="1"/>
    <cellStyle name="Followed Hyperlink" xfId="450" builtinId="9" hidden="1"/>
    <cellStyle name="Followed Hyperlink" xfId="448" builtinId="9" hidden="1"/>
    <cellStyle name="Followed Hyperlink" xfId="446" builtinId="9" hidden="1"/>
    <cellStyle name="Followed Hyperlink" xfId="444" builtinId="9" hidden="1"/>
    <cellStyle name="Followed Hyperlink" xfId="442" builtinId="9" hidden="1"/>
    <cellStyle name="Followed Hyperlink" xfId="440" builtinId="9" hidden="1"/>
    <cellStyle name="Followed Hyperlink" xfId="438" builtinId="9" hidden="1"/>
    <cellStyle name="Followed Hyperlink" xfId="436" builtinId="9" hidden="1"/>
    <cellStyle name="Followed Hyperlink" xfId="434" builtinId="9" hidden="1"/>
    <cellStyle name="Followed Hyperlink" xfId="432" builtinId="9" hidden="1"/>
    <cellStyle name="Followed Hyperlink" xfId="430" builtinId="9" hidden="1"/>
    <cellStyle name="Followed Hyperlink" xfId="428" builtinId="9" hidden="1"/>
    <cellStyle name="Followed Hyperlink" xfId="426" builtinId="9" hidden="1"/>
    <cellStyle name="Followed Hyperlink" xfId="424" builtinId="9" hidden="1"/>
    <cellStyle name="Followed Hyperlink" xfId="422" builtinId="9" hidden="1"/>
    <cellStyle name="Followed Hyperlink" xfId="420" builtinId="9" hidden="1"/>
    <cellStyle name="Followed Hyperlink" xfId="418" builtinId="9" hidden="1"/>
    <cellStyle name="Followed Hyperlink" xfId="416" builtinId="9" hidden="1"/>
    <cellStyle name="Followed Hyperlink" xfId="414" builtinId="9" hidden="1"/>
    <cellStyle name="Followed Hyperlink" xfId="412" builtinId="9" hidden="1"/>
    <cellStyle name="Followed Hyperlink" xfId="410" builtinId="9" hidden="1"/>
    <cellStyle name="Followed Hyperlink" xfId="408" builtinId="9" hidden="1"/>
    <cellStyle name="Followed Hyperlink" xfId="406" builtinId="9" hidden="1"/>
    <cellStyle name="Followed Hyperlink" xfId="404" builtinId="9" hidden="1"/>
    <cellStyle name="Followed Hyperlink" xfId="402" builtinId="9" hidden="1"/>
    <cellStyle name="Followed Hyperlink" xfId="400" builtinId="9" hidden="1"/>
    <cellStyle name="Followed Hyperlink" xfId="398" builtinId="9" hidden="1"/>
    <cellStyle name="Followed Hyperlink" xfId="396" builtinId="9" hidden="1"/>
    <cellStyle name="Followed Hyperlink" xfId="394" builtinId="9" hidden="1"/>
    <cellStyle name="Followed Hyperlink" xfId="392" builtinId="9" hidden="1"/>
    <cellStyle name="Followed Hyperlink" xfId="390" builtinId="9" hidden="1"/>
    <cellStyle name="Followed Hyperlink" xfId="388" builtinId="9" hidden="1"/>
    <cellStyle name="Followed Hyperlink" xfId="386" builtinId="9" hidden="1"/>
    <cellStyle name="Followed Hyperlink" xfId="384" builtinId="9" hidden="1"/>
    <cellStyle name="Followed Hyperlink" xfId="382" builtinId="9" hidden="1"/>
    <cellStyle name="Followed Hyperlink" xfId="380" builtinId="9" hidden="1"/>
    <cellStyle name="Followed Hyperlink" xfId="378" builtinId="9" hidden="1"/>
    <cellStyle name="Followed Hyperlink" xfId="376" builtinId="9" hidden="1"/>
    <cellStyle name="Followed Hyperlink" xfId="374" builtinId="9" hidden="1"/>
    <cellStyle name="Followed Hyperlink" xfId="372" builtinId="9" hidden="1"/>
    <cellStyle name="Followed Hyperlink" xfId="370" builtinId="9" hidden="1"/>
    <cellStyle name="Followed Hyperlink" xfId="368" builtinId="9" hidden="1"/>
    <cellStyle name="Followed Hyperlink" xfId="366" builtinId="9" hidden="1"/>
    <cellStyle name="Followed Hyperlink" xfId="364" builtinId="9" hidden="1"/>
    <cellStyle name="Followed Hyperlink" xfId="362" builtinId="9" hidden="1"/>
    <cellStyle name="Followed Hyperlink" xfId="360" builtinId="9" hidden="1"/>
    <cellStyle name="Followed Hyperlink" xfId="358" builtinId="9" hidden="1"/>
    <cellStyle name="Followed Hyperlink" xfId="356" builtinId="9" hidden="1"/>
    <cellStyle name="Followed Hyperlink" xfId="354" builtinId="9" hidden="1"/>
    <cellStyle name="Followed Hyperlink" xfId="352" builtinId="9" hidden="1"/>
    <cellStyle name="Followed Hyperlink" xfId="350" builtinId="9" hidden="1"/>
    <cellStyle name="Followed Hyperlink" xfId="348" builtinId="9" hidden="1"/>
    <cellStyle name="Followed Hyperlink" xfId="346" builtinId="9" hidden="1"/>
    <cellStyle name="Followed Hyperlink" xfId="344" builtinId="9" hidden="1"/>
    <cellStyle name="Followed Hyperlink" xfId="342" builtinId="9" hidden="1"/>
    <cellStyle name="Followed Hyperlink" xfId="340" builtinId="9" hidden="1"/>
    <cellStyle name="Followed Hyperlink" xfId="338" builtinId="9" hidden="1"/>
    <cellStyle name="Followed Hyperlink" xfId="336" builtinId="9" hidden="1"/>
    <cellStyle name="Followed Hyperlink" xfId="334" builtinId="9" hidden="1"/>
    <cellStyle name="Followed Hyperlink" xfId="332" builtinId="9" hidden="1"/>
    <cellStyle name="Followed Hyperlink" xfId="330" builtinId="9" hidden="1"/>
    <cellStyle name="Followed Hyperlink" xfId="328" builtinId="9" hidden="1"/>
    <cellStyle name="Followed Hyperlink" xfId="326" builtinId="9" hidden="1"/>
    <cellStyle name="Followed Hyperlink" xfId="324" builtinId="9" hidden="1"/>
    <cellStyle name="Followed Hyperlink" xfId="322" builtinId="9" hidden="1"/>
    <cellStyle name="Followed Hyperlink" xfId="320" builtinId="9" hidden="1"/>
    <cellStyle name="Followed Hyperlink" xfId="318" builtinId="9" hidden="1"/>
    <cellStyle name="Followed Hyperlink" xfId="316" builtinId="9" hidden="1"/>
    <cellStyle name="Followed Hyperlink" xfId="314" builtinId="9" hidden="1"/>
    <cellStyle name="Followed Hyperlink" xfId="312" builtinId="9" hidden="1"/>
    <cellStyle name="Followed Hyperlink" xfId="310" builtinId="9" hidden="1"/>
    <cellStyle name="Followed Hyperlink" xfId="308" builtinId="9" hidden="1"/>
    <cellStyle name="Followed Hyperlink" xfId="306" builtinId="9" hidden="1"/>
    <cellStyle name="Followed Hyperlink" xfId="304" builtinId="9" hidden="1"/>
    <cellStyle name="Followed Hyperlink" xfId="302" builtinId="9" hidden="1"/>
    <cellStyle name="Followed Hyperlink" xfId="300" builtinId="9" hidden="1"/>
    <cellStyle name="Followed Hyperlink" xfId="298" builtinId="9" hidden="1"/>
    <cellStyle name="Followed Hyperlink" xfId="296" builtinId="9" hidden="1"/>
    <cellStyle name="Followed Hyperlink" xfId="294" builtinId="9" hidden="1"/>
    <cellStyle name="Followed Hyperlink" xfId="292" builtinId="9" hidden="1"/>
    <cellStyle name="Followed Hyperlink" xfId="290" builtinId="9" hidden="1"/>
    <cellStyle name="Followed Hyperlink" xfId="288" builtinId="9" hidden="1"/>
    <cellStyle name="Followed Hyperlink" xfId="286" builtinId="9" hidden="1"/>
    <cellStyle name="Followed Hyperlink" xfId="284" builtinId="9" hidden="1"/>
    <cellStyle name="Followed Hyperlink" xfId="282" builtinId="9" hidden="1"/>
    <cellStyle name="Followed Hyperlink" xfId="280" builtinId="9" hidden="1"/>
    <cellStyle name="Followed Hyperlink" xfId="278" builtinId="9" hidden="1"/>
    <cellStyle name="Followed Hyperlink" xfId="276" builtinId="9" hidden="1"/>
    <cellStyle name="Followed Hyperlink" xfId="274" builtinId="9" hidden="1"/>
    <cellStyle name="Followed Hyperlink" xfId="272" builtinId="9" hidden="1"/>
    <cellStyle name="Followed Hyperlink" xfId="270" builtinId="9" hidden="1"/>
    <cellStyle name="Followed Hyperlink" xfId="268" builtinId="9" hidden="1"/>
    <cellStyle name="Followed Hyperlink" xfId="266" builtinId="9" hidden="1"/>
    <cellStyle name="Followed Hyperlink" xfId="264" builtinId="9" hidden="1"/>
    <cellStyle name="Followed Hyperlink" xfId="262" builtinId="9" hidden="1"/>
    <cellStyle name="Followed Hyperlink" xfId="260" builtinId="9" hidden="1"/>
    <cellStyle name="Followed Hyperlink" xfId="258" builtinId="9" hidden="1"/>
    <cellStyle name="Followed Hyperlink" xfId="256" builtinId="9" hidden="1"/>
    <cellStyle name="Followed Hyperlink" xfId="254" builtinId="9" hidden="1"/>
    <cellStyle name="Followed Hyperlink" xfId="252" builtinId="9" hidden="1"/>
    <cellStyle name="Followed Hyperlink" xfId="250" builtinId="9" hidden="1"/>
    <cellStyle name="Followed Hyperlink" xfId="248" builtinId="9" hidden="1"/>
    <cellStyle name="Followed Hyperlink" xfId="246" builtinId="9" hidden="1"/>
    <cellStyle name="Followed Hyperlink" xfId="244" builtinId="9" hidden="1"/>
    <cellStyle name="Followed Hyperlink" xfId="242" builtinId="9" hidden="1"/>
    <cellStyle name="Followed Hyperlink" xfId="240" builtinId="9" hidden="1"/>
    <cellStyle name="Followed Hyperlink" xfId="238" builtinId="9" hidden="1"/>
    <cellStyle name="Followed Hyperlink" xfId="236" builtinId="9" hidden="1"/>
    <cellStyle name="Followed Hyperlink" xfId="234" builtinId="9" hidden="1"/>
    <cellStyle name="Followed Hyperlink" xfId="231" builtinId="9" hidden="1"/>
    <cellStyle name="Followed Hyperlink" xfId="229" builtinId="9" hidden="1"/>
    <cellStyle name="Followed Hyperlink" xfId="227" builtinId="9" hidden="1"/>
    <cellStyle name="Followed Hyperlink" xfId="225" builtinId="9" hidden="1"/>
    <cellStyle name="Followed Hyperlink" xfId="223" builtinId="9" hidden="1"/>
    <cellStyle name="Followed Hyperlink" xfId="220" builtinId="9" hidden="1"/>
    <cellStyle name="Followed Hyperlink" xfId="218" builtinId="9" hidden="1"/>
    <cellStyle name="Followed Hyperlink" xfId="216" builtinId="9" hidden="1"/>
    <cellStyle name="Followed Hyperlink" xfId="214" builtinId="9" hidden="1"/>
    <cellStyle name="Followed Hyperlink" xfId="212" builtinId="9" hidden="1"/>
    <cellStyle name="Followed Hyperlink" xfId="210" builtinId="9" hidden="1"/>
    <cellStyle name="Followed Hyperlink" xfId="208" builtinId="9" hidden="1"/>
    <cellStyle name="Followed Hyperlink" xfId="206" builtinId="9" hidden="1"/>
    <cellStyle name="Followed Hyperlink" xfId="204" builtinId="9" hidden="1"/>
    <cellStyle name="Followed Hyperlink" xfId="202" builtinId="9" hidden="1"/>
    <cellStyle name="Followed Hyperlink" xfId="200" builtinId="9" hidden="1"/>
    <cellStyle name="Followed Hyperlink" xfId="198" builtinId="9" hidden="1"/>
    <cellStyle name="Followed Hyperlink" xfId="196" builtinId="9" hidden="1"/>
    <cellStyle name="Followed Hyperlink" xfId="194" builtinId="9" hidden="1"/>
    <cellStyle name="Followed Hyperlink" xfId="192" builtinId="9" hidden="1"/>
    <cellStyle name="Followed Hyperlink" xfId="190" builtinId="9" hidden="1"/>
    <cellStyle name="Followed Hyperlink" xfId="188" builtinId="9" hidden="1"/>
    <cellStyle name="Followed Hyperlink" xfId="186" builtinId="9" hidden="1"/>
    <cellStyle name="Followed Hyperlink" xfId="184" builtinId="9" hidden="1"/>
    <cellStyle name="Followed Hyperlink" xfId="182" builtinId="9" hidden="1"/>
    <cellStyle name="Followed Hyperlink" xfId="180" builtinId="9" hidden="1"/>
    <cellStyle name="Followed Hyperlink" xfId="178" builtinId="9" hidden="1"/>
    <cellStyle name="Followed Hyperlink" xfId="176" builtinId="9" hidden="1"/>
    <cellStyle name="Followed Hyperlink" xfId="174" builtinId="9" hidden="1"/>
    <cellStyle name="Followed Hyperlink" xfId="172" builtinId="9" hidden="1"/>
    <cellStyle name="Followed Hyperlink" xfId="170" builtinId="9" hidden="1"/>
    <cellStyle name="Followed Hyperlink" xfId="168" builtinId="9" hidden="1"/>
    <cellStyle name="Followed Hyperlink" xfId="166" builtinId="9" hidden="1"/>
    <cellStyle name="Followed Hyperlink" xfId="164" builtinId="9" hidden="1"/>
    <cellStyle name="Followed Hyperlink" xfId="162" builtinId="9" hidden="1"/>
    <cellStyle name="Followed Hyperlink" xfId="160" builtinId="9" hidden="1"/>
    <cellStyle name="Followed Hyperlink" xfId="158" builtinId="9" hidden="1"/>
    <cellStyle name="Followed Hyperlink" xfId="156" builtinId="9" hidden="1"/>
    <cellStyle name="Followed Hyperlink" xfId="154" builtinId="9" hidden="1"/>
    <cellStyle name="Followed Hyperlink" xfId="152" builtinId="9" hidden="1"/>
    <cellStyle name="Followed Hyperlink" xfId="150" builtinId="9" hidden="1"/>
    <cellStyle name="Followed Hyperlink" xfId="148" builtinId="9" hidden="1"/>
    <cellStyle name="Followed Hyperlink" xfId="146" builtinId="9" hidden="1"/>
    <cellStyle name="Followed Hyperlink" xfId="144" builtinId="9" hidden="1"/>
    <cellStyle name="Followed Hyperlink" xfId="142" builtinId="9" hidden="1"/>
    <cellStyle name="Followed Hyperlink" xfId="140" builtinId="9" hidden="1"/>
    <cellStyle name="Followed Hyperlink" xfId="138" builtinId="9" hidden="1"/>
    <cellStyle name="Followed Hyperlink" xfId="136" builtinId="9" hidden="1"/>
    <cellStyle name="Followed Hyperlink" xfId="134" builtinId="9" hidden="1"/>
    <cellStyle name="Followed Hyperlink" xfId="132" builtinId="9" hidden="1"/>
    <cellStyle name="Followed Hyperlink" xfId="130" builtinId="9" hidden="1"/>
    <cellStyle name="Followed Hyperlink" xfId="128" builtinId="9" hidden="1"/>
    <cellStyle name="Followed Hyperlink" xfId="126" builtinId="9" hidden="1"/>
    <cellStyle name="Followed Hyperlink" xfId="124" builtinId="9" hidden="1"/>
    <cellStyle name="Followed Hyperlink" xfId="122" builtinId="9" hidden="1"/>
    <cellStyle name="Followed Hyperlink" xfId="120" builtinId="9" hidden="1"/>
    <cellStyle name="Followed Hyperlink" xfId="118" builtinId="9" hidden="1"/>
    <cellStyle name="Followed Hyperlink" xfId="116" builtinId="9" hidden="1"/>
    <cellStyle name="Followed Hyperlink" xfId="114" builtinId="9" hidden="1"/>
    <cellStyle name="Followed Hyperlink" xfId="112" builtinId="9" hidden="1"/>
    <cellStyle name="Followed Hyperlink" xfId="110" builtinId="9" hidden="1"/>
    <cellStyle name="Followed Hyperlink" xfId="108" builtinId="9" hidden="1"/>
    <cellStyle name="Followed Hyperlink" xfId="106" builtinId="9" hidden="1"/>
    <cellStyle name="Followed Hyperlink" xfId="104" builtinId="9" hidden="1"/>
    <cellStyle name="Followed Hyperlink" xfId="102" builtinId="9" hidden="1"/>
    <cellStyle name="Followed Hyperlink" xfId="100" builtinId="9" hidden="1"/>
    <cellStyle name="Followed Hyperlink" xfId="98" builtinId="9" hidden="1"/>
    <cellStyle name="Followed Hyperlink" xfId="96" builtinId="9" hidden="1"/>
    <cellStyle name="Followed Hyperlink" xfId="94" builtinId="9" hidden="1"/>
    <cellStyle name="Followed Hyperlink" xfId="92" builtinId="9" hidden="1"/>
    <cellStyle name="Followed Hyperlink" xfId="90" builtinId="9" hidden="1"/>
    <cellStyle name="Followed Hyperlink" xfId="88" builtinId="9" hidden="1"/>
    <cellStyle name="Followed Hyperlink" xfId="86" builtinId="9" hidden="1"/>
    <cellStyle name="Followed Hyperlink" xfId="84" builtinId="9" hidden="1"/>
    <cellStyle name="Followed Hyperlink" xfId="82" builtinId="9" hidden="1"/>
    <cellStyle name="Followed Hyperlink" xfId="80" builtinId="9" hidden="1"/>
    <cellStyle name="Followed Hyperlink" xfId="78" builtinId="9" hidden="1"/>
    <cellStyle name="Followed Hyperlink" xfId="76" builtinId="9" hidden="1"/>
    <cellStyle name="Followed Hyperlink" xfId="74" builtinId="9" hidden="1"/>
    <cellStyle name="Followed Hyperlink" xfId="72" builtinId="9" hidden="1"/>
    <cellStyle name="Followed Hyperlink" xfId="70" builtinId="9" hidden="1"/>
    <cellStyle name="Followed Hyperlink" xfId="68" builtinId="9" hidden="1"/>
    <cellStyle name="Followed Hyperlink" xfId="66" builtinId="9" hidden="1"/>
    <cellStyle name="Followed Hyperlink" xfId="64" builtinId="9" hidden="1"/>
    <cellStyle name="Followed Hyperlink" xfId="62" builtinId="9" hidden="1"/>
    <cellStyle name="Followed Hyperlink" xfId="60" builtinId="9" hidden="1"/>
    <cellStyle name="Followed Hyperlink" xfId="58" builtinId="9" hidden="1"/>
    <cellStyle name="Followed Hyperlink" xfId="56" builtinId="9" hidden="1"/>
    <cellStyle name="Followed Hyperlink" xfId="54" builtinId="9" hidden="1"/>
    <cellStyle name="Followed Hyperlink" xfId="52" builtinId="9" hidden="1"/>
    <cellStyle name="Followed Hyperlink" xfId="50" builtinId="9" hidden="1"/>
    <cellStyle name="Followed Hyperlink" xfId="48" builtinId="9" hidden="1"/>
    <cellStyle name="Followed Hyperlink" xfId="46" builtinId="9" hidden="1"/>
    <cellStyle name="Followed Hyperlink" xfId="44" builtinId="9" hidden="1"/>
    <cellStyle name="Followed Hyperlink" xfId="42" builtinId="9" hidden="1"/>
    <cellStyle name="Followed Hyperlink" xfId="40" builtinId="9" hidden="1"/>
    <cellStyle name="Followed Hyperlink" xfId="38" builtinId="9" hidden="1"/>
    <cellStyle name="Followed Hyperlink" xfId="16" builtinId="9" hidden="1"/>
    <cellStyle name="Followed Hyperlink" xfId="17" builtinId="9" hidden="1"/>
    <cellStyle name="Followed Hyperlink" xfId="19" builtinId="9" hidden="1"/>
    <cellStyle name="Followed Hyperlink" xfId="20" builtinId="9" hidden="1"/>
    <cellStyle name="Followed Hyperlink" xfId="21" builtinId="9" hidden="1"/>
    <cellStyle name="Followed Hyperlink" xfId="23" builtinId="9" hidden="1"/>
    <cellStyle name="Followed Hyperlink" xfId="24" builtinId="9" hidden="1"/>
    <cellStyle name="Followed Hyperlink" xfId="25" builtinId="9" hidden="1"/>
    <cellStyle name="Followed Hyperlink" xfId="27" builtinId="9" hidden="1"/>
    <cellStyle name="Followed Hyperlink" xfId="28" builtinId="9" hidden="1"/>
    <cellStyle name="Followed Hyperlink" xfId="29" builtinId="9" hidden="1"/>
    <cellStyle name="Followed Hyperlink" xfId="31" builtinId="9" hidden="1"/>
    <cellStyle name="Followed Hyperlink" xfId="32" builtinId="9" hidden="1"/>
    <cellStyle name="Followed Hyperlink" xfId="33" builtinId="9" hidden="1"/>
    <cellStyle name="Followed Hyperlink" xfId="35" builtinId="9" hidden="1"/>
    <cellStyle name="Followed Hyperlink" xfId="36" builtinId="9" hidden="1"/>
    <cellStyle name="Followed Hyperlink" xfId="37" builtinId="9" hidden="1"/>
    <cellStyle name="Followed Hyperlink" xfId="34" builtinId="9" hidden="1"/>
    <cellStyle name="Followed Hyperlink" xfId="30" builtinId="9" hidden="1"/>
    <cellStyle name="Followed Hyperlink" xfId="26" builtinId="9" hidden="1"/>
    <cellStyle name="Followed Hyperlink" xfId="22" builtinId="9" hidden="1"/>
    <cellStyle name="Followed Hyperlink" xfId="18" builtinId="9" hidden="1"/>
    <cellStyle name="Followed Hyperlink" xfId="9"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0" builtinId="9" hidden="1"/>
    <cellStyle name="Followed Hyperlink" xfId="7" builtinId="9" hidden="1"/>
    <cellStyle name="Followed Hyperlink" xfId="8" builtinId="9" hidden="1"/>
    <cellStyle name="Followed Hyperlink" xfId="6" builtinId="9" hidden="1"/>
    <cellStyle name="Followed Hyperlink" xfId="5" builtinId="9" hidden="1"/>
    <cellStyle name="Hyperlink" xfId="1" builtinId="8"/>
    <cellStyle name="Normal" xfId="0" builtinId="0"/>
    <cellStyle name="Normal 2" xfId="2" xr:uid="{00000000-0005-0000-0000-0000BC020000}"/>
    <cellStyle name="Normal 2 2" xfId="3" xr:uid="{00000000-0005-0000-0000-0000BD020000}"/>
    <cellStyle name="Normal 3" xfId="4" xr:uid="{00000000-0005-0000-0000-0000BE020000}"/>
    <cellStyle name="RES WB" xfId="221" xr:uid="{00000000-0005-0000-0000-0000BF020000}"/>
  </cellStyles>
  <dxfs count="2040">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fill>
        <patternFill patternType="none">
          <fgColor indexed="64"/>
          <bgColor auto="1"/>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fill>
        <patternFill patternType="none">
          <fgColor indexed="64"/>
          <bgColor auto="1"/>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ndense val="0"/>
        <extend val="0"/>
        <color rgb="FF9C0006"/>
      </font>
      <fill>
        <patternFill>
          <bgColor rgb="FFFFC7CE"/>
        </patternFill>
      </fill>
    </dxf>
    <dxf>
      <font>
        <color rgb="FFFF0000"/>
      </font>
    </dxf>
    <dxf>
      <font>
        <color rgb="FFFF0000"/>
      </font>
    </dxf>
    <dxf>
      <font>
        <color theme="0"/>
      </font>
    </dxf>
    <dxf>
      <font>
        <color theme="0"/>
      </font>
    </dxf>
    <dxf>
      <font>
        <color theme="0"/>
      </font>
    </dxf>
    <dxf>
      <font>
        <color theme="0"/>
      </font>
    </dxf>
    <dxf>
      <font>
        <color theme="0" tint="-0.14996795556505021"/>
      </font>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ill>
        <patternFill>
          <bgColor rgb="FFFFFF99"/>
        </patternFill>
      </fill>
    </dxf>
    <dxf>
      <font>
        <color theme="0"/>
      </font>
    </dxf>
    <dxf>
      <font>
        <color theme="0"/>
      </font>
    </dxf>
    <dxf>
      <font>
        <color theme="0"/>
      </font>
    </dxf>
    <dxf>
      <font>
        <color rgb="FF0000FF"/>
      </font>
    </dxf>
    <dxf>
      <fill>
        <patternFill>
          <bgColor rgb="FFFFD5FF"/>
        </patternFill>
      </fill>
    </dxf>
    <dxf>
      <fill>
        <patternFill>
          <bgColor rgb="FFFFFF99"/>
        </patternFill>
      </fill>
    </dxf>
    <dxf>
      <font>
        <condense val="0"/>
        <extend val="0"/>
        <color rgb="FF9C0006"/>
      </font>
      <fill>
        <patternFill>
          <bgColor rgb="FFFFC7CE"/>
        </patternFill>
      </fill>
    </dxf>
    <dxf>
      <font>
        <color theme="0"/>
      </font>
    </dxf>
    <dxf>
      <font>
        <color rgb="FF0000FF"/>
      </font>
    </dxf>
    <dxf>
      <font>
        <color rgb="FFC00000"/>
      </font>
    </dxf>
    <dxf>
      <font>
        <color rgb="FFFF0000"/>
      </font>
    </dxf>
    <dxf>
      <fill>
        <patternFill>
          <bgColor rgb="FFFFD3A7"/>
        </patternFill>
      </fill>
    </dxf>
    <dxf>
      <fill>
        <patternFill>
          <bgColor rgb="FFE0C1FF"/>
        </patternFill>
      </fill>
    </dxf>
    <dxf>
      <font>
        <color theme="0"/>
      </font>
    </dxf>
    <dxf>
      <font>
        <color rgb="FFFF0000"/>
      </font>
      <fill>
        <patternFill>
          <bgColor rgb="FFFFFF99"/>
        </patternFill>
      </fill>
    </dxf>
    <dxf>
      <font>
        <condense val="0"/>
        <extend val="0"/>
        <color rgb="FF9C0006"/>
      </font>
      <fill>
        <patternFill>
          <bgColor rgb="FFFFC7CE"/>
        </patternFill>
      </fill>
    </dxf>
    <dxf>
      <font>
        <color rgb="FF0000FF"/>
      </font>
      <fill>
        <patternFill>
          <bgColor rgb="FFFFFF99"/>
        </patternFill>
      </fill>
    </dxf>
    <dxf>
      <font>
        <color rgb="FF0000FF"/>
      </font>
      <fill>
        <patternFill>
          <bgColor theme="8" tint="0.79998168889431442"/>
        </patternFill>
      </fill>
    </dxf>
    <dxf>
      <font>
        <color rgb="FFFF0000"/>
      </font>
      <fill>
        <patternFill>
          <bgColor rgb="FFFFFF99"/>
        </patternFill>
      </fill>
    </dxf>
    <dxf>
      <font>
        <color rgb="FFFF0000"/>
      </font>
      <fill>
        <patternFill>
          <bgColor rgb="FFFFFF99"/>
        </patternFill>
      </fill>
    </dxf>
    <dxf>
      <font>
        <color rgb="FFFF0000"/>
      </font>
    </dxf>
    <dxf>
      <font>
        <color theme="0"/>
      </font>
    </dxf>
    <dxf>
      <font>
        <color theme="0"/>
      </font>
    </dxf>
    <dxf>
      <font>
        <color rgb="FFFF3399"/>
      </font>
      <fill>
        <patternFill>
          <bgColor theme="9" tint="0.79998168889431442"/>
        </patternFill>
      </fill>
    </dxf>
    <dxf>
      <font>
        <color theme="0"/>
      </font>
    </dxf>
    <dxf>
      <font>
        <color theme="0"/>
      </font>
    </dxf>
    <dxf>
      <font>
        <color theme="0"/>
      </font>
    </dxf>
    <dxf>
      <font>
        <color theme="0"/>
      </font>
    </dxf>
    <dxf>
      <font>
        <color theme="0"/>
      </font>
    </dxf>
    <dxf>
      <font>
        <color auto="1"/>
      </font>
    </dxf>
    <dxf>
      <font>
        <color theme="0"/>
      </font>
      <fill>
        <patternFill patternType="none">
          <bgColor indexed="65"/>
        </patternFill>
      </fill>
    </dxf>
    <dxf>
      <font>
        <color theme="0"/>
      </font>
    </dxf>
    <dxf>
      <font>
        <color rgb="FFFF0000"/>
      </font>
    </dxf>
    <dxf>
      <font>
        <color rgb="FFFF0000"/>
      </font>
    </dxf>
    <dxf>
      <fill>
        <patternFill>
          <bgColor rgb="FFA5FA8E"/>
        </patternFill>
      </fill>
    </dxf>
    <dxf>
      <fill>
        <patternFill>
          <bgColor rgb="FFFFFF99"/>
        </patternFill>
      </fill>
    </dxf>
    <dxf>
      <fill>
        <patternFill>
          <bgColor theme="9" tint="0.59996337778862885"/>
        </patternFill>
      </fill>
    </dxf>
    <dxf>
      <fill>
        <patternFill>
          <bgColor rgb="FFFFFF99"/>
        </patternFill>
      </fill>
    </dxf>
    <dxf>
      <font>
        <color rgb="FFFF0000"/>
      </font>
    </dxf>
    <dxf>
      <fill>
        <patternFill>
          <bgColor theme="5" tint="0.79998168889431442"/>
        </patternFill>
      </fill>
    </dxf>
    <dxf>
      <font>
        <color rgb="FFFF0000"/>
      </font>
    </dxf>
    <dxf>
      <font>
        <color rgb="FFFF0000"/>
      </font>
    </dxf>
    <dxf>
      <font>
        <color rgb="FFFF0000"/>
      </font>
    </dxf>
    <dxf>
      <fill>
        <patternFill>
          <bgColor theme="5" tint="0.79998168889431442"/>
        </patternFill>
      </fill>
    </dxf>
    <dxf>
      <font>
        <color rgb="FFFF0000"/>
      </font>
    </dxf>
    <dxf>
      <fill>
        <patternFill>
          <bgColor theme="9" tint="0.59996337778862885"/>
        </patternFill>
      </fill>
    </dxf>
    <dxf>
      <fill>
        <patternFill>
          <bgColor rgb="FFFFFF99"/>
        </patternFill>
      </fill>
    </dxf>
    <dxf>
      <fill>
        <patternFill>
          <bgColor rgb="FFFFFF99"/>
        </patternFill>
      </fill>
    </dxf>
    <dxf>
      <fill>
        <patternFill>
          <bgColor rgb="FFA5FA8E"/>
        </patternFill>
      </fill>
    </dxf>
    <dxf>
      <font>
        <color rgb="FFFF0000"/>
      </font>
    </dxf>
    <dxf>
      <font>
        <color rgb="FF9C0006"/>
      </font>
      <fill>
        <patternFill>
          <bgColor rgb="FFFFC7CE"/>
        </patternFill>
      </fill>
    </dxf>
    <dxf>
      <font>
        <color theme="0"/>
      </font>
    </dxf>
    <dxf>
      <font>
        <color rgb="FFFF0000"/>
      </font>
    </dxf>
    <dxf>
      <font>
        <condense val="0"/>
        <extend val="0"/>
        <color rgb="FF9C0006"/>
      </font>
      <fill>
        <patternFill>
          <bgColor rgb="FFFFC7CE"/>
        </patternFill>
      </fill>
    </dxf>
    <dxf>
      <font>
        <condense val="0"/>
        <extend val="0"/>
        <color rgb="FF006100"/>
      </font>
      <fill>
        <patternFill>
          <bgColor rgb="FFC6EFCE"/>
        </patternFill>
      </fill>
    </dxf>
    <dxf>
      <font>
        <color rgb="FF0000FF"/>
      </font>
      <fill>
        <patternFill>
          <bgColor theme="3" tint="0.79998168889431442"/>
        </patternFill>
      </fill>
    </dxf>
    <dxf>
      <font>
        <color rgb="FFFF0000"/>
      </font>
      <fill>
        <patternFill>
          <bgColor rgb="FFFFFF99"/>
        </patternFill>
      </fill>
    </dxf>
    <dxf>
      <font>
        <color rgb="FFFF0000"/>
      </font>
      <fill>
        <patternFill>
          <bgColor rgb="FFFFFF66"/>
        </patternFill>
      </fill>
    </dxf>
    <dxf>
      <font>
        <color theme="0"/>
      </font>
    </dxf>
    <dxf>
      <font>
        <color rgb="FFFF0000"/>
      </font>
    </dxf>
    <dxf>
      <font>
        <color rgb="FF0000FF"/>
      </font>
    </dxf>
    <dxf>
      <font>
        <color theme="0"/>
      </font>
    </dxf>
    <dxf>
      <font>
        <color theme="0"/>
      </font>
    </dxf>
    <dxf>
      <font>
        <color rgb="FFFF0000"/>
      </font>
    </dxf>
    <dxf>
      <font>
        <condense val="0"/>
        <extend val="0"/>
        <color auto="1"/>
      </font>
    </dxf>
    <dxf>
      <font>
        <color rgb="FFFF0000"/>
      </font>
    </dxf>
    <dxf>
      <font>
        <color theme="0"/>
      </font>
    </dxf>
    <dxf>
      <font>
        <condense val="0"/>
        <extend val="0"/>
        <color auto="1"/>
      </font>
    </dxf>
    <dxf>
      <font>
        <color theme="0"/>
      </font>
    </dxf>
    <dxf>
      <font>
        <color rgb="FFFF0000"/>
      </font>
    </dxf>
    <dxf>
      <font>
        <condense val="0"/>
        <extend val="0"/>
        <color auto="1"/>
      </font>
    </dxf>
    <dxf>
      <font>
        <color rgb="FFFF0000"/>
      </font>
    </dxf>
    <dxf>
      <font>
        <color theme="0"/>
      </font>
    </dxf>
    <dxf>
      <font>
        <condense val="0"/>
        <extend val="0"/>
        <color auto="1"/>
      </font>
    </dxf>
    <dxf>
      <font>
        <color rgb="FFFF0000"/>
      </font>
    </dxf>
    <dxf>
      <font>
        <color theme="0"/>
      </font>
    </dxf>
    <dxf>
      <font>
        <color theme="0"/>
      </font>
    </dxf>
    <dxf>
      <font>
        <condense val="0"/>
        <extend val="0"/>
        <color auto="1"/>
      </font>
    </dxf>
    <dxf>
      <font>
        <color rgb="FFFF0000"/>
      </font>
    </dxf>
    <dxf>
      <font>
        <color rgb="FFFF0000"/>
      </font>
    </dxf>
    <dxf>
      <font>
        <color theme="0"/>
      </font>
    </dxf>
    <dxf>
      <font>
        <color rgb="FF0000FF"/>
      </font>
    </dxf>
    <dxf>
      <font>
        <color theme="0"/>
      </font>
    </dxf>
    <dxf>
      <font>
        <color rgb="FFFF0000"/>
      </font>
    </dxf>
    <dxf>
      <font>
        <color rgb="FF0000FF"/>
      </font>
    </dxf>
    <dxf>
      <fill>
        <patternFill>
          <bgColor rgb="FFFFFF99"/>
        </patternFill>
      </fill>
    </dxf>
    <dxf>
      <font>
        <color theme="0"/>
      </font>
    </dxf>
    <dxf>
      <font>
        <color rgb="FFFF0000"/>
      </font>
    </dxf>
    <dxf>
      <font>
        <color theme="0"/>
      </font>
    </dxf>
    <dxf>
      <font>
        <color rgb="FFFF0000"/>
      </font>
    </dxf>
    <dxf>
      <font>
        <color rgb="FF0000FF"/>
      </font>
    </dxf>
    <dxf>
      <font>
        <color theme="0"/>
      </font>
    </dxf>
    <dxf>
      <font>
        <color theme="0"/>
      </font>
    </dxf>
    <dxf>
      <font>
        <color rgb="FFFF0000"/>
      </font>
    </dxf>
    <dxf>
      <fill>
        <patternFill>
          <bgColor rgb="FFFFFF99"/>
        </patternFill>
      </fill>
    </dxf>
    <dxf>
      <font>
        <color rgb="FFFF0000"/>
      </font>
    </dxf>
    <dxf>
      <font>
        <color rgb="FF0000FF"/>
      </font>
    </dxf>
    <dxf>
      <font>
        <color theme="0"/>
      </font>
    </dxf>
    <dxf>
      <font>
        <color theme="0"/>
      </font>
    </dxf>
    <dxf>
      <font>
        <color theme="0"/>
      </font>
    </dxf>
    <dxf>
      <font>
        <color theme="0"/>
      </font>
    </dxf>
    <dxf>
      <font>
        <color rgb="FFFF0000"/>
      </font>
    </dxf>
    <dxf>
      <font>
        <color theme="0"/>
      </font>
    </dxf>
    <dxf>
      <font>
        <color theme="0"/>
      </font>
    </dxf>
    <dxf>
      <font>
        <color rgb="FFFF0000"/>
      </font>
    </dxf>
    <dxf>
      <font>
        <color theme="0"/>
      </font>
    </dxf>
    <dxf>
      <font>
        <color theme="0"/>
      </font>
    </dxf>
    <dxf>
      <font>
        <color theme="0"/>
      </font>
    </dxf>
    <dxf>
      <font>
        <color rgb="FFFF0000"/>
      </font>
    </dxf>
    <dxf>
      <font>
        <color rgb="FFFF0000"/>
      </font>
    </dxf>
    <dxf>
      <font>
        <color rgb="FF0000FF"/>
      </font>
    </dxf>
    <dxf>
      <font>
        <condense val="0"/>
        <extend val="0"/>
        <color auto="1"/>
      </font>
    </dxf>
    <dxf>
      <font>
        <color theme="0"/>
      </font>
    </dxf>
    <dxf>
      <font>
        <color rgb="FF0000FF"/>
      </font>
    </dxf>
    <dxf>
      <font>
        <color rgb="FFFF0000"/>
      </font>
    </dxf>
    <dxf>
      <font>
        <color rgb="FFFF0000"/>
      </font>
    </dxf>
    <dxf>
      <font>
        <color rgb="FF0000FF"/>
      </font>
    </dxf>
    <dxf>
      <fill>
        <patternFill>
          <bgColor rgb="FFFFFF99"/>
        </patternFill>
      </fill>
    </dxf>
    <dxf>
      <font>
        <color rgb="FFFF0000"/>
      </font>
    </dxf>
    <dxf>
      <font>
        <color theme="0"/>
      </font>
    </dxf>
    <dxf>
      <font>
        <color rgb="FF0000FF"/>
      </font>
    </dxf>
    <dxf>
      <font>
        <color rgb="FFFF0000"/>
      </font>
    </dxf>
    <dxf>
      <font>
        <color theme="0"/>
      </font>
    </dxf>
    <dxf>
      <font>
        <color theme="0"/>
      </font>
    </dxf>
    <dxf>
      <font>
        <color theme="0"/>
      </font>
    </dxf>
    <dxf>
      <font>
        <color theme="0"/>
      </font>
    </dxf>
    <dxf>
      <font>
        <color theme="0"/>
      </font>
    </dxf>
    <dxf>
      <font>
        <color rgb="FFFF0000"/>
      </font>
    </dxf>
    <dxf>
      <font>
        <color theme="0"/>
      </font>
    </dxf>
    <dxf>
      <font>
        <color theme="0"/>
      </font>
    </dxf>
    <dxf>
      <font>
        <color rgb="FFFF0000"/>
      </font>
    </dxf>
    <dxf>
      <font>
        <color theme="0"/>
      </font>
    </dxf>
    <dxf>
      <font>
        <color theme="0"/>
      </font>
    </dxf>
    <dxf>
      <font>
        <color rgb="FFFF0000"/>
      </font>
    </dxf>
    <dxf>
      <font>
        <color theme="0"/>
      </font>
    </dxf>
    <dxf>
      <font>
        <color rgb="FFFF0000"/>
      </font>
    </dxf>
    <dxf>
      <font>
        <color rgb="FF0000FF"/>
      </font>
    </dxf>
    <dxf>
      <font>
        <color rgb="FFFF0000"/>
      </font>
    </dxf>
    <dxf>
      <fill>
        <patternFill>
          <bgColor rgb="FFFFFF99"/>
        </patternFill>
      </fill>
    </dxf>
    <dxf>
      <font>
        <color theme="0"/>
      </font>
    </dxf>
    <dxf>
      <fill>
        <patternFill>
          <bgColor rgb="FFFFFF99"/>
        </patternFill>
      </fill>
    </dxf>
    <dxf>
      <font>
        <color rgb="FFFF0000"/>
      </font>
    </dxf>
    <dxf>
      <font>
        <color theme="0"/>
      </font>
    </dxf>
    <dxf>
      <font>
        <color theme="0"/>
      </font>
    </dxf>
    <dxf>
      <font>
        <color theme="0"/>
      </font>
    </dxf>
    <dxf>
      <fill>
        <patternFill>
          <bgColor rgb="FFFFFF99"/>
        </patternFill>
      </fill>
    </dxf>
    <dxf>
      <font>
        <color theme="0"/>
      </font>
    </dxf>
    <dxf>
      <font>
        <color rgb="FFFF0000"/>
      </font>
    </dxf>
    <dxf>
      <font>
        <color theme="0"/>
      </font>
    </dxf>
    <dxf>
      <font>
        <color rgb="FF0000FF"/>
      </font>
    </dxf>
    <dxf>
      <font>
        <color rgb="FF0000FF"/>
      </font>
    </dxf>
    <dxf>
      <font>
        <color theme="0"/>
      </font>
    </dxf>
    <dxf>
      <font>
        <color rgb="FFFF0000"/>
      </font>
    </dxf>
    <dxf>
      <font>
        <color theme="0"/>
      </font>
    </dxf>
    <dxf>
      <font>
        <color rgb="FFFF0000"/>
      </font>
    </dxf>
    <dxf>
      <font>
        <color rgb="FFFF0000"/>
      </font>
    </dxf>
    <dxf>
      <font>
        <color theme="0"/>
      </font>
    </dxf>
    <dxf>
      <font>
        <color theme="0"/>
      </font>
    </dxf>
    <dxf>
      <font>
        <color rgb="FFFF0000"/>
      </font>
    </dxf>
    <dxf>
      <font>
        <color rgb="FFFF0000"/>
      </font>
    </dxf>
    <dxf>
      <font>
        <color theme="0"/>
      </font>
    </dxf>
    <dxf>
      <font>
        <color theme="0"/>
      </font>
    </dxf>
    <dxf>
      <font>
        <color theme="0"/>
      </font>
    </dxf>
    <dxf>
      <font>
        <color rgb="FFFF0000"/>
      </font>
    </dxf>
    <dxf>
      <font>
        <color rgb="FFFF0000"/>
      </font>
    </dxf>
    <dxf>
      <font>
        <color theme="0"/>
      </font>
    </dxf>
    <dxf>
      <font>
        <color rgb="FFFF0000"/>
      </font>
    </dxf>
    <dxf>
      <font>
        <color theme="0"/>
      </font>
    </dxf>
    <dxf>
      <font>
        <color rgb="FF0000FF"/>
      </font>
    </dxf>
    <dxf>
      <font>
        <color rgb="FFFF0000"/>
      </font>
    </dxf>
    <dxf>
      <font>
        <color theme="0"/>
      </font>
    </dxf>
    <dxf>
      <font>
        <color theme="0"/>
      </font>
    </dxf>
    <dxf>
      <font>
        <color theme="0"/>
      </font>
    </dxf>
    <dxf>
      <font>
        <color rgb="FFFF0000"/>
      </font>
    </dxf>
    <dxf>
      <font>
        <color rgb="FFFF0000"/>
      </font>
    </dxf>
    <dxf>
      <font>
        <color theme="0"/>
      </font>
    </dxf>
    <dxf>
      <font>
        <color theme="0"/>
      </font>
    </dxf>
    <dxf>
      <font>
        <color rgb="FFFF0000"/>
      </font>
    </dxf>
    <dxf>
      <font>
        <color theme="0"/>
      </font>
    </dxf>
    <dxf>
      <font>
        <color theme="0"/>
      </font>
    </dxf>
    <dxf>
      <font>
        <color theme="0"/>
      </font>
    </dxf>
    <dxf>
      <font>
        <color theme="0"/>
      </font>
    </dxf>
    <dxf>
      <font>
        <condense val="0"/>
        <extend val="0"/>
        <color auto="1"/>
      </font>
    </dxf>
    <dxf>
      <font>
        <color rgb="FF0000FF"/>
      </font>
    </dxf>
    <dxf>
      <font>
        <color rgb="FFFF0000"/>
      </font>
    </dxf>
    <dxf>
      <font>
        <color theme="0"/>
      </font>
    </dxf>
    <dxf>
      <font>
        <color rgb="FFFF0000"/>
      </font>
    </dxf>
    <dxf>
      <font>
        <color theme="0"/>
      </font>
    </dxf>
    <dxf>
      <font>
        <color theme="0"/>
      </font>
    </dxf>
    <dxf>
      <font>
        <color rgb="FFFF0000"/>
      </font>
    </dxf>
    <dxf>
      <font>
        <color rgb="FFFF0000"/>
      </font>
    </dxf>
    <dxf>
      <font>
        <color rgb="FF0000FF"/>
      </font>
    </dxf>
    <dxf>
      <font>
        <condense val="0"/>
        <extend val="0"/>
        <color auto="1"/>
      </font>
    </dxf>
    <dxf>
      <font>
        <color theme="0"/>
      </font>
    </dxf>
    <dxf>
      <font>
        <color rgb="FFFF0000"/>
      </font>
    </dxf>
    <dxf>
      <font>
        <color theme="0"/>
      </font>
    </dxf>
    <dxf>
      <font>
        <color rgb="FF0000FF"/>
      </font>
    </dxf>
    <dxf>
      <fill>
        <patternFill>
          <bgColor rgb="FFFFFF99"/>
        </patternFill>
      </fill>
    </dxf>
    <dxf>
      <font>
        <color theme="0"/>
      </font>
    </dxf>
    <dxf>
      <font>
        <color rgb="FF0000FF"/>
      </font>
    </dxf>
    <dxf>
      <font>
        <color rgb="FFFF0000"/>
      </font>
    </dxf>
    <dxf>
      <font>
        <color theme="0"/>
      </font>
    </dxf>
    <dxf>
      <font>
        <color theme="0"/>
      </font>
    </dxf>
    <dxf>
      <font>
        <color theme="0"/>
      </font>
    </dxf>
    <dxf>
      <font>
        <color rgb="FFFF0000"/>
      </font>
    </dxf>
    <dxf>
      <font>
        <color rgb="FFFF0000"/>
      </font>
    </dxf>
    <dxf>
      <font>
        <color rgb="FFFF0000"/>
      </font>
    </dxf>
    <dxf>
      <font>
        <color theme="0"/>
      </font>
    </dxf>
    <dxf>
      <font>
        <color rgb="FFFF0000"/>
      </font>
    </dxf>
    <dxf>
      <font>
        <color theme="0"/>
      </font>
    </dxf>
    <dxf>
      <fill>
        <patternFill>
          <bgColor rgb="FFFFFF99"/>
        </patternFill>
      </fill>
    </dxf>
    <dxf>
      <font>
        <color rgb="FF0000FF"/>
      </font>
    </dxf>
    <dxf>
      <font>
        <color theme="0"/>
      </font>
    </dxf>
    <dxf>
      <fill>
        <patternFill>
          <bgColor rgb="FFFFFF99"/>
        </patternFill>
      </fill>
    </dxf>
    <dxf>
      <font>
        <color rgb="FFFF0000"/>
      </font>
    </dxf>
    <dxf>
      <font>
        <color theme="0"/>
      </font>
    </dxf>
    <dxf>
      <font>
        <color theme="0"/>
      </font>
    </dxf>
    <dxf>
      <font>
        <color theme="0"/>
      </font>
    </dxf>
    <dxf>
      <fill>
        <patternFill>
          <bgColor rgb="FFFFFF99"/>
        </patternFill>
      </fill>
    </dxf>
    <dxf>
      <font>
        <color rgb="FFFF0000"/>
      </font>
    </dxf>
    <dxf>
      <font>
        <color theme="0"/>
      </font>
    </dxf>
    <dxf>
      <font>
        <color theme="0"/>
      </font>
    </dxf>
    <dxf>
      <font>
        <color rgb="FF0000FF"/>
      </font>
    </dxf>
    <dxf>
      <font>
        <color theme="0"/>
      </font>
    </dxf>
    <dxf>
      <font>
        <color rgb="FFFF0000"/>
      </font>
    </dxf>
    <dxf>
      <font>
        <color rgb="FFFF0000"/>
      </font>
    </dxf>
    <dxf>
      <font>
        <color theme="0"/>
      </font>
    </dxf>
    <dxf>
      <font>
        <color theme="0"/>
      </font>
    </dxf>
    <dxf>
      <font>
        <color rgb="FFFF0000"/>
      </font>
    </dxf>
    <dxf>
      <font>
        <color rgb="FFFF0000"/>
      </font>
    </dxf>
    <dxf>
      <font>
        <color theme="0"/>
      </font>
    </dxf>
    <dxf>
      <font>
        <color theme="0"/>
      </font>
    </dxf>
    <dxf>
      <font>
        <color theme="0"/>
      </font>
    </dxf>
    <dxf>
      <font>
        <color rgb="FFFF0000"/>
      </font>
    </dxf>
    <dxf>
      <font>
        <color rgb="FFFF0000"/>
      </font>
    </dxf>
    <dxf>
      <font>
        <color theme="0"/>
      </font>
    </dxf>
    <dxf>
      <font>
        <color rgb="FFFF0000"/>
      </font>
    </dxf>
    <dxf>
      <font>
        <color theme="0"/>
      </font>
    </dxf>
    <dxf>
      <font>
        <color rgb="FF0000FF"/>
      </font>
    </dxf>
    <dxf>
      <font>
        <color rgb="FFFF0000"/>
      </font>
    </dxf>
    <dxf>
      <font>
        <color theme="0"/>
      </font>
    </dxf>
    <dxf>
      <font>
        <color theme="0"/>
      </font>
    </dxf>
    <dxf>
      <font>
        <color theme="0"/>
      </font>
    </dxf>
    <dxf>
      <font>
        <color rgb="FFFF0000"/>
      </font>
    </dxf>
    <dxf>
      <font>
        <color rgb="FFFF0000"/>
      </font>
    </dxf>
    <dxf>
      <font>
        <color theme="0"/>
      </font>
    </dxf>
    <dxf>
      <font>
        <color theme="0"/>
      </font>
    </dxf>
    <dxf>
      <font>
        <color rgb="FFFF0000"/>
      </font>
    </dxf>
    <dxf>
      <font>
        <color theme="0"/>
      </font>
    </dxf>
    <dxf>
      <font>
        <color theme="0"/>
      </font>
    </dxf>
    <dxf>
      <font>
        <color theme="0"/>
      </font>
    </dxf>
    <dxf>
      <font>
        <color theme="0"/>
      </font>
    </dxf>
    <dxf>
      <font>
        <color rgb="FF0000FF"/>
      </font>
    </dxf>
    <dxf>
      <font>
        <condense val="0"/>
        <extend val="0"/>
        <color auto="1"/>
      </font>
    </dxf>
    <dxf>
      <font>
        <color rgb="FFFF0000"/>
      </font>
    </dxf>
    <dxf>
      <font>
        <color theme="0"/>
      </font>
    </dxf>
    <dxf>
      <font>
        <color rgb="FFFF0000"/>
      </font>
    </dxf>
    <dxf>
      <font>
        <color theme="0"/>
      </font>
    </dxf>
    <dxf>
      <font>
        <color theme="0"/>
      </font>
    </dxf>
    <dxf>
      <font>
        <color rgb="FFFF0000"/>
      </font>
    </dxf>
    <dxf>
      <font>
        <color rgb="FFFF0000"/>
      </font>
    </dxf>
    <dxf>
      <font>
        <color rgb="FF0000FF"/>
      </font>
    </dxf>
    <dxf>
      <font>
        <condense val="0"/>
        <extend val="0"/>
        <color auto="1"/>
      </font>
    </dxf>
    <dxf>
      <font>
        <color theme="0"/>
      </font>
    </dxf>
    <dxf>
      <font>
        <color theme="0"/>
      </font>
    </dxf>
    <dxf>
      <font>
        <color rgb="FF0000FF"/>
      </font>
    </dxf>
    <dxf>
      <font>
        <color rgb="FFFF0000"/>
      </font>
    </dxf>
    <dxf>
      <font>
        <color rgb="FFFF0000"/>
      </font>
    </dxf>
    <dxf>
      <font>
        <color theme="0"/>
      </font>
    </dxf>
    <dxf>
      <font>
        <color rgb="FF0000FF"/>
      </font>
    </dxf>
    <dxf>
      <fill>
        <patternFill>
          <bgColor rgb="FFFFFF99"/>
        </patternFill>
      </fill>
    </dxf>
    <dxf>
      <font>
        <color rgb="FFFF0000"/>
      </font>
    </dxf>
    <dxf>
      <font>
        <color theme="0"/>
      </font>
    </dxf>
    <dxf>
      <font>
        <color theme="0"/>
      </font>
    </dxf>
    <dxf>
      <font>
        <color rgb="FFFF0000"/>
      </font>
    </dxf>
    <dxf>
      <font>
        <color rgb="FF0000FF"/>
      </font>
    </dxf>
    <dxf>
      <font>
        <color theme="0"/>
      </font>
    </dxf>
    <dxf>
      <font>
        <color theme="0"/>
      </font>
    </dxf>
    <dxf>
      <font>
        <color rgb="FFFF0000"/>
      </font>
    </dxf>
    <dxf>
      <font>
        <color rgb="FFFF0000"/>
      </font>
    </dxf>
    <dxf>
      <font>
        <color theme="0"/>
      </font>
    </dxf>
    <dxf>
      <font>
        <color rgb="FF0000FF"/>
      </font>
    </dxf>
    <dxf>
      <fill>
        <patternFill>
          <bgColor rgb="FFFFFF99"/>
        </patternFill>
      </fill>
    </dxf>
    <dxf>
      <font>
        <color rgb="FFFF0000"/>
      </font>
    </dxf>
    <dxf>
      <font>
        <color theme="0"/>
      </font>
    </dxf>
    <dxf>
      <font>
        <color rgb="FF0000FF"/>
      </font>
    </dxf>
    <dxf>
      <font>
        <color rgb="FFFF0000"/>
      </font>
    </dxf>
    <dxf>
      <font>
        <color theme="0"/>
      </font>
    </dxf>
    <dxf>
      <fill>
        <patternFill>
          <bgColor rgb="FFFFFF99"/>
        </patternFill>
      </fill>
    </dxf>
    <dxf>
      <font>
        <color rgb="FF0000FF"/>
      </font>
    </dxf>
    <dxf>
      <font>
        <color rgb="FFFF0000"/>
      </font>
    </dxf>
    <dxf>
      <font>
        <color theme="0"/>
      </font>
    </dxf>
    <dxf>
      <font>
        <color rgb="FFFF0000"/>
      </font>
    </dxf>
    <dxf>
      <font>
        <color theme="0"/>
      </font>
    </dxf>
    <dxf>
      <font>
        <color theme="0"/>
      </font>
    </dxf>
    <dxf>
      <font>
        <color theme="0"/>
      </font>
    </dxf>
    <dxf>
      <font>
        <color rgb="FF0000FF"/>
      </font>
    </dxf>
    <dxf>
      <font>
        <color rgb="FFFF0000"/>
      </font>
    </dxf>
    <dxf>
      <font>
        <color theme="0"/>
      </font>
    </dxf>
    <dxf>
      <fill>
        <patternFill>
          <bgColor rgb="FFFFFF99"/>
        </patternFill>
      </fill>
    </dxf>
    <dxf>
      <font>
        <color theme="0"/>
      </font>
    </dxf>
    <dxf>
      <font>
        <color rgb="FFFF0000"/>
      </font>
    </dxf>
    <dxf>
      <font>
        <color theme="0"/>
      </font>
    </dxf>
    <dxf>
      <font>
        <color rgb="FF0000FF"/>
      </font>
    </dxf>
    <dxf>
      <font>
        <color rgb="FFFF0000"/>
      </font>
    </dxf>
    <dxf>
      <font>
        <color theme="0"/>
      </font>
    </dxf>
    <dxf>
      <font>
        <color rgb="FFFF0000"/>
      </font>
    </dxf>
    <dxf>
      <font>
        <color theme="0"/>
      </font>
    </dxf>
    <dxf>
      <font>
        <color theme="0"/>
      </font>
    </dxf>
    <dxf>
      <font>
        <color rgb="FFFF0000"/>
      </font>
    </dxf>
    <dxf>
      <font>
        <color rgb="FFFF0000"/>
      </font>
    </dxf>
    <dxf>
      <font>
        <color theme="0"/>
      </font>
    </dxf>
    <dxf>
      <font>
        <color theme="0"/>
      </font>
    </dxf>
    <dxf>
      <font>
        <color theme="0"/>
      </font>
    </dxf>
    <dxf>
      <font>
        <color rgb="FFFF0000"/>
      </font>
    </dxf>
    <dxf>
      <font>
        <color theme="0"/>
      </font>
    </dxf>
    <dxf>
      <font>
        <color rgb="FFFF0000"/>
      </font>
    </dxf>
    <dxf>
      <font>
        <color theme="0"/>
      </font>
    </dxf>
    <dxf>
      <font>
        <color rgb="FFFF0000"/>
      </font>
    </dxf>
    <dxf>
      <font>
        <color rgb="FFFF0000"/>
      </font>
    </dxf>
    <dxf>
      <font>
        <color theme="0"/>
      </font>
    </dxf>
    <dxf>
      <font>
        <color theme="0"/>
      </font>
    </dxf>
    <dxf>
      <font>
        <color theme="0"/>
      </font>
    </dxf>
    <dxf>
      <font>
        <color theme="0"/>
      </font>
    </dxf>
    <dxf>
      <font>
        <color rgb="FFFF0000"/>
      </font>
    </dxf>
    <dxf>
      <font>
        <color rgb="FFFF0000"/>
      </font>
    </dxf>
    <dxf>
      <font>
        <color theme="0"/>
      </font>
    </dxf>
    <dxf>
      <font>
        <color theme="0"/>
      </font>
    </dxf>
    <dxf>
      <font>
        <color rgb="FFFF0000"/>
      </font>
    </dxf>
    <dxf>
      <font>
        <color rgb="FFFF0000"/>
      </font>
    </dxf>
    <dxf>
      <font>
        <color rgb="FF0000FF"/>
      </font>
    </dxf>
    <dxf>
      <font>
        <condense val="0"/>
        <extend val="0"/>
        <color auto="1"/>
      </font>
    </dxf>
    <dxf>
      <font>
        <color theme="0"/>
      </font>
    </dxf>
    <dxf>
      <font>
        <condense val="0"/>
        <extend val="0"/>
        <color auto="1"/>
      </font>
    </dxf>
    <dxf>
      <font>
        <color theme="0"/>
      </font>
    </dxf>
    <dxf>
      <font>
        <color theme="0"/>
      </font>
    </dxf>
    <dxf>
      <font>
        <color rgb="FFFF0000"/>
      </font>
    </dxf>
    <dxf>
      <font>
        <color rgb="FFFF0000"/>
      </font>
    </dxf>
    <dxf>
      <font>
        <color rgb="FF0000FF"/>
      </font>
    </dxf>
    <dxf>
      <font>
        <condense val="0"/>
        <extend val="0"/>
        <color auto="1"/>
      </font>
    </dxf>
    <dxf>
      <font>
        <color rgb="FF0000FF"/>
      </font>
    </dxf>
    <dxf>
      <font>
        <color rgb="FFFF0000"/>
      </font>
    </dxf>
    <dxf>
      <font>
        <color theme="0"/>
      </font>
    </dxf>
    <dxf>
      <font>
        <color rgb="FF0000FF"/>
      </font>
    </dxf>
    <dxf>
      <font>
        <color rgb="FFFF0000"/>
      </font>
    </dxf>
    <dxf>
      <font>
        <color theme="0"/>
      </font>
    </dxf>
    <dxf>
      <fill>
        <patternFill>
          <bgColor rgb="FFFFFF99"/>
        </patternFill>
      </fill>
    </dxf>
    <dxf>
      <font>
        <color rgb="FFFF0000"/>
      </font>
    </dxf>
    <dxf>
      <font>
        <color theme="0"/>
      </font>
    </dxf>
    <dxf>
      <font>
        <color theme="0"/>
      </font>
    </dxf>
    <dxf>
      <font>
        <color rgb="FFFF0000"/>
      </font>
    </dxf>
    <dxf>
      <font>
        <color rgb="FF0000FF"/>
      </font>
    </dxf>
    <dxf>
      <font>
        <color rgb="FF0000FF"/>
      </font>
    </dxf>
    <dxf>
      <font>
        <color rgb="FFFF0000"/>
      </font>
    </dxf>
    <dxf>
      <font>
        <color theme="0"/>
      </font>
    </dxf>
    <dxf>
      <font>
        <color theme="0"/>
      </font>
    </dxf>
    <dxf>
      <font>
        <color rgb="FF0000FF"/>
      </font>
    </dxf>
    <dxf>
      <font>
        <color rgb="FFFF0000"/>
      </font>
    </dxf>
    <dxf>
      <font>
        <condense val="0"/>
        <extend val="0"/>
        <color auto="1"/>
      </font>
    </dxf>
    <dxf>
      <font>
        <color rgb="FFFF0000"/>
      </font>
    </dxf>
    <dxf>
      <font>
        <color theme="0"/>
      </font>
    </dxf>
    <dxf>
      <fill>
        <patternFill>
          <bgColor rgb="FFFFFF99"/>
        </patternFill>
      </fill>
    </dxf>
    <dxf>
      <font>
        <color rgb="FFFF0000"/>
      </font>
    </dxf>
    <dxf>
      <font>
        <color theme="0"/>
      </font>
    </dxf>
    <dxf>
      <font>
        <color rgb="FF0000FF"/>
      </font>
    </dxf>
    <dxf>
      <font>
        <color rgb="FFFF0000"/>
      </font>
    </dxf>
    <dxf>
      <font>
        <color theme="0"/>
      </font>
    </dxf>
    <dxf>
      <font>
        <color rgb="FFFF0000"/>
      </font>
    </dxf>
    <dxf>
      <font>
        <color theme="0"/>
      </font>
    </dxf>
    <dxf>
      <font>
        <color rgb="FF0000FF"/>
      </font>
    </dxf>
    <dxf>
      <font>
        <color rgb="FFFF0000"/>
      </font>
    </dxf>
    <dxf>
      <font>
        <condense val="0"/>
        <extend val="0"/>
        <color auto="1"/>
      </font>
    </dxf>
    <dxf>
      <font>
        <color rgb="FF0033CC"/>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0"/>
      </font>
    </dxf>
  </dxfs>
  <tableStyles count="0" defaultTableStyle="TableStyleMedium9" defaultPivotStyle="PivotStyleLight16"/>
  <colors>
    <mruColors>
      <color rgb="FF0000FF"/>
      <color rgb="FF0432FF"/>
      <color rgb="FFCC99FF"/>
      <color rgb="FF008000"/>
      <color rgb="FFFF00FF"/>
      <color rgb="FFFFFFEB"/>
      <color rgb="FFFFFFCC"/>
      <color rgb="FF06FA2F"/>
      <color rgb="FF006600"/>
      <color rgb="FFFF99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23</xdr:col>
      <xdr:colOff>19694</xdr:colOff>
      <xdr:row>0</xdr:row>
      <xdr:rowOff>109640</xdr:rowOff>
    </xdr:from>
    <xdr:to>
      <xdr:col>24</xdr:col>
      <xdr:colOff>295160</xdr:colOff>
      <xdr:row>2</xdr:row>
      <xdr:rowOff>164460</xdr:rowOff>
    </xdr:to>
    <xdr:pic>
      <xdr:nvPicPr>
        <xdr:cNvPr id="2" name="Picture 3" descr="saraswati 2.jpg">
          <a:extLst>
            <a:ext uri="{FF2B5EF4-FFF2-40B4-BE49-F238E27FC236}">
              <a16:creationId xmlns:a16="http://schemas.microsoft.com/office/drawing/2014/main" id="{F17B6F70-0A86-DA48-8585-C52CDD0FB80D}"/>
            </a:ext>
          </a:extLst>
        </xdr:cNvPr>
        <xdr:cNvPicPr>
          <a:picLocks noChangeAspect="1"/>
        </xdr:cNvPicPr>
      </xdr:nvPicPr>
      <xdr:blipFill>
        <a:blip xmlns:r="http://schemas.openxmlformats.org/officeDocument/2006/relationships" r:embed="rId1"/>
        <a:srcRect/>
        <a:stretch>
          <a:fillRect/>
        </a:stretch>
      </xdr:blipFill>
      <xdr:spPr bwMode="auto">
        <a:xfrm>
          <a:off x="9110701" y="109640"/>
          <a:ext cx="531293" cy="511655"/>
        </a:xfrm>
        <a:prstGeom prst="rect">
          <a:avLst/>
        </a:prstGeom>
        <a:noFill/>
        <a:ln w="9525">
          <a:noFill/>
          <a:miter lim="800000"/>
          <a:headEnd/>
          <a:tailEnd/>
        </a:ln>
      </xdr:spPr>
    </xdr:pic>
    <xdr:clientData/>
  </xdr:twoCellAnchor>
  <xdr:oneCellAnchor>
    <xdr:from>
      <xdr:col>23</xdr:col>
      <xdr:colOff>19694</xdr:colOff>
      <xdr:row>28</xdr:row>
      <xdr:rowOff>109640</xdr:rowOff>
    </xdr:from>
    <xdr:ext cx="531293" cy="511655"/>
    <xdr:pic>
      <xdr:nvPicPr>
        <xdr:cNvPr id="8" name="Picture 3" descr="saraswati 2.jpg">
          <a:extLst>
            <a:ext uri="{FF2B5EF4-FFF2-40B4-BE49-F238E27FC236}">
              <a16:creationId xmlns:a16="http://schemas.microsoft.com/office/drawing/2014/main" id="{3133FC90-BF60-4E4E-8A14-8F468E1B05A8}"/>
            </a:ext>
          </a:extLst>
        </xdr:cNvPr>
        <xdr:cNvPicPr>
          <a:picLocks noChangeAspect="1"/>
        </xdr:cNvPicPr>
      </xdr:nvPicPr>
      <xdr:blipFill>
        <a:blip xmlns:r="http://schemas.openxmlformats.org/officeDocument/2006/relationships" r:embed="rId1"/>
        <a:srcRect/>
        <a:stretch>
          <a:fillRect/>
        </a:stretch>
      </xdr:blipFill>
      <xdr:spPr bwMode="auto">
        <a:xfrm>
          <a:off x="9110701" y="109640"/>
          <a:ext cx="531293" cy="511655"/>
        </a:xfrm>
        <a:prstGeom prst="rect">
          <a:avLst/>
        </a:prstGeom>
        <a:noFill/>
        <a:ln w="9525">
          <a:noFill/>
          <a:miter lim="800000"/>
          <a:headEnd/>
          <a:tailEnd/>
        </a:ln>
      </xdr:spPr>
    </xdr:pic>
    <xdr:clientData/>
  </xdr:oneCellAnchor>
  <xdr:oneCellAnchor>
    <xdr:from>
      <xdr:col>23</xdr:col>
      <xdr:colOff>19694</xdr:colOff>
      <xdr:row>56</xdr:row>
      <xdr:rowOff>109640</xdr:rowOff>
    </xdr:from>
    <xdr:ext cx="531293" cy="511655"/>
    <xdr:pic>
      <xdr:nvPicPr>
        <xdr:cNvPr id="9" name="Picture 3" descr="saraswati 2.jpg">
          <a:extLst>
            <a:ext uri="{FF2B5EF4-FFF2-40B4-BE49-F238E27FC236}">
              <a16:creationId xmlns:a16="http://schemas.microsoft.com/office/drawing/2014/main" id="{529ABCFD-1269-8940-845B-73DDA9F6DD1D}"/>
            </a:ext>
          </a:extLst>
        </xdr:cNvPr>
        <xdr:cNvPicPr>
          <a:picLocks noChangeAspect="1"/>
        </xdr:cNvPicPr>
      </xdr:nvPicPr>
      <xdr:blipFill>
        <a:blip xmlns:r="http://schemas.openxmlformats.org/officeDocument/2006/relationships" r:embed="rId1"/>
        <a:srcRect/>
        <a:stretch>
          <a:fillRect/>
        </a:stretch>
      </xdr:blipFill>
      <xdr:spPr bwMode="auto">
        <a:xfrm>
          <a:off x="9001061" y="109640"/>
          <a:ext cx="531293" cy="511655"/>
        </a:xfrm>
        <a:prstGeom prst="rect">
          <a:avLst/>
        </a:prstGeom>
        <a:noFill/>
        <a:ln w="9525">
          <a:noFill/>
          <a:miter lim="800000"/>
          <a:headEnd/>
          <a:tailEnd/>
        </a:ln>
      </xdr:spPr>
    </xdr:pic>
    <xdr:clientData/>
  </xdr:oneCellAnchor>
  <xdr:oneCellAnchor>
    <xdr:from>
      <xdr:col>23</xdr:col>
      <xdr:colOff>19694</xdr:colOff>
      <xdr:row>28</xdr:row>
      <xdr:rowOff>109640</xdr:rowOff>
    </xdr:from>
    <xdr:ext cx="531293" cy="511655"/>
    <xdr:pic>
      <xdr:nvPicPr>
        <xdr:cNvPr id="10" name="Picture 3" descr="saraswati 2.jpg">
          <a:extLst>
            <a:ext uri="{FF2B5EF4-FFF2-40B4-BE49-F238E27FC236}">
              <a16:creationId xmlns:a16="http://schemas.microsoft.com/office/drawing/2014/main" id="{1485F3A8-32AB-F049-94B7-2DB78927086C}"/>
            </a:ext>
          </a:extLst>
        </xdr:cNvPr>
        <xdr:cNvPicPr>
          <a:picLocks noChangeAspect="1"/>
        </xdr:cNvPicPr>
      </xdr:nvPicPr>
      <xdr:blipFill>
        <a:blip xmlns:r="http://schemas.openxmlformats.org/officeDocument/2006/relationships" r:embed="rId1"/>
        <a:srcRect/>
        <a:stretch>
          <a:fillRect/>
        </a:stretch>
      </xdr:blipFill>
      <xdr:spPr bwMode="auto">
        <a:xfrm>
          <a:off x="9001061" y="6505323"/>
          <a:ext cx="531293" cy="511655"/>
        </a:xfrm>
        <a:prstGeom prst="rect">
          <a:avLst/>
        </a:prstGeom>
        <a:noFill/>
        <a:ln w="9525">
          <a:noFill/>
          <a:miter lim="800000"/>
          <a:headEnd/>
          <a:tailEnd/>
        </a:ln>
      </xdr:spPr>
    </xdr:pic>
    <xdr:clientData/>
  </xdr:oneCellAnchor>
  <xdr:oneCellAnchor>
    <xdr:from>
      <xdr:col>23</xdr:col>
      <xdr:colOff>19694</xdr:colOff>
      <xdr:row>84</xdr:row>
      <xdr:rowOff>109640</xdr:rowOff>
    </xdr:from>
    <xdr:ext cx="531293" cy="511655"/>
    <xdr:pic>
      <xdr:nvPicPr>
        <xdr:cNvPr id="11" name="Picture 3" descr="saraswati 2.jpg">
          <a:extLst>
            <a:ext uri="{FF2B5EF4-FFF2-40B4-BE49-F238E27FC236}">
              <a16:creationId xmlns:a16="http://schemas.microsoft.com/office/drawing/2014/main" id="{4EA0A418-7310-C641-8570-2DC9854153B7}"/>
            </a:ext>
          </a:extLst>
        </xdr:cNvPr>
        <xdr:cNvPicPr>
          <a:picLocks noChangeAspect="1"/>
        </xdr:cNvPicPr>
      </xdr:nvPicPr>
      <xdr:blipFill>
        <a:blip xmlns:r="http://schemas.openxmlformats.org/officeDocument/2006/relationships" r:embed="rId1"/>
        <a:srcRect/>
        <a:stretch>
          <a:fillRect/>
        </a:stretch>
      </xdr:blipFill>
      <xdr:spPr bwMode="auto">
        <a:xfrm>
          <a:off x="9001061" y="109640"/>
          <a:ext cx="531293" cy="511655"/>
        </a:xfrm>
        <a:prstGeom prst="rect">
          <a:avLst/>
        </a:prstGeom>
        <a:noFill/>
        <a:ln w="9525">
          <a:noFill/>
          <a:miter lim="800000"/>
          <a:headEnd/>
          <a:tailEnd/>
        </a:ln>
      </xdr:spPr>
    </xdr:pic>
    <xdr:clientData/>
  </xdr:oneCellAnchor>
  <xdr:oneCellAnchor>
    <xdr:from>
      <xdr:col>23</xdr:col>
      <xdr:colOff>19694</xdr:colOff>
      <xdr:row>112</xdr:row>
      <xdr:rowOff>109640</xdr:rowOff>
    </xdr:from>
    <xdr:ext cx="531293" cy="511655"/>
    <xdr:pic>
      <xdr:nvPicPr>
        <xdr:cNvPr id="12" name="Picture 3" descr="saraswati 2.jpg">
          <a:extLst>
            <a:ext uri="{FF2B5EF4-FFF2-40B4-BE49-F238E27FC236}">
              <a16:creationId xmlns:a16="http://schemas.microsoft.com/office/drawing/2014/main" id="{4BD720C9-4259-2346-B85B-0AD07805DFB3}"/>
            </a:ext>
          </a:extLst>
        </xdr:cNvPr>
        <xdr:cNvPicPr>
          <a:picLocks noChangeAspect="1"/>
        </xdr:cNvPicPr>
      </xdr:nvPicPr>
      <xdr:blipFill>
        <a:blip xmlns:r="http://schemas.openxmlformats.org/officeDocument/2006/relationships" r:embed="rId1"/>
        <a:srcRect/>
        <a:stretch>
          <a:fillRect/>
        </a:stretch>
      </xdr:blipFill>
      <xdr:spPr bwMode="auto">
        <a:xfrm>
          <a:off x="9001061" y="6505323"/>
          <a:ext cx="531293" cy="511655"/>
        </a:xfrm>
        <a:prstGeom prst="rect">
          <a:avLst/>
        </a:prstGeom>
        <a:noFill/>
        <a:ln w="9525">
          <a:noFill/>
          <a:miter lim="800000"/>
          <a:headEnd/>
          <a:tailEnd/>
        </a:ln>
      </xdr:spPr>
    </xdr:pic>
    <xdr:clientData/>
  </xdr:oneCellAnchor>
  <xdr:oneCellAnchor>
    <xdr:from>
      <xdr:col>23</xdr:col>
      <xdr:colOff>19694</xdr:colOff>
      <xdr:row>140</xdr:row>
      <xdr:rowOff>109640</xdr:rowOff>
    </xdr:from>
    <xdr:ext cx="531293" cy="511655"/>
    <xdr:pic>
      <xdr:nvPicPr>
        <xdr:cNvPr id="13" name="Picture 3" descr="saraswati 2.jpg">
          <a:extLst>
            <a:ext uri="{FF2B5EF4-FFF2-40B4-BE49-F238E27FC236}">
              <a16:creationId xmlns:a16="http://schemas.microsoft.com/office/drawing/2014/main" id="{7247E304-39A7-E746-B368-4D19FDA2BF63}"/>
            </a:ext>
          </a:extLst>
        </xdr:cNvPr>
        <xdr:cNvPicPr>
          <a:picLocks noChangeAspect="1"/>
        </xdr:cNvPicPr>
      </xdr:nvPicPr>
      <xdr:blipFill>
        <a:blip xmlns:r="http://schemas.openxmlformats.org/officeDocument/2006/relationships" r:embed="rId1"/>
        <a:srcRect/>
        <a:stretch>
          <a:fillRect/>
        </a:stretch>
      </xdr:blipFill>
      <xdr:spPr bwMode="auto">
        <a:xfrm>
          <a:off x="9001061" y="12901007"/>
          <a:ext cx="531293" cy="511655"/>
        </a:xfrm>
        <a:prstGeom prst="rect">
          <a:avLst/>
        </a:prstGeom>
        <a:noFill/>
        <a:ln w="9525">
          <a:noFill/>
          <a:miter lim="800000"/>
          <a:headEnd/>
          <a:tailEnd/>
        </a:ln>
      </xdr:spPr>
    </xdr:pic>
    <xdr:clientData/>
  </xdr:oneCellAnchor>
  <xdr:oneCellAnchor>
    <xdr:from>
      <xdr:col>23</xdr:col>
      <xdr:colOff>19694</xdr:colOff>
      <xdr:row>112</xdr:row>
      <xdr:rowOff>109640</xdr:rowOff>
    </xdr:from>
    <xdr:ext cx="531293" cy="511655"/>
    <xdr:pic>
      <xdr:nvPicPr>
        <xdr:cNvPr id="14" name="Picture 3" descr="saraswati 2.jpg">
          <a:extLst>
            <a:ext uri="{FF2B5EF4-FFF2-40B4-BE49-F238E27FC236}">
              <a16:creationId xmlns:a16="http://schemas.microsoft.com/office/drawing/2014/main" id="{B3EECCA2-8FB0-F14F-A606-49DC9AED7BA9}"/>
            </a:ext>
          </a:extLst>
        </xdr:cNvPr>
        <xdr:cNvPicPr>
          <a:picLocks noChangeAspect="1"/>
        </xdr:cNvPicPr>
      </xdr:nvPicPr>
      <xdr:blipFill>
        <a:blip xmlns:r="http://schemas.openxmlformats.org/officeDocument/2006/relationships" r:embed="rId1"/>
        <a:srcRect/>
        <a:stretch>
          <a:fillRect/>
        </a:stretch>
      </xdr:blipFill>
      <xdr:spPr bwMode="auto">
        <a:xfrm>
          <a:off x="9001061" y="6505323"/>
          <a:ext cx="531293" cy="511655"/>
        </a:xfrm>
        <a:prstGeom prst="rect">
          <a:avLst/>
        </a:prstGeom>
        <a:noFill/>
        <a:ln w="9525">
          <a:noFill/>
          <a:miter lim="800000"/>
          <a:headEnd/>
          <a:tailEnd/>
        </a:ln>
      </xdr:spPr>
    </xdr:pic>
    <xdr:clientData/>
  </xdr:oneCellAnchor>
  <xdr:oneCellAnchor>
    <xdr:from>
      <xdr:col>23</xdr:col>
      <xdr:colOff>19694</xdr:colOff>
      <xdr:row>168</xdr:row>
      <xdr:rowOff>109640</xdr:rowOff>
    </xdr:from>
    <xdr:ext cx="531293" cy="511655"/>
    <xdr:pic>
      <xdr:nvPicPr>
        <xdr:cNvPr id="15" name="Picture 3" descr="saraswati 2.jpg">
          <a:extLst>
            <a:ext uri="{FF2B5EF4-FFF2-40B4-BE49-F238E27FC236}">
              <a16:creationId xmlns:a16="http://schemas.microsoft.com/office/drawing/2014/main" id="{4F906569-74D2-C04A-B681-685B34A7B331}"/>
            </a:ext>
          </a:extLst>
        </xdr:cNvPr>
        <xdr:cNvPicPr>
          <a:picLocks noChangeAspect="1"/>
        </xdr:cNvPicPr>
      </xdr:nvPicPr>
      <xdr:blipFill>
        <a:blip xmlns:r="http://schemas.openxmlformats.org/officeDocument/2006/relationships" r:embed="rId1"/>
        <a:srcRect/>
        <a:stretch>
          <a:fillRect/>
        </a:stretch>
      </xdr:blipFill>
      <xdr:spPr bwMode="auto">
        <a:xfrm>
          <a:off x="9001061" y="109640"/>
          <a:ext cx="531293" cy="511655"/>
        </a:xfrm>
        <a:prstGeom prst="rect">
          <a:avLst/>
        </a:prstGeom>
        <a:noFill/>
        <a:ln w="9525">
          <a:noFill/>
          <a:miter lim="800000"/>
          <a:headEnd/>
          <a:tailEnd/>
        </a:ln>
      </xdr:spPr>
    </xdr:pic>
    <xdr:clientData/>
  </xdr:oneCellAnchor>
  <xdr:oneCellAnchor>
    <xdr:from>
      <xdr:col>23</xdr:col>
      <xdr:colOff>19694</xdr:colOff>
      <xdr:row>196</xdr:row>
      <xdr:rowOff>109640</xdr:rowOff>
    </xdr:from>
    <xdr:ext cx="531293" cy="511655"/>
    <xdr:pic>
      <xdr:nvPicPr>
        <xdr:cNvPr id="16" name="Picture 3" descr="saraswati 2.jpg">
          <a:extLst>
            <a:ext uri="{FF2B5EF4-FFF2-40B4-BE49-F238E27FC236}">
              <a16:creationId xmlns:a16="http://schemas.microsoft.com/office/drawing/2014/main" id="{A232BD62-4CA8-A644-9ADB-4C3B72374C61}"/>
            </a:ext>
          </a:extLst>
        </xdr:cNvPr>
        <xdr:cNvPicPr>
          <a:picLocks noChangeAspect="1"/>
        </xdr:cNvPicPr>
      </xdr:nvPicPr>
      <xdr:blipFill>
        <a:blip xmlns:r="http://schemas.openxmlformats.org/officeDocument/2006/relationships" r:embed="rId1"/>
        <a:srcRect/>
        <a:stretch>
          <a:fillRect/>
        </a:stretch>
      </xdr:blipFill>
      <xdr:spPr bwMode="auto">
        <a:xfrm>
          <a:off x="9001061" y="6505323"/>
          <a:ext cx="531293" cy="511655"/>
        </a:xfrm>
        <a:prstGeom prst="rect">
          <a:avLst/>
        </a:prstGeom>
        <a:noFill/>
        <a:ln w="9525">
          <a:noFill/>
          <a:miter lim="800000"/>
          <a:headEnd/>
          <a:tailEnd/>
        </a:ln>
      </xdr:spPr>
    </xdr:pic>
    <xdr:clientData/>
  </xdr:oneCellAnchor>
  <xdr:oneCellAnchor>
    <xdr:from>
      <xdr:col>23</xdr:col>
      <xdr:colOff>19694</xdr:colOff>
      <xdr:row>224</xdr:row>
      <xdr:rowOff>109640</xdr:rowOff>
    </xdr:from>
    <xdr:ext cx="531293" cy="511655"/>
    <xdr:pic>
      <xdr:nvPicPr>
        <xdr:cNvPr id="17" name="Picture 3" descr="saraswati 2.jpg">
          <a:extLst>
            <a:ext uri="{FF2B5EF4-FFF2-40B4-BE49-F238E27FC236}">
              <a16:creationId xmlns:a16="http://schemas.microsoft.com/office/drawing/2014/main" id="{01580404-00FF-2F4E-9FDA-0758AB117DCE}"/>
            </a:ext>
          </a:extLst>
        </xdr:cNvPr>
        <xdr:cNvPicPr>
          <a:picLocks noChangeAspect="1"/>
        </xdr:cNvPicPr>
      </xdr:nvPicPr>
      <xdr:blipFill>
        <a:blip xmlns:r="http://schemas.openxmlformats.org/officeDocument/2006/relationships" r:embed="rId1"/>
        <a:srcRect/>
        <a:stretch>
          <a:fillRect/>
        </a:stretch>
      </xdr:blipFill>
      <xdr:spPr bwMode="auto">
        <a:xfrm>
          <a:off x="9001061" y="12901007"/>
          <a:ext cx="531293" cy="511655"/>
        </a:xfrm>
        <a:prstGeom prst="rect">
          <a:avLst/>
        </a:prstGeom>
        <a:noFill/>
        <a:ln w="9525">
          <a:noFill/>
          <a:miter lim="800000"/>
          <a:headEnd/>
          <a:tailEnd/>
        </a:ln>
      </xdr:spPr>
    </xdr:pic>
    <xdr:clientData/>
  </xdr:oneCellAnchor>
  <xdr:oneCellAnchor>
    <xdr:from>
      <xdr:col>23</xdr:col>
      <xdr:colOff>19694</xdr:colOff>
      <xdr:row>196</xdr:row>
      <xdr:rowOff>109640</xdr:rowOff>
    </xdr:from>
    <xdr:ext cx="531293" cy="511655"/>
    <xdr:pic>
      <xdr:nvPicPr>
        <xdr:cNvPr id="18" name="Picture 3" descr="saraswati 2.jpg">
          <a:extLst>
            <a:ext uri="{FF2B5EF4-FFF2-40B4-BE49-F238E27FC236}">
              <a16:creationId xmlns:a16="http://schemas.microsoft.com/office/drawing/2014/main" id="{A9DBF189-38C7-734F-A523-CD2D21E74156}"/>
            </a:ext>
          </a:extLst>
        </xdr:cNvPr>
        <xdr:cNvPicPr>
          <a:picLocks noChangeAspect="1"/>
        </xdr:cNvPicPr>
      </xdr:nvPicPr>
      <xdr:blipFill>
        <a:blip xmlns:r="http://schemas.openxmlformats.org/officeDocument/2006/relationships" r:embed="rId1"/>
        <a:srcRect/>
        <a:stretch>
          <a:fillRect/>
        </a:stretch>
      </xdr:blipFill>
      <xdr:spPr bwMode="auto">
        <a:xfrm>
          <a:off x="9001061" y="6505323"/>
          <a:ext cx="531293" cy="511655"/>
        </a:xfrm>
        <a:prstGeom prst="rect">
          <a:avLst/>
        </a:prstGeom>
        <a:noFill/>
        <a:ln w="9525">
          <a:noFill/>
          <a:miter lim="800000"/>
          <a:headEnd/>
          <a:tailEnd/>
        </a:ln>
      </xdr:spPr>
    </xdr:pic>
    <xdr:clientData/>
  </xdr:oneCellAnchor>
  <xdr:oneCellAnchor>
    <xdr:from>
      <xdr:col>23</xdr:col>
      <xdr:colOff>19694</xdr:colOff>
      <xdr:row>252</xdr:row>
      <xdr:rowOff>109640</xdr:rowOff>
    </xdr:from>
    <xdr:ext cx="531293" cy="511655"/>
    <xdr:pic>
      <xdr:nvPicPr>
        <xdr:cNvPr id="19" name="Picture 3" descr="saraswati 2.jpg">
          <a:extLst>
            <a:ext uri="{FF2B5EF4-FFF2-40B4-BE49-F238E27FC236}">
              <a16:creationId xmlns:a16="http://schemas.microsoft.com/office/drawing/2014/main" id="{8B531FFC-3909-CA43-BC29-6A502BD6522C}"/>
            </a:ext>
          </a:extLst>
        </xdr:cNvPr>
        <xdr:cNvPicPr>
          <a:picLocks noChangeAspect="1"/>
        </xdr:cNvPicPr>
      </xdr:nvPicPr>
      <xdr:blipFill>
        <a:blip xmlns:r="http://schemas.openxmlformats.org/officeDocument/2006/relationships" r:embed="rId1"/>
        <a:srcRect/>
        <a:stretch>
          <a:fillRect/>
        </a:stretch>
      </xdr:blipFill>
      <xdr:spPr bwMode="auto">
        <a:xfrm>
          <a:off x="9001061" y="19525108"/>
          <a:ext cx="531293" cy="511655"/>
        </a:xfrm>
        <a:prstGeom prst="rect">
          <a:avLst/>
        </a:prstGeom>
        <a:noFill/>
        <a:ln w="9525">
          <a:noFill/>
          <a:miter lim="800000"/>
          <a:headEnd/>
          <a:tailEnd/>
        </a:ln>
      </xdr:spPr>
    </xdr:pic>
    <xdr:clientData/>
  </xdr:oneCellAnchor>
  <xdr:oneCellAnchor>
    <xdr:from>
      <xdr:col>23</xdr:col>
      <xdr:colOff>19694</xdr:colOff>
      <xdr:row>280</xdr:row>
      <xdr:rowOff>109640</xdr:rowOff>
    </xdr:from>
    <xdr:ext cx="531293" cy="511655"/>
    <xdr:pic>
      <xdr:nvPicPr>
        <xdr:cNvPr id="23" name="Picture 3" descr="saraswati 2.jpg">
          <a:extLst>
            <a:ext uri="{FF2B5EF4-FFF2-40B4-BE49-F238E27FC236}">
              <a16:creationId xmlns:a16="http://schemas.microsoft.com/office/drawing/2014/main" id="{CDB1ED95-CBFE-7C49-8282-795578BD7CC3}"/>
            </a:ext>
          </a:extLst>
        </xdr:cNvPr>
        <xdr:cNvPicPr>
          <a:picLocks noChangeAspect="1"/>
        </xdr:cNvPicPr>
      </xdr:nvPicPr>
      <xdr:blipFill>
        <a:blip xmlns:r="http://schemas.openxmlformats.org/officeDocument/2006/relationships" r:embed="rId1"/>
        <a:srcRect/>
        <a:stretch>
          <a:fillRect/>
        </a:stretch>
      </xdr:blipFill>
      <xdr:spPr bwMode="auto">
        <a:xfrm>
          <a:off x="9001061" y="109640"/>
          <a:ext cx="531293" cy="511655"/>
        </a:xfrm>
        <a:prstGeom prst="rect">
          <a:avLst/>
        </a:prstGeom>
        <a:noFill/>
        <a:ln w="9525">
          <a:noFill/>
          <a:miter lim="800000"/>
          <a:headEnd/>
          <a:tailEnd/>
        </a:ln>
      </xdr:spPr>
    </xdr:pic>
    <xdr:clientData/>
  </xdr:oneCellAnchor>
  <xdr:oneCellAnchor>
    <xdr:from>
      <xdr:col>23</xdr:col>
      <xdr:colOff>19694</xdr:colOff>
      <xdr:row>308</xdr:row>
      <xdr:rowOff>109640</xdr:rowOff>
    </xdr:from>
    <xdr:ext cx="531293" cy="511655"/>
    <xdr:pic>
      <xdr:nvPicPr>
        <xdr:cNvPr id="24" name="Picture 3" descr="saraswati 2.jpg">
          <a:extLst>
            <a:ext uri="{FF2B5EF4-FFF2-40B4-BE49-F238E27FC236}">
              <a16:creationId xmlns:a16="http://schemas.microsoft.com/office/drawing/2014/main" id="{E7B4FADC-9D4B-E146-817E-F6DF9A0DA5F6}"/>
            </a:ext>
          </a:extLst>
        </xdr:cNvPr>
        <xdr:cNvPicPr>
          <a:picLocks noChangeAspect="1"/>
        </xdr:cNvPicPr>
      </xdr:nvPicPr>
      <xdr:blipFill>
        <a:blip xmlns:r="http://schemas.openxmlformats.org/officeDocument/2006/relationships" r:embed="rId1"/>
        <a:srcRect/>
        <a:stretch>
          <a:fillRect/>
        </a:stretch>
      </xdr:blipFill>
      <xdr:spPr bwMode="auto">
        <a:xfrm>
          <a:off x="9001061" y="6505323"/>
          <a:ext cx="531293" cy="511655"/>
        </a:xfrm>
        <a:prstGeom prst="rect">
          <a:avLst/>
        </a:prstGeom>
        <a:noFill/>
        <a:ln w="9525">
          <a:noFill/>
          <a:miter lim="800000"/>
          <a:headEnd/>
          <a:tailEnd/>
        </a:ln>
      </xdr:spPr>
    </xdr:pic>
    <xdr:clientData/>
  </xdr:oneCellAnchor>
  <xdr:oneCellAnchor>
    <xdr:from>
      <xdr:col>23</xdr:col>
      <xdr:colOff>19694</xdr:colOff>
      <xdr:row>336</xdr:row>
      <xdr:rowOff>109640</xdr:rowOff>
    </xdr:from>
    <xdr:ext cx="531293" cy="511655"/>
    <xdr:pic>
      <xdr:nvPicPr>
        <xdr:cNvPr id="25" name="Picture 3" descr="saraswati 2.jpg">
          <a:extLst>
            <a:ext uri="{FF2B5EF4-FFF2-40B4-BE49-F238E27FC236}">
              <a16:creationId xmlns:a16="http://schemas.microsoft.com/office/drawing/2014/main" id="{FDEEEBD5-ACD8-E342-B986-978A30BB9671}"/>
            </a:ext>
          </a:extLst>
        </xdr:cNvPr>
        <xdr:cNvPicPr>
          <a:picLocks noChangeAspect="1"/>
        </xdr:cNvPicPr>
      </xdr:nvPicPr>
      <xdr:blipFill>
        <a:blip xmlns:r="http://schemas.openxmlformats.org/officeDocument/2006/relationships" r:embed="rId1"/>
        <a:srcRect/>
        <a:stretch>
          <a:fillRect/>
        </a:stretch>
      </xdr:blipFill>
      <xdr:spPr bwMode="auto">
        <a:xfrm>
          <a:off x="9001061" y="12901007"/>
          <a:ext cx="531293" cy="511655"/>
        </a:xfrm>
        <a:prstGeom prst="rect">
          <a:avLst/>
        </a:prstGeom>
        <a:noFill/>
        <a:ln w="9525">
          <a:noFill/>
          <a:miter lim="800000"/>
          <a:headEnd/>
          <a:tailEnd/>
        </a:ln>
      </xdr:spPr>
    </xdr:pic>
    <xdr:clientData/>
  </xdr:oneCellAnchor>
  <xdr:oneCellAnchor>
    <xdr:from>
      <xdr:col>23</xdr:col>
      <xdr:colOff>19694</xdr:colOff>
      <xdr:row>308</xdr:row>
      <xdr:rowOff>109640</xdr:rowOff>
    </xdr:from>
    <xdr:ext cx="531293" cy="511655"/>
    <xdr:pic>
      <xdr:nvPicPr>
        <xdr:cNvPr id="26" name="Picture 3" descr="saraswati 2.jpg">
          <a:extLst>
            <a:ext uri="{FF2B5EF4-FFF2-40B4-BE49-F238E27FC236}">
              <a16:creationId xmlns:a16="http://schemas.microsoft.com/office/drawing/2014/main" id="{D6879AB5-9378-6D4B-AD62-3226AAB110C9}"/>
            </a:ext>
          </a:extLst>
        </xdr:cNvPr>
        <xdr:cNvPicPr>
          <a:picLocks noChangeAspect="1"/>
        </xdr:cNvPicPr>
      </xdr:nvPicPr>
      <xdr:blipFill>
        <a:blip xmlns:r="http://schemas.openxmlformats.org/officeDocument/2006/relationships" r:embed="rId1"/>
        <a:srcRect/>
        <a:stretch>
          <a:fillRect/>
        </a:stretch>
      </xdr:blipFill>
      <xdr:spPr bwMode="auto">
        <a:xfrm>
          <a:off x="9001061" y="6505323"/>
          <a:ext cx="531293" cy="511655"/>
        </a:xfrm>
        <a:prstGeom prst="rect">
          <a:avLst/>
        </a:prstGeom>
        <a:noFill/>
        <a:ln w="9525">
          <a:noFill/>
          <a:miter lim="800000"/>
          <a:headEnd/>
          <a:tailEnd/>
        </a:ln>
      </xdr:spPr>
    </xdr:pic>
    <xdr:clientData/>
  </xdr:oneCellAnchor>
  <xdr:oneCellAnchor>
    <xdr:from>
      <xdr:col>23</xdr:col>
      <xdr:colOff>19694</xdr:colOff>
      <xdr:row>364</xdr:row>
      <xdr:rowOff>109640</xdr:rowOff>
    </xdr:from>
    <xdr:ext cx="531293" cy="511655"/>
    <xdr:pic>
      <xdr:nvPicPr>
        <xdr:cNvPr id="27" name="Picture 3" descr="saraswati 2.jpg">
          <a:extLst>
            <a:ext uri="{FF2B5EF4-FFF2-40B4-BE49-F238E27FC236}">
              <a16:creationId xmlns:a16="http://schemas.microsoft.com/office/drawing/2014/main" id="{34CC89AA-31A3-7247-88E6-9628D1EF6658}"/>
            </a:ext>
          </a:extLst>
        </xdr:cNvPr>
        <xdr:cNvPicPr>
          <a:picLocks noChangeAspect="1"/>
        </xdr:cNvPicPr>
      </xdr:nvPicPr>
      <xdr:blipFill>
        <a:blip xmlns:r="http://schemas.openxmlformats.org/officeDocument/2006/relationships" r:embed="rId1"/>
        <a:srcRect/>
        <a:stretch>
          <a:fillRect/>
        </a:stretch>
      </xdr:blipFill>
      <xdr:spPr bwMode="auto">
        <a:xfrm>
          <a:off x="9001061" y="19296690"/>
          <a:ext cx="531293" cy="511655"/>
        </a:xfrm>
        <a:prstGeom prst="rect">
          <a:avLst/>
        </a:prstGeom>
        <a:noFill/>
        <a:ln w="9525">
          <a:noFill/>
          <a:miter lim="800000"/>
          <a:headEnd/>
          <a:tailEnd/>
        </a:ln>
      </xdr:spPr>
    </xdr:pic>
    <xdr:clientData/>
  </xdr:oneCellAnchor>
  <xdr:oneCellAnchor>
    <xdr:from>
      <xdr:col>23</xdr:col>
      <xdr:colOff>19694</xdr:colOff>
      <xdr:row>392</xdr:row>
      <xdr:rowOff>109640</xdr:rowOff>
    </xdr:from>
    <xdr:ext cx="531293" cy="511655"/>
    <xdr:pic>
      <xdr:nvPicPr>
        <xdr:cNvPr id="28" name="Picture 3" descr="saraswati 2.jpg">
          <a:extLst>
            <a:ext uri="{FF2B5EF4-FFF2-40B4-BE49-F238E27FC236}">
              <a16:creationId xmlns:a16="http://schemas.microsoft.com/office/drawing/2014/main" id="{886981BD-326C-6542-BDA7-7633FF8BA888}"/>
            </a:ext>
          </a:extLst>
        </xdr:cNvPr>
        <xdr:cNvPicPr>
          <a:picLocks noChangeAspect="1"/>
        </xdr:cNvPicPr>
      </xdr:nvPicPr>
      <xdr:blipFill>
        <a:blip xmlns:r="http://schemas.openxmlformats.org/officeDocument/2006/relationships" r:embed="rId1"/>
        <a:srcRect/>
        <a:stretch>
          <a:fillRect/>
        </a:stretch>
      </xdr:blipFill>
      <xdr:spPr bwMode="auto">
        <a:xfrm>
          <a:off x="9001061" y="25692374"/>
          <a:ext cx="531293" cy="511655"/>
        </a:xfrm>
        <a:prstGeom prst="rect">
          <a:avLst/>
        </a:prstGeom>
        <a:noFill/>
        <a:ln w="9525">
          <a:noFill/>
          <a:miter lim="800000"/>
          <a:headEnd/>
          <a:tailEnd/>
        </a:ln>
      </xdr:spPr>
    </xdr:pic>
    <xdr:clientData/>
  </xdr:oneCellAnchor>
  <xdr:oneCellAnchor>
    <xdr:from>
      <xdr:col>23</xdr:col>
      <xdr:colOff>19694</xdr:colOff>
      <xdr:row>420</xdr:row>
      <xdr:rowOff>109640</xdr:rowOff>
    </xdr:from>
    <xdr:ext cx="531293" cy="511655"/>
    <xdr:pic>
      <xdr:nvPicPr>
        <xdr:cNvPr id="29" name="Picture 3" descr="saraswati 2.jpg">
          <a:extLst>
            <a:ext uri="{FF2B5EF4-FFF2-40B4-BE49-F238E27FC236}">
              <a16:creationId xmlns:a16="http://schemas.microsoft.com/office/drawing/2014/main" id="{FDE03989-9DF9-FF42-96C4-FA24EE7DABF7}"/>
            </a:ext>
          </a:extLst>
        </xdr:cNvPr>
        <xdr:cNvPicPr>
          <a:picLocks noChangeAspect="1"/>
        </xdr:cNvPicPr>
      </xdr:nvPicPr>
      <xdr:blipFill>
        <a:blip xmlns:r="http://schemas.openxmlformats.org/officeDocument/2006/relationships" r:embed="rId1"/>
        <a:srcRect/>
        <a:stretch>
          <a:fillRect/>
        </a:stretch>
      </xdr:blipFill>
      <xdr:spPr bwMode="auto">
        <a:xfrm>
          <a:off x="9001061" y="32088057"/>
          <a:ext cx="531293" cy="511655"/>
        </a:xfrm>
        <a:prstGeom prst="rect">
          <a:avLst/>
        </a:prstGeom>
        <a:noFill/>
        <a:ln w="9525">
          <a:noFill/>
          <a:miter lim="800000"/>
          <a:headEnd/>
          <a:tailEnd/>
        </a:ln>
      </xdr:spPr>
    </xdr:pic>
    <xdr:clientData/>
  </xdr:oneCellAnchor>
  <xdr:oneCellAnchor>
    <xdr:from>
      <xdr:col>23</xdr:col>
      <xdr:colOff>19694</xdr:colOff>
      <xdr:row>392</xdr:row>
      <xdr:rowOff>109640</xdr:rowOff>
    </xdr:from>
    <xdr:ext cx="531293" cy="511655"/>
    <xdr:pic>
      <xdr:nvPicPr>
        <xdr:cNvPr id="30" name="Picture 3" descr="saraswati 2.jpg">
          <a:extLst>
            <a:ext uri="{FF2B5EF4-FFF2-40B4-BE49-F238E27FC236}">
              <a16:creationId xmlns:a16="http://schemas.microsoft.com/office/drawing/2014/main" id="{8D94555A-1716-1549-8E01-0158691589BA}"/>
            </a:ext>
          </a:extLst>
        </xdr:cNvPr>
        <xdr:cNvPicPr>
          <a:picLocks noChangeAspect="1"/>
        </xdr:cNvPicPr>
      </xdr:nvPicPr>
      <xdr:blipFill>
        <a:blip xmlns:r="http://schemas.openxmlformats.org/officeDocument/2006/relationships" r:embed="rId1"/>
        <a:srcRect/>
        <a:stretch>
          <a:fillRect/>
        </a:stretch>
      </xdr:blipFill>
      <xdr:spPr bwMode="auto">
        <a:xfrm>
          <a:off x="9001061" y="25692374"/>
          <a:ext cx="531293" cy="511655"/>
        </a:xfrm>
        <a:prstGeom prst="rect">
          <a:avLst/>
        </a:prstGeom>
        <a:noFill/>
        <a:ln w="9525">
          <a:noFill/>
          <a:miter lim="800000"/>
          <a:headEnd/>
          <a:tailEnd/>
        </a:ln>
      </xdr:spPr>
    </xdr:pic>
    <xdr:clientData/>
  </xdr:oneCellAnchor>
  <xdr:oneCellAnchor>
    <xdr:from>
      <xdr:col>23</xdr:col>
      <xdr:colOff>19694</xdr:colOff>
      <xdr:row>448</xdr:row>
      <xdr:rowOff>109640</xdr:rowOff>
    </xdr:from>
    <xdr:ext cx="531293" cy="511655"/>
    <xdr:pic>
      <xdr:nvPicPr>
        <xdr:cNvPr id="31" name="Picture 3" descr="saraswati 2.jpg">
          <a:extLst>
            <a:ext uri="{FF2B5EF4-FFF2-40B4-BE49-F238E27FC236}">
              <a16:creationId xmlns:a16="http://schemas.microsoft.com/office/drawing/2014/main" id="{4BE800AC-8537-CC42-AF3A-47D937982A80}"/>
            </a:ext>
          </a:extLst>
        </xdr:cNvPr>
        <xdr:cNvPicPr>
          <a:picLocks noChangeAspect="1"/>
        </xdr:cNvPicPr>
      </xdr:nvPicPr>
      <xdr:blipFill>
        <a:blip xmlns:r="http://schemas.openxmlformats.org/officeDocument/2006/relationships" r:embed="rId1"/>
        <a:srcRect/>
        <a:stretch>
          <a:fillRect/>
        </a:stretch>
      </xdr:blipFill>
      <xdr:spPr bwMode="auto">
        <a:xfrm>
          <a:off x="9001061" y="38483741"/>
          <a:ext cx="531293" cy="511655"/>
        </a:xfrm>
        <a:prstGeom prst="rect">
          <a:avLst/>
        </a:prstGeom>
        <a:noFill/>
        <a:ln w="9525">
          <a:noFill/>
          <a:miter lim="800000"/>
          <a:headEnd/>
          <a:tailEnd/>
        </a:ln>
      </xdr:spPr>
    </xdr:pic>
    <xdr:clientData/>
  </xdr:oneCellAnchor>
  <xdr:oneCellAnchor>
    <xdr:from>
      <xdr:col>23</xdr:col>
      <xdr:colOff>19694</xdr:colOff>
      <xdr:row>476</xdr:row>
      <xdr:rowOff>109640</xdr:rowOff>
    </xdr:from>
    <xdr:ext cx="531293" cy="511655"/>
    <xdr:pic>
      <xdr:nvPicPr>
        <xdr:cNvPr id="32" name="Picture 3" descr="saraswati 2.jpg">
          <a:extLst>
            <a:ext uri="{FF2B5EF4-FFF2-40B4-BE49-F238E27FC236}">
              <a16:creationId xmlns:a16="http://schemas.microsoft.com/office/drawing/2014/main" id="{D51272B8-4A9C-4E42-A9C2-555CB230CA8C}"/>
            </a:ext>
          </a:extLst>
        </xdr:cNvPr>
        <xdr:cNvPicPr>
          <a:picLocks noChangeAspect="1"/>
        </xdr:cNvPicPr>
      </xdr:nvPicPr>
      <xdr:blipFill>
        <a:blip xmlns:r="http://schemas.openxmlformats.org/officeDocument/2006/relationships" r:embed="rId1"/>
        <a:srcRect/>
        <a:stretch>
          <a:fillRect/>
        </a:stretch>
      </xdr:blipFill>
      <xdr:spPr bwMode="auto">
        <a:xfrm>
          <a:off x="9001061" y="44879424"/>
          <a:ext cx="531293" cy="511655"/>
        </a:xfrm>
        <a:prstGeom prst="rect">
          <a:avLst/>
        </a:prstGeom>
        <a:noFill/>
        <a:ln w="9525">
          <a:noFill/>
          <a:miter lim="800000"/>
          <a:headEnd/>
          <a:tailEnd/>
        </a:ln>
      </xdr:spPr>
    </xdr:pic>
    <xdr:clientData/>
  </xdr:oneCellAnchor>
  <xdr:oneCellAnchor>
    <xdr:from>
      <xdr:col>23</xdr:col>
      <xdr:colOff>19694</xdr:colOff>
      <xdr:row>504</xdr:row>
      <xdr:rowOff>109640</xdr:rowOff>
    </xdr:from>
    <xdr:ext cx="531293" cy="511655"/>
    <xdr:pic>
      <xdr:nvPicPr>
        <xdr:cNvPr id="33" name="Picture 3" descr="saraswati 2.jpg">
          <a:extLst>
            <a:ext uri="{FF2B5EF4-FFF2-40B4-BE49-F238E27FC236}">
              <a16:creationId xmlns:a16="http://schemas.microsoft.com/office/drawing/2014/main" id="{A4A334A4-3BDA-3C4A-B1B8-05437EDA1758}"/>
            </a:ext>
          </a:extLst>
        </xdr:cNvPr>
        <xdr:cNvPicPr>
          <a:picLocks noChangeAspect="1"/>
        </xdr:cNvPicPr>
      </xdr:nvPicPr>
      <xdr:blipFill>
        <a:blip xmlns:r="http://schemas.openxmlformats.org/officeDocument/2006/relationships" r:embed="rId1"/>
        <a:srcRect/>
        <a:stretch>
          <a:fillRect/>
        </a:stretch>
      </xdr:blipFill>
      <xdr:spPr bwMode="auto">
        <a:xfrm>
          <a:off x="9001061" y="51275108"/>
          <a:ext cx="531293" cy="511655"/>
        </a:xfrm>
        <a:prstGeom prst="rect">
          <a:avLst/>
        </a:prstGeom>
        <a:noFill/>
        <a:ln w="9525">
          <a:noFill/>
          <a:miter lim="800000"/>
          <a:headEnd/>
          <a:tailEnd/>
        </a:ln>
      </xdr:spPr>
    </xdr:pic>
    <xdr:clientData/>
  </xdr:oneCellAnchor>
  <xdr:oneCellAnchor>
    <xdr:from>
      <xdr:col>23</xdr:col>
      <xdr:colOff>19694</xdr:colOff>
      <xdr:row>476</xdr:row>
      <xdr:rowOff>109640</xdr:rowOff>
    </xdr:from>
    <xdr:ext cx="531293" cy="511655"/>
    <xdr:pic>
      <xdr:nvPicPr>
        <xdr:cNvPr id="34" name="Picture 3" descr="saraswati 2.jpg">
          <a:extLst>
            <a:ext uri="{FF2B5EF4-FFF2-40B4-BE49-F238E27FC236}">
              <a16:creationId xmlns:a16="http://schemas.microsoft.com/office/drawing/2014/main" id="{C7859A41-CEAE-9245-BB02-CC9EC9E7840C}"/>
            </a:ext>
          </a:extLst>
        </xdr:cNvPr>
        <xdr:cNvPicPr>
          <a:picLocks noChangeAspect="1"/>
        </xdr:cNvPicPr>
      </xdr:nvPicPr>
      <xdr:blipFill>
        <a:blip xmlns:r="http://schemas.openxmlformats.org/officeDocument/2006/relationships" r:embed="rId1"/>
        <a:srcRect/>
        <a:stretch>
          <a:fillRect/>
        </a:stretch>
      </xdr:blipFill>
      <xdr:spPr bwMode="auto">
        <a:xfrm>
          <a:off x="9001061" y="44879424"/>
          <a:ext cx="531293" cy="511655"/>
        </a:xfrm>
        <a:prstGeom prst="rect">
          <a:avLst/>
        </a:prstGeom>
        <a:noFill/>
        <a:ln w="9525">
          <a:noFill/>
          <a:miter lim="800000"/>
          <a:headEnd/>
          <a:tailEnd/>
        </a:ln>
      </xdr:spPr>
    </xdr:pic>
    <xdr:clientData/>
  </xdr:oneCellAnchor>
  <xdr:oneCellAnchor>
    <xdr:from>
      <xdr:col>23</xdr:col>
      <xdr:colOff>19694</xdr:colOff>
      <xdr:row>532</xdr:row>
      <xdr:rowOff>109640</xdr:rowOff>
    </xdr:from>
    <xdr:ext cx="531293" cy="511655"/>
    <xdr:pic>
      <xdr:nvPicPr>
        <xdr:cNvPr id="35" name="Picture 3" descr="saraswati 2.jpg">
          <a:extLst>
            <a:ext uri="{FF2B5EF4-FFF2-40B4-BE49-F238E27FC236}">
              <a16:creationId xmlns:a16="http://schemas.microsoft.com/office/drawing/2014/main" id="{EB5B049F-DAB4-B44A-AEC1-C548A9CFA984}"/>
            </a:ext>
          </a:extLst>
        </xdr:cNvPr>
        <xdr:cNvPicPr>
          <a:picLocks noChangeAspect="1"/>
        </xdr:cNvPicPr>
      </xdr:nvPicPr>
      <xdr:blipFill>
        <a:blip xmlns:r="http://schemas.openxmlformats.org/officeDocument/2006/relationships" r:embed="rId1"/>
        <a:srcRect/>
        <a:stretch>
          <a:fillRect/>
        </a:stretch>
      </xdr:blipFill>
      <xdr:spPr bwMode="auto">
        <a:xfrm>
          <a:off x="9001061" y="57670791"/>
          <a:ext cx="531293" cy="511655"/>
        </a:xfrm>
        <a:prstGeom prst="rect">
          <a:avLst/>
        </a:prstGeom>
        <a:noFill/>
        <a:ln w="9525">
          <a:noFill/>
          <a:miter lim="800000"/>
          <a:headEnd/>
          <a:tailEnd/>
        </a:ln>
      </xdr:spPr>
    </xdr:pic>
    <xdr:clientData/>
  </xdr:oneCellAnchor>
  <xdr:oneCellAnchor>
    <xdr:from>
      <xdr:col>23</xdr:col>
      <xdr:colOff>19694</xdr:colOff>
      <xdr:row>560</xdr:row>
      <xdr:rowOff>109640</xdr:rowOff>
    </xdr:from>
    <xdr:ext cx="531293" cy="511655"/>
    <xdr:pic>
      <xdr:nvPicPr>
        <xdr:cNvPr id="36" name="Picture 3" descr="saraswati 2.jpg">
          <a:extLst>
            <a:ext uri="{FF2B5EF4-FFF2-40B4-BE49-F238E27FC236}">
              <a16:creationId xmlns:a16="http://schemas.microsoft.com/office/drawing/2014/main" id="{FA4AE4EC-3273-E84D-A286-3535AED5632F}"/>
            </a:ext>
          </a:extLst>
        </xdr:cNvPr>
        <xdr:cNvPicPr>
          <a:picLocks noChangeAspect="1"/>
        </xdr:cNvPicPr>
      </xdr:nvPicPr>
      <xdr:blipFill>
        <a:blip xmlns:r="http://schemas.openxmlformats.org/officeDocument/2006/relationships" r:embed="rId1"/>
        <a:srcRect/>
        <a:stretch>
          <a:fillRect/>
        </a:stretch>
      </xdr:blipFill>
      <xdr:spPr bwMode="auto">
        <a:xfrm>
          <a:off x="9001061" y="109640"/>
          <a:ext cx="531293" cy="511655"/>
        </a:xfrm>
        <a:prstGeom prst="rect">
          <a:avLst/>
        </a:prstGeom>
        <a:noFill/>
        <a:ln w="9525">
          <a:noFill/>
          <a:miter lim="800000"/>
          <a:headEnd/>
          <a:tailEnd/>
        </a:ln>
      </xdr:spPr>
    </xdr:pic>
    <xdr:clientData/>
  </xdr:oneCellAnchor>
  <xdr:oneCellAnchor>
    <xdr:from>
      <xdr:col>23</xdr:col>
      <xdr:colOff>19694</xdr:colOff>
      <xdr:row>588</xdr:row>
      <xdr:rowOff>109640</xdr:rowOff>
    </xdr:from>
    <xdr:ext cx="531293" cy="511655"/>
    <xdr:pic>
      <xdr:nvPicPr>
        <xdr:cNvPr id="37" name="Picture 3" descr="saraswati 2.jpg">
          <a:extLst>
            <a:ext uri="{FF2B5EF4-FFF2-40B4-BE49-F238E27FC236}">
              <a16:creationId xmlns:a16="http://schemas.microsoft.com/office/drawing/2014/main" id="{3729AD3B-C4C0-D04E-BDDF-BAE66F780B9A}"/>
            </a:ext>
          </a:extLst>
        </xdr:cNvPr>
        <xdr:cNvPicPr>
          <a:picLocks noChangeAspect="1"/>
        </xdr:cNvPicPr>
      </xdr:nvPicPr>
      <xdr:blipFill>
        <a:blip xmlns:r="http://schemas.openxmlformats.org/officeDocument/2006/relationships" r:embed="rId1"/>
        <a:srcRect/>
        <a:stretch>
          <a:fillRect/>
        </a:stretch>
      </xdr:blipFill>
      <xdr:spPr bwMode="auto">
        <a:xfrm>
          <a:off x="9001061" y="6505323"/>
          <a:ext cx="531293" cy="511655"/>
        </a:xfrm>
        <a:prstGeom prst="rect">
          <a:avLst/>
        </a:prstGeom>
        <a:noFill/>
        <a:ln w="9525">
          <a:noFill/>
          <a:miter lim="800000"/>
          <a:headEnd/>
          <a:tailEnd/>
        </a:ln>
      </xdr:spPr>
    </xdr:pic>
    <xdr:clientData/>
  </xdr:oneCellAnchor>
  <xdr:oneCellAnchor>
    <xdr:from>
      <xdr:col>23</xdr:col>
      <xdr:colOff>19694</xdr:colOff>
      <xdr:row>616</xdr:row>
      <xdr:rowOff>109640</xdr:rowOff>
    </xdr:from>
    <xdr:ext cx="531293" cy="511655"/>
    <xdr:pic>
      <xdr:nvPicPr>
        <xdr:cNvPr id="38" name="Picture 3" descr="saraswati 2.jpg">
          <a:extLst>
            <a:ext uri="{FF2B5EF4-FFF2-40B4-BE49-F238E27FC236}">
              <a16:creationId xmlns:a16="http://schemas.microsoft.com/office/drawing/2014/main" id="{73B5A8F4-B100-6C42-BE44-AEC4C33D07B9}"/>
            </a:ext>
          </a:extLst>
        </xdr:cNvPr>
        <xdr:cNvPicPr>
          <a:picLocks noChangeAspect="1"/>
        </xdr:cNvPicPr>
      </xdr:nvPicPr>
      <xdr:blipFill>
        <a:blip xmlns:r="http://schemas.openxmlformats.org/officeDocument/2006/relationships" r:embed="rId1"/>
        <a:srcRect/>
        <a:stretch>
          <a:fillRect/>
        </a:stretch>
      </xdr:blipFill>
      <xdr:spPr bwMode="auto">
        <a:xfrm>
          <a:off x="9001061" y="12901007"/>
          <a:ext cx="531293" cy="511655"/>
        </a:xfrm>
        <a:prstGeom prst="rect">
          <a:avLst/>
        </a:prstGeom>
        <a:noFill/>
        <a:ln w="9525">
          <a:noFill/>
          <a:miter lim="800000"/>
          <a:headEnd/>
          <a:tailEnd/>
        </a:ln>
      </xdr:spPr>
    </xdr:pic>
    <xdr:clientData/>
  </xdr:oneCellAnchor>
  <xdr:oneCellAnchor>
    <xdr:from>
      <xdr:col>23</xdr:col>
      <xdr:colOff>19694</xdr:colOff>
      <xdr:row>588</xdr:row>
      <xdr:rowOff>109640</xdr:rowOff>
    </xdr:from>
    <xdr:ext cx="531293" cy="511655"/>
    <xdr:pic>
      <xdr:nvPicPr>
        <xdr:cNvPr id="39" name="Picture 3" descr="saraswati 2.jpg">
          <a:extLst>
            <a:ext uri="{FF2B5EF4-FFF2-40B4-BE49-F238E27FC236}">
              <a16:creationId xmlns:a16="http://schemas.microsoft.com/office/drawing/2014/main" id="{309441DE-8EDA-304D-8181-0D5536736A26}"/>
            </a:ext>
          </a:extLst>
        </xdr:cNvPr>
        <xdr:cNvPicPr>
          <a:picLocks noChangeAspect="1"/>
        </xdr:cNvPicPr>
      </xdr:nvPicPr>
      <xdr:blipFill>
        <a:blip xmlns:r="http://schemas.openxmlformats.org/officeDocument/2006/relationships" r:embed="rId1"/>
        <a:srcRect/>
        <a:stretch>
          <a:fillRect/>
        </a:stretch>
      </xdr:blipFill>
      <xdr:spPr bwMode="auto">
        <a:xfrm>
          <a:off x="9001061" y="6505323"/>
          <a:ext cx="531293" cy="511655"/>
        </a:xfrm>
        <a:prstGeom prst="rect">
          <a:avLst/>
        </a:prstGeom>
        <a:noFill/>
        <a:ln w="9525">
          <a:noFill/>
          <a:miter lim="800000"/>
          <a:headEnd/>
          <a:tailEnd/>
        </a:ln>
      </xdr:spPr>
    </xdr:pic>
    <xdr:clientData/>
  </xdr:oneCellAnchor>
  <xdr:oneCellAnchor>
    <xdr:from>
      <xdr:col>23</xdr:col>
      <xdr:colOff>19694</xdr:colOff>
      <xdr:row>644</xdr:row>
      <xdr:rowOff>109640</xdr:rowOff>
    </xdr:from>
    <xdr:ext cx="531293" cy="511655"/>
    <xdr:pic>
      <xdr:nvPicPr>
        <xdr:cNvPr id="40" name="Picture 3" descr="saraswati 2.jpg">
          <a:extLst>
            <a:ext uri="{FF2B5EF4-FFF2-40B4-BE49-F238E27FC236}">
              <a16:creationId xmlns:a16="http://schemas.microsoft.com/office/drawing/2014/main" id="{9E9E547B-F8F5-C041-B141-1B2D156D6C89}"/>
            </a:ext>
          </a:extLst>
        </xdr:cNvPr>
        <xdr:cNvPicPr>
          <a:picLocks noChangeAspect="1"/>
        </xdr:cNvPicPr>
      </xdr:nvPicPr>
      <xdr:blipFill>
        <a:blip xmlns:r="http://schemas.openxmlformats.org/officeDocument/2006/relationships" r:embed="rId1"/>
        <a:srcRect/>
        <a:stretch>
          <a:fillRect/>
        </a:stretch>
      </xdr:blipFill>
      <xdr:spPr bwMode="auto">
        <a:xfrm>
          <a:off x="9001061" y="19296690"/>
          <a:ext cx="531293" cy="511655"/>
        </a:xfrm>
        <a:prstGeom prst="rect">
          <a:avLst/>
        </a:prstGeom>
        <a:noFill/>
        <a:ln w="9525">
          <a:noFill/>
          <a:miter lim="800000"/>
          <a:headEnd/>
          <a:tailEnd/>
        </a:ln>
      </xdr:spPr>
    </xdr:pic>
    <xdr:clientData/>
  </xdr:oneCellAnchor>
  <xdr:oneCellAnchor>
    <xdr:from>
      <xdr:col>23</xdr:col>
      <xdr:colOff>19694</xdr:colOff>
      <xdr:row>672</xdr:row>
      <xdr:rowOff>109640</xdr:rowOff>
    </xdr:from>
    <xdr:ext cx="531293" cy="511655"/>
    <xdr:pic>
      <xdr:nvPicPr>
        <xdr:cNvPr id="41" name="Picture 3" descr="saraswati 2.jpg">
          <a:extLst>
            <a:ext uri="{FF2B5EF4-FFF2-40B4-BE49-F238E27FC236}">
              <a16:creationId xmlns:a16="http://schemas.microsoft.com/office/drawing/2014/main" id="{24662640-76D6-314D-8182-F1FF6EC3C3A0}"/>
            </a:ext>
          </a:extLst>
        </xdr:cNvPr>
        <xdr:cNvPicPr>
          <a:picLocks noChangeAspect="1"/>
        </xdr:cNvPicPr>
      </xdr:nvPicPr>
      <xdr:blipFill>
        <a:blip xmlns:r="http://schemas.openxmlformats.org/officeDocument/2006/relationships" r:embed="rId1"/>
        <a:srcRect/>
        <a:stretch>
          <a:fillRect/>
        </a:stretch>
      </xdr:blipFill>
      <xdr:spPr bwMode="auto">
        <a:xfrm>
          <a:off x="9001061" y="25692374"/>
          <a:ext cx="531293" cy="511655"/>
        </a:xfrm>
        <a:prstGeom prst="rect">
          <a:avLst/>
        </a:prstGeom>
        <a:noFill/>
        <a:ln w="9525">
          <a:noFill/>
          <a:miter lim="800000"/>
          <a:headEnd/>
          <a:tailEnd/>
        </a:ln>
      </xdr:spPr>
    </xdr:pic>
    <xdr:clientData/>
  </xdr:oneCellAnchor>
  <xdr:oneCellAnchor>
    <xdr:from>
      <xdr:col>23</xdr:col>
      <xdr:colOff>19694</xdr:colOff>
      <xdr:row>700</xdr:row>
      <xdr:rowOff>109640</xdr:rowOff>
    </xdr:from>
    <xdr:ext cx="531293" cy="511655"/>
    <xdr:pic>
      <xdr:nvPicPr>
        <xdr:cNvPr id="42" name="Picture 3" descr="saraswati 2.jpg">
          <a:extLst>
            <a:ext uri="{FF2B5EF4-FFF2-40B4-BE49-F238E27FC236}">
              <a16:creationId xmlns:a16="http://schemas.microsoft.com/office/drawing/2014/main" id="{BF297CBB-F216-C343-ABDC-77D795D32716}"/>
            </a:ext>
          </a:extLst>
        </xdr:cNvPr>
        <xdr:cNvPicPr>
          <a:picLocks noChangeAspect="1"/>
        </xdr:cNvPicPr>
      </xdr:nvPicPr>
      <xdr:blipFill>
        <a:blip xmlns:r="http://schemas.openxmlformats.org/officeDocument/2006/relationships" r:embed="rId1"/>
        <a:srcRect/>
        <a:stretch>
          <a:fillRect/>
        </a:stretch>
      </xdr:blipFill>
      <xdr:spPr bwMode="auto">
        <a:xfrm>
          <a:off x="9001061" y="32088057"/>
          <a:ext cx="531293" cy="511655"/>
        </a:xfrm>
        <a:prstGeom prst="rect">
          <a:avLst/>
        </a:prstGeom>
        <a:noFill/>
        <a:ln w="9525">
          <a:noFill/>
          <a:miter lim="800000"/>
          <a:headEnd/>
          <a:tailEnd/>
        </a:ln>
      </xdr:spPr>
    </xdr:pic>
    <xdr:clientData/>
  </xdr:oneCellAnchor>
  <xdr:oneCellAnchor>
    <xdr:from>
      <xdr:col>23</xdr:col>
      <xdr:colOff>19694</xdr:colOff>
      <xdr:row>672</xdr:row>
      <xdr:rowOff>109640</xdr:rowOff>
    </xdr:from>
    <xdr:ext cx="531293" cy="511655"/>
    <xdr:pic>
      <xdr:nvPicPr>
        <xdr:cNvPr id="43" name="Picture 3" descr="saraswati 2.jpg">
          <a:extLst>
            <a:ext uri="{FF2B5EF4-FFF2-40B4-BE49-F238E27FC236}">
              <a16:creationId xmlns:a16="http://schemas.microsoft.com/office/drawing/2014/main" id="{4BF3001E-524D-A34F-8792-D4CC23C36BC4}"/>
            </a:ext>
          </a:extLst>
        </xdr:cNvPr>
        <xdr:cNvPicPr>
          <a:picLocks noChangeAspect="1"/>
        </xdr:cNvPicPr>
      </xdr:nvPicPr>
      <xdr:blipFill>
        <a:blip xmlns:r="http://schemas.openxmlformats.org/officeDocument/2006/relationships" r:embed="rId1"/>
        <a:srcRect/>
        <a:stretch>
          <a:fillRect/>
        </a:stretch>
      </xdr:blipFill>
      <xdr:spPr bwMode="auto">
        <a:xfrm>
          <a:off x="9001061" y="25692374"/>
          <a:ext cx="531293" cy="511655"/>
        </a:xfrm>
        <a:prstGeom prst="rect">
          <a:avLst/>
        </a:prstGeom>
        <a:noFill/>
        <a:ln w="9525">
          <a:noFill/>
          <a:miter lim="800000"/>
          <a:headEnd/>
          <a:tailEnd/>
        </a:ln>
      </xdr:spPr>
    </xdr:pic>
    <xdr:clientData/>
  </xdr:oneCellAnchor>
  <xdr:oneCellAnchor>
    <xdr:from>
      <xdr:col>23</xdr:col>
      <xdr:colOff>19694</xdr:colOff>
      <xdr:row>728</xdr:row>
      <xdr:rowOff>109640</xdr:rowOff>
    </xdr:from>
    <xdr:ext cx="531293" cy="511655"/>
    <xdr:pic>
      <xdr:nvPicPr>
        <xdr:cNvPr id="44" name="Picture 3" descr="saraswati 2.jpg">
          <a:extLst>
            <a:ext uri="{FF2B5EF4-FFF2-40B4-BE49-F238E27FC236}">
              <a16:creationId xmlns:a16="http://schemas.microsoft.com/office/drawing/2014/main" id="{566F49E5-F7C7-8241-BA80-9F431076E3E6}"/>
            </a:ext>
          </a:extLst>
        </xdr:cNvPr>
        <xdr:cNvPicPr>
          <a:picLocks noChangeAspect="1"/>
        </xdr:cNvPicPr>
      </xdr:nvPicPr>
      <xdr:blipFill>
        <a:blip xmlns:r="http://schemas.openxmlformats.org/officeDocument/2006/relationships" r:embed="rId1"/>
        <a:srcRect/>
        <a:stretch>
          <a:fillRect/>
        </a:stretch>
      </xdr:blipFill>
      <xdr:spPr bwMode="auto">
        <a:xfrm>
          <a:off x="9001061" y="38483741"/>
          <a:ext cx="531293" cy="511655"/>
        </a:xfrm>
        <a:prstGeom prst="rect">
          <a:avLst/>
        </a:prstGeom>
        <a:noFill/>
        <a:ln w="9525">
          <a:noFill/>
          <a:miter lim="800000"/>
          <a:headEnd/>
          <a:tailEnd/>
        </a:ln>
      </xdr:spPr>
    </xdr:pic>
    <xdr:clientData/>
  </xdr:oneCellAnchor>
  <xdr:oneCellAnchor>
    <xdr:from>
      <xdr:col>23</xdr:col>
      <xdr:colOff>19694</xdr:colOff>
      <xdr:row>756</xdr:row>
      <xdr:rowOff>109640</xdr:rowOff>
    </xdr:from>
    <xdr:ext cx="531293" cy="511655"/>
    <xdr:pic>
      <xdr:nvPicPr>
        <xdr:cNvPr id="45" name="Picture 3" descr="saraswati 2.jpg">
          <a:extLst>
            <a:ext uri="{FF2B5EF4-FFF2-40B4-BE49-F238E27FC236}">
              <a16:creationId xmlns:a16="http://schemas.microsoft.com/office/drawing/2014/main" id="{EAF1B28C-CBF9-7040-838D-99C90474EB39}"/>
            </a:ext>
          </a:extLst>
        </xdr:cNvPr>
        <xdr:cNvPicPr>
          <a:picLocks noChangeAspect="1"/>
        </xdr:cNvPicPr>
      </xdr:nvPicPr>
      <xdr:blipFill>
        <a:blip xmlns:r="http://schemas.openxmlformats.org/officeDocument/2006/relationships" r:embed="rId1"/>
        <a:srcRect/>
        <a:stretch>
          <a:fillRect/>
        </a:stretch>
      </xdr:blipFill>
      <xdr:spPr bwMode="auto">
        <a:xfrm>
          <a:off x="9001061" y="44879424"/>
          <a:ext cx="531293" cy="511655"/>
        </a:xfrm>
        <a:prstGeom prst="rect">
          <a:avLst/>
        </a:prstGeom>
        <a:noFill/>
        <a:ln w="9525">
          <a:noFill/>
          <a:miter lim="800000"/>
          <a:headEnd/>
          <a:tailEnd/>
        </a:ln>
      </xdr:spPr>
    </xdr:pic>
    <xdr:clientData/>
  </xdr:oneCellAnchor>
  <xdr:oneCellAnchor>
    <xdr:from>
      <xdr:col>23</xdr:col>
      <xdr:colOff>19694</xdr:colOff>
      <xdr:row>784</xdr:row>
      <xdr:rowOff>109640</xdr:rowOff>
    </xdr:from>
    <xdr:ext cx="531293" cy="511655"/>
    <xdr:pic>
      <xdr:nvPicPr>
        <xdr:cNvPr id="46" name="Picture 3" descr="saraswati 2.jpg">
          <a:extLst>
            <a:ext uri="{FF2B5EF4-FFF2-40B4-BE49-F238E27FC236}">
              <a16:creationId xmlns:a16="http://schemas.microsoft.com/office/drawing/2014/main" id="{3D4B8ED5-5A5E-D341-A1EE-0DAECBB3BC09}"/>
            </a:ext>
          </a:extLst>
        </xdr:cNvPr>
        <xdr:cNvPicPr>
          <a:picLocks noChangeAspect="1"/>
        </xdr:cNvPicPr>
      </xdr:nvPicPr>
      <xdr:blipFill>
        <a:blip xmlns:r="http://schemas.openxmlformats.org/officeDocument/2006/relationships" r:embed="rId1"/>
        <a:srcRect/>
        <a:stretch>
          <a:fillRect/>
        </a:stretch>
      </xdr:blipFill>
      <xdr:spPr bwMode="auto">
        <a:xfrm>
          <a:off x="9001061" y="51275108"/>
          <a:ext cx="531293" cy="511655"/>
        </a:xfrm>
        <a:prstGeom prst="rect">
          <a:avLst/>
        </a:prstGeom>
        <a:noFill/>
        <a:ln w="9525">
          <a:noFill/>
          <a:miter lim="800000"/>
          <a:headEnd/>
          <a:tailEnd/>
        </a:ln>
      </xdr:spPr>
    </xdr:pic>
    <xdr:clientData/>
  </xdr:oneCellAnchor>
  <xdr:oneCellAnchor>
    <xdr:from>
      <xdr:col>23</xdr:col>
      <xdr:colOff>19694</xdr:colOff>
      <xdr:row>756</xdr:row>
      <xdr:rowOff>109640</xdr:rowOff>
    </xdr:from>
    <xdr:ext cx="531293" cy="511655"/>
    <xdr:pic>
      <xdr:nvPicPr>
        <xdr:cNvPr id="47" name="Picture 3" descr="saraswati 2.jpg">
          <a:extLst>
            <a:ext uri="{FF2B5EF4-FFF2-40B4-BE49-F238E27FC236}">
              <a16:creationId xmlns:a16="http://schemas.microsoft.com/office/drawing/2014/main" id="{EAE7E47A-0019-2F41-80AD-38A9C9F45725}"/>
            </a:ext>
          </a:extLst>
        </xdr:cNvPr>
        <xdr:cNvPicPr>
          <a:picLocks noChangeAspect="1"/>
        </xdr:cNvPicPr>
      </xdr:nvPicPr>
      <xdr:blipFill>
        <a:blip xmlns:r="http://schemas.openxmlformats.org/officeDocument/2006/relationships" r:embed="rId1"/>
        <a:srcRect/>
        <a:stretch>
          <a:fillRect/>
        </a:stretch>
      </xdr:blipFill>
      <xdr:spPr bwMode="auto">
        <a:xfrm>
          <a:off x="9001061" y="44879424"/>
          <a:ext cx="531293" cy="511655"/>
        </a:xfrm>
        <a:prstGeom prst="rect">
          <a:avLst/>
        </a:prstGeom>
        <a:noFill/>
        <a:ln w="9525">
          <a:noFill/>
          <a:miter lim="800000"/>
          <a:headEnd/>
          <a:tailEnd/>
        </a:ln>
      </xdr:spPr>
    </xdr:pic>
    <xdr:clientData/>
  </xdr:oneCellAnchor>
  <xdr:oneCellAnchor>
    <xdr:from>
      <xdr:col>23</xdr:col>
      <xdr:colOff>19694</xdr:colOff>
      <xdr:row>812</xdr:row>
      <xdr:rowOff>109640</xdr:rowOff>
    </xdr:from>
    <xdr:ext cx="531293" cy="511655"/>
    <xdr:pic>
      <xdr:nvPicPr>
        <xdr:cNvPr id="48" name="Picture 3" descr="saraswati 2.jpg">
          <a:extLst>
            <a:ext uri="{FF2B5EF4-FFF2-40B4-BE49-F238E27FC236}">
              <a16:creationId xmlns:a16="http://schemas.microsoft.com/office/drawing/2014/main" id="{0E6FFFE0-50C4-814F-A529-83914B7BFE02}"/>
            </a:ext>
          </a:extLst>
        </xdr:cNvPr>
        <xdr:cNvPicPr>
          <a:picLocks noChangeAspect="1"/>
        </xdr:cNvPicPr>
      </xdr:nvPicPr>
      <xdr:blipFill>
        <a:blip xmlns:r="http://schemas.openxmlformats.org/officeDocument/2006/relationships" r:embed="rId1"/>
        <a:srcRect/>
        <a:stretch>
          <a:fillRect/>
        </a:stretch>
      </xdr:blipFill>
      <xdr:spPr bwMode="auto">
        <a:xfrm>
          <a:off x="9001061" y="57670791"/>
          <a:ext cx="531293" cy="511655"/>
        </a:xfrm>
        <a:prstGeom prst="rect">
          <a:avLst/>
        </a:prstGeom>
        <a:noFill/>
        <a:ln w="9525">
          <a:noFill/>
          <a:miter lim="800000"/>
          <a:headEnd/>
          <a:tailEnd/>
        </a:ln>
      </xdr:spPr>
    </xdr:pic>
    <xdr:clientData/>
  </xdr:oneCellAnchor>
  <xdr:oneCellAnchor>
    <xdr:from>
      <xdr:col>23</xdr:col>
      <xdr:colOff>19694</xdr:colOff>
      <xdr:row>840</xdr:row>
      <xdr:rowOff>109640</xdr:rowOff>
    </xdr:from>
    <xdr:ext cx="531293" cy="511655"/>
    <xdr:pic>
      <xdr:nvPicPr>
        <xdr:cNvPr id="49" name="Picture 3" descr="saraswati 2.jpg">
          <a:extLst>
            <a:ext uri="{FF2B5EF4-FFF2-40B4-BE49-F238E27FC236}">
              <a16:creationId xmlns:a16="http://schemas.microsoft.com/office/drawing/2014/main" id="{FE4D4313-B010-9C4C-9527-A16B830F8433}"/>
            </a:ext>
          </a:extLst>
        </xdr:cNvPr>
        <xdr:cNvPicPr>
          <a:picLocks noChangeAspect="1"/>
        </xdr:cNvPicPr>
      </xdr:nvPicPr>
      <xdr:blipFill>
        <a:blip xmlns:r="http://schemas.openxmlformats.org/officeDocument/2006/relationships" r:embed="rId1"/>
        <a:srcRect/>
        <a:stretch>
          <a:fillRect/>
        </a:stretch>
      </xdr:blipFill>
      <xdr:spPr bwMode="auto">
        <a:xfrm>
          <a:off x="9001061" y="64066475"/>
          <a:ext cx="531293" cy="511655"/>
        </a:xfrm>
        <a:prstGeom prst="rect">
          <a:avLst/>
        </a:prstGeom>
        <a:noFill/>
        <a:ln w="9525">
          <a:noFill/>
          <a:miter lim="800000"/>
          <a:headEnd/>
          <a:tailEnd/>
        </a:ln>
      </xdr:spPr>
    </xdr:pic>
    <xdr:clientData/>
  </xdr:oneCellAnchor>
  <xdr:oneCellAnchor>
    <xdr:from>
      <xdr:col>23</xdr:col>
      <xdr:colOff>19694</xdr:colOff>
      <xdr:row>868</xdr:row>
      <xdr:rowOff>109640</xdr:rowOff>
    </xdr:from>
    <xdr:ext cx="531293" cy="511655"/>
    <xdr:pic>
      <xdr:nvPicPr>
        <xdr:cNvPr id="50" name="Picture 3" descr="saraswati 2.jpg">
          <a:extLst>
            <a:ext uri="{FF2B5EF4-FFF2-40B4-BE49-F238E27FC236}">
              <a16:creationId xmlns:a16="http://schemas.microsoft.com/office/drawing/2014/main" id="{974FB029-7AFD-414E-BBB0-900A058625FD}"/>
            </a:ext>
          </a:extLst>
        </xdr:cNvPr>
        <xdr:cNvPicPr>
          <a:picLocks noChangeAspect="1"/>
        </xdr:cNvPicPr>
      </xdr:nvPicPr>
      <xdr:blipFill>
        <a:blip xmlns:r="http://schemas.openxmlformats.org/officeDocument/2006/relationships" r:embed="rId1"/>
        <a:srcRect/>
        <a:stretch>
          <a:fillRect/>
        </a:stretch>
      </xdr:blipFill>
      <xdr:spPr bwMode="auto">
        <a:xfrm>
          <a:off x="9001061" y="70462158"/>
          <a:ext cx="531293" cy="511655"/>
        </a:xfrm>
        <a:prstGeom prst="rect">
          <a:avLst/>
        </a:prstGeom>
        <a:noFill/>
        <a:ln w="9525">
          <a:noFill/>
          <a:miter lim="800000"/>
          <a:headEnd/>
          <a:tailEnd/>
        </a:ln>
      </xdr:spPr>
    </xdr:pic>
    <xdr:clientData/>
  </xdr:oneCellAnchor>
  <xdr:oneCellAnchor>
    <xdr:from>
      <xdr:col>23</xdr:col>
      <xdr:colOff>19694</xdr:colOff>
      <xdr:row>896</xdr:row>
      <xdr:rowOff>109640</xdr:rowOff>
    </xdr:from>
    <xdr:ext cx="531293" cy="511655"/>
    <xdr:pic>
      <xdr:nvPicPr>
        <xdr:cNvPr id="51" name="Picture 3" descr="saraswati 2.jpg">
          <a:extLst>
            <a:ext uri="{FF2B5EF4-FFF2-40B4-BE49-F238E27FC236}">
              <a16:creationId xmlns:a16="http://schemas.microsoft.com/office/drawing/2014/main" id="{66BC9BA7-1B09-294E-B603-EBC5D582C699}"/>
            </a:ext>
          </a:extLst>
        </xdr:cNvPr>
        <xdr:cNvPicPr>
          <a:picLocks noChangeAspect="1"/>
        </xdr:cNvPicPr>
      </xdr:nvPicPr>
      <xdr:blipFill>
        <a:blip xmlns:r="http://schemas.openxmlformats.org/officeDocument/2006/relationships" r:embed="rId1"/>
        <a:srcRect/>
        <a:stretch>
          <a:fillRect/>
        </a:stretch>
      </xdr:blipFill>
      <xdr:spPr bwMode="auto">
        <a:xfrm>
          <a:off x="9001061" y="76857841"/>
          <a:ext cx="531293" cy="511655"/>
        </a:xfrm>
        <a:prstGeom prst="rect">
          <a:avLst/>
        </a:prstGeom>
        <a:noFill/>
        <a:ln w="9525">
          <a:noFill/>
          <a:miter lim="800000"/>
          <a:headEnd/>
          <a:tailEnd/>
        </a:ln>
      </xdr:spPr>
    </xdr:pic>
    <xdr:clientData/>
  </xdr:oneCellAnchor>
  <xdr:oneCellAnchor>
    <xdr:from>
      <xdr:col>23</xdr:col>
      <xdr:colOff>19694</xdr:colOff>
      <xdr:row>868</xdr:row>
      <xdr:rowOff>109640</xdr:rowOff>
    </xdr:from>
    <xdr:ext cx="531293" cy="511655"/>
    <xdr:pic>
      <xdr:nvPicPr>
        <xdr:cNvPr id="52" name="Picture 3" descr="saraswati 2.jpg">
          <a:extLst>
            <a:ext uri="{FF2B5EF4-FFF2-40B4-BE49-F238E27FC236}">
              <a16:creationId xmlns:a16="http://schemas.microsoft.com/office/drawing/2014/main" id="{F62763B8-3A40-0647-A0CA-AD61F15893B3}"/>
            </a:ext>
          </a:extLst>
        </xdr:cNvPr>
        <xdr:cNvPicPr>
          <a:picLocks noChangeAspect="1"/>
        </xdr:cNvPicPr>
      </xdr:nvPicPr>
      <xdr:blipFill>
        <a:blip xmlns:r="http://schemas.openxmlformats.org/officeDocument/2006/relationships" r:embed="rId1"/>
        <a:srcRect/>
        <a:stretch>
          <a:fillRect/>
        </a:stretch>
      </xdr:blipFill>
      <xdr:spPr bwMode="auto">
        <a:xfrm>
          <a:off x="9001061" y="70462158"/>
          <a:ext cx="531293" cy="511655"/>
        </a:xfrm>
        <a:prstGeom prst="rect">
          <a:avLst/>
        </a:prstGeom>
        <a:noFill/>
        <a:ln w="9525">
          <a:noFill/>
          <a:miter lim="800000"/>
          <a:headEnd/>
          <a:tailEnd/>
        </a:ln>
      </xdr:spPr>
    </xdr:pic>
    <xdr:clientData/>
  </xdr:oneCellAnchor>
  <xdr:oneCellAnchor>
    <xdr:from>
      <xdr:col>23</xdr:col>
      <xdr:colOff>19694</xdr:colOff>
      <xdr:row>924</xdr:row>
      <xdr:rowOff>109640</xdr:rowOff>
    </xdr:from>
    <xdr:ext cx="531293" cy="511655"/>
    <xdr:pic>
      <xdr:nvPicPr>
        <xdr:cNvPr id="53" name="Picture 3" descr="saraswati 2.jpg">
          <a:extLst>
            <a:ext uri="{FF2B5EF4-FFF2-40B4-BE49-F238E27FC236}">
              <a16:creationId xmlns:a16="http://schemas.microsoft.com/office/drawing/2014/main" id="{9A8B5F3E-C060-0448-8F6A-C5CB7CA9AC95}"/>
            </a:ext>
          </a:extLst>
        </xdr:cNvPr>
        <xdr:cNvPicPr>
          <a:picLocks noChangeAspect="1"/>
        </xdr:cNvPicPr>
      </xdr:nvPicPr>
      <xdr:blipFill>
        <a:blip xmlns:r="http://schemas.openxmlformats.org/officeDocument/2006/relationships" r:embed="rId1"/>
        <a:srcRect/>
        <a:stretch>
          <a:fillRect/>
        </a:stretch>
      </xdr:blipFill>
      <xdr:spPr bwMode="auto">
        <a:xfrm>
          <a:off x="9001061" y="83253525"/>
          <a:ext cx="531293" cy="511655"/>
        </a:xfrm>
        <a:prstGeom prst="rect">
          <a:avLst/>
        </a:prstGeom>
        <a:noFill/>
        <a:ln w="9525">
          <a:noFill/>
          <a:miter lim="800000"/>
          <a:headEnd/>
          <a:tailEnd/>
        </a:ln>
      </xdr:spPr>
    </xdr:pic>
    <xdr:clientData/>
  </xdr:oneCellAnchor>
  <xdr:oneCellAnchor>
    <xdr:from>
      <xdr:col>23</xdr:col>
      <xdr:colOff>19694</xdr:colOff>
      <xdr:row>952</xdr:row>
      <xdr:rowOff>109640</xdr:rowOff>
    </xdr:from>
    <xdr:ext cx="531293" cy="511655"/>
    <xdr:pic>
      <xdr:nvPicPr>
        <xdr:cNvPr id="54" name="Picture 3" descr="saraswati 2.jpg">
          <a:extLst>
            <a:ext uri="{FF2B5EF4-FFF2-40B4-BE49-F238E27FC236}">
              <a16:creationId xmlns:a16="http://schemas.microsoft.com/office/drawing/2014/main" id="{4A075092-A058-5849-B652-8A3B91E55CD0}"/>
            </a:ext>
          </a:extLst>
        </xdr:cNvPr>
        <xdr:cNvPicPr>
          <a:picLocks noChangeAspect="1"/>
        </xdr:cNvPicPr>
      </xdr:nvPicPr>
      <xdr:blipFill>
        <a:blip xmlns:r="http://schemas.openxmlformats.org/officeDocument/2006/relationships" r:embed="rId1"/>
        <a:srcRect/>
        <a:stretch>
          <a:fillRect/>
        </a:stretch>
      </xdr:blipFill>
      <xdr:spPr bwMode="auto">
        <a:xfrm>
          <a:off x="9001061" y="89649208"/>
          <a:ext cx="531293" cy="511655"/>
        </a:xfrm>
        <a:prstGeom prst="rect">
          <a:avLst/>
        </a:prstGeom>
        <a:noFill/>
        <a:ln w="9525">
          <a:noFill/>
          <a:miter lim="800000"/>
          <a:headEnd/>
          <a:tailEnd/>
        </a:ln>
      </xdr:spPr>
    </xdr:pic>
    <xdr:clientData/>
  </xdr:oneCellAnchor>
  <xdr:oneCellAnchor>
    <xdr:from>
      <xdr:col>23</xdr:col>
      <xdr:colOff>19694</xdr:colOff>
      <xdr:row>980</xdr:row>
      <xdr:rowOff>109640</xdr:rowOff>
    </xdr:from>
    <xdr:ext cx="531293" cy="511655"/>
    <xdr:pic>
      <xdr:nvPicPr>
        <xdr:cNvPr id="55" name="Picture 3" descr="saraswati 2.jpg">
          <a:extLst>
            <a:ext uri="{FF2B5EF4-FFF2-40B4-BE49-F238E27FC236}">
              <a16:creationId xmlns:a16="http://schemas.microsoft.com/office/drawing/2014/main" id="{4CA2EDBC-A3F2-9447-99A7-B3734E87A0A5}"/>
            </a:ext>
          </a:extLst>
        </xdr:cNvPr>
        <xdr:cNvPicPr>
          <a:picLocks noChangeAspect="1"/>
        </xdr:cNvPicPr>
      </xdr:nvPicPr>
      <xdr:blipFill>
        <a:blip xmlns:r="http://schemas.openxmlformats.org/officeDocument/2006/relationships" r:embed="rId1"/>
        <a:srcRect/>
        <a:stretch>
          <a:fillRect/>
        </a:stretch>
      </xdr:blipFill>
      <xdr:spPr bwMode="auto">
        <a:xfrm>
          <a:off x="9001061" y="96044892"/>
          <a:ext cx="531293" cy="511655"/>
        </a:xfrm>
        <a:prstGeom prst="rect">
          <a:avLst/>
        </a:prstGeom>
        <a:noFill/>
        <a:ln w="9525">
          <a:noFill/>
          <a:miter lim="800000"/>
          <a:headEnd/>
          <a:tailEnd/>
        </a:ln>
      </xdr:spPr>
    </xdr:pic>
    <xdr:clientData/>
  </xdr:oneCellAnchor>
  <xdr:oneCellAnchor>
    <xdr:from>
      <xdr:col>23</xdr:col>
      <xdr:colOff>19694</xdr:colOff>
      <xdr:row>952</xdr:row>
      <xdr:rowOff>109640</xdr:rowOff>
    </xdr:from>
    <xdr:ext cx="531293" cy="511655"/>
    <xdr:pic>
      <xdr:nvPicPr>
        <xdr:cNvPr id="56" name="Picture 3" descr="saraswati 2.jpg">
          <a:extLst>
            <a:ext uri="{FF2B5EF4-FFF2-40B4-BE49-F238E27FC236}">
              <a16:creationId xmlns:a16="http://schemas.microsoft.com/office/drawing/2014/main" id="{E2A781D4-E079-724D-A495-D7EED0B0D07C}"/>
            </a:ext>
          </a:extLst>
        </xdr:cNvPr>
        <xdr:cNvPicPr>
          <a:picLocks noChangeAspect="1"/>
        </xdr:cNvPicPr>
      </xdr:nvPicPr>
      <xdr:blipFill>
        <a:blip xmlns:r="http://schemas.openxmlformats.org/officeDocument/2006/relationships" r:embed="rId1"/>
        <a:srcRect/>
        <a:stretch>
          <a:fillRect/>
        </a:stretch>
      </xdr:blipFill>
      <xdr:spPr bwMode="auto">
        <a:xfrm>
          <a:off x="9001061" y="89649208"/>
          <a:ext cx="531293" cy="511655"/>
        </a:xfrm>
        <a:prstGeom prst="rect">
          <a:avLst/>
        </a:prstGeom>
        <a:noFill/>
        <a:ln w="9525">
          <a:noFill/>
          <a:miter lim="800000"/>
          <a:headEnd/>
          <a:tailEnd/>
        </a:ln>
      </xdr:spPr>
    </xdr:pic>
    <xdr:clientData/>
  </xdr:oneCellAnchor>
  <xdr:oneCellAnchor>
    <xdr:from>
      <xdr:col>23</xdr:col>
      <xdr:colOff>19694</xdr:colOff>
      <xdr:row>1008</xdr:row>
      <xdr:rowOff>109640</xdr:rowOff>
    </xdr:from>
    <xdr:ext cx="531293" cy="511655"/>
    <xdr:pic>
      <xdr:nvPicPr>
        <xdr:cNvPr id="57" name="Picture 3" descr="saraswati 2.jpg">
          <a:extLst>
            <a:ext uri="{FF2B5EF4-FFF2-40B4-BE49-F238E27FC236}">
              <a16:creationId xmlns:a16="http://schemas.microsoft.com/office/drawing/2014/main" id="{22D451BA-F8DC-7A49-8348-A905B3898CFF}"/>
            </a:ext>
          </a:extLst>
        </xdr:cNvPr>
        <xdr:cNvPicPr>
          <a:picLocks noChangeAspect="1"/>
        </xdr:cNvPicPr>
      </xdr:nvPicPr>
      <xdr:blipFill>
        <a:blip xmlns:r="http://schemas.openxmlformats.org/officeDocument/2006/relationships" r:embed="rId1"/>
        <a:srcRect/>
        <a:stretch>
          <a:fillRect/>
        </a:stretch>
      </xdr:blipFill>
      <xdr:spPr bwMode="auto">
        <a:xfrm>
          <a:off x="9001061" y="102440575"/>
          <a:ext cx="531293" cy="511655"/>
        </a:xfrm>
        <a:prstGeom prst="rect">
          <a:avLst/>
        </a:prstGeom>
        <a:noFill/>
        <a:ln w="9525">
          <a:noFill/>
          <a:miter lim="800000"/>
          <a:headEnd/>
          <a:tailEnd/>
        </a:ln>
      </xdr:spPr>
    </xdr:pic>
    <xdr:clientData/>
  </xdr:oneCellAnchor>
  <xdr:oneCellAnchor>
    <xdr:from>
      <xdr:col>23</xdr:col>
      <xdr:colOff>19694</xdr:colOff>
      <xdr:row>1036</xdr:row>
      <xdr:rowOff>109640</xdr:rowOff>
    </xdr:from>
    <xdr:ext cx="531293" cy="511655"/>
    <xdr:pic>
      <xdr:nvPicPr>
        <xdr:cNvPr id="58" name="Picture 3" descr="saraswati 2.jpg">
          <a:extLst>
            <a:ext uri="{FF2B5EF4-FFF2-40B4-BE49-F238E27FC236}">
              <a16:creationId xmlns:a16="http://schemas.microsoft.com/office/drawing/2014/main" id="{0760247E-2968-344D-AB66-5564348D9396}"/>
            </a:ext>
          </a:extLst>
        </xdr:cNvPr>
        <xdr:cNvPicPr>
          <a:picLocks noChangeAspect="1"/>
        </xdr:cNvPicPr>
      </xdr:nvPicPr>
      <xdr:blipFill>
        <a:blip xmlns:r="http://schemas.openxmlformats.org/officeDocument/2006/relationships" r:embed="rId1"/>
        <a:srcRect/>
        <a:stretch>
          <a:fillRect/>
        </a:stretch>
      </xdr:blipFill>
      <xdr:spPr bwMode="auto">
        <a:xfrm>
          <a:off x="9001061" y="108836259"/>
          <a:ext cx="531293" cy="511655"/>
        </a:xfrm>
        <a:prstGeom prst="rect">
          <a:avLst/>
        </a:prstGeom>
        <a:noFill/>
        <a:ln w="9525">
          <a:noFill/>
          <a:miter lim="800000"/>
          <a:headEnd/>
          <a:tailEnd/>
        </a:ln>
      </xdr:spPr>
    </xdr:pic>
    <xdr:clientData/>
  </xdr:oneCellAnchor>
  <xdr:oneCellAnchor>
    <xdr:from>
      <xdr:col>23</xdr:col>
      <xdr:colOff>19694</xdr:colOff>
      <xdr:row>1064</xdr:row>
      <xdr:rowOff>109640</xdr:rowOff>
    </xdr:from>
    <xdr:ext cx="531293" cy="511655"/>
    <xdr:pic>
      <xdr:nvPicPr>
        <xdr:cNvPr id="59" name="Picture 3" descr="saraswati 2.jpg">
          <a:extLst>
            <a:ext uri="{FF2B5EF4-FFF2-40B4-BE49-F238E27FC236}">
              <a16:creationId xmlns:a16="http://schemas.microsoft.com/office/drawing/2014/main" id="{ADF530C3-88FE-464F-AEB8-354DFE840FCD}"/>
            </a:ext>
          </a:extLst>
        </xdr:cNvPr>
        <xdr:cNvPicPr>
          <a:picLocks noChangeAspect="1"/>
        </xdr:cNvPicPr>
      </xdr:nvPicPr>
      <xdr:blipFill>
        <a:blip xmlns:r="http://schemas.openxmlformats.org/officeDocument/2006/relationships" r:embed="rId1"/>
        <a:srcRect/>
        <a:stretch>
          <a:fillRect/>
        </a:stretch>
      </xdr:blipFill>
      <xdr:spPr bwMode="auto">
        <a:xfrm>
          <a:off x="9001061" y="115231942"/>
          <a:ext cx="531293" cy="511655"/>
        </a:xfrm>
        <a:prstGeom prst="rect">
          <a:avLst/>
        </a:prstGeom>
        <a:noFill/>
        <a:ln w="9525">
          <a:noFill/>
          <a:miter lim="800000"/>
          <a:headEnd/>
          <a:tailEnd/>
        </a:ln>
      </xdr:spPr>
    </xdr:pic>
    <xdr:clientData/>
  </xdr:oneCellAnchor>
  <xdr:oneCellAnchor>
    <xdr:from>
      <xdr:col>23</xdr:col>
      <xdr:colOff>19694</xdr:colOff>
      <xdr:row>1036</xdr:row>
      <xdr:rowOff>109640</xdr:rowOff>
    </xdr:from>
    <xdr:ext cx="531293" cy="511655"/>
    <xdr:pic>
      <xdr:nvPicPr>
        <xdr:cNvPr id="60" name="Picture 3" descr="saraswati 2.jpg">
          <a:extLst>
            <a:ext uri="{FF2B5EF4-FFF2-40B4-BE49-F238E27FC236}">
              <a16:creationId xmlns:a16="http://schemas.microsoft.com/office/drawing/2014/main" id="{8039A597-7564-D345-9EEB-A9F54130F310}"/>
            </a:ext>
          </a:extLst>
        </xdr:cNvPr>
        <xdr:cNvPicPr>
          <a:picLocks noChangeAspect="1"/>
        </xdr:cNvPicPr>
      </xdr:nvPicPr>
      <xdr:blipFill>
        <a:blip xmlns:r="http://schemas.openxmlformats.org/officeDocument/2006/relationships" r:embed="rId1"/>
        <a:srcRect/>
        <a:stretch>
          <a:fillRect/>
        </a:stretch>
      </xdr:blipFill>
      <xdr:spPr bwMode="auto">
        <a:xfrm>
          <a:off x="9001061" y="108836259"/>
          <a:ext cx="531293" cy="511655"/>
        </a:xfrm>
        <a:prstGeom prst="rect">
          <a:avLst/>
        </a:prstGeom>
        <a:noFill/>
        <a:ln w="9525">
          <a:noFill/>
          <a:miter lim="800000"/>
          <a:headEnd/>
          <a:tailEnd/>
        </a:ln>
      </xdr:spPr>
    </xdr:pic>
    <xdr:clientData/>
  </xdr:oneCellAnchor>
  <xdr:oneCellAnchor>
    <xdr:from>
      <xdr:col>23</xdr:col>
      <xdr:colOff>19694</xdr:colOff>
      <xdr:row>1092</xdr:row>
      <xdr:rowOff>109640</xdr:rowOff>
    </xdr:from>
    <xdr:ext cx="531293" cy="511655"/>
    <xdr:pic>
      <xdr:nvPicPr>
        <xdr:cNvPr id="61" name="Picture 3" descr="saraswati 2.jpg">
          <a:extLst>
            <a:ext uri="{FF2B5EF4-FFF2-40B4-BE49-F238E27FC236}">
              <a16:creationId xmlns:a16="http://schemas.microsoft.com/office/drawing/2014/main" id="{5628F704-5138-CF40-896C-4BAFDFD2CADF}"/>
            </a:ext>
          </a:extLst>
        </xdr:cNvPr>
        <xdr:cNvPicPr>
          <a:picLocks noChangeAspect="1"/>
        </xdr:cNvPicPr>
      </xdr:nvPicPr>
      <xdr:blipFill>
        <a:blip xmlns:r="http://schemas.openxmlformats.org/officeDocument/2006/relationships" r:embed="rId1"/>
        <a:srcRect/>
        <a:stretch>
          <a:fillRect/>
        </a:stretch>
      </xdr:blipFill>
      <xdr:spPr bwMode="auto">
        <a:xfrm>
          <a:off x="9001061" y="121627626"/>
          <a:ext cx="531293" cy="511655"/>
        </a:xfrm>
        <a:prstGeom prst="rect">
          <a:avLst/>
        </a:prstGeom>
        <a:noFill/>
        <a:ln w="9525">
          <a:noFill/>
          <a:miter lim="800000"/>
          <a:headEnd/>
          <a:tailEnd/>
        </a:ln>
      </xdr:spPr>
    </xdr:pic>
    <xdr:clientData/>
  </xdr:oneCellAnchor>
  <xdr:oneCellAnchor>
    <xdr:from>
      <xdr:col>23</xdr:col>
      <xdr:colOff>19694</xdr:colOff>
      <xdr:row>1120</xdr:row>
      <xdr:rowOff>109640</xdr:rowOff>
    </xdr:from>
    <xdr:ext cx="531293" cy="511655"/>
    <xdr:pic>
      <xdr:nvPicPr>
        <xdr:cNvPr id="62" name="Picture 3" descr="saraswati 2.jpg">
          <a:extLst>
            <a:ext uri="{FF2B5EF4-FFF2-40B4-BE49-F238E27FC236}">
              <a16:creationId xmlns:a16="http://schemas.microsoft.com/office/drawing/2014/main" id="{DEE22AA0-88A5-4A47-947F-D643D7F13C21}"/>
            </a:ext>
          </a:extLst>
        </xdr:cNvPr>
        <xdr:cNvPicPr>
          <a:picLocks noChangeAspect="1"/>
        </xdr:cNvPicPr>
      </xdr:nvPicPr>
      <xdr:blipFill>
        <a:blip xmlns:r="http://schemas.openxmlformats.org/officeDocument/2006/relationships" r:embed="rId1"/>
        <a:srcRect/>
        <a:stretch>
          <a:fillRect/>
        </a:stretch>
      </xdr:blipFill>
      <xdr:spPr bwMode="auto">
        <a:xfrm>
          <a:off x="9001061" y="109640"/>
          <a:ext cx="531293" cy="511655"/>
        </a:xfrm>
        <a:prstGeom prst="rect">
          <a:avLst/>
        </a:prstGeom>
        <a:noFill/>
        <a:ln w="9525">
          <a:noFill/>
          <a:miter lim="800000"/>
          <a:headEnd/>
          <a:tailEnd/>
        </a:ln>
      </xdr:spPr>
    </xdr:pic>
    <xdr:clientData/>
  </xdr:oneCellAnchor>
  <xdr:oneCellAnchor>
    <xdr:from>
      <xdr:col>23</xdr:col>
      <xdr:colOff>19694</xdr:colOff>
      <xdr:row>1148</xdr:row>
      <xdr:rowOff>109640</xdr:rowOff>
    </xdr:from>
    <xdr:ext cx="531293" cy="511655"/>
    <xdr:pic>
      <xdr:nvPicPr>
        <xdr:cNvPr id="63" name="Picture 3" descr="saraswati 2.jpg">
          <a:extLst>
            <a:ext uri="{FF2B5EF4-FFF2-40B4-BE49-F238E27FC236}">
              <a16:creationId xmlns:a16="http://schemas.microsoft.com/office/drawing/2014/main" id="{19B1A007-2B74-534B-BC55-8AFE52EED818}"/>
            </a:ext>
          </a:extLst>
        </xdr:cNvPr>
        <xdr:cNvPicPr>
          <a:picLocks noChangeAspect="1"/>
        </xdr:cNvPicPr>
      </xdr:nvPicPr>
      <xdr:blipFill>
        <a:blip xmlns:r="http://schemas.openxmlformats.org/officeDocument/2006/relationships" r:embed="rId1"/>
        <a:srcRect/>
        <a:stretch>
          <a:fillRect/>
        </a:stretch>
      </xdr:blipFill>
      <xdr:spPr bwMode="auto">
        <a:xfrm>
          <a:off x="9001061" y="6505323"/>
          <a:ext cx="531293" cy="511655"/>
        </a:xfrm>
        <a:prstGeom prst="rect">
          <a:avLst/>
        </a:prstGeom>
        <a:noFill/>
        <a:ln w="9525">
          <a:noFill/>
          <a:miter lim="800000"/>
          <a:headEnd/>
          <a:tailEnd/>
        </a:ln>
      </xdr:spPr>
    </xdr:pic>
    <xdr:clientData/>
  </xdr:oneCellAnchor>
  <xdr:oneCellAnchor>
    <xdr:from>
      <xdr:col>23</xdr:col>
      <xdr:colOff>19694</xdr:colOff>
      <xdr:row>1176</xdr:row>
      <xdr:rowOff>109640</xdr:rowOff>
    </xdr:from>
    <xdr:ext cx="531293" cy="511655"/>
    <xdr:pic>
      <xdr:nvPicPr>
        <xdr:cNvPr id="64" name="Picture 3" descr="saraswati 2.jpg">
          <a:extLst>
            <a:ext uri="{FF2B5EF4-FFF2-40B4-BE49-F238E27FC236}">
              <a16:creationId xmlns:a16="http://schemas.microsoft.com/office/drawing/2014/main" id="{B9981A18-43F0-804E-B2B4-C796BCDD06A6}"/>
            </a:ext>
          </a:extLst>
        </xdr:cNvPr>
        <xdr:cNvPicPr>
          <a:picLocks noChangeAspect="1"/>
        </xdr:cNvPicPr>
      </xdr:nvPicPr>
      <xdr:blipFill>
        <a:blip xmlns:r="http://schemas.openxmlformats.org/officeDocument/2006/relationships" r:embed="rId1"/>
        <a:srcRect/>
        <a:stretch>
          <a:fillRect/>
        </a:stretch>
      </xdr:blipFill>
      <xdr:spPr bwMode="auto">
        <a:xfrm>
          <a:off x="9001061" y="12901007"/>
          <a:ext cx="531293" cy="511655"/>
        </a:xfrm>
        <a:prstGeom prst="rect">
          <a:avLst/>
        </a:prstGeom>
        <a:noFill/>
        <a:ln w="9525">
          <a:noFill/>
          <a:miter lim="800000"/>
          <a:headEnd/>
          <a:tailEnd/>
        </a:ln>
      </xdr:spPr>
    </xdr:pic>
    <xdr:clientData/>
  </xdr:oneCellAnchor>
  <xdr:oneCellAnchor>
    <xdr:from>
      <xdr:col>23</xdr:col>
      <xdr:colOff>19694</xdr:colOff>
      <xdr:row>1148</xdr:row>
      <xdr:rowOff>109640</xdr:rowOff>
    </xdr:from>
    <xdr:ext cx="531293" cy="511655"/>
    <xdr:pic>
      <xdr:nvPicPr>
        <xdr:cNvPr id="65" name="Picture 3" descr="saraswati 2.jpg">
          <a:extLst>
            <a:ext uri="{FF2B5EF4-FFF2-40B4-BE49-F238E27FC236}">
              <a16:creationId xmlns:a16="http://schemas.microsoft.com/office/drawing/2014/main" id="{D7241998-7387-AA45-B1B4-5E8E91406EF8}"/>
            </a:ext>
          </a:extLst>
        </xdr:cNvPr>
        <xdr:cNvPicPr>
          <a:picLocks noChangeAspect="1"/>
        </xdr:cNvPicPr>
      </xdr:nvPicPr>
      <xdr:blipFill>
        <a:blip xmlns:r="http://schemas.openxmlformats.org/officeDocument/2006/relationships" r:embed="rId1"/>
        <a:srcRect/>
        <a:stretch>
          <a:fillRect/>
        </a:stretch>
      </xdr:blipFill>
      <xdr:spPr bwMode="auto">
        <a:xfrm>
          <a:off x="9001061" y="6505323"/>
          <a:ext cx="531293" cy="511655"/>
        </a:xfrm>
        <a:prstGeom prst="rect">
          <a:avLst/>
        </a:prstGeom>
        <a:noFill/>
        <a:ln w="9525">
          <a:noFill/>
          <a:miter lim="800000"/>
          <a:headEnd/>
          <a:tailEnd/>
        </a:ln>
      </xdr:spPr>
    </xdr:pic>
    <xdr:clientData/>
  </xdr:oneCellAnchor>
  <xdr:oneCellAnchor>
    <xdr:from>
      <xdr:col>23</xdr:col>
      <xdr:colOff>19694</xdr:colOff>
      <xdr:row>1204</xdr:row>
      <xdr:rowOff>109640</xdr:rowOff>
    </xdr:from>
    <xdr:ext cx="531293" cy="511655"/>
    <xdr:pic>
      <xdr:nvPicPr>
        <xdr:cNvPr id="66" name="Picture 3" descr="saraswati 2.jpg">
          <a:extLst>
            <a:ext uri="{FF2B5EF4-FFF2-40B4-BE49-F238E27FC236}">
              <a16:creationId xmlns:a16="http://schemas.microsoft.com/office/drawing/2014/main" id="{0D33EEF7-3F2D-E94F-8CD7-7DC4515ECD87}"/>
            </a:ext>
          </a:extLst>
        </xdr:cNvPr>
        <xdr:cNvPicPr>
          <a:picLocks noChangeAspect="1"/>
        </xdr:cNvPicPr>
      </xdr:nvPicPr>
      <xdr:blipFill>
        <a:blip xmlns:r="http://schemas.openxmlformats.org/officeDocument/2006/relationships" r:embed="rId1"/>
        <a:srcRect/>
        <a:stretch>
          <a:fillRect/>
        </a:stretch>
      </xdr:blipFill>
      <xdr:spPr bwMode="auto">
        <a:xfrm>
          <a:off x="9001061" y="19296690"/>
          <a:ext cx="531293" cy="511655"/>
        </a:xfrm>
        <a:prstGeom prst="rect">
          <a:avLst/>
        </a:prstGeom>
        <a:noFill/>
        <a:ln w="9525">
          <a:noFill/>
          <a:miter lim="800000"/>
          <a:headEnd/>
          <a:tailEnd/>
        </a:ln>
      </xdr:spPr>
    </xdr:pic>
    <xdr:clientData/>
  </xdr:oneCellAnchor>
  <xdr:oneCellAnchor>
    <xdr:from>
      <xdr:col>23</xdr:col>
      <xdr:colOff>19694</xdr:colOff>
      <xdr:row>1232</xdr:row>
      <xdr:rowOff>109640</xdr:rowOff>
    </xdr:from>
    <xdr:ext cx="531293" cy="511655"/>
    <xdr:pic>
      <xdr:nvPicPr>
        <xdr:cNvPr id="67" name="Picture 3" descr="saraswati 2.jpg">
          <a:extLst>
            <a:ext uri="{FF2B5EF4-FFF2-40B4-BE49-F238E27FC236}">
              <a16:creationId xmlns:a16="http://schemas.microsoft.com/office/drawing/2014/main" id="{DFC811E9-C59C-444A-BB6E-45233A3C2483}"/>
            </a:ext>
          </a:extLst>
        </xdr:cNvPr>
        <xdr:cNvPicPr>
          <a:picLocks noChangeAspect="1"/>
        </xdr:cNvPicPr>
      </xdr:nvPicPr>
      <xdr:blipFill>
        <a:blip xmlns:r="http://schemas.openxmlformats.org/officeDocument/2006/relationships" r:embed="rId1"/>
        <a:srcRect/>
        <a:stretch>
          <a:fillRect/>
        </a:stretch>
      </xdr:blipFill>
      <xdr:spPr bwMode="auto">
        <a:xfrm>
          <a:off x="9001061" y="25692374"/>
          <a:ext cx="531293" cy="511655"/>
        </a:xfrm>
        <a:prstGeom prst="rect">
          <a:avLst/>
        </a:prstGeom>
        <a:noFill/>
        <a:ln w="9525">
          <a:noFill/>
          <a:miter lim="800000"/>
          <a:headEnd/>
          <a:tailEnd/>
        </a:ln>
      </xdr:spPr>
    </xdr:pic>
    <xdr:clientData/>
  </xdr:oneCellAnchor>
  <xdr:oneCellAnchor>
    <xdr:from>
      <xdr:col>23</xdr:col>
      <xdr:colOff>19694</xdr:colOff>
      <xdr:row>1260</xdr:row>
      <xdr:rowOff>109640</xdr:rowOff>
    </xdr:from>
    <xdr:ext cx="531293" cy="511655"/>
    <xdr:pic>
      <xdr:nvPicPr>
        <xdr:cNvPr id="68" name="Picture 3" descr="saraswati 2.jpg">
          <a:extLst>
            <a:ext uri="{FF2B5EF4-FFF2-40B4-BE49-F238E27FC236}">
              <a16:creationId xmlns:a16="http://schemas.microsoft.com/office/drawing/2014/main" id="{655F8E3A-6915-8847-BCDE-6958090D2442}"/>
            </a:ext>
          </a:extLst>
        </xdr:cNvPr>
        <xdr:cNvPicPr>
          <a:picLocks noChangeAspect="1"/>
        </xdr:cNvPicPr>
      </xdr:nvPicPr>
      <xdr:blipFill>
        <a:blip xmlns:r="http://schemas.openxmlformats.org/officeDocument/2006/relationships" r:embed="rId1"/>
        <a:srcRect/>
        <a:stretch>
          <a:fillRect/>
        </a:stretch>
      </xdr:blipFill>
      <xdr:spPr bwMode="auto">
        <a:xfrm>
          <a:off x="9001061" y="32088057"/>
          <a:ext cx="531293" cy="511655"/>
        </a:xfrm>
        <a:prstGeom prst="rect">
          <a:avLst/>
        </a:prstGeom>
        <a:noFill/>
        <a:ln w="9525">
          <a:noFill/>
          <a:miter lim="800000"/>
          <a:headEnd/>
          <a:tailEnd/>
        </a:ln>
      </xdr:spPr>
    </xdr:pic>
    <xdr:clientData/>
  </xdr:oneCellAnchor>
  <xdr:oneCellAnchor>
    <xdr:from>
      <xdr:col>23</xdr:col>
      <xdr:colOff>19694</xdr:colOff>
      <xdr:row>1232</xdr:row>
      <xdr:rowOff>109640</xdr:rowOff>
    </xdr:from>
    <xdr:ext cx="531293" cy="511655"/>
    <xdr:pic>
      <xdr:nvPicPr>
        <xdr:cNvPr id="69" name="Picture 3" descr="saraswati 2.jpg">
          <a:extLst>
            <a:ext uri="{FF2B5EF4-FFF2-40B4-BE49-F238E27FC236}">
              <a16:creationId xmlns:a16="http://schemas.microsoft.com/office/drawing/2014/main" id="{0354E47A-8FB9-4743-86F2-8DFB42102330}"/>
            </a:ext>
          </a:extLst>
        </xdr:cNvPr>
        <xdr:cNvPicPr>
          <a:picLocks noChangeAspect="1"/>
        </xdr:cNvPicPr>
      </xdr:nvPicPr>
      <xdr:blipFill>
        <a:blip xmlns:r="http://schemas.openxmlformats.org/officeDocument/2006/relationships" r:embed="rId1"/>
        <a:srcRect/>
        <a:stretch>
          <a:fillRect/>
        </a:stretch>
      </xdr:blipFill>
      <xdr:spPr bwMode="auto">
        <a:xfrm>
          <a:off x="9001061" y="25692374"/>
          <a:ext cx="531293" cy="511655"/>
        </a:xfrm>
        <a:prstGeom prst="rect">
          <a:avLst/>
        </a:prstGeom>
        <a:noFill/>
        <a:ln w="9525">
          <a:noFill/>
          <a:miter lim="800000"/>
          <a:headEnd/>
          <a:tailEnd/>
        </a:ln>
      </xdr:spPr>
    </xdr:pic>
    <xdr:clientData/>
  </xdr:oneCellAnchor>
  <xdr:oneCellAnchor>
    <xdr:from>
      <xdr:col>23</xdr:col>
      <xdr:colOff>19694</xdr:colOff>
      <xdr:row>1288</xdr:row>
      <xdr:rowOff>109640</xdr:rowOff>
    </xdr:from>
    <xdr:ext cx="531293" cy="511655"/>
    <xdr:pic>
      <xdr:nvPicPr>
        <xdr:cNvPr id="70" name="Picture 3" descr="saraswati 2.jpg">
          <a:extLst>
            <a:ext uri="{FF2B5EF4-FFF2-40B4-BE49-F238E27FC236}">
              <a16:creationId xmlns:a16="http://schemas.microsoft.com/office/drawing/2014/main" id="{09127C57-2360-ED49-B64D-1C6538A84B27}"/>
            </a:ext>
          </a:extLst>
        </xdr:cNvPr>
        <xdr:cNvPicPr>
          <a:picLocks noChangeAspect="1"/>
        </xdr:cNvPicPr>
      </xdr:nvPicPr>
      <xdr:blipFill>
        <a:blip xmlns:r="http://schemas.openxmlformats.org/officeDocument/2006/relationships" r:embed="rId1"/>
        <a:srcRect/>
        <a:stretch>
          <a:fillRect/>
        </a:stretch>
      </xdr:blipFill>
      <xdr:spPr bwMode="auto">
        <a:xfrm>
          <a:off x="9001061" y="38483741"/>
          <a:ext cx="531293" cy="511655"/>
        </a:xfrm>
        <a:prstGeom prst="rect">
          <a:avLst/>
        </a:prstGeom>
        <a:noFill/>
        <a:ln w="9525">
          <a:noFill/>
          <a:miter lim="800000"/>
          <a:headEnd/>
          <a:tailEnd/>
        </a:ln>
      </xdr:spPr>
    </xdr:pic>
    <xdr:clientData/>
  </xdr:oneCellAnchor>
  <xdr:oneCellAnchor>
    <xdr:from>
      <xdr:col>23</xdr:col>
      <xdr:colOff>19694</xdr:colOff>
      <xdr:row>1316</xdr:row>
      <xdr:rowOff>109640</xdr:rowOff>
    </xdr:from>
    <xdr:ext cx="531293" cy="511655"/>
    <xdr:pic>
      <xdr:nvPicPr>
        <xdr:cNvPr id="71" name="Picture 3" descr="saraswati 2.jpg">
          <a:extLst>
            <a:ext uri="{FF2B5EF4-FFF2-40B4-BE49-F238E27FC236}">
              <a16:creationId xmlns:a16="http://schemas.microsoft.com/office/drawing/2014/main" id="{33E8BE7D-83C1-5748-A99B-CFA7D75F895C}"/>
            </a:ext>
          </a:extLst>
        </xdr:cNvPr>
        <xdr:cNvPicPr>
          <a:picLocks noChangeAspect="1"/>
        </xdr:cNvPicPr>
      </xdr:nvPicPr>
      <xdr:blipFill>
        <a:blip xmlns:r="http://schemas.openxmlformats.org/officeDocument/2006/relationships" r:embed="rId1"/>
        <a:srcRect/>
        <a:stretch>
          <a:fillRect/>
        </a:stretch>
      </xdr:blipFill>
      <xdr:spPr bwMode="auto">
        <a:xfrm>
          <a:off x="9001061" y="44879424"/>
          <a:ext cx="531293" cy="511655"/>
        </a:xfrm>
        <a:prstGeom prst="rect">
          <a:avLst/>
        </a:prstGeom>
        <a:noFill/>
        <a:ln w="9525">
          <a:noFill/>
          <a:miter lim="800000"/>
          <a:headEnd/>
          <a:tailEnd/>
        </a:ln>
      </xdr:spPr>
    </xdr:pic>
    <xdr:clientData/>
  </xdr:oneCellAnchor>
  <xdr:oneCellAnchor>
    <xdr:from>
      <xdr:col>23</xdr:col>
      <xdr:colOff>19694</xdr:colOff>
      <xdr:row>1344</xdr:row>
      <xdr:rowOff>109640</xdr:rowOff>
    </xdr:from>
    <xdr:ext cx="531293" cy="511655"/>
    <xdr:pic>
      <xdr:nvPicPr>
        <xdr:cNvPr id="72" name="Picture 3" descr="saraswati 2.jpg">
          <a:extLst>
            <a:ext uri="{FF2B5EF4-FFF2-40B4-BE49-F238E27FC236}">
              <a16:creationId xmlns:a16="http://schemas.microsoft.com/office/drawing/2014/main" id="{E53C6F31-02DC-BD4B-B6DB-670A000BC087}"/>
            </a:ext>
          </a:extLst>
        </xdr:cNvPr>
        <xdr:cNvPicPr>
          <a:picLocks noChangeAspect="1"/>
        </xdr:cNvPicPr>
      </xdr:nvPicPr>
      <xdr:blipFill>
        <a:blip xmlns:r="http://schemas.openxmlformats.org/officeDocument/2006/relationships" r:embed="rId1"/>
        <a:srcRect/>
        <a:stretch>
          <a:fillRect/>
        </a:stretch>
      </xdr:blipFill>
      <xdr:spPr bwMode="auto">
        <a:xfrm>
          <a:off x="9001061" y="51275108"/>
          <a:ext cx="531293" cy="511655"/>
        </a:xfrm>
        <a:prstGeom prst="rect">
          <a:avLst/>
        </a:prstGeom>
        <a:noFill/>
        <a:ln w="9525">
          <a:noFill/>
          <a:miter lim="800000"/>
          <a:headEnd/>
          <a:tailEnd/>
        </a:ln>
      </xdr:spPr>
    </xdr:pic>
    <xdr:clientData/>
  </xdr:oneCellAnchor>
  <xdr:oneCellAnchor>
    <xdr:from>
      <xdr:col>23</xdr:col>
      <xdr:colOff>19694</xdr:colOff>
      <xdr:row>1316</xdr:row>
      <xdr:rowOff>109640</xdr:rowOff>
    </xdr:from>
    <xdr:ext cx="531293" cy="511655"/>
    <xdr:pic>
      <xdr:nvPicPr>
        <xdr:cNvPr id="73" name="Picture 3" descr="saraswati 2.jpg">
          <a:extLst>
            <a:ext uri="{FF2B5EF4-FFF2-40B4-BE49-F238E27FC236}">
              <a16:creationId xmlns:a16="http://schemas.microsoft.com/office/drawing/2014/main" id="{1AE5AE33-EDF0-E641-9B23-AF5CDA223E8C}"/>
            </a:ext>
          </a:extLst>
        </xdr:cNvPr>
        <xdr:cNvPicPr>
          <a:picLocks noChangeAspect="1"/>
        </xdr:cNvPicPr>
      </xdr:nvPicPr>
      <xdr:blipFill>
        <a:blip xmlns:r="http://schemas.openxmlformats.org/officeDocument/2006/relationships" r:embed="rId1"/>
        <a:srcRect/>
        <a:stretch>
          <a:fillRect/>
        </a:stretch>
      </xdr:blipFill>
      <xdr:spPr bwMode="auto">
        <a:xfrm>
          <a:off x="9001061" y="44879424"/>
          <a:ext cx="531293" cy="511655"/>
        </a:xfrm>
        <a:prstGeom prst="rect">
          <a:avLst/>
        </a:prstGeom>
        <a:noFill/>
        <a:ln w="9525">
          <a:noFill/>
          <a:miter lim="800000"/>
          <a:headEnd/>
          <a:tailEnd/>
        </a:ln>
      </xdr:spPr>
    </xdr:pic>
    <xdr:clientData/>
  </xdr:oneCellAnchor>
  <xdr:oneCellAnchor>
    <xdr:from>
      <xdr:col>23</xdr:col>
      <xdr:colOff>19694</xdr:colOff>
      <xdr:row>1372</xdr:row>
      <xdr:rowOff>109640</xdr:rowOff>
    </xdr:from>
    <xdr:ext cx="531293" cy="511655"/>
    <xdr:pic>
      <xdr:nvPicPr>
        <xdr:cNvPr id="74" name="Picture 3" descr="saraswati 2.jpg">
          <a:extLst>
            <a:ext uri="{FF2B5EF4-FFF2-40B4-BE49-F238E27FC236}">
              <a16:creationId xmlns:a16="http://schemas.microsoft.com/office/drawing/2014/main" id="{B46C4F46-E6EF-AF4A-83D7-557B4DDDEE3A}"/>
            </a:ext>
          </a:extLst>
        </xdr:cNvPr>
        <xdr:cNvPicPr>
          <a:picLocks noChangeAspect="1"/>
        </xdr:cNvPicPr>
      </xdr:nvPicPr>
      <xdr:blipFill>
        <a:blip xmlns:r="http://schemas.openxmlformats.org/officeDocument/2006/relationships" r:embed="rId1"/>
        <a:srcRect/>
        <a:stretch>
          <a:fillRect/>
        </a:stretch>
      </xdr:blipFill>
      <xdr:spPr bwMode="auto">
        <a:xfrm>
          <a:off x="9001061" y="57670791"/>
          <a:ext cx="531293" cy="511655"/>
        </a:xfrm>
        <a:prstGeom prst="rect">
          <a:avLst/>
        </a:prstGeom>
        <a:noFill/>
        <a:ln w="9525">
          <a:noFill/>
          <a:miter lim="800000"/>
          <a:headEnd/>
          <a:tailEnd/>
        </a:ln>
      </xdr:spPr>
    </xdr:pic>
    <xdr:clientData/>
  </xdr:oneCellAnchor>
  <xdr:oneCellAnchor>
    <xdr:from>
      <xdr:col>23</xdr:col>
      <xdr:colOff>19694</xdr:colOff>
      <xdr:row>1400</xdr:row>
      <xdr:rowOff>109640</xdr:rowOff>
    </xdr:from>
    <xdr:ext cx="531293" cy="511655"/>
    <xdr:pic>
      <xdr:nvPicPr>
        <xdr:cNvPr id="75" name="Picture 3" descr="saraswati 2.jpg">
          <a:extLst>
            <a:ext uri="{FF2B5EF4-FFF2-40B4-BE49-F238E27FC236}">
              <a16:creationId xmlns:a16="http://schemas.microsoft.com/office/drawing/2014/main" id="{E49CCD9A-41C9-CB42-86D7-90866FCC9546}"/>
            </a:ext>
          </a:extLst>
        </xdr:cNvPr>
        <xdr:cNvPicPr>
          <a:picLocks noChangeAspect="1"/>
        </xdr:cNvPicPr>
      </xdr:nvPicPr>
      <xdr:blipFill>
        <a:blip xmlns:r="http://schemas.openxmlformats.org/officeDocument/2006/relationships" r:embed="rId1"/>
        <a:srcRect/>
        <a:stretch>
          <a:fillRect/>
        </a:stretch>
      </xdr:blipFill>
      <xdr:spPr bwMode="auto">
        <a:xfrm>
          <a:off x="9001061" y="64066475"/>
          <a:ext cx="531293" cy="511655"/>
        </a:xfrm>
        <a:prstGeom prst="rect">
          <a:avLst/>
        </a:prstGeom>
        <a:noFill/>
        <a:ln w="9525">
          <a:noFill/>
          <a:miter lim="800000"/>
          <a:headEnd/>
          <a:tailEnd/>
        </a:ln>
      </xdr:spPr>
    </xdr:pic>
    <xdr:clientData/>
  </xdr:oneCellAnchor>
  <xdr:oneCellAnchor>
    <xdr:from>
      <xdr:col>23</xdr:col>
      <xdr:colOff>19694</xdr:colOff>
      <xdr:row>1428</xdr:row>
      <xdr:rowOff>109640</xdr:rowOff>
    </xdr:from>
    <xdr:ext cx="531293" cy="511655"/>
    <xdr:pic>
      <xdr:nvPicPr>
        <xdr:cNvPr id="76" name="Picture 3" descr="saraswati 2.jpg">
          <a:extLst>
            <a:ext uri="{FF2B5EF4-FFF2-40B4-BE49-F238E27FC236}">
              <a16:creationId xmlns:a16="http://schemas.microsoft.com/office/drawing/2014/main" id="{21366E33-48B4-C448-B6BC-324CB40A184F}"/>
            </a:ext>
          </a:extLst>
        </xdr:cNvPr>
        <xdr:cNvPicPr>
          <a:picLocks noChangeAspect="1"/>
        </xdr:cNvPicPr>
      </xdr:nvPicPr>
      <xdr:blipFill>
        <a:blip xmlns:r="http://schemas.openxmlformats.org/officeDocument/2006/relationships" r:embed="rId1"/>
        <a:srcRect/>
        <a:stretch>
          <a:fillRect/>
        </a:stretch>
      </xdr:blipFill>
      <xdr:spPr bwMode="auto">
        <a:xfrm>
          <a:off x="9001061" y="70462158"/>
          <a:ext cx="531293" cy="511655"/>
        </a:xfrm>
        <a:prstGeom prst="rect">
          <a:avLst/>
        </a:prstGeom>
        <a:noFill/>
        <a:ln w="9525">
          <a:noFill/>
          <a:miter lim="800000"/>
          <a:headEnd/>
          <a:tailEnd/>
        </a:ln>
      </xdr:spPr>
    </xdr:pic>
    <xdr:clientData/>
  </xdr:oneCellAnchor>
  <xdr:oneCellAnchor>
    <xdr:from>
      <xdr:col>23</xdr:col>
      <xdr:colOff>19694</xdr:colOff>
      <xdr:row>1456</xdr:row>
      <xdr:rowOff>109640</xdr:rowOff>
    </xdr:from>
    <xdr:ext cx="531293" cy="511655"/>
    <xdr:pic>
      <xdr:nvPicPr>
        <xdr:cNvPr id="77" name="Picture 3" descr="saraswati 2.jpg">
          <a:extLst>
            <a:ext uri="{FF2B5EF4-FFF2-40B4-BE49-F238E27FC236}">
              <a16:creationId xmlns:a16="http://schemas.microsoft.com/office/drawing/2014/main" id="{7BE4C36C-BA8A-E742-BF45-6C1C76DE61D4}"/>
            </a:ext>
          </a:extLst>
        </xdr:cNvPr>
        <xdr:cNvPicPr>
          <a:picLocks noChangeAspect="1"/>
        </xdr:cNvPicPr>
      </xdr:nvPicPr>
      <xdr:blipFill>
        <a:blip xmlns:r="http://schemas.openxmlformats.org/officeDocument/2006/relationships" r:embed="rId1"/>
        <a:srcRect/>
        <a:stretch>
          <a:fillRect/>
        </a:stretch>
      </xdr:blipFill>
      <xdr:spPr bwMode="auto">
        <a:xfrm>
          <a:off x="9001061" y="76857841"/>
          <a:ext cx="531293" cy="511655"/>
        </a:xfrm>
        <a:prstGeom prst="rect">
          <a:avLst/>
        </a:prstGeom>
        <a:noFill/>
        <a:ln w="9525">
          <a:noFill/>
          <a:miter lim="800000"/>
          <a:headEnd/>
          <a:tailEnd/>
        </a:ln>
      </xdr:spPr>
    </xdr:pic>
    <xdr:clientData/>
  </xdr:oneCellAnchor>
  <xdr:oneCellAnchor>
    <xdr:from>
      <xdr:col>23</xdr:col>
      <xdr:colOff>19694</xdr:colOff>
      <xdr:row>1428</xdr:row>
      <xdr:rowOff>109640</xdr:rowOff>
    </xdr:from>
    <xdr:ext cx="531293" cy="511655"/>
    <xdr:pic>
      <xdr:nvPicPr>
        <xdr:cNvPr id="78" name="Picture 3" descr="saraswati 2.jpg">
          <a:extLst>
            <a:ext uri="{FF2B5EF4-FFF2-40B4-BE49-F238E27FC236}">
              <a16:creationId xmlns:a16="http://schemas.microsoft.com/office/drawing/2014/main" id="{401B80D9-1911-374B-8906-3F8F38B5EC48}"/>
            </a:ext>
          </a:extLst>
        </xdr:cNvPr>
        <xdr:cNvPicPr>
          <a:picLocks noChangeAspect="1"/>
        </xdr:cNvPicPr>
      </xdr:nvPicPr>
      <xdr:blipFill>
        <a:blip xmlns:r="http://schemas.openxmlformats.org/officeDocument/2006/relationships" r:embed="rId1"/>
        <a:srcRect/>
        <a:stretch>
          <a:fillRect/>
        </a:stretch>
      </xdr:blipFill>
      <xdr:spPr bwMode="auto">
        <a:xfrm>
          <a:off x="9001061" y="70462158"/>
          <a:ext cx="531293" cy="511655"/>
        </a:xfrm>
        <a:prstGeom prst="rect">
          <a:avLst/>
        </a:prstGeom>
        <a:noFill/>
        <a:ln w="9525">
          <a:noFill/>
          <a:miter lim="800000"/>
          <a:headEnd/>
          <a:tailEnd/>
        </a:ln>
      </xdr:spPr>
    </xdr:pic>
    <xdr:clientData/>
  </xdr:oneCellAnchor>
  <xdr:oneCellAnchor>
    <xdr:from>
      <xdr:col>23</xdr:col>
      <xdr:colOff>19694</xdr:colOff>
      <xdr:row>1484</xdr:row>
      <xdr:rowOff>109640</xdr:rowOff>
    </xdr:from>
    <xdr:ext cx="531293" cy="511655"/>
    <xdr:pic>
      <xdr:nvPicPr>
        <xdr:cNvPr id="79" name="Picture 3" descr="saraswati 2.jpg">
          <a:extLst>
            <a:ext uri="{FF2B5EF4-FFF2-40B4-BE49-F238E27FC236}">
              <a16:creationId xmlns:a16="http://schemas.microsoft.com/office/drawing/2014/main" id="{E4BEB0D6-F291-DD4A-9B77-7978B5B63962}"/>
            </a:ext>
          </a:extLst>
        </xdr:cNvPr>
        <xdr:cNvPicPr>
          <a:picLocks noChangeAspect="1"/>
        </xdr:cNvPicPr>
      </xdr:nvPicPr>
      <xdr:blipFill>
        <a:blip xmlns:r="http://schemas.openxmlformats.org/officeDocument/2006/relationships" r:embed="rId1"/>
        <a:srcRect/>
        <a:stretch>
          <a:fillRect/>
        </a:stretch>
      </xdr:blipFill>
      <xdr:spPr bwMode="auto">
        <a:xfrm>
          <a:off x="9001061" y="83253525"/>
          <a:ext cx="531293" cy="511655"/>
        </a:xfrm>
        <a:prstGeom prst="rect">
          <a:avLst/>
        </a:prstGeom>
        <a:noFill/>
        <a:ln w="9525">
          <a:noFill/>
          <a:miter lim="800000"/>
          <a:headEnd/>
          <a:tailEnd/>
        </a:ln>
      </xdr:spPr>
    </xdr:pic>
    <xdr:clientData/>
  </xdr:oneCellAnchor>
  <xdr:oneCellAnchor>
    <xdr:from>
      <xdr:col>23</xdr:col>
      <xdr:colOff>19694</xdr:colOff>
      <xdr:row>1512</xdr:row>
      <xdr:rowOff>109640</xdr:rowOff>
    </xdr:from>
    <xdr:ext cx="531293" cy="511655"/>
    <xdr:pic>
      <xdr:nvPicPr>
        <xdr:cNvPr id="80" name="Picture 3" descr="saraswati 2.jpg">
          <a:extLst>
            <a:ext uri="{FF2B5EF4-FFF2-40B4-BE49-F238E27FC236}">
              <a16:creationId xmlns:a16="http://schemas.microsoft.com/office/drawing/2014/main" id="{CC27B836-1739-0842-B055-7A1527754CBF}"/>
            </a:ext>
          </a:extLst>
        </xdr:cNvPr>
        <xdr:cNvPicPr>
          <a:picLocks noChangeAspect="1"/>
        </xdr:cNvPicPr>
      </xdr:nvPicPr>
      <xdr:blipFill>
        <a:blip xmlns:r="http://schemas.openxmlformats.org/officeDocument/2006/relationships" r:embed="rId1"/>
        <a:srcRect/>
        <a:stretch>
          <a:fillRect/>
        </a:stretch>
      </xdr:blipFill>
      <xdr:spPr bwMode="auto">
        <a:xfrm>
          <a:off x="9001061" y="89649208"/>
          <a:ext cx="531293" cy="511655"/>
        </a:xfrm>
        <a:prstGeom prst="rect">
          <a:avLst/>
        </a:prstGeom>
        <a:noFill/>
        <a:ln w="9525">
          <a:noFill/>
          <a:miter lim="800000"/>
          <a:headEnd/>
          <a:tailEnd/>
        </a:ln>
      </xdr:spPr>
    </xdr:pic>
    <xdr:clientData/>
  </xdr:oneCellAnchor>
  <xdr:oneCellAnchor>
    <xdr:from>
      <xdr:col>23</xdr:col>
      <xdr:colOff>19694</xdr:colOff>
      <xdr:row>1540</xdr:row>
      <xdr:rowOff>109640</xdr:rowOff>
    </xdr:from>
    <xdr:ext cx="531293" cy="511655"/>
    <xdr:pic>
      <xdr:nvPicPr>
        <xdr:cNvPr id="81" name="Picture 3" descr="saraswati 2.jpg">
          <a:extLst>
            <a:ext uri="{FF2B5EF4-FFF2-40B4-BE49-F238E27FC236}">
              <a16:creationId xmlns:a16="http://schemas.microsoft.com/office/drawing/2014/main" id="{CAC0DF4F-C8D4-4040-9DD8-AE413AE0D131}"/>
            </a:ext>
          </a:extLst>
        </xdr:cNvPr>
        <xdr:cNvPicPr>
          <a:picLocks noChangeAspect="1"/>
        </xdr:cNvPicPr>
      </xdr:nvPicPr>
      <xdr:blipFill>
        <a:blip xmlns:r="http://schemas.openxmlformats.org/officeDocument/2006/relationships" r:embed="rId1"/>
        <a:srcRect/>
        <a:stretch>
          <a:fillRect/>
        </a:stretch>
      </xdr:blipFill>
      <xdr:spPr bwMode="auto">
        <a:xfrm>
          <a:off x="9001061" y="96044892"/>
          <a:ext cx="531293" cy="511655"/>
        </a:xfrm>
        <a:prstGeom prst="rect">
          <a:avLst/>
        </a:prstGeom>
        <a:noFill/>
        <a:ln w="9525">
          <a:noFill/>
          <a:miter lim="800000"/>
          <a:headEnd/>
          <a:tailEnd/>
        </a:ln>
      </xdr:spPr>
    </xdr:pic>
    <xdr:clientData/>
  </xdr:oneCellAnchor>
  <xdr:oneCellAnchor>
    <xdr:from>
      <xdr:col>23</xdr:col>
      <xdr:colOff>19694</xdr:colOff>
      <xdr:row>1512</xdr:row>
      <xdr:rowOff>109640</xdr:rowOff>
    </xdr:from>
    <xdr:ext cx="531293" cy="511655"/>
    <xdr:pic>
      <xdr:nvPicPr>
        <xdr:cNvPr id="82" name="Picture 3" descr="saraswati 2.jpg">
          <a:extLst>
            <a:ext uri="{FF2B5EF4-FFF2-40B4-BE49-F238E27FC236}">
              <a16:creationId xmlns:a16="http://schemas.microsoft.com/office/drawing/2014/main" id="{ACB398A3-19FB-384E-A153-F238C12C3826}"/>
            </a:ext>
          </a:extLst>
        </xdr:cNvPr>
        <xdr:cNvPicPr>
          <a:picLocks noChangeAspect="1"/>
        </xdr:cNvPicPr>
      </xdr:nvPicPr>
      <xdr:blipFill>
        <a:blip xmlns:r="http://schemas.openxmlformats.org/officeDocument/2006/relationships" r:embed="rId1"/>
        <a:srcRect/>
        <a:stretch>
          <a:fillRect/>
        </a:stretch>
      </xdr:blipFill>
      <xdr:spPr bwMode="auto">
        <a:xfrm>
          <a:off x="9001061" y="89649208"/>
          <a:ext cx="531293" cy="511655"/>
        </a:xfrm>
        <a:prstGeom prst="rect">
          <a:avLst/>
        </a:prstGeom>
        <a:noFill/>
        <a:ln w="9525">
          <a:noFill/>
          <a:miter lim="800000"/>
          <a:headEnd/>
          <a:tailEnd/>
        </a:ln>
      </xdr:spPr>
    </xdr:pic>
    <xdr:clientData/>
  </xdr:oneCellAnchor>
  <xdr:oneCellAnchor>
    <xdr:from>
      <xdr:col>23</xdr:col>
      <xdr:colOff>19694</xdr:colOff>
      <xdr:row>1568</xdr:row>
      <xdr:rowOff>109640</xdr:rowOff>
    </xdr:from>
    <xdr:ext cx="531293" cy="511655"/>
    <xdr:pic>
      <xdr:nvPicPr>
        <xdr:cNvPr id="83" name="Picture 3" descr="saraswati 2.jpg">
          <a:extLst>
            <a:ext uri="{FF2B5EF4-FFF2-40B4-BE49-F238E27FC236}">
              <a16:creationId xmlns:a16="http://schemas.microsoft.com/office/drawing/2014/main" id="{57D2E614-875C-344F-96E9-066E2E2D0A52}"/>
            </a:ext>
          </a:extLst>
        </xdr:cNvPr>
        <xdr:cNvPicPr>
          <a:picLocks noChangeAspect="1"/>
        </xdr:cNvPicPr>
      </xdr:nvPicPr>
      <xdr:blipFill>
        <a:blip xmlns:r="http://schemas.openxmlformats.org/officeDocument/2006/relationships" r:embed="rId1"/>
        <a:srcRect/>
        <a:stretch>
          <a:fillRect/>
        </a:stretch>
      </xdr:blipFill>
      <xdr:spPr bwMode="auto">
        <a:xfrm>
          <a:off x="9001061" y="102440575"/>
          <a:ext cx="531293" cy="511655"/>
        </a:xfrm>
        <a:prstGeom prst="rect">
          <a:avLst/>
        </a:prstGeom>
        <a:noFill/>
        <a:ln w="9525">
          <a:noFill/>
          <a:miter lim="800000"/>
          <a:headEnd/>
          <a:tailEnd/>
        </a:ln>
      </xdr:spPr>
    </xdr:pic>
    <xdr:clientData/>
  </xdr:oneCellAnchor>
  <xdr:oneCellAnchor>
    <xdr:from>
      <xdr:col>23</xdr:col>
      <xdr:colOff>19694</xdr:colOff>
      <xdr:row>1596</xdr:row>
      <xdr:rowOff>109640</xdr:rowOff>
    </xdr:from>
    <xdr:ext cx="531293" cy="511655"/>
    <xdr:pic>
      <xdr:nvPicPr>
        <xdr:cNvPr id="84" name="Picture 3" descr="saraswati 2.jpg">
          <a:extLst>
            <a:ext uri="{FF2B5EF4-FFF2-40B4-BE49-F238E27FC236}">
              <a16:creationId xmlns:a16="http://schemas.microsoft.com/office/drawing/2014/main" id="{AC3EDF85-6C23-564E-AAA3-33E1D2E870A9}"/>
            </a:ext>
          </a:extLst>
        </xdr:cNvPr>
        <xdr:cNvPicPr>
          <a:picLocks noChangeAspect="1"/>
        </xdr:cNvPicPr>
      </xdr:nvPicPr>
      <xdr:blipFill>
        <a:blip xmlns:r="http://schemas.openxmlformats.org/officeDocument/2006/relationships" r:embed="rId1"/>
        <a:srcRect/>
        <a:stretch>
          <a:fillRect/>
        </a:stretch>
      </xdr:blipFill>
      <xdr:spPr bwMode="auto">
        <a:xfrm>
          <a:off x="9001061" y="108836259"/>
          <a:ext cx="531293" cy="511655"/>
        </a:xfrm>
        <a:prstGeom prst="rect">
          <a:avLst/>
        </a:prstGeom>
        <a:noFill/>
        <a:ln w="9525">
          <a:noFill/>
          <a:miter lim="800000"/>
          <a:headEnd/>
          <a:tailEnd/>
        </a:ln>
      </xdr:spPr>
    </xdr:pic>
    <xdr:clientData/>
  </xdr:oneCellAnchor>
  <xdr:oneCellAnchor>
    <xdr:from>
      <xdr:col>23</xdr:col>
      <xdr:colOff>19694</xdr:colOff>
      <xdr:row>1624</xdr:row>
      <xdr:rowOff>109640</xdr:rowOff>
    </xdr:from>
    <xdr:ext cx="531293" cy="511655"/>
    <xdr:pic>
      <xdr:nvPicPr>
        <xdr:cNvPr id="85" name="Picture 3" descr="saraswati 2.jpg">
          <a:extLst>
            <a:ext uri="{FF2B5EF4-FFF2-40B4-BE49-F238E27FC236}">
              <a16:creationId xmlns:a16="http://schemas.microsoft.com/office/drawing/2014/main" id="{C76FEE64-8FAE-9047-B0A3-80AE952D004C}"/>
            </a:ext>
          </a:extLst>
        </xdr:cNvPr>
        <xdr:cNvPicPr>
          <a:picLocks noChangeAspect="1"/>
        </xdr:cNvPicPr>
      </xdr:nvPicPr>
      <xdr:blipFill>
        <a:blip xmlns:r="http://schemas.openxmlformats.org/officeDocument/2006/relationships" r:embed="rId1"/>
        <a:srcRect/>
        <a:stretch>
          <a:fillRect/>
        </a:stretch>
      </xdr:blipFill>
      <xdr:spPr bwMode="auto">
        <a:xfrm>
          <a:off x="9001061" y="115231942"/>
          <a:ext cx="531293" cy="511655"/>
        </a:xfrm>
        <a:prstGeom prst="rect">
          <a:avLst/>
        </a:prstGeom>
        <a:noFill/>
        <a:ln w="9525">
          <a:noFill/>
          <a:miter lim="800000"/>
          <a:headEnd/>
          <a:tailEnd/>
        </a:ln>
      </xdr:spPr>
    </xdr:pic>
    <xdr:clientData/>
  </xdr:oneCellAnchor>
  <xdr:oneCellAnchor>
    <xdr:from>
      <xdr:col>23</xdr:col>
      <xdr:colOff>19694</xdr:colOff>
      <xdr:row>1596</xdr:row>
      <xdr:rowOff>109640</xdr:rowOff>
    </xdr:from>
    <xdr:ext cx="531293" cy="511655"/>
    <xdr:pic>
      <xdr:nvPicPr>
        <xdr:cNvPr id="86" name="Picture 3" descr="saraswati 2.jpg">
          <a:extLst>
            <a:ext uri="{FF2B5EF4-FFF2-40B4-BE49-F238E27FC236}">
              <a16:creationId xmlns:a16="http://schemas.microsoft.com/office/drawing/2014/main" id="{F369417C-1342-3944-AA0B-0F8C437FEF08}"/>
            </a:ext>
          </a:extLst>
        </xdr:cNvPr>
        <xdr:cNvPicPr>
          <a:picLocks noChangeAspect="1"/>
        </xdr:cNvPicPr>
      </xdr:nvPicPr>
      <xdr:blipFill>
        <a:blip xmlns:r="http://schemas.openxmlformats.org/officeDocument/2006/relationships" r:embed="rId1"/>
        <a:srcRect/>
        <a:stretch>
          <a:fillRect/>
        </a:stretch>
      </xdr:blipFill>
      <xdr:spPr bwMode="auto">
        <a:xfrm>
          <a:off x="9001061" y="108836259"/>
          <a:ext cx="531293" cy="511655"/>
        </a:xfrm>
        <a:prstGeom prst="rect">
          <a:avLst/>
        </a:prstGeom>
        <a:noFill/>
        <a:ln w="9525">
          <a:noFill/>
          <a:miter lim="800000"/>
          <a:headEnd/>
          <a:tailEnd/>
        </a:ln>
      </xdr:spPr>
    </xdr:pic>
    <xdr:clientData/>
  </xdr:oneCellAnchor>
  <xdr:oneCellAnchor>
    <xdr:from>
      <xdr:col>23</xdr:col>
      <xdr:colOff>19694</xdr:colOff>
      <xdr:row>1652</xdr:row>
      <xdr:rowOff>109640</xdr:rowOff>
    </xdr:from>
    <xdr:ext cx="531293" cy="511655"/>
    <xdr:pic>
      <xdr:nvPicPr>
        <xdr:cNvPr id="87" name="Picture 3" descr="saraswati 2.jpg">
          <a:extLst>
            <a:ext uri="{FF2B5EF4-FFF2-40B4-BE49-F238E27FC236}">
              <a16:creationId xmlns:a16="http://schemas.microsoft.com/office/drawing/2014/main" id="{90C996BA-1888-9B46-B8B7-201F71397CEA}"/>
            </a:ext>
          </a:extLst>
        </xdr:cNvPr>
        <xdr:cNvPicPr>
          <a:picLocks noChangeAspect="1"/>
        </xdr:cNvPicPr>
      </xdr:nvPicPr>
      <xdr:blipFill>
        <a:blip xmlns:r="http://schemas.openxmlformats.org/officeDocument/2006/relationships" r:embed="rId1"/>
        <a:srcRect/>
        <a:stretch>
          <a:fillRect/>
        </a:stretch>
      </xdr:blipFill>
      <xdr:spPr bwMode="auto">
        <a:xfrm>
          <a:off x="9001061" y="121627626"/>
          <a:ext cx="531293" cy="511655"/>
        </a:xfrm>
        <a:prstGeom prst="rect">
          <a:avLst/>
        </a:prstGeom>
        <a:noFill/>
        <a:ln w="9525">
          <a:noFill/>
          <a:miter lim="800000"/>
          <a:headEnd/>
          <a:tailEnd/>
        </a:ln>
      </xdr:spPr>
    </xdr:pic>
    <xdr:clientData/>
  </xdr:oneCellAnchor>
  <xdr:oneCellAnchor>
    <xdr:from>
      <xdr:col>23</xdr:col>
      <xdr:colOff>19694</xdr:colOff>
      <xdr:row>1680</xdr:row>
      <xdr:rowOff>109640</xdr:rowOff>
    </xdr:from>
    <xdr:ext cx="531293" cy="511655"/>
    <xdr:pic>
      <xdr:nvPicPr>
        <xdr:cNvPr id="88" name="Picture 3" descr="saraswati 2.jpg">
          <a:extLst>
            <a:ext uri="{FF2B5EF4-FFF2-40B4-BE49-F238E27FC236}">
              <a16:creationId xmlns:a16="http://schemas.microsoft.com/office/drawing/2014/main" id="{85DB1771-4C37-C843-ACEA-A1B74E5DF0BB}"/>
            </a:ext>
          </a:extLst>
        </xdr:cNvPr>
        <xdr:cNvPicPr>
          <a:picLocks noChangeAspect="1"/>
        </xdr:cNvPicPr>
      </xdr:nvPicPr>
      <xdr:blipFill>
        <a:blip xmlns:r="http://schemas.openxmlformats.org/officeDocument/2006/relationships" r:embed="rId1"/>
        <a:srcRect/>
        <a:stretch>
          <a:fillRect/>
        </a:stretch>
      </xdr:blipFill>
      <xdr:spPr bwMode="auto">
        <a:xfrm>
          <a:off x="9001061" y="128251726"/>
          <a:ext cx="531293" cy="511655"/>
        </a:xfrm>
        <a:prstGeom prst="rect">
          <a:avLst/>
        </a:prstGeom>
        <a:noFill/>
        <a:ln w="9525">
          <a:noFill/>
          <a:miter lim="800000"/>
          <a:headEnd/>
          <a:tailEnd/>
        </a:ln>
      </xdr:spPr>
    </xdr:pic>
    <xdr:clientData/>
  </xdr:oneCellAnchor>
  <xdr:oneCellAnchor>
    <xdr:from>
      <xdr:col>23</xdr:col>
      <xdr:colOff>19694</xdr:colOff>
      <xdr:row>1708</xdr:row>
      <xdr:rowOff>109640</xdr:rowOff>
    </xdr:from>
    <xdr:ext cx="531293" cy="511655"/>
    <xdr:pic>
      <xdr:nvPicPr>
        <xdr:cNvPr id="89" name="Picture 3" descr="saraswati 2.jpg">
          <a:extLst>
            <a:ext uri="{FF2B5EF4-FFF2-40B4-BE49-F238E27FC236}">
              <a16:creationId xmlns:a16="http://schemas.microsoft.com/office/drawing/2014/main" id="{3A3CDBEB-7AB8-CB4D-A726-8CA55A0A6469}"/>
            </a:ext>
          </a:extLst>
        </xdr:cNvPr>
        <xdr:cNvPicPr>
          <a:picLocks noChangeAspect="1"/>
        </xdr:cNvPicPr>
      </xdr:nvPicPr>
      <xdr:blipFill>
        <a:blip xmlns:r="http://schemas.openxmlformats.org/officeDocument/2006/relationships" r:embed="rId1"/>
        <a:srcRect/>
        <a:stretch>
          <a:fillRect/>
        </a:stretch>
      </xdr:blipFill>
      <xdr:spPr bwMode="auto">
        <a:xfrm>
          <a:off x="9001061" y="134647410"/>
          <a:ext cx="531293" cy="511655"/>
        </a:xfrm>
        <a:prstGeom prst="rect">
          <a:avLst/>
        </a:prstGeom>
        <a:noFill/>
        <a:ln w="9525">
          <a:noFill/>
          <a:miter lim="800000"/>
          <a:headEnd/>
          <a:tailEnd/>
        </a:ln>
      </xdr:spPr>
    </xdr:pic>
    <xdr:clientData/>
  </xdr:oneCellAnchor>
  <xdr:oneCellAnchor>
    <xdr:from>
      <xdr:col>23</xdr:col>
      <xdr:colOff>19694</xdr:colOff>
      <xdr:row>1736</xdr:row>
      <xdr:rowOff>109640</xdr:rowOff>
    </xdr:from>
    <xdr:ext cx="531293" cy="511655"/>
    <xdr:pic>
      <xdr:nvPicPr>
        <xdr:cNvPr id="90" name="Picture 3" descr="saraswati 2.jpg">
          <a:extLst>
            <a:ext uri="{FF2B5EF4-FFF2-40B4-BE49-F238E27FC236}">
              <a16:creationId xmlns:a16="http://schemas.microsoft.com/office/drawing/2014/main" id="{2F0617C1-CE34-0240-B5F8-0C18F0762133}"/>
            </a:ext>
          </a:extLst>
        </xdr:cNvPr>
        <xdr:cNvPicPr>
          <a:picLocks noChangeAspect="1"/>
        </xdr:cNvPicPr>
      </xdr:nvPicPr>
      <xdr:blipFill>
        <a:blip xmlns:r="http://schemas.openxmlformats.org/officeDocument/2006/relationships" r:embed="rId1"/>
        <a:srcRect/>
        <a:stretch>
          <a:fillRect/>
        </a:stretch>
      </xdr:blipFill>
      <xdr:spPr bwMode="auto">
        <a:xfrm>
          <a:off x="9001061" y="141043093"/>
          <a:ext cx="531293" cy="511655"/>
        </a:xfrm>
        <a:prstGeom prst="rect">
          <a:avLst/>
        </a:prstGeom>
        <a:noFill/>
        <a:ln w="9525">
          <a:noFill/>
          <a:miter lim="800000"/>
          <a:headEnd/>
          <a:tailEnd/>
        </a:ln>
      </xdr:spPr>
    </xdr:pic>
    <xdr:clientData/>
  </xdr:oneCellAnchor>
  <xdr:oneCellAnchor>
    <xdr:from>
      <xdr:col>23</xdr:col>
      <xdr:colOff>19694</xdr:colOff>
      <xdr:row>1708</xdr:row>
      <xdr:rowOff>109640</xdr:rowOff>
    </xdr:from>
    <xdr:ext cx="531293" cy="511655"/>
    <xdr:pic>
      <xdr:nvPicPr>
        <xdr:cNvPr id="91" name="Picture 3" descr="saraswati 2.jpg">
          <a:extLst>
            <a:ext uri="{FF2B5EF4-FFF2-40B4-BE49-F238E27FC236}">
              <a16:creationId xmlns:a16="http://schemas.microsoft.com/office/drawing/2014/main" id="{07758782-DE37-1540-8838-4EF54039D49B}"/>
            </a:ext>
          </a:extLst>
        </xdr:cNvPr>
        <xdr:cNvPicPr>
          <a:picLocks noChangeAspect="1"/>
        </xdr:cNvPicPr>
      </xdr:nvPicPr>
      <xdr:blipFill>
        <a:blip xmlns:r="http://schemas.openxmlformats.org/officeDocument/2006/relationships" r:embed="rId1"/>
        <a:srcRect/>
        <a:stretch>
          <a:fillRect/>
        </a:stretch>
      </xdr:blipFill>
      <xdr:spPr bwMode="auto">
        <a:xfrm>
          <a:off x="9001061" y="134647410"/>
          <a:ext cx="531293" cy="511655"/>
        </a:xfrm>
        <a:prstGeom prst="rect">
          <a:avLst/>
        </a:prstGeom>
        <a:noFill/>
        <a:ln w="9525">
          <a:noFill/>
          <a:miter lim="800000"/>
          <a:headEnd/>
          <a:tailEnd/>
        </a:ln>
      </xdr:spPr>
    </xdr:pic>
    <xdr:clientData/>
  </xdr:oneCellAnchor>
  <xdr:oneCellAnchor>
    <xdr:from>
      <xdr:col>23</xdr:col>
      <xdr:colOff>19694</xdr:colOff>
      <xdr:row>1764</xdr:row>
      <xdr:rowOff>109640</xdr:rowOff>
    </xdr:from>
    <xdr:ext cx="531293" cy="511655"/>
    <xdr:pic>
      <xdr:nvPicPr>
        <xdr:cNvPr id="92" name="Picture 3" descr="saraswati 2.jpg">
          <a:extLst>
            <a:ext uri="{FF2B5EF4-FFF2-40B4-BE49-F238E27FC236}">
              <a16:creationId xmlns:a16="http://schemas.microsoft.com/office/drawing/2014/main" id="{104304F6-88EF-D046-B860-A7A3612EC6CA}"/>
            </a:ext>
          </a:extLst>
        </xdr:cNvPr>
        <xdr:cNvPicPr>
          <a:picLocks noChangeAspect="1"/>
        </xdr:cNvPicPr>
      </xdr:nvPicPr>
      <xdr:blipFill>
        <a:blip xmlns:r="http://schemas.openxmlformats.org/officeDocument/2006/relationships" r:embed="rId1"/>
        <a:srcRect/>
        <a:stretch>
          <a:fillRect/>
        </a:stretch>
      </xdr:blipFill>
      <xdr:spPr bwMode="auto">
        <a:xfrm>
          <a:off x="9001061" y="147438777"/>
          <a:ext cx="531293" cy="511655"/>
        </a:xfrm>
        <a:prstGeom prst="rect">
          <a:avLst/>
        </a:prstGeom>
        <a:noFill/>
        <a:ln w="9525">
          <a:noFill/>
          <a:miter lim="800000"/>
          <a:headEnd/>
          <a:tailEnd/>
        </a:ln>
      </xdr:spPr>
    </xdr:pic>
    <xdr:clientData/>
  </xdr:oneCellAnchor>
  <xdr:oneCellAnchor>
    <xdr:from>
      <xdr:col>23</xdr:col>
      <xdr:colOff>19694</xdr:colOff>
      <xdr:row>1792</xdr:row>
      <xdr:rowOff>109640</xdr:rowOff>
    </xdr:from>
    <xdr:ext cx="531293" cy="511655"/>
    <xdr:pic>
      <xdr:nvPicPr>
        <xdr:cNvPr id="93" name="Picture 3" descr="saraswati 2.jpg">
          <a:extLst>
            <a:ext uri="{FF2B5EF4-FFF2-40B4-BE49-F238E27FC236}">
              <a16:creationId xmlns:a16="http://schemas.microsoft.com/office/drawing/2014/main" id="{B159BB5B-E956-9846-AC7D-BC9BCCC2353A}"/>
            </a:ext>
          </a:extLst>
        </xdr:cNvPr>
        <xdr:cNvPicPr>
          <a:picLocks noChangeAspect="1"/>
        </xdr:cNvPicPr>
      </xdr:nvPicPr>
      <xdr:blipFill>
        <a:blip xmlns:r="http://schemas.openxmlformats.org/officeDocument/2006/relationships" r:embed="rId1"/>
        <a:srcRect/>
        <a:stretch>
          <a:fillRect/>
        </a:stretch>
      </xdr:blipFill>
      <xdr:spPr bwMode="auto">
        <a:xfrm>
          <a:off x="9001061" y="153834460"/>
          <a:ext cx="531293" cy="511655"/>
        </a:xfrm>
        <a:prstGeom prst="rect">
          <a:avLst/>
        </a:prstGeom>
        <a:noFill/>
        <a:ln w="9525">
          <a:noFill/>
          <a:miter lim="800000"/>
          <a:headEnd/>
          <a:tailEnd/>
        </a:ln>
      </xdr:spPr>
    </xdr:pic>
    <xdr:clientData/>
  </xdr:oneCellAnchor>
  <xdr:oneCellAnchor>
    <xdr:from>
      <xdr:col>23</xdr:col>
      <xdr:colOff>19694</xdr:colOff>
      <xdr:row>1820</xdr:row>
      <xdr:rowOff>109640</xdr:rowOff>
    </xdr:from>
    <xdr:ext cx="531293" cy="511655"/>
    <xdr:pic>
      <xdr:nvPicPr>
        <xdr:cNvPr id="94" name="Picture 3" descr="saraswati 2.jpg">
          <a:extLst>
            <a:ext uri="{FF2B5EF4-FFF2-40B4-BE49-F238E27FC236}">
              <a16:creationId xmlns:a16="http://schemas.microsoft.com/office/drawing/2014/main" id="{59E1D5EB-E2A5-B04F-9B11-FC4E33CC5045}"/>
            </a:ext>
          </a:extLst>
        </xdr:cNvPr>
        <xdr:cNvPicPr>
          <a:picLocks noChangeAspect="1"/>
        </xdr:cNvPicPr>
      </xdr:nvPicPr>
      <xdr:blipFill>
        <a:blip xmlns:r="http://schemas.openxmlformats.org/officeDocument/2006/relationships" r:embed="rId1"/>
        <a:srcRect/>
        <a:stretch>
          <a:fillRect/>
        </a:stretch>
      </xdr:blipFill>
      <xdr:spPr bwMode="auto">
        <a:xfrm>
          <a:off x="9001061" y="160230144"/>
          <a:ext cx="531293" cy="511655"/>
        </a:xfrm>
        <a:prstGeom prst="rect">
          <a:avLst/>
        </a:prstGeom>
        <a:noFill/>
        <a:ln w="9525">
          <a:noFill/>
          <a:miter lim="800000"/>
          <a:headEnd/>
          <a:tailEnd/>
        </a:ln>
      </xdr:spPr>
    </xdr:pic>
    <xdr:clientData/>
  </xdr:oneCellAnchor>
  <xdr:oneCellAnchor>
    <xdr:from>
      <xdr:col>23</xdr:col>
      <xdr:colOff>19694</xdr:colOff>
      <xdr:row>1792</xdr:row>
      <xdr:rowOff>109640</xdr:rowOff>
    </xdr:from>
    <xdr:ext cx="531293" cy="511655"/>
    <xdr:pic>
      <xdr:nvPicPr>
        <xdr:cNvPr id="95" name="Picture 3" descr="saraswati 2.jpg">
          <a:extLst>
            <a:ext uri="{FF2B5EF4-FFF2-40B4-BE49-F238E27FC236}">
              <a16:creationId xmlns:a16="http://schemas.microsoft.com/office/drawing/2014/main" id="{812CE655-4FEF-0340-B8B5-DA6B29C48191}"/>
            </a:ext>
          </a:extLst>
        </xdr:cNvPr>
        <xdr:cNvPicPr>
          <a:picLocks noChangeAspect="1"/>
        </xdr:cNvPicPr>
      </xdr:nvPicPr>
      <xdr:blipFill>
        <a:blip xmlns:r="http://schemas.openxmlformats.org/officeDocument/2006/relationships" r:embed="rId1"/>
        <a:srcRect/>
        <a:stretch>
          <a:fillRect/>
        </a:stretch>
      </xdr:blipFill>
      <xdr:spPr bwMode="auto">
        <a:xfrm>
          <a:off x="9001061" y="153834460"/>
          <a:ext cx="531293" cy="511655"/>
        </a:xfrm>
        <a:prstGeom prst="rect">
          <a:avLst/>
        </a:prstGeom>
        <a:noFill/>
        <a:ln w="9525">
          <a:noFill/>
          <a:miter lim="800000"/>
          <a:headEnd/>
          <a:tailEnd/>
        </a:ln>
      </xdr:spPr>
    </xdr:pic>
    <xdr:clientData/>
  </xdr:oneCellAnchor>
  <xdr:oneCellAnchor>
    <xdr:from>
      <xdr:col>23</xdr:col>
      <xdr:colOff>19694</xdr:colOff>
      <xdr:row>1848</xdr:row>
      <xdr:rowOff>109640</xdr:rowOff>
    </xdr:from>
    <xdr:ext cx="531293" cy="511655"/>
    <xdr:pic>
      <xdr:nvPicPr>
        <xdr:cNvPr id="96" name="Picture 3" descr="saraswati 2.jpg">
          <a:extLst>
            <a:ext uri="{FF2B5EF4-FFF2-40B4-BE49-F238E27FC236}">
              <a16:creationId xmlns:a16="http://schemas.microsoft.com/office/drawing/2014/main" id="{C7CB1D1F-BEE1-FC40-8CA5-67BBC1F46C2B}"/>
            </a:ext>
          </a:extLst>
        </xdr:cNvPr>
        <xdr:cNvPicPr>
          <a:picLocks noChangeAspect="1"/>
        </xdr:cNvPicPr>
      </xdr:nvPicPr>
      <xdr:blipFill>
        <a:blip xmlns:r="http://schemas.openxmlformats.org/officeDocument/2006/relationships" r:embed="rId1"/>
        <a:srcRect/>
        <a:stretch>
          <a:fillRect/>
        </a:stretch>
      </xdr:blipFill>
      <xdr:spPr bwMode="auto">
        <a:xfrm>
          <a:off x="9001061" y="166625827"/>
          <a:ext cx="531293" cy="511655"/>
        </a:xfrm>
        <a:prstGeom prst="rect">
          <a:avLst/>
        </a:prstGeom>
        <a:noFill/>
        <a:ln w="9525">
          <a:noFill/>
          <a:miter lim="800000"/>
          <a:headEnd/>
          <a:tailEnd/>
        </a:ln>
      </xdr:spPr>
    </xdr:pic>
    <xdr:clientData/>
  </xdr:oneCellAnchor>
  <xdr:oneCellAnchor>
    <xdr:from>
      <xdr:col>23</xdr:col>
      <xdr:colOff>19694</xdr:colOff>
      <xdr:row>1876</xdr:row>
      <xdr:rowOff>109640</xdr:rowOff>
    </xdr:from>
    <xdr:ext cx="531293" cy="511655"/>
    <xdr:pic>
      <xdr:nvPicPr>
        <xdr:cNvPr id="97" name="Picture 3" descr="saraswati 2.jpg">
          <a:extLst>
            <a:ext uri="{FF2B5EF4-FFF2-40B4-BE49-F238E27FC236}">
              <a16:creationId xmlns:a16="http://schemas.microsoft.com/office/drawing/2014/main" id="{05C0ABC6-05FB-214B-8E1A-92A05CDC5204}"/>
            </a:ext>
          </a:extLst>
        </xdr:cNvPr>
        <xdr:cNvPicPr>
          <a:picLocks noChangeAspect="1"/>
        </xdr:cNvPicPr>
      </xdr:nvPicPr>
      <xdr:blipFill>
        <a:blip xmlns:r="http://schemas.openxmlformats.org/officeDocument/2006/relationships" r:embed="rId1"/>
        <a:srcRect/>
        <a:stretch>
          <a:fillRect/>
        </a:stretch>
      </xdr:blipFill>
      <xdr:spPr bwMode="auto">
        <a:xfrm>
          <a:off x="9001061" y="173021511"/>
          <a:ext cx="531293" cy="511655"/>
        </a:xfrm>
        <a:prstGeom prst="rect">
          <a:avLst/>
        </a:prstGeom>
        <a:noFill/>
        <a:ln w="9525">
          <a:noFill/>
          <a:miter lim="800000"/>
          <a:headEnd/>
          <a:tailEnd/>
        </a:ln>
      </xdr:spPr>
    </xdr:pic>
    <xdr:clientData/>
  </xdr:oneCellAnchor>
  <xdr:oneCellAnchor>
    <xdr:from>
      <xdr:col>23</xdr:col>
      <xdr:colOff>19694</xdr:colOff>
      <xdr:row>1904</xdr:row>
      <xdr:rowOff>109640</xdr:rowOff>
    </xdr:from>
    <xdr:ext cx="531293" cy="511655"/>
    <xdr:pic>
      <xdr:nvPicPr>
        <xdr:cNvPr id="98" name="Picture 3" descr="saraswati 2.jpg">
          <a:extLst>
            <a:ext uri="{FF2B5EF4-FFF2-40B4-BE49-F238E27FC236}">
              <a16:creationId xmlns:a16="http://schemas.microsoft.com/office/drawing/2014/main" id="{F7347C9F-9D9F-5746-9FB7-4EA7E7585A3D}"/>
            </a:ext>
          </a:extLst>
        </xdr:cNvPr>
        <xdr:cNvPicPr>
          <a:picLocks noChangeAspect="1"/>
        </xdr:cNvPicPr>
      </xdr:nvPicPr>
      <xdr:blipFill>
        <a:blip xmlns:r="http://schemas.openxmlformats.org/officeDocument/2006/relationships" r:embed="rId1"/>
        <a:srcRect/>
        <a:stretch>
          <a:fillRect/>
        </a:stretch>
      </xdr:blipFill>
      <xdr:spPr bwMode="auto">
        <a:xfrm>
          <a:off x="9001061" y="179417194"/>
          <a:ext cx="531293" cy="511655"/>
        </a:xfrm>
        <a:prstGeom prst="rect">
          <a:avLst/>
        </a:prstGeom>
        <a:noFill/>
        <a:ln w="9525">
          <a:noFill/>
          <a:miter lim="800000"/>
          <a:headEnd/>
          <a:tailEnd/>
        </a:ln>
      </xdr:spPr>
    </xdr:pic>
    <xdr:clientData/>
  </xdr:oneCellAnchor>
  <xdr:oneCellAnchor>
    <xdr:from>
      <xdr:col>23</xdr:col>
      <xdr:colOff>19694</xdr:colOff>
      <xdr:row>1876</xdr:row>
      <xdr:rowOff>109640</xdr:rowOff>
    </xdr:from>
    <xdr:ext cx="531293" cy="511655"/>
    <xdr:pic>
      <xdr:nvPicPr>
        <xdr:cNvPr id="99" name="Picture 3" descr="saraswati 2.jpg">
          <a:extLst>
            <a:ext uri="{FF2B5EF4-FFF2-40B4-BE49-F238E27FC236}">
              <a16:creationId xmlns:a16="http://schemas.microsoft.com/office/drawing/2014/main" id="{70E25C38-A26F-5C4D-9EF9-CD52A5764C61}"/>
            </a:ext>
          </a:extLst>
        </xdr:cNvPr>
        <xdr:cNvPicPr>
          <a:picLocks noChangeAspect="1"/>
        </xdr:cNvPicPr>
      </xdr:nvPicPr>
      <xdr:blipFill>
        <a:blip xmlns:r="http://schemas.openxmlformats.org/officeDocument/2006/relationships" r:embed="rId1"/>
        <a:srcRect/>
        <a:stretch>
          <a:fillRect/>
        </a:stretch>
      </xdr:blipFill>
      <xdr:spPr bwMode="auto">
        <a:xfrm>
          <a:off x="9001061" y="173021511"/>
          <a:ext cx="531293" cy="511655"/>
        </a:xfrm>
        <a:prstGeom prst="rect">
          <a:avLst/>
        </a:prstGeom>
        <a:noFill/>
        <a:ln w="9525">
          <a:noFill/>
          <a:miter lim="800000"/>
          <a:headEnd/>
          <a:tailEnd/>
        </a:ln>
      </xdr:spPr>
    </xdr:pic>
    <xdr:clientData/>
  </xdr:oneCellAnchor>
  <xdr:oneCellAnchor>
    <xdr:from>
      <xdr:col>23</xdr:col>
      <xdr:colOff>19694</xdr:colOff>
      <xdr:row>1932</xdr:row>
      <xdr:rowOff>109640</xdr:rowOff>
    </xdr:from>
    <xdr:ext cx="531293" cy="511655"/>
    <xdr:pic>
      <xdr:nvPicPr>
        <xdr:cNvPr id="100" name="Picture 3" descr="saraswati 2.jpg">
          <a:extLst>
            <a:ext uri="{FF2B5EF4-FFF2-40B4-BE49-F238E27FC236}">
              <a16:creationId xmlns:a16="http://schemas.microsoft.com/office/drawing/2014/main" id="{6BE0FDBC-68C4-7548-A279-85DAB86EA69C}"/>
            </a:ext>
          </a:extLst>
        </xdr:cNvPr>
        <xdr:cNvPicPr>
          <a:picLocks noChangeAspect="1"/>
        </xdr:cNvPicPr>
      </xdr:nvPicPr>
      <xdr:blipFill>
        <a:blip xmlns:r="http://schemas.openxmlformats.org/officeDocument/2006/relationships" r:embed="rId1"/>
        <a:srcRect/>
        <a:stretch>
          <a:fillRect/>
        </a:stretch>
      </xdr:blipFill>
      <xdr:spPr bwMode="auto">
        <a:xfrm>
          <a:off x="9001061" y="185812877"/>
          <a:ext cx="531293" cy="511655"/>
        </a:xfrm>
        <a:prstGeom prst="rect">
          <a:avLst/>
        </a:prstGeom>
        <a:noFill/>
        <a:ln w="9525">
          <a:noFill/>
          <a:miter lim="800000"/>
          <a:headEnd/>
          <a:tailEnd/>
        </a:ln>
      </xdr:spPr>
    </xdr:pic>
    <xdr:clientData/>
  </xdr:oneCellAnchor>
  <xdr:oneCellAnchor>
    <xdr:from>
      <xdr:col>23</xdr:col>
      <xdr:colOff>19694</xdr:colOff>
      <xdr:row>1960</xdr:row>
      <xdr:rowOff>109640</xdr:rowOff>
    </xdr:from>
    <xdr:ext cx="531293" cy="511655"/>
    <xdr:pic>
      <xdr:nvPicPr>
        <xdr:cNvPr id="101" name="Picture 3" descr="saraswati 2.jpg">
          <a:extLst>
            <a:ext uri="{FF2B5EF4-FFF2-40B4-BE49-F238E27FC236}">
              <a16:creationId xmlns:a16="http://schemas.microsoft.com/office/drawing/2014/main" id="{7794C72D-4182-1D42-B5FF-6A8BC27D26F3}"/>
            </a:ext>
          </a:extLst>
        </xdr:cNvPr>
        <xdr:cNvPicPr>
          <a:picLocks noChangeAspect="1"/>
        </xdr:cNvPicPr>
      </xdr:nvPicPr>
      <xdr:blipFill>
        <a:blip xmlns:r="http://schemas.openxmlformats.org/officeDocument/2006/relationships" r:embed="rId1"/>
        <a:srcRect/>
        <a:stretch>
          <a:fillRect/>
        </a:stretch>
      </xdr:blipFill>
      <xdr:spPr bwMode="auto">
        <a:xfrm>
          <a:off x="9001061" y="192208561"/>
          <a:ext cx="531293" cy="511655"/>
        </a:xfrm>
        <a:prstGeom prst="rect">
          <a:avLst/>
        </a:prstGeom>
        <a:noFill/>
        <a:ln w="9525">
          <a:noFill/>
          <a:miter lim="800000"/>
          <a:headEnd/>
          <a:tailEnd/>
        </a:ln>
      </xdr:spPr>
    </xdr:pic>
    <xdr:clientData/>
  </xdr:oneCellAnchor>
  <xdr:oneCellAnchor>
    <xdr:from>
      <xdr:col>23</xdr:col>
      <xdr:colOff>19694</xdr:colOff>
      <xdr:row>1988</xdr:row>
      <xdr:rowOff>109640</xdr:rowOff>
    </xdr:from>
    <xdr:ext cx="531293" cy="511655"/>
    <xdr:pic>
      <xdr:nvPicPr>
        <xdr:cNvPr id="102" name="Picture 3" descr="saraswati 2.jpg">
          <a:extLst>
            <a:ext uri="{FF2B5EF4-FFF2-40B4-BE49-F238E27FC236}">
              <a16:creationId xmlns:a16="http://schemas.microsoft.com/office/drawing/2014/main" id="{54D60C02-9232-0345-A14F-7623EF9793E2}"/>
            </a:ext>
          </a:extLst>
        </xdr:cNvPr>
        <xdr:cNvPicPr>
          <a:picLocks noChangeAspect="1"/>
        </xdr:cNvPicPr>
      </xdr:nvPicPr>
      <xdr:blipFill>
        <a:blip xmlns:r="http://schemas.openxmlformats.org/officeDocument/2006/relationships" r:embed="rId1"/>
        <a:srcRect/>
        <a:stretch>
          <a:fillRect/>
        </a:stretch>
      </xdr:blipFill>
      <xdr:spPr bwMode="auto">
        <a:xfrm>
          <a:off x="9001061" y="198604244"/>
          <a:ext cx="531293" cy="511655"/>
        </a:xfrm>
        <a:prstGeom prst="rect">
          <a:avLst/>
        </a:prstGeom>
        <a:noFill/>
        <a:ln w="9525">
          <a:noFill/>
          <a:miter lim="800000"/>
          <a:headEnd/>
          <a:tailEnd/>
        </a:ln>
      </xdr:spPr>
    </xdr:pic>
    <xdr:clientData/>
  </xdr:oneCellAnchor>
  <xdr:oneCellAnchor>
    <xdr:from>
      <xdr:col>23</xdr:col>
      <xdr:colOff>19694</xdr:colOff>
      <xdr:row>2016</xdr:row>
      <xdr:rowOff>109640</xdr:rowOff>
    </xdr:from>
    <xdr:ext cx="531293" cy="511655"/>
    <xdr:pic>
      <xdr:nvPicPr>
        <xdr:cNvPr id="103" name="Picture 3" descr="saraswati 2.jpg">
          <a:extLst>
            <a:ext uri="{FF2B5EF4-FFF2-40B4-BE49-F238E27FC236}">
              <a16:creationId xmlns:a16="http://schemas.microsoft.com/office/drawing/2014/main" id="{BAB5C4A5-0006-3744-AF65-7374E4D8D075}"/>
            </a:ext>
          </a:extLst>
        </xdr:cNvPr>
        <xdr:cNvPicPr>
          <a:picLocks noChangeAspect="1"/>
        </xdr:cNvPicPr>
      </xdr:nvPicPr>
      <xdr:blipFill>
        <a:blip xmlns:r="http://schemas.openxmlformats.org/officeDocument/2006/relationships" r:embed="rId1"/>
        <a:srcRect/>
        <a:stretch>
          <a:fillRect/>
        </a:stretch>
      </xdr:blipFill>
      <xdr:spPr bwMode="auto">
        <a:xfrm>
          <a:off x="9001061" y="204999928"/>
          <a:ext cx="531293" cy="511655"/>
        </a:xfrm>
        <a:prstGeom prst="rect">
          <a:avLst/>
        </a:prstGeom>
        <a:noFill/>
        <a:ln w="9525">
          <a:noFill/>
          <a:miter lim="800000"/>
          <a:headEnd/>
          <a:tailEnd/>
        </a:ln>
      </xdr:spPr>
    </xdr:pic>
    <xdr:clientData/>
  </xdr:oneCellAnchor>
  <xdr:oneCellAnchor>
    <xdr:from>
      <xdr:col>23</xdr:col>
      <xdr:colOff>19694</xdr:colOff>
      <xdr:row>1988</xdr:row>
      <xdr:rowOff>109640</xdr:rowOff>
    </xdr:from>
    <xdr:ext cx="531293" cy="511655"/>
    <xdr:pic>
      <xdr:nvPicPr>
        <xdr:cNvPr id="104" name="Picture 3" descr="saraswati 2.jpg">
          <a:extLst>
            <a:ext uri="{FF2B5EF4-FFF2-40B4-BE49-F238E27FC236}">
              <a16:creationId xmlns:a16="http://schemas.microsoft.com/office/drawing/2014/main" id="{A21A8CC9-8BE8-6C4F-B2E8-A9F388B92DA0}"/>
            </a:ext>
          </a:extLst>
        </xdr:cNvPr>
        <xdr:cNvPicPr>
          <a:picLocks noChangeAspect="1"/>
        </xdr:cNvPicPr>
      </xdr:nvPicPr>
      <xdr:blipFill>
        <a:blip xmlns:r="http://schemas.openxmlformats.org/officeDocument/2006/relationships" r:embed="rId1"/>
        <a:srcRect/>
        <a:stretch>
          <a:fillRect/>
        </a:stretch>
      </xdr:blipFill>
      <xdr:spPr bwMode="auto">
        <a:xfrm>
          <a:off x="9001061" y="198604244"/>
          <a:ext cx="531293" cy="511655"/>
        </a:xfrm>
        <a:prstGeom prst="rect">
          <a:avLst/>
        </a:prstGeom>
        <a:noFill/>
        <a:ln w="9525">
          <a:noFill/>
          <a:miter lim="800000"/>
          <a:headEnd/>
          <a:tailEnd/>
        </a:ln>
      </xdr:spPr>
    </xdr:pic>
    <xdr:clientData/>
  </xdr:oneCellAnchor>
  <xdr:oneCellAnchor>
    <xdr:from>
      <xdr:col>23</xdr:col>
      <xdr:colOff>19694</xdr:colOff>
      <xdr:row>2044</xdr:row>
      <xdr:rowOff>109640</xdr:rowOff>
    </xdr:from>
    <xdr:ext cx="531293" cy="511655"/>
    <xdr:pic>
      <xdr:nvPicPr>
        <xdr:cNvPr id="105" name="Picture 3" descr="saraswati 2.jpg">
          <a:extLst>
            <a:ext uri="{FF2B5EF4-FFF2-40B4-BE49-F238E27FC236}">
              <a16:creationId xmlns:a16="http://schemas.microsoft.com/office/drawing/2014/main" id="{36034643-383F-0242-8DE9-91C3899557FF}"/>
            </a:ext>
          </a:extLst>
        </xdr:cNvPr>
        <xdr:cNvPicPr>
          <a:picLocks noChangeAspect="1"/>
        </xdr:cNvPicPr>
      </xdr:nvPicPr>
      <xdr:blipFill>
        <a:blip xmlns:r="http://schemas.openxmlformats.org/officeDocument/2006/relationships" r:embed="rId1"/>
        <a:srcRect/>
        <a:stretch>
          <a:fillRect/>
        </a:stretch>
      </xdr:blipFill>
      <xdr:spPr bwMode="auto">
        <a:xfrm>
          <a:off x="9001061" y="211395611"/>
          <a:ext cx="531293" cy="511655"/>
        </a:xfrm>
        <a:prstGeom prst="rect">
          <a:avLst/>
        </a:prstGeom>
        <a:noFill/>
        <a:ln w="9525">
          <a:noFill/>
          <a:miter lim="800000"/>
          <a:headEnd/>
          <a:tailEnd/>
        </a:ln>
      </xdr:spPr>
    </xdr:pic>
    <xdr:clientData/>
  </xdr:oneCellAnchor>
  <xdr:oneCellAnchor>
    <xdr:from>
      <xdr:col>23</xdr:col>
      <xdr:colOff>19694</xdr:colOff>
      <xdr:row>2072</xdr:row>
      <xdr:rowOff>109640</xdr:rowOff>
    </xdr:from>
    <xdr:ext cx="531293" cy="511655"/>
    <xdr:pic>
      <xdr:nvPicPr>
        <xdr:cNvPr id="106" name="Picture 3" descr="saraswati 2.jpg">
          <a:extLst>
            <a:ext uri="{FF2B5EF4-FFF2-40B4-BE49-F238E27FC236}">
              <a16:creationId xmlns:a16="http://schemas.microsoft.com/office/drawing/2014/main" id="{8D104F19-EB7B-C946-9265-C4538CFDCB35}"/>
            </a:ext>
          </a:extLst>
        </xdr:cNvPr>
        <xdr:cNvPicPr>
          <a:picLocks noChangeAspect="1"/>
        </xdr:cNvPicPr>
      </xdr:nvPicPr>
      <xdr:blipFill>
        <a:blip xmlns:r="http://schemas.openxmlformats.org/officeDocument/2006/relationships" r:embed="rId1"/>
        <a:srcRect/>
        <a:stretch>
          <a:fillRect/>
        </a:stretch>
      </xdr:blipFill>
      <xdr:spPr bwMode="auto">
        <a:xfrm>
          <a:off x="9001061" y="217791295"/>
          <a:ext cx="531293" cy="511655"/>
        </a:xfrm>
        <a:prstGeom prst="rect">
          <a:avLst/>
        </a:prstGeom>
        <a:noFill/>
        <a:ln w="9525">
          <a:noFill/>
          <a:miter lim="800000"/>
          <a:headEnd/>
          <a:tailEnd/>
        </a:ln>
      </xdr:spPr>
    </xdr:pic>
    <xdr:clientData/>
  </xdr:oneCellAnchor>
  <xdr:oneCellAnchor>
    <xdr:from>
      <xdr:col>23</xdr:col>
      <xdr:colOff>19694</xdr:colOff>
      <xdr:row>2100</xdr:row>
      <xdr:rowOff>109640</xdr:rowOff>
    </xdr:from>
    <xdr:ext cx="531293" cy="511655"/>
    <xdr:pic>
      <xdr:nvPicPr>
        <xdr:cNvPr id="107" name="Picture 3" descr="saraswati 2.jpg">
          <a:extLst>
            <a:ext uri="{FF2B5EF4-FFF2-40B4-BE49-F238E27FC236}">
              <a16:creationId xmlns:a16="http://schemas.microsoft.com/office/drawing/2014/main" id="{B5AAD966-7BC8-FB4B-BA9B-8C7C6D5C9F79}"/>
            </a:ext>
          </a:extLst>
        </xdr:cNvPr>
        <xdr:cNvPicPr>
          <a:picLocks noChangeAspect="1"/>
        </xdr:cNvPicPr>
      </xdr:nvPicPr>
      <xdr:blipFill>
        <a:blip xmlns:r="http://schemas.openxmlformats.org/officeDocument/2006/relationships" r:embed="rId1"/>
        <a:srcRect/>
        <a:stretch>
          <a:fillRect/>
        </a:stretch>
      </xdr:blipFill>
      <xdr:spPr bwMode="auto">
        <a:xfrm>
          <a:off x="9001061" y="224186978"/>
          <a:ext cx="531293" cy="511655"/>
        </a:xfrm>
        <a:prstGeom prst="rect">
          <a:avLst/>
        </a:prstGeom>
        <a:noFill/>
        <a:ln w="9525">
          <a:noFill/>
          <a:miter lim="800000"/>
          <a:headEnd/>
          <a:tailEnd/>
        </a:ln>
      </xdr:spPr>
    </xdr:pic>
    <xdr:clientData/>
  </xdr:oneCellAnchor>
  <xdr:oneCellAnchor>
    <xdr:from>
      <xdr:col>23</xdr:col>
      <xdr:colOff>19694</xdr:colOff>
      <xdr:row>2072</xdr:row>
      <xdr:rowOff>109640</xdr:rowOff>
    </xdr:from>
    <xdr:ext cx="531293" cy="511655"/>
    <xdr:pic>
      <xdr:nvPicPr>
        <xdr:cNvPr id="108" name="Picture 3" descr="saraswati 2.jpg">
          <a:extLst>
            <a:ext uri="{FF2B5EF4-FFF2-40B4-BE49-F238E27FC236}">
              <a16:creationId xmlns:a16="http://schemas.microsoft.com/office/drawing/2014/main" id="{B71C4DD3-FFC4-6B40-8AD1-DFB8F1849CB3}"/>
            </a:ext>
          </a:extLst>
        </xdr:cNvPr>
        <xdr:cNvPicPr>
          <a:picLocks noChangeAspect="1"/>
        </xdr:cNvPicPr>
      </xdr:nvPicPr>
      <xdr:blipFill>
        <a:blip xmlns:r="http://schemas.openxmlformats.org/officeDocument/2006/relationships" r:embed="rId1"/>
        <a:srcRect/>
        <a:stretch>
          <a:fillRect/>
        </a:stretch>
      </xdr:blipFill>
      <xdr:spPr bwMode="auto">
        <a:xfrm>
          <a:off x="9001061" y="217791295"/>
          <a:ext cx="531293" cy="511655"/>
        </a:xfrm>
        <a:prstGeom prst="rect">
          <a:avLst/>
        </a:prstGeom>
        <a:noFill/>
        <a:ln w="9525">
          <a:noFill/>
          <a:miter lim="800000"/>
          <a:headEnd/>
          <a:tailEnd/>
        </a:ln>
      </xdr:spPr>
    </xdr:pic>
    <xdr:clientData/>
  </xdr:oneCellAnchor>
  <xdr:oneCellAnchor>
    <xdr:from>
      <xdr:col>23</xdr:col>
      <xdr:colOff>19694</xdr:colOff>
      <xdr:row>2128</xdr:row>
      <xdr:rowOff>109640</xdr:rowOff>
    </xdr:from>
    <xdr:ext cx="531293" cy="511655"/>
    <xdr:pic>
      <xdr:nvPicPr>
        <xdr:cNvPr id="109" name="Picture 3" descr="saraswati 2.jpg">
          <a:extLst>
            <a:ext uri="{FF2B5EF4-FFF2-40B4-BE49-F238E27FC236}">
              <a16:creationId xmlns:a16="http://schemas.microsoft.com/office/drawing/2014/main" id="{3CB59626-EDE8-314E-B7E2-ED8435480F39}"/>
            </a:ext>
          </a:extLst>
        </xdr:cNvPr>
        <xdr:cNvPicPr>
          <a:picLocks noChangeAspect="1"/>
        </xdr:cNvPicPr>
      </xdr:nvPicPr>
      <xdr:blipFill>
        <a:blip xmlns:r="http://schemas.openxmlformats.org/officeDocument/2006/relationships" r:embed="rId1"/>
        <a:srcRect/>
        <a:stretch>
          <a:fillRect/>
        </a:stretch>
      </xdr:blipFill>
      <xdr:spPr bwMode="auto">
        <a:xfrm>
          <a:off x="9001061" y="230582662"/>
          <a:ext cx="531293" cy="511655"/>
        </a:xfrm>
        <a:prstGeom prst="rect">
          <a:avLst/>
        </a:prstGeom>
        <a:noFill/>
        <a:ln w="9525">
          <a:noFill/>
          <a:miter lim="800000"/>
          <a:headEnd/>
          <a:tailEnd/>
        </a:ln>
      </xdr:spPr>
    </xdr:pic>
    <xdr:clientData/>
  </xdr:oneCellAnchor>
  <xdr:oneCellAnchor>
    <xdr:from>
      <xdr:col>23</xdr:col>
      <xdr:colOff>19694</xdr:colOff>
      <xdr:row>2156</xdr:row>
      <xdr:rowOff>109640</xdr:rowOff>
    </xdr:from>
    <xdr:ext cx="531293" cy="511655"/>
    <xdr:pic>
      <xdr:nvPicPr>
        <xdr:cNvPr id="110" name="Picture 3" descr="saraswati 2.jpg">
          <a:extLst>
            <a:ext uri="{FF2B5EF4-FFF2-40B4-BE49-F238E27FC236}">
              <a16:creationId xmlns:a16="http://schemas.microsoft.com/office/drawing/2014/main" id="{F2285300-952A-0F43-A489-130EA4A21A35}"/>
            </a:ext>
          </a:extLst>
        </xdr:cNvPr>
        <xdr:cNvPicPr>
          <a:picLocks noChangeAspect="1"/>
        </xdr:cNvPicPr>
      </xdr:nvPicPr>
      <xdr:blipFill>
        <a:blip xmlns:r="http://schemas.openxmlformats.org/officeDocument/2006/relationships" r:embed="rId1"/>
        <a:srcRect/>
        <a:stretch>
          <a:fillRect/>
        </a:stretch>
      </xdr:blipFill>
      <xdr:spPr bwMode="auto">
        <a:xfrm>
          <a:off x="9001061" y="236978345"/>
          <a:ext cx="531293" cy="511655"/>
        </a:xfrm>
        <a:prstGeom prst="rect">
          <a:avLst/>
        </a:prstGeom>
        <a:noFill/>
        <a:ln w="9525">
          <a:noFill/>
          <a:miter lim="800000"/>
          <a:headEnd/>
          <a:tailEnd/>
        </a:ln>
      </xdr:spPr>
    </xdr:pic>
    <xdr:clientData/>
  </xdr:oneCellAnchor>
  <xdr:oneCellAnchor>
    <xdr:from>
      <xdr:col>23</xdr:col>
      <xdr:colOff>19694</xdr:colOff>
      <xdr:row>2184</xdr:row>
      <xdr:rowOff>109640</xdr:rowOff>
    </xdr:from>
    <xdr:ext cx="531293" cy="511655"/>
    <xdr:pic>
      <xdr:nvPicPr>
        <xdr:cNvPr id="111" name="Picture 3" descr="saraswati 2.jpg">
          <a:extLst>
            <a:ext uri="{FF2B5EF4-FFF2-40B4-BE49-F238E27FC236}">
              <a16:creationId xmlns:a16="http://schemas.microsoft.com/office/drawing/2014/main" id="{C5A6086D-9220-A148-9C46-E86E1ADEB68B}"/>
            </a:ext>
          </a:extLst>
        </xdr:cNvPr>
        <xdr:cNvPicPr>
          <a:picLocks noChangeAspect="1"/>
        </xdr:cNvPicPr>
      </xdr:nvPicPr>
      <xdr:blipFill>
        <a:blip xmlns:r="http://schemas.openxmlformats.org/officeDocument/2006/relationships" r:embed="rId1"/>
        <a:srcRect/>
        <a:stretch>
          <a:fillRect/>
        </a:stretch>
      </xdr:blipFill>
      <xdr:spPr bwMode="auto">
        <a:xfrm>
          <a:off x="9001061" y="243374028"/>
          <a:ext cx="531293" cy="511655"/>
        </a:xfrm>
        <a:prstGeom prst="rect">
          <a:avLst/>
        </a:prstGeom>
        <a:noFill/>
        <a:ln w="9525">
          <a:noFill/>
          <a:miter lim="800000"/>
          <a:headEnd/>
          <a:tailEnd/>
        </a:ln>
      </xdr:spPr>
    </xdr:pic>
    <xdr:clientData/>
  </xdr:oneCellAnchor>
  <xdr:oneCellAnchor>
    <xdr:from>
      <xdr:col>23</xdr:col>
      <xdr:colOff>19694</xdr:colOff>
      <xdr:row>2156</xdr:row>
      <xdr:rowOff>109640</xdr:rowOff>
    </xdr:from>
    <xdr:ext cx="531293" cy="511655"/>
    <xdr:pic>
      <xdr:nvPicPr>
        <xdr:cNvPr id="112" name="Picture 3" descr="saraswati 2.jpg">
          <a:extLst>
            <a:ext uri="{FF2B5EF4-FFF2-40B4-BE49-F238E27FC236}">
              <a16:creationId xmlns:a16="http://schemas.microsoft.com/office/drawing/2014/main" id="{100A7225-3353-054F-9681-05F14A63489E}"/>
            </a:ext>
          </a:extLst>
        </xdr:cNvPr>
        <xdr:cNvPicPr>
          <a:picLocks noChangeAspect="1"/>
        </xdr:cNvPicPr>
      </xdr:nvPicPr>
      <xdr:blipFill>
        <a:blip xmlns:r="http://schemas.openxmlformats.org/officeDocument/2006/relationships" r:embed="rId1"/>
        <a:srcRect/>
        <a:stretch>
          <a:fillRect/>
        </a:stretch>
      </xdr:blipFill>
      <xdr:spPr bwMode="auto">
        <a:xfrm>
          <a:off x="9001061" y="236978345"/>
          <a:ext cx="531293" cy="511655"/>
        </a:xfrm>
        <a:prstGeom prst="rect">
          <a:avLst/>
        </a:prstGeom>
        <a:noFill/>
        <a:ln w="9525">
          <a:noFill/>
          <a:miter lim="800000"/>
          <a:headEnd/>
          <a:tailEnd/>
        </a:ln>
      </xdr:spPr>
    </xdr:pic>
    <xdr:clientData/>
  </xdr:oneCellAnchor>
  <xdr:oneCellAnchor>
    <xdr:from>
      <xdr:col>23</xdr:col>
      <xdr:colOff>19694</xdr:colOff>
      <xdr:row>2212</xdr:row>
      <xdr:rowOff>109640</xdr:rowOff>
    </xdr:from>
    <xdr:ext cx="531293" cy="511655"/>
    <xdr:pic>
      <xdr:nvPicPr>
        <xdr:cNvPr id="113" name="Picture 3" descr="saraswati 2.jpg">
          <a:extLst>
            <a:ext uri="{FF2B5EF4-FFF2-40B4-BE49-F238E27FC236}">
              <a16:creationId xmlns:a16="http://schemas.microsoft.com/office/drawing/2014/main" id="{425FD587-43B8-BA4B-B665-3B97648F09FC}"/>
            </a:ext>
          </a:extLst>
        </xdr:cNvPr>
        <xdr:cNvPicPr>
          <a:picLocks noChangeAspect="1"/>
        </xdr:cNvPicPr>
      </xdr:nvPicPr>
      <xdr:blipFill>
        <a:blip xmlns:r="http://schemas.openxmlformats.org/officeDocument/2006/relationships" r:embed="rId1"/>
        <a:srcRect/>
        <a:stretch>
          <a:fillRect/>
        </a:stretch>
      </xdr:blipFill>
      <xdr:spPr bwMode="auto">
        <a:xfrm>
          <a:off x="9001061" y="249769712"/>
          <a:ext cx="531293" cy="511655"/>
        </a:xfrm>
        <a:prstGeom prst="rect">
          <a:avLst/>
        </a:prstGeom>
        <a:noFill/>
        <a:ln w="9525">
          <a:noFill/>
          <a:miter lim="800000"/>
          <a:headEnd/>
          <a:tailEnd/>
        </a:ln>
      </xdr:spPr>
    </xdr:pic>
    <xdr:clientData/>
  </xdr:oneCellAnchor>
  <xdr:oneCellAnchor>
    <xdr:from>
      <xdr:col>23</xdr:col>
      <xdr:colOff>19694</xdr:colOff>
      <xdr:row>2240</xdr:row>
      <xdr:rowOff>109640</xdr:rowOff>
    </xdr:from>
    <xdr:ext cx="531293" cy="511655"/>
    <xdr:pic>
      <xdr:nvPicPr>
        <xdr:cNvPr id="114" name="Picture 3" descr="saraswati 2.jpg">
          <a:extLst>
            <a:ext uri="{FF2B5EF4-FFF2-40B4-BE49-F238E27FC236}">
              <a16:creationId xmlns:a16="http://schemas.microsoft.com/office/drawing/2014/main" id="{17985949-F4C2-D14F-B418-807EC9C52EDE}"/>
            </a:ext>
          </a:extLst>
        </xdr:cNvPr>
        <xdr:cNvPicPr>
          <a:picLocks noChangeAspect="1"/>
        </xdr:cNvPicPr>
      </xdr:nvPicPr>
      <xdr:blipFill>
        <a:blip xmlns:r="http://schemas.openxmlformats.org/officeDocument/2006/relationships" r:embed="rId1"/>
        <a:srcRect/>
        <a:stretch>
          <a:fillRect/>
        </a:stretch>
      </xdr:blipFill>
      <xdr:spPr bwMode="auto">
        <a:xfrm>
          <a:off x="9001061" y="109640"/>
          <a:ext cx="531293" cy="511655"/>
        </a:xfrm>
        <a:prstGeom prst="rect">
          <a:avLst/>
        </a:prstGeom>
        <a:noFill/>
        <a:ln w="9525">
          <a:noFill/>
          <a:miter lim="800000"/>
          <a:headEnd/>
          <a:tailEnd/>
        </a:ln>
      </xdr:spPr>
    </xdr:pic>
    <xdr:clientData/>
  </xdr:oneCellAnchor>
  <xdr:oneCellAnchor>
    <xdr:from>
      <xdr:col>23</xdr:col>
      <xdr:colOff>19694</xdr:colOff>
      <xdr:row>2268</xdr:row>
      <xdr:rowOff>109640</xdr:rowOff>
    </xdr:from>
    <xdr:ext cx="531293" cy="511655"/>
    <xdr:pic>
      <xdr:nvPicPr>
        <xdr:cNvPr id="115" name="Picture 3" descr="saraswati 2.jpg">
          <a:extLst>
            <a:ext uri="{FF2B5EF4-FFF2-40B4-BE49-F238E27FC236}">
              <a16:creationId xmlns:a16="http://schemas.microsoft.com/office/drawing/2014/main" id="{6177F53E-819C-6548-B342-E398D3BC470E}"/>
            </a:ext>
          </a:extLst>
        </xdr:cNvPr>
        <xdr:cNvPicPr>
          <a:picLocks noChangeAspect="1"/>
        </xdr:cNvPicPr>
      </xdr:nvPicPr>
      <xdr:blipFill>
        <a:blip xmlns:r="http://schemas.openxmlformats.org/officeDocument/2006/relationships" r:embed="rId1"/>
        <a:srcRect/>
        <a:stretch>
          <a:fillRect/>
        </a:stretch>
      </xdr:blipFill>
      <xdr:spPr bwMode="auto">
        <a:xfrm>
          <a:off x="9001061" y="6505323"/>
          <a:ext cx="531293" cy="511655"/>
        </a:xfrm>
        <a:prstGeom prst="rect">
          <a:avLst/>
        </a:prstGeom>
        <a:noFill/>
        <a:ln w="9525">
          <a:noFill/>
          <a:miter lim="800000"/>
          <a:headEnd/>
          <a:tailEnd/>
        </a:ln>
      </xdr:spPr>
    </xdr:pic>
    <xdr:clientData/>
  </xdr:oneCellAnchor>
  <xdr:oneCellAnchor>
    <xdr:from>
      <xdr:col>23</xdr:col>
      <xdr:colOff>19694</xdr:colOff>
      <xdr:row>2296</xdr:row>
      <xdr:rowOff>109640</xdr:rowOff>
    </xdr:from>
    <xdr:ext cx="531293" cy="511655"/>
    <xdr:pic>
      <xdr:nvPicPr>
        <xdr:cNvPr id="116" name="Picture 3" descr="saraswati 2.jpg">
          <a:extLst>
            <a:ext uri="{FF2B5EF4-FFF2-40B4-BE49-F238E27FC236}">
              <a16:creationId xmlns:a16="http://schemas.microsoft.com/office/drawing/2014/main" id="{6EC4D56D-B0D0-804C-A8A8-C4C62F98C6D2}"/>
            </a:ext>
          </a:extLst>
        </xdr:cNvPr>
        <xdr:cNvPicPr>
          <a:picLocks noChangeAspect="1"/>
        </xdr:cNvPicPr>
      </xdr:nvPicPr>
      <xdr:blipFill>
        <a:blip xmlns:r="http://schemas.openxmlformats.org/officeDocument/2006/relationships" r:embed="rId1"/>
        <a:srcRect/>
        <a:stretch>
          <a:fillRect/>
        </a:stretch>
      </xdr:blipFill>
      <xdr:spPr bwMode="auto">
        <a:xfrm>
          <a:off x="9001061" y="12901007"/>
          <a:ext cx="531293" cy="511655"/>
        </a:xfrm>
        <a:prstGeom prst="rect">
          <a:avLst/>
        </a:prstGeom>
        <a:noFill/>
        <a:ln w="9525">
          <a:noFill/>
          <a:miter lim="800000"/>
          <a:headEnd/>
          <a:tailEnd/>
        </a:ln>
      </xdr:spPr>
    </xdr:pic>
    <xdr:clientData/>
  </xdr:oneCellAnchor>
  <xdr:oneCellAnchor>
    <xdr:from>
      <xdr:col>23</xdr:col>
      <xdr:colOff>19694</xdr:colOff>
      <xdr:row>2268</xdr:row>
      <xdr:rowOff>109640</xdr:rowOff>
    </xdr:from>
    <xdr:ext cx="531293" cy="511655"/>
    <xdr:pic>
      <xdr:nvPicPr>
        <xdr:cNvPr id="117" name="Picture 3" descr="saraswati 2.jpg">
          <a:extLst>
            <a:ext uri="{FF2B5EF4-FFF2-40B4-BE49-F238E27FC236}">
              <a16:creationId xmlns:a16="http://schemas.microsoft.com/office/drawing/2014/main" id="{D63DD996-F367-B34A-9DBE-D430BF3FDD2E}"/>
            </a:ext>
          </a:extLst>
        </xdr:cNvPr>
        <xdr:cNvPicPr>
          <a:picLocks noChangeAspect="1"/>
        </xdr:cNvPicPr>
      </xdr:nvPicPr>
      <xdr:blipFill>
        <a:blip xmlns:r="http://schemas.openxmlformats.org/officeDocument/2006/relationships" r:embed="rId1"/>
        <a:srcRect/>
        <a:stretch>
          <a:fillRect/>
        </a:stretch>
      </xdr:blipFill>
      <xdr:spPr bwMode="auto">
        <a:xfrm>
          <a:off x="9001061" y="6505323"/>
          <a:ext cx="531293" cy="511655"/>
        </a:xfrm>
        <a:prstGeom prst="rect">
          <a:avLst/>
        </a:prstGeom>
        <a:noFill/>
        <a:ln w="9525">
          <a:noFill/>
          <a:miter lim="800000"/>
          <a:headEnd/>
          <a:tailEnd/>
        </a:ln>
      </xdr:spPr>
    </xdr:pic>
    <xdr:clientData/>
  </xdr:oneCellAnchor>
  <xdr:oneCellAnchor>
    <xdr:from>
      <xdr:col>23</xdr:col>
      <xdr:colOff>19694</xdr:colOff>
      <xdr:row>2324</xdr:row>
      <xdr:rowOff>109640</xdr:rowOff>
    </xdr:from>
    <xdr:ext cx="531293" cy="511655"/>
    <xdr:pic>
      <xdr:nvPicPr>
        <xdr:cNvPr id="118" name="Picture 3" descr="saraswati 2.jpg">
          <a:extLst>
            <a:ext uri="{FF2B5EF4-FFF2-40B4-BE49-F238E27FC236}">
              <a16:creationId xmlns:a16="http://schemas.microsoft.com/office/drawing/2014/main" id="{98ADFBD1-9F11-CC44-BB02-5CACF9F42F3D}"/>
            </a:ext>
          </a:extLst>
        </xdr:cNvPr>
        <xdr:cNvPicPr>
          <a:picLocks noChangeAspect="1"/>
        </xdr:cNvPicPr>
      </xdr:nvPicPr>
      <xdr:blipFill>
        <a:blip xmlns:r="http://schemas.openxmlformats.org/officeDocument/2006/relationships" r:embed="rId1"/>
        <a:srcRect/>
        <a:stretch>
          <a:fillRect/>
        </a:stretch>
      </xdr:blipFill>
      <xdr:spPr bwMode="auto">
        <a:xfrm>
          <a:off x="9001061" y="19296690"/>
          <a:ext cx="531293" cy="511655"/>
        </a:xfrm>
        <a:prstGeom prst="rect">
          <a:avLst/>
        </a:prstGeom>
        <a:noFill/>
        <a:ln w="9525">
          <a:noFill/>
          <a:miter lim="800000"/>
          <a:headEnd/>
          <a:tailEnd/>
        </a:ln>
      </xdr:spPr>
    </xdr:pic>
    <xdr:clientData/>
  </xdr:oneCellAnchor>
  <xdr:oneCellAnchor>
    <xdr:from>
      <xdr:col>23</xdr:col>
      <xdr:colOff>19694</xdr:colOff>
      <xdr:row>2352</xdr:row>
      <xdr:rowOff>109640</xdr:rowOff>
    </xdr:from>
    <xdr:ext cx="531293" cy="511655"/>
    <xdr:pic>
      <xdr:nvPicPr>
        <xdr:cNvPr id="119" name="Picture 3" descr="saraswati 2.jpg">
          <a:extLst>
            <a:ext uri="{FF2B5EF4-FFF2-40B4-BE49-F238E27FC236}">
              <a16:creationId xmlns:a16="http://schemas.microsoft.com/office/drawing/2014/main" id="{DFC6F694-EDF6-764D-BDC0-662BD657F18A}"/>
            </a:ext>
          </a:extLst>
        </xdr:cNvPr>
        <xdr:cNvPicPr>
          <a:picLocks noChangeAspect="1"/>
        </xdr:cNvPicPr>
      </xdr:nvPicPr>
      <xdr:blipFill>
        <a:blip xmlns:r="http://schemas.openxmlformats.org/officeDocument/2006/relationships" r:embed="rId1"/>
        <a:srcRect/>
        <a:stretch>
          <a:fillRect/>
        </a:stretch>
      </xdr:blipFill>
      <xdr:spPr bwMode="auto">
        <a:xfrm>
          <a:off x="9001061" y="25692374"/>
          <a:ext cx="531293" cy="511655"/>
        </a:xfrm>
        <a:prstGeom prst="rect">
          <a:avLst/>
        </a:prstGeom>
        <a:noFill/>
        <a:ln w="9525">
          <a:noFill/>
          <a:miter lim="800000"/>
          <a:headEnd/>
          <a:tailEnd/>
        </a:ln>
      </xdr:spPr>
    </xdr:pic>
    <xdr:clientData/>
  </xdr:oneCellAnchor>
  <xdr:oneCellAnchor>
    <xdr:from>
      <xdr:col>23</xdr:col>
      <xdr:colOff>19694</xdr:colOff>
      <xdr:row>2380</xdr:row>
      <xdr:rowOff>109640</xdr:rowOff>
    </xdr:from>
    <xdr:ext cx="531293" cy="511655"/>
    <xdr:pic>
      <xdr:nvPicPr>
        <xdr:cNvPr id="120" name="Picture 3" descr="saraswati 2.jpg">
          <a:extLst>
            <a:ext uri="{FF2B5EF4-FFF2-40B4-BE49-F238E27FC236}">
              <a16:creationId xmlns:a16="http://schemas.microsoft.com/office/drawing/2014/main" id="{92667A92-A9B4-124A-9693-1BD998A33801}"/>
            </a:ext>
          </a:extLst>
        </xdr:cNvPr>
        <xdr:cNvPicPr>
          <a:picLocks noChangeAspect="1"/>
        </xdr:cNvPicPr>
      </xdr:nvPicPr>
      <xdr:blipFill>
        <a:blip xmlns:r="http://schemas.openxmlformats.org/officeDocument/2006/relationships" r:embed="rId1"/>
        <a:srcRect/>
        <a:stretch>
          <a:fillRect/>
        </a:stretch>
      </xdr:blipFill>
      <xdr:spPr bwMode="auto">
        <a:xfrm>
          <a:off x="9001061" y="32088057"/>
          <a:ext cx="531293" cy="511655"/>
        </a:xfrm>
        <a:prstGeom prst="rect">
          <a:avLst/>
        </a:prstGeom>
        <a:noFill/>
        <a:ln w="9525">
          <a:noFill/>
          <a:miter lim="800000"/>
          <a:headEnd/>
          <a:tailEnd/>
        </a:ln>
      </xdr:spPr>
    </xdr:pic>
    <xdr:clientData/>
  </xdr:oneCellAnchor>
  <xdr:oneCellAnchor>
    <xdr:from>
      <xdr:col>23</xdr:col>
      <xdr:colOff>19694</xdr:colOff>
      <xdr:row>2352</xdr:row>
      <xdr:rowOff>109640</xdr:rowOff>
    </xdr:from>
    <xdr:ext cx="531293" cy="511655"/>
    <xdr:pic>
      <xdr:nvPicPr>
        <xdr:cNvPr id="121" name="Picture 3" descr="saraswati 2.jpg">
          <a:extLst>
            <a:ext uri="{FF2B5EF4-FFF2-40B4-BE49-F238E27FC236}">
              <a16:creationId xmlns:a16="http://schemas.microsoft.com/office/drawing/2014/main" id="{0931554C-B684-4045-8FEF-4F5DC19881FA}"/>
            </a:ext>
          </a:extLst>
        </xdr:cNvPr>
        <xdr:cNvPicPr>
          <a:picLocks noChangeAspect="1"/>
        </xdr:cNvPicPr>
      </xdr:nvPicPr>
      <xdr:blipFill>
        <a:blip xmlns:r="http://schemas.openxmlformats.org/officeDocument/2006/relationships" r:embed="rId1"/>
        <a:srcRect/>
        <a:stretch>
          <a:fillRect/>
        </a:stretch>
      </xdr:blipFill>
      <xdr:spPr bwMode="auto">
        <a:xfrm>
          <a:off x="9001061" y="25692374"/>
          <a:ext cx="531293" cy="511655"/>
        </a:xfrm>
        <a:prstGeom prst="rect">
          <a:avLst/>
        </a:prstGeom>
        <a:noFill/>
        <a:ln w="9525">
          <a:noFill/>
          <a:miter lim="800000"/>
          <a:headEnd/>
          <a:tailEnd/>
        </a:ln>
      </xdr:spPr>
    </xdr:pic>
    <xdr:clientData/>
  </xdr:oneCellAnchor>
  <xdr:oneCellAnchor>
    <xdr:from>
      <xdr:col>23</xdr:col>
      <xdr:colOff>19694</xdr:colOff>
      <xdr:row>2408</xdr:row>
      <xdr:rowOff>109640</xdr:rowOff>
    </xdr:from>
    <xdr:ext cx="531293" cy="511655"/>
    <xdr:pic>
      <xdr:nvPicPr>
        <xdr:cNvPr id="122" name="Picture 3" descr="saraswati 2.jpg">
          <a:extLst>
            <a:ext uri="{FF2B5EF4-FFF2-40B4-BE49-F238E27FC236}">
              <a16:creationId xmlns:a16="http://schemas.microsoft.com/office/drawing/2014/main" id="{18B9DACC-0841-4541-AC97-D07222C7B0DE}"/>
            </a:ext>
          </a:extLst>
        </xdr:cNvPr>
        <xdr:cNvPicPr>
          <a:picLocks noChangeAspect="1"/>
        </xdr:cNvPicPr>
      </xdr:nvPicPr>
      <xdr:blipFill>
        <a:blip xmlns:r="http://schemas.openxmlformats.org/officeDocument/2006/relationships" r:embed="rId1"/>
        <a:srcRect/>
        <a:stretch>
          <a:fillRect/>
        </a:stretch>
      </xdr:blipFill>
      <xdr:spPr bwMode="auto">
        <a:xfrm>
          <a:off x="9001061" y="38483741"/>
          <a:ext cx="531293" cy="511655"/>
        </a:xfrm>
        <a:prstGeom prst="rect">
          <a:avLst/>
        </a:prstGeom>
        <a:noFill/>
        <a:ln w="9525">
          <a:noFill/>
          <a:miter lim="800000"/>
          <a:headEnd/>
          <a:tailEnd/>
        </a:ln>
      </xdr:spPr>
    </xdr:pic>
    <xdr:clientData/>
  </xdr:oneCellAnchor>
  <xdr:oneCellAnchor>
    <xdr:from>
      <xdr:col>23</xdr:col>
      <xdr:colOff>19694</xdr:colOff>
      <xdr:row>2436</xdr:row>
      <xdr:rowOff>109640</xdr:rowOff>
    </xdr:from>
    <xdr:ext cx="531293" cy="511655"/>
    <xdr:pic>
      <xdr:nvPicPr>
        <xdr:cNvPr id="123" name="Picture 3" descr="saraswati 2.jpg">
          <a:extLst>
            <a:ext uri="{FF2B5EF4-FFF2-40B4-BE49-F238E27FC236}">
              <a16:creationId xmlns:a16="http://schemas.microsoft.com/office/drawing/2014/main" id="{1792945C-11AF-104C-8C43-67FD87B5BF7E}"/>
            </a:ext>
          </a:extLst>
        </xdr:cNvPr>
        <xdr:cNvPicPr>
          <a:picLocks noChangeAspect="1"/>
        </xdr:cNvPicPr>
      </xdr:nvPicPr>
      <xdr:blipFill>
        <a:blip xmlns:r="http://schemas.openxmlformats.org/officeDocument/2006/relationships" r:embed="rId1"/>
        <a:srcRect/>
        <a:stretch>
          <a:fillRect/>
        </a:stretch>
      </xdr:blipFill>
      <xdr:spPr bwMode="auto">
        <a:xfrm>
          <a:off x="9001061" y="44879424"/>
          <a:ext cx="531293" cy="511655"/>
        </a:xfrm>
        <a:prstGeom prst="rect">
          <a:avLst/>
        </a:prstGeom>
        <a:noFill/>
        <a:ln w="9525">
          <a:noFill/>
          <a:miter lim="800000"/>
          <a:headEnd/>
          <a:tailEnd/>
        </a:ln>
      </xdr:spPr>
    </xdr:pic>
    <xdr:clientData/>
  </xdr:oneCellAnchor>
  <xdr:oneCellAnchor>
    <xdr:from>
      <xdr:col>23</xdr:col>
      <xdr:colOff>19694</xdr:colOff>
      <xdr:row>2464</xdr:row>
      <xdr:rowOff>109640</xdr:rowOff>
    </xdr:from>
    <xdr:ext cx="531293" cy="511655"/>
    <xdr:pic>
      <xdr:nvPicPr>
        <xdr:cNvPr id="124" name="Picture 3" descr="saraswati 2.jpg">
          <a:extLst>
            <a:ext uri="{FF2B5EF4-FFF2-40B4-BE49-F238E27FC236}">
              <a16:creationId xmlns:a16="http://schemas.microsoft.com/office/drawing/2014/main" id="{3E32C8D3-B825-FB43-A5BE-9DA7E8F855EA}"/>
            </a:ext>
          </a:extLst>
        </xdr:cNvPr>
        <xdr:cNvPicPr>
          <a:picLocks noChangeAspect="1"/>
        </xdr:cNvPicPr>
      </xdr:nvPicPr>
      <xdr:blipFill>
        <a:blip xmlns:r="http://schemas.openxmlformats.org/officeDocument/2006/relationships" r:embed="rId1"/>
        <a:srcRect/>
        <a:stretch>
          <a:fillRect/>
        </a:stretch>
      </xdr:blipFill>
      <xdr:spPr bwMode="auto">
        <a:xfrm>
          <a:off x="9001061" y="51275108"/>
          <a:ext cx="531293" cy="511655"/>
        </a:xfrm>
        <a:prstGeom prst="rect">
          <a:avLst/>
        </a:prstGeom>
        <a:noFill/>
        <a:ln w="9525">
          <a:noFill/>
          <a:miter lim="800000"/>
          <a:headEnd/>
          <a:tailEnd/>
        </a:ln>
      </xdr:spPr>
    </xdr:pic>
    <xdr:clientData/>
  </xdr:oneCellAnchor>
  <xdr:oneCellAnchor>
    <xdr:from>
      <xdr:col>23</xdr:col>
      <xdr:colOff>19694</xdr:colOff>
      <xdr:row>2436</xdr:row>
      <xdr:rowOff>109640</xdr:rowOff>
    </xdr:from>
    <xdr:ext cx="531293" cy="511655"/>
    <xdr:pic>
      <xdr:nvPicPr>
        <xdr:cNvPr id="125" name="Picture 3" descr="saraswati 2.jpg">
          <a:extLst>
            <a:ext uri="{FF2B5EF4-FFF2-40B4-BE49-F238E27FC236}">
              <a16:creationId xmlns:a16="http://schemas.microsoft.com/office/drawing/2014/main" id="{73376C8B-66B7-864F-8890-83A50EE63F9B}"/>
            </a:ext>
          </a:extLst>
        </xdr:cNvPr>
        <xdr:cNvPicPr>
          <a:picLocks noChangeAspect="1"/>
        </xdr:cNvPicPr>
      </xdr:nvPicPr>
      <xdr:blipFill>
        <a:blip xmlns:r="http://schemas.openxmlformats.org/officeDocument/2006/relationships" r:embed="rId1"/>
        <a:srcRect/>
        <a:stretch>
          <a:fillRect/>
        </a:stretch>
      </xdr:blipFill>
      <xdr:spPr bwMode="auto">
        <a:xfrm>
          <a:off x="9001061" y="44879424"/>
          <a:ext cx="531293" cy="511655"/>
        </a:xfrm>
        <a:prstGeom prst="rect">
          <a:avLst/>
        </a:prstGeom>
        <a:noFill/>
        <a:ln w="9525">
          <a:noFill/>
          <a:miter lim="800000"/>
          <a:headEnd/>
          <a:tailEnd/>
        </a:ln>
      </xdr:spPr>
    </xdr:pic>
    <xdr:clientData/>
  </xdr:oneCellAnchor>
  <xdr:oneCellAnchor>
    <xdr:from>
      <xdr:col>23</xdr:col>
      <xdr:colOff>19694</xdr:colOff>
      <xdr:row>2492</xdr:row>
      <xdr:rowOff>109640</xdr:rowOff>
    </xdr:from>
    <xdr:ext cx="531293" cy="511655"/>
    <xdr:pic>
      <xdr:nvPicPr>
        <xdr:cNvPr id="126" name="Picture 3" descr="saraswati 2.jpg">
          <a:extLst>
            <a:ext uri="{FF2B5EF4-FFF2-40B4-BE49-F238E27FC236}">
              <a16:creationId xmlns:a16="http://schemas.microsoft.com/office/drawing/2014/main" id="{EB2F312D-FEE9-6347-8A5F-3DA420A09346}"/>
            </a:ext>
          </a:extLst>
        </xdr:cNvPr>
        <xdr:cNvPicPr>
          <a:picLocks noChangeAspect="1"/>
        </xdr:cNvPicPr>
      </xdr:nvPicPr>
      <xdr:blipFill>
        <a:blip xmlns:r="http://schemas.openxmlformats.org/officeDocument/2006/relationships" r:embed="rId1"/>
        <a:srcRect/>
        <a:stretch>
          <a:fillRect/>
        </a:stretch>
      </xdr:blipFill>
      <xdr:spPr bwMode="auto">
        <a:xfrm>
          <a:off x="9001061" y="57670791"/>
          <a:ext cx="531293" cy="511655"/>
        </a:xfrm>
        <a:prstGeom prst="rect">
          <a:avLst/>
        </a:prstGeom>
        <a:noFill/>
        <a:ln w="9525">
          <a:noFill/>
          <a:miter lim="800000"/>
          <a:headEnd/>
          <a:tailEnd/>
        </a:ln>
      </xdr:spPr>
    </xdr:pic>
    <xdr:clientData/>
  </xdr:oneCellAnchor>
  <xdr:oneCellAnchor>
    <xdr:from>
      <xdr:col>23</xdr:col>
      <xdr:colOff>19694</xdr:colOff>
      <xdr:row>2520</xdr:row>
      <xdr:rowOff>109640</xdr:rowOff>
    </xdr:from>
    <xdr:ext cx="531293" cy="511655"/>
    <xdr:pic>
      <xdr:nvPicPr>
        <xdr:cNvPr id="127" name="Picture 3" descr="saraswati 2.jpg">
          <a:extLst>
            <a:ext uri="{FF2B5EF4-FFF2-40B4-BE49-F238E27FC236}">
              <a16:creationId xmlns:a16="http://schemas.microsoft.com/office/drawing/2014/main" id="{4271900D-9935-454E-B402-30099CA75556}"/>
            </a:ext>
          </a:extLst>
        </xdr:cNvPr>
        <xdr:cNvPicPr>
          <a:picLocks noChangeAspect="1"/>
        </xdr:cNvPicPr>
      </xdr:nvPicPr>
      <xdr:blipFill>
        <a:blip xmlns:r="http://schemas.openxmlformats.org/officeDocument/2006/relationships" r:embed="rId1"/>
        <a:srcRect/>
        <a:stretch>
          <a:fillRect/>
        </a:stretch>
      </xdr:blipFill>
      <xdr:spPr bwMode="auto">
        <a:xfrm>
          <a:off x="9001061" y="64066475"/>
          <a:ext cx="531293" cy="511655"/>
        </a:xfrm>
        <a:prstGeom prst="rect">
          <a:avLst/>
        </a:prstGeom>
        <a:noFill/>
        <a:ln w="9525">
          <a:noFill/>
          <a:miter lim="800000"/>
          <a:headEnd/>
          <a:tailEnd/>
        </a:ln>
      </xdr:spPr>
    </xdr:pic>
    <xdr:clientData/>
  </xdr:oneCellAnchor>
  <xdr:oneCellAnchor>
    <xdr:from>
      <xdr:col>23</xdr:col>
      <xdr:colOff>19694</xdr:colOff>
      <xdr:row>2548</xdr:row>
      <xdr:rowOff>109640</xdr:rowOff>
    </xdr:from>
    <xdr:ext cx="531293" cy="511655"/>
    <xdr:pic>
      <xdr:nvPicPr>
        <xdr:cNvPr id="128" name="Picture 3" descr="saraswati 2.jpg">
          <a:extLst>
            <a:ext uri="{FF2B5EF4-FFF2-40B4-BE49-F238E27FC236}">
              <a16:creationId xmlns:a16="http://schemas.microsoft.com/office/drawing/2014/main" id="{3F4B8B00-7EFC-BB41-9A47-D8D6F0C895B8}"/>
            </a:ext>
          </a:extLst>
        </xdr:cNvPr>
        <xdr:cNvPicPr>
          <a:picLocks noChangeAspect="1"/>
        </xdr:cNvPicPr>
      </xdr:nvPicPr>
      <xdr:blipFill>
        <a:blip xmlns:r="http://schemas.openxmlformats.org/officeDocument/2006/relationships" r:embed="rId1"/>
        <a:srcRect/>
        <a:stretch>
          <a:fillRect/>
        </a:stretch>
      </xdr:blipFill>
      <xdr:spPr bwMode="auto">
        <a:xfrm>
          <a:off x="9001061" y="70462158"/>
          <a:ext cx="531293" cy="511655"/>
        </a:xfrm>
        <a:prstGeom prst="rect">
          <a:avLst/>
        </a:prstGeom>
        <a:noFill/>
        <a:ln w="9525">
          <a:noFill/>
          <a:miter lim="800000"/>
          <a:headEnd/>
          <a:tailEnd/>
        </a:ln>
      </xdr:spPr>
    </xdr:pic>
    <xdr:clientData/>
  </xdr:oneCellAnchor>
  <xdr:oneCellAnchor>
    <xdr:from>
      <xdr:col>23</xdr:col>
      <xdr:colOff>19694</xdr:colOff>
      <xdr:row>2576</xdr:row>
      <xdr:rowOff>109640</xdr:rowOff>
    </xdr:from>
    <xdr:ext cx="531293" cy="511655"/>
    <xdr:pic>
      <xdr:nvPicPr>
        <xdr:cNvPr id="129" name="Picture 3" descr="saraswati 2.jpg">
          <a:extLst>
            <a:ext uri="{FF2B5EF4-FFF2-40B4-BE49-F238E27FC236}">
              <a16:creationId xmlns:a16="http://schemas.microsoft.com/office/drawing/2014/main" id="{275C2D9C-EEB3-8F48-BBDB-1A7AC2D3284D}"/>
            </a:ext>
          </a:extLst>
        </xdr:cNvPr>
        <xdr:cNvPicPr>
          <a:picLocks noChangeAspect="1"/>
        </xdr:cNvPicPr>
      </xdr:nvPicPr>
      <xdr:blipFill>
        <a:blip xmlns:r="http://schemas.openxmlformats.org/officeDocument/2006/relationships" r:embed="rId1"/>
        <a:srcRect/>
        <a:stretch>
          <a:fillRect/>
        </a:stretch>
      </xdr:blipFill>
      <xdr:spPr bwMode="auto">
        <a:xfrm>
          <a:off x="9001061" y="76857841"/>
          <a:ext cx="531293" cy="511655"/>
        </a:xfrm>
        <a:prstGeom prst="rect">
          <a:avLst/>
        </a:prstGeom>
        <a:noFill/>
        <a:ln w="9525">
          <a:noFill/>
          <a:miter lim="800000"/>
          <a:headEnd/>
          <a:tailEnd/>
        </a:ln>
      </xdr:spPr>
    </xdr:pic>
    <xdr:clientData/>
  </xdr:oneCellAnchor>
  <xdr:oneCellAnchor>
    <xdr:from>
      <xdr:col>23</xdr:col>
      <xdr:colOff>19694</xdr:colOff>
      <xdr:row>2548</xdr:row>
      <xdr:rowOff>109640</xdr:rowOff>
    </xdr:from>
    <xdr:ext cx="531293" cy="511655"/>
    <xdr:pic>
      <xdr:nvPicPr>
        <xdr:cNvPr id="130" name="Picture 3" descr="saraswati 2.jpg">
          <a:extLst>
            <a:ext uri="{FF2B5EF4-FFF2-40B4-BE49-F238E27FC236}">
              <a16:creationId xmlns:a16="http://schemas.microsoft.com/office/drawing/2014/main" id="{3FD6A79C-0B59-F444-A580-4CCD7B642F40}"/>
            </a:ext>
          </a:extLst>
        </xdr:cNvPr>
        <xdr:cNvPicPr>
          <a:picLocks noChangeAspect="1"/>
        </xdr:cNvPicPr>
      </xdr:nvPicPr>
      <xdr:blipFill>
        <a:blip xmlns:r="http://schemas.openxmlformats.org/officeDocument/2006/relationships" r:embed="rId1"/>
        <a:srcRect/>
        <a:stretch>
          <a:fillRect/>
        </a:stretch>
      </xdr:blipFill>
      <xdr:spPr bwMode="auto">
        <a:xfrm>
          <a:off x="9001061" y="70462158"/>
          <a:ext cx="531293" cy="511655"/>
        </a:xfrm>
        <a:prstGeom prst="rect">
          <a:avLst/>
        </a:prstGeom>
        <a:noFill/>
        <a:ln w="9525">
          <a:noFill/>
          <a:miter lim="800000"/>
          <a:headEnd/>
          <a:tailEnd/>
        </a:ln>
      </xdr:spPr>
    </xdr:pic>
    <xdr:clientData/>
  </xdr:oneCellAnchor>
  <xdr:oneCellAnchor>
    <xdr:from>
      <xdr:col>23</xdr:col>
      <xdr:colOff>19694</xdr:colOff>
      <xdr:row>2604</xdr:row>
      <xdr:rowOff>109640</xdr:rowOff>
    </xdr:from>
    <xdr:ext cx="531293" cy="511655"/>
    <xdr:pic>
      <xdr:nvPicPr>
        <xdr:cNvPr id="131" name="Picture 3" descr="saraswati 2.jpg">
          <a:extLst>
            <a:ext uri="{FF2B5EF4-FFF2-40B4-BE49-F238E27FC236}">
              <a16:creationId xmlns:a16="http://schemas.microsoft.com/office/drawing/2014/main" id="{83DB112B-8C8F-314A-9C68-184B0FC6670A}"/>
            </a:ext>
          </a:extLst>
        </xdr:cNvPr>
        <xdr:cNvPicPr>
          <a:picLocks noChangeAspect="1"/>
        </xdr:cNvPicPr>
      </xdr:nvPicPr>
      <xdr:blipFill>
        <a:blip xmlns:r="http://schemas.openxmlformats.org/officeDocument/2006/relationships" r:embed="rId1"/>
        <a:srcRect/>
        <a:stretch>
          <a:fillRect/>
        </a:stretch>
      </xdr:blipFill>
      <xdr:spPr bwMode="auto">
        <a:xfrm>
          <a:off x="9001061" y="83253525"/>
          <a:ext cx="531293" cy="511655"/>
        </a:xfrm>
        <a:prstGeom prst="rect">
          <a:avLst/>
        </a:prstGeom>
        <a:noFill/>
        <a:ln w="9525">
          <a:noFill/>
          <a:miter lim="800000"/>
          <a:headEnd/>
          <a:tailEnd/>
        </a:ln>
      </xdr:spPr>
    </xdr:pic>
    <xdr:clientData/>
  </xdr:oneCellAnchor>
  <xdr:oneCellAnchor>
    <xdr:from>
      <xdr:col>23</xdr:col>
      <xdr:colOff>19694</xdr:colOff>
      <xdr:row>2632</xdr:row>
      <xdr:rowOff>109640</xdr:rowOff>
    </xdr:from>
    <xdr:ext cx="531293" cy="511655"/>
    <xdr:pic>
      <xdr:nvPicPr>
        <xdr:cNvPr id="132" name="Picture 3" descr="saraswati 2.jpg">
          <a:extLst>
            <a:ext uri="{FF2B5EF4-FFF2-40B4-BE49-F238E27FC236}">
              <a16:creationId xmlns:a16="http://schemas.microsoft.com/office/drawing/2014/main" id="{02D8C38F-9104-2145-8E77-CFB22556172C}"/>
            </a:ext>
          </a:extLst>
        </xdr:cNvPr>
        <xdr:cNvPicPr>
          <a:picLocks noChangeAspect="1"/>
        </xdr:cNvPicPr>
      </xdr:nvPicPr>
      <xdr:blipFill>
        <a:blip xmlns:r="http://schemas.openxmlformats.org/officeDocument/2006/relationships" r:embed="rId1"/>
        <a:srcRect/>
        <a:stretch>
          <a:fillRect/>
        </a:stretch>
      </xdr:blipFill>
      <xdr:spPr bwMode="auto">
        <a:xfrm>
          <a:off x="9001061" y="89649208"/>
          <a:ext cx="531293" cy="511655"/>
        </a:xfrm>
        <a:prstGeom prst="rect">
          <a:avLst/>
        </a:prstGeom>
        <a:noFill/>
        <a:ln w="9525">
          <a:noFill/>
          <a:miter lim="800000"/>
          <a:headEnd/>
          <a:tailEnd/>
        </a:ln>
      </xdr:spPr>
    </xdr:pic>
    <xdr:clientData/>
  </xdr:oneCellAnchor>
  <xdr:oneCellAnchor>
    <xdr:from>
      <xdr:col>23</xdr:col>
      <xdr:colOff>19694</xdr:colOff>
      <xdr:row>2660</xdr:row>
      <xdr:rowOff>109640</xdr:rowOff>
    </xdr:from>
    <xdr:ext cx="531293" cy="511655"/>
    <xdr:pic>
      <xdr:nvPicPr>
        <xdr:cNvPr id="133" name="Picture 3" descr="saraswati 2.jpg">
          <a:extLst>
            <a:ext uri="{FF2B5EF4-FFF2-40B4-BE49-F238E27FC236}">
              <a16:creationId xmlns:a16="http://schemas.microsoft.com/office/drawing/2014/main" id="{8626DED6-BEC8-A649-97CD-C03B23AC7434}"/>
            </a:ext>
          </a:extLst>
        </xdr:cNvPr>
        <xdr:cNvPicPr>
          <a:picLocks noChangeAspect="1"/>
        </xdr:cNvPicPr>
      </xdr:nvPicPr>
      <xdr:blipFill>
        <a:blip xmlns:r="http://schemas.openxmlformats.org/officeDocument/2006/relationships" r:embed="rId1"/>
        <a:srcRect/>
        <a:stretch>
          <a:fillRect/>
        </a:stretch>
      </xdr:blipFill>
      <xdr:spPr bwMode="auto">
        <a:xfrm>
          <a:off x="9001061" y="96044892"/>
          <a:ext cx="531293" cy="511655"/>
        </a:xfrm>
        <a:prstGeom prst="rect">
          <a:avLst/>
        </a:prstGeom>
        <a:noFill/>
        <a:ln w="9525">
          <a:noFill/>
          <a:miter lim="800000"/>
          <a:headEnd/>
          <a:tailEnd/>
        </a:ln>
      </xdr:spPr>
    </xdr:pic>
    <xdr:clientData/>
  </xdr:oneCellAnchor>
  <xdr:oneCellAnchor>
    <xdr:from>
      <xdr:col>23</xdr:col>
      <xdr:colOff>19694</xdr:colOff>
      <xdr:row>2632</xdr:row>
      <xdr:rowOff>109640</xdr:rowOff>
    </xdr:from>
    <xdr:ext cx="531293" cy="511655"/>
    <xdr:pic>
      <xdr:nvPicPr>
        <xdr:cNvPr id="134" name="Picture 3" descr="saraswati 2.jpg">
          <a:extLst>
            <a:ext uri="{FF2B5EF4-FFF2-40B4-BE49-F238E27FC236}">
              <a16:creationId xmlns:a16="http://schemas.microsoft.com/office/drawing/2014/main" id="{24CF8FA3-14DC-F34A-A38E-B8F687924E21}"/>
            </a:ext>
          </a:extLst>
        </xdr:cNvPr>
        <xdr:cNvPicPr>
          <a:picLocks noChangeAspect="1"/>
        </xdr:cNvPicPr>
      </xdr:nvPicPr>
      <xdr:blipFill>
        <a:blip xmlns:r="http://schemas.openxmlformats.org/officeDocument/2006/relationships" r:embed="rId1"/>
        <a:srcRect/>
        <a:stretch>
          <a:fillRect/>
        </a:stretch>
      </xdr:blipFill>
      <xdr:spPr bwMode="auto">
        <a:xfrm>
          <a:off x="9001061" y="89649208"/>
          <a:ext cx="531293" cy="511655"/>
        </a:xfrm>
        <a:prstGeom prst="rect">
          <a:avLst/>
        </a:prstGeom>
        <a:noFill/>
        <a:ln w="9525">
          <a:noFill/>
          <a:miter lim="800000"/>
          <a:headEnd/>
          <a:tailEnd/>
        </a:ln>
      </xdr:spPr>
    </xdr:pic>
    <xdr:clientData/>
  </xdr:oneCellAnchor>
  <xdr:oneCellAnchor>
    <xdr:from>
      <xdr:col>23</xdr:col>
      <xdr:colOff>19694</xdr:colOff>
      <xdr:row>2688</xdr:row>
      <xdr:rowOff>109640</xdr:rowOff>
    </xdr:from>
    <xdr:ext cx="531293" cy="511655"/>
    <xdr:pic>
      <xdr:nvPicPr>
        <xdr:cNvPr id="135" name="Picture 3" descr="saraswati 2.jpg">
          <a:extLst>
            <a:ext uri="{FF2B5EF4-FFF2-40B4-BE49-F238E27FC236}">
              <a16:creationId xmlns:a16="http://schemas.microsoft.com/office/drawing/2014/main" id="{C9201F01-E85F-E541-BD7B-23886509BBDC}"/>
            </a:ext>
          </a:extLst>
        </xdr:cNvPr>
        <xdr:cNvPicPr>
          <a:picLocks noChangeAspect="1"/>
        </xdr:cNvPicPr>
      </xdr:nvPicPr>
      <xdr:blipFill>
        <a:blip xmlns:r="http://schemas.openxmlformats.org/officeDocument/2006/relationships" r:embed="rId1"/>
        <a:srcRect/>
        <a:stretch>
          <a:fillRect/>
        </a:stretch>
      </xdr:blipFill>
      <xdr:spPr bwMode="auto">
        <a:xfrm>
          <a:off x="9001061" y="102440575"/>
          <a:ext cx="531293" cy="511655"/>
        </a:xfrm>
        <a:prstGeom prst="rect">
          <a:avLst/>
        </a:prstGeom>
        <a:noFill/>
        <a:ln w="9525">
          <a:noFill/>
          <a:miter lim="800000"/>
          <a:headEnd/>
          <a:tailEnd/>
        </a:ln>
      </xdr:spPr>
    </xdr:pic>
    <xdr:clientData/>
  </xdr:oneCellAnchor>
  <xdr:oneCellAnchor>
    <xdr:from>
      <xdr:col>23</xdr:col>
      <xdr:colOff>19694</xdr:colOff>
      <xdr:row>2716</xdr:row>
      <xdr:rowOff>109640</xdr:rowOff>
    </xdr:from>
    <xdr:ext cx="531293" cy="511655"/>
    <xdr:pic>
      <xdr:nvPicPr>
        <xdr:cNvPr id="136" name="Picture 3" descr="saraswati 2.jpg">
          <a:extLst>
            <a:ext uri="{FF2B5EF4-FFF2-40B4-BE49-F238E27FC236}">
              <a16:creationId xmlns:a16="http://schemas.microsoft.com/office/drawing/2014/main" id="{B18D75C9-36F6-A84D-BD4B-9B89CE32349B}"/>
            </a:ext>
          </a:extLst>
        </xdr:cNvPr>
        <xdr:cNvPicPr>
          <a:picLocks noChangeAspect="1"/>
        </xdr:cNvPicPr>
      </xdr:nvPicPr>
      <xdr:blipFill>
        <a:blip xmlns:r="http://schemas.openxmlformats.org/officeDocument/2006/relationships" r:embed="rId1"/>
        <a:srcRect/>
        <a:stretch>
          <a:fillRect/>
        </a:stretch>
      </xdr:blipFill>
      <xdr:spPr bwMode="auto">
        <a:xfrm>
          <a:off x="9001061" y="108836259"/>
          <a:ext cx="531293" cy="511655"/>
        </a:xfrm>
        <a:prstGeom prst="rect">
          <a:avLst/>
        </a:prstGeom>
        <a:noFill/>
        <a:ln w="9525">
          <a:noFill/>
          <a:miter lim="800000"/>
          <a:headEnd/>
          <a:tailEnd/>
        </a:ln>
      </xdr:spPr>
    </xdr:pic>
    <xdr:clientData/>
  </xdr:oneCellAnchor>
  <xdr:oneCellAnchor>
    <xdr:from>
      <xdr:col>23</xdr:col>
      <xdr:colOff>19694</xdr:colOff>
      <xdr:row>2744</xdr:row>
      <xdr:rowOff>109640</xdr:rowOff>
    </xdr:from>
    <xdr:ext cx="531293" cy="511655"/>
    <xdr:pic>
      <xdr:nvPicPr>
        <xdr:cNvPr id="137" name="Picture 3" descr="saraswati 2.jpg">
          <a:extLst>
            <a:ext uri="{FF2B5EF4-FFF2-40B4-BE49-F238E27FC236}">
              <a16:creationId xmlns:a16="http://schemas.microsoft.com/office/drawing/2014/main" id="{9D87F6B7-B394-DD44-8A83-D6AAE32B82C3}"/>
            </a:ext>
          </a:extLst>
        </xdr:cNvPr>
        <xdr:cNvPicPr>
          <a:picLocks noChangeAspect="1"/>
        </xdr:cNvPicPr>
      </xdr:nvPicPr>
      <xdr:blipFill>
        <a:blip xmlns:r="http://schemas.openxmlformats.org/officeDocument/2006/relationships" r:embed="rId1"/>
        <a:srcRect/>
        <a:stretch>
          <a:fillRect/>
        </a:stretch>
      </xdr:blipFill>
      <xdr:spPr bwMode="auto">
        <a:xfrm>
          <a:off x="9001061" y="115231942"/>
          <a:ext cx="531293" cy="511655"/>
        </a:xfrm>
        <a:prstGeom prst="rect">
          <a:avLst/>
        </a:prstGeom>
        <a:noFill/>
        <a:ln w="9525">
          <a:noFill/>
          <a:miter lim="800000"/>
          <a:headEnd/>
          <a:tailEnd/>
        </a:ln>
      </xdr:spPr>
    </xdr:pic>
    <xdr:clientData/>
  </xdr:oneCellAnchor>
  <xdr:oneCellAnchor>
    <xdr:from>
      <xdr:col>23</xdr:col>
      <xdr:colOff>19694</xdr:colOff>
      <xdr:row>2716</xdr:row>
      <xdr:rowOff>109640</xdr:rowOff>
    </xdr:from>
    <xdr:ext cx="531293" cy="511655"/>
    <xdr:pic>
      <xdr:nvPicPr>
        <xdr:cNvPr id="138" name="Picture 3" descr="saraswati 2.jpg">
          <a:extLst>
            <a:ext uri="{FF2B5EF4-FFF2-40B4-BE49-F238E27FC236}">
              <a16:creationId xmlns:a16="http://schemas.microsoft.com/office/drawing/2014/main" id="{81876D16-B6B4-3047-9CF4-72283B2C245A}"/>
            </a:ext>
          </a:extLst>
        </xdr:cNvPr>
        <xdr:cNvPicPr>
          <a:picLocks noChangeAspect="1"/>
        </xdr:cNvPicPr>
      </xdr:nvPicPr>
      <xdr:blipFill>
        <a:blip xmlns:r="http://schemas.openxmlformats.org/officeDocument/2006/relationships" r:embed="rId1"/>
        <a:srcRect/>
        <a:stretch>
          <a:fillRect/>
        </a:stretch>
      </xdr:blipFill>
      <xdr:spPr bwMode="auto">
        <a:xfrm>
          <a:off x="9001061" y="108836259"/>
          <a:ext cx="531293" cy="511655"/>
        </a:xfrm>
        <a:prstGeom prst="rect">
          <a:avLst/>
        </a:prstGeom>
        <a:noFill/>
        <a:ln w="9525">
          <a:noFill/>
          <a:miter lim="800000"/>
          <a:headEnd/>
          <a:tailEnd/>
        </a:ln>
      </xdr:spPr>
    </xdr:pic>
    <xdr:clientData/>
  </xdr:oneCellAnchor>
  <xdr:oneCellAnchor>
    <xdr:from>
      <xdr:col>23</xdr:col>
      <xdr:colOff>19694</xdr:colOff>
      <xdr:row>2772</xdr:row>
      <xdr:rowOff>109640</xdr:rowOff>
    </xdr:from>
    <xdr:ext cx="531293" cy="511655"/>
    <xdr:pic>
      <xdr:nvPicPr>
        <xdr:cNvPr id="139" name="Picture 3" descr="saraswati 2.jpg">
          <a:extLst>
            <a:ext uri="{FF2B5EF4-FFF2-40B4-BE49-F238E27FC236}">
              <a16:creationId xmlns:a16="http://schemas.microsoft.com/office/drawing/2014/main" id="{971E4919-A24D-5040-B53C-D677A7A8F0FC}"/>
            </a:ext>
          </a:extLst>
        </xdr:cNvPr>
        <xdr:cNvPicPr>
          <a:picLocks noChangeAspect="1"/>
        </xdr:cNvPicPr>
      </xdr:nvPicPr>
      <xdr:blipFill>
        <a:blip xmlns:r="http://schemas.openxmlformats.org/officeDocument/2006/relationships" r:embed="rId1"/>
        <a:srcRect/>
        <a:stretch>
          <a:fillRect/>
        </a:stretch>
      </xdr:blipFill>
      <xdr:spPr bwMode="auto">
        <a:xfrm>
          <a:off x="9001061" y="121627626"/>
          <a:ext cx="531293" cy="511655"/>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customProperty" Target="../customProperty1.bin"/></Relationships>
</file>

<file path=xl/worksheets/_rels/sheet2.xml.rels><?xml version="1.0" encoding="UTF-8" standalone="yes"?>
<Relationships xmlns="http://schemas.openxmlformats.org/package/2006/relationships"><Relationship Id="rId2" Type="http://schemas.openxmlformats.org/officeDocument/2006/relationships/customProperty" Target="../customProperty2.bin"/><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1" Type="http://schemas.openxmlformats.org/officeDocument/2006/relationships/customProperty" Target="../customProperty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customProperty" Target="../customProperty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663300"/>
  </sheetPr>
  <dimension ref="A1:R124"/>
  <sheetViews>
    <sheetView workbookViewId="0">
      <selection activeCell="D12" sqref="D12"/>
    </sheetView>
  </sheetViews>
  <sheetFormatPr baseColWidth="10" defaultColWidth="37.83203125" defaultRowHeight="28" customHeight="1"/>
  <cols>
    <col min="1" max="4" width="37.83203125" style="214" customWidth="1"/>
    <col min="5" max="18" width="37.83203125" style="214" hidden="1" customWidth="1"/>
    <col min="19" max="16383" width="0" style="214" hidden="1" customWidth="1"/>
    <col min="16384" max="16384" width="4.33203125" style="214" customWidth="1"/>
  </cols>
  <sheetData>
    <row r="1" spans="1:18" ht="28" customHeight="1">
      <c r="A1" s="608" t="s">
        <v>39</v>
      </c>
      <c r="B1" s="608"/>
      <c r="C1" s="608"/>
      <c r="F1" s="432"/>
      <c r="G1" s="432"/>
      <c r="H1" s="432"/>
      <c r="I1" s="432"/>
      <c r="J1" s="429"/>
      <c r="K1" s="428"/>
      <c r="L1" s="428"/>
    </row>
    <row r="2" spans="1:18" ht="28" customHeight="1">
      <c r="A2" s="608"/>
      <c r="B2" s="608"/>
      <c r="C2" s="608"/>
      <c r="D2" s="428"/>
      <c r="E2" s="428"/>
      <c r="F2" s="433"/>
      <c r="G2" s="433"/>
      <c r="H2" s="433"/>
      <c r="I2" s="433"/>
      <c r="J2" s="430"/>
    </row>
    <row r="3" spans="1:18" ht="28" customHeight="1">
      <c r="A3" s="609" t="s">
        <v>378</v>
      </c>
      <c r="B3" s="609"/>
      <c r="C3" s="609"/>
      <c r="D3" s="428"/>
      <c r="E3" s="428"/>
      <c r="F3" s="434"/>
      <c r="G3" s="434"/>
      <c r="H3" s="434"/>
      <c r="I3" s="434"/>
      <c r="J3" s="435"/>
    </row>
    <row r="4" spans="1:18" ht="28" customHeight="1">
      <c r="A4" s="609"/>
      <c r="B4" s="609"/>
      <c r="C4" s="609"/>
      <c r="D4" s="428"/>
      <c r="E4" s="428"/>
      <c r="F4" s="436"/>
      <c r="G4" s="436"/>
      <c r="H4" s="436"/>
      <c r="I4" s="436"/>
      <c r="J4" s="435"/>
    </row>
    <row r="5" spans="1:18" ht="28" customHeight="1">
      <c r="A5" s="609"/>
      <c r="B5" s="609"/>
      <c r="C5" s="609"/>
      <c r="D5" s="215"/>
      <c r="E5" s="215"/>
      <c r="F5" s="216"/>
    </row>
    <row r="6" spans="1:18" ht="28" customHeight="1">
      <c r="A6" s="609"/>
      <c r="B6" s="609"/>
      <c r="C6" s="609"/>
      <c r="D6" s="215"/>
      <c r="E6" s="215"/>
      <c r="F6" s="216"/>
    </row>
    <row r="7" spans="1:18" ht="28" customHeight="1">
      <c r="A7" s="610" t="s">
        <v>43</v>
      </c>
      <c r="B7" s="610"/>
      <c r="C7" s="610"/>
      <c r="D7" s="1"/>
      <c r="E7" s="1"/>
      <c r="F7" s="437"/>
      <c r="G7" s="437"/>
      <c r="H7" s="437"/>
      <c r="I7" s="437"/>
      <c r="J7" s="438"/>
      <c r="K7" s="427"/>
      <c r="L7" s="427"/>
      <c r="M7" s="427"/>
      <c r="N7" s="427"/>
      <c r="O7" s="427"/>
      <c r="P7" s="427"/>
      <c r="Q7" s="427"/>
      <c r="R7" s="427"/>
    </row>
    <row r="8" spans="1:18" ht="28" customHeight="1">
      <c r="A8" s="611" t="s">
        <v>379</v>
      </c>
      <c r="B8" s="611" t="s">
        <v>366</v>
      </c>
      <c r="C8" s="611" t="s">
        <v>380</v>
      </c>
      <c r="D8" s="2"/>
      <c r="E8" s="2"/>
      <c r="F8" s="437"/>
      <c r="G8" s="437"/>
      <c r="H8" s="437"/>
      <c r="I8" s="437"/>
      <c r="J8" s="438"/>
      <c r="K8" s="427"/>
      <c r="L8" s="427"/>
      <c r="M8" s="427"/>
      <c r="N8" s="427"/>
      <c r="O8" s="427"/>
      <c r="P8" s="427"/>
      <c r="Q8" s="427"/>
      <c r="R8" s="427"/>
    </row>
    <row r="9" spans="1:18" ht="28" customHeight="1">
      <c r="A9" s="611"/>
      <c r="B9" s="611"/>
      <c r="C9" s="611"/>
      <c r="D9" s="4"/>
      <c r="E9" s="2"/>
      <c r="F9" s="439"/>
      <c r="G9" s="439"/>
      <c r="H9" s="439"/>
      <c r="I9" s="439"/>
      <c r="J9" s="440"/>
      <c r="K9" s="4"/>
      <c r="L9" s="4"/>
      <c r="M9" s="4"/>
      <c r="N9" s="4"/>
      <c r="O9" s="4"/>
      <c r="P9" s="4"/>
      <c r="Q9" s="4"/>
      <c r="R9" s="4"/>
    </row>
    <row r="10" spans="1:18" ht="28" customHeight="1">
      <c r="A10" s="611"/>
      <c r="B10" s="611"/>
      <c r="C10" s="611"/>
      <c r="D10" s="4"/>
      <c r="E10" s="2"/>
      <c r="F10" s="439"/>
      <c r="G10" s="439"/>
      <c r="H10" s="439"/>
      <c r="I10" s="439"/>
      <c r="J10" s="440"/>
      <c r="K10" s="4"/>
      <c r="L10" s="4"/>
      <c r="M10" s="4"/>
      <c r="N10" s="4"/>
      <c r="O10" s="4"/>
      <c r="P10" s="4"/>
      <c r="Q10" s="4"/>
      <c r="R10" s="4"/>
    </row>
    <row r="11" spans="1:18" ht="28" customHeight="1">
      <c r="A11" s="611"/>
      <c r="B11" s="611"/>
      <c r="C11" s="611"/>
      <c r="D11" s="4"/>
      <c r="E11" s="2"/>
      <c r="F11" s="441"/>
      <c r="G11" s="441"/>
      <c r="H11" s="441"/>
      <c r="I11" s="441"/>
      <c r="J11" s="440"/>
      <c r="K11" s="4"/>
      <c r="L11" s="4"/>
      <c r="M11" s="4"/>
      <c r="N11" s="4"/>
      <c r="O11" s="4"/>
      <c r="P11" s="4"/>
      <c r="Q11" s="4"/>
      <c r="R11" s="4"/>
    </row>
    <row r="12" spans="1:18" ht="28" customHeight="1">
      <c r="A12" s="612" t="s">
        <v>381</v>
      </c>
      <c r="B12" s="612"/>
      <c r="C12" s="612"/>
      <c r="D12" s="4"/>
      <c r="E12" s="2"/>
      <c r="F12" s="442"/>
      <c r="G12" s="442"/>
      <c r="H12" s="442"/>
      <c r="I12" s="442"/>
      <c r="J12" s="440"/>
      <c r="K12" s="4"/>
      <c r="L12" s="4"/>
      <c r="M12" s="4"/>
      <c r="N12" s="4"/>
      <c r="O12" s="4"/>
      <c r="P12" s="4"/>
      <c r="Q12" s="4"/>
      <c r="R12" s="4"/>
    </row>
    <row r="13" spans="1:18" ht="28" customHeight="1">
      <c r="A13" s="612"/>
      <c r="B13" s="612"/>
      <c r="C13" s="612"/>
      <c r="D13" s="4"/>
      <c r="E13" s="2"/>
      <c r="F13" s="442"/>
      <c r="G13" s="442"/>
      <c r="H13" s="442"/>
      <c r="I13" s="442"/>
      <c r="J13" s="440"/>
      <c r="K13" s="4"/>
      <c r="L13" s="4"/>
      <c r="M13" s="4"/>
      <c r="N13" s="4"/>
      <c r="O13" s="4"/>
      <c r="P13" s="4"/>
      <c r="Q13" s="4"/>
      <c r="R13" s="4"/>
    </row>
    <row r="14" spans="1:18" ht="28" customHeight="1">
      <c r="A14" s="655" t="s">
        <v>343</v>
      </c>
      <c r="B14" s="655"/>
      <c r="C14" s="655"/>
      <c r="D14" s="4"/>
      <c r="E14" s="2"/>
      <c r="F14" s="442"/>
      <c r="G14" s="442"/>
      <c r="H14" s="442"/>
      <c r="I14" s="442"/>
      <c r="J14" s="440"/>
      <c r="K14" s="4"/>
      <c r="L14" s="4"/>
      <c r="M14" s="4"/>
      <c r="N14" s="4"/>
      <c r="O14" s="4"/>
      <c r="P14" s="4"/>
      <c r="Q14" s="4"/>
      <c r="R14" s="4"/>
    </row>
    <row r="15" spans="1:18" ht="28" customHeight="1">
      <c r="A15" s="655"/>
      <c r="B15" s="655"/>
      <c r="C15" s="655"/>
      <c r="D15" s="4"/>
      <c r="E15" s="2"/>
      <c r="F15" s="442"/>
      <c r="G15" s="442"/>
      <c r="H15" s="442"/>
      <c r="I15" s="442"/>
      <c r="J15" s="440"/>
      <c r="K15" s="4"/>
      <c r="L15" s="4"/>
      <c r="M15" s="4"/>
      <c r="N15" s="4"/>
      <c r="O15" s="4"/>
      <c r="P15" s="4"/>
      <c r="Q15" s="4"/>
      <c r="R15" s="4"/>
    </row>
    <row r="16" spans="1:18" ht="28" customHeight="1">
      <c r="A16" s="571" t="s">
        <v>450</v>
      </c>
      <c r="B16" s="571"/>
      <c r="C16" s="571"/>
      <c r="D16" s="4"/>
      <c r="E16" s="2"/>
      <c r="F16" s="442"/>
      <c r="G16" s="442"/>
      <c r="H16" s="442"/>
      <c r="I16" s="442"/>
      <c r="J16" s="440"/>
      <c r="K16" s="4"/>
      <c r="L16" s="4"/>
      <c r="M16" s="4"/>
      <c r="N16" s="4"/>
      <c r="O16" s="4"/>
      <c r="P16" s="4"/>
      <c r="Q16" s="4"/>
      <c r="R16" s="4"/>
    </row>
    <row r="17" spans="1:18" ht="28" customHeight="1">
      <c r="A17" s="571"/>
      <c r="B17" s="571"/>
      <c r="C17" s="571"/>
      <c r="D17" s="4"/>
      <c r="E17" s="2"/>
      <c r="F17" s="442"/>
      <c r="G17" s="442"/>
      <c r="H17" s="442"/>
      <c r="I17" s="442"/>
      <c r="J17" s="440"/>
      <c r="K17" s="4"/>
      <c r="L17" s="4"/>
      <c r="M17" s="4"/>
      <c r="N17" s="4"/>
      <c r="O17" s="4"/>
      <c r="P17" s="4"/>
      <c r="Q17" s="4"/>
      <c r="R17" s="4"/>
    </row>
    <row r="18" spans="1:18" ht="28" customHeight="1">
      <c r="A18" s="571"/>
      <c r="B18" s="571"/>
      <c r="C18" s="571"/>
      <c r="D18" s="4"/>
      <c r="E18" s="2"/>
      <c r="F18" s="442"/>
      <c r="G18" s="442"/>
      <c r="H18" s="442"/>
      <c r="I18" s="442"/>
      <c r="J18" s="440"/>
      <c r="K18" s="4"/>
      <c r="L18" s="4"/>
      <c r="M18" s="4"/>
      <c r="N18" s="4"/>
      <c r="O18" s="4"/>
      <c r="P18" s="4"/>
      <c r="Q18" s="4"/>
      <c r="R18" s="4"/>
    </row>
    <row r="19" spans="1:18" ht="28" customHeight="1">
      <c r="A19" s="571"/>
      <c r="B19" s="571"/>
      <c r="C19" s="571"/>
      <c r="D19" s="4"/>
      <c r="E19" s="2"/>
      <c r="F19" s="442"/>
      <c r="G19" s="442"/>
      <c r="H19" s="442"/>
      <c r="I19" s="442"/>
      <c r="J19" s="440"/>
      <c r="K19" s="4"/>
      <c r="L19" s="4"/>
      <c r="M19" s="4"/>
      <c r="N19" s="4"/>
      <c r="O19" s="4"/>
      <c r="P19" s="4"/>
      <c r="Q19" s="4"/>
      <c r="R19" s="4"/>
    </row>
    <row r="20" spans="1:18" ht="36" customHeight="1">
      <c r="A20" s="572" t="s">
        <v>451</v>
      </c>
      <c r="B20" s="572"/>
      <c r="C20" s="572"/>
      <c r="D20" s="4"/>
      <c r="E20" s="2"/>
      <c r="F20" s="442"/>
      <c r="G20" s="442"/>
      <c r="H20" s="442"/>
      <c r="I20" s="442"/>
      <c r="J20" s="440"/>
      <c r="K20" s="4"/>
      <c r="L20" s="4"/>
      <c r="M20" s="4"/>
      <c r="N20" s="4"/>
      <c r="O20" s="4"/>
      <c r="P20" s="4"/>
      <c r="Q20" s="4"/>
      <c r="R20" s="4"/>
    </row>
    <row r="21" spans="1:18" ht="47.25" customHeight="1">
      <c r="A21" s="572"/>
      <c r="B21" s="572"/>
      <c r="C21" s="572"/>
      <c r="D21" s="4"/>
      <c r="E21" s="2"/>
      <c r="F21" s="442"/>
      <c r="G21" s="442"/>
      <c r="H21" s="442"/>
      <c r="I21" s="442"/>
      <c r="J21" s="440"/>
      <c r="K21" s="4"/>
      <c r="L21" s="4"/>
      <c r="M21" s="4"/>
      <c r="N21" s="4"/>
      <c r="O21" s="4"/>
      <c r="P21" s="4"/>
      <c r="Q21" s="4"/>
      <c r="R21" s="4"/>
    </row>
    <row r="22" spans="1:18" ht="36" customHeight="1">
      <c r="A22" s="572"/>
      <c r="B22" s="572"/>
      <c r="C22" s="572"/>
      <c r="D22" s="4"/>
      <c r="E22" s="2"/>
      <c r="F22" s="442"/>
      <c r="G22" s="442"/>
      <c r="H22" s="442"/>
      <c r="I22" s="442"/>
      <c r="J22" s="440"/>
      <c r="K22" s="4"/>
      <c r="L22" s="4"/>
      <c r="M22" s="4"/>
      <c r="N22" s="4"/>
      <c r="O22" s="4"/>
      <c r="P22" s="4"/>
      <c r="Q22" s="4"/>
      <c r="R22" s="4"/>
    </row>
    <row r="23" spans="1:18" ht="28" customHeight="1">
      <c r="A23" s="571" t="s">
        <v>515</v>
      </c>
      <c r="B23" s="571"/>
      <c r="C23" s="571"/>
      <c r="D23" s="4"/>
      <c r="E23" s="2"/>
      <c r="F23" s="442"/>
      <c r="G23" s="442"/>
      <c r="H23" s="442"/>
      <c r="I23" s="442"/>
      <c r="J23" s="440"/>
      <c r="K23" s="4"/>
      <c r="L23" s="4"/>
      <c r="M23" s="4"/>
      <c r="N23" s="4"/>
      <c r="O23" s="4"/>
      <c r="P23" s="4"/>
      <c r="Q23" s="4"/>
      <c r="R23" s="4"/>
    </row>
    <row r="24" spans="1:18" ht="48" customHeight="1">
      <c r="A24" s="571"/>
      <c r="B24" s="571"/>
      <c r="C24" s="571"/>
      <c r="D24" s="4"/>
      <c r="E24" s="2"/>
      <c r="F24" s="442"/>
      <c r="G24" s="442"/>
      <c r="H24" s="442"/>
      <c r="I24" s="442"/>
      <c r="J24" s="440"/>
      <c r="K24" s="4"/>
      <c r="L24" s="4"/>
      <c r="M24" s="4"/>
      <c r="N24" s="4"/>
      <c r="O24" s="4"/>
      <c r="P24" s="4"/>
      <c r="Q24" s="4"/>
      <c r="R24" s="4"/>
    </row>
    <row r="25" spans="1:18" ht="28" customHeight="1">
      <c r="A25" s="571" t="s">
        <v>514</v>
      </c>
      <c r="B25" s="571"/>
      <c r="C25" s="571"/>
      <c r="D25" s="4"/>
      <c r="E25" s="2"/>
      <c r="F25" s="442"/>
      <c r="G25" s="442"/>
      <c r="H25" s="442"/>
      <c r="I25" s="442"/>
      <c r="J25" s="440"/>
      <c r="K25" s="4"/>
      <c r="L25" s="4"/>
      <c r="M25" s="4"/>
      <c r="N25" s="4"/>
      <c r="O25" s="4"/>
      <c r="P25" s="4"/>
      <c r="Q25" s="4"/>
      <c r="R25" s="4"/>
    </row>
    <row r="26" spans="1:18" ht="28" customHeight="1">
      <c r="A26" s="571"/>
      <c r="B26" s="571"/>
      <c r="C26" s="571"/>
      <c r="D26" s="4"/>
      <c r="E26" s="2"/>
      <c r="F26" s="442"/>
      <c r="G26" s="442"/>
      <c r="H26" s="442"/>
      <c r="I26" s="442"/>
      <c r="J26" s="440"/>
      <c r="K26" s="4"/>
      <c r="L26" s="4"/>
      <c r="M26" s="4"/>
      <c r="N26" s="4"/>
      <c r="O26" s="4"/>
      <c r="P26" s="4"/>
      <c r="Q26" s="4"/>
      <c r="R26" s="4"/>
    </row>
    <row r="27" spans="1:18" ht="28" customHeight="1">
      <c r="A27" s="572" t="s">
        <v>452</v>
      </c>
      <c r="B27" s="572"/>
      <c r="C27" s="572"/>
      <c r="D27" s="4"/>
      <c r="E27" s="2"/>
      <c r="F27" s="442"/>
      <c r="G27" s="442"/>
      <c r="H27" s="442"/>
      <c r="I27" s="442"/>
      <c r="J27" s="440"/>
      <c r="K27" s="4"/>
      <c r="L27" s="4"/>
      <c r="M27" s="4"/>
      <c r="N27" s="4"/>
      <c r="O27" s="4"/>
      <c r="P27" s="4"/>
      <c r="Q27" s="4"/>
      <c r="R27" s="4"/>
    </row>
    <row r="28" spans="1:18" ht="48" customHeight="1">
      <c r="A28" s="572"/>
      <c r="B28" s="572"/>
      <c r="C28" s="572"/>
      <c r="D28" s="4"/>
      <c r="E28" s="2"/>
      <c r="F28" s="442"/>
      <c r="G28" s="442"/>
      <c r="H28" s="442"/>
      <c r="I28" s="442"/>
      <c r="J28" s="440"/>
      <c r="K28" s="4"/>
      <c r="L28" s="4"/>
      <c r="M28" s="4"/>
      <c r="N28" s="4"/>
      <c r="O28" s="4"/>
      <c r="P28" s="4"/>
      <c r="Q28" s="4"/>
      <c r="R28" s="4"/>
    </row>
    <row r="29" spans="1:18" ht="28" customHeight="1">
      <c r="A29" s="469"/>
      <c r="B29" s="469"/>
      <c r="C29" s="469"/>
      <c r="D29" s="4"/>
      <c r="E29" s="2"/>
      <c r="F29" s="442"/>
      <c r="G29" s="442"/>
      <c r="H29" s="442"/>
      <c r="I29" s="442"/>
      <c r="J29" s="440"/>
      <c r="K29" s="4"/>
      <c r="L29" s="4"/>
      <c r="M29" s="4"/>
      <c r="N29" s="4"/>
      <c r="O29" s="4"/>
      <c r="P29" s="4"/>
      <c r="Q29" s="4"/>
      <c r="R29" s="4"/>
    </row>
    <row r="30" spans="1:18" ht="28" customHeight="1">
      <c r="A30" s="469"/>
      <c r="B30" s="469"/>
      <c r="C30" s="469"/>
      <c r="D30" s="4"/>
      <c r="E30" s="2"/>
      <c r="F30" s="442"/>
      <c r="G30" s="442"/>
      <c r="H30" s="442"/>
      <c r="I30" s="442"/>
      <c r="J30" s="440"/>
      <c r="K30" s="4"/>
      <c r="L30" s="4"/>
      <c r="M30" s="4"/>
      <c r="N30" s="4"/>
      <c r="O30" s="4"/>
      <c r="P30" s="4"/>
      <c r="Q30" s="4"/>
      <c r="R30" s="4"/>
    </row>
    <row r="31" spans="1:18" ht="28" customHeight="1">
      <c r="A31" s="613" t="s">
        <v>382</v>
      </c>
      <c r="B31" s="614"/>
      <c r="C31" s="615"/>
      <c r="D31" s="4"/>
      <c r="E31" s="2"/>
      <c r="F31" s="442"/>
      <c r="G31" s="442"/>
      <c r="H31" s="442"/>
      <c r="I31" s="442"/>
      <c r="J31" s="440"/>
      <c r="K31" s="4"/>
      <c r="L31" s="4"/>
      <c r="M31" s="4"/>
      <c r="N31" s="4"/>
      <c r="O31" s="4"/>
      <c r="P31" s="4"/>
      <c r="Q31" s="4"/>
      <c r="R31" s="4"/>
    </row>
    <row r="32" spans="1:18" ht="28" customHeight="1">
      <c r="A32" s="616"/>
      <c r="B32" s="617"/>
      <c r="C32" s="618"/>
      <c r="D32" s="4"/>
      <c r="E32" s="2"/>
      <c r="F32" s="443"/>
      <c r="G32" s="443"/>
      <c r="H32" s="443"/>
      <c r="I32" s="443"/>
      <c r="J32" s="440"/>
      <c r="K32" s="4"/>
      <c r="L32" s="4"/>
      <c r="M32" s="4"/>
      <c r="N32" s="4"/>
      <c r="O32" s="4"/>
      <c r="P32" s="4"/>
      <c r="Q32" s="4"/>
      <c r="R32" s="4"/>
    </row>
    <row r="33" spans="1:18" ht="28" customHeight="1">
      <c r="A33" s="616"/>
      <c r="B33" s="617"/>
      <c r="C33" s="618"/>
      <c r="D33" s="2"/>
      <c r="E33" s="2"/>
      <c r="F33" s="443"/>
      <c r="G33" s="443"/>
      <c r="H33" s="443"/>
      <c r="I33" s="443"/>
      <c r="J33" s="440"/>
      <c r="K33" s="4"/>
      <c r="L33" s="4"/>
      <c r="M33" s="4"/>
      <c r="N33" s="4"/>
      <c r="O33" s="4"/>
      <c r="P33" s="4"/>
      <c r="Q33" s="4"/>
      <c r="R33" s="4"/>
    </row>
    <row r="34" spans="1:18" ht="28" customHeight="1">
      <c r="A34" s="616"/>
      <c r="B34" s="617"/>
      <c r="C34" s="618"/>
      <c r="D34" s="2"/>
      <c r="E34" s="2"/>
      <c r="F34" s="441"/>
      <c r="G34" s="441"/>
      <c r="H34" s="441"/>
      <c r="I34" s="441"/>
      <c r="J34" s="440"/>
      <c r="K34" s="4"/>
      <c r="L34" s="4"/>
      <c r="M34" s="4"/>
      <c r="N34" s="4"/>
      <c r="O34" s="4"/>
      <c r="P34" s="4"/>
      <c r="Q34" s="4"/>
      <c r="R34" s="4"/>
    </row>
    <row r="35" spans="1:18" ht="28" customHeight="1">
      <c r="A35" s="616"/>
      <c r="B35" s="617"/>
      <c r="C35" s="618"/>
      <c r="D35" s="2"/>
      <c r="E35" s="2"/>
      <c r="F35" s="442"/>
      <c r="G35" s="442"/>
      <c r="H35" s="442"/>
      <c r="I35" s="442"/>
      <c r="J35" s="440"/>
      <c r="K35" s="4"/>
      <c r="L35" s="4"/>
      <c r="M35" s="4"/>
      <c r="N35" s="4"/>
      <c r="O35" s="4"/>
      <c r="P35" s="4"/>
      <c r="Q35" s="4"/>
      <c r="R35" s="4"/>
    </row>
    <row r="36" spans="1:18" ht="28" customHeight="1">
      <c r="A36" s="616"/>
      <c r="B36" s="617"/>
      <c r="C36" s="618"/>
      <c r="D36" s="2"/>
      <c r="E36" s="2"/>
      <c r="F36" s="444"/>
      <c r="G36" s="444"/>
      <c r="H36" s="444"/>
      <c r="I36" s="444"/>
      <c r="J36" s="440"/>
      <c r="K36" s="4"/>
      <c r="L36" s="4"/>
      <c r="M36" s="4"/>
      <c r="N36" s="4"/>
      <c r="O36" s="4"/>
      <c r="P36" s="4"/>
      <c r="Q36" s="4"/>
      <c r="R36" s="4"/>
    </row>
    <row r="37" spans="1:18" ht="28" customHeight="1">
      <c r="A37" s="619"/>
      <c r="B37" s="620"/>
      <c r="C37" s="621"/>
      <c r="D37" s="2"/>
      <c r="E37" s="2"/>
      <c r="F37" s="444"/>
      <c r="G37" s="444"/>
      <c r="H37" s="444"/>
      <c r="I37" s="444"/>
      <c r="J37" s="4"/>
      <c r="K37" s="4"/>
      <c r="L37" s="4"/>
      <c r="M37" s="4"/>
      <c r="N37" s="4"/>
      <c r="O37" s="4"/>
      <c r="P37" s="4"/>
      <c r="Q37" s="4"/>
      <c r="R37" s="4"/>
    </row>
    <row r="38" spans="1:18" ht="28" customHeight="1">
      <c r="A38" s="622" t="s">
        <v>383</v>
      </c>
      <c r="B38" s="623"/>
      <c r="C38" s="624"/>
      <c r="D38" s="2"/>
      <c r="E38" s="2"/>
      <c r="F38" s="445"/>
      <c r="G38" s="445"/>
      <c r="H38" s="445"/>
      <c r="I38" s="445"/>
      <c r="J38" s="4"/>
      <c r="K38" s="4"/>
      <c r="L38" s="4"/>
      <c r="M38" s="4"/>
      <c r="N38" s="4"/>
      <c r="O38" s="4"/>
      <c r="P38" s="4"/>
      <c r="Q38" s="4"/>
      <c r="R38" s="4"/>
    </row>
    <row r="39" spans="1:18" ht="28" customHeight="1">
      <c r="A39" s="625"/>
      <c r="B39" s="626"/>
      <c r="C39" s="627"/>
      <c r="D39" s="2"/>
      <c r="E39" s="2"/>
      <c r="F39" s="446"/>
      <c r="G39" s="446"/>
      <c r="H39" s="446"/>
      <c r="I39" s="446"/>
      <c r="J39" s="4"/>
      <c r="K39" s="4"/>
      <c r="L39" s="4"/>
      <c r="M39" s="4"/>
      <c r="N39" s="4"/>
      <c r="O39" s="4"/>
      <c r="P39" s="4"/>
      <c r="Q39" s="4"/>
      <c r="R39" s="4"/>
    </row>
    <row r="40" spans="1:18" ht="28" customHeight="1">
      <c r="A40" s="628"/>
      <c r="B40" s="629"/>
      <c r="C40" s="630"/>
      <c r="D40" s="2"/>
      <c r="E40" s="2"/>
      <c r="F40" s="446"/>
      <c r="G40" s="446"/>
      <c r="H40" s="446"/>
      <c r="I40" s="446"/>
      <c r="J40" s="4"/>
      <c r="K40" s="4"/>
      <c r="L40" s="4"/>
      <c r="M40" s="4"/>
      <c r="N40" s="4"/>
      <c r="O40" s="4"/>
      <c r="P40" s="4"/>
      <c r="Q40" s="4"/>
      <c r="R40" s="4"/>
    </row>
    <row r="41" spans="1:18" ht="28" customHeight="1">
      <c r="A41" s="631" t="s">
        <v>330</v>
      </c>
      <c r="B41" s="631"/>
      <c r="C41" s="631"/>
      <c r="D41" s="2"/>
      <c r="E41" s="2"/>
      <c r="F41" s="446"/>
      <c r="G41" s="446"/>
      <c r="H41" s="446"/>
      <c r="I41" s="446"/>
      <c r="J41" s="4"/>
      <c r="K41" s="4"/>
      <c r="L41" s="4"/>
      <c r="M41" s="4"/>
      <c r="N41" s="4"/>
      <c r="O41" s="4"/>
      <c r="P41" s="4"/>
      <c r="Q41" s="4"/>
      <c r="R41" s="4"/>
    </row>
    <row r="42" spans="1:18" ht="28" customHeight="1">
      <c r="A42" s="638" t="s">
        <v>384</v>
      </c>
      <c r="B42" s="638"/>
      <c r="C42" s="638"/>
      <c r="D42" s="3"/>
      <c r="E42" s="3"/>
      <c r="F42" s="446"/>
      <c r="G42" s="446"/>
      <c r="H42" s="446"/>
      <c r="I42" s="446"/>
      <c r="J42" s="4"/>
      <c r="K42" s="4"/>
      <c r="L42" s="4"/>
      <c r="M42" s="4"/>
      <c r="N42" s="4"/>
      <c r="O42" s="4"/>
      <c r="P42" s="4"/>
      <c r="Q42" s="4"/>
      <c r="R42" s="4"/>
    </row>
    <row r="43" spans="1:18" ht="28" customHeight="1">
      <c r="A43" s="639" t="s">
        <v>385</v>
      </c>
      <c r="B43" s="640"/>
      <c r="C43" s="641"/>
      <c r="D43" s="3"/>
      <c r="E43" s="3"/>
      <c r="F43" s="447"/>
      <c r="G43" s="447"/>
      <c r="H43" s="447"/>
      <c r="I43" s="447"/>
      <c r="J43" s="4"/>
      <c r="K43" s="4"/>
      <c r="L43" s="4"/>
      <c r="M43" s="4"/>
      <c r="N43" s="4"/>
      <c r="O43" s="4"/>
      <c r="P43" s="4"/>
      <c r="Q43" s="4"/>
      <c r="R43" s="4"/>
    </row>
    <row r="44" spans="1:18" ht="28" customHeight="1">
      <c r="A44" s="642" t="s">
        <v>386</v>
      </c>
      <c r="B44" s="643"/>
      <c r="C44" s="644"/>
      <c r="D44" s="3"/>
      <c r="E44" s="3"/>
      <c r="F44" s="448"/>
      <c r="G44" s="448"/>
      <c r="H44" s="448"/>
      <c r="I44" s="448"/>
      <c r="J44" s="4"/>
      <c r="K44" s="4"/>
      <c r="L44" s="4"/>
      <c r="M44" s="4"/>
      <c r="N44" s="4"/>
      <c r="O44" s="4"/>
      <c r="P44" s="4"/>
      <c r="Q44" s="4"/>
      <c r="R44" s="4"/>
    </row>
    <row r="45" spans="1:18" ht="28" customHeight="1">
      <c r="A45" s="645"/>
      <c r="B45" s="646"/>
      <c r="C45" s="647"/>
      <c r="D45" s="2"/>
      <c r="E45" s="2"/>
      <c r="F45" s="448"/>
      <c r="G45" s="448"/>
      <c r="H45" s="448"/>
      <c r="I45" s="448"/>
      <c r="J45" s="4"/>
      <c r="K45" s="4"/>
      <c r="L45" s="4"/>
      <c r="M45" s="4"/>
      <c r="N45" s="4"/>
      <c r="O45" s="4"/>
      <c r="P45" s="4"/>
      <c r="Q45" s="4"/>
      <c r="R45" s="4"/>
    </row>
    <row r="46" spans="1:18" ht="28" customHeight="1">
      <c r="A46" s="648" t="s">
        <v>387</v>
      </c>
      <c r="B46" s="649"/>
      <c r="C46" s="650"/>
      <c r="D46" s="2"/>
      <c r="E46" s="2"/>
      <c r="F46" s="442"/>
      <c r="G46" s="442"/>
      <c r="H46" s="442"/>
      <c r="I46" s="442"/>
      <c r="J46" s="4"/>
      <c r="K46" s="4"/>
      <c r="L46" s="4"/>
      <c r="M46" s="4"/>
      <c r="N46" s="4"/>
      <c r="O46" s="4"/>
      <c r="P46" s="4"/>
      <c r="Q46" s="4"/>
      <c r="R46" s="4"/>
    </row>
    <row r="47" spans="1:18" ht="28" customHeight="1">
      <c r="A47" s="651"/>
      <c r="B47" s="652"/>
      <c r="C47" s="653"/>
      <c r="D47" s="2"/>
      <c r="E47" s="2"/>
      <c r="F47" s="442"/>
      <c r="G47" s="442"/>
      <c r="H47" s="442"/>
      <c r="I47" s="442"/>
      <c r="J47" s="4"/>
      <c r="K47" s="4"/>
      <c r="L47" s="4"/>
      <c r="M47" s="4"/>
      <c r="N47" s="4"/>
      <c r="O47" s="4"/>
      <c r="P47" s="4"/>
      <c r="Q47" s="4"/>
      <c r="R47" s="4"/>
    </row>
    <row r="48" spans="1:18" ht="28" customHeight="1">
      <c r="A48" s="654" t="s">
        <v>388</v>
      </c>
      <c r="B48" s="654"/>
      <c r="C48" s="654"/>
      <c r="D48" s="2"/>
      <c r="E48" s="2"/>
      <c r="F48" s="449"/>
      <c r="G48" s="449"/>
      <c r="H48" s="449"/>
      <c r="I48" s="449"/>
      <c r="J48" s="4"/>
      <c r="K48" s="4"/>
      <c r="L48" s="4"/>
      <c r="M48" s="4"/>
      <c r="N48" s="4"/>
      <c r="O48" s="4"/>
      <c r="P48" s="4"/>
      <c r="Q48" s="4"/>
      <c r="R48" s="4"/>
    </row>
    <row r="49" spans="1:18" ht="28" customHeight="1">
      <c r="A49" s="667" t="s">
        <v>389</v>
      </c>
      <c r="B49" s="667"/>
      <c r="C49" s="667"/>
      <c r="D49" s="2"/>
      <c r="E49" s="2"/>
      <c r="F49" s="449"/>
      <c r="G49" s="449"/>
      <c r="H49" s="449"/>
      <c r="I49" s="449"/>
      <c r="J49" s="4"/>
      <c r="K49" s="4"/>
      <c r="L49" s="4"/>
      <c r="M49" s="4"/>
      <c r="N49" s="4"/>
      <c r="O49" s="4"/>
      <c r="P49" s="4"/>
      <c r="Q49" s="4"/>
      <c r="R49" s="4"/>
    </row>
    <row r="50" spans="1:18" ht="28" customHeight="1">
      <c r="A50" s="668" t="s">
        <v>337</v>
      </c>
      <c r="B50" s="668"/>
      <c r="C50" s="668"/>
      <c r="D50" s="2"/>
      <c r="E50" s="2"/>
      <c r="F50" s="449"/>
      <c r="G50" s="449"/>
      <c r="H50" s="449"/>
      <c r="I50" s="449"/>
      <c r="J50" s="4"/>
      <c r="K50" s="4"/>
      <c r="L50" s="4"/>
      <c r="M50" s="4"/>
      <c r="N50" s="4"/>
      <c r="O50" s="4"/>
      <c r="P50" s="4"/>
      <c r="Q50" s="4"/>
      <c r="R50" s="4"/>
    </row>
    <row r="51" spans="1:18" ht="28" customHeight="1">
      <c r="A51" s="669" t="s">
        <v>390</v>
      </c>
      <c r="B51" s="670"/>
      <c r="C51" s="671"/>
      <c r="D51" s="2"/>
      <c r="E51" s="2"/>
      <c r="F51" s="449"/>
      <c r="G51" s="449"/>
      <c r="H51" s="449"/>
      <c r="I51" s="449"/>
      <c r="J51" s="4"/>
      <c r="K51" s="4"/>
      <c r="L51" s="4"/>
      <c r="M51" s="4"/>
      <c r="N51" s="4"/>
      <c r="O51" s="4"/>
      <c r="P51" s="4"/>
      <c r="Q51" s="4"/>
      <c r="R51" s="4"/>
    </row>
    <row r="52" spans="1:18" ht="28" customHeight="1">
      <c r="A52" s="586" t="s">
        <v>391</v>
      </c>
      <c r="B52" s="587"/>
      <c r="C52" s="588"/>
      <c r="D52" s="2"/>
      <c r="E52" s="2"/>
      <c r="F52" s="450"/>
      <c r="G52" s="450"/>
      <c r="H52" s="450"/>
      <c r="I52" s="450"/>
      <c r="J52" s="4"/>
      <c r="K52" s="4"/>
      <c r="L52" s="4"/>
      <c r="M52" s="4"/>
      <c r="N52" s="4"/>
      <c r="O52" s="4"/>
      <c r="P52" s="4"/>
      <c r="Q52" s="4"/>
      <c r="R52" s="4"/>
    </row>
    <row r="53" spans="1:18" ht="28" customHeight="1">
      <c r="A53" s="589"/>
      <c r="B53" s="590"/>
      <c r="C53" s="591"/>
      <c r="D53" s="2"/>
      <c r="E53" s="2"/>
      <c r="F53" s="450"/>
      <c r="G53" s="450"/>
      <c r="H53" s="450"/>
      <c r="I53" s="450"/>
      <c r="J53" s="4"/>
      <c r="K53" s="4"/>
      <c r="L53" s="4"/>
      <c r="M53" s="4"/>
      <c r="N53" s="4"/>
      <c r="O53" s="4"/>
      <c r="P53" s="4"/>
      <c r="Q53" s="4"/>
      <c r="R53" s="4"/>
    </row>
    <row r="54" spans="1:18" ht="28" customHeight="1">
      <c r="A54" s="632" t="s">
        <v>392</v>
      </c>
      <c r="B54" s="633"/>
      <c r="C54" s="634"/>
      <c r="D54" s="2"/>
      <c r="E54" s="2"/>
      <c r="F54" s="450"/>
      <c r="G54" s="450"/>
      <c r="H54" s="450"/>
      <c r="I54" s="450"/>
      <c r="J54" s="4"/>
      <c r="K54" s="4"/>
      <c r="L54" s="4"/>
      <c r="M54" s="4"/>
      <c r="N54" s="4"/>
      <c r="O54" s="4"/>
      <c r="P54" s="4"/>
      <c r="Q54" s="4"/>
      <c r="R54" s="4"/>
    </row>
    <row r="55" spans="1:18" ht="28" customHeight="1">
      <c r="A55" s="635"/>
      <c r="B55" s="636"/>
      <c r="C55" s="637"/>
      <c r="D55" s="2"/>
      <c r="E55" s="2"/>
      <c r="F55" s="450"/>
      <c r="G55" s="450"/>
      <c r="H55" s="450"/>
      <c r="I55" s="450"/>
      <c r="J55" s="4"/>
      <c r="K55" s="4"/>
      <c r="L55" s="4"/>
      <c r="M55" s="4"/>
      <c r="N55" s="4"/>
      <c r="O55" s="4"/>
      <c r="P55" s="4"/>
      <c r="Q55" s="4"/>
      <c r="R55" s="4"/>
    </row>
    <row r="56" spans="1:18" ht="28" customHeight="1">
      <c r="A56" s="598" t="s">
        <v>393</v>
      </c>
      <c r="B56" s="599"/>
      <c r="C56" s="600"/>
      <c r="D56" s="2"/>
      <c r="E56" s="2"/>
      <c r="F56" s="442"/>
      <c r="G56" s="442"/>
      <c r="H56" s="442"/>
      <c r="I56" s="442"/>
      <c r="J56" s="4"/>
      <c r="K56" s="4"/>
      <c r="L56" s="4"/>
      <c r="M56" s="4"/>
      <c r="N56" s="4"/>
      <c r="O56" s="4"/>
      <c r="P56" s="4"/>
      <c r="Q56" s="4"/>
      <c r="R56" s="4"/>
    </row>
    <row r="57" spans="1:18" ht="28" customHeight="1">
      <c r="A57" s="586" t="s">
        <v>394</v>
      </c>
      <c r="B57" s="587"/>
      <c r="C57" s="588"/>
      <c r="D57" s="3"/>
      <c r="E57" s="3"/>
      <c r="F57" s="442"/>
      <c r="G57" s="442"/>
      <c r="H57" s="442"/>
      <c r="I57" s="442"/>
      <c r="J57" s="4"/>
      <c r="K57" s="4"/>
      <c r="L57" s="4"/>
      <c r="M57" s="4"/>
      <c r="N57" s="4"/>
      <c r="O57" s="4"/>
      <c r="P57" s="4"/>
      <c r="Q57" s="4"/>
      <c r="R57" s="4"/>
    </row>
    <row r="58" spans="1:18" ht="28" customHeight="1">
      <c r="A58" s="589"/>
      <c r="B58" s="590"/>
      <c r="C58" s="591"/>
      <c r="D58" s="3"/>
      <c r="E58" s="3"/>
      <c r="F58" s="442"/>
      <c r="G58" s="442"/>
      <c r="H58" s="442"/>
      <c r="I58" s="442"/>
      <c r="J58" s="4"/>
      <c r="K58" s="4"/>
      <c r="L58" s="4"/>
      <c r="M58" s="4"/>
      <c r="N58" s="4"/>
      <c r="O58" s="4"/>
      <c r="P58" s="4"/>
      <c r="Q58" s="4"/>
      <c r="R58" s="4"/>
    </row>
    <row r="59" spans="1:18" ht="28" customHeight="1">
      <c r="A59" s="592" t="s">
        <v>395</v>
      </c>
      <c r="B59" s="593"/>
      <c r="C59" s="594"/>
      <c r="D59" s="3"/>
      <c r="E59" s="3"/>
      <c r="F59" s="442"/>
      <c r="G59" s="442"/>
      <c r="H59" s="442"/>
      <c r="I59" s="442"/>
      <c r="J59" s="4"/>
      <c r="K59" s="4"/>
      <c r="L59" s="4"/>
      <c r="M59" s="4"/>
      <c r="N59" s="4"/>
      <c r="O59" s="4"/>
      <c r="P59" s="4"/>
      <c r="Q59" s="4"/>
      <c r="R59" s="4"/>
    </row>
    <row r="60" spans="1:18" ht="28" customHeight="1">
      <c r="A60" s="595"/>
      <c r="B60" s="596"/>
      <c r="C60" s="597"/>
      <c r="D60" s="3"/>
      <c r="E60" s="3"/>
      <c r="F60" s="451"/>
      <c r="G60" s="451"/>
      <c r="H60" s="451"/>
      <c r="I60" s="451"/>
      <c r="J60" s="4"/>
      <c r="K60" s="4"/>
      <c r="L60" s="4"/>
      <c r="M60" s="4"/>
      <c r="N60" s="4"/>
      <c r="O60" s="4"/>
      <c r="P60" s="4"/>
      <c r="Q60" s="4"/>
      <c r="R60" s="4"/>
    </row>
    <row r="61" spans="1:18" ht="28" customHeight="1">
      <c r="A61" s="598" t="s">
        <v>396</v>
      </c>
      <c r="B61" s="599"/>
      <c r="C61" s="600"/>
      <c r="D61" s="3"/>
      <c r="E61" s="3"/>
      <c r="F61" s="452"/>
      <c r="G61" s="452"/>
      <c r="H61" s="452"/>
      <c r="I61" s="452"/>
      <c r="J61" s="4"/>
      <c r="K61" s="4"/>
      <c r="L61" s="4"/>
      <c r="M61" s="4"/>
      <c r="N61" s="4"/>
      <c r="O61" s="4"/>
      <c r="P61" s="4"/>
      <c r="Q61" s="4"/>
      <c r="R61" s="4"/>
    </row>
    <row r="62" spans="1:18" ht="28" customHeight="1">
      <c r="A62" s="672" t="s">
        <v>397</v>
      </c>
      <c r="B62" s="673"/>
      <c r="C62" s="674"/>
      <c r="D62" s="3"/>
      <c r="E62" s="3"/>
      <c r="F62" s="452"/>
      <c r="G62" s="452"/>
      <c r="H62" s="452"/>
      <c r="I62" s="452"/>
      <c r="J62" s="4"/>
      <c r="K62" s="4"/>
      <c r="L62" s="4"/>
      <c r="M62" s="4"/>
      <c r="N62" s="4"/>
      <c r="O62" s="4"/>
      <c r="P62" s="4"/>
      <c r="Q62" s="4"/>
      <c r="R62" s="4"/>
    </row>
    <row r="63" spans="1:18" ht="28" customHeight="1">
      <c r="A63" s="675"/>
      <c r="B63" s="676"/>
      <c r="C63" s="677"/>
      <c r="F63" s="453"/>
      <c r="G63" s="453"/>
      <c r="H63" s="453"/>
      <c r="I63" s="453"/>
    </row>
    <row r="64" spans="1:18" ht="28" customHeight="1">
      <c r="A64" s="601" t="s">
        <v>398</v>
      </c>
      <c r="B64" s="601"/>
      <c r="C64" s="601"/>
      <c r="F64" s="454"/>
      <c r="G64" s="454"/>
      <c r="H64" s="454"/>
      <c r="I64" s="454"/>
    </row>
    <row r="65" spans="1:9" ht="28" customHeight="1">
      <c r="A65" s="601" t="s">
        <v>399</v>
      </c>
      <c r="B65" s="601"/>
      <c r="C65" s="601"/>
      <c r="F65" s="454"/>
      <c r="G65" s="454"/>
      <c r="H65" s="454"/>
      <c r="I65" s="454"/>
    </row>
    <row r="66" spans="1:9" ht="28" customHeight="1">
      <c r="A66" s="601" t="s">
        <v>400</v>
      </c>
      <c r="B66" s="601"/>
      <c r="C66" s="601"/>
      <c r="F66" s="454"/>
      <c r="G66" s="454"/>
      <c r="H66" s="454"/>
      <c r="I66" s="454"/>
    </row>
    <row r="67" spans="1:9" ht="28" customHeight="1">
      <c r="A67" s="601" t="s">
        <v>401</v>
      </c>
      <c r="B67" s="601"/>
      <c r="C67" s="601"/>
      <c r="F67" s="454"/>
      <c r="G67" s="454"/>
      <c r="H67" s="454"/>
      <c r="I67" s="454"/>
    </row>
    <row r="68" spans="1:9" ht="28" customHeight="1">
      <c r="A68" s="598" t="s">
        <v>402</v>
      </c>
      <c r="B68" s="599"/>
      <c r="C68" s="600"/>
      <c r="F68" s="454"/>
      <c r="G68" s="454"/>
      <c r="H68" s="454"/>
      <c r="I68" s="454"/>
    </row>
    <row r="69" spans="1:9" ht="28" customHeight="1">
      <c r="A69" s="601" t="s">
        <v>331</v>
      </c>
      <c r="B69" s="601"/>
      <c r="C69" s="601"/>
      <c r="F69" s="454"/>
      <c r="G69" s="454"/>
      <c r="H69" s="454"/>
      <c r="I69" s="454"/>
    </row>
    <row r="70" spans="1:9" ht="28" customHeight="1">
      <c r="A70" s="601" t="s">
        <v>332</v>
      </c>
      <c r="B70" s="601"/>
      <c r="C70" s="601"/>
      <c r="F70" s="442"/>
      <c r="G70" s="442"/>
      <c r="H70" s="442"/>
      <c r="I70" s="442"/>
    </row>
    <row r="71" spans="1:9" ht="28" customHeight="1">
      <c r="A71" s="598" t="s">
        <v>403</v>
      </c>
      <c r="B71" s="599"/>
      <c r="C71" s="600"/>
      <c r="F71" s="442"/>
      <c r="G71" s="442"/>
      <c r="H71" s="442"/>
      <c r="I71" s="442"/>
    </row>
    <row r="72" spans="1:9" ht="28" customHeight="1">
      <c r="A72" s="661" t="s">
        <v>404</v>
      </c>
      <c r="B72" s="662"/>
      <c r="C72" s="663"/>
      <c r="F72" s="454"/>
      <c r="G72" s="454"/>
      <c r="H72" s="454"/>
      <c r="I72" s="454"/>
    </row>
    <row r="73" spans="1:9" ht="28" customHeight="1">
      <c r="A73" s="664"/>
      <c r="B73" s="665"/>
      <c r="C73" s="666"/>
      <c r="F73" s="454"/>
      <c r="G73" s="454"/>
      <c r="H73" s="454"/>
      <c r="I73" s="454"/>
    </row>
    <row r="74" spans="1:9" ht="28" customHeight="1">
      <c r="A74" s="656" t="s">
        <v>405</v>
      </c>
      <c r="B74" s="656"/>
      <c r="C74" s="656"/>
      <c r="F74" s="455"/>
      <c r="G74" s="455"/>
      <c r="H74" s="455"/>
      <c r="I74" s="455"/>
    </row>
    <row r="75" spans="1:9" ht="28" customHeight="1">
      <c r="A75" s="656" t="s">
        <v>406</v>
      </c>
      <c r="B75" s="656"/>
      <c r="C75" s="656"/>
      <c r="F75" s="455"/>
      <c r="G75" s="455"/>
      <c r="H75" s="455"/>
      <c r="I75" s="455"/>
    </row>
    <row r="76" spans="1:9" ht="28" customHeight="1">
      <c r="A76" s="586" t="s">
        <v>407</v>
      </c>
      <c r="B76" s="587"/>
      <c r="C76" s="588"/>
      <c r="F76" s="455"/>
      <c r="G76" s="455"/>
      <c r="H76" s="455"/>
      <c r="I76" s="455"/>
    </row>
    <row r="77" spans="1:9" ht="28" customHeight="1">
      <c r="A77" s="589"/>
      <c r="B77" s="590"/>
      <c r="C77" s="591"/>
      <c r="F77" s="456"/>
      <c r="G77" s="456"/>
      <c r="H77" s="456"/>
      <c r="I77" s="456"/>
    </row>
    <row r="78" spans="1:9" ht="28" customHeight="1">
      <c r="A78" s="657" t="s">
        <v>408</v>
      </c>
      <c r="B78" s="658"/>
      <c r="C78" s="659"/>
      <c r="F78" s="456"/>
      <c r="G78" s="456"/>
      <c r="H78" s="456"/>
      <c r="I78" s="456"/>
    </row>
    <row r="79" spans="1:9" ht="28" customHeight="1">
      <c r="A79" s="660" t="s">
        <v>409</v>
      </c>
      <c r="B79" s="660"/>
      <c r="C79" s="660"/>
      <c r="F79" s="454"/>
      <c r="G79" s="454"/>
      <c r="H79" s="454"/>
      <c r="I79" s="454"/>
    </row>
    <row r="80" spans="1:9" ht="28" customHeight="1">
      <c r="A80" s="660" t="s">
        <v>410</v>
      </c>
      <c r="B80" s="660"/>
      <c r="C80" s="660"/>
      <c r="F80" s="457"/>
      <c r="G80" s="457"/>
      <c r="H80" s="457"/>
      <c r="I80" s="457"/>
    </row>
    <row r="81" spans="1:9" ht="28" customHeight="1">
      <c r="A81" s="657" t="s">
        <v>143</v>
      </c>
      <c r="B81" s="658"/>
      <c r="C81" s="659"/>
      <c r="F81" s="457"/>
      <c r="G81" s="457"/>
      <c r="H81" s="457"/>
      <c r="I81" s="457"/>
    </row>
    <row r="82" spans="1:9" ht="28" customHeight="1">
      <c r="A82" s="656" t="s">
        <v>333</v>
      </c>
      <c r="B82" s="656"/>
      <c r="C82" s="656"/>
      <c r="F82" s="457"/>
      <c r="G82" s="457"/>
      <c r="H82" s="457"/>
      <c r="I82" s="457"/>
    </row>
    <row r="83" spans="1:9" ht="28" customHeight="1">
      <c r="A83" s="656" t="s">
        <v>411</v>
      </c>
      <c r="B83" s="656"/>
      <c r="C83" s="656"/>
      <c r="F83" s="457"/>
      <c r="G83" s="457"/>
      <c r="H83" s="457"/>
      <c r="I83" s="457"/>
    </row>
    <row r="84" spans="1:9" ht="28" customHeight="1">
      <c r="A84" s="656" t="s">
        <v>412</v>
      </c>
      <c r="B84" s="656"/>
      <c r="C84" s="656"/>
      <c r="F84" s="457"/>
      <c r="G84" s="457"/>
      <c r="H84" s="457"/>
      <c r="I84" s="457"/>
    </row>
    <row r="85" spans="1:9" ht="28" customHeight="1">
      <c r="A85" s="656" t="s">
        <v>413</v>
      </c>
      <c r="B85" s="656"/>
      <c r="C85" s="656"/>
      <c r="F85" s="457"/>
      <c r="G85" s="457"/>
      <c r="H85" s="457"/>
      <c r="I85" s="457"/>
    </row>
    <row r="86" spans="1:9" ht="28" customHeight="1">
      <c r="A86" s="656" t="s">
        <v>414</v>
      </c>
      <c r="B86" s="656"/>
      <c r="C86" s="656"/>
      <c r="F86" s="458"/>
      <c r="G86" s="458"/>
      <c r="H86" s="458"/>
      <c r="I86" s="458"/>
    </row>
    <row r="87" spans="1:9" ht="28" customHeight="1">
      <c r="A87" s="656" t="s">
        <v>415</v>
      </c>
      <c r="B87" s="656"/>
      <c r="C87" s="656"/>
      <c r="F87" s="459"/>
      <c r="G87" s="459"/>
      <c r="H87" s="459"/>
      <c r="I87" s="459"/>
    </row>
    <row r="88" spans="1:9" ht="28" customHeight="1">
      <c r="A88" s="656" t="s">
        <v>449</v>
      </c>
      <c r="B88" s="656"/>
      <c r="C88" s="656"/>
      <c r="F88" s="460"/>
      <c r="G88" s="460"/>
      <c r="H88" s="460"/>
      <c r="I88" s="460"/>
    </row>
    <row r="89" spans="1:9" ht="28" customHeight="1">
      <c r="A89" s="657" t="s">
        <v>416</v>
      </c>
      <c r="B89" s="658"/>
      <c r="C89" s="659"/>
      <c r="F89" s="460"/>
      <c r="G89" s="460"/>
      <c r="H89" s="460"/>
      <c r="I89" s="460"/>
    </row>
    <row r="90" spans="1:9" ht="28" customHeight="1">
      <c r="A90" s="656" t="s">
        <v>417</v>
      </c>
      <c r="B90" s="656"/>
      <c r="C90" s="656"/>
      <c r="F90" s="458"/>
      <c r="G90" s="458"/>
      <c r="H90" s="458"/>
      <c r="I90" s="458"/>
    </row>
    <row r="91" spans="1:9" ht="28" customHeight="1">
      <c r="A91" s="656" t="s">
        <v>418</v>
      </c>
      <c r="B91" s="656"/>
      <c r="C91" s="656"/>
      <c r="F91" s="461"/>
      <c r="G91" s="461"/>
      <c r="H91" s="461"/>
      <c r="I91" s="461"/>
    </row>
    <row r="92" spans="1:9" ht="28" customHeight="1">
      <c r="A92" s="586" t="s">
        <v>419</v>
      </c>
      <c r="B92" s="587"/>
      <c r="C92" s="588"/>
      <c r="F92" s="462"/>
      <c r="G92" s="462"/>
      <c r="H92" s="462"/>
      <c r="I92" s="462"/>
    </row>
    <row r="93" spans="1:9" ht="28" customHeight="1">
      <c r="A93" s="681"/>
      <c r="B93" s="682"/>
      <c r="C93" s="683"/>
      <c r="F93" s="462"/>
      <c r="G93" s="462"/>
      <c r="H93" s="462"/>
      <c r="I93" s="462"/>
    </row>
    <row r="94" spans="1:9" ht="28" customHeight="1">
      <c r="A94" s="589"/>
      <c r="B94" s="590"/>
      <c r="C94" s="591"/>
      <c r="F94" s="436"/>
      <c r="G94" s="436"/>
      <c r="H94" s="436"/>
      <c r="I94" s="436"/>
    </row>
    <row r="95" spans="1:9" ht="28" customHeight="1">
      <c r="A95" s="684" t="s">
        <v>420</v>
      </c>
      <c r="B95" s="685"/>
      <c r="C95" s="686"/>
      <c r="F95" s="436"/>
      <c r="G95" s="436"/>
      <c r="H95" s="436"/>
      <c r="I95" s="436"/>
    </row>
    <row r="96" spans="1:9" ht="28" customHeight="1">
      <c r="A96" s="687"/>
      <c r="B96" s="688"/>
      <c r="C96" s="689"/>
      <c r="F96" s="463"/>
      <c r="G96" s="463"/>
      <c r="H96" s="463"/>
      <c r="I96" s="463"/>
    </row>
    <row r="97" spans="1:9" ht="28" customHeight="1">
      <c r="A97" s="656" t="s">
        <v>421</v>
      </c>
      <c r="B97" s="656"/>
      <c r="C97" s="656"/>
      <c r="F97" s="463"/>
      <c r="G97" s="463"/>
      <c r="H97" s="463"/>
      <c r="I97" s="463"/>
    </row>
    <row r="98" spans="1:9" ht="28" customHeight="1">
      <c r="A98" s="678" t="s">
        <v>422</v>
      </c>
      <c r="B98" s="679"/>
      <c r="C98" s="680"/>
      <c r="F98" s="464"/>
      <c r="G98" s="464"/>
      <c r="H98" s="464"/>
      <c r="I98" s="464"/>
    </row>
    <row r="99" spans="1:9" ht="28" customHeight="1">
      <c r="A99" s="580" t="s">
        <v>423</v>
      </c>
      <c r="B99" s="581"/>
      <c r="C99" s="582"/>
      <c r="F99" s="431"/>
      <c r="G99" s="431"/>
      <c r="H99" s="431"/>
      <c r="I99" s="431"/>
    </row>
    <row r="100" spans="1:9" ht="28" customHeight="1">
      <c r="A100" s="583"/>
      <c r="B100" s="584"/>
      <c r="C100" s="585"/>
      <c r="F100" s="431"/>
      <c r="G100" s="431"/>
      <c r="H100" s="431"/>
      <c r="I100" s="431"/>
    </row>
    <row r="101" spans="1:9" ht="28" customHeight="1">
      <c r="A101" s="580" t="s">
        <v>424</v>
      </c>
      <c r="B101" s="581"/>
      <c r="C101" s="582"/>
      <c r="F101" s="431"/>
      <c r="G101" s="431"/>
      <c r="H101" s="431"/>
      <c r="I101" s="431"/>
    </row>
    <row r="102" spans="1:9" ht="28" customHeight="1">
      <c r="A102" s="583"/>
      <c r="B102" s="584"/>
      <c r="C102" s="585"/>
      <c r="F102" s="465"/>
      <c r="G102" s="465"/>
      <c r="H102" s="465"/>
      <c r="I102" s="465"/>
    </row>
    <row r="103" spans="1:9" ht="28" customHeight="1">
      <c r="A103" s="605" t="s">
        <v>425</v>
      </c>
      <c r="B103" s="605"/>
      <c r="C103" s="605"/>
      <c r="F103" s="466"/>
      <c r="G103" s="466"/>
      <c r="H103" s="466"/>
      <c r="I103" s="466"/>
    </row>
    <row r="104" spans="1:9" ht="28" customHeight="1">
      <c r="A104" s="602" t="s">
        <v>426</v>
      </c>
      <c r="B104" s="603"/>
      <c r="C104" s="604"/>
      <c r="F104" s="466"/>
      <c r="G104" s="466"/>
      <c r="H104" s="466"/>
      <c r="I104" s="466"/>
    </row>
    <row r="105" spans="1:9" ht="28" customHeight="1">
      <c r="A105" s="570" t="s">
        <v>427</v>
      </c>
      <c r="B105" s="570"/>
      <c r="C105" s="570"/>
    </row>
    <row r="106" spans="1:9" ht="28" customHeight="1">
      <c r="A106" s="573" t="s">
        <v>428</v>
      </c>
      <c r="B106" s="574"/>
      <c r="C106" s="575"/>
    </row>
    <row r="107" spans="1:9" ht="28" customHeight="1">
      <c r="A107" s="576"/>
      <c r="B107" s="577"/>
      <c r="C107" s="578"/>
    </row>
    <row r="108" spans="1:9" ht="28" customHeight="1">
      <c r="A108" s="602" t="s">
        <v>429</v>
      </c>
      <c r="B108" s="603"/>
      <c r="C108" s="604"/>
    </row>
    <row r="109" spans="1:9" ht="28" customHeight="1">
      <c r="A109" s="570" t="s">
        <v>430</v>
      </c>
      <c r="B109" s="570"/>
      <c r="C109" s="570"/>
    </row>
    <row r="110" spans="1:9" ht="28" customHeight="1">
      <c r="A110" s="573" t="s">
        <v>431</v>
      </c>
      <c r="B110" s="574"/>
      <c r="C110" s="575"/>
    </row>
    <row r="111" spans="1:9" ht="28" customHeight="1">
      <c r="A111" s="576"/>
      <c r="B111" s="577"/>
      <c r="C111" s="578"/>
    </row>
    <row r="112" spans="1:9" ht="28" customHeight="1">
      <c r="A112" s="579" t="s">
        <v>432</v>
      </c>
      <c r="B112" s="579"/>
      <c r="C112" s="579"/>
    </row>
    <row r="113" spans="1:3" ht="28" customHeight="1">
      <c r="A113" s="570" t="s">
        <v>433</v>
      </c>
      <c r="B113" s="570"/>
      <c r="C113" s="570"/>
    </row>
    <row r="114" spans="1:3" ht="28" customHeight="1">
      <c r="A114" s="606" t="s">
        <v>434</v>
      </c>
      <c r="B114" s="606"/>
      <c r="C114" s="606"/>
    </row>
    <row r="115" spans="1:3" ht="28" customHeight="1">
      <c r="A115" s="601" t="s">
        <v>435</v>
      </c>
      <c r="B115" s="601"/>
      <c r="C115" s="601"/>
    </row>
    <row r="116" spans="1:3" ht="28" customHeight="1">
      <c r="A116" s="601" t="s">
        <v>436</v>
      </c>
      <c r="B116" s="601"/>
      <c r="C116" s="601"/>
    </row>
    <row r="117" spans="1:3" ht="28" customHeight="1">
      <c r="A117" s="601" t="s">
        <v>437</v>
      </c>
      <c r="B117" s="601"/>
      <c r="C117" s="601"/>
    </row>
    <row r="118" spans="1:3" ht="28" customHeight="1">
      <c r="A118" s="607" t="s">
        <v>438</v>
      </c>
      <c r="B118" s="607"/>
      <c r="C118" s="607"/>
    </row>
    <row r="124" spans="1:3" ht="13"/>
  </sheetData>
  <sheetProtection algorithmName="SHA-512" hashValue="nqWQqm4UIRoNNXE61vOybr4802EFguY/YUVEwu13LR6wa0Wl8DoI9w9cNmnM9QsrulRQ+84q1zyUd4C+UNANtA==" saltValue="i6g7trs1cHUUPKl0Oacvng==" spinCount="100000" sheet="1" objects="1" scenarios="1" formatCells="0" formatColumns="0" formatRows="0"/>
  <customSheetViews>
    <customSheetView guid="{8A92BF25-699A-0948-9D46-95C27CAE2FDF}" scale="65" topLeftCell="B1">
      <selection activeCell="F2" sqref="F2:I4"/>
      <pageMargins left="0.7" right="0.7" top="0.75" bottom="0.75" header="0.3" footer="0.3"/>
      <printOptions horizontalCentered="1" verticalCentered="1"/>
    </customSheetView>
    <customSheetView guid="{6890B66D-F4A9-DC4C-BC21-22A75E74620A}" scale="65" topLeftCell="B1">
      <selection activeCell="F2" sqref="F2:I4"/>
      <pageMargins left="0.7" right="0.7" top="0.75" bottom="0.75" header="0.3" footer="0.3"/>
      <printOptions horizontalCentered="1" verticalCentered="1"/>
    </customSheetView>
  </customSheetViews>
  <mergeCells count="77">
    <mergeCell ref="A87:C87"/>
    <mergeCell ref="A95:C96"/>
    <mergeCell ref="A84:C84"/>
    <mergeCell ref="A85:C85"/>
    <mergeCell ref="A86:C86"/>
    <mergeCell ref="A97:C97"/>
    <mergeCell ref="A98:C98"/>
    <mergeCell ref="A99:C100"/>
    <mergeCell ref="A88:C88"/>
    <mergeCell ref="A89:C89"/>
    <mergeCell ref="A90:C90"/>
    <mergeCell ref="A91:C91"/>
    <mergeCell ref="A92:C94"/>
    <mergeCell ref="A69:C69"/>
    <mergeCell ref="A49:C49"/>
    <mergeCell ref="A50:C50"/>
    <mergeCell ref="A51:C51"/>
    <mergeCell ref="A52:C53"/>
    <mergeCell ref="A56:C56"/>
    <mergeCell ref="A62:C63"/>
    <mergeCell ref="A65:C65"/>
    <mergeCell ref="A66:C66"/>
    <mergeCell ref="A67:C67"/>
    <mergeCell ref="A68:C68"/>
    <mergeCell ref="A70:C70"/>
    <mergeCell ref="A71:C71"/>
    <mergeCell ref="A74:C74"/>
    <mergeCell ref="A82:C82"/>
    <mergeCell ref="A83:C83"/>
    <mergeCell ref="A76:C77"/>
    <mergeCell ref="A78:C78"/>
    <mergeCell ref="A79:C79"/>
    <mergeCell ref="A80:C80"/>
    <mergeCell ref="A81:C81"/>
    <mergeCell ref="A75:C75"/>
    <mergeCell ref="A72:C73"/>
    <mergeCell ref="A12:C13"/>
    <mergeCell ref="A31:C37"/>
    <mergeCell ref="A38:C40"/>
    <mergeCell ref="A41:C41"/>
    <mergeCell ref="A54:C55"/>
    <mergeCell ref="A42:C42"/>
    <mergeCell ref="A43:C43"/>
    <mergeCell ref="A44:C45"/>
    <mergeCell ref="A46:C47"/>
    <mergeCell ref="A48:C48"/>
    <mergeCell ref="A14:C15"/>
    <mergeCell ref="A16:C19"/>
    <mergeCell ref="A23:C24"/>
    <mergeCell ref="A27:C28"/>
    <mergeCell ref="A1:C2"/>
    <mergeCell ref="A3:C6"/>
    <mergeCell ref="A7:C7"/>
    <mergeCell ref="A8:A11"/>
    <mergeCell ref="B8:B11"/>
    <mergeCell ref="C8:C11"/>
    <mergeCell ref="A114:C114"/>
    <mergeCell ref="A115:C115"/>
    <mergeCell ref="A116:C116"/>
    <mergeCell ref="A117:C117"/>
    <mergeCell ref="A118:C118"/>
    <mergeCell ref="A113:C113"/>
    <mergeCell ref="A25:C26"/>
    <mergeCell ref="A20:C22"/>
    <mergeCell ref="A109:C109"/>
    <mergeCell ref="A110:C111"/>
    <mergeCell ref="A112:C112"/>
    <mergeCell ref="A101:C102"/>
    <mergeCell ref="A57:C58"/>
    <mergeCell ref="A59:C60"/>
    <mergeCell ref="A61:C61"/>
    <mergeCell ref="A64:C64"/>
    <mergeCell ref="A108:C108"/>
    <mergeCell ref="A103:C103"/>
    <mergeCell ref="A104:C104"/>
    <mergeCell ref="A105:C105"/>
    <mergeCell ref="A106:C107"/>
  </mergeCells>
  <hyperlinks>
    <hyperlink ref="A42" location="details!G4" display="GO BACK TO DETAILS" xr:uid="{00000000-0004-0000-0000-000000000000}"/>
  </hyperlinks>
  <printOptions horizontalCentered="1" verticalCentered="1"/>
  <pageMargins left="0.7" right="0.7" top="0.75" bottom="0.75" header="0.3" footer="0.3"/>
  <pageSetup paperSize="9" orientation="portrait" horizontalDpi="4294967292" verticalDpi="4294967292"/>
  <customProperties>
    <customPr name="DVSECTIONID" r:id="rId1"/>
  </customPropertie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tabColor rgb="FF009900"/>
  </sheetPr>
  <dimension ref="A1:ES117"/>
  <sheetViews>
    <sheetView tabSelected="1" topLeftCell="AN4" zoomScale="166" workbookViewId="0">
      <selection activeCell="AZ3" sqref="AZ3"/>
    </sheetView>
  </sheetViews>
  <sheetFormatPr baseColWidth="10" defaultColWidth="5.6640625" defaultRowHeight="0" customHeight="1" zeroHeight="1"/>
  <cols>
    <col min="1" max="1" width="5.33203125" style="6" customWidth="1"/>
    <col min="2" max="2" width="6.1640625" style="6" customWidth="1"/>
    <col min="3" max="3" width="4.5" style="6" customWidth="1"/>
    <col min="4" max="4" width="7" style="6" customWidth="1"/>
    <col min="5" max="5" width="8.1640625" style="6" customWidth="1"/>
    <col min="6" max="6" width="10.1640625" style="6" customWidth="1"/>
    <col min="7" max="7" width="22.5" style="6" customWidth="1"/>
    <col min="8" max="8" width="22.6640625" style="6" customWidth="1"/>
    <col min="9" max="9" width="26" style="6" customWidth="1"/>
    <col min="10" max="26" width="4.6640625" style="6" customWidth="1"/>
    <col min="27" max="40" width="5.33203125" style="6" customWidth="1"/>
    <col min="41" max="41" width="6.1640625" style="6" customWidth="1"/>
    <col min="42" max="65" width="5.33203125" style="6" customWidth="1"/>
    <col min="66" max="66" width="3.6640625" style="6" customWidth="1"/>
    <col min="67" max="67" width="6.83203125" style="6" hidden="1" customWidth="1"/>
    <col min="68" max="68" width="8.6640625" style="6" customWidth="1"/>
    <col min="69" max="69" width="5.6640625" style="40" customWidth="1"/>
    <col min="70" max="70" width="5.6640625" style="6" customWidth="1"/>
    <col min="71" max="71" width="5.6640625" style="40" customWidth="1"/>
    <col min="72" max="72" width="5.6640625" style="6" customWidth="1"/>
    <col min="73" max="73" width="5.6640625" style="40" customWidth="1"/>
    <col min="74" max="74" width="5.6640625" style="41" customWidth="1"/>
    <col min="75" max="75" width="5.6640625" style="40" customWidth="1"/>
    <col min="76" max="76" width="5.6640625" style="6" customWidth="1"/>
    <col min="77" max="77" width="5.6640625" style="40" customWidth="1"/>
    <col min="78" max="78" width="5.6640625" style="41" customWidth="1"/>
    <col min="79" max="79" width="5.6640625" style="40" customWidth="1"/>
    <col min="80" max="80" width="5.6640625" style="6" customWidth="1"/>
    <col min="81" max="81" width="5.6640625" style="40" customWidth="1"/>
    <col min="82" max="82" width="5.6640625" style="41" customWidth="1"/>
    <col min="83" max="83" width="5.6640625" style="40" customWidth="1"/>
    <col min="84" max="84" width="5.6640625" style="6" customWidth="1"/>
    <col min="85" max="85" width="5.6640625" style="40" customWidth="1"/>
    <col min="86" max="86" width="5.6640625" style="41" customWidth="1"/>
    <col min="87" max="87" width="5.6640625" style="40" customWidth="1"/>
    <col min="88" max="88" width="5.6640625" style="6" customWidth="1"/>
    <col min="89" max="89" width="5.6640625" style="40" customWidth="1"/>
    <col min="90" max="90" width="5.6640625" style="41" customWidth="1"/>
    <col min="91" max="91" width="5.6640625" style="40" customWidth="1"/>
    <col min="92" max="92" width="5.6640625" style="6" customWidth="1"/>
    <col min="93" max="93" width="5.6640625" style="40" customWidth="1"/>
    <col min="94" max="94" width="5.6640625" style="41" customWidth="1"/>
    <col min="95" max="95" width="5.6640625" style="40" customWidth="1"/>
    <col min="96" max="96" width="5.6640625" style="6" customWidth="1"/>
    <col min="97" max="97" width="5.6640625" style="40" customWidth="1"/>
    <col min="98" max="98" width="5.6640625" style="41" customWidth="1"/>
    <col min="99" max="99" width="5.6640625" style="40" customWidth="1"/>
    <col min="100" max="100" width="5.6640625" style="6" customWidth="1"/>
    <col min="101" max="101" width="5.6640625" style="40" customWidth="1"/>
    <col min="102" max="102" width="5.6640625" style="41" customWidth="1"/>
    <col min="103" max="103" width="5.6640625" style="40" customWidth="1"/>
    <col min="104" max="104" width="5.6640625" style="6" customWidth="1"/>
    <col min="105" max="105" width="5.6640625" style="40" customWidth="1"/>
    <col min="106" max="106" width="5.6640625" style="41" customWidth="1"/>
    <col min="107" max="107" width="5.6640625" style="40" customWidth="1"/>
    <col min="108" max="108" width="5.6640625" style="6" customWidth="1"/>
    <col min="109" max="109" width="5.6640625" style="40" customWidth="1"/>
    <col min="110" max="110" width="5.6640625" style="41" customWidth="1"/>
    <col min="111" max="111" width="5.6640625" style="40" customWidth="1"/>
    <col min="112" max="112" width="5.6640625" style="6" customWidth="1"/>
    <col min="113" max="113" width="5.6640625" style="40" customWidth="1"/>
    <col min="114" max="114" width="5.6640625" style="41" customWidth="1"/>
    <col min="115" max="135" width="5.6640625" style="6" customWidth="1"/>
    <col min="136" max="136" width="42.83203125" style="6" customWidth="1"/>
    <col min="137" max="140" width="5.6640625" style="6" customWidth="1"/>
    <col min="141" max="16384" width="5.6640625" style="6"/>
  </cols>
  <sheetData>
    <row r="1" spans="1:149" ht="20.25" customHeight="1" thickBot="1">
      <c r="A1" s="22" t="s">
        <v>791</v>
      </c>
      <c r="B1" s="23"/>
      <c r="C1" s="23"/>
      <c r="D1" s="23"/>
      <c r="E1" s="23"/>
      <c r="F1" s="23"/>
      <c r="G1" s="24"/>
      <c r="H1" s="23"/>
      <c r="I1" s="24"/>
      <c r="J1" s="724" t="s">
        <v>100</v>
      </c>
      <c r="K1" s="724"/>
      <c r="L1" s="724"/>
      <c r="M1" s="724"/>
      <c r="N1" s="724"/>
      <c r="O1" s="724"/>
      <c r="P1" s="747" t="str">
        <f>G6</f>
        <v>11 'A'</v>
      </c>
      <c r="Q1" s="747"/>
      <c r="R1" s="747"/>
      <c r="S1" s="747"/>
      <c r="T1" s="747"/>
      <c r="U1" s="747"/>
      <c r="V1" s="716" t="s">
        <v>269</v>
      </c>
      <c r="W1" s="716"/>
      <c r="X1" s="716"/>
      <c r="Y1" s="716"/>
      <c r="Z1" s="716"/>
      <c r="AA1" s="716"/>
      <c r="AB1" s="716"/>
      <c r="AC1" s="716"/>
      <c r="AD1" s="716"/>
      <c r="AE1" s="747" t="s">
        <v>270</v>
      </c>
      <c r="AF1" s="747"/>
      <c r="AG1" s="747"/>
      <c r="AH1" s="747"/>
      <c r="AI1" s="747"/>
      <c r="AJ1" s="747"/>
      <c r="AK1" s="747"/>
      <c r="AL1" s="747"/>
      <c r="AM1" s="747"/>
      <c r="AN1" s="716" t="s">
        <v>271</v>
      </c>
      <c r="AO1" s="716"/>
      <c r="AP1" s="716"/>
      <c r="AQ1" s="716"/>
      <c r="AR1" s="716"/>
      <c r="AS1" s="716"/>
      <c r="AT1" s="716"/>
      <c r="AU1" s="716"/>
      <c r="AV1" s="716"/>
      <c r="AW1" s="1157" t="s">
        <v>795</v>
      </c>
      <c r="AX1" s="1157"/>
      <c r="AY1" s="1157"/>
      <c r="AZ1" s="1157"/>
      <c r="BA1" s="1157"/>
      <c r="BB1" s="1157"/>
      <c r="BC1" s="1157"/>
      <c r="BD1" s="1157"/>
      <c r="BE1" s="1157"/>
      <c r="BF1" s="712" t="str">
        <f>H6</f>
        <v>2024-25</v>
      </c>
      <c r="BG1" s="713"/>
      <c r="BH1" s="713"/>
      <c r="BI1" s="713"/>
      <c r="BJ1" s="713"/>
      <c r="BK1" s="709"/>
      <c r="BL1" s="709"/>
      <c r="BM1" s="710"/>
      <c r="BN1" s="5"/>
      <c r="BO1" s="5"/>
      <c r="BP1" s="5"/>
      <c r="BQ1" s="761" t="s">
        <v>118</v>
      </c>
      <c r="BR1" s="701"/>
      <c r="BS1" s="701"/>
      <c r="BT1" s="701"/>
      <c r="BU1" s="701"/>
      <c r="BV1" s="701"/>
      <c r="BW1" s="701"/>
      <c r="BX1" s="701"/>
      <c r="BY1" s="701"/>
      <c r="BZ1" s="701"/>
      <c r="CA1" s="701"/>
      <c r="CB1" s="701"/>
      <c r="CC1" s="701"/>
      <c r="CD1" s="701"/>
      <c r="CE1" s="701"/>
      <c r="CF1" s="701"/>
      <c r="CG1" s="701"/>
      <c r="CH1" s="701"/>
      <c r="CI1" s="701"/>
      <c r="CJ1" s="701"/>
      <c r="CK1" s="701"/>
      <c r="CL1" s="701"/>
      <c r="CM1" s="701"/>
      <c r="CN1" s="701"/>
      <c r="CO1" s="25"/>
      <c r="CP1" s="701" t="s">
        <v>335</v>
      </c>
      <c r="CQ1" s="701"/>
      <c r="CR1" s="701"/>
      <c r="CS1" s="701"/>
      <c r="CT1" s="701"/>
      <c r="CU1" s="701"/>
      <c r="CV1" s="701"/>
      <c r="CW1" s="701"/>
      <c r="CX1" s="701"/>
      <c r="CY1" s="701"/>
      <c r="CZ1" s="701"/>
      <c r="DA1" s="701"/>
      <c r="DB1" s="701"/>
      <c r="DC1" s="701"/>
      <c r="DD1" s="701"/>
      <c r="DE1" s="701"/>
      <c r="DF1" s="701"/>
      <c r="DG1" s="701"/>
      <c r="DH1" s="701"/>
      <c r="DI1" s="701"/>
      <c r="DJ1" s="701"/>
      <c r="DK1" s="701"/>
    </row>
    <row r="2" spans="1:149" ht="24.75" customHeight="1">
      <c r="A2" s="725" t="s">
        <v>93</v>
      </c>
      <c r="B2" s="727" t="s">
        <v>94</v>
      </c>
      <c r="C2" s="729" t="s">
        <v>323</v>
      </c>
      <c r="D2" s="728" t="s">
        <v>95</v>
      </c>
      <c r="E2" s="730" t="s">
        <v>105</v>
      </c>
      <c r="F2" s="744" t="s">
        <v>96</v>
      </c>
      <c r="G2" s="212"/>
      <c r="H2" s="212"/>
      <c r="I2" s="284"/>
      <c r="J2" s="714" t="s">
        <v>98</v>
      </c>
      <c r="K2" s="714"/>
      <c r="L2" s="714"/>
      <c r="M2" s="714"/>
      <c r="N2" s="714"/>
      <c r="O2" s="714"/>
      <c r="P2" s="711" t="s">
        <v>99</v>
      </c>
      <c r="Q2" s="711"/>
      <c r="R2" s="711"/>
      <c r="S2" s="711"/>
      <c r="T2" s="711"/>
      <c r="U2" s="711"/>
      <c r="V2" s="532" t="s">
        <v>50</v>
      </c>
      <c r="W2" s="532" t="s">
        <v>68</v>
      </c>
      <c r="X2" s="532"/>
      <c r="Y2" s="532"/>
      <c r="Z2" s="532"/>
      <c r="AA2" s="532"/>
      <c r="AB2" s="532"/>
      <c r="AC2" s="257" t="s">
        <v>51</v>
      </c>
      <c r="AD2" s="257" t="s">
        <v>505</v>
      </c>
      <c r="AE2" s="532" t="s">
        <v>48</v>
      </c>
      <c r="AF2" s="532" t="s">
        <v>69</v>
      </c>
      <c r="AG2" s="532"/>
      <c r="AH2" s="532"/>
      <c r="AI2" s="532"/>
      <c r="AJ2" s="532"/>
      <c r="AK2" s="532"/>
      <c r="AL2" s="257" t="s">
        <v>51</v>
      </c>
      <c r="AM2" s="257" t="s">
        <v>505</v>
      </c>
      <c r="AN2" s="532" t="s">
        <v>50</v>
      </c>
      <c r="AO2" s="532" t="s">
        <v>72</v>
      </c>
      <c r="AP2" s="532"/>
      <c r="AQ2" s="532"/>
      <c r="AR2" s="532"/>
      <c r="AS2" s="532"/>
      <c r="AT2" s="532"/>
      <c r="AU2" s="257" t="s">
        <v>793</v>
      </c>
      <c r="AV2" s="257" t="s">
        <v>792</v>
      </c>
      <c r="AW2" s="1145" t="s">
        <v>70</v>
      </c>
      <c r="AX2" s="1145" t="s">
        <v>72</v>
      </c>
      <c r="AY2" s="1145" t="s">
        <v>73</v>
      </c>
      <c r="AZ2" s="1145" t="s">
        <v>71</v>
      </c>
      <c r="BA2" s="1145"/>
      <c r="BB2" s="1145" t="s">
        <v>67</v>
      </c>
      <c r="BC2" s="1145" t="s">
        <v>70</v>
      </c>
      <c r="BD2" s="1145" t="s">
        <v>51</v>
      </c>
      <c r="BE2" s="1145" t="s">
        <v>505</v>
      </c>
      <c r="BF2" s="711" t="s">
        <v>787</v>
      </c>
      <c r="BG2" s="711"/>
      <c r="BH2" s="711"/>
      <c r="BI2" s="711"/>
      <c r="BJ2" s="711"/>
      <c r="BK2" s="714" t="s">
        <v>788</v>
      </c>
      <c r="BL2" s="714"/>
      <c r="BM2" s="715"/>
      <c r="BN2" s="5"/>
      <c r="BO2" s="5"/>
      <c r="BP2" s="5"/>
      <c r="BQ2" s="762"/>
      <c r="BR2" s="702"/>
      <c r="BS2" s="702"/>
      <c r="BT2" s="702"/>
      <c r="BU2" s="702"/>
      <c r="BV2" s="702"/>
      <c r="BW2" s="702"/>
      <c r="BX2" s="702"/>
      <c r="BY2" s="702"/>
      <c r="BZ2" s="702"/>
      <c r="CA2" s="702"/>
      <c r="CB2" s="702"/>
      <c r="CC2" s="702"/>
      <c r="CD2" s="702"/>
      <c r="CE2" s="702"/>
      <c r="CF2" s="702"/>
      <c r="CG2" s="702"/>
      <c r="CH2" s="702"/>
      <c r="CI2" s="702"/>
      <c r="CJ2" s="702"/>
      <c r="CK2" s="702"/>
      <c r="CL2" s="702"/>
      <c r="CM2" s="702"/>
      <c r="CN2" s="702"/>
      <c r="CO2" s="25"/>
      <c r="CP2" s="702"/>
      <c r="CQ2" s="702"/>
      <c r="CR2" s="702"/>
      <c r="CS2" s="702"/>
      <c r="CT2" s="702"/>
      <c r="CU2" s="702"/>
      <c r="CV2" s="702"/>
      <c r="CW2" s="702"/>
      <c r="CX2" s="702"/>
      <c r="CY2" s="702"/>
      <c r="CZ2" s="702"/>
      <c r="DA2" s="702"/>
      <c r="DB2" s="702"/>
      <c r="DC2" s="702"/>
      <c r="DD2" s="702"/>
      <c r="DE2" s="702"/>
      <c r="DF2" s="702"/>
      <c r="DG2" s="702"/>
      <c r="DH2" s="702"/>
      <c r="DI2" s="702"/>
      <c r="DJ2" s="702"/>
      <c r="DK2" s="702"/>
      <c r="EE2" s="32"/>
      <c r="EF2" s="483"/>
      <c r="EG2" s="32"/>
      <c r="EH2" s="32"/>
      <c r="EI2" s="32"/>
      <c r="EL2" s="690" t="s">
        <v>487</v>
      </c>
      <c r="EM2" s="691"/>
      <c r="EN2" s="691"/>
      <c r="EO2" s="691"/>
      <c r="EP2" s="691"/>
      <c r="EQ2" s="691"/>
      <c r="ER2" s="691"/>
      <c r="ES2" s="692"/>
    </row>
    <row r="3" spans="1:149" ht="36" customHeight="1">
      <c r="A3" s="725"/>
      <c r="B3" s="727"/>
      <c r="C3" s="729"/>
      <c r="D3" s="731"/>
      <c r="E3" s="733"/>
      <c r="F3" s="745"/>
      <c r="G3" s="213" t="s">
        <v>146</v>
      </c>
      <c r="H3" s="285"/>
      <c r="I3" s="286"/>
      <c r="J3" s="735" t="s">
        <v>101</v>
      </c>
      <c r="K3" s="735"/>
      <c r="L3" s="735"/>
      <c r="M3" s="735"/>
      <c r="N3" s="735"/>
      <c r="O3" s="735"/>
      <c r="P3" s="717" t="s">
        <v>102</v>
      </c>
      <c r="Q3" s="717"/>
      <c r="R3" s="717"/>
      <c r="S3" s="717"/>
      <c r="T3" s="717"/>
      <c r="U3" s="717"/>
      <c r="V3" s="237" t="s">
        <v>11</v>
      </c>
      <c r="W3" s="238" t="s">
        <v>12</v>
      </c>
      <c r="X3" s="238" t="s">
        <v>13</v>
      </c>
      <c r="Y3" s="237" t="s">
        <v>3</v>
      </c>
      <c r="Z3" s="237"/>
      <c r="AA3" s="237" t="s">
        <v>45</v>
      </c>
      <c r="AB3" s="238" t="s">
        <v>4</v>
      </c>
      <c r="AC3" s="238" t="s">
        <v>33</v>
      </c>
      <c r="AD3" s="237" t="s">
        <v>46</v>
      </c>
      <c r="AE3" s="223" t="s">
        <v>11</v>
      </c>
      <c r="AF3" s="224" t="s">
        <v>12</v>
      </c>
      <c r="AG3" s="224" t="s">
        <v>13</v>
      </c>
      <c r="AH3" s="223" t="s">
        <v>3</v>
      </c>
      <c r="AI3" s="223"/>
      <c r="AJ3" s="223" t="s">
        <v>45</v>
      </c>
      <c r="AK3" s="224" t="s">
        <v>4</v>
      </c>
      <c r="AL3" s="224" t="s">
        <v>33</v>
      </c>
      <c r="AM3" s="223" t="s">
        <v>46</v>
      </c>
      <c r="AN3" s="237" t="s">
        <v>11</v>
      </c>
      <c r="AO3" s="238" t="s">
        <v>12</v>
      </c>
      <c r="AP3" s="238" t="s">
        <v>13</v>
      </c>
      <c r="AQ3" s="237" t="s">
        <v>3</v>
      </c>
      <c r="AR3" s="237"/>
      <c r="AS3" s="237" t="s">
        <v>45</v>
      </c>
      <c r="AT3" s="238" t="s">
        <v>4</v>
      </c>
      <c r="AU3" s="238" t="s">
        <v>33</v>
      </c>
      <c r="AV3" s="237" t="s">
        <v>46</v>
      </c>
      <c r="AW3" s="1147" t="s">
        <v>11</v>
      </c>
      <c r="AX3" s="1146" t="s">
        <v>12</v>
      </c>
      <c r="AY3" s="1146" t="s">
        <v>13</v>
      </c>
      <c r="AZ3" s="1147" t="s">
        <v>3</v>
      </c>
      <c r="BA3" s="1147"/>
      <c r="BB3" s="1147" t="s">
        <v>45</v>
      </c>
      <c r="BC3" s="1146" t="s">
        <v>4</v>
      </c>
      <c r="BD3" s="1146" t="s">
        <v>33</v>
      </c>
      <c r="BE3" s="1147" t="s">
        <v>46</v>
      </c>
      <c r="BF3" s="711" t="s">
        <v>103</v>
      </c>
      <c r="BG3" s="711"/>
      <c r="BH3" s="711"/>
      <c r="BI3" s="711"/>
      <c r="BJ3" s="711"/>
      <c r="BK3" s="714" t="s">
        <v>104</v>
      </c>
      <c r="BL3" s="714"/>
      <c r="BM3" s="715"/>
      <c r="BN3" s="5"/>
      <c r="BO3" s="5"/>
      <c r="BP3" s="5"/>
      <c r="BQ3" s="764" t="s">
        <v>119</v>
      </c>
      <c r="BR3" s="763" t="s">
        <v>119</v>
      </c>
      <c r="BS3" s="703" t="s">
        <v>120</v>
      </c>
      <c r="BT3" s="763" t="s">
        <v>120</v>
      </c>
      <c r="BU3" s="703" t="s">
        <v>121</v>
      </c>
      <c r="BV3" s="763" t="s">
        <v>121</v>
      </c>
      <c r="BW3" s="703" t="s">
        <v>122</v>
      </c>
      <c r="BX3" s="763" t="s">
        <v>122</v>
      </c>
      <c r="BY3" s="703" t="s">
        <v>123</v>
      </c>
      <c r="BZ3" s="763" t="s">
        <v>123</v>
      </c>
      <c r="CA3" s="703" t="s">
        <v>124</v>
      </c>
      <c r="CB3" s="763" t="s">
        <v>124</v>
      </c>
      <c r="CC3" s="703" t="s">
        <v>125</v>
      </c>
      <c r="CD3" s="763" t="s">
        <v>125</v>
      </c>
      <c r="CE3" s="703" t="s">
        <v>126</v>
      </c>
      <c r="CF3" s="763" t="s">
        <v>126</v>
      </c>
      <c r="CG3" s="703" t="s">
        <v>127</v>
      </c>
      <c r="CH3" s="763" t="s">
        <v>127</v>
      </c>
      <c r="CI3" s="703" t="s">
        <v>128</v>
      </c>
      <c r="CJ3" s="763" t="s">
        <v>128</v>
      </c>
      <c r="CK3" s="703" t="s">
        <v>129</v>
      </c>
      <c r="CL3" s="763" t="s">
        <v>129</v>
      </c>
      <c r="CM3" s="703" t="s">
        <v>119</v>
      </c>
      <c r="CN3" s="763" t="s">
        <v>119</v>
      </c>
      <c r="CO3" s="25"/>
      <c r="CP3" s="699" t="s">
        <v>130</v>
      </c>
      <c r="CQ3" s="699"/>
      <c r="CR3" s="699" t="s">
        <v>131</v>
      </c>
      <c r="CS3" s="699"/>
      <c r="CT3" s="699" t="s">
        <v>132</v>
      </c>
      <c r="CU3" s="699"/>
      <c r="CV3" s="699" t="s">
        <v>133</v>
      </c>
      <c r="CW3" s="699"/>
      <c r="CX3" s="699" t="s">
        <v>141</v>
      </c>
      <c r="CY3" s="699"/>
      <c r="CZ3" s="699" t="s">
        <v>134</v>
      </c>
      <c r="DA3" s="699"/>
      <c r="DB3" s="699" t="s">
        <v>135</v>
      </c>
      <c r="DC3" s="699"/>
      <c r="DD3" s="699" t="s">
        <v>136</v>
      </c>
      <c r="DE3" s="699"/>
      <c r="DF3" s="699" t="s">
        <v>137</v>
      </c>
      <c r="DG3" s="699"/>
      <c r="DH3" s="699" t="s">
        <v>138</v>
      </c>
      <c r="DI3" s="699"/>
      <c r="DJ3" s="699" t="s">
        <v>142</v>
      </c>
      <c r="DK3" s="700"/>
      <c r="EE3" s="32"/>
      <c r="EF3" s="483"/>
      <c r="EG3" s="32"/>
      <c r="EH3" s="32"/>
      <c r="EI3" s="32"/>
      <c r="EL3" s="693"/>
      <c r="EM3" s="694"/>
      <c r="EN3" s="694"/>
      <c r="EO3" s="694"/>
      <c r="EP3" s="694"/>
      <c r="EQ3" s="694"/>
      <c r="ER3" s="694"/>
      <c r="ES3" s="695"/>
    </row>
    <row r="4" spans="1:149" ht="39.75" customHeight="1">
      <c r="A4" s="725"/>
      <c r="B4" s="727"/>
      <c r="C4" s="729"/>
      <c r="D4" s="731"/>
      <c r="E4" s="733"/>
      <c r="F4" s="745"/>
      <c r="G4" s="476" t="s">
        <v>334</v>
      </c>
      <c r="H4" s="287" t="s">
        <v>370</v>
      </c>
      <c r="I4" s="524">
        <v>45794</v>
      </c>
      <c r="J4" s="735" t="s">
        <v>106</v>
      </c>
      <c r="K4" s="735"/>
      <c r="L4" s="735"/>
      <c r="M4" s="707" t="s">
        <v>789</v>
      </c>
      <c r="N4" s="736" t="s">
        <v>107</v>
      </c>
      <c r="O4" s="738" t="s">
        <v>108</v>
      </c>
      <c r="P4" s="717" t="s">
        <v>106</v>
      </c>
      <c r="Q4" s="717"/>
      <c r="R4" s="717"/>
      <c r="S4" s="719" t="s">
        <v>486</v>
      </c>
      <c r="T4" s="765" t="s">
        <v>107</v>
      </c>
      <c r="U4" s="767" t="s">
        <v>108</v>
      </c>
      <c r="V4" s="720" t="s">
        <v>143</v>
      </c>
      <c r="W4" s="706" t="s">
        <v>106</v>
      </c>
      <c r="X4" s="706"/>
      <c r="Y4" s="706"/>
      <c r="Z4" s="707" t="s">
        <v>486</v>
      </c>
      <c r="AA4" s="706" t="s">
        <v>107</v>
      </c>
      <c r="AB4" s="706"/>
      <c r="AC4" s="706" t="s">
        <v>108</v>
      </c>
      <c r="AD4" s="706"/>
      <c r="AE4" s="719" t="s">
        <v>143</v>
      </c>
      <c r="AF4" s="717" t="s">
        <v>106</v>
      </c>
      <c r="AG4" s="717"/>
      <c r="AH4" s="717"/>
      <c r="AI4" s="719" t="s">
        <v>486</v>
      </c>
      <c r="AJ4" s="717" t="s">
        <v>107</v>
      </c>
      <c r="AK4" s="717"/>
      <c r="AL4" s="717" t="s">
        <v>108</v>
      </c>
      <c r="AM4" s="717"/>
      <c r="AN4" s="720" t="s">
        <v>143</v>
      </c>
      <c r="AO4" s="706" t="s">
        <v>106</v>
      </c>
      <c r="AP4" s="706"/>
      <c r="AQ4" s="706"/>
      <c r="AR4" s="707" t="s">
        <v>486</v>
      </c>
      <c r="AS4" s="706" t="s">
        <v>107</v>
      </c>
      <c r="AT4" s="706"/>
      <c r="AU4" s="706" t="s">
        <v>108</v>
      </c>
      <c r="AV4" s="706"/>
      <c r="AW4" s="1149" t="s">
        <v>143</v>
      </c>
      <c r="AX4" s="1148" t="s">
        <v>106</v>
      </c>
      <c r="AY4" s="1148"/>
      <c r="AZ4" s="1148"/>
      <c r="BA4" s="1149" t="s">
        <v>486</v>
      </c>
      <c r="BB4" s="1148" t="s">
        <v>107</v>
      </c>
      <c r="BC4" s="1148"/>
      <c r="BD4" s="1148" t="s">
        <v>108</v>
      </c>
      <c r="BE4" s="1148"/>
      <c r="BF4" s="717" t="s">
        <v>106</v>
      </c>
      <c r="BG4" s="717"/>
      <c r="BH4" s="717"/>
      <c r="BI4" s="718" t="s">
        <v>107</v>
      </c>
      <c r="BJ4" s="718" t="s">
        <v>108</v>
      </c>
      <c r="BK4" s="753" t="s">
        <v>114</v>
      </c>
      <c r="BL4" s="753" t="s">
        <v>114</v>
      </c>
      <c r="BM4" s="755" t="s">
        <v>108</v>
      </c>
      <c r="BN4" s="5"/>
      <c r="BO4" s="5"/>
      <c r="BP4" s="5"/>
      <c r="BQ4" s="764"/>
      <c r="BR4" s="763"/>
      <c r="BS4" s="703"/>
      <c r="BT4" s="763"/>
      <c r="BU4" s="703"/>
      <c r="BV4" s="763"/>
      <c r="BW4" s="703"/>
      <c r="BX4" s="763"/>
      <c r="BY4" s="703"/>
      <c r="BZ4" s="763"/>
      <c r="CA4" s="703"/>
      <c r="CB4" s="763"/>
      <c r="CC4" s="703"/>
      <c r="CD4" s="763"/>
      <c r="CE4" s="703"/>
      <c r="CF4" s="763"/>
      <c r="CG4" s="703"/>
      <c r="CH4" s="763"/>
      <c r="CI4" s="703"/>
      <c r="CJ4" s="763"/>
      <c r="CK4" s="703"/>
      <c r="CL4" s="763"/>
      <c r="CM4" s="703"/>
      <c r="CN4" s="763"/>
      <c r="CO4" s="25"/>
      <c r="CP4" s="699"/>
      <c r="CQ4" s="699"/>
      <c r="CR4" s="699"/>
      <c r="CS4" s="699"/>
      <c r="CT4" s="699"/>
      <c r="CU4" s="699"/>
      <c r="CV4" s="699"/>
      <c r="CW4" s="699"/>
      <c r="CX4" s="699"/>
      <c r="CY4" s="699"/>
      <c r="CZ4" s="699"/>
      <c r="DA4" s="699"/>
      <c r="DB4" s="699"/>
      <c r="DC4" s="699"/>
      <c r="DD4" s="699"/>
      <c r="DE4" s="699"/>
      <c r="DF4" s="699"/>
      <c r="DG4" s="699"/>
      <c r="DH4" s="699"/>
      <c r="DI4" s="699"/>
      <c r="DJ4" s="699"/>
      <c r="DK4" s="700"/>
      <c r="EE4" s="32"/>
      <c r="EF4" s="483"/>
      <c r="EG4" s="32"/>
      <c r="EH4" s="32"/>
      <c r="EI4" s="32"/>
      <c r="EL4" s="696" t="s">
        <v>488</v>
      </c>
      <c r="EM4" s="697"/>
      <c r="EN4" s="57"/>
      <c r="EO4" s="697" t="s">
        <v>489</v>
      </c>
      <c r="EP4" s="697"/>
      <c r="EQ4" s="57"/>
      <c r="ER4" s="697" t="s">
        <v>490</v>
      </c>
      <c r="ES4" s="698"/>
    </row>
    <row r="5" spans="1:149" s="32" customFormat="1" ht="54.75" customHeight="1" thickBot="1">
      <c r="A5" s="726"/>
      <c r="B5" s="728"/>
      <c r="C5" s="730"/>
      <c r="D5" s="732"/>
      <c r="E5" s="734"/>
      <c r="F5" s="746"/>
      <c r="G5" s="210" t="s">
        <v>36</v>
      </c>
      <c r="H5" s="211" t="s">
        <v>97</v>
      </c>
      <c r="I5" s="207" t="s">
        <v>38</v>
      </c>
      <c r="J5" s="292" t="s">
        <v>109</v>
      </c>
      <c r="K5" s="292" t="s">
        <v>110</v>
      </c>
      <c r="L5" s="292" t="s">
        <v>111</v>
      </c>
      <c r="M5" s="708"/>
      <c r="N5" s="737"/>
      <c r="O5" s="739"/>
      <c r="P5" s="289" t="s">
        <v>109</v>
      </c>
      <c r="Q5" s="289" t="s">
        <v>110</v>
      </c>
      <c r="R5" s="289" t="s">
        <v>111</v>
      </c>
      <c r="S5" s="750"/>
      <c r="T5" s="766"/>
      <c r="U5" s="768"/>
      <c r="V5" s="748"/>
      <c r="W5" s="290" t="s">
        <v>109</v>
      </c>
      <c r="X5" s="290" t="s">
        <v>110</v>
      </c>
      <c r="Y5" s="290" t="s">
        <v>111</v>
      </c>
      <c r="Z5" s="708"/>
      <c r="AA5" s="290" t="s">
        <v>144</v>
      </c>
      <c r="AB5" s="290" t="s">
        <v>145</v>
      </c>
      <c r="AC5" s="290" t="s">
        <v>144</v>
      </c>
      <c r="AD5" s="290" t="s">
        <v>145</v>
      </c>
      <c r="AE5" s="749"/>
      <c r="AF5" s="289" t="s">
        <v>109</v>
      </c>
      <c r="AG5" s="289" t="s">
        <v>110</v>
      </c>
      <c r="AH5" s="289" t="s">
        <v>111</v>
      </c>
      <c r="AI5" s="750"/>
      <c r="AJ5" s="289" t="s">
        <v>144</v>
      </c>
      <c r="AK5" s="289" t="s">
        <v>145</v>
      </c>
      <c r="AL5" s="289" t="s">
        <v>144</v>
      </c>
      <c r="AM5" s="289" t="s">
        <v>145</v>
      </c>
      <c r="AN5" s="721"/>
      <c r="AO5" s="290" t="s">
        <v>109</v>
      </c>
      <c r="AP5" s="290" t="s">
        <v>110</v>
      </c>
      <c r="AQ5" s="290" t="s">
        <v>111</v>
      </c>
      <c r="AR5" s="708"/>
      <c r="AS5" s="290" t="s">
        <v>144</v>
      </c>
      <c r="AT5" s="290" t="s">
        <v>145</v>
      </c>
      <c r="AU5" s="290" t="s">
        <v>144</v>
      </c>
      <c r="AV5" s="290" t="s">
        <v>145</v>
      </c>
      <c r="AW5" s="1151"/>
      <c r="AX5" s="1150" t="s">
        <v>109</v>
      </c>
      <c r="AY5" s="1150" t="s">
        <v>110</v>
      </c>
      <c r="AZ5" s="1150" t="s">
        <v>111</v>
      </c>
      <c r="BA5" s="1151"/>
      <c r="BB5" s="1150" t="s">
        <v>144</v>
      </c>
      <c r="BC5" s="1150" t="s">
        <v>145</v>
      </c>
      <c r="BD5" s="1150" t="s">
        <v>144</v>
      </c>
      <c r="BE5" s="1150" t="s">
        <v>145</v>
      </c>
      <c r="BF5" s="289" t="s">
        <v>109</v>
      </c>
      <c r="BG5" s="289" t="s">
        <v>110</v>
      </c>
      <c r="BH5" s="289" t="s">
        <v>111</v>
      </c>
      <c r="BI5" s="719"/>
      <c r="BJ5" s="719"/>
      <c r="BK5" s="754"/>
      <c r="BL5" s="754"/>
      <c r="BM5" s="756"/>
      <c r="BN5" s="5"/>
      <c r="BO5" s="5"/>
      <c r="BP5" s="5"/>
      <c r="BQ5" s="26" t="s">
        <v>116</v>
      </c>
      <c r="BR5" s="27"/>
      <c r="BS5" s="28" t="s">
        <v>116</v>
      </c>
      <c r="BT5" s="27" t="s">
        <v>115</v>
      </c>
      <c r="BU5" s="28" t="s">
        <v>116</v>
      </c>
      <c r="BV5" s="27" t="s">
        <v>115</v>
      </c>
      <c r="BW5" s="28" t="s">
        <v>116</v>
      </c>
      <c r="BX5" s="27" t="s">
        <v>115</v>
      </c>
      <c r="BY5" s="28" t="s">
        <v>116</v>
      </c>
      <c r="BZ5" s="27" t="s">
        <v>115</v>
      </c>
      <c r="CA5" s="28" t="s">
        <v>116</v>
      </c>
      <c r="CB5" s="27" t="s">
        <v>115</v>
      </c>
      <c r="CC5" s="28" t="s">
        <v>116</v>
      </c>
      <c r="CD5" s="27" t="s">
        <v>115</v>
      </c>
      <c r="CE5" s="28" t="s">
        <v>116</v>
      </c>
      <c r="CF5" s="27" t="s">
        <v>115</v>
      </c>
      <c r="CG5" s="28" t="s">
        <v>116</v>
      </c>
      <c r="CH5" s="27" t="s">
        <v>115</v>
      </c>
      <c r="CI5" s="28" t="s">
        <v>116</v>
      </c>
      <c r="CJ5" s="27" t="s">
        <v>115</v>
      </c>
      <c r="CK5" s="28" t="s">
        <v>116</v>
      </c>
      <c r="CL5" s="27" t="s">
        <v>115</v>
      </c>
      <c r="CM5" s="28" t="s">
        <v>116</v>
      </c>
      <c r="CN5" s="27" t="s">
        <v>115</v>
      </c>
      <c r="CO5" s="25"/>
      <c r="CP5" s="29" t="s">
        <v>116</v>
      </c>
      <c r="CQ5" s="30" t="s">
        <v>115</v>
      </c>
      <c r="CR5" s="29" t="s">
        <v>116</v>
      </c>
      <c r="CS5" s="30" t="s">
        <v>115</v>
      </c>
      <c r="CT5" s="29" t="s">
        <v>116</v>
      </c>
      <c r="CU5" s="30" t="s">
        <v>115</v>
      </c>
      <c r="CV5" s="29" t="s">
        <v>116</v>
      </c>
      <c r="CW5" s="30" t="s">
        <v>115</v>
      </c>
      <c r="CX5" s="29" t="s">
        <v>116</v>
      </c>
      <c r="CY5" s="30" t="s">
        <v>115</v>
      </c>
      <c r="CZ5" s="29" t="s">
        <v>116</v>
      </c>
      <c r="DA5" s="30" t="s">
        <v>115</v>
      </c>
      <c r="DB5" s="29" t="s">
        <v>116</v>
      </c>
      <c r="DC5" s="30" t="s">
        <v>115</v>
      </c>
      <c r="DD5" s="29" t="s">
        <v>116</v>
      </c>
      <c r="DE5" s="30" t="s">
        <v>115</v>
      </c>
      <c r="DF5" s="29" t="s">
        <v>116</v>
      </c>
      <c r="DG5" s="30" t="s">
        <v>115</v>
      </c>
      <c r="DH5" s="29" t="s">
        <v>116</v>
      </c>
      <c r="DI5" s="30" t="s">
        <v>115</v>
      </c>
      <c r="DJ5" s="29" t="s">
        <v>116</v>
      </c>
      <c r="DK5" s="31" t="s">
        <v>115</v>
      </c>
      <c r="EF5" s="486"/>
      <c r="EL5" s="484" t="s">
        <v>491</v>
      </c>
      <c r="EM5" s="55" t="s">
        <v>492</v>
      </c>
      <c r="EN5" s="55"/>
      <c r="EO5" s="55" t="s">
        <v>491</v>
      </c>
      <c r="EP5" s="55" t="s">
        <v>492</v>
      </c>
      <c r="EQ5" s="55"/>
      <c r="ER5" s="55" t="s">
        <v>491</v>
      </c>
      <c r="ES5" s="485" t="s">
        <v>492</v>
      </c>
    </row>
    <row r="6" spans="1:149" ht="17.25" customHeight="1">
      <c r="A6" s="722" t="s">
        <v>112</v>
      </c>
      <c r="B6" s="723"/>
      <c r="C6" s="723"/>
      <c r="D6" s="723"/>
      <c r="E6" s="743">
        <v>45794</v>
      </c>
      <c r="F6" s="743"/>
      <c r="G6" s="741" t="s">
        <v>326</v>
      </c>
      <c r="H6" s="740" t="s">
        <v>786</v>
      </c>
      <c r="I6" s="247" t="s">
        <v>348</v>
      </c>
      <c r="J6" s="265">
        <v>10</v>
      </c>
      <c r="K6" s="265">
        <v>10</v>
      </c>
      <c r="L6" s="265">
        <v>8</v>
      </c>
      <c r="M6" s="265">
        <v>2</v>
      </c>
      <c r="N6" s="265">
        <v>70</v>
      </c>
      <c r="O6" s="265">
        <v>100</v>
      </c>
      <c r="P6" s="265">
        <v>10</v>
      </c>
      <c r="Q6" s="265">
        <v>10</v>
      </c>
      <c r="R6" s="265">
        <v>8</v>
      </c>
      <c r="S6" s="265">
        <v>2</v>
      </c>
      <c r="T6" s="265">
        <v>70</v>
      </c>
      <c r="U6" s="265">
        <v>100</v>
      </c>
      <c r="V6" s="704">
        <f>COUNTIF(V9:V108,"g")+COUNTIF(V9:V108,"h")</f>
        <v>0</v>
      </c>
      <c r="W6" s="265">
        <v>10</v>
      </c>
      <c r="X6" s="265">
        <v>10</v>
      </c>
      <c r="Y6" s="265">
        <v>9</v>
      </c>
      <c r="Z6" s="265">
        <v>1</v>
      </c>
      <c r="AA6" s="243">
        <v>70</v>
      </c>
      <c r="AB6" s="243"/>
      <c r="AC6" s="244">
        <v>100</v>
      </c>
      <c r="AD6" s="256"/>
      <c r="AE6" s="704">
        <f>COUNTIF(AE9:AE108,"g")+COUNTIF(AE9:AE108,"h")</f>
        <v>0</v>
      </c>
      <c r="AF6" s="265">
        <v>10</v>
      </c>
      <c r="AG6" s="265">
        <v>10</v>
      </c>
      <c r="AH6" s="265">
        <v>9</v>
      </c>
      <c r="AI6" s="265">
        <v>1</v>
      </c>
      <c r="AJ6" s="243">
        <v>70</v>
      </c>
      <c r="AK6" s="243"/>
      <c r="AL6" s="244">
        <v>100</v>
      </c>
      <c r="AM6" s="256"/>
      <c r="AN6" s="704">
        <f>COUNTIF(AN9:AN108,"g")+COUNTIF(AN9:AN108,"h")</f>
        <v>0</v>
      </c>
      <c r="AO6" s="265">
        <v>10</v>
      </c>
      <c r="AP6" s="265">
        <v>10</v>
      </c>
      <c r="AQ6" s="265">
        <v>9</v>
      </c>
      <c r="AR6" s="265">
        <v>1</v>
      </c>
      <c r="AS6" s="243">
        <v>70</v>
      </c>
      <c r="AT6" s="243"/>
      <c r="AU6" s="244">
        <v>100</v>
      </c>
      <c r="AV6" s="256"/>
      <c r="AW6" s="1158">
        <f>COUNTIF(AW9:AW108,"g")+COUNTIF(AW9:AW108,"h")</f>
        <v>0</v>
      </c>
      <c r="AX6" s="1152">
        <v>10</v>
      </c>
      <c r="AY6" s="1152">
        <v>10</v>
      </c>
      <c r="AZ6" s="1152">
        <v>10</v>
      </c>
      <c r="BA6" s="1152">
        <v>0</v>
      </c>
      <c r="BB6" s="1156">
        <v>70</v>
      </c>
      <c r="BC6" s="1156"/>
      <c r="BD6" s="1153">
        <v>100</v>
      </c>
      <c r="BE6" s="1154"/>
      <c r="BF6" s="265">
        <v>10</v>
      </c>
      <c r="BG6" s="265">
        <v>10</v>
      </c>
      <c r="BH6" s="265">
        <v>10</v>
      </c>
      <c r="BI6" s="265">
        <v>70</v>
      </c>
      <c r="BJ6" s="265">
        <v>100</v>
      </c>
      <c r="BK6" s="265">
        <v>30</v>
      </c>
      <c r="BL6" s="265">
        <v>30</v>
      </c>
      <c r="BM6" s="266">
        <v>40</v>
      </c>
      <c r="BN6" s="42"/>
      <c r="BO6" s="759" t="s">
        <v>117</v>
      </c>
      <c r="BP6" s="760"/>
      <c r="BQ6" s="44"/>
      <c r="BR6" s="45"/>
      <c r="BS6" s="44">
        <v>44</v>
      </c>
      <c r="BT6" s="45"/>
      <c r="BU6" s="44">
        <v>44</v>
      </c>
      <c r="BV6" s="45"/>
      <c r="BW6" s="44">
        <v>42</v>
      </c>
      <c r="BX6" s="45"/>
      <c r="BY6" s="44">
        <v>40</v>
      </c>
      <c r="BZ6" s="45"/>
      <c r="CA6" s="44">
        <v>36</v>
      </c>
      <c r="CB6" s="45"/>
      <c r="CC6" s="44">
        <v>34</v>
      </c>
      <c r="CD6" s="45"/>
      <c r="CE6" s="44">
        <v>24</v>
      </c>
      <c r="CF6" s="45"/>
      <c r="CG6" s="44">
        <v>28</v>
      </c>
      <c r="CH6" s="45"/>
      <c r="CI6" s="44">
        <v>24</v>
      </c>
      <c r="CJ6" s="45"/>
      <c r="CK6" s="44">
        <v>24</v>
      </c>
      <c r="CL6" s="45"/>
      <c r="CM6" s="44">
        <v>22</v>
      </c>
      <c r="CN6" s="45"/>
      <c r="CO6" s="46"/>
      <c r="CP6" s="47">
        <f>IF(BS6="","",SUM(BQ6,BS6))</f>
        <v>44</v>
      </c>
      <c r="CQ6" s="48" t="str">
        <f>IF(BT6="","",SUM(BR6,BT6))</f>
        <v/>
      </c>
      <c r="CR6" s="47">
        <f t="shared" ref="CR6:DG22" si="0">IF(BU6="","",SUM(CP6,BU6))</f>
        <v>88</v>
      </c>
      <c r="CS6" s="48" t="str">
        <f t="shared" si="0"/>
        <v/>
      </c>
      <c r="CT6" s="47">
        <f t="shared" si="0"/>
        <v>130</v>
      </c>
      <c r="CU6" s="48" t="str">
        <f t="shared" si="0"/>
        <v/>
      </c>
      <c r="CV6" s="47">
        <f t="shared" si="0"/>
        <v>170</v>
      </c>
      <c r="CW6" s="48" t="str">
        <f t="shared" si="0"/>
        <v/>
      </c>
      <c r="CX6" s="47">
        <f t="shared" si="0"/>
        <v>206</v>
      </c>
      <c r="CY6" s="48" t="str">
        <f t="shared" si="0"/>
        <v/>
      </c>
      <c r="CZ6" s="47">
        <f t="shared" si="0"/>
        <v>240</v>
      </c>
      <c r="DA6" s="48" t="str">
        <f t="shared" si="0"/>
        <v/>
      </c>
      <c r="DB6" s="47">
        <f t="shared" si="0"/>
        <v>264</v>
      </c>
      <c r="DC6" s="48" t="str">
        <f t="shared" si="0"/>
        <v/>
      </c>
      <c r="DD6" s="47">
        <f t="shared" si="0"/>
        <v>292</v>
      </c>
      <c r="DE6" s="48" t="str">
        <f t="shared" si="0"/>
        <v/>
      </c>
      <c r="DF6" s="47">
        <f t="shared" si="0"/>
        <v>316</v>
      </c>
      <c r="DG6" s="48" t="str">
        <f t="shared" si="0"/>
        <v/>
      </c>
      <c r="DH6" s="47">
        <f t="shared" ref="DB6:DK22" si="1">IF(CK6="","",SUM(DF6,CK6))</f>
        <v>340</v>
      </c>
      <c r="DI6" s="48" t="str">
        <f t="shared" si="1"/>
        <v/>
      </c>
      <c r="DJ6" s="47">
        <f t="shared" si="1"/>
        <v>362</v>
      </c>
      <c r="DK6" s="49" t="str">
        <f t="shared" si="1"/>
        <v/>
      </c>
      <c r="EE6" s="487"/>
      <c r="EF6" s="488" t="s">
        <v>493</v>
      </c>
      <c r="EG6" s="489"/>
      <c r="EH6" s="489" t="s">
        <v>494</v>
      </c>
      <c r="EI6" s="489" t="s">
        <v>495</v>
      </c>
      <c r="EJ6" s="490" t="s">
        <v>496</v>
      </c>
      <c r="EL6" s="484">
        <v>70</v>
      </c>
      <c r="EM6" s="55">
        <v>150</v>
      </c>
      <c r="EN6" s="57"/>
      <c r="EO6" s="55">
        <v>30</v>
      </c>
      <c r="EP6" s="55">
        <v>50</v>
      </c>
      <c r="EQ6" s="57"/>
      <c r="ER6" s="55">
        <v>100</v>
      </c>
      <c r="ES6" s="485">
        <v>200</v>
      </c>
    </row>
    <row r="7" spans="1:149" ht="15.75" customHeight="1">
      <c r="A7" s="722"/>
      <c r="B7" s="723"/>
      <c r="C7" s="723"/>
      <c r="D7" s="723"/>
      <c r="E7" s="743"/>
      <c r="F7" s="743"/>
      <c r="G7" s="742"/>
      <c r="H7" s="740"/>
      <c r="I7" s="248" t="s">
        <v>346</v>
      </c>
      <c r="J7" s="265">
        <v>10</v>
      </c>
      <c r="K7" s="265">
        <v>10</v>
      </c>
      <c r="L7" s="265">
        <v>8</v>
      </c>
      <c r="M7" s="265">
        <v>2</v>
      </c>
      <c r="N7" s="265">
        <v>70</v>
      </c>
      <c r="O7" s="265">
        <v>100</v>
      </c>
      <c r="P7" s="265">
        <v>10</v>
      </c>
      <c r="Q7" s="265">
        <v>10</v>
      </c>
      <c r="R7" s="265">
        <v>8</v>
      </c>
      <c r="S7" s="265">
        <v>2</v>
      </c>
      <c r="T7" s="265">
        <v>70</v>
      </c>
      <c r="U7" s="265">
        <v>100</v>
      </c>
      <c r="V7" s="705"/>
      <c r="W7" s="265">
        <v>10</v>
      </c>
      <c r="X7" s="265">
        <v>10</v>
      </c>
      <c r="Y7" s="265">
        <v>9</v>
      </c>
      <c r="Z7" s="265">
        <v>1</v>
      </c>
      <c r="AA7" s="243">
        <v>50</v>
      </c>
      <c r="AB7" s="243">
        <v>20</v>
      </c>
      <c r="AC7" s="244">
        <v>70</v>
      </c>
      <c r="AD7" s="256">
        <v>30</v>
      </c>
      <c r="AE7" s="705"/>
      <c r="AF7" s="265">
        <v>10</v>
      </c>
      <c r="AG7" s="265">
        <v>10</v>
      </c>
      <c r="AH7" s="265">
        <v>9</v>
      </c>
      <c r="AI7" s="265">
        <v>1</v>
      </c>
      <c r="AJ7" s="243">
        <v>50</v>
      </c>
      <c r="AK7" s="243">
        <v>20</v>
      </c>
      <c r="AL7" s="244">
        <v>70</v>
      </c>
      <c r="AM7" s="256">
        <v>30</v>
      </c>
      <c r="AN7" s="705"/>
      <c r="AO7" s="265">
        <v>10</v>
      </c>
      <c r="AP7" s="265">
        <v>10</v>
      </c>
      <c r="AQ7" s="265">
        <v>9</v>
      </c>
      <c r="AR7" s="265">
        <v>1</v>
      </c>
      <c r="AS7" s="243">
        <v>50</v>
      </c>
      <c r="AT7" s="243">
        <v>20</v>
      </c>
      <c r="AU7" s="244">
        <v>70</v>
      </c>
      <c r="AV7" s="256">
        <v>30</v>
      </c>
      <c r="AW7" s="1159"/>
      <c r="AX7" s="1152">
        <v>10</v>
      </c>
      <c r="AY7" s="1152">
        <v>10</v>
      </c>
      <c r="AZ7" s="1152">
        <v>10</v>
      </c>
      <c r="BA7" s="1152">
        <v>0</v>
      </c>
      <c r="BB7" s="1156">
        <v>50</v>
      </c>
      <c r="BC7" s="1156">
        <v>20</v>
      </c>
      <c r="BD7" s="1153">
        <v>70</v>
      </c>
      <c r="BE7" s="1154">
        <v>30</v>
      </c>
      <c r="BF7" s="265">
        <v>10</v>
      </c>
      <c r="BG7" s="265">
        <v>10</v>
      </c>
      <c r="BH7" s="265">
        <v>10</v>
      </c>
      <c r="BI7" s="265">
        <v>70</v>
      </c>
      <c r="BJ7" s="265">
        <v>100</v>
      </c>
      <c r="BK7" s="265">
        <v>30</v>
      </c>
      <c r="BL7" s="265">
        <v>30</v>
      </c>
      <c r="BM7" s="266">
        <v>40</v>
      </c>
      <c r="BN7" s="42"/>
      <c r="BO7" s="43"/>
      <c r="BP7" s="43"/>
      <c r="BQ7" s="50"/>
      <c r="BR7" s="51"/>
      <c r="BS7" s="50"/>
      <c r="BT7" s="51"/>
      <c r="BU7" s="50"/>
      <c r="BV7" s="51"/>
      <c r="BW7" s="50"/>
      <c r="BX7" s="51"/>
      <c r="BY7" s="50"/>
      <c r="BZ7" s="51"/>
      <c r="CA7" s="50"/>
      <c r="CB7" s="51"/>
      <c r="CC7" s="50"/>
      <c r="CD7" s="52"/>
      <c r="CE7" s="50"/>
      <c r="CF7" s="52"/>
      <c r="CG7" s="50"/>
      <c r="CH7" s="52"/>
      <c r="CI7" s="50"/>
      <c r="CJ7" s="52"/>
      <c r="CK7" s="50"/>
      <c r="CL7" s="52"/>
      <c r="CM7" s="50"/>
      <c r="CN7" s="51"/>
      <c r="CO7" s="46"/>
      <c r="CP7" s="47"/>
      <c r="CQ7" s="48"/>
      <c r="CR7" s="47"/>
      <c r="CS7" s="48"/>
      <c r="CT7" s="47"/>
      <c r="CU7" s="48"/>
      <c r="CV7" s="47"/>
      <c r="CW7" s="48"/>
      <c r="CX7" s="47"/>
      <c r="CY7" s="48"/>
      <c r="CZ7" s="47"/>
      <c r="DA7" s="48"/>
      <c r="DB7" s="47"/>
      <c r="DC7" s="48"/>
      <c r="DD7" s="47"/>
      <c r="DE7" s="48"/>
      <c r="DF7" s="47"/>
      <c r="DG7" s="48"/>
      <c r="DH7" s="47"/>
      <c r="DI7" s="48"/>
      <c r="DJ7" s="47"/>
      <c r="DK7" s="49"/>
      <c r="EE7" s="484">
        <v>84</v>
      </c>
      <c r="EF7" s="491" t="s">
        <v>73</v>
      </c>
      <c r="EG7" s="55" t="s">
        <v>349</v>
      </c>
      <c r="EH7" s="55">
        <v>70</v>
      </c>
      <c r="EI7" s="55">
        <v>30</v>
      </c>
      <c r="EJ7" s="485">
        <v>0</v>
      </c>
      <c r="EL7" s="484">
        <v>70</v>
      </c>
      <c r="EM7" s="55">
        <f>ROUNDUP(EL7/EL$6*EM$6,0)</f>
        <v>150</v>
      </c>
      <c r="EN7" s="57"/>
      <c r="EO7" s="55">
        <v>29</v>
      </c>
      <c r="EP7" s="55">
        <f>ROUNDUP(EO7/EO$6*EP$6,0)</f>
        <v>49</v>
      </c>
      <c r="EQ7" s="57"/>
      <c r="ER7" s="55">
        <v>99</v>
      </c>
      <c r="ES7" s="485">
        <f>ROUNDUP(ER7/ER$6*ES$6,0)</f>
        <v>198</v>
      </c>
    </row>
    <row r="8" spans="1:149" ht="15.75" customHeight="1">
      <c r="A8" s="225"/>
      <c r="B8" s="293"/>
      <c r="C8" s="293"/>
      <c r="D8" s="293"/>
      <c r="E8" s="294"/>
      <c r="F8" s="294"/>
      <c r="G8" s="226"/>
      <c r="H8" s="227"/>
      <c r="I8" s="249" t="s">
        <v>347</v>
      </c>
      <c r="J8" s="265">
        <v>10</v>
      </c>
      <c r="K8" s="265">
        <v>10</v>
      </c>
      <c r="L8" s="265">
        <v>8</v>
      </c>
      <c r="M8" s="265">
        <v>2</v>
      </c>
      <c r="N8" s="265">
        <v>70</v>
      </c>
      <c r="O8" s="265">
        <v>100</v>
      </c>
      <c r="P8" s="265">
        <v>10</v>
      </c>
      <c r="Q8" s="265">
        <v>10</v>
      </c>
      <c r="R8" s="265">
        <v>8</v>
      </c>
      <c r="S8" s="265">
        <v>2</v>
      </c>
      <c r="T8" s="265">
        <v>70</v>
      </c>
      <c r="U8" s="265">
        <v>100</v>
      </c>
      <c r="V8" s="245"/>
      <c r="W8" s="246">
        <v>10</v>
      </c>
      <c r="X8" s="246">
        <v>10</v>
      </c>
      <c r="Y8" s="265">
        <v>9</v>
      </c>
      <c r="Z8" s="265">
        <v>1</v>
      </c>
      <c r="AA8" s="243">
        <v>20</v>
      </c>
      <c r="AB8" s="243">
        <v>50</v>
      </c>
      <c r="AC8" s="244">
        <v>30</v>
      </c>
      <c r="AD8" s="256">
        <v>70</v>
      </c>
      <c r="AE8" s="291"/>
      <c r="AF8" s="265">
        <v>10</v>
      </c>
      <c r="AG8" s="265">
        <v>10</v>
      </c>
      <c r="AH8" s="265">
        <v>9</v>
      </c>
      <c r="AI8" s="265">
        <v>1</v>
      </c>
      <c r="AJ8" s="243">
        <v>20</v>
      </c>
      <c r="AK8" s="243">
        <v>50</v>
      </c>
      <c r="AL8" s="244">
        <v>30</v>
      </c>
      <c r="AM8" s="256">
        <v>70</v>
      </c>
      <c r="AN8" s="291"/>
      <c r="AO8" s="265">
        <v>10</v>
      </c>
      <c r="AP8" s="265">
        <v>10</v>
      </c>
      <c r="AQ8" s="265">
        <v>9</v>
      </c>
      <c r="AR8" s="265">
        <v>1</v>
      </c>
      <c r="AS8" s="243">
        <v>35</v>
      </c>
      <c r="AT8" s="243">
        <v>35</v>
      </c>
      <c r="AU8" s="244">
        <v>50</v>
      </c>
      <c r="AV8" s="256">
        <v>50</v>
      </c>
      <c r="AW8" s="1160"/>
      <c r="AX8" s="1152">
        <v>10</v>
      </c>
      <c r="AY8" s="1152">
        <v>10</v>
      </c>
      <c r="AZ8" s="1152">
        <v>10</v>
      </c>
      <c r="BA8" s="1152">
        <v>0</v>
      </c>
      <c r="BB8" s="1156">
        <v>20</v>
      </c>
      <c r="BC8" s="1156">
        <v>50</v>
      </c>
      <c r="BD8" s="1153">
        <v>30</v>
      </c>
      <c r="BE8" s="1154">
        <v>70</v>
      </c>
      <c r="BF8" s="265">
        <v>10</v>
      </c>
      <c r="BG8" s="265">
        <v>10</v>
      </c>
      <c r="BH8" s="265">
        <v>10</v>
      </c>
      <c r="BI8" s="265">
        <v>70</v>
      </c>
      <c r="BJ8" s="265">
        <v>100</v>
      </c>
      <c r="BK8" s="265">
        <v>30</v>
      </c>
      <c r="BL8" s="265">
        <v>30</v>
      </c>
      <c r="BM8" s="266">
        <v>40</v>
      </c>
      <c r="BN8" s="42"/>
      <c r="BO8" s="43"/>
      <c r="BP8" s="43"/>
      <c r="BQ8" s="50"/>
      <c r="BR8" s="51"/>
      <c r="BS8" s="50"/>
      <c r="BT8" s="51"/>
      <c r="BU8" s="50"/>
      <c r="BV8" s="51"/>
      <c r="BW8" s="50"/>
      <c r="BX8" s="51"/>
      <c r="BY8" s="50"/>
      <c r="BZ8" s="51"/>
      <c r="CA8" s="50"/>
      <c r="CB8" s="51"/>
      <c r="CC8" s="50"/>
      <c r="CD8" s="52"/>
      <c r="CE8" s="50"/>
      <c r="CF8" s="52"/>
      <c r="CG8" s="50"/>
      <c r="CH8" s="52"/>
      <c r="CI8" s="50"/>
      <c r="CJ8" s="52"/>
      <c r="CK8" s="50"/>
      <c r="CL8" s="52"/>
      <c r="CM8" s="50"/>
      <c r="CN8" s="51"/>
      <c r="CO8" s="46"/>
      <c r="CP8" s="47"/>
      <c r="CQ8" s="48"/>
      <c r="CR8" s="47"/>
      <c r="CS8" s="48"/>
      <c r="CT8" s="47"/>
      <c r="CU8" s="48"/>
      <c r="CV8" s="47"/>
      <c r="CW8" s="48"/>
      <c r="CX8" s="47"/>
      <c r="CY8" s="48"/>
      <c r="CZ8" s="47"/>
      <c r="DA8" s="48"/>
      <c r="DB8" s="47"/>
      <c r="DC8" s="48"/>
      <c r="DD8" s="47"/>
      <c r="DE8" s="48"/>
      <c r="DF8" s="47"/>
      <c r="DG8" s="48"/>
      <c r="DH8" s="47"/>
      <c r="DI8" s="48"/>
      <c r="DJ8" s="47"/>
      <c r="DK8" s="49"/>
      <c r="EE8" s="484">
        <v>39</v>
      </c>
      <c r="EF8" s="491" t="s">
        <v>497</v>
      </c>
      <c r="EG8" s="55" t="s">
        <v>349</v>
      </c>
      <c r="EH8" s="55">
        <v>70</v>
      </c>
      <c r="EI8" s="55">
        <v>30</v>
      </c>
      <c r="EJ8" s="485">
        <v>0</v>
      </c>
      <c r="EL8" s="484">
        <v>69</v>
      </c>
      <c r="EM8" s="55">
        <f t="shared" ref="EM8:EM71" si="2">ROUNDUP(EL8/EL$6*EM$6,0)</f>
        <v>148</v>
      </c>
      <c r="EN8" s="57"/>
      <c r="EO8" s="55">
        <v>28</v>
      </c>
      <c r="EP8" s="55">
        <f t="shared" ref="EP8:EP36" si="3">ROUNDUP(EO8/EO$6*EP$6,0)</f>
        <v>47</v>
      </c>
      <c r="EQ8" s="57"/>
      <c r="ER8" s="55">
        <v>98</v>
      </c>
      <c r="ES8" s="485">
        <f t="shared" ref="ES8:ES71" si="4">ROUNDUP(ER8/ER$6*ES$6,0)</f>
        <v>196</v>
      </c>
    </row>
    <row r="9" spans="1:149" ht="18" customHeight="1">
      <c r="A9" s="192">
        <v>1</v>
      </c>
      <c r="B9" s="208" t="s">
        <v>29</v>
      </c>
      <c r="C9" s="199" t="s">
        <v>33</v>
      </c>
      <c r="D9" s="208">
        <v>11111</v>
      </c>
      <c r="E9" s="194">
        <v>11101</v>
      </c>
      <c r="F9" s="209">
        <v>35179</v>
      </c>
      <c r="G9" s="205" t="s">
        <v>360</v>
      </c>
      <c r="H9" s="206" t="s">
        <v>361</v>
      </c>
      <c r="I9" s="205" t="s">
        <v>362</v>
      </c>
      <c r="J9" s="232">
        <v>10</v>
      </c>
      <c r="K9" s="232">
        <v>10</v>
      </c>
      <c r="L9" s="232">
        <v>8</v>
      </c>
      <c r="M9" s="232">
        <v>2</v>
      </c>
      <c r="N9" s="233">
        <v>70</v>
      </c>
      <c r="O9" s="234">
        <v>100</v>
      </c>
      <c r="P9" s="199">
        <v>10</v>
      </c>
      <c r="Q9" s="199">
        <v>10</v>
      </c>
      <c r="R9" s="199">
        <v>8</v>
      </c>
      <c r="S9" s="199">
        <v>2</v>
      </c>
      <c r="T9" s="189">
        <v>70</v>
      </c>
      <c r="U9" s="190">
        <v>100</v>
      </c>
      <c r="V9" s="239" t="s">
        <v>327</v>
      </c>
      <c r="W9" s="239">
        <v>10</v>
      </c>
      <c r="X9" s="239">
        <v>10</v>
      </c>
      <c r="Y9" s="239">
        <v>9</v>
      </c>
      <c r="Z9" s="523">
        <v>1</v>
      </c>
      <c r="AA9" s="228">
        <v>30</v>
      </c>
      <c r="AB9" s="228">
        <v>20</v>
      </c>
      <c r="AC9" s="231">
        <v>70</v>
      </c>
      <c r="AD9" s="229">
        <v>30</v>
      </c>
      <c r="AE9" s="199" t="s">
        <v>327</v>
      </c>
      <c r="AF9" s="199">
        <v>10</v>
      </c>
      <c r="AG9" s="199">
        <v>10</v>
      </c>
      <c r="AH9" s="199">
        <v>9</v>
      </c>
      <c r="AI9" s="199">
        <v>1</v>
      </c>
      <c r="AJ9" s="474">
        <v>50</v>
      </c>
      <c r="AK9" s="191">
        <v>20</v>
      </c>
      <c r="AL9" s="190">
        <v>70</v>
      </c>
      <c r="AM9" s="475">
        <v>30</v>
      </c>
      <c r="AN9" s="239" t="s">
        <v>327</v>
      </c>
      <c r="AO9" s="239">
        <v>10</v>
      </c>
      <c r="AP9" s="239">
        <v>10</v>
      </c>
      <c r="AQ9" s="239">
        <v>9</v>
      </c>
      <c r="AR9" s="239">
        <v>1</v>
      </c>
      <c r="AS9" s="230">
        <v>70</v>
      </c>
      <c r="AT9" s="471"/>
      <c r="AU9" s="231">
        <v>18</v>
      </c>
      <c r="AV9" s="229"/>
      <c r="AW9" s="1153" t="s">
        <v>91</v>
      </c>
      <c r="AX9" s="1155">
        <v>10</v>
      </c>
      <c r="AY9" s="1155">
        <v>10</v>
      </c>
      <c r="AZ9" s="1155">
        <v>10</v>
      </c>
      <c r="BA9" s="1153"/>
      <c r="BB9" s="1156">
        <v>50</v>
      </c>
      <c r="BC9" s="1156">
        <v>20</v>
      </c>
      <c r="BD9" s="1153">
        <v>70</v>
      </c>
      <c r="BE9" s="1153">
        <v>30</v>
      </c>
      <c r="BF9" s="199">
        <v>10</v>
      </c>
      <c r="BG9" s="199">
        <v>10</v>
      </c>
      <c r="BH9" s="199">
        <v>10</v>
      </c>
      <c r="BI9" s="191">
        <v>70</v>
      </c>
      <c r="BJ9" s="190">
        <v>100</v>
      </c>
      <c r="BK9" s="232">
        <v>30</v>
      </c>
      <c r="BL9" s="235">
        <v>30</v>
      </c>
      <c r="BM9" s="236">
        <v>40</v>
      </c>
      <c r="BN9" s="33"/>
      <c r="BO9" s="33"/>
      <c r="BP9" s="33"/>
      <c r="BQ9" s="7" t="str">
        <f t="shared" ref="BQ9:BQ72" si="5">IF($E9="","",IF(BQ$6="","",BQ$6))</f>
        <v/>
      </c>
      <c r="BR9" s="267"/>
      <c r="BS9" s="7">
        <f t="shared" ref="BS9:BS72" si="6">IF($E9="","",IF(BS$6="","",BS$6))</f>
        <v>44</v>
      </c>
      <c r="BT9" s="267">
        <v>20</v>
      </c>
      <c r="BU9" s="7">
        <f t="shared" ref="BU9:BU72" si="7">IF($E9="","",IF(BU$6="","",BU$6))</f>
        <v>44</v>
      </c>
      <c r="BV9" s="267">
        <v>20</v>
      </c>
      <c r="BW9" s="7">
        <f t="shared" ref="BW9:BW72" si="8">IF($E9="","",IF(BW$6="","",BW$6))</f>
        <v>42</v>
      </c>
      <c r="BX9" s="267">
        <v>20</v>
      </c>
      <c r="BY9" s="7">
        <f t="shared" ref="BY9:BY72" si="9">IF($E9="","",IF(BY$6="","",BY$6))</f>
        <v>40</v>
      </c>
      <c r="BZ9" s="267">
        <v>20</v>
      </c>
      <c r="CA9" s="7">
        <f t="shared" ref="CA9:CA72" si="10">IF($E9="","",IF(CA$6="","",CA$6))</f>
        <v>36</v>
      </c>
      <c r="CB9" s="267">
        <v>20</v>
      </c>
      <c r="CC9" s="7">
        <f t="shared" ref="CC9:CC72" si="11">IF($E9="","",IF(CC$6="","",CC$6))</f>
        <v>34</v>
      </c>
      <c r="CD9" s="267">
        <v>20</v>
      </c>
      <c r="CE9" s="7">
        <f t="shared" ref="CE9:CE72" si="12">IF($E9="","",IF(CE$6="","",CE$6))</f>
        <v>24</v>
      </c>
      <c r="CF9" s="267">
        <v>20</v>
      </c>
      <c r="CG9" s="7">
        <f t="shared" ref="CG9:CG72" si="13">IF($E9="","",IF(CG$6="","",CG$6))</f>
        <v>28</v>
      </c>
      <c r="CH9" s="267">
        <v>20</v>
      </c>
      <c r="CI9" s="7">
        <f t="shared" ref="CI9:CI72" si="14">IF($E9="","",IF(CI$6="","",CI$6))</f>
        <v>24</v>
      </c>
      <c r="CJ9" s="267">
        <v>20</v>
      </c>
      <c r="CK9" s="7">
        <f t="shared" ref="CK9:CK72" si="15">IF($E9="","",IF(CK$6="","",CK$6))</f>
        <v>24</v>
      </c>
      <c r="CL9" s="267">
        <v>20</v>
      </c>
      <c r="CM9" s="7">
        <f t="shared" ref="CM9:CM72" si="16">IF($E9="","",IF(CM$6="","",CM$6))</f>
        <v>22</v>
      </c>
      <c r="CN9" s="267">
        <v>20</v>
      </c>
      <c r="CO9" s="53"/>
      <c r="CP9" s="8">
        <f>IF(BS9="","",SUM(BQ9,BS9))</f>
        <v>44</v>
      </c>
      <c r="CQ9" s="9">
        <f>IF(BT9="","",SUM(BR9,BT9))</f>
        <v>20</v>
      </c>
      <c r="CR9" s="8">
        <f t="shared" si="0"/>
        <v>88</v>
      </c>
      <c r="CS9" s="9">
        <f t="shared" si="0"/>
        <v>40</v>
      </c>
      <c r="CT9" s="8">
        <f t="shared" si="0"/>
        <v>130</v>
      </c>
      <c r="CU9" s="9">
        <f t="shared" si="0"/>
        <v>60</v>
      </c>
      <c r="CV9" s="8">
        <f t="shared" si="0"/>
        <v>170</v>
      </c>
      <c r="CW9" s="9">
        <f t="shared" si="0"/>
        <v>80</v>
      </c>
      <c r="CX9" s="8">
        <f t="shared" si="0"/>
        <v>206</v>
      </c>
      <c r="CY9" s="9">
        <f t="shared" si="0"/>
        <v>100</v>
      </c>
      <c r="CZ9" s="8">
        <f t="shared" si="0"/>
        <v>240</v>
      </c>
      <c r="DA9" s="9">
        <f t="shared" si="0"/>
        <v>120</v>
      </c>
      <c r="DB9" s="8">
        <f t="shared" si="1"/>
        <v>264</v>
      </c>
      <c r="DC9" s="9">
        <f t="shared" si="1"/>
        <v>140</v>
      </c>
      <c r="DD9" s="8">
        <f t="shared" si="1"/>
        <v>292</v>
      </c>
      <c r="DE9" s="9">
        <f t="shared" si="1"/>
        <v>160</v>
      </c>
      <c r="DF9" s="8">
        <f t="shared" si="1"/>
        <v>316</v>
      </c>
      <c r="DG9" s="9">
        <f t="shared" si="1"/>
        <v>180</v>
      </c>
      <c r="DH9" s="8">
        <f t="shared" si="1"/>
        <v>340</v>
      </c>
      <c r="DI9" s="9">
        <f t="shared" si="1"/>
        <v>200</v>
      </c>
      <c r="DJ9" s="268">
        <f t="shared" ref="DJ9:DJ40" si="17">IF(E9="","",SUM(BQ9,BS9,BU9,BW9,BY9,CA9,CC9,CE9,CG9,CI9,CK9,CM9))</f>
        <v>362</v>
      </c>
      <c r="DK9" s="269">
        <f t="shared" ref="DK9:DK40" si="18">IF(E9="","",SUM(BR9,BT9,BV9,BX9,BZ9,CB9,CD9,CF9,CH9,CJ9,CL9,CN9))</f>
        <v>220</v>
      </c>
      <c r="EE9" s="484">
        <v>38</v>
      </c>
      <c r="EF9" s="491" t="s">
        <v>498</v>
      </c>
      <c r="EG9" s="55" t="s">
        <v>349</v>
      </c>
      <c r="EH9" s="55">
        <v>70</v>
      </c>
      <c r="EI9" s="55">
        <v>30</v>
      </c>
      <c r="EJ9" s="485">
        <v>0</v>
      </c>
      <c r="EL9" s="484">
        <v>68</v>
      </c>
      <c r="EM9" s="55">
        <f t="shared" si="2"/>
        <v>146</v>
      </c>
      <c r="EN9" s="57"/>
      <c r="EO9" s="55">
        <v>27</v>
      </c>
      <c r="EP9" s="55">
        <f t="shared" si="3"/>
        <v>45</v>
      </c>
      <c r="EQ9" s="57"/>
      <c r="ER9" s="55">
        <v>97</v>
      </c>
      <c r="ES9" s="485">
        <f t="shared" si="4"/>
        <v>194</v>
      </c>
    </row>
    <row r="10" spans="1:149" ht="18" customHeight="1">
      <c r="A10" s="193">
        <v>2</v>
      </c>
      <c r="B10" s="208"/>
      <c r="C10" s="199"/>
      <c r="D10" s="208"/>
      <c r="E10" s="194">
        <v>11102</v>
      </c>
      <c r="F10" s="209"/>
      <c r="G10" s="205" t="s">
        <v>463</v>
      </c>
      <c r="H10" s="206" t="s">
        <v>462</v>
      </c>
      <c r="I10" s="205" t="s">
        <v>461</v>
      </c>
      <c r="J10" s="232">
        <v>10</v>
      </c>
      <c r="K10" s="232">
        <v>10</v>
      </c>
      <c r="L10" s="232">
        <v>8</v>
      </c>
      <c r="M10" s="232">
        <v>2</v>
      </c>
      <c r="N10" s="233">
        <v>70</v>
      </c>
      <c r="O10" s="234">
        <v>100</v>
      </c>
      <c r="P10" s="199">
        <v>10</v>
      </c>
      <c r="Q10" s="199">
        <v>10</v>
      </c>
      <c r="R10" s="199">
        <v>8</v>
      </c>
      <c r="S10" s="199">
        <v>2</v>
      </c>
      <c r="T10" s="189">
        <v>70</v>
      </c>
      <c r="U10" s="190">
        <v>100</v>
      </c>
      <c r="V10" s="239" t="s">
        <v>327</v>
      </c>
      <c r="W10" s="239">
        <v>10</v>
      </c>
      <c r="X10" s="239">
        <v>10</v>
      </c>
      <c r="Y10" s="239">
        <v>9</v>
      </c>
      <c r="Z10" s="523">
        <v>1</v>
      </c>
      <c r="AA10" s="228">
        <v>30</v>
      </c>
      <c r="AB10" s="471">
        <v>20</v>
      </c>
      <c r="AC10" s="231">
        <v>70</v>
      </c>
      <c r="AD10" s="229">
        <v>30</v>
      </c>
      <c r="AE10" s="199" t="s">
        <v>327</v>
      </c>
      <c r="AF10" s="199">
        <v>10</v>
      </c>
      <c r="AG10" s="199">
        <v>10</v>
      </c>
      <c r="AH10" s="199">
        <v>9</v>
      </c>
      <c r="AI10" s="199">
        <v>1</v>
      </c>
      <c r="AJ10" s="474">
        <v>50</v>
      </c>
      <c r="AK10" s="191">
        <v>20</v>
      </c>
      <c r="AL10" s="190">
        <v>70</v>
      </c>
      <c r="AM10" s="475">
        <v>30</v>
      </c>
      <c r="AN10" s="239" t="s">
        <v>327</v>
      </c>
      <c r="AO10" s="239">
        <v>10</v>
      </c>
      <c r="AP10" s="239">
        <v>10</v>
      </c>
      <c r="AQ10" s="239">
        <v>9</v>
      </c>
      <c r="AR10" s="239">
        <v>1</v>
      </c>
      <c r="AS10" s="230">
        <v>70</v>
      </c>
      <c r="AT10" s="471"/>
      <c r="AU10" s="231">
        <v>18</v>
      </c>
      <c r="AV10" s="229"/>
      <c r="AW10" s="1153" t="s">
        <v>91</v>
      </c>
      <c r="AX10" s="1155">
        <v>10</v>
      </c>
      <c r="AY10" s="1155">
        <v>10</v>
      </c>
      <c r="AZ10" s="1155">
        <v>10</v>
      </c>
      <c r="BA10" s="1153"/>
      <c r="BB10" s="1156">
        <v>50</v>
      </c>
      <c r="BC10" s="1156">
        <v>20</v>
      </c>
      <c r="BD10" s="1153">
        <v>70</v>
      </c>
      <c r="BE10" s="1153">
        <v>30</v>
      </c>
      <c r="BF10" s="199">
        <v>10</v>
      </c>
      <c r="BG10" s="199">
        <v>10</v>
      </c>
      <c r="BH10" s="199">
        <v>10</v>
      </c>
      <c r="BI10" s="191">
        <v>70</v>
      </c>
      <c r="BJ10" s="190">
        <v>100</v>
      </c>
      <c r="BK10" s="232">
        <v>30</v>
      </c>
      <c r="BL10" s="235">
        <v>30</v>
      </c>
      <c r="BM10" s="236">
        <v>40</v>
      </c>
      <c r="BN10" s="33"/>
      <c r="BO10" s="195" t="s">
        <v>26</v>
      </c>
      <c r="BP10" s="25"/>
      <c r="BQ10" s="7" t="str">
        <f t="shared" si="5"/>
        <v/>
      </c>
      <c r="BR10" s="267"/>
      <c r="BS10" s="7">
        <f t="shared" si="6"/>
        <v>44</v>
      </c>
      <c r="BT10" s="267">
        <v>20</v>
      </c>
      <c r="BU10" s="7">
        <f t="shared" si="7"/>
        <v>44</v>
      </c>
      <c r="BV10" s="267">
        <v>20</v>
      </c>
      <c r="BW10" s="7">
        <f t="shared" si="8"/>
        <v>42</v>
      </c>
      <c r="BX10" s="267">
        <v>20</v>
      </c>
      <c r="BY10" s="7">
        <f t="shared" si="9"/>
        <v>40</v>
      </c>
      <c r="BZ10" s="267">
        <v>20</v>
      </c>
      <c r="CA10" s="7">
        <f t="shared" si="10"/>
        <v>36</v>
      </c>
      <c r="CB10" s="267">
        <v>20</v>
      </c>
      <c r="CC10" s="7">
        <f t="shared" si="11"/>
        <v>34</v>
      </c>
      <c r="CD10" s="267">
        <v>20</v>
      </c>
      <c r="CE10" s="7">
        <f t="shared" si="12"/>
        <v>24</v>
      </c>
      <c r="CF10" s="267">
        <v>20</v>
      </c>
      <c r="CG10" s="7">
        <f t="shared" si="13"/>
        <v>28</v>
      </c>
      <c r="CH10" s="267">
        <v>20</v>
      </c>
      <c r="CI10" s="7">
        <f t="shared" si="14"/>
        <v>24</v>
      </c>
      <c r="CJ10" s="267">
        <v>20</v>
      </c>
      <c r="CK10" s="7">
        <f t="shared" si="15"/>
        <v>24</v>
      </c>
      <c r="CL10" s="267">
        <v>20</v>
      </c>
      <c r="CM10" s="7">
        <f t="shared" si="16"/>
        <v>22</v>
      </c>
      <c r="CN10" s="267">
        <v>20</v>
      </c>
      <c r="CO10" s="53"/>
      <c r="CP10" s="8">
        <f t="shared" ref="CP10:CQ73" si="19">IF(BS10="","",SUM(BQ10,BS10))</f>
        <v>44</v>
      </c>
      <c r="CQ10" s="9">
        <f t="shared" si="19"/>
        <v>20</v>
      </c>
      <c r="CR10" s="8">
        <f t="shared" si="0"/>
        <v>88</v>
      </c>
      <c r="CS10" s="9">
        <f t="shared" si="0"/>
        <v>40</v>
      </c>
      <c r="CT10" s="8">
        <f t="shared" si="0"/>
        <v>130</v>
      </c>
      <c r="CU10" s="9">
        <f t="shared" si="0"/>
        <v>60</v>
      </c>
      <c r="CV10" s="8">
        <f t="shared" si="0"/>
        <v>170</v>
      </c>
      <c r="CW10" s="9">
        <f t="shared" si="0"/>
        <v>80</v>
      </c>
      <c r="CX10" s="8">
        <f t="shared" si="0"/>
        <v>206</v>
      </c>
      <c r="CY10" s="9">
        <f t="shared" si="0"/>
        <v>100</v>
      </c>
      <c r="CZ10" s="8">
        <f t="shared" si="0"/>
        <v>240</v>
      </c>
      <c r="DA10" s="9">
        <f t="shared" si="0"/>
        <v>120</v>
      </c>
      <c r="DB10" s="8">
        <f t="shared" si="1"/>
        <v>264</v>
      </c>
      <c r="DC10" s="9">
        <f t="shared" si="1"/>
        <v>140</v>
      </c>
      <c r="DD10" s="8">
        <f t="shared" si="1"/>
        <v>292</v>
      </c>
      <c r="DE10" s="9">
        <f t="shared" si="1"/>
        <v>160</v>
      </c>
      <c r="DF10" s="8">
        <f t="shared" si="1"/>
        <v>316</v>
      </c>
      <c r="DG10" s="9">
        <f t="shared" si="1"/>
        <v>180</v>
      </c>
      <c r="DH10" s="8">
        <f t="shared" si="1"/>
        <v>340</v>
      </c>
      <c r="DI10" s="9">
        <f t="shared" si="1"/>
        <v>200</v>
      </c>
      <c r="DJ10" s="268">
        <f t="shared" si="17"/>
        <v>362</v>
      </c>
      <c r="DK10" s="269">
        <f t="shared" si="18"/>
        <v>220</v>
      </c>
      <c r="EE10" s="484">
        <v>42</v>
      </c>
      <c r="EF10" s="491" t="s">
        <v>70</v>
      </c>
      <c r="EG10" s="55" t="s">
        <v>349</v>
      </c>
      <c r="EH10" s="55">
        <v>70</v>
      </c>
      <c r="EI10" s="55">
        <v>30</v>
      </c>
      <c r="EJ10" s="485">
        <v>0</v>
      </c>
      <c r="EL10" s="484">
        <v>67</v>
      </c>
      <c r="EM10" s="55">
        <f t="shared" si="2"/>
        <v>144</v>
      </c>
      <c r="EN10" s="57"/>
      <c r="EO10" s="55">
        <v>26</v>
      </c>
      <c r="EP10" s="55">
        <f t="shared" si="3"/>
        <v>44</v>
      </c>
      <c r="EQ10" s="57"/>
      <c r="ER10" s="55">
        <v>96</v>
      </c>
      <c r="ES10" s="485">
        <f t="shared" si="4"/>
        <v>192</v>
      </c>
    </row>
    <row r="11" spans="1:149" ht="18" customHeight="1">
      <c r="A11" s="193">
        <v>3</v>
      </c>
      <c r="B11" s="208"/>
      <c r="C11" s="199"/>
      <c r="D11" s="208"/>
      <c r="E11" s="194">
        <v>11103</v>
      </c>
      <c r="F11" s="209"/>
      <c r="G11" s="205" t="s">
        <v>363</v>
      </c>
      <c r="H11" s="206" t="s">
        <v>364</v>
      </c>
      <c r="I11" s="205" t="s">
        <v>365</v>
      </c>
      <c r="J11" s="232">
        <v>10</v>
      </c>
      <c r="K11" s="232">
        <v>10</v>
      </c>
      <c r="L11" s="232">
        <v>8</v>
      </c>
      <c r="M11" s="232">
        <v>2</v>
      </c>
      <c r="N11" s="233">
        <v>70</v>
      </c>
      <c r="O11" s="234">
        <v>100</v>
      </c>
      <c r="P11" s="199">
        <v>10</v>
      </c>
      <c r="Q11" s="199">
        <v>10</v>
      </c>
      <c r="R11" s="199">
        <v>8</v>
      </c>
      <c r="S11" s="199">
        <v>2</v>
      </c>
      <c r="T11" s="189">
        <v>70</v>
      </c>
      <c r="U11" s="190">
        <v>100</v>
      </c>
      <c r="V11" s="239" t="s">
        <v>327</v>
      </c>
      <c r="W11" s="239">
        <v>10</v>
      </c>
      <c r="X11" s="239">
        <v>10</v>
      </c>
      <c r="Y11" s="239">
        <v>9</v>
      </c>
      <c r="Z11" s="523">
        <v>1</v>
      </c>
      <c r="AA11" s="228">
        <v>30</v>
      </c>
      <c r="AB11" s="471">
        <v>20</v>
      </c>
      <c r="AC11" s="231">
        <v>70</v>
      </c>
      <c r="AD11" s="229">
        <v>30</v>
      </c>
      <c r="AE11" s="199" t="s">
        <v>327</v>
      </c>
      <c r="AF11" s="199">
        <v>10</v>
      </c>
      <c r="AG11" s="199">
        <v>10</v>
      </c>
      <c r="AH11" s="199">
        <v>9</v>
      </c>
      <c r="AI11" s="199">
        <v>1</v>
      </c>
      <c r="AJ11" s="474">
        <v>50</v>
      </c>
      <c r="AK11" s="191">
        <v>20</v>
      </c>
      <c r="AL11" s="190">
        <v>70</v>
      </c>
      <c r="AM11" s="475">
        <v>30</v>
      </c>
      <c r="AN11" s="239" t="s">
        <v>327</v>
      </c>
      <c r="AO11" s="239">
        <v>10</v>
      </c>
      <c r="AP11" s="239">
        <v>10</v>
      </c>
      <c r="AQ11" s="239">
        <v>9</v>
      </c>
      <c r="AR11" s="239">
        <v>1</v>
      </c>
      <c r="AS11" s="230">
        <v>70</v>
      </c>
      <c r="AT11" s="471"/>
      <c r="AU11" s="231">
        <v>18</v>
      </c>
      <c r="AV11" s="229"/>
      <c r="AW11" s="1153" t="s">
        <v>91</v>
      </c>
      <c r="AX11" s="1155">
        <v>10</v>
      </c>
      <c r="AY11" s="1155">
        <v>10</v>
      </c>
      <c r="AZ11" s="1155">
        <v>10</v>
      </c>
      <c r="BA11" s="1153"/>
      <c r="BB11" s="1156">
        <v>50</v>
      </c>
      <c r="BC11" s="1156">
        <v>20</v>
      </c>
      <c r="BD11" s="1153">
        <v>70</v>
      </c>
      <c r="BE11" s="1153">
        <v>30</v>
      </c>
      <c r="BF11" s="199">
        <v>10</v>
      </c>
      <c r="BG11" s="199">
        <v>10</v>
      </c>
      <c r="BH11" s="199">
        <v>10</v>
      </c>
      <c r="BI11" s="191">
        <v>70</v>
      </c>
      <c r="BJ11" s="190">
        <v>100</v>
      </c>
      <c r="BK11" s="232">
        <v>30</v>
      </c>
      <c r="BL11" s="235">
        <v>30</v>
      </c>
      <c r="BM11" s="236">
        <v>40</v>
      </c>
      <c r="BN11" s="33"/>
      <c r="BO11" s="195" t="s">
        <v>32</v>
      </c>
      <c r="BP11" s="25"/>
      <c r="BQ11" s="7" t="str">
        <f t="shared" si="5"/>
        <v/>
      </c>
      <c r="BR11" s="267"/>
      <c r="BS11" s="7">
        <f t="shared" si="6"/>
        <v>44</v>
      </c>
      <c r="BT11" s="267"/>
      <c r="BU11" s="7">
        <f t="shared" si="7"/>
        <v>44</v>
      </c>
      <c r="BV11" s="267"/>
      <c r="BW11" s="7">
        <f t="shared" si="8"/>
        <v>42</v>
      </c>
      <c r="BX11" s="267"/>
      <c r="BY11" s="7">
        <f t="shared" si="9"/>
        <v>40</v>
      </c>
      <c r="BZ11" s="267"/>
      <c r="CA11" s="7">
        <f t="shared" si="10"/>
        <v>36</v>
      </c>
      <c r="CB11" s="267"/>
      <c r="CC11" s="7">
        <f t="shared" si="11"/>
        <v>34</v>
      </c>
      <c r="CD11" s="267"/>
      <c r="CE11" s="7">
        <f t="shared" si="12"/>
        <v>24</v>
      </c>
      <c r="CF11" s="267"/>
      <c r="CG11" s="7">
        <f t="shared" si="13"/>
        <v>28</v>
      </c>
      <c r="CH11" s="267"/>
      <c r="CI11" s="7">
        <f t="shared" si="14"/>
        <v>24</v>
      </c>
      <c r="CJ11" s="267"/>
      <c r="CK11" s="7">
        <f t="shared" si="15"/>
        <v>24</v>
      </c>
      <c r="CL11" s="267"/>
      <c r="CM11" s="7">
        <f t="shared" si="16"/>
        <v>22</v>
      </c>
      <c r="CN11" s="267"/>
      <c r="CO11" s="53"/>
      <c r="CP11" s="8">
        <f t="shared" si="19"/>
        <v>44</v>
      </c>
      <c r="CQ11" s="9" t="str">
        <f t="shared" si="19"/>
        <v/>
      </c>
      <c r="CR11" s="8">
        <f t="shared" si="0"/>
        <v>88</v>
      </c>
      <c r="CS11" s="9" t="str">
        <f t="shared" si="0"/>
        <v/>
      </c>
      <c r="CT11" s="8">
        <f t="shared" si="0"/>
        <v>130</v>
      </c>
      <c r="CU11" s="9" t="str">
        <f t="shared" si="0"/>
        <v/>
      </c>
      <c r="CV11" s="8">
        <f t="shared" si="0"/>
        <v>170</v>
      </c>
      <c r="CW11" s="9" t="str">
        <f t="shared" si="0"/>
        <v/>
      </c>
      <c r="CX11" s="8">
        <f t="shared" si="0"/>
        <v>206</v>
      </c>
      <c r="CY11" s="9" t="str">
        <f t="shared" si="0"/>
        <v/>
      </c>
      <c r="CZ11" s="8">
        <f t="shared" si="0"/>
        <v>240</v>
      </c>
      <c r="DA11" s="9" t="str">
        <f t="shared" si="0"/>
        <v/>
      </c>
      <c r="DB11" s="8">
        <f t="shared" si="1"/>
        <v>264</v>
      </c>
      <c r="DC11" s="9" t="str">
        <f t="shared" si="1"/>
        <v/>
      </c>
      <c r="DD11" s="8">
        <f t="shared" si="1"/>
        <v>292</v>
      </c>
      <c r="DE11" s="9" t="str">
        <f t="shared" si="1"/>
        <v/>
      </c>
      <c r="DF11" s="8">
        <f t="shared" si="1"/>
        <v>316</v>
      </c>
      <c r="DG11" s="9" t="str">
        <f t="shared" si="1"/>
        <v/>
      </c>
      <c r="DH11" s="8">
        <f t="shared" si="1"/>
        <v>340</v>
      </c>
      <c r="DI11" s="9" t="str">
        <f t="shared" si="1"/>
        <v/>
      </c>
      <c r="DJ11" s="268">
        <f t="shared" si="17"/>
        <v>362</v>
      </c>
      <c r="DK11" s="269">
        <f t="shared" si="18"/>
        <v>0</v>
      </c>
      <c r="EE11" s="484">
        <v>41</v>
      </c>
      <c r="EF11" s="491" t="s">
        <v>69</v>
      </c>
      <c r="EG11" s="55" t="s">
        <v>349</v>
      </c>
      <c r="EH11" s="55">
        <v>70</v>
      </c>
      <c r="EI11" s="55">
        <v>30</v>
      </c>
      <c r="EJ11" s="485">
        <v>0</v>
      </c>
      <c r="EL11" s="484">
        <v>66</v>
      </c>
      <c r="EM11" s="55">
        <f t="shared" si="2"/>
        <v>142</v>
      </c>
      <c r="EN11" s="57"/>
      <c r="EO11" s="55">
        <v>25</v>
      </c>
      <c r="EP11" s="55">
        <f t="shared" si="3"/>
        <v>42</v>
      </c>
      <c r="EQ11" s="57"/>
      <c r="ER11" s="55">
        <v>95</v>
      </c>
      <c r="ES11" s="485">
        <f t="shared" si="4"/>
        <v>190</v>
      </c>
    </row>
    <row r="12" spans="1:149" ht="18" customHeight="1">
      <c r="A12" s="193">
        <v>4</v>
      </c>
      <c r="B12" s="208"/>
      <c r="C12" s="199"/>
      <c r="D12" s="208"/>
      <c r="E12" s="194">
        <v>11104</v>
      </c>
      <c r="F12" s="209"/>
      <c r="G12" s="205" t="s">
        <v>464</v>
      </c>
      <c r="H12" s="206" t="s">
        <v>465</v>
      </c>
      <c r="I12" s="205" t="s">
        <v>466</v>
      </c>
      <c r="J12" s="232">
        <v>10</v>
      </c>
      <c r="K12" s="232">
        <v>10</v>
      </c>
      <c r="L12" s="232">
        <v>8</v>
      </c>
      <c r="M12" s="232">
        <v>2</v>
      </c>
      <c r="N12" s="233">
        <v>70</v>
      </c>
      <c r="O12" s="234">
        <v>100</v>
      </c>
      <c r="P12" s="199">
        <v>10</v>
      </c>
      <c r="Q12" s="199">
        <v>10</v>
      </c>
      <c r="R12" s="199">
        <v>8</v>
      </c>
      <c r="S12" s="199">
        <v>2</v>
      </c>
      <c r="T12" s="189">
        <v>70</v>
      </c>
      <c r="U12" s="190">
        <v>100</v>
      </c>
      <c r="V12" s="239" t="s">
        <v>327</v>
      </c>
      <c r="W12" s="239">
        <v>10</v>
      </c>
      <c r="X12" s="239">
        <v>10</v>
      </c>
      <c r="Y12" s="239">
        <v>9</v>
      </c>
      <c r="Z12" s="523">
        <v>1</v>
      </c>
      <c r="AA12" s="228">
        <v>30</v>
      </c>
      <c r="AB12" s="471">
        <v>20</v>
      </c>
      <c r="AC12" s="231">
        <v>70</v>
      </c>
      <c r="AD12" s="229">
        <v>30</v>
      </c>
      <c r="AE12" s="199" t="s">
        <v>327</v>
      </c>
      <c r="AF12" s="199">
        <v>10</v>
      </c>
      <c r="AG12" s="199">
        <v>10</v>
      </c>
      <c r="AH12" s="199">
        <v>9</v>
      </c>
      <c r="AI12" s="199">
        <v>1</v>
      </c>
      <c r="AJ12" s="474">
        <v>50</v>
      </c>
      <c r="AK12" s="191">
        <v>20</v>
      </c>
      <c r="AL12" s="190">
        <v>70</v>
      </c>
      <c r="AM12" s="475">
        <v>30</v>
      </c>
      <c r="AN12" s="239" t="s">
        <v>327</v>
      </c>
      <c r="AO12" s="239">
        <v>10</v>
      </c>
      <c r="AP12" s="239">
        <v>10</v>
      </c>
      <c r="AQ12" s="239">
        <v>9</v>
      </c>
      <c r="AR12" s="239">
        <v>1</v>
      </c>
      <c r="AS12" s="230">
        <v>70</v>
      </c>
      <c r="AT12" s="471"/>
      <c r="AU12" s="231">
        <v>18</v>
      </c>
      <c r="AV12" s="229"/>
      <c r="AW12" s="1153" t="s">
        <v>91</v>
      </c>
      <c r="AX12" s="1155">
        <v>10</v>
      </c>
      <c r="AY12" s="1155">
        <v>10</v>
      </c>
      <c r="AZ12" s="1155">
        <v>10</v>
      </c>
      <c r="BA12" s="1153"/>
      <c r="BB12" s="1156">
        <v>50</v>
      </c>
      <c r="BC12" s="1156">
        <v>20</v>
      </c>
      <c r="BD12" s="1153">
        <v>70</v>
      </c>
      <c r="BE12" s="1153">
        <v>30</v>
      </c>
      <c r="BF12" s="199">
        <v>10</v>
      </c>
      <c r="BG12" s="199">
        <v>10</v>
      </c>
      <c r="BH12" s="199">
        <v>10</v>
      </c>
      <c r="BI12" s="191">
        <v>70</v>
      </c>
      <c r="BJ12" s="190">
        <v>100</v>
      </c>
      <c r="BK12" s="232">
        <v>30</v>
      </c>
      <c r="BL12" s="235">
        <v>30</v>
      </c>
      <c r="BM12" s="236">
        <v>40</v>
      </c>
      <c r="BN12" s="33"/>
      <c r="BO12" s="195" t="s">
        <v>29</v>
      </c>
      <c r="BP12" s="25"/>
      <c r="BQ12" s="7" t="str">
        <f t="shared" si="5"/>
        <v/>
      </c>
      <c r="BR12" s="267"/>
      <c r="BS12" s="7">
        <f t="shared" si="6"/>
        <v>44</v>
      </c>
      <c r="BT12" s="267"/>
      <c r="BU12" s="7">
        <f t="shared" si="7"/>
        <v>44</v>
      </c>
      <c r="BV12" s="267"/>
      <c r="BW12" s="7">
        <f t="shared" si="8"/>
        <v>42</v>
      </c>
      <c r="BX12" s="267"/>
      <c r="BY12" s="7">
        <f t="shared" si="9"/>
        <v>40</v>
      </c>
      <c r="BZ12" s="267"/>
      <c r="CA12" s="7">
        <f t="shared" si="10"/>
        <v>36</v>
      </c>
      <c r="CB12" s="267"/>
      <c r="CC12" s="7">
        <f t="shared" si="11"/>
        <v>34</v>
      </c>
      <c r="CD12" s="267"/>
      <c r="CE12" s="7">
        <f t="shared" si="12"/>
        <v>24</v>
      </c>
      <c r="CF12" s="267"/>
      <c r="CG12" s="7">
        <f t="shared" si="13"/>
        <v>28</v>
      </c>
      <c r="CH12" s="267"/>
      <c r="CI12" s="7">
        <f t="shared" si="14"/>
        <v>24</v>
      </c>
      <c r="CJ12" s="267"/>
      <c r="CK12" s="7">
        <f t="shared" si="15"/>
        <v>24</v>
      </c>
      <c r="CL12" s="267"/>
      <c r="CM12" s="7">
        <f t="shared" si="16"/>
        <v>22</v>
      </c>
      <c r="CN12" s="267"/>
      <c r="CO12" s="53"/>
      <c r="CP12" s="8">
        <f t="shared" si="19"/>
        <v>44</v>
      </c>
      <c r="CQ12" s="9" t="str">
        <f t="shared" si="19"/>
        <v/>
      </c>
      <c r="CR12" s="8">
        <f t="shared" si="0"/>
        <v>88</v>
      </c>
      <c r="CS12" s="9" t="str">
        <f t="shared" si="0"/>
        <v/>
      </c>
      <c r="CT12" s="8">
        <f t="shared" si="0"/>
        <v>130</v>
      </c>
      <c r="CU12" s="9" t="str">
        <f t="shared" si="0"/>
        <v/>
      </c>
      <c r="CV12" s="8">
        <f t="shared" si="0"/>
        <v>170</v>
      </c>
      <c r="CW12" s="9" t="str">
        <f t="shared" si="0"/>
        <v/>
      </c>
      <c r="CX12" s="8">
        <f t="shared" si="0"/>
        <v>206</v>
      </c>
      <c r="CY12" s="9" t="str">
        <f t="shared" si="0"/>
        <v/>
      </c>
      <c r="CZ12" s="8">
        <f t="shared" si="0"/>
        <v>240</v>
      </c>
      <c r="DA12" s="9" t="str">
        <f t="shared" si="0"/>
        <v/>
      </c>
      <c r="DB12" s="8">
        <f t="shared" si="1"/>
        <v>264</v>
      </c>
      <c r="DC12" s="9" t="str">
        <f t="shared" si="1"/>
        <v/>
      </c>
      <c r="DD12" s="8">
        <f t="shared" si="1"/>
        <v>292</v>
      </c>
      <c r="DE12" s="9" t="str">
        <f t="shared" si="1"/>
        <v/>
      </c>
      <c r="DF12" s="8">
        <f t="shared" si="1"/>
        <v>316</v>
      </c>
      <c r="DG12" s="9" t="str">
        <f t="shared" si="1"/>
        <v/>
      </c>
      <c r="DH12" s="8">
        <f t="shared" si="1"/>
        <v>340</v>
      </c>
      <c r="DI12" s="9" t="str">
        <f t="shared" si="1"/>
        <v/>
      </c>
      <c r="DJ12" s="268">
        <f t="shared" si="17"/>
        <v>362</v>
      </c>
      <c r="DK12" s="269">
        <f t="shared" si="18"/>
        <v>0</v>
      </c>
      <c r="EE12" s="484">
        <v>43</v>
      </c>
      <c r="EF12" s="491" t="s">
        <v>71</v>
      </c>
      <c r="EG12" s="55" t="s">
        <v>349</v>
      </c>
      <c r="EH12" s="55">
        <v>70</v>
      </c>
      <c r="EI12" s="55">
        <v>30</v>
      </c>
      <c r="EJ12" s="485">
        <v>0</v>
      </c>
      <c r="EL12" s="484">
        <v>65</v>
      </c>
      <c r="EM12" s="55">
        <f t="shared" si="2"/>
        <v>140</v>
      </c>
      <c r="EN12" s="57"/>
      <c r="EO12" s="55">
        <v>24</v>
      </c>
      <c r="EP12" s="55">
        <f t="shared" si="3"/>
        <v>40</v>
      </c>
      <c r="EQ12" s="57"/>
      <c r="ER12" s="55">
        <v>94</v>
      </c>
      <c r="ES12" s="485">
        <f t="shared" si="4"/>
        <v>188</v>
      </c>
    </row>
    <row r="13" spans="1:149" ht="18" customHeight="1">
      <c r="A13" s="193">
        <v>5</v>
      </c>
      <c r="B13" s="208"/>
      <c r="C13" s="199"/>
      <c r="D13" s="208"/>
      <c r="E13" s="194">
        <v>11105</v>
      </c>
      <c r="F13" s="209"/>
      <c r="G13" s="205" t="s">
        <v>467</v>
      </c>
      <c r="H13" s="206" t="s">
        <v>468</v>
      </c>
      <c r="I13" s="205" t="s">
        <v>469</v>
      </c>
      <c r="J13" s="232">
        <v>10</v>
      </c>
      <c r="K13" s="232">
        <v>10</v>
      </c>
      <c r="L13" s="232">
        <v>8</v>
      </c>
      <c r="M13" s="232">
        <v>2</v>
      </c>
      <c r="N13" s="233">
        <v>70</v>
      </c>
      <c r="O13" s="234">
        <v>100</v>
      </c>
      <c r="P13" s="199">
        <v>10</v>
      </c>
      <c r="Q13" s="199">
        <v>10</v>
      </c>
      <c r="R13" s="199">
        <v>8</v>
      </c>
      <c r="S13" s="199">
        <v>2</v>
      </c>
      <c r="T13" s="189">
        <v>70</v>
      </c>
      <c r="U13" s="190">
        <v>100</v>
      </c>
      <c r="V13" s="239" t="s">
        <v>327</v>
      </c>
      <c r="W13" s="239">
        <v>10</v>
      </c>
      <c r="X13" s="239">
        <v>10</v>
      </c>
      <c r="Y13" s="239">
        <v>9</v>
      </c>
      <c r="Z13" s="523">
        <v>1</v>
      </c>
      <c r="AA13" s="228">
        <v>30</v>
      </c>
      <c r="AB13" s="471">
        <v>20</v>
      </c>
      <c r="AC13" s="231">
        <v>70</v>
      </c>
      <c r="AD13" s="229">
        <v>30</v>
      </c>
      <c r="AE13" s="199" t="s">
        <v>327</v>
      </c>
      <c r="AF13" s="199">
        <v>10</v>
      </c>
      <c r="AG13" s="199">
        <v>10</v>
      </c>
      <c r="AH13" s="199">
        <v>9</v>
      </c>
      <c r="AI13" s="199">
        <v>1</v>
      </c>
      <c r="AJ13" s="474">
        <v>50</v>
      </c>
      <c r="AK13" s="191">
        <v>20</v>
      </c>
      <c r="AL13" s="190">
        <v>70</v>
      </c>
      <c r="AM13" s="475">
        <v>30</v>
      </c>
      <c r="AN13" s="239" t="s">
        <v>327</v>
      </c>
      <c r="AO13" s="239">
        <v>10</v>
      </c>
      <c r="AP13" s="239">
        <v>10</v>
      </c>
      <c r="AQ13" s="239">
        <v>9</v>
      </c>
      <c r="AR13" s="239">
        <v>1</v>
      </c>
      <c r="AS13" s="230">
        <v>70</v>
      </c>
      <c r="AT13" s="471"/>
      <c r="AU13" s="231">
        <v>18</v>
      </c>
      <c r="AV13" s="229"/>
      <c r="AW13" s="1153" t="s">
        <v>91</v>
      </c>
      <c r="AX13" s="1155">
        <v>10</v>
      </c>
      <c r="AY13" s="1155">
        <v>10</v>
      </c>
      <c r="AZ13" s="1155">
        <v>10</v>
      </c>
      <c r="BA13" s="1153"/>
      <c r="BB13" s="1156">
        <v>50</v>
      </c>
      <c r="BC13" s="1156">
        <v>20</v>
      </c>
      <c r="BD13" s="1153">
        <v>70</v>
      </c>
      <c r="BE13" s="1153">
        <v>30</v>
      </c>
      <c r="BF13" s="199">
        <v>10</v>
      </c>
      <c r="BG13" s="199">
        <v>10</v>
      </c>
      <c r="BH13" s="199">
        <v>10</v>
      </c>
      <c r="BI13" s="191">
        <v>70</v>
      </c>
      <c r="BJ13" s="190">
        <v>100</v>
      </c>
      <c r="BK13" s="232">
        <v>30</v>
      </c>
      <c r="BL13" s="235">
        <v>30</v>
      </c>
      <c r="BM13" s="236">
        <v>40</v>
      </c>
      <c r="BN13" s="33"/>
      <c r="BO13" s="195" t="s">
        <v>40</v>
      </c>
      <c r="BP13" s="25"/>
      <c r="BQ13" s="7" t="str">
        <f t="shared" si="5"/>
        <v/>
      </c>
      <c r="BR13" s="267"/>
      <c r="BS13" s="7">
        <f t="shared" si="6"/>
        <v>44</v>
      </c>
      <c r="BT13" s="267"/>
      <c r="BU13" s="7">
        <f t="shared" si="7"/>
        <v>44</v>
      </c>
      <c r="BV13" s="267"/>
      <c r="BW13" s="7">
        <f t="shared" si="8"/>
        <v>42</v>
      </c>
      <c r="BX13" s="267"/>
      <c r="BY13" s="7">
        <f t="shared" si="9"/>
        <v>40</v>
      </c>
      <c r="BZ13" s="267"/>
      <c r="CA13" s="7">
        <f t="shared" si="10"/>
        <v>36</v>
      </c>
      <c r="CB13" s="267"/>
      <c r="CC13" s="7">
        <f t="shared" si="11"/>
        <v>34</v>
      </c>
      <c r="CD13" s="267"/>
      <c r="CE13" s="7">
        <f t="shared" si="12"/>
        <v>24</v>
      </c>
      <c r="CF13" s="267"/>
      <c r="CG13" s="7">
        <f t="shared" si="13"/>
        <v>28</v>
      </c>
      <c r="CH13" s="267"/>
      <c r="CI13" s="7">
        <f t="shared" si="14"/>
        <v>24</v>
      </c>
      <c r="CJ13" s="267"/>
      <c r="CK13" s="7">
        <f t="shared" si="15"/>
        <v>24</v>
      </c>
      <c r="CL13" s="267"/>
      <c r="CM13" s="7">
        <f t="shared" si="16"/>
        <v>22</v>
      </c>
      <c r="CN13" s="267"/>
      <c r="CO13" s="53"/>
      <c r="CP13" s="8">
        <f t="shared" si="19"/>
        <v>44</v>
      </c>
      <c r="CQ13" s="9" t="str">
        <f t="shared" si="19"/>
        <v/>
      </c>
      <c r="CR13" s="8">
        <f t="shared" si="0"/>
        <v>88</v>
      </c>
      <c r="CS13" s="9" t="str">
        <f t="shared" si="0"/>
        <v/>
      </c>
      <c r="CT13" s="8">
        <f t="shared" si="0"/>
        <v>130</v>
      </c>
      <c r="CU13" s="9" t="str">
        <f t="shared" si="0"/>
        <v/>
      </c>
      <c r="CV13" s="8">
        <f t="shared" si="0"/>
        <v>170</v>
      </c>
      <c r="CW13" s="9" t="str">
        <f t="shared" si="0"/>
        <v/>
      </c>
      <c r="CX13" s="8">
        <f t="shared" si="0"/>
        <v>206</v>
      </c>
      <c r="CY13" s="9" t="str">
        <f t="shared" si="0"/>
        <v/>
      </c>
      <c r="CZ13" s="8">
        <f t="shared" si="0"/>
        <v>240</v>
      </c>
      <c r="DA13" s="9" t="str">
        <f t="shared" si="0"/>
        <v/>
      </c>
      <c r="DB13" s="8">
        <f t="shared" si="1"/>
        <v>264</v>
      </c>
      <c r="DC13" s="9" t="str">
        <f t="shared" si="1"/>
        <v/>
      </c>
      <c r="DD13" s="8">
        <f t="shared" si="1"/>
        <v>292</v>
      </c>
      <c r="DE13" s="9" t="str">
        <f t="shared" si="1"/>
        <v/>
      </c>
      <c r="DF13" s="8">
        <f t="shared" si="1"/>
        <v>316</v>
      </c>
      <c r="DG13" s="9" t="str">
        <f t="shared" si="1"/>
        <v/>
      </c>
      <c r="DH13" s="8">
        <f t="shared" si="1"/>
        <v>340</v>
      </c>
      <c r="DI13" s="9" t="str">
        <f t="shared" si="1"/>
        <v/>
      </c>
      <c r="DJ13" s="268">
        <f t="shared" si="17"/>
        <v>362</v>
      </c>
      <c r="DK13" s="269">
        <f t="shared" si="18"/>
        <v>0</v>
      </c>
      <c r="EE13" s="484">
        <v>14</v>
      </c>
      <c r="EF13" s="491" t="s">
        <v>48</v>
      </c>
      <c r="EG13" s="55" t="s">
        <v>349</v>
      </c>
      <c r="EH13" s="55">
        <v>70</v>
      </c>
      <c r="EI13" s="55">
        <v>30</v>
      </c>
      <c r="EJ13" s="485">
        <v>0</v>
      </c>
      <c r="EL13" s="484">
        <v>64</v>
      </c>
      <c r="EM13" s="55">
        <f t="shared" si="2"/>
        <v>138</v>
      </c>
      <c r="EN13" s="57"/>
      <c r="EO13" s="55">
        <v>23</v>
      </c>
      <c r="EP13" s="55">
        <f t="shared" si="3"/>
        <v>39</v>
      </c>
      <c r="EQ13" s="57"/>
      <c r="ER13" s="55">
        <v>93</v>
      </c>
      <c r="ES13" s="485">
        <f t="shared" si="4"/>
        <v>186</v>
      </c>
    </row>
    <row r="14" spans="1:149" ht="18" customHeight="1">
      <c r="A14" s="193">
        <v>6</v>
      </c>
      <c r="B14" s="208"/>
      <c r="C14" s="199"/>
      <c r="D14" s="208"/>
      <c r="E14" s="194">
        <v>11106</v>
      </c>
      <c r="F14" s="209"/>
      <c r="G14" s="205" t="s">
        <v>470</v>
      </c>
      <c r="H14" s="206" t="s">
        <v>471</v>
      </c>
      <c r="I14" s="205" t="s">
        <v>472</v>
      </c>
      <c r="J14" s="232">
        <v>10</v>
      </c>
      <c r="K14" s="232">
        <v>10</v>
      </c>
      <c r="L14" s="232">
        <v>8</v>
      </c>
      <c r="M14" s="232">
        <v>2</v>
      </c>
      <c r="N14" s="233">
        <v>70</v>
      </c>
      <c r="O14" s="234">
        <v>100</v>
      </c>
      <c r="P14" s="199">
        <v>10</v>
      </c>
      <c r="Q14" s="199">
        <v>10</v>
      </c>
      <c r="R14" s="199">
        <v>8</v>
      </c>
      <c r="S14" s="199">
        <v>2</v>
      </c>
      <c r="T14" s="189">
        <v>70</v>
      </c>
      <c r="U14" s="190">
        <v>100</v>
      </c>
      <c r="V14" s="239" t="s">
        <v>327</v>
      </c>
      <c r="W14" s="239">
        <v>10</v>
      </c>
      <c r="X14" s="239">
        <v>10</v>
      </c>
      <c r="Y14" s="239">
        <v>9</v>
      </c>
      <c r="Z14" s="523">
        <v>1</v>
      </c>
      <c r="AA14" s="228">
        <v>30</v>
      </c>
      <c r="AB14" s="471">
        <v>20</v>
      </c>
      <c r="AC14" s="231">
        <v>70</v>
      </c>
      <c r="AD14" s="229">
        <v>30</v>
      </c>
      <c r="AE14" s="199" t="s">
        <v>327</v>
      </c>
      <c r="AF14" s="199">
        <v>10</v>
      </c>
      <c r="AG14" s="199">
        <v>10</v>
      </c>
      <c r="AH14" s="199">
        <v>9</v>
      </c>
      <c r="AI14" s="199">
        <v>1</v>
      </c>
      <c r="AJ14" s="474">
        <v>50</v>
      </c>
      <c r="AK14" s="191">
        <v>20</v>
      </c>
      <c r="AL14" s="190">
        <v>70</v>
      </c>
      <c r="AM14" s="475">
        <v>30</v>
      </c>
      <c r="AN14" s="239" t="s">
        <v>327</v>
      </c>
      <c r="AO14" s="239">
        <v>10</v>
      </c>
      <c r="AP14" s="239">
        <v>10</v>
      </c>
      <c r="AQ14" s="239">
        <v>9</v>
      </c>
      <c r="AR14" s="239">
        <v>1</v>
      </c>
      <c r="AS14" s="230">
        <v>70</v>
      </c>
      <c r="AT14" s="471"/>
      <c r="AU14" s="231">
        <v>18</v>
      </c>
      <c r="AV14" s="229"/>
      <c r="AW14" s="1153" t="s">
        <v>91</v>
      </c>
      <c r="AX14" s="1155">
        <v>10</v>
      </c>
      <c r="AY14" s="1155">
        <v>10</v>
      </c>
      <c r="AZ14" s="1155">
        <v>10</v>
      </c>
      <c r="BA14" s="1153"/>
      <c r="BB14" s="1156">
        <v>50</v>
      </c>
      <c r="BC14" s="1156">
        <v>20</v>
      </c>
      <c r="BD14" s="1153">
        <v>70</v>
      </c>
      <c r="BE14" s="1153">
        <v>30</v>
      </c>
      <c r="BF14" s="199">
        <v>10</v>
      </c>
      <c r="BG14" s="199">
        <v>10</v>
      </c>
      <c r="BH14" s="199">
        <v>10</v>
      </c>
      <c r="BI14" s="191">
        <v>70</v>
      </c>
      <c r="BJ14" s="190">
        <v>100</v>
      </c>
      <c r="BK14" s="232">
        <v>30</v>
      </c>
      <c r="BL14" s="235">
        <v>30</v>
      </c>
      <c r="BM14" s="236">
        <v>40</v>
      </c>
      <c r="BN14" s="33"/>
      <c r="BO14" s="195" t="s">
        <v>31</v>
      </c>
      <c r="BP14" s="25"/>
      <c r="BQ14" s="7" t="str">
        <f t="shared" si="5"/>
        <v/>
      </c>
      <c r="BR14" s="267"/>
      <c r="BS14" s="7">
        <f t="shared" si="6"/>
        <v>44</v>
      </c>
      <c r="BT14" s="267"/>
      <c r="BU14" s="7">
        <f t="shared" si="7"/>
        <v>44</v>
      </c>
      <c r="BV14" s="267"/>
      <c r="BW14" s="7">
        <f t="shared" si="8"/>
        <v>42</v>
      </c>
      <c r="BX14" s="267"/>
      <c r="BY14" s="7">
        <f t="shared" si="9"/>
        <v>40</v>
      </c>
      <c r="BZ14" s="267"/>
      <c r="CA14" s="7">
        <f t="shared" si="10"/>
        <v>36</v>
      </c>
      <c r="CB14" s="267"/>
      <c r="CC14" s="7">
        <f t="shared" si="11"/>
        <v>34</v>
      </c>
      <c r="CD14" s="267"/>
      <c r="CE14" s="7">
        <f t="shared" si="12"/>
        <v>24</v>
      </c>
      <c r="CF14" s="267"/>
      <c r="CG14" s="7">
        <f t="shared" si="13"/>
        <v>28</v>
      </c>
      <c r="CH14" s="267"/>
      <c r="CI14" s="7">
        <f t="shared" si="14"/>
        <v>24</v>
      </c>
      <c r="CJ14" s="267"/>
      <c r="CK14" s="7">
        <f t="shared" si="15"/>
        <v>24</v>
      </c>
      <c r="CL14" s="267"/>
      <c r="CM14" s="7">
        <f t="shared" si="16"/>
        <v>22</v>
      </c>
      <c r="CN14" s="267"/>
      <c r="CO14" s="53"/>
      <c r="CP14" s="8">
        <f t="shared" si="19"/>
        <v>44</v>
      </c>
      <c r="CQ14" s="9" t="str">
        <f t="shared" si="19"/>
        <v/>
      </c>
      <c r="CR14" s="8">
        <f t="shared" si="0"/>
        <v>88</v>
      </c>
      <c r="CS14" s="9" t="str">
        <f t="shared" si="0"/>
        <v/>
      </c>
      <c r="CT14" s="8">
        <f t="shared" si="0"/>
        <v>130</v>
      </c>
      <c r="CU14" s="9" t="str">
        <f t="shared" si="0"/>
        <v/>
      </c>
      <c r="CV14" s="8">
        <f t="shared" si="0"/>
        <v>170</v>
      </c>
      <c r="CW14" s="9" t="str">
        <f t="shared" si="0"/>
        <v/>
      </c>
      <c r="CX14" s="8">
        <f t="shared" si="0"/>
        <v>206</v>
      </c>
      <c r="CY14" s="9" t="str">
        <f t="shared" si="0"/>
        <v/>
      </c>
      <c r="CZ14" s="8">
        <f t="shared" si="0"/>
        <v>240</v>
      </c>
      <c r="DA14" s="9" t="str">
        <f t="shared" si="0"/>
        <v/>
      </c>
      <c r="DB14" s="8">
        <f t="shared" si="1"/>
        <v>264</v>
      </c>
      <c r="DC14" s="9" t="str">
        <f t="shared" si="1"/>
        <v/>
      </c>
      <c r="DD14" s="8">
        <f t="shared" si="1"/>
        <v>292</v>
      </c>
      <c r="DE14" s="9" t="str">
        <f t="shared" si="1"/>
        <v/>
      </c>
      <c r="DF14" s="8">
        <f t="shared" si="1"/>
        <v>316</v>
      </c>
      <c r="DG14" s="9" t="str">
        <f t="shared" si="1"/>
        <v/>
      </c>
      <c r="DH14" s="8">
        <f t="shared" si="1"/>
        <v>340</v>
      </c>
      <c r="DI14" s="9" t="str">
        <f t="shared" si="1"/>
        <v/>
      </c>
      <c r="DJ14" s="268">
        <f t="shared" si="17"/>
        <v>362</v>
      </c>
      <c r="DK14" s="269">
        <f t="shared" si="18"/>
        <v>0</v>
      </c>
      <c r="EE14" s="484">
        <v>18</v>
      </c>
      <c r="EF14" s="491" t="s">
        <v>50</v>
      </c>
      <c r="EG14" s="55" t="s">
        <v>349</v>
      </c>
      <c r="EH14" s="55">
        <v>70</v>
      </c>
      <c r="EI14" s="55">
        <v>30</v>
      </c>
      <c r="EJ14" s="485">
        <v>0</v>
      </c>
      <c r="EL14" s="484">
        <v>63</v>
      </c>
      <c r="EM14" s="55">
        <f t="shared" si="2"/>
        <v>135</v>
      </c>
      <c r="EN14" s="57"/>
      <c r="EO14" s="55">
        <v>22</v>
      </c>
      <c r="EP14" s="55">
        <f t="shared" si="3"/>
        <v>37</v>
      </c>
      <c r="EQ14" s="57"/>
      <c r="ER14" s="55">
        <v>92</v>
      </c>
      <c r="ES14" s="485">
        <f t="shared" si="4"/>
        <v>184</v>
      </c>
    </row>
    <row r="15" spans="1:149" ht="18" customHeight="1">
      <c r="A15" s="193">
        <v>7</v>
      </c>
      <c r="B15" s="208"/>
      <c r="C15" s="199"/>
      <c r="D15" s="208"/>
      <c r="E15" s="194">
        <v>11107</v>
      </c>
      <c r="F15" s="209"/>
      <c r="G15" s="205" t="s">
        <v>473</v>
      </c>
      <c r="H15" s="206" t="s">
        <v>474</v>
      </c>
      <c r="I15" s="205" t="s">
        <v>475</v>
      </c>
      <c r="J15" s="232">
        <v>10</v>
      </c>
      <c r="K15" s="232">
        <v>10</v>
      </c>
      <c r="L15" s="232">
        <v>8</v>
      </c>
      <c r="M15" s="232">
        <v>2</v>
      </c>
      <c r="N15" s="233">
        <v>70</v>
      </c>
      <c r="O15" s="234">
        <v>100</v>
      </c>
      <c r="P15" s="199">
        <v>10</v>
      </c>
      <c r="Q15" s="199">
        <v>10</v>
      </c>
      <c r="R15" s="199">
        <v>8</v>
      </c>
      <c r="S15" s="199">
        <v>2</v>
      </c>
      <c r="T15" s="189">
        <v>70</v>
      </c>
      <c r="U15" s="190">
        <v>100</v>
      </c>
      <c r="V15" s="239" t="s">
        <v>327</v>
      </c>
      <c r="W15" s="239">
        <v>10</v>
      </c>
      <c r="X15" s="239">
        <v>10</v>
      </c>
      <c r="Y15" s="239">
        <v>9</v>
      </c>
      <c r="Z15" s="523">
        <v>1</v>
      </c>
      <c r="AA15" s="228">
        <v>30</v>
      </c>
      <c r="AB15" s="471">
        <v>20</v>
      </c>
      <c r="AC15" s="231">
        <v>70</v>
      </c>
      <c r="AD15" s="229">
        <v>30</v>
      </c>
      <c r="AE15" s="199" t="s">
        <v>327</v>
      </c>
      <c r="AF15" s="199">
        <v>10</v>
      </c>
      <c r="AG15" s="199">
        <v>10</v>
      </c>
      <c r="AH15" s="199">
        <v>9</v>
      </c>
      <c r="AI15" s="199">
        <v>1</v>
      </c>
      <c r="AJ15" s="474">
        <v>50</v>
      </c>
      <c r="AK15" s="191">
        <v>20</v>
      </c>
      <c r="AL15" s="190">
        <v>70</v>
      </c>
      <c r="AM15" s="475">
        <v>30</v>
      </c>
      <c r="AN15" s="239" t="s">
        <v>327</v>
      </c>
      <c r="AO15" s="239">
        <v>10</v>
      </c>
      <c r="AP15" s="239">
        <v>10</v>
      </c>
      <c r="AQ15" s="239">
        <v>9</v>
      </c>
      <c r="AR15" s="239">
        <v>1</v>
      </c>
      <c r="AS15" s="230">
        <v>70</v>
      </c>
      <c r="AT15" s="471"/>
      <c r="AU15" s="231">
        <v>18</v>
      </c>
      <c r="AV15" s="229"/>
      <c r="AW15" s="1153" t="s">
        <v>91</v>
      </c>
      <c r="AX15" s="1155">
        <v>10</v>
      </c>
      <c r="AY15" s="1155">
        <v>10</v>
      </c>
      <c r="AZ15" s="1155">
        <v>10</v>
      </c>
      <c r="BA15" s="1153"/>
      <c r="BB15" s="1156">
        <v>50</v>
      </c>
      <c r="BC15" s="1156">
        <v>20</v>
      </c>
      <c r="BD15" s="1153">
        <v>70</v>
      </c>
      <c r="BE15" s="1153">
        <v>30</v>
      </c>
      <c r="BF15" s="199">
        <v>10</v>
      </c>
      <c r="BG15" s="199">
        <v>10</v>
      </c>
      <c r="BH15" s="199">
        <v>10</v>
      </c>
      <c r="BI15" s="191">
        <v>70</v>
      </c>
      <c r="BJ15" s="190">
        <v>100</v>
      </c>
      <c r="BK15" s="232">
        <v>30</v>
      </c>
      <c r="BL15" s="235">
        <v>30</v>
      </c>
      <c r="BM15" s="236">
        <v>40</v>
      </c>
      <c r="BN15" s="33"/>
      <c r="BO15" s="195" t="s">
        <v>44</v>
      </c>
      <c r="BP15" s="25"/>
      <c r="BQ15" s="7" t="str">
        <f t="shared" si="5"/>
        <v/>
      </c>
      <c r="BR15" s="267"/>
      <c r="BS15" s="7">
        <f t="shared" si="6"/>
        <v>44</v>
      </c>
      <c r="BT15" s="267"/>
      <c r="BU15" s="7">
        <f t="shared" si="7"/>
        <v>44</v>
      </c>
      <c r="BV15" s="267"/>
      <c r="BW15" s="7">
        <f t="shared" si="8"/>
        <v>42</v>
      </c>
      <c r="BX15" s="267"/>
      <c r="BY15" s="7">
        <f t="shared" si="9"/>
        <v>40</v>
      </c>
      <c r="BZ15" s="267"/>
      <c r="CA15" s="7">
        <f t="shared" si="10"/>
        <v>36</v>
      </c>
      <c r="CB15" s="267"/>
      <c r="CC15" s="7">
        <f t="shared" si="11"/>
        <v>34</v>
      </c>
      <c r="CD15" s="267"/>
      <c r="CE15" s="7">
        <f t="shared" si="12"/>
        <v>24</v>
      </c>
      <c r="CF15" s="267"/>
      <c r="CG15" s="7">
        <f t="shared" si="13"/>
        <v>28</v>
      </c>
      <c r="CH15" s="267"/>
      <c r="CI15" s="7">
        <f t="shared" si="14"/>
        <v>24</v>
      </c>
      <c r="CJ15" s="267"/>
      <c r="CK15" s="7">
        <f t="shared" si="15"/>
        <v>24</v>
      </c>
      <c r="CL15" s="267"/>
      <c r="CM15" s="7">
        <f t="shared" si="16"/>
        <v>22</v>
      </c>
      <c r="CN15" s="267"/>
      <c r="CO15" s="53"/>
      <c r="CP15" s="8">
        <f t="shared" si="19"/>
        <v>44</v>
      </c>
      <c r="CQ15" s="9" t="str">
        <f t="shared" si="19"/>
        <v/>
      </c>
      <c r="CR15" s="8">
        <f t="shared" si="0"/>
        <v>88</v>
      </c>
      <c r="CS15" s="9" t="str">
        <f t="shared" si="0"/>
        <v/>
      </c>
      <c r="CT15" s="8">
        <f t="shared" si="0"/>
        <v>130</v>
      </c>
      <c r="CU15" s="9" t="str">
        <f t="shared" si="0"/>
        <v/>
      </c>
      <c r="CV15" s="8">
        <f t="shared" si="0"/>
        <v>170</v>
      </c>
      <c r="CW15" s="9" t="str">
        <f t="shared" si="0"/>
        <v/>
      </c>
      <c r="CX15" s="8">
        <f t="shared" si="0"/>
        <v>206</v>
      </c>
      <c r="CY15" s="9" t="str">
        <f t="shared" si="0"/>
        <v/>
      </c>
      <c r="CZ15" s="8">
        <f t="shared" si="0"/>
        <v>240</v>
      </c>
      <c r="DA15" s="9" t="str">
        <f t="shared" si="0"/>
        <v/>
      </c>
      <c r="DB15" s="8">
        <f t="shared" si="1"/>
        <v>264</v>
      </c>
      <c r="DC15" s="9" t="str">
        <f t="shared" si="1"/>
        <v/>
      </c>
      <c r="DD15" s="8">
        <f t="shared" si="1"/>
        <v>292</v>
      </c>
      <c r="DE15" s="9" t="str">
        <f t="shared" si="1"/>
        <v/>
      </c>
      <c r="DF15" s="8">
        <f t="shared" si="1"/>
        <v>316</v>
      </c>
      <c r="DG15" s="9" t="str">
        <f t="shared" si="1"/>
        <v/>
      </c>
      <c r="DH15" s="8">
        <f t="shared" si="1"/>
        <v>340</v>
      </c>
      <c r="DI15" s="9" t="str">
        <f t="shared" si="1"/>
        <v/>
      </c>
      <c r="DJ15" s="268">
        <f t="shared" si="17"/>
        <v>362</v>
      </c>
      <c r="DK15" s="269">
        <f t="shared" si="18"/>
        <v>0</v>
      </c>
      <c r="EE15" s="484">
        <v>4</v>
      </c>
      <c r="EF15" s="492" t="s">
        <v>66</v>
      </c>
      <c r="EG15" s="55" t="s">
        <v>349</v>
      </c>
      <c r="EH15" s="55">
        <v>70</v>
      </c>
      <c r="EI15" s="55">
        <v>30</v>
      </c>
      <c r="EJ15" s="485">
        <v>0</v>
      </c>
      <c r="EL15" s="484">
        <v>62</v>
      </c>
      <c r="EM15" s="55">
        <f t="shared" si="2"/>
        <v>133</v>
      </c>
      <c r="EN15" s="57"/>
      <c r="EO15" s="55">
        <v>21</v>
      </c>
      <c r="EP15" s="55">
        <f t="shared" si="3"/>
        <v>35</v>
      </c>
      <c r="EQ15" s="57"/>
      <c r="ER15" s="55">
        <v>91</v>
      </c>
      <c r="ES15" s="485">
        <f t="shared" si="4"/>
        <v>182</v>
      </c>
    </row>
    <row r="16" spans="1:149" ht="18" customHeight="1">
      <c r="A16" s="193">
        <v>8</v>
      </c>
      <c r="B16" s="208"/>
      <c r="C16" s="199"/>
      <c r="D16" s="208"/>
      <c r="E16" s="194">
        <v>11108</v>
      </c>
      <c r="F16" s="209"/>
      <c r="G16" s="205" t="s">
        <v>476</v>
      </c>
      <c r="H16" s="206" t="s">
        <v>477</v>
      </c>
      <c r="I16" s="205" t="s">
        <v>478</v>
      </c>
      <c r="J16" s="232">
        <v>10</v>
      </c>
      <c r="K16" s="232">
        <v>10</v>
      </c>
      <c r="L16" s="232">
        <v>8</v>
      </c>
      <c r="M16" s="232">
        <v>2</v>
      </c>
      <c r="N16" s="233">
        <v>70</v>
      </c>
      <c r="O16" s="234">
        <v>100</v>
      </c>
      <c r="P16" s="199">
        <v>10</v>
      </c>
      <c r="Q16" s="199">
        <v>10</v>
      </c>
      <c r="R16" s="199">
        <v>8</v>
      </c>
      <c r="S16" s="199">
        <v>2</v>
      </c>
      <c r="T16" s="189">
        <v>70</v>
      </c>
      <c r="U16" s="190">
        <v>100</v>
      </c>
      <c r="V16" s="239" t="s">
        <v>327</v>
      </c>
      <c r="W16" s="239">
        <v>10</v>
      </c>
      <c r="X16" s="239">
        <v>10</v>
      </c>
      <c r="Y16" s="239">
        <v>9</v>
      </c>
      <c r="Z16" s="523">
        <v>1</v>
      </c>
      <c r="AA16" s="228">
        <v>30</v>
      </c>
      <c r="AB16" s="471">
        <v>20</v>
      </c>
      <c r="AC16" s="231">
        <v>70</v>
      </c>
      <c r="AD16" s="229">
        <v>30</v>
      </c>
      <c r="AE16" s="199" t="s">
        <v>327</v>
      </c>
      <c r="AF16" s="199">
        <v>10</v>
      </c>
      <c r="AG16" s="199">
        <v>10</v>
      </c>
      <c r="AH16" s="199">
        <v>9</v>
      </c>
      <c r="AI16" s="199">
        <v>1</v>
      </c>
      <c r="AJ16" s="474">
        <v>50</v>
      </c>
      <c r="AK16" s="191">
        <v>20</v>
      </c>
      <c r="AL16" s="190">
        <v>70</v>
      </c>
      <c r="AM16" s="475">
        <v>30</v>
      </c>
      <c r="AN16" s="239" t="s">
        <v>327</v>
      </c>
      <c r="AO16" s="239">
        <v>10</v>
      </c>
      <c r="AP16" s="239">
        <v>10</v>
      </c>
      <c r="AQ16" s="239">
        <v>9</v>
      </c>
      <c r="AR16" s="239">
        <v>1</v>
      </c>
      <c r="AS16" s="230">
        <v>70</v>
      </c>
      <c r="AT16" s="471"/>
      <c r="AU16" s="231">
        <v>18</v>
      </c>
      <c r="AV16" s="229"/>
      <c r="AW16" s="1153" t="s">
        <v>91</v>
      </c>
      <c r="AX16" s="1155">
        <v>10</v>
      </c>
      <c r="AY16" s="1155">
        <v>10</v>
      </c>
      <c r="AZ16" s="1155">
        <v>10</v>
      </c>
      <c r="BA16" s="1153"/>
      <c r="BB16" s="1156">
        <v>50</v>
      </c>
      <c r="BC16" s="1156">
        <v>20</v>
      </c>
      <c r="BD16" s="1153">
        <v>70</v>
      </c>
      <c r="BE16" s="1153">
        <v>30</v>
      </c>
      <c r="BF16" s="199">
        <v>10</v>
      </c>
      <c r="BG16" s="199">
        <v>10</v>
      </c>
      <c r="BH16" s="199">
        <v>10</v>
      </c>
      <c r="BI16" s="191">
        <v>70</v>
      </c>
      <c r="BJ16" s="190">
        <v>100</v>
      </c>
      <c r="BK16" s="232">
        <v>30</v>
      </c>
      <c r="BL16" s="235">
        <v>30</v>
      </c>
      <c r="BM16" s="236">
        <v>40</v>
      </c>
      <c r="BN16" s="33"/>
      <c r="BO16" s="195"/>
      <c r="BP16" s="25"/>
      <c r="BQ16" s="7" t="str">
        <f t="shared" si="5"/>
        <v/>
      </c>
      <c r="BR16" s="267"/>
      <c r="BS16" s="7">
        <f t="shared" si="6"/>
        <v>44</v>
      </c>
      <c r="BT16" s="267"/>
      <c r="BU16" s="7">
        <f t="shared" si="7"/>
        <v>44</v>
      </c>
      <c r="BV16" s="267"/>
      <c r="BW16" s="7">
        <f t="shared" si="8"/>
        <v>42</v>
      </c>
      <c r="BX16" s="267"/>
      <c r="BY16" s="7">
        <f t="shared" si="9"/>
        <v>40</v>
      </c>
      <c r="BZ16" s="267"/>
      <c r="CA16" s="7">
        <f t="shared" si="10"/>
        <v>36</v>
      </c>
      <c r="CB16" s="267"/>
      <c r="CC16" s="7">
        <f t="shared" si="11"/>
        <v>34</v>
      </c>
      <c r="CD16" s="267"/>
      <c r="CE16" s="7">
        <f t="shared" si="12"/>
        <v>24</v>
      </c>
      <c r="CF16" s="267"/>
      <c r="CG16" s="7">
        <f t="shared" si="13"/>
        <v>28</v>
      </c>
      <c r="CH16" s="267"/>
      <c r="CI16" s="7">
        <f t="shared" si="14"/>
        <v>24</v>
      </c>
      <c r="CJ16" s="267"/>
      <c r="CK16" s="7">
        <f t="shared" si="15"/>
        <v>24</v>
      </c>
      <c r="CL16" s="267"/>
      <c r="CM16" s="7">
        <f t="shared" si="16"/>
        <v>22</v>
      </c>
      <c r="CN16" s="267"/>
      <c r="CO16" s="53"/>
      <c r="CP16" s="8">
        <f t="shared" si="19"/>
        <v>44</v>
      </c>
      <c r="CQ16" s="9" t="str">
        <f t="shared" si="19"/>
        <v/>
      </c>
      <c r="CR16" s="8">
        <f t="shared" si="0"/>
        <v>88</v>
      </c>
      <c r="CS16" s="9" t="str">
        <f t="shared" si="0"/>
        <v/>
      </c>
      <c r="CT16" s="8">
        <f t="shared" si="0"/>
        <v>130</v>
      </c>
      <c r="CU16" s="9" t="str">
        <f t="shared" si="0"/>
        <v/>
      </c>
      <c r="CV16" s="8">
        <f t="shared" si="0"/>
        <v>170</v>
      </c>
      <c r="CW16" s="9" t="str">
        <f t="shared" si="0"/>
        <v/>
      </c>
      <c r="CX16" s="8">
        <f t="shared" si="0"/>
        <v>206</v>
      </c>
      <c r="CY16" s="9" t="str">
        <f t="shared" si="0"/>
        <v/>
      </c>
      <c r="CZ16" s="8">
        <f t="shared" si="0"/>
        <v>240</v>
      </c>
      <c r="DA16" s="9" t="str">
        <f t="shared" si="0"/>
        <v/>
      </c>
      <c r="DB16" s="8">
        <f t="shared" si="1"/>
        <v>264</v>
      </c>
      <c r="DC16" s="9" t="str">
        <f t="shared" si="1"/>
        <v/>
      </c>
      <c r="DD16" s="8">
        <f t="shared" si="1"/>
        <v>292</v>
      </c>
      <c r="DE16" s="9" t="str">
        <f t="shared" si="1"/>
        <v/>
      </c>
      <c r="DF16" s="8">
        <f t="shared" si="1"/>
        <v>316</v>
      </c>
      <c r="DG16" s="9" t="str">
        <f t="shared" si="1"/>
        <v/>
      </c>
      <c r="DH16" s="8">
        <f t="shared" si="1"/>
        <v>340</v>
      </c>
      <c r="DI16" s="9" t="str">
        <f t="shared" si="1"/>
        <v/>
      </c>
      <c r="DJ16" s="268">
        <f t="shared" si="17"/>
        <v>362</v>
      </c>
      <c r="DK16" s="269">
        <f t="shared" si="18"/>
        <v>0</v>
      </c>
      <c r="EE16" s="484">
        <v>3</v>
      </c>
      <c r="EF16" s="493" t="s">
        <v>499</v>
      </c>
      <c r="EG16" s="494" t="s">
        <v>349</v>
      </c>
      <c r="EH16" s="55">
        <v>70</v>
      </c>
      <c r="EI16" s="55">
        <v>30</v>
      </c>
      <c r="EJ16" s="485">
        <v>0</v>
      </c>
      <c r="EL16" s="484">
        <v>61</v>
      </c>
      <c r="EM16" s="55">
        <f t="shared" si="2"/>
        <v>131</v>
      </c>
      <c r="EN16" s="57"/>
      <c r="EO16" s="55">
        <v>20</v>
      </c>
      <c r="EP16" s="55">
        <f t="shared" si="3"/>
        <v>34</v>
      </c>
      <c r="EQ16" s="57"/>
      <c r="ER16" s="55">
        <v>90</v>
      </c>
      <c r="ES16" s="485">
        <f t="shared" si="4"/>
        <v>180</v>
      </c>
    </row>
    <row r="17" spans="1:149" ht="18" customHeight="1">
      <c r="A17" s="193">
        <v>9</v>
      </c>
      <c r="B17" s="208"/>
      <c r="C17" s="199"/>
      <c r="D17" s="208"/>
      <c r="E17" s="194">
        <v>11109</v>
      </c>
      <c r="F17" s="209"/>
      <c r="G17" s="205" t="s">
        <v>479</v>
      </c>
      <c r="H17" s="206" t="s">
        <v>480</v>
      </c>
      <c r="I17" s="205" t="s">
        <v>481</v>
      </c>
      <c r="J17" s="232">
        <v>10</v>
      </c>
      <c r="K17" s="232">
        <v>10</v>
      </c>
      <c r="L17" s="232">
        <v>8</v>
      </c>
      <c r="M17" s="232">
        <v>2</v>
      </c>
      <c r="N17" s="233">
        <v>70</v>
      </c>
      <c r="O17" s="234">
        <v>100</v>
      </c>
      <c r="P17" s="199">
        <v>10</v>
      </c>
      <c r="Q17" s="199">
        <v>10</v>
      </c>
      <c r="R17" s="199">
        <v>8</v>
      </c>
      <c r="S17" s="199">
        <v>2</v>
      </c>
      <c r="T17" s="189">
        <v>70</v>
      </c>
      <c r="U17" s="190">
        <v>100</v>
      </c>
      <c r="V17" s="239" t="s">
        <v>327</v>
      </c>
      <c r="W17" s="239">
        <v>10</v>
      </c>
      <c r="X17" s="239">
        <v>10</v>
      </c>
      <c r="Y17" s="239">
        <v>9</v>
      </c>
      <c r="Z17" s="523">
        <v>1</v>
      </c>
      <c r="AA17" s="228">
        <v>30</v>
      </c>
      <c r="AB17" s="471">
        <v>20</v>
      </c>
      <c r="AC17" s="231">
        <v>70</v>
      </c>
      <c r="AD17" s="229">
        <v>30</v>
      </c>
      <c r="AE17" s="199" t="s">
        <v>327</v>
      </c>
      <c r="AF17" s="199">
        <v>10</v>
      </c>
      <c r="AG17" s="199">
        <v>10</v>
      </c>
      <c r="AH17" s="199">
        <v>9</v>
      </c>
      <c r="AI17" s="199">
        <v>1</v>
      </c>
      <c r="AJ17" s="474">
        <v>50</v>
      </c>
      <c r="AK17" s="191">
        <v>20</v>
      </c>
      <c r="AL17" s="190">
        <v>70</v>
      </c>
      <c r="AM17" s="475">
        <v>30</v>
      </c>
      <c r="AN17" s="239" t="s">
        <v>327</v>
      </c>
      <c r="AO17" s="239">
        <v>10</v>
      </c>
      <c r="AP17" s="239">
        <v>10</v>
      </c>
      <c r="AQ17" s="239">
        <v>9</v>
      </c>
      <c r="AR17" s="239">
        <v>1</v>
      </c>
      <c r="AS17" s="230">
        <v>70</v>
      </c>
      <c r="AT17" s="471"/>
      <c r="AU17" s="231">
        <v>18</v>
      </c>
      <c r="AV17" s="229"/>
      <c r="AW17" s="1153" t="s">
        <v>91</v>
      </c>
      <c r="AX17" s="1155">
        <v>10</v>
      </c>
      <c r="AY17" s="1155">
        <v>10</v>
      </c>
      <c r="AZ17" s="1155">
        <v>10</v>
      </c>
      <c r="BA17" s="1153"/>
      <c r="BB17" s="1156">
        <v>50</v>
      </c>
      <c r="BC17" s="1156">
        <v>20</v>
      </c>
      <c r="BD17" s="1153">
        <v>70</v>
      </c>
      <c r="BE17" s="1153">
        <v>30</v>
      </c>
      <c r="BF17" s="199">
        <v>10</v>
      </c>
      <c r="BG17" s="199">
        <v>10</v>
      </c>
      <c r="BH17" s="199">
        <v>10</v>
      </c>
      <c r="BI17" s="191">
        <v>70</v>
      </c>
      <c r="BJ17" s="190">
        <v>100</v>
      </c>
      <c r="BK17" s="232">
        <v>30</v>
      </c>
      <c r="BL17" s="235">
        <v>30</v>
      </c>
      <c r="BM17" s="236">
        <v>40</v>
      </c>
      <c r="BN17" s="33"/>
      <c r="BO17" s="195"/>
      <c r="BP17" s="25"/>
      <c r="BQ17" s="7" t="str">
        <f t="shared" si="5"/>
        <v/>
      </c>
      <c r="BR17" s="267"/>
      <c r="BS17" s="7">
        <f t="shared" si="6"/>
        <v>44</v>
      </c>
      <c r="BT17" s="267"/>
      <c r="BU17" s="7">
        <f t="shared" si="7"/>
        <v>44</v>
      </c>
      <c r="BV17" s="267"/>
      <c r="BW17" s="7">
        <f t="shared" si="8"/>
        <v>42</v>
      </c>
      <c r="BX17" s="267"/>
      <c r="BY17" s="7">
        <f t="shared" si="9"/>
        <v>40</v>
      </c>
      <c r="BZ17" s="267"/>
      <c r="CA17" s="7">
        <f t="shared" si="10"/>
        <v>36</v>
      </c>
      <c r="CB17" s="267"/>
      <c r="CC17" s="7">
        <f t="shared" si="11"/>
        <v>34</v>
      </c>
      <c r="CD17" s="267"/>
      <c r="CE17" s="7">
        <f t="shared" si="12"/>
        <v>24</v>
      </c>
      <c r="CF17" s="267"/>
      <c r="CG17" s="7">
        <f t="shared" si="13"/>
        <v>28</v>
      </c>
      <c r="CH17" s="267"/>
      <c r="CI17" s="7">
        <f t="shared" si="14"/>
        <v>24</v>
      </c>
      <c r="CJ17" s="267"/>
      <c r="CK17" s="7">
        <f t="shared" si="15"/>
        <v>24</v>
      </c>
      <c r="CL17" s="267"/>
      <c r="CM17" s="7">
        <f t="shared" si="16"/>
        <v>22</v>
      </c>
      <c r="CN17" s="267"/>
      <c r="CO17" s="53"/>
      <c r="CP17" s="8">
        <f t="shared" si="19"/>
        <v>44</v>
      </c>
      <c r="CQ17" s="9" t="str">
        <f t="shared" si="19"/>
        <v/>
      </c>
      <c r="CR17" s="8">
        <f t="shared" si="0"/>
        <v>88</v>
      </c>
      <c r="CS17" s="9" t="str">
        <f t="shared" si="0"/>
        <v/>
      </c>
      <c r="CT17" s="8">
        <f t="shared" si="0"/>
        <v>130</v>
      </c>
      <c r="CU17" s="9" t="str">
        <f t="shared" si="0"/>
        <v/>
      </c>
      <c r="CV17" s="8">
        <f t="shared" si="0"/>
        <v>170</v>
      </c>
      <c r="CW17" s="9" t="str">
        <f t="shared" si="0"/>
        <v/>
      </c>
      <c r="CX17" s="8">
        <f t="shared" si="0"/>
        <v>206</v>
      </c>
      <c r="CY17" s="9" t="str">
        <f t="shared" si="0"/>
        <v/>
      </c>
      <c r="CZ17" s="8">
        <f t="shared" si="0"/>
        <v>240</v>
      </c>
      <c r="DA17" s="9" t="str">
        <f t="shared" si="0"/>
        <v/>
      </c>
      <c r="DB17" s="8">
        <f t="shared" si="1"/>
        <v>264</v>
      </c>
      <c r="DC17" s="9" t="str">
        <f t="shared" si="1"/>
        <v/>
      </c>
      <c r="DD17" s="8">
        <f t="shared" si="1"/>
        <v>292</v>
      </c>
      <c r="DE17" s="9" t="str">
        <f t="shared" si="1"/>
        <v/>
      </c>
      <c r="DF17" s="8">
        <f t="shared" si="1"/>
        <v>316</v>
      </c>
      <c r="DG17" s="9" t="str">
        <f t="shared" si="1"/>
        <v/>
      </c>
      <c r="DH17" s="8">
        <f t="shared" si="1"/>
        <v>340</v>
      </c>
      <c r="DI17" s="9" t="str">
        <f t="shared" si="1"/>
        <v/>
      </c>
      <c r="DJ17" s="268">
        <f t="shared" si="17"/>
        <v>362</v>
      </c>
      <c r="DK17" s="269">
        <f t="shared" si="18"/>
        <v>0</v>
      </c>
      <c r="EE17" s="484">
        <v>5</v>
      </c>
      <c r="EF17" s="492" t="s">
        <v>67</v>
      </c>
      <c r="EG17" s="55" t="s">
        <v>349</v>
      </c>
      <c r="EH17" s="55">
        <v>70</v>
      </c>
      <c r="EI17" s="55">
        <v>30</v>
      </c>
      <c r="EJ17" s="485">
        <v>0</v>
      </c>
      <c r="EL17" s="484">
        <v>60</v>
      </c>
      <c r="EM17" s="55">
        <f t="shared" si="2"/>
        <v>129</v>
      </c>
      <c r="EN17" s="57"/>
      <c r="EO17" s="55">
        <v>19</v>
      </c>
      <c r="EP17" s="55">
        <f t="shared" si="3"/>
        <v>32</v>
      </c>
      <c r="EQ17" s="57"/>
      <c r="ER17" s="55">
        <v>89</v>
      </c>
      <c r="ES17" s="485">
        <f t="shared" si="4"/>
        <v>178</v>
      </c>
    </row>
    <row r="18" spans="1:149" ht="18" customHeight="1">
      <c r="A18" s="193">
        <v>10</v>
      </c>
      <c r="B18" s="208"/>
      <c r="C18" s="199"/>
      <c r="D18" s="208"/>
      <c r="E18" s="194">
        <v>11110</v>
      </c>
      <c r="F18" s="209"/>
      <c r="G18" s="205" t="s">
        <v>482</v>
      </c>
      <c r="H18" s="206" t="s">
        <v>483</v>
      </c>
      <c r="I18" s="205" t="s">
        <v>484</v>
      </c>
      <c r="J18" s="232">
        <v>10</v>
      </c>
      <c r="K18" s="232">
        <v>10</v>
      </c>
      <c r="L18" s="232">
        <v>8</v>
      </c>
      <c r="M18" s="232">
        <v>2</v>
      </c>
      <c r="N18" s="233">
        <v>70</v>
      </c>
      <c r="O18" s="234">
        <v>100</v>
      </c>
      <c r="P18" s="199">
        <v>10</v>
      </c>
      <c r="Q18" s="199">
        <v>10</v>
      </c>
      <c r="R18" s="199">
        <v>8</v>
      </c>
      <c r="S18" s="199">
        <v>2</v>
      </c>
      <c r="T18" s="189">
        <v>70</v>
      </c>
      <c r="U18" s="190">
        <v>100</v>
      </c>
      <c r="V18" s="239" t="s">
        <v>327</v>
      </c>
      <c r="W18" s="239">
        <v>10</v>
      </c>
      <c r="X18" s="239">
        <v>10</v>
      </c>
      <c r="Y18" s="239">
        <v>9</v>
      </c>
      <c r="Z18" s="523">
        <v>1</v>
      </c>
      <c r="AA18" s="228">
        <v>30</v>
      </c>
      <c r="AB18" s="471">
        <v>20</v>
      </c>
      <c r="AC18" s="231">
        <v>70</v>
      </c>
      <c r="AD18" s="229">
        <v>30</v>
      </c>
      <c r="AE18" s="199" t="s">
        <v>327</v>
      </c>
      <c r="AF18" s="199">
        <v>10</v>
      </c>
      <c r="AG18" s="199">
        <v>10</v>
      </c>
      <c r="AH18" s="199">
        <v>9</v>
      </c>
      <c r="AI18" s="199">
        <v>1</v>
      </c>
      <c r="AJ18" s="474">
        <v>50</v>
      </c>
      <c r="AK18" s="191">
        <v>20</v>
      </c>
      <c r="AL18" s="190">
        <v>70</v>
      </c>
      <c r="AM18" s="475">
        <v>30</v>
      </c>
      <c r="AN18" s="239" t="s">
        <v>327</v>
      </c>
      <c r="AO18" s="239">
        <v>10</v>
      </c>
      <c r="AP18" s="239">
        <v>10</v>
      </c>
      <c r="AQ18" s="239">
        <v>9</v>
      </c>
      <c r="AR18" s="239">
        <v>1</v>
      </c>
      <c r="AS18" s="230">
        <v>70</v>
      </c>
      <c r="AT18" s="471"/>
      <c r="AU18" s="231">
        <v>18</v>
      </c>
      <c r="AV18" s="229"/>
      <c r="AW18" s="1153" t="s">
        <v>91</v>
      </c>
      <c r="AX18" s="1155">
        <v>10</v>
      </c>
      <c r="AY18" s="1155">
        <v>10</v>
      </c>
      <c r="AZ18" s="1155">
        <v>10</v>
      </c>
      <c r="BA18" s="1153"/>
      <c r="BB18" s="1156">
        <v>50</v>
      </c>
      <c r="BC18" s="1156">
        <v>20</v>
      </c>
      <c r="BD18" s="1153">
        <v>70</v>
      </c>
      <c r="BE18" s="1153">
        <v>30</v>
      </c>
      <c r="BF18" s="199">
        <v>10</v>
      </c>
      <c r="BG18" s="199">
        <v>10</v>
      </c>
      <c r="BH18" s="199">
        <v>10</v>
      </c>
      <c r="BI18" s="191">
        <v>70</v>
      </c>
      <c r="BJ18" s="190">
        <v>100</v>
      </c>
      <c r="BK18" s="232">
        <v>30</v>
      </c>
      <c r="BL18" s="235">
        <v>30</v>
      </c>
      <c r="BM18" s="236">
        <v>40</v>
      </c>
      <c r="BN18" s="33"/>
      <c r="BO18" s="195" t="s">
        <v>12</v>
      </c>
      <c r="BP18" s="25"/>
      <c r="BQ18" s="7" t="str">
        <f t="shared" si="5"/>
        <v/>
      </c>
      <c r="BR18" s="267"/>
      <c r="BS18" s="7">
        <f t="shared" si="6"/>
        <v>44</v>
      </c>
      <c r="BT18" s="267"/>
      <c r="BU18" s="7">
        <f t="shared" si="7"/>
        <v>44</v>
      </c>
      <c r="BV18" s="267"/>
      <c r="BW18" s="7">
        <f t="shared" si="8"/>
        <v>42</v>
      </c>
      <c r="BX18" s="267"/>
      <c r="BY18" s="7">
        <f t="shared" si="9"/>
        <v>40</v>
      </c>
      <c r="BZ18" s="267"/>
      <c r="CA18" s="7">
        <f t="shared" si="10"/>
        <v>36</v>
      </c>
      <c r="CB18" s="267"/>
      <c r="CC18" s="7">
        <f t="shared" si="11"/>
        <v>34</v>
      </c>
      <c r="CD18" s="267"/>
      <c r="CE18" s="7">
        <f t="shared" si="12"/>
        <v>24</v>
      </c>
      <c r="CF18" s="267"/>
      <c r="CG18" s="7">
        <f t="shared" si="13"/>
        <v>28</v>
      </c>
      <c r="CH18" s="267"/>
      <c r="CI18" s="7">
        <f t="shared" si="14"/>
        <v>24</v>
      </c>
      <c r="CJ18" s="267"/>
      <c r="CK18" s="7">
        <f t="shared" si="15"/>
        <v>24</v>
      </c>
      <c r="CL18" s="267"/>
      <c r="CM18" s="7">
        <f t="shared" si="16"/>
        <v>22</v>
      </c>
      <c r="CN18" s="267"/>
      <c r="CO18" s="53"/>
      <c r="CP18" s="8">
        <f t="shared" si="19"/>
        <v>44</v>
      </c>
      <c r="CQ18" s="9" t="str">
        <f t="shared" si="19"/>
        <v/>
      </c>
      <c r="CR18" s="8">
        <f t="shared" si="0"/>
        <v>88</v>
      </c>
      <c r="CS18" s="9" t="str">
        <f t="shared" si="0"/>
        <v/>
      </c>
      <c r="CT18" s="8">
        <f t="shared" si="0"/>
        <v>130</v>
      </c>
      <c r="CU18" s="9" t="str">
        <f t="shared" si="0"/>
        <v/>
      </c>
      <c r="CV18" s="8">
        <f t="shared" si="0"/>
        <v>170</v>
      </c>
      <c r="CW18" s="9" t="str">
        <f t="shared" si="0"/>
        <v/>
      </c>
      <c r="CX18" s="8">
        <f t="shared" si="0"/>
        <v>206</v>
      </c>
      <c r="CY18" s="9" t="str">
        <f t="shared" si="0"/>
        <v/>
      </c>
      <c r="CZ18" s="8">
        <f t="shared" si="0"/>
        <v>240</v>
      </c>
      <c r="DA18" s="9" t="str">
        <f t="shared" si="0"/>
        <v/>
      </c>
      <c r="DB18" s="8">
        <f t="shared" si="1"/>
        <v>264</v>
      </c>
      <c r="DC18" s="9" t="str">
        <f t="shared" si="1"/>
        <v/>
      </c>
      <c r="DD18" s="8">
        <f t="shared" si="1"/>
        <v>292</v>
      </c>
      <c r="DE18" s="9" t="str">
        <f t="shared" si="1"/>
        <v/>
      </c>
      <c r="DF18" s="8">
        <f t="shared" si="1"/>
        <v>316</v>
      </c>
      <c r="DG18" s="9" t="str">
        <f t="shared" si="1"/>
        <v/>
      </c>
      <c r="DH18" s="8">
        <f t="shared" si="1"/>
        <v>340</v>
      </c>
      <c r="DI18" s="9" t="str">
        <f t="shared" si="1"/>
        <v/>
      </c>
      <c r="DJ18" s="268">
        <f t="shared" si="17"/>
        <v>362</v>
      </c>
      <c r="DK18" s="269">
        <f t="shared" si="18"/>
        <v>0</v>
      </c>
      <c r="EE18" s="484">
        <v>40</v>
      </c>
      <c r="EF18" s="491" t="s">
        <v>68</v>
      </c>
      <c r="EG18" s="55" t="s">
        <v>349</v>
      </c>
      <c r="EH18" s="55">
        <v>70</v>
      </c>
      <c r="EI18" s="55">
        <v>30</v>
      </c>
      <c r="EJ18" s="485">
        <v>0</v>
      </c>
      <c r="EL18" s="484">
        <v>59</v>
      </c>
      <c r="EM18" s="55">
        <f t="shared" si="2"/>
        <v>127</v>
      </c>
      <c r="EN18" s="57"/>
      <c r="EO18" s="55">
        <v>18</v>
      </c>
      <c r="EP18" s="55">
        <f t="shared" si="3"/>
        <v>30</v>
      </c>
      <c r="EQ18" s="57"/>
      <c r="ER18" s="55">
        <v>88</v>
      </c>
      <c r="ES18" s="485">
        <f t="shared" si="4"/>
        <v>176</v>
      </c>
    </row>
    <row r="19" spans="1:149" ht="18" customHeight="1">
      <c r="A19" s="193">
        <v>11</v>
      </c>
      <c r="B19" s="208"/>
      <c r="C19" s="199"/>
      <c r="D19" s="208"/>
      <c r="E19" s="194">
        <v>11111</v>
      </c>
      <c r="F19" s="209"/>
      <c r="G19" s="205" t="s">
        <v>516</v>
      </c>
      <c r="H19" s="206" t="s">
        <v>517</v>
      </c>
      <c r="I19" s="205" t="s">
        <v>518</v>
      </c>
      <c r="J19" s="232">
        <v>10</v>
      </c>
      <c r="K19" s="232">
        <v>10</v>
      </c>
      <c r="L19" s="232">
        <v>8</v>
      </c>
      <c r="M19" s="232">
        <v>2</v>
      </c>
      <c r="N19" s="233">
        <v>70</v>
      </c>
      <c r="O19" s="234">
        <v>100</v>
      </c>
      <c r="P19" s="199">
        <v>10</v>
      </c>
      <c r="Q19" s="199">
        <v>10</v>
      </c>
      <c r="R19" s="199">
        <v>8</v>
      </c>
      <c r="S19" s="199">
        <v>2</v>
      </c>
      <c r="T19" s="189">
        <v>70</v>
      </c>
      <c r="U19" s="190">
        <v>100</v>
      </c>
      <c r="V19" s="239" t="s">
        <v>327</v>
      </c>
      <c r="W19" s="239">
        <v>10</v>
      </c>
      <c r="X19" s="239">
        <v>10</v>
      </c>
      <c r="Y19" s="239">
        <v>9</v>
      </c>
      <c r="Z19" s="523">
        <v>1</v>
      </c>
      <c r="AA19" s="228">
        <v>30</v>
      </c>
      <c r="AB19" s="471">
        <v>20</v>
      </c>
      <c r="AC19" s="231">
        <v>70</v>
      </c>
      <c r="AD19" s="229">
        <v>30</v>
      </c>
      <c r="AE19" s="199" t="s">
        <v>327</v>
      </c>
      <c r="AF19" s="199">
        <v>10</v>
      </c>
      <c r="AG19" s="199">
        <v>10</v>
      </c>
      <c r="AH19" s="199">
        <v>9</v>
      </c>
      <c r="AI19" s="199">
        <v>1</v>
      </c>
      <c r="AJ19" s="474">
        <v>50</v>
      </c>
      <c r="AK19" s="191">
        <v>20</v>
      </c>
      <c r="AL19" s="190">
        <v>70</v>
      </c>
      <c r="AM19" s="475">
        <v>30</v>
      </c>
      <c r="AN19" s="239" t="s">
        <v>327</v>
      </c>
      <c r="AO19" s="239">
        <v>10</v>
      </c>
      <c r="AP19" s="239">
        <v>10</v>
      </c>
      <c r="AQ19" s="239">
        <v>9</v>
      </c>
      <c r="AR19" s="239">
        <v>1</v>
      </c>
      <c r="AS19" s="230">
        <v>70</v>
      </c>
      <c r="AT19" s="471"/>
      <c r="AU19" s="231">
        <v>18</v>
      </c>
      <c r="AV19" s="229"/>
      <c r="AW19" s="1153" t="s">
        <v>91</v>
      </c>
      <c r="AX19" s="1155">
        <v>10</v>
      </c>
      <c r="AY19" s="1155">
        <v>10</v>
      </c>
      <c r="AZ19" s="1155">
        <v>10</v>
      </c>
      <c r="BA19" s="1153"/>
      <c r="BB19" s="1156">
        <v>50</v>
      </c>
      <c r="BC19" s="1156">
        <v>20</v>
      </c>
      <c r="BD19" s="1153">
        <v>70</v>
      </c>
      <c r="BE19" s="1153">
        <v>30</v>
      </c>
      <c r="BF19" s="199">
        <v>10</v>
      </c>
      <c r="BG19" s="199">
        <v>10</v>
      </c>
      <c r="BH19" s="199">
        <v>10</v>
      </c>
      <c r="BI19" s="191">
        <v>70</v>
      </c>
      <c r="BJ19" s="190">
        <v>100</v>
      </c>
      <c r="BK19" s="232">
        <v>30</v>
      </c>
      <c r="BL19" s="235">
        <v>30</v>
      </c>
      <c r="BM19" s="236">
        <v>40</v>
      </c>
      <c r="BN19" s="33"/>
      <c r="BO19" s="195" t="s">
        <v>33</v>
      </c>
      <c r="BP19" s="25"/>
      <c r="BQ19" s="7" t="str">
        <f t="shared" si="5"/>
        <v/>
      </c>
      <c r="BR19" s="267"/>
      <c r="BS19" s="7">
        <f t="shared" si="6"/>
        <v>44</v>
      </c>
      <c r="BT19" s="267"/>
      <c r="BU19" s="7">
        <f t="shared" si="7"/>
        <v>44</v>
      </c>
      <c r="BV19" s="267"/>
      <c r="BW19" s="7">
        <f t="shared" si="8"/>
        <v>42</v>
      </c>
      <c r="BX19" s="267"/>
      <c r="BY19" s="7">
        <f t="shared" si="9"/>
        <v>40</v>
      </c>
      <c r="BZ19" s="267"/>
      <c r="CA19" s="7">
        <f t="shared" si="10"/>
        <v>36</v>
      </c>
      <c r="CB19" s="267"/>
      <c r="CC19" s="7">
        <f t="shared" si="11"/>
        <v>34</v>
      </c>
      <c r="CD19" s="267"/>
      <c r="CE19" s="7">
        <f t="shared" si="12"/>
        <v>24</v>
      </c>
      <c r="CF19" s="267"/>
      <c r="CG19" s="7">
        <f t="shared" si="13"/>
        <v>28</v>
      </c>
      <c r="CH19" s="267"/>
      <c r="CI19" s="7">
        <f t="shared" si="14"/>
        <v>24</v>
      </c>
      <c r="CJ19" s="267"/>
      <c r="CK19" s="7">
        <f t="shared" si="15"/>
        <v>24</v>
      </c>
      <c r="CL19" s="267"/>
      <c r="CM19" s="7">
        <f t="shared" si="16"/>
        <v>22</v>
      </c>
      <c r="CN19" s="267"/>
      <c r="CO19" s="53"/>
      <c r="CP19" s="8">
        <f t="shared" si="19"/>
        <v>44</v>
      </c>
      <c r="CQ19" s="9" t="str">
        <f t="shared" si="19"/>
        <v/>
      </c>
      <c r="CR19" s="8">
        <f t="shared" si="0"/>
        <v>88</v>
      </c>
      <c r="CS19" s="9" t="str">
        <f t="shared" si="0"/>
        <v/>
      </c>
      <c r="CT19" s="8">
        <f t="shared" si="0"/>
        <v>130</v>
      </c>
      <c r="CU19" s="9" t="str">
        <f t="shared" si="0"/>
        <v/>
      </c>
      <c r="CV19" s="8">
        <f t="shared" si="0"/>
        <v>170</v>
      </c>
      <c r="CW19" s="9" t="str">
        <f t="shared" si="0"/>
        <v/>
      </c>
      <c r="CX19" s="8">
        <f t="shared" si="0"/>
        <v>206</v>
      </c>
      <c r="CY19" s="9" t="str">
        <f t="shared" si="0"/>
        <v/>
      </c>
      <c r="CZ19" s="8">
        <f t="shared" si="0"/>
        <v>240</v>
      </c>
      <c r="DA19" s="9" t="str">
        <f t="shared" si="0"/>
        <v/>
      </c>
      <c r="DB19" s="8">
        <f t="shared" si="1"/>
        <v>264</v>
      </c>
      <c r="DC19" s="9" t="str">
        <f t="shared" si="1"/>
        <v/>
      </c>
      <c r="DD19" s="8">
        <f t="shared" si="1"/>
        <v>292</v>
      </c>
      <c r="DE19" s="9" t="str">
        <f t="shared" si="1"/>
        <v/>
      </c>
      <c r="DF19" s="8">
        <f t="shared" si="1"/>
        <v>316</v>
      </c>
      <c r="DG19" s="9" t="str">
        <f t="shared" si="1"/>
        <v/>
      </c>
      <c r="DH19" s="8">
        <f t="shared" si="1"/>
        <v>340</v>
      </c>
      <c r="DI19" s="9" t="str">
        <f t="shared" si="1"/>
        <v/>
      </c>
      <c r="DJ19" s="268">
        <f t="shared" si="17"/>
        <v>362</v>
      </c>
      <c r="DK19" s="269">
        <f t="shared" si="18"/>
        <v>0</v>
      </c>
      <c r="EE19" s="484">
        <v>19</v>
      </c>
      <c r="EF19" s="491" t="s">
        <v>49</v>
      </c>
      <c r="EG19" s="55" t="s">
        <v>349</v>
      </c>
      <c r="EH19" s="55">
        <v>70</v>
      </c>
      <c r="EI19" s="55">
        <v>30</v>
      </c>
      <c r="EJ19" s="485">
        <v>0</v>
      </c>
      <c r="EL19" s="484">
        <v>58</v>
      </c>
      <c r="EM19" s="55">
        <f t="shared" si="2"/>
        <v>125</v>
      </c>
      <c r="EN19" s="57"/>
      <c r="EO19" s="55">
        <v>17</v>
      </c>
      <c r="EP19" s="55">
        <f t="shared" si="3"/>
        <v>29</v>
      </c>
      <c r="EQ19" s="57"/>
      <c r="ER19" s="55">
        <v>87</v>
      </c>
      <c r="ES19" s="485">
        <f t="shared" si="4"/>
        <v>174</v>
      </c>
    </row>
    <row r="20" spans="1:149" ht="18" customHeight="1">
      <c r="A20" s="193">
        <v>12</v>
      </c>
      <c r="B20" s="208"/>
      <c r="C20" s="199"/>
      <c r="D20" s="208"/>
      <c r="E20" s="194">
        <v>11112</v>
      </c>
      <c r="F20" s="209"/>
      <c r="G20" s="205" t="s">
        <v>519</v>
      </c>
      <c r="H20" s="206" t="s">
        <v>520</v>
      </c>
      <c r="I20" s="205" t="s">
        <v>521</v>
      </c>
      <c r="J20" s="232">
        <v>10</v>
      </c>
      <c r="K20" s="232">
        <v>10</v>
      </c>
      <c r="L20" s="232">
        <v>8</v>
      </c>
      <c r="M20" s="232">
        <v>2</v>
      </c>
      <c r="N20" s="233">
        <v>70</v>
      </c>
      <c r="O20" s="234">
        <v>100</v>
      </c>
      <c r="P20" s="199">
        <v>10</v>
      </c>
      <c r="Q20" s="199">
        <v>10</v>
      </c>
      <c r="R20" s="199">
        <v>8</v>
      </c>
      <c r="S20" s="199">
        <v>2</v>
      </c>
      <c r="T20" s="189">
        <v>70</v>
      </c>
      <c r="U20" s="190">
        <v>100</v>
      </c>
      <c r="V20" s="239" t="s">
        <v>327</v>
      </c>
      <c r="W20" s="239">
        <v>10</v>
      </c>
      <c r="X20" s="239">
        <v>10</v>
      </c>
      <c r="Y20" s="239">
        <v>9</v>
      </c>
      <c r="Z20" s="523">
        <v>1</v>
      </c>
      <c r="AA20" s="228">
        <v>30</v>
      </c>
      <c r="AB20" s="471">
        <v>20</v>
      </c>
      <c r="AC20" s="231">
        <v>70</v>
      </c>
      <c r="AD20" s="229">
        <v>30</v>
      </c>
      <c r="AE20" s="199" t="s">
        <v>327</v>
      </c>
      <c r="AF20" s="199">
        <v>10</v>
      </c>
      <c r="AG20" s="199">
        <v>10</v>
      </c>
      <c r="AH20" s="199">
        <v>9</v>
      </c>
      <c r="AI20" s="199">
        <v>1</v>
      </c>
      <c r="AJ20" s="474">
        <v>50</v>
      </c>
      <c r="AK20" s="191">
        <v>20</v>
      </c>
      <c r="AL20" s="190">
        <v>70</v>
      </c>
      <c r="AM20" s="475">
        <v>30</v>
      </c>
      <c r="AN20" s="239" t="s">
        <v>327</v>
      </c>
      <c r="AO20" s="239">
        <v>10</v>
      </c>
      <c r="AP20" s="239">
        <v>10</v>
      </c>
      <c r="AQ20" s="239">
        <v>9</v>
      </c>
      <c r="AR20" s="239">
        <v>1</v>
      </c>
      <c r="AS20" s="230">
        <v>70</v>
      </c>
      <c r="AT20" s="471"/>
      <c r="AU20" s="231">
        <v>18</v>
      </c>
      <c r="AV20" s="229"/>
      <c r="AW20" s="1153" t="s">
        <v>91</v>
      </c>
      <c r="AX20" s="1155">
        <v>10</v>
      </c>
      <c r="AY20" s="1155">
        <v>10</v>
      </c>
      <c r="AZ20" s="1155">
        <v>10</v>
      </c>
      <c r="BA20" s="1153"/>
      <c r="BB20" s="1156">
        <v>50</v>
      </c>
      <c r="BC20" s="1156">
        <v>20</v>
      </c>
      <c r="BD20" s="1153">
        <v>70</v>
      </c>
      <c r="BE20" s="1153">
        <v>30</v>
      </c>
      <c r="BF20" s="199">
        <v>10</v>
      </c>
      <c r="BG20" s="199">
        <v>10</v>
      </c>
      <c r="BH20" s="199">
        <v>10</v>
      </c>
      <c r="BI20" s="191">
        <v>70</v>
      </c>
      <c r="BJ20" s="190">
        <v>100</v>
      </c>
      <c r="BK20" s="232">
        <v>30</v>
      </c>
      <c r="BL20" s="235">
        <v>30</v>
      </c>
      <c r="BM20" s="236">
        <v>40</v>
      </c>
      <c r="BN20" s="33"/>
      <c r="BO20" s="25"/>
      <c r="BP20" s="25"/>
      <c r="BQ20" s="7" t="str">
        <f t="shared" si="5"/>
        <v/>
      </c>
      <c r="BR20" s="267"/>
      <c r="BS20" s="7">
        <f t="shared" si="6"/>
        <v>44</v>
      </c>
      <c r="BT20" s="267"/>
      <c r="BU20" s="7">
        <f t="shared" si="7"/>
        <v>44</v>
      </c>
      <c r="BV20" s="267"/>
      <c r="BW20" s="7">
        <f t="shared" si="8"/>
        <v>42</v>
      </c>
      <c r="BX20" s="267"/>
      <c r="BY20" s="7">
        <f t="shared" si="9"/>
        <v>40</v>
      </c>
      <c r="BZ20" s="267"/>
      <c r="CA20" s="7">
        <f t="shared" si="10"/>
        <v>36</v>
      </c>
      <c r="CB20" s="267"/>
      <c r="CC20" s="7">
        <f t="shared" si="11"/>
        <v>34</v>
      </c>
      <c r="CD20" s="267"/>
      <c r="CE20" s="7">
        <f t="shared" si="12"/>
        <v>24</v>
      </c>
      <c r="CF20" s="267"/>
      <c r="CG20" s="7">
        <f t="shared" si="13"/>
        <v>28</v>
      </c>
      <c r="CH20" s="267"/>
      <c r="CI20" s="7">
        <f t="shared" si="14"/>
        <v>24</v>
      </c>
      <c r="CJ20" s="267"/>
      <c r="CK20" s="7">
        <f t="shared" si="15"/>
        <v>24</v>
      </c>
      <c r="CL20" s="267"/>
      <c r="CM20" s="7">
        <f t="shared" si="16"/>
        <v>22</v>
      </c>
      <c r="CN20" s="267"/>
      <c r="CO20" s="53"/>
      <c r="CP20" s="8">
        <f t="shared" si="19"/>
        <v>44</v>
      </c>
      <c r="CQ20" s="9" t="str">
        <f t="shared" si="19"/>
        <v/>
      </c>
      <c r="CR20" s="8">
        <f t="shared" si="0"/>
        <v>88</v>
      </c>
      <c r="CS20" s="9" t="str">
        <f t="shared" si="0"/>
        <v/>
      </c>
      <c r="CT20" s="8">
        <f t="shared" si="0"/>
        <v>130</v>
      </c>
      <c r="CU20" s="9" t="str">
        <f t="shared" si="0"/>
        <v/>
      </c>
      <c r="CV20" s="8">
        <f t="shared" si="0"/>
        <v>170</v>
      </c>
      <c r="CW20" s="9" t="str">
        <f t="shared" si="0"/>
        <v/>
      </c>
      <c r="CX20" s="8">
        <f t="shared" si="0"/>
        <v>206</v>
      </c>
      <c r="CY20" s="9" t="str">
        <f t="shared" si="0"/>
        <v/>
      </c>
      <c r="CZ20" s="8">
        <f t="shared" si="0"/>
        <v>240</v>
      </c>
      <c r="DA20" s="9" t="str">
        <f t="shared" si="0"/>
        <v/>
      </c>
      <c r="DB20" s="8">
        <f t="shared" si="1"/>
        <v>264</v>
      </c>
      <c r="DC20" s="9" t="str">
        <f t="shared" si="1"/>
        <v/>
      </c>
      <c r="DD20" s="8">
        <f t="shared" si="1"/>
        <v>292</v>
      </c>
      <c r="DE20" s="9" t="str">
        <f t="shared" si="1"/>
        <v/>
      </c>
      <c r="DF20" s="8">
        <f t="shared" si="1"/>
        <v>316</v>
      </c>
      <c r="DG20" s="9" t="str">
        <f t="shared" si="1"/>
        <v/>
      </c>
      <c r="DH20" s="8">
        <f t="shared" si="1"/>
        <v>340</v>
      </c>
      <c r="DI20" s="9" t="str">
        <f t="shared" si="1"/>
        <v/>
      </c>
      <c r="DJ20" s="268">
        <f t="shared" si="17"/>
        <v>362</v>
      </c>
      <c r="DK20" s="269">
        <f t="shared" si="18"/>
        <v>0</v>
      </c>
      <c r="EE20" s="484"/>
      <c r="EF20" s="491" t="s">
        <v>65</v>
      </c>
      <c r="EG20" s="55" t="s">
        <v>349</v>
      </c>
      <c r="EH20" s="55">
        <v>70</v>
      </c>
      <c r="EI20" s="55">
        <v>30</v>
      </c>
      <c r="EJ20" s="485">
        <v>0</v>
      </c>
      <c r="EL20" s="484">
        <v>57</v>
      </c>
      <c r="EM20" s="55">
        <f t="shared" si="2"/>
        <v>123</v>
      </c>
      <c r="EN20" s="57"/>
      <c r="EO20" s="55">
        <v>16</v>
      </c>
      <c r="EP20" s="55">
        <f t="shared" si="3"/>
        <v>27</v>
      </c>
      <c r="EQ20" s="57"/>
      <c r="ER20" s="55">
        <v>86</v>
      </c>
      <c r="ES20" s="485">
        <f t="shared" si="4"/>
        <v>172</v>
      </c>
    </row>
    <row r="21" spans="1:149" ht="18" customHeight="1">
      <c r="A21" s="193">
        <v>13</v>
      </c>
      <c r="B21" s="208"/>
      <c r="C21" s="199"/>
      <c r="D21" s="208"/>
      <c r="E21" s="194">
        <v>11113</v>
      </c>
      <c r="F21" s="209"/>
      <c r="G21" s="205" t="s">
        <v>522</v>
      </c>
      <c r="H21" s="206" t="s">
        <v>523</v>
      </c>
      <c r="I21" s="205" t="s">
        <v>524</v>
      </c>
      <c r="J21" s="232">
        <v>10</v>
      </c>
      <c r="K21" s="232">
        <v>10</v>
      </c>
      <c r="L21" s="232">
        <v>8</v>
      </c>
      <c r="M21" s="232">
        <v>2</v>
      </c>
      <c r="N21" s="233">
        <v>70</v>
      </c>
      <c r="O21" s="234">
        <v>100</v>
      </c>
      <c r="P21" s="199">
        <v>10</v>
      </c>
      <c r="Q21" s="199">
        <v>10</v>
      </c>
      <c r="R21" s="199">
        <v>8</v>
      </c>
      <c r="S21" s="199">
        <v>2</v>
      </c>
      <c r="T21" s="189">
        <v>70</v>
      </c>
      <c r="U21" s="190">
        <v>100</v>
      </c>
      <c r="V21" s="239" t="s">
        <v>327</v>
      </c>
      <c r="W21" s="239">
        <v>10</v>
      </c>
      <c r="X21" s="239">
        <v>10</v>
      </c>
      <c r="Y21" s="239">
        <v>9</v>
      </c>
      <c r="Z21" s="523">
        <v>1</v>
      </c>
      <c r="AA21" s="228">
        <v>30</v>
      </c>
      <c r="AB21" s="471">
        <v>20</v>
      </c>
      <c r="AC21" s="231">
        <v>70</v>
      </c>
      <c r="AD21" s="229">
        <v>30</v>
      </c>
      <c r="AE21" s="199" t="s">
        <v>327</v>
      </c>
      <c r="AF21" s="199">
        <v>10</v>
      </c>
      <c r="AG21" s="199">
        <v>10</v>
      </c>
      <c r="AH21" s="199">
        <v>9</v>
      </c>
      <c r="AI21" s="199">
        <v>1</v>
      </c>
      <c r="AJ21" s="474">
        <v>50</v>
      </c>
      <c r="AK21" s="191">
        <v>20</v>
      </c>
      <c r="AL21" s="190">
        <v>70</v>
      </c>
      <c r="AM21" s="475">
        <v>30</v>
      </c>
      <c r="AN21" s="239" t="s">
        <v>327</v>
      </c>
      <c r="AO21" s="239">
        <v>10</v>
      </c>
      <c r="AP21" s="239">
        <v>10</v>
      </c>
      <c r="AQ21" s="239">
        <v>9</v>
      </c>
      <c r="AR21" s="239">
        <v>1</v>
      </c>
      <c r="AS21" s="230">
        <v>70</v>
      </c>
      <c r="AT21" s="471"/>
      <c r="AU21" s="231">
        <v>18</v>
      </c>
      <c r="AV21" s="229"/>
      <c r="AW21" s="1153" t="s">
        <v>91</v>
      </c>
      <c r="AX21" s="1155">
        <v>10</v>
      </c>
      <c r="AY21" s="1155">
        <v>10</v>
      </c>
      <c r="AZ21" s="1155">
        <v>10</v>
      </c>
      <c r="BA21" s="1153"/>
      <c r="BB21" s="1156">
        <v>50</v>
      </c>
      <c r="BC21" s="1156">
        <v>20</v>
      </c>
      <c r="BD21" s="1153">
        <v>70</v>
      </c>
      <c r="BE21" s="1153">
        <v>30</v>
      </c>
      <c r="BF21" s="199">
        <v>10</v>
      </c>
      <c r="BG21" s="199">
        <v>10</v>
      </c>
      <c r="BH21" s="199">
        <v>10</v>
      </c>
      <c r="BI21" s="191">
        <v>70</v>
      </c>
      <c r="BJ21" s="190">
        <v>100</v>
      </c>
      <c r="BK21" s="232">
        <v>30</v>
      </c>
      <c r="BL21" s="235">
        <v>30</v>
      </c>
      <c r="BM21" s="236">
        <v>40</v>
      </c>
      <c r="BN21" s="33"/>
      <c r="BO21" s="198" t="s">
        <v>91</v>
      </c>
      <c r="BP21" s="25"/>
      <c r="BQ21" s="7" t="str">
        <f t="shared" si="5"/>
        <v/>
      </c>
      <c r="BR21" s="267"/>
      <c r="BS21" s="7">
        <f t="shared" si="6"/>
        <v>44</v>
      </c>
      <c r="BT21" s="267"/>
      <c r="BU21" s="7">
        <f t="shared" si="7"/>
        <v>44</v>
      </c>
      <c r="BV21" s="267"/>
      <c r="BW21" s="7">
        <f t="shared" si="8"/>
        <v>42</v>
      </c>
      <c r="BX21" s="267"/>
      <c r="BY21" s="7">
        <f t="shared" si="9"/>
        <v>40</v>
      </c>
      <c r="BZ21" s="267"/>
      <c r="CA21" s="7">
        <f t="shared" si="10"/>
        <v>36</v>
      </c>
      <c r="CB21" s="267"/>
      <c r="CC21" s="7">
        <f t="shared" si="11"/>
        <v>34</v>
      </c>
      <c r="CD21" s="267"/>
      <c r="CE21" s="7">
        <f t="shared" si="12"/>
        <v>24</v>
      </c>
      <c r="CF21" s="267"/>
      <c r="CG21" s="7">
        <f t="shared" si="13"/>
        <v>28</v>
      </c>
      <c r="CH21" s="267"/>
      <c r="CI21" s="7">
        <f t="shared" si="14"/>
        <v>24</v>
      </c>
      <c r="CJ21" s="267"/>
      <c r="CK21" s="7">
        <f t="shared" si="15"/>
        <v>24</v>
      </c>
      <c r="CL21" s="267"/>
      <c r="CM21" s="7">
        <f t="shared" si="16"/>
        <v>22</v>
      </c>
      <c r="CN21" s="267"/>
      <c r="CO21" s="53"/>
      <c r="CP21" s="8">
        <f t="shared" si="19"/>
        <v>44</v>
      </c>
      <c r="CQ21" s="9" t="str">
        <f t="shared" si="19"/>
        <v/>
      </c>
      <c r="CR21" s="8">
        <f t="shared" si="0"/>
        <v>88</v>
      </c>
      <c r="CS21" s="9" t="str">
        <f t="shared" si="0"/>
        <v/>
      </c>
      <c r="CT21" s="8">
        <f t="shared" si="0"/>
        <v>130</v>
      </c>
      <c r="CU21" s="9" t="str">
        <f t="shared" si="0"/>
        <v/>
      </c>
      <c r="CV21" s="8">
        <f t="shared" si="0"/>
        <v>170</v>
      </c>
      <c r="CW21" s="9" t="str">
        <f t="shared" si="0"/>
        <v/>
      </c>
      <c r="CX21" s="8">
        <f t="shared" si="0"/>
        <v>206</v>
      </c>
      <c r="CY21" s="9" t="str">
        <f t="shared" si="0"/>
        <v/>
      </c>
      <c r="CZ21" s="8">
        <f t="shared" si="0"/>
        <v>240</v>
      </c>
      <c r="DA21" s="9" t="str">
        <f t="shared" si="0"/>
        <v/>
      </c>
      <c r="DB21" s="8">
        <f t="shared" si="1"/>
        <v>264</v>
      </c>
      <c r="DC21" s="9" t="str">
        <f t="shared" si="1"/>
        <v/>
      </c>
      <c r="DD21" s="8">
        <f t="shared" si="1"/>
        <v>292</v>
      </c>
      <c r="DE21" s="9" t="str">
        <f t="shared" si="1"/>
        <v/>
      </c>
      <c r="DF21" s="8">
        <f t="shared" si="1"/>
        <v>316</v>
      </c>
      <c r="DG21" s="9" t="str">
        <f t="shared" si="1"/>
        <v/>
      </c>
      <c r="DH21" s="8">
        <f t="shared" si="1"/>
        <v>340</v>
      </c>
      <c r="DI21" s="9" t="str">
        <f t="shared" si="1"/>
        <v/>
      </c>
      <c r="DJ21" s="268">
        <f t="shared" si="17"/>
        <v>362</v>
      </c>
      <c r="DK21" s="269">
        <f t="shared" si="18"/>
        <v>0</v>
      </c>
      <c r="EE21" s="495">
        <v>30</v>
      </c>
      <c r="EF21" s="496" t="s">
        <v>74</v>
      </c>
      <c r="EG21" s="497" t="s">
        <v>350</v>
      </c>
      <c r="EH21" s="497">
        <v>100</v>
      </c>
      <c r="EI21" s="497">
        <v>0</v>
      </c>
      <c r="EJ21" s="498">
        <v>0</v>
      </c>
      <c r="EL21" s="484">
        <v>56</v>
      </c>
      <c r="EM21" s="55">
        <f t="shared" si="2"/>
        <v>120</v>
      </c>
      <c r="EN21" s="57"/>
      <c r="EO21" s="55">
        <v>15</v>
      </c>
      <c r="EP21" s="55">
        <f t="shared" si="3"/>
        <v>25</v>
      </c>
      <c r="EQ21" s="57"/>
      <c r="ER21" s="55">
        <v>85</v>
      </c>
      <c r="ES21" s="485">
        <f t="shared" si="4"/>
        <v>170</v>
      </c>
    </row>
    <row r="22" spans="1:149" ht="18" customHeight="1">
      <c r="A22" s="193">
        <v>14</v>
      </c>
      <c r="B22" s="208"/>
      <c r="C22" s="199"/>
      <c r="D22" s="208"/>
      <c r="E22" s="194">
        <v>11114</v>
      </c>
      <c r="F22" s="209"/>
      <c r="G22" s="205" t="s">
        <v>525</v>
      </c>
      <c r="H22" s="206" t="s">
        <v>526</v>
      </c>
      <c r="I22" s="205" t="s">
        <v>527</v>
      </c>
      <c r="J22" s="232">
        <v>10</v>
      </c>
      <c r="K22" s="232">
        <v>10</v>
      </c>
      <c r="L22" s="232">
        <v>8</v>
      </c>
      <c r="M22" s="232">
        <v>2</v>
      </c>
      <c r="N22" s="233">
        <v>70</v>
      </c>
      <c r="O22" s="234">
        <v>100</v>
      </c>
      <c r="P22" s="199">
        <v>10</v>
      </c>
      <c r="Q22" s="199">
        <v>10</v>
      </c>
      <c r="R22" s="199">
        <v>8</v>
      </c>
      <c r="S22" s="199">
        <v>2</v>
      </c>
      <c r="T22" s="189">
        <v>70</v>
      </c>
      <c r="U22" s="190">
        <v>100</v>
      </c>
      <c r="V22" s="239" t="s">
        <v>327</v>
      </c>
      <c r="W22" s="239">
        <v>10</v>
      </c>
      <c r="X22" s="239">
        <v>10</v>
      </c>
      <c r="Y22" s="239">
        <v>9</v>
      </c>
      <c r="Z22" s="523">
        <v>1</v>
      </c>
      <c r="AA22" s="228">
        <v>30</v>
      </c>
      <c r="AB22" s="471">
        <v>20</v>
      </c>
      <c r="AC22" s="231">
        <v>70</v>
      </c>
      <c r="AD22" s="229">
        <v>30</v>
      </c>
      <c r="AE22" s="199" t="s">
        <v>327</v>
      </c>
      <c r="AF22" s="199">
        <v>10</v>
      </c>
      <c r="AG22" s="199">
        <v>10</v>
      </c>
      <c r="AH22" s="199">
        <v>9</v>
      </c>
      <c r="AI22" s="199">
        <v>1</v>
      </c>
      <c r="AJ22" s="474">
        <v>50</v>
      </c>
      <c r="AK22" s="191">
        <v>20</v>
      </c>
      <c r="AL22" s="190">
        <v>70</v>
      </c>
      <c r="AM22" s="475">
        <v>30</v>
      </c>
      <c r="AN22" s="239" t="s">
        <v>327</v>
      </c>
      <c r="AO22" s="239">
        <v>10</v>
      </c>
      <c r="AP22" s="239">
        <v>10</v>
      </c>
      <c r="AQ22" s="239">
        <v>9</v>
      </c>
      <c r="AR22" s="239">
        <v>1</v>
      </c>
      <c r="AS22" s="230">
        <v>70</v>
      </c>
      <c r="AT22" s="471"/>
      <c r="AU22" s="231">
        <v>18</v>
      </c>
      <c r="AV22" s="229"/>
      <c r="AW22" s="1153" t="s">
        <v>91</v>
      </c>
      <c r="AX22" s="1155">
        <v>10</v>
      </c>
      <c r="AY22" s="1155">
        <v>10</v>
      </c>
      <c r="AZ22" s="1155">
        <v>10</v>
      </c>
      <c r="BA22" s="1153"/>
      <c r="BB22" s="1156">
        <v>50</v>
      </c>
      <c r="BC22" s="1156">
        <v>20</v>
      </c>
      <c r="BD22" s="1153">
        <v>70</v>
      </c>
      <c r="BE22" s="1153">
        <v>30</v>
      </c>
      <c r="BF22" s="199">
        <v>10</v>
      </c>
      <c r="BG22" s="199">
        <v>10</v>
      </c>
      <c r="BH22" s="199">
        <v>10</v>
      </c>
      <c r="BI22" s="191">
        <v>70</v>
      </c>
      <c r="BJ22" s="190">
        <v>100</v>
      </c>
      <c r="BK22" s="232">
        <v>30</v>
      </c>
      <c r="BL22" s="235">
        <v>30</v>
      </c>
      <c r="BM22" s="236">
        <v>40</v>
      </c>
      <c r="BN22" s="33"/>
      <c r="BO22" s="198" t="s">
        <v>327</v>
      </c>
      <c r="BP22" s="25"/>
      <c r="BQ22" s="7" t="str">
        <f t="shared" si="5"/>
        <v/>
      </c>
      <c r="BR22" s="267"/>
      <c r="BS22" s="7">
        <f t="shared" si="6"/>
        <v>44</v>
      </c>
      <c r="BT22" s="267"/>
      <c r="BU22" s="7">
        <f t="shared" si="7"/>
        <v>44</v>
      </c>
      <c r="BV22" s="267"/>
      <c r="BW22" s="7">
        <f t="shared" si="8"/>
        <v>42</v>
      </c>
      <c r="BX22" s="267"/>
      <c r="BY22" s="7">
        <f t="shared" si="9"/>
        <v>40</v>
      </c>
      <c r="BZ22" s="267"/>
      <c r="CA22" s="7">
        <f t="shared" si="10"/>
        <v>36</v>
      </c>
      <c r="CB22" s="267"/>
      <c r="CC22" s="7">
        <f t="shared" si="11"/>
        <v>34</v>
      </c>
      <c r="CD22" s="267"/>
      <c r="CE22" s="7">
        <f t="shared" si="12"/>
        <v>24</v>
      </c>
      <c r="CF22" s="267"/>
      <c r="CG22" s="7">
        <f t="shared" si="13"/>
        <v>28</v>
      </c>
      <c r="CH22" s="267"/>
      <c r="CI22" s="7">
        <f t="shared" si="14"/>
        <v>24</v>
      </c>
      <c r="CJ22" s="267"/>
      <c r="CK22" s="7">
        <f t="shared" si="15"/>
        <v>24</v>
      </c>
      <c r="CL22" s="267"/>
      <c r="CM22" s="7">
        <f t="shared" si="16"/>
        <v>22</v>
      </c>
      <c r="CN22" s="267"/>
      <c r="CO22" s="53"/>
      <c r="CP22" s="8">
        <f t="shared" si="19"/>
        <v>44</v>
      </c>
      <c r="CQ22" s="9" t="str">
        <f t="shared" si="19"/>
        <v/>
      </c>
      <c r="CR22" s="8">
        <f t="shared" si="0"/>
        <v>88</v>
      </c>
      <c r="CS22" s="9" t="str">
        <f t="shared" si="0"/>
        <v/>
      </c>
      <c r="CT22" s="8">
        <f t="shared" si="0"/>
        <v>130</v>
      </c>
      <c r="CU22" s="9" t="str">
        <f t="shared" si="0"/>
        <v/>
      </c>
      <c r="CV22" s="8">
        <f t="shared" si="0"/>
        <v>170</v>
      </c>
      <c r="CW22" s="9" t="str">
        <f t="shared" si="0"/>
        <v/>
      </c>
      <c r="CX22" s="8">
        <f t="shared" si="0"/>
        <v>206</v>
      </c>
      <c r="CY22" s="9" t="str">
        <f t="shared" si="0"/>
        <v/>
      </c>
      <c r="CZ22" s="8">
        <f t="shared" si="0"/>
        <v>240</v>
      </c>
      <c r="DA22" s="9" t="str">
        <f t="shared" si="0"/>
        <v/>
      </c>
      <c r="DB22" s="8">
        <f t="shared" si="1"/>
        <v>264</v>
      </c>
      <c r="DC22" s="9" t="str">
        <f t="shared" si="1"/>
        <v/>
      </c>
      <c r="DD22" s="8">
        <f t="shared" si="1"/>
        <v>292</v>
      </c>
      <c r="DE22" s="9" t="str">
        <f t="shared" si="1"/>
        <v/>
      </c>
      <c r="DF22" s="8">
        <f t="shared" si="1"/>
        <v>316</v>
      </c>
      <c r="DG22" s="9" t="str">
        <f t="shared" si="1"/>
        <v/>
      </c>
      <c r="DH22" s="8">
        <f t="shared" si="1"/>
        <v>340</v>
      </c>
      <c r="DI22" s="9" t="str">
        <f t="shared" si="1"/>
        <v/>
      </c>
      <c r="DJ22" s="268">
        <f t="shared" si="17"/>
        <v>362</v>
      </c>
      <c r="DK22" s="269">
        <f t="shared" si="18"/>
        <v>0</v>
      </c>
      <c r="EE22" s="495">
        <v>31</v>
      </c>
      <c r="EF22" s="496" t="s">
        <v>75</v>
      </c>
      <c r="EG22" s="497" t="s">
        <v>350</v>
      </c>
      <c r="EH22" s="497">
        <v>100</v>
      </c>
      <c r="EI22" s="497">
        <v>0</v>
      </c>
      <c r="EJ22" s="498">
        <v>0</v>
      </c>
      <c r="EL22" s="484">
        <v>55</v>
      </c>
      <c r="EM22" s="55">
        <f t="shared" si="2"/>
        <v>118</v>
      </c>
      <c r="EN22" s="57"/>
      <c r="EO22" s="55">
        <v>14</v>
      </c>
      <c r="EP22" s="55">
        <f t="shared" si="3"/>
        <v>24</v>
      </c>
      <c r="EQ22" s="57"/>
      <c r="ER22" s="55">
        <v>84</v>
      </c>
      <c r="ES22" s="485">
        <f t="shared" si="4"/>
        <v>168</v>
      </c>
    </row>
    <row r="23" spans="1:149" ht="18" customHeight="1">
      <c r="A23" s="193">
        <v>15</v>
      </c>
      <c r="B23" s="208"/>
      <c r="C23" s="199"/>
      <c r="D23" s="208"/>
      <c r="E23" s="194">
        <v>11115</v>
      </c>
      <c r="F23" s="209"/>
      <c r="G23" s="205" t="s">
        <v>528</v>
      </c>
      <c r="H23" s="206" t="s">
        <v>529</v>
      </c>
      <c r="I23" s="205" t="s">
        <v>530</v>
      </c>
      <c r="J23" s="232">
        <v>10</v>
      </c>
      <c r="K23" s="232">
        <v>10</v>
      </c>
      <c r="L23" s="232">
        <v>8</v>
      </c>
      <c r="M23" s="232">
        <v>2</v>
      </c>
      <c r="N23" s="233">
        <v>70</v>
      </c>
      <c r="O23" s="234">
        <v>100</v>
      </c>
      <c r="P23" s="199">
        <v>10</v>
      </c>
      <c r="Q23" s="199">
        <v>10</v>
      </c>
      <c r="R23" s="199">
        <v>8</v>
      </c>
      <c r="S23" s="199">
        <v>2</v>
      </c>
      <c r="T23" s="189">
        <v>70</v>
      </c>
      <c r="U23" s="190">
        <v>100</v>
      </c>
      <c r="V23" s="239" t="s">
        <v>327</v>
      </c>
      <c r="W23" s="239">
        <v>10</v>
      </c>
      <c r="X23" s="239">
        <v>10</v>
      </c>
      <c r="Y23" s="239">
        <v>9</v>
      </c>
      <c r="Z23" s="523">
        <v>1</v>
      </c>
      <c r="AA23" s="228">
        <v>30</v>
      </c>
      <c r="AB23" s="471">
        <v>20</v>
      </c>
      <c r="AC23" s="231">
        <v>70</v>
      </c>
      <c r="AD23" s="229">
        <v>30</v>
      </c>
      <c r="AE23" s="199" t="s">
        <v>327</v>
      </c>
      <c r="AF23" s="199">
        <v>10</v>
      </c>
      <c r="AG23" s="199">
        <v>10</v>
      </c>
      <c r="AH23" s="199">
        <v>9</v>
      </c>
      <c r="AI23" s="199">
        <v>1</v>
      </c>
      <c r="AJ23" s="474">
        <v>50</v>
      </c>
      <c r="AK23" s="191">
        <v>20</v>
      </c>
      <c r="AL23" s="190">
        <v>70</v>
      </c>
      <c r="AM23" s="475">
        <v>30</v>
      </c>
      <c r="AN23" s="239" t="s">
        <v>327</v>
      </c>
      <c r="AO23" s="239">
        <v>10</v>
      </c>
      <c r="AP23" s="239">
        <v>10</v>
      </c>
      <c r="AQ23" s="239">
        <v>9</v>
      </c>
      <c r="AR23" s="239">
        <v>1</v>
      </c>
      <c r="AS23" s="230">
        <v>70</v>
      </c>
      <c r="AT23" s="471"/>
      <c r="AU23" s="231">
        <v>18</v>
      </c>
      <c r="AV23" s="229"/>
      <c r="AW23" s="1153" t="s">
        <v>91</v>
      </c>
      <c r="AX23" s="1155">
        <v>10</v>
      </c>
      <c r="AY23" s="1155">
        <v>10</v>
      </c>
      <c r="AZ23" s="1155">
        <v>10</v>
      </c>
      <c r="BA23" s="1153"/>
      <c r="BB23" s="1156">
        <v>50</v>
      </c>
      <c r="BC23" s="1156">
        <v>20</v>
      </c>
      <c r="BD23" s="1153">
        <v>70</v>
      </c>
      <c r="BE23" s="1153">
        <v>30</v>
      </c>
      <c r="BF23" s="199">
        <v>10</v>
      </c>
      <c r="BG23" s="199">
        <v>10</v>
      </c>
      <c r="BH23" s="199">
        <v>10</v>
      </c>
      <c r="BI23" s="191">
        <v>70</v>
      </c>
      <c r="BJ23" s="190">
        <v>100</v>
      </c>
      <c r="BK23" s="232">
        <v>30</v>
      </c>
      <c r="BL23" s="235">
        <v>30</v>
      </c>
      <c r="BM23" s="236">
        <v>40</v>
      </c>
      <c r="BN23" s="33"/>
      <c r="BO23" s="198" t="s">
        <v>328</v>
      </c>
      <c r="BP23" s="25"/>
      <c r="BQ23" s="7" t="str">
        <f t="shared" si="5"/>
        <v/>
      </c>
      <c r="BR23" s="267"/>
      <c r="BS23" s="7">
        <f t="shared" si="6"/>
        <v>44</v>
      </c>
      <c r="BT23" s="267"/>
      <c r="BU23" s="7">
        <f t="shared" si="7"/>
        <v>44</v>
      </c>
      <c r="BV23" s="267"/>
      <c r="BW23" s="7">
        <f t="shared" si="8"/>
        <v>42</v>
      </c>
      <c r="BX23" s="267"/>
      <c r="BY23" s="7">
        <f t="shared" si="9"/>
        <v>40</v>
      </c>
      <c r="BZ23" s="267"/>
      <c r="CA23" s="7">
        <f t="shared" si="10"/>
        <v>36</v>
      </c>
      <c r="CB23" s="267"/>
      <c r="CC23" s="7">
        <f t="shared" si="11"/>
        <v>34</v>
      </c>
      <c r="CD23" s="267"/>
      <c r="CE23" s="7">
        <f t="shared" si="12"/>
        <v>24</v>
      </c>
      <c r="CF23" s="267"/>
      <c r="CG23" s="7">
        <f t="shared" si="13"/>
        <v>28</v>
      </c>
      <c r="CH23" s="267"/>
      <c r="CI23" s="7">
        <f t="shared" si="14"/>
        <v>24</v>
      </c>
      <c r="CJ23" s="267"/>
      <c r="CK23" s="7">
        <f t="shared" si="15"/>
        <v>24</v>
      </c>
      <c r="CL23" s="267"/>
      <c r="CM23" s="7">
        <f t="shared" si="16"/>
        <v>22</v>
      </c>
      <c r="CN23" s="267"/>
      <c r="CO23" s="53"/>
      <c r="CP23" s="8">
        <f t="shared" si="19"/>
        <v>44</v>
      </c>
      <c r="CQ23" s="9" t="str">
        <f t="shared" si="19"/>
        <v/>
      </c>
      <c r="CR23" s="8">
        <f t="shared" ref="CR23:DG38" si="20">IF(BU23="","",SUM(CP23,BU23))</f>
        <v>88</v>
      </c>
      <c r="CS23" s="9" t="str">
        <f t="shared" si="20"/>
        <v/>
      </c>
      <c r="CT23" s="8">
        <f t="shared" si="20"/>
        <v>130</v>
      </c>
      <c r="CU23" s="9" t="str">
        <f t="shared" si="20"/>
        <v/>
      </c>
      <c r="CV23" s="8">
        <f t="shared" si="20"/>
        <v>170</v>
      </c>
      <c r="CW23" s="9" t="str">
        <f t="shared" si="20"/>
        <v/>
      </c>
      <c r="CX23" s="8">
        <f t="shared" si="20"/>
        <v>206</v>
      </c>
      <c r="CY23" s="9" t="str">
        <f t="shared" si="20"/>
        <v/>
      </c>
      <c r="CZ23" s="8">
        <f t="shared" si="20"/>
        <v>240</v>
      </c>
      <c r="DA23" s="9" t="str">
        <f t="shared" si="20"/>
        <v/>
      </c>
      <c r="DB23" s="8">
        <f t="shared" si="20"/>
        <v>264</v>
      </c>
      <c r="DC23" s="9" t="str">
        <f t="shared" si="20"/>
        <v/>
      </c>
      <c r="DD23" s="8">
        <f t="shared" si="20"/>
        <v>292</v>
      </c>
      <c r="DE23" s="9" t="str">
        <f t="shared" si="20"/>
        <v/>
      </c>
      <c r="DF23" s="8">
        <f t="shared" si="20"/>
        <v>316</v>
      </c>
      <c r="DG23" s="9" t="str">
        <f t="shared" si="20"/>
        <v/>
      </c>
      <c r="DH23" s="8">
        <f t="shared" ref="DH23:DI86" si="21">IF(CK23="","",SUM(DF23,CK23))</f>
        <v>340</v>
      </c>
      <c r="DI23" s="9" t="str">
        <f t="shared" si="21"/>
        <v/>
      </c>
      <c r="DJ23" s="268">
        <f t="shared" si="17"/>
        <v>362</v>
      </c>
      <c r="DK23" s="269">
        <f t="shared" si="18"/>
        <v>0</v>
      </c>
      <c r="EE23" s="495">
        <v>10</v>
      </c>
      <c r="EF23" s="496" t="s">
        <v>77</v>
      </c>
      <c r="EG23" s="497" t="s">
        <v>350</v>
      </c>
      <c r="EH23" s="497">
        <v>100</v>
      </c>
      <c r="EI23" s="497">
        <v>0</v>
      </c>
      <c r="EJ23" s="498">
        <v>0</v>
      </c>
      <c r="EL23" s="484">
        <v>54</v>
      </c>
      <c r="EM23" s="55">
        <f t="shared" si="2"/>
        <v>116</v>
      </c>
      <c r="EN23" s="57"/>
      <c r="EO23" s="55">
        <v>13</v>
      </c>
      <c r="EP23" s="55">
        <f t="shared" si="3"/>
        <v>22</v>
      </c>
      <c r="EQ23" s="57"/>
      <c r="ER23" s="55">
        <v>83</v>
      </c>
      <c r="ES23" s="485">
        <f t="shared" si="4"/>
        <v>166</v>
      </c>
    </row>
    <row r="24" spans="1:149" ht="18" customHeight="1">
      <c r="A24" s="193">
        <v>16</v>
      </c>
      <c r="B24" s="208"/>
      <c r="C24" s="199"/>
      <c r="D24" s="208"/>
      <c r="E24" s="194">
        <v>11116</v>
      </c>
      <c r="F24" s="209"/>
      <c r="G24" s="205" t="s">
        <v>531</v>
      </c>
      <c r="H24" s="206" t="s">
        <v>532</v>
      </c>
      <c r="I24" s="205" t="s">
        <v>533</v>
      </c>
      <c r="J24" s="232">
        <v>10</v>
      </c>
      <c r="K24" s="232">
        <v>10</v>
      </c>
      <c r="L24" s="232">
        <v>8</v>
      </c>
      <c r="M24" s="232">
        <v>2</v>
      </c>
      <c r="N24" s="233">
        <v>70</v>
      </c>
      <c r="O24" s="234">
        <v>100</v>
      </c>
      <c r="P24" s="199">
        <v>10</v>
      </c>
      <c r="Q24" s="199">
        <v>10</v>
      </c>
      <c r="R24" s="199">
        <v>8</v>
      </c>
      <c r="S24" s="199">
        <v>2</v>
      </c>
      <c r="T24" s="189">
        <v>70</v>
      </c>
      <c r="U24" s="190">
        <v>100</v>
      </c>
      <c r="V24" s="239" t="s">
        <v>327</v>
      </c>
      <c r="W24" s="239">
        <v>10</v>
      </c>
      <c r="X24" s="239">
        <v>10</v>
      </c>
      <c r="Y24" s="239">
        <v>9</v>
      </c>
      <c r="Z24" s="523">
        <v>1</v>
      </c>
      <c r="AA24" s="228">
        <v>30</v>
      </c>
      <c r="AB24" s="471">
        <v>20</v>
      </c>
      <c r="AC24" s="231">
        <v>70</v>
      </c>
      <c r="AD24" s="229">
        <v>30</v>
      </c>
      <c r="AE24" s="199" t="s">
        <v>327</v>
      </c>
      <c r="AF24" s="199">
        <v>10</v>
      </c>
      <c r="AG24" s="199">
        <v>10</v>
      </c>
      <c r="AH24" s="199">
        <v>9</v>
      </c>
      <c r="AI24" s="199">
        <v>1</v>
      </c>
      <c r="AJ24" s="474">
        <v>50</v>
      </c>
      <c r="AK24" s="191">
        <v>20</v>
      </c>
      <c r="AL24" s="190">
        <v>70</v>
      </c>
      <c r="AM24" s="475">
        <v>30</v>
      </c>
      <c r="AN24" s="239" t="s">
        <v>327</v>
      </c>
      <c r="AO24" s="239">
        <v>10</v>
      </c>
      <c r="AP24" s="239">
        <v>10</v>
      </c>
      <c r="AQ24" s="239">
        <v>9</v>
      </c>
      <c r="AR24" s="239">
        <v>1</v>
      </c>
      <c r="AS24" s="230">
        <v>70</v>
      </c>
      <c r="AT24" s="471"/>
      <c r="AU24" s="231">
        <v>18</v>
      </c>
      <c r="AV24" s="229"/>
      <c r="AW24" s="1153" t="s">
        <v>91</v>
      </c>
      <c r="AX24" s="1155">
        <v>10</v>
      </c>
      <c r="AY24" s="1155">
        <v>10</v>
      </c>
      <c r="AZ24" s="1155">
        <v>10</v>
      </c>
      <c r="BA24" s="1153"/>
      <c r="BB24" s="1156">
        <v>50</v>
      </c>
      <c r="BC24" s="1156">
        <v>20</v>
      </c>
      <c r="BD24" s="1153">
        <v>70</v>
      </c>
      <c r="BE24" s="1153">
        <v>30</v>
      </c>
      <c r="BF24" s="199">
        <v>10</v>
      </c>
      <c r="BG24" s="199">
        <v>10</v>
      </c>
      <c r="BH24" s="199">
        <v>10</v>
      </c>
      <c r="BI24" s="191">
        <v>70</v>
      </c>
      <c r="BJ24" s="190">
        <v>100</v>
      </c>
      <c r="BK24" s="232">
        <v>30</v>
      </c>
      <c r="BL24" s="235">
        <v>30</v>
      </c>
      <c r="BM24" s="236">
        <v>40</v>
      </c>
      <c r="BN24" s="33"/>
      <c r="BO24" s="198" t="s">
        <v>329</v>
      </c>
      <c r="BP24" s="25"/>
      <c r="BQ24" s="7" t="str">
        <f t="shared" si="5"/>
        <v/>
      </c>
      <c r="BR24" s="267"/>
      <c r="BS24" s="7">
        <f t="shared" si="6"/>
        <v>44</v>
      </c>
      <c r="BT24" s="267"/>
      <c r="BU24" s="7">
        <f t="shared" si="7"/>
        <v>44</v>
      </c>
      <c r="BV24" s="267"/>
      <c r="BW24" s="7">
        <f t="shared" si="8"/>
        <v>42</v>
      </c>
      <c r="BX24" s="267"/>
      <c r="BY24" s="7">
        <f t="shared" si="9"/>
        <v>40</v>
      </c>
      <c r="BZ24" s="267"/>
      <c r="CA24" s="7">
        <f t="shared" si="10"/>
        <v>36</v>
      </c>
      <c r="CB24" s="267"/>
      <c r="CC24" s="7">
        <f t="shared" si="11"/>
        <v>34</v>
      </c>
      <c r="CD24" s="267"/>
      <c r="CE24" s="7">
        <f t="shared" si="12"/>
        <v>24</v>
      </c>
      <c r="CF24" s="267"/>
      <c r="CG24" s="7">
        <f t="shared" si="13"/>
        <v>28</v>
      </c>
      <c r="CH24" s="267"/>
      <c r="CI24" s="7">
        <f t="shared" si="14"/>
        <v>24</v>
      </c>
      <c r="CJ24" s="267"/>
      <c r="CK24" s="7">
        <f t="shared" si="15"/>
        <v>24</v>
      </c>
      <c r="CL24" s="267"/>
      <c r="CM24" s="7">
        <f t="shared" si="16"/>
        <v>22</v>
      </c>
      <c r="CN24" s="267"/>
      <c r="CO24" s="53"/>
      <c r="CP24" s="8">
        <f t="shared" si="19"/>
        <v>44</v>
      </c>
      <c r="CQ24" s="9" t="str">
        <f t="shared" si="19"/>
        <v/>
      </c>
      <c r="CR24" s="8">
        <f t="shared" si="20"/>
        <v>88</v>
      </c>
      <c r="CS24" s="9" t="str">
        <f t="shared" si="20"/>
        <v/>
      </c>
      <c r="CT24" s="8">
        <f t="shared" si="20"/>
        <v>130</v>
      </c>
      <c r="CU24" s="9" t="str">
        <f t="shared" si="20"/>
        <v/>
      </c>
      <c r="CV24" s="8">
        <f t="shared" si="20"/>
        <v>170</v>
      </c>
      <c r="CW24" s="9" t="str">
        <f t="shared" si="20"/>
        <v/>
      </c>
      <c r="CX24" s="8">
        <f t="shared" si="20"/>
        <v>206</v>
      </c>
      <c r="CY24" s="9" t="str">
        <f t="shared" si="20"/>
        <v/>
      </c>
      <c r="CZ24" s="8">
        <f t="shared" si="20"/>
        <v>240</v>
      </c>
      <c r="DA24" s="9" t="str">
        <f t="shared" si="20"/>
        <v/>
      </c>
      <c r="DB24" s="8">
        <f t="shared" si="20"/>
        <v>264</v>
      </c>
      <c r="DC24" s="9" t="str">
        <f t="shared" si="20"/>
        <v/>
      </c>
      <c r="DD24" s="8">
        <f t="shared" si="20"/>
        <v>292</v>
      </c>
      <c r="DE24" s="9" t="str">
        <f t="shared" si="20"/>
        <v/>
      </c>
      <c r="DF24" s="8">
        <f t="shared" si="20"/>
        <v>316</v>
      </c>
      <c r="DG24" s="9" t="str">
        <f t="shared" si="20"/>
        <v/>
      </c>
      <c r="DH24" s="8">
        <f t="shared" si="21"/>
        <v>340</v>
      </c>
      <c r="DI24" s="9" t="str">
        <f t="shared" si="21"/>
        <v/>
      </c>
      <c r="DJ24" s="268">
        <f t="shared" si="17"/>
        <v>362</v>
      </c>
      <c r="DK24" s="269">
        <f t="shared" si="18"/>
        <v>0</v>
      </c>
      <c r="EE24" s="499">
        <v>20</v>
      </c>
      <c r="EF24" s="496" t="s">
        <v>54</v>
      </c>
      <c r="EG24" s="497" t="s">
        <v>350</v>
      </c>
      <c r="EH24" s="497">
        <v>100</v>
      </c>
      <c r="EI24" s="497">
        <v>0</v>
      </c>
      <c r="EJ24" s="498">
        <v>0</v>
      </c>
      <c r="EL24" s="484">
        <v>53</v>
      </c>
      <c r="EM24" s="55">
        <f t="shared" si="2"/>
        <v>114</v>
      </c>
      <c r="EN24" s="57"/>
      <c r="EO24" s="55">
        <v>12</v>
      </c>
      <c r="EP24" s="55">
        <f t="shared" si="3"/>
        <v>20</v>
      </c>
      <c r="EQ24" s="57"/>
      <c r="ER24" s="55">
        <v>82</v>
      </c>
      <c r="ES24" s="485">
        <f t="shared" si="4"/>
        <v>164</v>
      </c>
    </row>
    <row r="25" spans="1:149" ht="18" customHeight="1">
      <c r="A25" s="193">
        <v>17</v>
      </c>
      <c r="B25" s="208"/>
      <c r="C25" s="199"/>
      <c r="D25" s="208"/>
      <c r="E25" s="194">
        <v>11117</v>
      </c>
      <c r="F25" s="209"/>
      <c r="G25" s="205" t="s">
        <v>534</v>
      </c>
      <c r="H25" s="206" t="s">
        <v>535</v>
      </c>
      <c r="I25" s="205" t="s">
        <v>536</v>
      </c>
      <c r="J25" s="232">
        <v>10</v>
      </c>
      <c r="K25" s="232">
        <v>10</v>
      </c>
      <c r="L25" s="232">
        <v>8</v>
      </c>
      <c r="M25" s="232">
        <v>2</v>
      </c>
      <c r="N25" s="233">
        <v>70</v>
      </c>
      <c r="O25" s="234">
        <v>100</v>
      </c>
      <c r="P25" s="199">
        <v>10</v>
      </c>
      <c r="Q25" s="199">
        <v>10</v>
      </c>
      <c r="R25" s="199">
        <v>8</v>
      </c>
      <c r="S25" s="199">
        <v>2</v>
      </c>
      <c r="T25" s="189">
        <v>70</v>
      </c>
      <c r="U25" s="190">
        <v>100</v>
      </c>
      <c r="V25" s="239" t="s">
        <v>327</v>
      </c>
      <c r="W25" s="239">
        <v>10</v>
      </c>
      <c r="X25" s="239">
        <v>10</v>
      </c>
      <c r="Y25" s="239">
        <v>9</v>
      </c>
      <c r="Z25" s="523">
        <v>1</v>
      </c>
      <c r="AA25" s="228">
        <v>30</v>
      </c>
      <c r="AB25" s="471">
        <v>20</v>
      </c>
      <c r="AC25" s="231">
        <v>70</v>
      </c>
      <c r="AD25" s="229">
        <v>30</v>
      </c>
      <c r="AE25" s="199" t="s">
        <v>327</v>
      </c>
      <c r="AF25" s="199">
        <v>10</v>
      </c>
      <c r="AG25" s="199">
        <v>10</v>
      </c>
      <c r="AH25" s="199">
        <v>9</v>
      </c>
      <c r="AI25" s="199">
        <v>1</v>
      </c>
      <c r="AJ25" s="474">
        <v>50</v>
      </c>
      <c r="AK25" s="191">
        <v>20</v>
      </c>
      <c r="AL25" s="190">
        <v>70</v>
      </c>
      <c r="AM25" s="475">
        <v>30</v>
      </c>
      <c r="AN25" s="239" t="s">
        <v>327</v>
      </c>
      <c r="AO25" s="239">
        <v>10</v>
      </c>
      <c r="AP25" s="239">
        <v>10</v>
      </c>
      <c r="AQ25" s="239">
        <v>9</v>
      </c>
      <c r="AR25" s="239">
        <v>1</v>
      </c>
      <c r="AS25" s="230">
        <v>70</v>
      </c>
      <c r="AT25" s="471"/>
      <c r="AU25" s="231">
        <v>18</v>
      </c>
      <c r="AV25" s="229"/>
      <c r="AW25" s="1153" t="s">
        <v>91</v>
      </c>
      <c r="AX25" s="1155">
        <v>10</v>
      </c>
      <c r="AY25" s="1155">
        <v>10</v>
      </c>
      <c r="AZ25" s="1155">
        <v>10</v>
      </c>
      <c r="BA25" s="1153"/>
      <c r="BB25" s="1156">
        <v>50</v>
      </c>
      <c r="BC25" s="1156">
        <v>20</v>
      </c>
      <c r="BD25" s="1153">
        <v>70</v>
      </c>
      <c r="BE25" s="1153">
        <v>30</v>
      </c>
      <c r="BF25" s="199">
        <v>10</v>
      </c>
      <c r="BG25" s="199">
        <v>10</v>
      </c>
      <c r="BH25" s="199">
        <v>10</v>
      </c>
      <c r="BI25" s="191">
        <v>70</v>
      </c>
      <c r="BJ25" s="190">
        <v>100</v>
      </c>
      <c r="BK25" s="232">
        <v>30</v>
      </c>
      <c r="BL25" s="235">
        <v>30</v>
      </c>
      <c r="BM25" s="236">
        <v>40</v>
      </c>
      <c r="BN25" s="33"/>
      <c r="BO25" s="198" t="s">
        <v>339</v>
      </c>
      <c r="BP25" s="25"/>
      <c r="BQ25" s="7" t="str">
        <f t="shared" si="5"/>
        <v/>
      </c>
      <c r="BR25" s="267"/>
      <c r="BS25" s="7">
        <f t="shared" si="6"/>
        <v>44</v>
      </c>
      <c r="BT25" s="267"/>
      <c r="BU25" s="7">
        <f t="shared" si="7"/>
        <v>44</v>
      </c>
      <c r="BV25" s="267"/>
      <c r="BW25" s="7">
        <f t="shared" si="8"/>
        <v>42</v>
      </c>
      <c r="BX25" s="267"/>
      <c r="BY25" s="7">
        <f t="shared" si="9"/>
        <v>40</v>
      </c>
      <c r="BZ25" s="267"/>
      <c r="CA25" s="7">
        <f t="shared" si="10"/>
        <v>36</v>
      </c>
      <c r="CB25" s="267"/>
      <c r="CC25" s="7">
        <f t="shared" si="11"/>
        <v>34</v>
      </c>
      <c r="CD25" s="267"/>
      <c r="CE25" s="7">
        <f t="shared" si="12"/>
        <v>24</v>
      </c>
      <c r="CF25" s="267"/>
      <c r="CG25" s="7">
        <f t="shared" si="13"/>
        <v>28</v>
      </c>
      <c r="CH25" s="267"/>
      <c r="CI25" s="7">
        <f t="shared" si="14"/>
        <v>24</v>
      </c>
      <c r="CJ25" s="267"/>
      <c r="CK25" s="7">
        <f t="shared" si="15"/>
        <v>24</v>
      </c>
      <c r="CL25" s="267"/>
      <c r="CM25" s="7">
        <f t="shared" si="16"/>
        <v>22</v>
      </c>
      <c r="CN25" s="267"/>
      <c r="CO25" s="53"/>
      <c r="CP25" s="8">
        <f t="shared" si="19"/>
        <v>44</v>
      </c>
      <c r="CQ25" s="9" t="str">
        <f t="shared" si="19"/>
        <v/>
      </c>
      <c r="CR25" s="8">
        <f t="shared" si="20"/>
        <v>88</v>
      </c>
      <c r="CS25" s="9" t="str">
        <f t="shared" si="20"/>
        <v/>
      </c>
      <c r="CT25" s="8">
        <f t="shared" si="20"/>
        <v>130</v>
      </c>
      <c r="CU25" s="9" t="str">
        <f t="shared" si="20"/>
        <v/>
      </c>
      <c r="CV25" s="8">
        <f t="shared" si="20"/>
        <v>170</v>
      </c>
      <c r="CW25" s="9" t="str">
        <f t="shared" si="20"/>
        <v/>
      </c>
      <c r="CX25" s="8">
        <f t="shared" si="20"/>
        <v>206</v>
      </c>
      <c r="CY25" s="9" t="str">
        <f t="shared" si="20"/>
        <v/>
      </c>
      <c r="CZ25" s="8">
        <f t="shared" si="20"/>
        <v>240</v>
      </c>
      <c r="DA25" s="9" t="str">
        <f t="shared" si="20"/>
        <v/>
      </c>
      <c r="DB25" s="8">
        <f t="shared" si="20"/>
        <v>264</v>
      </c>
      <c r="DC25" s="9" t="str">
        <f t="shared" si="20"/>
        <v/>
      </c>
      <c r="DD25" s="8">
        <f t="shared" si="20"/>
        <v>292</v>
      </c>
      <c r="DE25" s="9" t="str">
        <f t="shared" si="20"/>
        <v/>
      </c>
      <c r="DF25" s="8">
        <f t="shared" si="20"/>
        <v>316</v>
      </c>
      <c r="DG25" s="9" t="str">
        <f t="shared" si="20"/>
        <v/>
      </c>
      <c r="DH25" s="8">
        <f t="shared" si="21"/>
        <v>340</v>
      </c>
      <c r="DI25" s="9" t="str">
        <f t="shared" si="21"/>
        <v/>
      </c>
      <c r="DJ25" s="268">
        <f t="shared" si="17"/>
        <v>362</v>
      </c>
      <c r="DK25" s="269">
        <f t="shared" si="18"/>
        <v>0</v>
      </c>
      <c r="EE25" s="495">
        <v>61</v>
      </c>
      <c r="EF25" s="496" t="s">
        <v>500</v>
      </c>
      <c r="EG25" s="497" t="s">
        <v>350</v>
      </c>
      <c r="EH25" s="497">
        <v>100</v>
      </c>
      <c r="EI25" s="497">
        <v>0</v>
      </c>
      <c r="EJ25" s="498">
        <v>0</v>
      </c>
      <c r="EL25" s="484">
        <v>52</v>
      </c>
      <c r="EM25" s="55">
        <f t="shared" si="2"/>
        <v>112</v>
      </c>
      <c r="EN25" s="57"/>
      <c r="EO25" s="55">
        <v>11</v>
      </c>
      <c r="EP25" s="55">
        <f>ROUNDUP(EO25/EO$6*EP$6,0)</f>
        <v>19</v>
      </c>
      <c r="EQ25" s="57"/>
      <c r="ER25" s="55">
        <v>81</v>
      </c>
      <c r="ES25" s="485">
        <f t="shared" si="4"/>
        <v>162</v>
      </c>
    </row>
    <row r="26" spans="1:149" ht="18" customHeight="1">
      <c r="A26" s="193">
        <v>18</v>
      </c>
      <c r="B26" s="208"/>
      <c r="C26" s="199"/>
      <c r="D26" s="208"/>
      <c r="E26" s="194">
        <v>11118</v>
      </c>
      <c r="F26" s="209"/>
      <c r="G26" s="205" t="s">
        <v>537</v>
      </c>
      <c r="H26" s="206" t="s">
        <v>538</v>
      </c>
      <c r="I26" s="205" t="s">
        <v>539</v>
      </c>
      <c r="J26" s="232">
        <v>10</v>
      </c>
      <c r="K26" s="232">
        <v>10</v>
      </c>
      <c r="L26" s="232">
        <v>8</v>
      </c>
      <c r="M26" s="232">
        <v>2</v>
      </c>
      <c r="N26" s="233">
        <v>70</v>
      </c>
      <c r="O26" s="234">
        <v>100</v>
      </c>
      <c r="P26" s="199">
        <v>10</v>
      </c>
      <c r="Q26" s="199">
        <v>10</v>
      </c>
      <c r="R26" s="199">
        <v>8</v>
      </c>
      <c r="S26" s="199">
        <v>2</v>
      </c>
      <c r="T26" s="189">
        <v>70</v>
      </c>
      <c r="U26" s="190">
        <v>100</v>
      </c>
      <c r="V26" s="239" t="s">
        <v>327</v>
      </c>
      <c r="W26" s="239">
        <v>10</v>
      </c>
      <c r="X26" s="239">
        <v>10</v>
      </c>
      <c r="Y26" s="239">
        <v>9</v>
      </c>
      <c r="Z26" s="523">
        <v>1</v>
      </c>
      <c r="AA26" s="228">
        <v>30</v>
      </c>
      <c r="AB26" s="471">
        <v>20</v>
      </c>
      <c r="AC26" s="231">
        <v>70</v>
      </c>
      <c r="AD26" s="229">
        <v>30</v>
      </c>
      <c r="AE26" s="199" t="s">
        <v>327</v>
      </c>
      <c r="AF26" s="199">
        <v>10</v>
      </c>
      <c r="AG26" s="199">
        <v>10</v>
      </c>
      <c r="AH26" s="199">
        <v>9</v>
      </c>
      <c r="AI26" s="199">
        <v>1</v>
      </c>
      <c r="AJ26" s="474">
        <v>50</v>
      </c>
      <c r="AK26" s="191">
        <v>20</v>
      </c>
      <c r="AL26" s="190">
        <v>70</v>
      </c>
      <c r="AM26" s="475">
        <v>30</v>
      </c>
      <c r="AN26" s="239" t="s">
        <v>327</v>
      </c>
      <c r="AO26" s="239">
        <v>10</v>
      </c>
      <c r="AP26" s="239">
        <v>10</v>
      </c>
      <c r="AQ26" s="239">
        <v>9</v>
      </c>
      <c r="AR26" s="239">
        <v>1</v>
      </c>
      <c r="AS26" s="230">
        <v>70</v>
      </c>
      <c r="AT26" s="471"/>
      <c r="AU26" s="231">
        <v>18</v>
      </c>
      <c r="AV26" s="229"/>
      <c r="AW26" s="1153" t="s">
        <v>91</v>
      </c>
      <c r="AX26" s="1155">
        <v>10</v>
      </c>
      <c r="AY26" s="1155">
        <v>10</v>
      </c>
      <c r="AZ26" s="1155">
        <v>10</v>
      </c>
      <c r="BA26" s="1153"/>
      <c r="BB26" s="1156">
        <v>50</v>
      </c>
      <c r="BC26" s="1156">
        <v>20</v>
      </c>
      <c r="BD26" s="1153">
        <v>70</v>
      </c>
      <c r="BE26" s="1153">
        <v>30</v>
      </c>
      <c r="BF26" s="199">
        <v>10</v>
      </c>
      <c r="BG26" s="199">
        <v>10</v>
      </c>
      <c r="BH26" s="199">
        <v>10</v>
      </c>
      <c r="BI26" s="191">
        <v>70</v>
      </c>
      <c r="BJ26" s="190">
        <v>100</v>
      </c>
      <c r="BK26" s="232">
        <v>30</v>
      </c>
      <c r="BL26" s="235">
        <v>30</v>
      </c>
      <c r="BM26" s="236">
        <v>40</v>
      </c>
      <c r="BN26" s="33"/>
      <c r="BO26" s="198" t="s">
        <v>338</v>
      </c>
      <c r="BP26" s="25"/>
      <c r="BQ26" s="7" t="str">
        <f t="shared" si="5"/>
        <v/>
      </c>
      <c r="BR26" s="267"/>
      <c r="BS26" s="7">
        <f t="shared" si="6"/>
        <v>44</v>
      </c>
      <c r="BT26" s="267"/>
      <c r="BU26" s="7">
        <f t="shared" si="7"/>
        <v>44</v>
      </c>
      <c r="BV26" s="267"/>
      <c r="BW26" s="7">
        <f t="shared" si="8"/>
        <v>42</v>
      </c>
      <c r="BX26" s="267"/>
      <c r="BY26" s="7">
        <f t="shared" si="9"/>
        <v>40</v>
      </c>
      <c r="BZ26" s="267"/>
      <c r="CA26" s="7">
        <f t="shared" si="10"/>
        <v>36</v>
      </c>
      <c r="CB26" s="267"/>
      <c r="CC26" s="7">
        <f t="shared" si="11"/>
        <v>34</v>
      </c>
      <c r="CD26" s="267"/>
      <c r="CE26" s="7">
        <f t="shared" si="12"/>
        <v>24</v>
      </c>
      <c r="CF26" s="267"/>
      <c r="CG26" s="7">
        <f t="shared" si="13"/>
        <v>28</v>
      </c>
      <c r="CH26" s="267"/>
      <c r="CI26" s="7">
        <f t="shared" si="14"/>
        <v>24</v>
      </c>
      <c r="CJ26" s="267"/>
      <c r="CK26" s="7">
        <f t="shared" si="15"/>
        <v>24</v>
      </c>
      <c r="CL26" s="267"/>
      <c r="CM26" s="7">
        <f t="shared" si="16"/>
        <v>22</v>
      </c>
      <c r="CN26" s="267"/>
      <c r="CO26" s="53"/>
      <c r="CP26" s="8">
        <f t="shared" si="19"/>
        <v>44</v>
      </c>
      <c r="CQ26" s="9" t="str">
        <f t="shared" si="19"/>
        <v/>
      </c>
      <c r="CR26" s="8">
        <f t="shared" si="20"/>
        <v>88</v>
      </c>
      <c r="CS26" s="9" t="str">
        <f t="shared" si="20"/>
        <v/>
      </c>
      <c r="CT26" s="8">
        <f t="shared" si="20"/>
        <v>130</v>
      </c>
      <c r="CU26" s="9" t="str">
        <f t="shared" si="20"/>
        <v/>
      </c>
      <c r="CV26" s="8">
        <f t="shared" si="20"/>
        <v>170</v>
      </c>
      <c r="CW26" s="9" t="str">
        <f t="shared" si="20"/>
        <v/>
      </c>
      <c r="CX26" s="8">
        <f t="shared" si="20"/>
        <v>206</v>
      </c>
      <c r="CY26" s="9" t="str">
        <f t="shared" si="20"/>
        <v/>
      </c>
      <c r="CZ26" s="8">
        <f t="shared" si="20"/>
        <v>240</v>
      </c>
      <c r="DA26" s="9" t="str">
        <f t="shared" si="20"/>
        <v/>
      </c>
      <c r="DB26" s="8">
        <f t="shared" si="20"/>
        <v>264</v>
      </c>
      <c r="DC26" s="9" t="str">
        <f t="shared" si="20"/>
        <v/>
      </c>
      <c r="DD26" s="8">
        <f t="shared" si="20"/>
        <v>292</v>
      </c>
      <c r="DE26" s="9" t="str">
        <f t="shared" si="20"/>
        <v/>
      </c>
      <c r="DF26" s="8">
        <f t="shared" si="20"/>
        <v>316</v>
      </c>
      <c r="DG26" s="9" t="str">
        <f t="shared" si="20"/>
        <v/>
      </c>
      <c r="DH26" s="8">
        <f t="shared" si="21"/>
        <v>340</v>
      </c>
      <c r="DI26" s="9" t="str">
        <f t="shared" si="21"/>
        <v/>
      </c>
      <c r="DJ26" s="268">
        <f t="shared" si="17"/>
        <v>362</v>
      </c>
      <c r="DK26" s="269">
        <f t="shared" si="18"/>
        <v>0</v>
      </c>
      <c r="EE26" s="495">
        <v>27</v>
      </c>
      <c r="EF26" s="496" t="s">
        <v>58</v>
      </c>
      <c r="EG26" s="497" t="s">
        <v>350</v>
      </c>
      <c r="EH26" s="497">
        <v>100</v>
      </c>
      <c r="EI26" s="497">
        <v>0</v>
      </c>
      <c r="EJ26" s="498">
        <v>0</v>
      </c>
      <c r="EL26" s="484">
        <v>51</v>
      </c>
      <c r="EM26" s="55">
        <f t="shared" si="2"/>
        <v>110</v>
      </c>
      <c r="EN26" s="57"/>
      <c r="EO26" s="55">
        <v>10</v>
      </c>
      <c r="EP26" s="55">
        <f t="shared" si="3"/>
        <v>17</v>
      </c>
      <c r="EQ26" s="57"/>
      <c r="ER26" s="55">
        <v>80</v>
      </c>
      <c r="ES26" s="485">
        <f t="shared" si="4"/>
        <v>160</v>
      </c>
    </row>
    <row r="27" spans="1:149" ht="18" customHeight="1">
      <c r="A27" s="193">
        <v>19</v>
      </c>
      <c r="B27" s="208"/>
      <c r="C27" s="199"/>
      <c r="D27" s="208"/>
      <c r="E27" s="194">
        <v>11119</v>
      </c>
      <c r="F27" s="209"/>
      <c r="G27" s="205" t="s">
        <v>540</v>
      </c>
      <c r="H27" s="206" t="s">
        <v>541</v>
      </c>
      <c r="I27" s="205" t="s">
        <v>542</v>
      </c>
      <c r="J27" s="232">
        <v>10</v>
      </c>
      <c r="K27" s="232">
        <v>10</v>
      </c>
      <c r="L27" s="232">
        <v>8</v>
      </c>
      <c r="M27" s="232">
        <v>2</v>
      </c>
      <c r="N27" s="233">
        <v>70</v>
      </c>
      <c r="O27" s="234">
        <v>100</v>
      </c>
      <c r="P27" s="199">
        <v>10</v>
      </c>
      <c r="Q27" s="199">
        <v>10</v>
      </c>
      <c r="R27" s="199">
        <v>8</v>
      </c>
      <c r="S27" s="199">
        <v>2</v>
      </c>
      <c r="T27" s="189">
        <v>70</v>
      </c>
      <c r="U27" s="190">
        <v>100</v>
      </c>
      <c r="V27" s="239" t="s">
        <v>327</v>
      </c>
      <c r="W27" s="239">
        <v>10</v>
      </c>
      <c r="X27" s="239">
        <v>10</v>
      </c>
      <c r="Y27" s="239">
        <v>9</v>
      </c>
      <c r="Z27" s="523">
        <v>1</v>
      </c>
      <c r="AA27" s="228">
        <v>30</v>
      </c>
      <c r="AB27" s="471">
        <v>20</v>
      </c>
      <c r="AC27" s="231">
        <v>70</v>
      </c>
      <c r="AD27" s="229">
        <v>30</v>
      </c>
      <c r="AE27" s="199" t="s">
        <v>327</v>
      </c>
      <c r="AF27" s="199">
        <v>10</v>
      </c>
      <c r="AG27" s="199">
        <v>10</v>
      </c>
      <c r="AH27" s="199">
        <v>9</v>
      </c>
      <c r="AI27" s="199">
        <v>1</v>
      </c>
      <c r="AJ27" s="474">
        <v>50</v>
      </c>
      <c r="AK27" s="191">
        <v>20</v>
      </c>
      <c r="AL27" s="190">
        <v>70</v>
      </c>
      <c r="AM27" s="475">
        <v>30</v>
      </c>
      <c r="AN27" s="239" t="s">
        <v>327</v>
      </c>
      <c r="AO27" s="239">
        <v>10</v>
      </c>
      <c r="AP27" s="239">
        <v>10</v>
      </c>
      <c r="AQ27" s="239">
        <v>9</v>
      </c>
      <c r="AR27" s="239">
        <v>1</v>
      </c>
      <c r="AS27" s="230">
        <v>70</v>
      </c>
      <c r="AT27" s="471"/>
      <c r="AU27" s="231">
        <v>18</v>
      </c>
      <c r="AV27" s="229"/>
      <c r="AW27" s="1153" t="s">
        <v>91</v>
      </c>
      <c r="AX27" s="1155">
        <v>10</v>
      </c>
      <c r="AY27" s="1155">
        <v>10</v>
      </c>
      <c r="AZ27" s="1155">
        <v>10</v>
      </c>
      <c r="BA27" s="1153"/>
      <c r="BB27" s="1156">
        <v>50</v>
      </c>
      <c r="BC27" s="1156">
        <v>20</v>
      </c>
      <c r="BD27" s="1153">
        <v>70</v>
      </c>
      <c r="BE27" s="1153">
        <v>30</v>
      </c>
      <c r="BF27" s="199">
        <v>10</v>
      </c>
      <c r="BG27" s="199">
        <v>10</v>
      </c>
      <c r="BH27" s="199">
        <v>10</v>
      </c>
      <c r="BI27" s="191">
        <v>70</v>
      </c>
      <c r="BJ27" s="190">
        <v>100</v>
      </c>
      <c r="BK27" s="232">
        <v>30</v>
      </c>
      <c r="BL27" s="235">
        <v>30</v>
      </c>
      <c r="BM27" s="236">
        <v>40</v>
      </c>
      <c r="BN27" s="33"/>
      <c r="BO27" s="198" t="s">
        <v>340</v>
      </c>
      <c r="BP27" s="25"/>
      <c r="BQ27" s="7" t="str">
        <f t="shared" si="5"/>
        <v/>
      </c>
      <c r="BR27" s="267"/>
      <c r="BS27" s="7">
        <f t="shared" si="6"/>
        <v>44</v>
      </c>
      <c r="BT27" s="267"/>
      <c r="BU27" s="7">
        <f t="shared" si="7"/>
        <v>44</v>
      </c>
      <c r="BV27" s="267"/>
      <c r="BW27" s="7">
        <f t="shared" si="8"/>
        <v>42</v>
      </c>
      <c r="BX27" s="267"/>
      <c r="BY27" s="7">
        <f t="shared" si="9"/>
        <v>40</v>
      </c>
      <c r="BZ27" s="267"/>
      <c r="CA27" s="7">
        <f t="shared" si="10"/>
        <v>36</v>
      </c>
      <c r="CB27" s="267"/>
      <c r="CC27" s="7">
        <f t="shared" si="11"/>
        <v>34</v>
      </c>
      <c r="CD27" s="267"/>
      <c r="CE27" s="7">
        <f t="shared" si="12"/>
        <v>24</v>
      </c>
      <c r="CF27" s="267"/>
      <c r="CG27" s="7">
        <f t="shared" si="13"/>
        <v>28</v>
      </c>
      <c r="CH27" s="267"/>
      <c r="CI27" s="7">
        <f t="shared" si="14"/>
        <v>24</v>
      </c>
      <c r="CJ27" s="267"/>
      <c r="CK27" s="7">
        <f t="shared" si="15"/>
        <v>24</v>
      </c>
      <c r="CL27" s="267"/>
      <c r="CM27" s="7">
        <f t="shared" si="16"/>
        <v>22</v>
      </c>
      <c r="CN27" s="267"/>
      <c r="CO27" s="53"/>
      <c r="CP27" s="8">
        <f t="shared" si="19"/>
        <v>44</v>
      </c>
      <c r="CQ27" s="9" t="str">
        <f t="shared" si="19"/>
        <v/>
      </c>
      <c r="CR27" s="8">
        <f t="shared" si="20"/>
        <v>88</v>
      </c>
      <c r="CS27" s="9" t="str">
        <f t="shared" si="20"/>
        <v/>
      </c>
      <c r="CT27" s="8">
        <f t="shared" si="20"/>
        <v>130</v>
      </c>
      <c r="CU27" s="9" t="str">
        <f t="shared" si="20"/>
        <v/>
      </c>
      <c r="CV27" s="8">
        <f t="shared" si="20"/>
        <v>170</v>
      </c>
      <c r="CW27" s="9" t="str">
        <f t="shared" si="20"/>
        <v/>
      </c>
      <c r="CX27" s="8">
        <f t="shared" si="20"/>
        <v>206</v>
      </c>
      <c r="CY27" s="9" t="str">
        <f t="shared" si="20"/>
        <v/>
      </c>
      <c r="CZ27" s="8">
        <f t="shared" si="20"/>
        <v>240</v>
      </c>
      <c r="DA27" s="9" t="str">
        <f t="shared" si="20"/>
        <v/>
      </c>
      <c r="DB27" s="8">
        <f t="shared" si="20"/>
        <v>264</v>
      </c>
      <c r="DC27" s="9" t="str">
        <f t="shared" si="20"/>
        <v/>
      </c>
      <c r="DD27" s="8">
        <f t="shared" si="20"/>
        <v>292</v>
      </c>
      <c r="DE27" s="9" t="str">
        <f t="shared" si="20"/>
        <v/>
      </c>
      <c r="DF27" s="8">
        <f t="shared" si="20"/>
        <v>316</v>
      </c>
      <c r="DG27" s="9" t="str">
        <f t="shared" si="20"/>
        <v/>
      </c>
      <c r="DH27" s="8">
        <f t="shared" si="21"/>
        <v>340</v>
      </c>
      <c r="DI27" s="9" t="str">
        <f t="shared" si="21"/>
        <v/>
      </c>
      <c r="DJ27" s="268">
        <f t="shared" si="17"/>
        <v>362</v>
      </c>
      <c r="DK27" s="269">
        <f t="shared" si="18"/>
        <v>0</v>
      </c>
      <c r="EE27" s="495">
        <v>24</v>
      </c>
      <c r="EF27" s="496" t="s">
        <v>61</v>
      </c>
      <c r="EG27" s="497" t="s">
        <v>350</v>
      </c>
      <c r="EH27" s="497">
        <v>100</v>
      </c>
      <c r="EI27" s="497">
        <v>0</v>
      </c>
      <c r="EJ27" s="498">
        <v>0</v>
      </c>
      <c r="EL27" s="484">
        <v>50</v>
      </c>
      <c r="EM27" s="55">
        <f t="shared" si="2"/>
        <v>108</v>
      </c>
      <c r="EN27" s="57"/>
      <c r="EO27" s="55">
        <v>9</v>
      </c>
      <c r="EP27" s="55">
        <f t="shared" si="3"/>
        <v>15</v>
      </c>
      <c r="EQ27" s="57"/>
      <c r="ER27" s="55">
        <v>79</v>
      </c>
      <c r="ES27" s="485">
        <f t="shared" si="4"/>
        <v>158</v>
      </c>
    </row>
    <row r="28" spans="1:149" ht="18" customHeight="1">
      <c r="A28" s="193">
        <v>20</v>
      </c>
      <c r="B28" s="208"/>
      <c r="C28" s="199"/>
      <c r="D28" s="208"/>
      <c r="E28" s="194">
        <v>11120</v>
      </c>
      <c r="F28" s="209"/>
      <c r="G28" s="205" t="s">
        <v>543</v>
      </c>
      <c r="H28" s="206" t="s">
        <v>544</v>
      </c>
      <c r="I28" s="205" t="s">
        <v>545</v>
      </c>
      <c r="J28" s="232">
        <v>10</v>
      </c>
      <c r="K28" s="232">
        <v>10</v>
      </c>
      <c r="L28" s="232">
        <v>8</v>
      </c>
      <c r="M28" s="232">
        <v>2</v>
      </c>
      <c r="N28" s="233">
        <v>70</v>
      </c>
      <c r="O28" s="234">
        <v>100</v>
      </c>
      <c r="P28" s="199">
        <v>10</v>
      </c>
      <c r="Q28" s="199">
        <v>10</v>
      </c>
      <c r="R28" s="199">
        <v>8</v>
      </c>
      <c r="S28" s="199">
        <v>2</v>
      </c>
      <c r="T28" s="189">
        <v>70</v>
      </c>
      <c r="U28" s="190">
        <v>100</v>
      </c>
      <c r="V28" s="239" t="s">
        <v>327</v>
      </c>
      <c r="W28" s="239">
        <v>10</v>
      </c>
      <c r="X28" s="239">
        <v>10</v>
      </c>
      <c r="Y28" s="239">
        <v>9</v>
      </c>
      <c r="Z28" s="523">
        <v>1</v>
      </c>
      <c r="AA28" s="228">
        <v>30</v>
      </c>
      <c r="AB28" s="471">
        <v>20</v>
      </c>
      <c r="AC28" s="231">
        <v>70</v>
      </c>
      <c r="AD28" s="229">
        <v>30</v>
      </c>
      <c r="AE28" s="199" t="s">
        <v>327</v>
      </c>
      <c r="AF28" s="199">
        <v>10</v>
      </c>
      <c r="AG28" s="199">
        <v>10</v>
      </c>
      <c r="AH28" s="199">
        <v>9</v>
      </c>
      <c r="AI28" s="199">
        <v>1</v>
      </c>
      <c r="AJ28" s="474">
        <v>50</v>
      </c>
      <c r="AK28" s="191">
        <v>20</v>
      </c>
      <c r="AL28" s="190">
        <v>70</v>
      </c>
      <c r="AM28" s="475">
        <v>30</v>
      </c>
      <c r="AN28" s="239" t="s">
        <v>327</v>
      </c>
      <c r="AO28" s="239">
        <v>10</v>
      </c>
      <c r="AP28" s="239">
        <v>10</v>
      </c>
      <c r="AQ28" s="239">
        <v>9</v>
      </c>
      <c r="AR28" s="239">
        <v>1</v>
      </c>
      <c r="AS28" s="230">
        <v>70</v>
      </c>
      <c r="AT28" s="471"/>
      <c r="AU28" s="231">
        <v>18</v>
      </c>
      <c r="AV28" s="229"/>
      <c r="AW28" s="1153" t="s">
        <v>91</v>
      </c>
      <c r="AX28" s="1155">
        <v>10</v>
      </c>
      <c r="AY28" s="1155">
        <v>10</v>
      </c>
      <c r="AZ28" s="1155">
        <v>10</v>
      </c>
      <c r="BA28" s="1153"/>
      <c r="BB28" s="1156">
        <v>50</v>
      </c>
      <c r="BC28" s="1156">
        <v>20</v>
      </c>
      <c r="BD28" s="1153">
        <v>70</v>
      </c>
      <c r="BE28" s="1153">
        <v>30</v>
      </c>
      <c r="BF28" s="199">
        <v>10</v>
      </c>
      <c r="BG28" s="199">
        <v>10</v>
      </c>
      <c r="BH28" s="199">
        <v>10</v>
      </c>
      <c r="BI28" s="191">
        <v>70</v>
      </c>
      <c r="BJ28" s="190">
        <v>100</v>
      </c>
      <c r="BK28" s="232">
        <v>30</v>
      </c>
      <c r="BL28" s="235">
        <v>30</v>
      </c>
      <c r="BM28" s="236">
        <v>40</v>
      </c>
      <c r="BN28" s="33"/>
      <c r="BO28" s="198" t="s">
        <v>341</v>
      </c>
      <c r="BP28" s="25"/>
      <c r="BQ28" s="7" t="str">
        <f t="shared" si="5"/>
        <v/>
      </c>
      <c r="BR28" s="267"/>
      <c r="BS28" s="7">
        <f t="shared" si="6"/>
        <v>44</v>
      </c>
      <c r="BT28" s="267"/>
      <c r="BU28" s="7">
        <f t="shared" si="7"/>
        <v>44</v>
      </c>
      <c r="BV28" s="267"/>
      <c r="BW28" s="7">
        <f t="shared" si="8"/>
        <v>42</v>
      </c>
      <c r="BX28" s="267"/>
      <c r="BY28" s="7">
        <f t="shared" si="9"/>
        <v>40</v>
      </c>
      <c r="BZ28" s="267"/>
      <c r="CA28" s="7">
        <f t="shared" si="10"/>
        <v>36</v>
      </c>
      <c r="CB28" s="267"/>
      <c r="CC28" s="7">
        <f t="shared" si="11"/>
        <v>34</v>
      </c>
      <c r="CD28" s="267"/>
      <c r="CE28" s="7">
        <f t="shared" si="12"/>
        <v>24</v>
      </c>
      <c r="CF28" s="267"/>
      <c r="CG28" s="7">
        <f t="shared" si="13"/>
        <v>28</v>
      </c>
      <c r="CH28" s="267"/>
      <c r="CI28" s="7">
        <f t="shared" si="14"/>
        <v>24</v>
      </c>
      <c r="CJ28" s="267"/>
      <c r="CK28" s="7">
        <f t="shared" si="15"/>
        <v>24</v>
      </c>
      <c r="CL28" s="267"/>
      <c r="CM28" s="7">
        <f t="shared" si="16"/>
        <v>22</v>
      </c>
      <c r="CN28" s="267"/>
      <c r="CO28" s="53"/>
      <c r="CP28" s="8">
        <f t="shared" si="19"/>
        <v>44</v>
      </c>
      <c r="CQ28" s="9" t="str">
        <f t="shared" si="19"/>
        <v/>
      </c>
      <c r="CR28" s="8">
        <f t="shared" si="20"/>
        <v>88</v>
      </c>
      <c r="CS28" s="9" t="str">
        <f t="shared" si="20"/>
        <v/>
      </c>
      <c r="CT28" s="8">
        <f t="shared" si="20"/>
        <v>130</v>
      </c>
      <c r="CU28" s="9" t="str">
        <f t="shared" si="20"/>
        <v/>
      </c>
      <c r="CV28" s="8">
        <f t="shared" si="20"/>
        <v>170</v>
      </c>
      <c r="CW28" s="9" t="str">
        <f t="shared" si="20"/>
        <v/>
      </c>
      <c r="CX28" s="8">
        <f t="shared" si="20"/>
        <v>206</v>
      </c>
      <c r="CY28" s="9" t="str">
        <f t="shared" si="20"/>
        <v/>
      </c>
      <c r="CZ28" s="8">
        <f t="shared" si="20"/>
        <v>240</v>
      </c>
      <c r="DA28" s="9" t="str">
        <f t="shared" si="20"/>
        <v/>
      </c>
      <c r="DB28" s="8">
        <f t="shared" si="20"/>
        <v>264</v>
      </c>
      <c r="DC28" s="9" t="str">
        <f t="shared" si="20"/>
        <v/>
      </c>
      <c r="DD28" s="8">
        <f t="shared" si="20"/>
        <v>292</v>
      </c>
      <c r="DE28" s="9" t="str">
        <f t="shared" si="20"/>
        <v/>
      </c>
      <c r="DF28" s="8">
        <f t="shared" si="20"/>
        <v>316</v>
      </c>
      <c r="DG28" s="9" t="str">
        <f t="shared" si="20"/>
        <v/>
      </c>
      <c r="DH28" s="8">
        <f t="shared" si="21"/>
        <v>340</v>
      </c>
      <c r="DI28" s="9" t="str">
        <f t="shared" si="21"/>
        <v/>
      </c>
      <c r="DJ28" s="268">
        <f t="shared" si="17"/>
        <v>362</v>
      </c>
      <c r="DK28" s="269">
        <f t="shared" si="18"/>
        <v>0</v>
      </c>
      <c r="EE28" s="495">
        <v>21</v>
      </c>
      <c r="EF28" s="496" t="s">
        <v>55</v>
      </c>
      <c r="EG28" s="497" t="s">
        <v>350</v>
      </c>
      <c r="EH28" s="497">
        <v>100</v>
      </c>
      <c r="EI28" s="497">
        <v>0</v>
      </c>
      <c r="EJ28" s="498">
        <v>0</v>
      </c>
      <c r="EL28" s="484">
        <v>49</v>
      </c>
      <c r="EM28" s="55">
        <f t="shared" si="2"/>
        <v>105</v>
      </c>
      <c r="EN28" s="57"/>
      <c r="EO28" s="55">
        <v>8</v>
      </c>
      <c r="EP28" s="55">
        <f t="shared" si="3"/>
        <v>14</v>
      </c>
      <c r="EQ28" s="57"/>
      <c r="ER28" s="55">
        <v>78</v>
      </c>
      <c r="ES28" s="485">
        <f t="shared" si="4"/>
        <v>156</v>
      </c>
    </row>
    <row r="29" spans="1:149" ht="18" customHeight="1">
      <c r="A29" s="193">
        <v>21</v>
      </c>
      <c r="B29" s="208"/>
      <c r="C29" s="199"/>
      <c r="D29" s="208"/>
      <c r="E29" s="194">
        <v>11121</v>
      </c>
      <c r="F29" s="209"/>
      <c r="G29" s="205" t="s">
        <v>546</v>
      </c>
      <c r="H29" s="206" t="s">
        <v>547</v>
      </c>
      <c r="I29" s="205" t="s">
        <v>548</v>
      </c>
      <c r="J29" s="232">
        <v>10</v>
      </c>
      <c r="K29" s="232">
        <v>10</v>
      </c>
      <c r="L29" s="232">
        <v>8</v>
      </c>
      <c r="M29" s="232">
        <v>2</v>
      </c>
      <c r="N29" s="233">
        <v>70</v>
      </c>
      <c r="O29" s="234">
        <v>100</v>
      </c>
      <c r="P29" s="199">
        <v>10</v>
      </c>
      <c r="Q29" s="199">
        <v>10</v>
      </c>
      <c r="R29" s="199">
        <v>8</v>
      </c>
      <c r="S29" s="199">
        <v>2</v>
      </c>
      <c r="T29" s="189">
        <v>70</v>
      </c>
      <c r="U29" s="190">
        <v>100</v>
      </c>
      <c r="V29" s="239" t="s">
        <v>327</v>
      </c>
      <c r="W29" s="239">
        <v>10</v>
      </c>
      <c r="X29" s="239">
        <v>10</v>
      </c>
      <c r="Y29" s="239">
        <v>9</v>
      </c>
      <c r="Z29" s="523">
        <v>1</v>
      </c>
      <c r="AA29" s="228">
        <v>30</v>
      </c>
      <c r="AB29" s="471">
        <v>20</v>
      </c>
      <c r="AC29" s="231">
        <v>70</v>
      </c>
      <c r="AD29" s="229">
        <v>30</v>
      </c>
      <c r="AE29" s="199" t="s">
        <v>327</v>
      </c>
      <c r="AF29" s="199">
        <v>10</v>
      </c>
      <c r="AG29" s="199">
        <v>10</v>
      </c>
      <c r="AH29" s="199">
        <v>9</v>
      </c>
      <c r="AI29" s="199">
        <v>1</v>
      </c>
      <c r="AJ29" s="474">
        <v>50</v>
      </c>
      <c r="AK29" s="191">
        <v>20</v>
      </c>
      <c r="AL29" s="190">
        <v>70</v>
      </c>
      <c r="AM29" s="475">
        <v>30</v>
      </c>
      <c r="AN29" s="239" t="s">
        <v>327</v>
      </c>
      <c r="AO29" s="239">
        <v>10</v>
      </c>
      <c r="AP29" s="239">
        <v>10</v>
      </c>
      <c r="AQ29" s="239">
        <v>9</v>
      </c>
      <c r="AR29" s="239">
        <v>1</v>
      </c>
      <c r="AS29" s="230">
        <v>70</v>
      </c>
      <c r="AT29" s="471"/>
      <c r="AU29" s="231">
        <v>18</v>
      </c>
      <c r="AV29" s="229"/>
      <c r="AW29" s="1153" t="s">
        <v>91</v>
      </c>
      <c r="AX29" s="1155">
        <v>10</v>
      </c>
      <c r="AY29" s="1155">
        <v>10</v>
      </c>
      <c r="AZ29" s="1155">
        <v>10</v>
      </c>
      <c r="BA29" s="1153"/>
      <c r="BB29" s="1156">
        <v>50</v>
      </c>
      <c r="BC29" s="1156">
        <v>20</v>
      </c>
      <c r="BD29" s="1153">
        <v>70</v>
      </c>
      <c r="BE29" s="1153">
        <v>30</v>
      </c>
      <c r="BF29" s="199">
        <v>10</v>
      </c>
      <c r="BG29" s="199">
        <v>10</v>
      </c>
      <c r="BH29" s="199">
        <v>10</v>
      </c>
      <c r="BI29" s="191">
        <v>70</v>
      </c>
      <c r="BJ29" s="190">
        <v>100</v>
      </c>
      <c r="BK29" s="232">
        <v>30</v>
      </c>
      <c r="BL29" s="235">
        <v>30</v>
      </c>
      <c r="BM29" s="236">
        <v>40</v>
      </c>
      <c r="BN29" s="33"/>
      <c r="BO29" s="25"/>
      <c r="BP29" s="25"/>
      <c r="BQ29" s="7" t="str">
        <f t="shared" si="5"/>
        <v/>
      </c>
      <c r="BR29" s="267"/>
      <c r="BS29" s="7">
        <f t="shared" si="6"/>
        <v>44</v>
      </c>
      <c r="BT29" s="267"/>
      <c r="BU29" s="7">
        <f t="shared" si="7"/>
        <v>44</v>
      </c>
      <c r="BV29" s="267"/>
      <c r="BW29" s="7">
        <f t="shared" si="8"/>
        <v>42</v>
      </c>
      <c r="BX29" s="267"/>
      <c r="BY29" s="7">
        <f t="shared" si="9"/>
        <v>40</v>
      </c>
      <c r="BZ29" s="267"/>
      <c r="CA29" s="7">
        <f t="shared" si="10"/>
        <v>36</v>
      </c>
      <c r="CB29" s="267"/>
      <c r="CC29" s="7">
        <f t="shared" si="11"/>
        <v>34</v>
      </c>
      <c r="CD29" s="267"/>
      <c r="CE29" s="7">
        <f t="shared" si="12"/>
        <v>24</v>
      </c>
      <c r="CF29" s="267"/>
      <c r="CG29" s="7">
        <f t="shared" si="13"/>
        <v>28</v>
      </c>
      <c r="CH29" s="267"/>
      <c r="CI29" s="7">
        <f t="shared" si="14"/>
        <v>24</v>
      </c>
      <c r="CJ29" s="267"/>
      <c r="CK29" s="7">
        <f t="shared" si="15"/>
        <v>24</v>
      </c>
      <c r="CL29" s="267"/>
      <c r="CM29" s="7">
        <f t="shared" si="16"/>
        <v>22</v>
      </c>
      <c r="CN29" s="267"/>
      <c r="CO29" s="53"/>
      <c r="CP29" s="8">
        <f t="shared" si="19"/>
        <v>44</v>
      </c>
      <c r="CQ29" s="9" t="str">
        <f t="shared" si="19"/>
        <v/>
      </c>
      <c r="CR29" s="8">
        <f t="shared" si="20"/>
        <v>88</v>
      </c>
      <c r="CS29" s="9" t="str">
        <f t="shared" si="20"/>
        <v/>
      </c>
      <c r="CT29" s="8">
        <f t="shared" si="20"/>
        <v>130</v>
      </c>
      <c r="CU29" s="9" t="str">
        <f t="shared" si="20"/>
        <v/>
      </c>
      <c r="CV29" s="8">
        <f t="shared" si="20"/>
        <v>170</v>
      </c>
      <c r="CW29" s="9" t="str">
        <f t="shared" si="20"/>
        <v/>
      </c>
      <c r="CX29" s="8">
        <f t="shared" si="20"/>
        <v>206</v>
      </c>
      <c r="CY29" s="9" t="str">
        <f t="shared" si="20"/>
        <v/>
      </c>
      <c r="CZ29" s="8">
        <f t="shared" si="20"/>
        <v>240</v>
      </c>
      <c r="DA29" s="9" t="str">
        <f t="shared" si="20"/>
        <v/>
      </c>
      <c r="DB29" s="8">
        <f t="shared" si="20"/>
        <v>264</v>
      </c>
      <c r="DC29" s="9" t="str">
        <f t="shared" si="20"/>
        <v/>
      </c>
      <c r="DD29" s="8">
        <f t="shared" si="20"/>
        <v>292</v>
      </c>
      <c r="DE29" s="9" t="str">
        <f t="shared" si="20"/>
        <v/>
      </c>
      <c r="DF29" s="8">
        <f t="shared" si="20"/>
        <v>316</v>
      </c>
      <c r="DG29" s="9" t="str">
        <f t="shared" si="20"/>
        <v/>
      </c>
      <c r="DH29" s="8">
        <f t="shared" si="21"/>
        <v>340</v>
      </c>
      <c r="DI29" s="9" t="str">
        <f t="shared" si="21"/>
        <v/>
      </c>
      <c r="DJ29" s="268">
        <f t="shared" si="17"/>
        <v>362</v>
      </c>
      <c r="DK29" s="269">
        <f t="shared" si="18"/>
        <v>0</v>
      </c>
      <c r="EE29" s="495">
        <v>13</v>
      </c>
      <c r="EF29" s="496" t="s">
        <v>53</v>
      </c>
      <c r="EG29" s="497" t="s">
        <v>350</v>
      </c>
      <c r="EH29" s="497">
        <v>100</v>
      </c>
      <c r="EI29" s="497">
        <v>0</v>
      </c>
      <c r="EJ29" s="498">
        <v>0</v>
      </c>
      <c r="EL29" s="484">
        <v>48</v>
      </c>
      <c r="EM29" s="55">
        <f t="shared" si="2"/>
        <v>103</v>
      </c>
      <c r="EN29" s="57"/>
      <c r="EO29" s="55">
        <v>7</v>
      </c>
      <c r="EP29" s="55">
        <f t="shared" si="3"/>
        <v>12</v>
      </c>
      <c r="EQ29" s="57"/>
      <c r="ER29" s="55">
        <v>77</v>
      </c>
      <c r="ES29" s="485">
        <f t="shared" si="4"/>
        <v>154</v>
      </c>
    </row>
    <row r="30" spans="1:149" ht="18" customHeight="1">
      <c r="A30" s="193">
        <v>22</v>
      </c>
      <c r="B30" s="208"/>
      <c r="C30" s="199"/>
      <c r="D30" s="208"/>
      <c r="E30" s="194">
        <v>11122</v>
      </c>
      <c r="F30" s="209"/>
      <c r="G30" s="205" t="s">
        <v>549</v>
      </c>
      <c r="H30" s="206" t="s">
        <v>550</v>
      </c>
      <c r="I30" s="205" t="s">
        <v>551</v>
      </c>
      <c r="J30" s="232">
        <v>10</v>
      </c>
      <c r="K30" s="232">
        <v>10</v>
      </c>
      <c r="L30" s="232">
        <v>8</v>
      </c>
      <c r="M30" s="232">
        <v>2</v>
      </c>
      <c r="N30" s="233">
        <v>70</v>
      </c>
      <c r="O30" s="234">
        <v>100</v>
      </c>
      <c r="P30" s="199">
        <v>10</v>
      </c>
      <c r="Q30" s="199">
        <v>10</v>
      </c>
      <c r="R30" s="199">
        <v>8</v>
      </c>
      <c r="S30" s="199">
        <v>2</v>
      </c>
      <c r="T30" s="189">
        <v>70</v>
      </c>
      <c r="U30" s="190">
        <v>100</v>
      </c>
      <c r="V30" s="239" t="s">
        <v>327</v>
      </c>
      <c r="W30" s="239">
        <v>10</v>
      </c>
      <c r="X30" s="239">
        <v>10</v>
      </c>
      <c r="Y30" s="239">
        <v>9</v>
      </c>
      <c r="Z30" s="523">
        <v>1</v>
      </c>
      <c r="AA30" s="228">
        <v>30</v>
      </c>
      <c r="AB30" s="471">
        <v>20</v>
      </c>
      <c r="AC30" s="231">
        <v>70</v>
      </c>
      <c r="AD30" s="229">
        <v>30</v>
      </c>
      <c r="AE30" s="199" t="s">
        <v>327</v>
      </c>
      <c r="AF30" s="199">
        <v>10</v>
      </c>
      <c r="AG30" s="199">
        <v>10</v>
      </c>
      <c r="AH30" s="199">
        <v>9</v>
      </c>
      <c r="AI30" s="199">
        <v>1</v>
      </c>
      <c r="AJ30" s="474">
        <v>50</v>
      </c>
      <c r="AK30" s="191">
        <v>20</v>
      </c>
      <c r="AL30" s="190">
        <v>70</v>
      </c>
      <c r="AM30" s="475">
        <v>30</v>
      </c>
      <c r="AN30" s="239" t="s">
        <v>327</v>
      </c>
      <c r="AO30" s="239">
        <v>10</v>
      </c>
      <c r="AP30" s="239">
        <v>10</v>
      </c>
      <c r="AQ30" s="239">
        <v>9</v>
      </c>
      <c r="AR30" s="239">
        <v>1</v>
      </c>
      <c r="AS30" s="230">
        <v>70</v>
      </c>
      <c r="AT30" s="471"/>
      <c r="AU30" s="231">
        <v>18</v>
      </c>
      <c r="AV30" s="229"/>
      <c r="AW30" s="1153" t="s">
        <v>91</v>
      </c>
      <c r="AX30" s="1155">
        <v>10</v>
      </c>
      <c r="AY30" s="1155">
        <v>10</v>
      </c>
      <c r="AZ30" s="1155">
        <v>10</v>
      </c>
      <c r="BA30" s="1153"/>
      <c r="BB30" s="1156">
        <v>50</v>
      </c>
      <c r="BC30" s="1156">
        <v>20</v>
      </c>
      <c r="BD30" s="1153">
        <v>70</v>
      </c>
      <c r="BE30" s="1153">
        <v>30</v>
      </c>
      <c r="BF30" s="199">
        <v>10</v>
      </c>
      <c r="BG30" s="199">
        <v>10</v>
      </c>
      <c r="BH30" s="199">
        <v>10</v>
      </c>
      <c r="BI30" s="191">
        <v>70</v>
      </c>
      <c r="BJ30" s="190">
        <v>100</v>
      </c>
      <c r="BK30" s="232">
        <v>30</v>
      </c>
      <c r="BL30" s="235">
        <v>30</v>
      </c>
      <c r="BM30" s="236">
        <v>40</v>
      </c>
      <c r="BN30" s="33"/>
      <c r="BO30" s="25"/>
      <c r="BP30" s="25"/>
      <c r="BQ30" s="7" t="str">
        <f t="shared" si="5"/>
        <v/>
      </c>
      <c r="BR30" s="267"/>
      <c r="BS30" s="7">
        <f t="shared" si="6"/>
        <v>44</v>
      </c>
      <c r="BT30" s="267"/>
      <c r="BU30" s="7">
        <f t="shared" si="7"/>
        <v>44</v>
      </c>
      <c r="BV30" s="267"/>
      <c r="BW30" s="7">
        <f t="shared" si="8"/>
        <v>42</v>
      </c>
      <c r="BX30" s="267"/>
      <c r="BY30" s="7">
        <f t="shared" si="9"/>
        <v>40</v>
      </c>
      <c r="BZ30" s="267"/>
      <c r="CA30" s="7">
        <f t="shared" si="10"/>
        <v>36</v>
      </c>
      <c r="CB30" s="267"/>
      <c r="CC30" s="7">
        <f t="shared" si="11"/>
        <v>34</v>
      </c>
      <c r="CD30" s="267"/>
      <c r="CE30" s="7">
        <f t="shared" si="12"/>
        <v>24</v>
      </c>
      <c r="CF30" s="267"/>
      <c r="CG30" s="7">
        <f t="shared" si="13"/>
        <v>28</v>
      </c>
      <c r="CH30" s="267"/>
      <c r="CI30" s="7">
        <f t="shared" si="14"/>
        <v>24</v>
      </c>
      <c r="CJ30" s="267"/>
      <c r="CK30" s="7">
        <f t="shared" si="15"/>
        <v>24</v>
      </c>
      <c r="CL30" s="267"/>
      <c r="CM30" s="7">
        <f t="shared" si="16"/>
        <v>22</v>
      </c>
      <c r="CN30" s="267"/>
      <c r="CO30" s="53"/>
      <c r="CP30" s="8">
        <f t="shared" si="19"/>
        <v>44</v>
      </c>
      <c r="CQ30" s="9" t="str">
        <f t="shared" si="19"/>
        <v/>
      </c>
      <c r="CR30" s="8">
        <f t="shared" si="20"/>
        <v>88</v>
      </c>
      <c r="CS30" s="9" t="str">
        <f t="shared" si="20"/>
        <v/>
      </c>
      <c r="CT30" s="8">
        <f t="shared" si="20"/>
        <v>130</v>
      </c>
      <c r="CU30" s="9" t="str">
        <f t="shared" si="20"/>
        <v/>
      </c>
      <c r="CV30" s="8">
        <f t="shared" si="20"/>
        <v>170</v>
      </c>
      <c r="CW30" s="9" t="str">
        <f t="shared" si="20"/>
        <v/>
      </c>
      <c r="CX30" s="8">
        <f t="shared" si="20"/>
        <v>206</v>
      </c>
      <c r="CY30" s="9" t="str">
        <f t="shared" si="20"/>
        <v/>
      </c>
      <c r="CZ30" s="8">
        <f t="shared" si="20"/>
        <v>240</v>
      </c>
      <c r="DA30" s="9" t="str">
        <f t="shared" si="20"/>
        <v/>
      </c>
      <c r="DB30" s="8">
        <f t="shared" si="20"/>
        <v>264</v>
      </c>
      <c r="DC30" s="9" t="str">
        <f t="shared" si="20"/>
        <v/>
      </c>
      <c r="DD30" s="8">
        <f t="shared" si="20"/>
        <v>292</v>
      </c>
      <c r="DE30" s="9" t="str">
        <f t="shared" si="20"/>
        <v/>
      </c>
      <c r="DF30" s="8">
        <f t="shared" si="20"/>
        <v>316</v>
      </c>
      <c r="DG30" s="9" t="str">
        <f t="shared" si="20"/>
        <v/>
      </c>
      <c r="DH30" s="8">
        <f t="shared" si="21"/>
        <v>340</v>
      </c>
      <c r="DI30" s="9" t="str">
        <f t="shared" si="21"/>
        <v/>
      </c>
      <c r="DJ30" s="268">
        <f t="shared" si="17"/>
        <v>362</v>
      </c>
      <c r="DK30" s="269">
        <f t="shared" si="18"/>
        <v>0</v>
      </c>
      <c r="EE30" s="495">
        <v>15</v>
      </c>
      <c r="EF30" s="496" t="s">
        <v>72</v>
      </c>
      <c r="EG30" s="497" t="s">
        <v>350</v>
      </c>
      <c r="EH30" s="497">
        <v>100</v>
      </c>
      <c r="EI30" s="497">
        <v>0</v>
      </c>
      <c r="EJ30" s="498">
        <v>0</v>
      </c>
      <c r="EL30" s="484">
        <v>47</v>
      </c>
      <c r="EM30" s="55">
        <f t="shared" si="2"/>
        <v>101</v>
      </c>
      <c r="EN30" s="57"/>
      <c r="EO30" s="55">
        <v>6</v>
      </c>
      <c r="EP30" s="55">
        <f>ROUNDUP(EO30/EO$6*EP$6,0)</f>
        <v>10</v>
      </c>
      <c r="EQ30" s="57"/>
      <c r="ER30" s="55">
        <v>76</v>
      </c>
      <c r="ES30" s="485">
        <f t="shared" si="4"/>
        <v>152</v>
      </c>
    </row>
    <row r="31" spans="1:149" ht="18" customHeight="1">
      <c r="A31" s="193">
        <v>23</v>
      </c>
      <c r="B31" s="208"/>
      <c r="C31" s="199"/>
      <c r="D31" s="208"/>
      <c r="E31" s="194">
        <v>11123</v>
      </c>
      <c r="F31" s="209"/>
      <c r="G31" s="205" t="s">
        <v>552</v>
      </c>
      <c r="H31" s="206" t="s">
        <v>553</v>
      </c>
      <c r="I31" s="205" t="s">
        <v>554</v>
      </c>
      <c r="J31" s="232">
        <v>10</v>
      </c>
      <c r="K31" s="232">
        <v>10</v>
      </c>
      <c r="L31" s="232">
        <v>8</v>
      </c>
      <c r="M31" s="232">
        <v>2</v>
      </c>
      <c r="N31" s="233">
        <v>70</v>
      </c>
      <c r="O31" s="234">
        <v>100</v>
      </c>
      <c r="P31" s="199">
        <v>10</v>
      </c>
      <c r="Q31" s="199">
        <v>10</v>
      </c>
      <c r="R31" s="199">
        <v>8</v>
      </c>
      <c r="S31" s="199">
        <v>2</v>
      </c>
      <c r="T31" s="189">
        <v>70</v>
      </c>
      <c r="U31" s="190">
        <v>100</v>
      </c>
      <c r="V31" s="239" t="s">
        <v>327</v>
      </c>
      <c r="W31" s="239">
        <v>10</v>
      </c>
      <c r="X31" s="239">
        <v>10</v>
      </c>
      <c r="Y31" s="239">
        <v>9</v>
      </c>
      <c r="Z31" s="523">
        <v>1</v>
      </c>
      <c r="AA31" s="228">
        <v>30</v>
      </c>
      <c r="AB31" s="471">
        <v>20</v>
      </c>
      <c r="AC31" s="231">
        <v>70</v>
      </c>
      <c r="AD31" s="229">
        <v>30</v>
      </c>
      <c r="AE31" s="199" t="s">
        <v>327</v>
      </c>
      <c r="AF31" s="199">
        <v>10</v>
      </c>
      <c r="AG31" s="199">
        <v>10</v>
      </c>
      <c r="AH31" s="199">
        <v>9</v>
      </c>
      <c r="AI31" s="199">
        <v>1</v>
      </c>
      <c r="AJ31" s="474">
        <v>50</v>
      </c>
      <c r="AK31" s="191">
        <v>20</v>
      </c>
      <c r="AL31" s="190">
        <v>70</v>
      </c>
      <c r="AM31" s="475">
        <v>30</v>
      </c>
      <c r="AN31" s="239" t="s">
        <v>327</v>
      </c>
      <c r="AO31" s="239">
        <v>10</v>
      </c>
      <c r="AP31" s="239">
        <v>10</v>
      </c>
      <c r="AQ31" s="239">
        <v>9</v>
      </c>
      <c r="AR31" s="239">
        <v>1</v>
      </c>
      <c r="AS31" s="230">
        <v>70</v>
      </c>
      <c r="AT31" s="471"/>
      <c r="AU31" s="231">
        <v>18</v>
      </c>
      <c r="AV31" s="229"/>
      <c r="AW31" s="1153" t="s">
        <v>91</v>
      </c>
      <c r="AX31" s="1155">
        <v>10</v>
      </c>
      <c r="AY31" s="1155">
        <v>10</v>
      </c>
      <c r="AZ31" s="1155">
        <v>10</v>
      </c>
      <c r="BA31" s="1153"/>
      <c r="BB31" s="1156">
        <v>50</v>
      </c>
      <c r="BC31" s="1156">
        <v>20</v>
      </c>
      <c r="BD31" s="1153">
        <v>70</v>
      </c>
      <c r="BE31" s="1153">
        <v>30</v>
      </c>
      <c r="BF31" s="199">
        <v>10</v>
      </c>
      <c r="BG31" s="199">
        <v>10</v>
      </c>
      <c r="BH31" s="199">
        <v>10</v>
      </c>
      <c r="BI31" s="191">
        <v>70</v>
      </c>
      <c r="BJ31" s="190">
        <v>100</v>
      </c>
      <c r="BK31" s="232">
        <v>30</v>
      </c>
      <c r="BL31" s="235">
        <v>30</v>
      </c>
      <c r="BM31" s="236">
        <v>40</v>
      </c>
      <c r="BN31" s="33"/>
      <c r="BO31" s="25"/>
      <c r="BP31" s="25"/>
      <c r="BQ31" s="7" t="str">
        <f t="shared" si="5"/>
        <v/>
      </c>
      <c r="BR31" s="267"/>
      <c r="BS31" s="7">
        <f t="shared" si="6"/>
        <v>44</v>
      </c>
      <c r="BT31" s="267"/>
      <c r="BU31" s="7">
        <f t="shared" si="7"/>
        <v>44</v>
      </c>
      <c r="BV31" s="267"/>
      <c r="BW31" s="7">
        <f t="shared" si="8"/>
        <v>42</v>
      </c>
      <c r="BX31" s="267"/>
      <c r="BY31" s="7">
        <f t="shared" si="9"/>
        <v>40</v>
      </c>
      <c r="BZ31" s="267"/>
      <c r="CA31" s="7">
        <f t="shared" si="10"/>
        <v>36</v>
      </c>
      <c r="CB31" s="267"/>
      <c r="CC31" s="7">
        <f t="shared" si="11"/>
        <v>34</v>
      </c>
      <c r="CD31" s="267"/>
      <c r="CE31" s="7">
        <f t="shared" si="12"/>
        <v>24</v>
      </c>
      <c r="CF31" s="267"/>
      <c r="CG31" s="7">
        <f t="shared" si="13"/>
        <v>28</v>
      </c>
      <c r="CH31" s="267"/>
      <c r="CI31" s="7">
        <f t="shared" si="14"/>
        <v>24</v>
      </c>
      <c r="CJ31" s="267"/>
      <c r="CK31" s="7">
        <f t="shared" si="15"/>
        <v>24</v>
      </c>
      <c r="CL31" s="267"/>
      <c r="CM31" s="7">
        <f t="shared" si="16"/>
        <v>22</v>
      </c>
      <c r="CN31" s="267"/>
      <c r="CO31" s="53"/>
      <c r="CP31" s="8">
        <f t="shared" si="19"/>
        <v>44</v>
      </c>
      <c r="CQ31" s="9" t="str">
        <f t="shared" si="19"/>
        <v/>
      </c>
      <c r="CR31" s="8">
        <f t="shared" si="20"/>
        <v>88</v>
      </c>
      <c r="CS31" s="9" t="str">
        <f t="shared" si="20"/>
        <v/>
      </c>
      <c r="CT31" s="8">
        <f t="shared" si="20"/>
        <v>130</v>
      </c>
      <c r="CU31" s="9" t="str">
        <f t="shared" si="20"/>
        <v/>
      </c>
      <c r="CV31" s="8">
        <f t="shared" si="20"/>
        <v>170</v>
      </c>
      <c r="CW31" s="9" t="str">
        <f t="shared" si="20"/>
        <v/>
      </c>
      <c r="CX31" s="8">
        <f t="shared" si="20"/>
        <v>206</v>
      </c>
      <c r="CY31" s="9" t="str">
        <f t="shared" si="20"/>
        <v/>
      </c>
      <c r="CZ31" s="8">
        <f t="shared" si="20"/>
        <v>240</v>
      </c>
      <c r="DA31" s="9" t="str">
        <f t="shared" si="20"/>
        <v/>
      </c>
      <c r="DB31" s="8">
        <f t="shared" si="20"/>
        <v>264</v>
      </c>
      <c r="DC31" s="9" t="str">
        <f t="shared" si="20"/>
        <v/>
      </c>
      <c r="DD31" s="8">
        <f t="shared" si="20"/>
        <v>292</v>
      </c>
      <c r="DE31" s="9" t="str">
        <f t="shared" si="20"/>
        <v/>
      </c>
      <c r="DF31" s="8">
        <f t="shared" si="20"/>
        <v>316</v>
      </c>
      <c r="DG31" s="9" t="str">
        <f t="shared" si="20"/>
        <v/>
      </c>
      <c r="DH31" s="8">
        <f t="shared" si="21"/>
        <v>340</v>
      </c>
      <c r="DI31" s="9" t="str">
        <f t="shared" si="21"/>
        <v/>
      </c>
      <c r="DJ31" s="268">
        <f t="shared" si="17"/>
        <v>362</v>
      </c>
      <c r="DK31" s="269">
        <f t="shared" si="18"/>
        <v>0</v>
      </c>
      <c r="EE31" s="495">
        <v>85</v>
      </c>
      <c r="EF31" s="496" t="s">
        <v>63</v>
      </c>
      <c r="EG31" s="497" t="s">
        <v>350</v>
      </c>
      <c r="EH31" s="497">
        <v>100</v>
      </c>
      <c r="EI31" s="497">
        <v>0</v>
      </c>
      <c r="EJ31" s="498">
        <v>0</v>
      </c>
      <c r="EL31" s="484">
        <v>46</v>
      </c>
      <c r="EM31" s="55">
        <f t="shared" si="2"/>
        <v>99</v>
      </c>
      <c r="EN31" s="57"/>
      <c r="EO31" s="55">
        <v>5</v>
      </c>
      <c r="EP31" s="55">
        <f t="shared" si="3"/>
        <v>9</v>
      </c>
      <c r="EQ31" s="57"/>
      <c r="ER31" s="55">
        <v>75</v>
      </c>
      <c r="ES31" s="485">
        <f t="shared" si="4"/>
        <v>150</v>
      </c>
    </row>
    <row r="32" spans="1:149" ht="18" customHeight="1">
      <c r="A32" s="193">
        <v>24</v>
      </c>
      <c r="B32" s="208"/>
      <c r="C32" s="199"/>
      <c r="D32" s="208"/>
      <c r="E32" s="194">
        <v>11124</v>
      </c>
      <c r="F32" s="209"/>
      <c r="G32" s="205" t="s">
        <v>555</v>
      </c>
      <c r="H32" s="206" t="s">
        <v>556</v>
      </c>
      <c r="I32" s="205" t="s">
        <v>557</v>
      </c>
      <c r="J32" s="232">
        <v>10</v>
      </c>
      <c r="K32" s="232">
        <v>10</v>
      </c>
      <c r="L32" s="232">
        <v>8</v>
      </c>
      <c r="M32" s="232">
        <v>2</v>
      </c>
      <c r="N32" s="233">
        <v>70</v>
      </c>
      <c r="O32" s="234">
        <v>100</v>
      </c>
      <c r="P32" s="199">
        <v>10</v>
      </c>
      <c r="Q32" s="199">
        <v>10</v>
      </c>
      <c r="R32" s="199">
        <v>8</v>
      </c>
      <c r="S32" s="199">
        <v>2</v>
      </c>
      <c r="T32" s="189">
        <v>70</v>
      </c>
      <c r="U32" s="190">
        <v>100</v>
      </c>
      <c r="V32" s="239" t="s">
        <v>327</v>
      </c>
      <c r="W32" s="239">
        <v>10</v>
      </c>
      <c r="X32" s="239">
        <v>10</v>
      </c>
      <c r="Y32" s="239">
        <v>9</v>
      </c>
      <c r="Z32" s="523">
        <v>1</v>
      </c>
      <c r="AA32" s="228">
        <v>30</v>
      </c>
      <c r="AB32" s="471">
        <v>20</v>
      </c>
      <c r="AC32" s="231">
        <v>70</v>
      </c>
      <c r="AD32" s="229">
        <v>30</v>
      </c>
      <c r="AE32" s="199" t="s">
        <v>327</v>
      </c>
      <c r="AF32" s="199">
        <v>10</v>
      </c>
      <c r="AG32" s="199">
        <v>10</v>
      </c>
      <c r="AH32" s="199">
        <v>9</v>
      </c>
      <c r="AI32" s="199">
        <v>1</v>
      </c>
      <c r="AJ32" s="474">
        <v>50</v>
      </c>
      <c r="AK32" s="191">
        <v>20</v>
      </c>
      <c r="AL32" s="190">
        <v>70</v>
      </c>
      <c r="AM32" s="475">
        <v>30</v>
      </c>
      <c r="AN32" s="239" t="s">
        <v>327</v>
      </c>
      <c r="AO32" s="239">
        <v>10</v>
      </c>
      <c r="AP32" s="239">
        <v>10</v>
      </c>
      <c r="AQ32" s="239">
        <v>9</v>
      </c>
      <c r="AR32" s="239">
        <v>1</v>
      </c>
      <c r="AS32" s="230">
        <v>70</v>
      </c>
      <c r="AT32" s="471"/>
      <c r="AU32" s="231">
        <v>18</v>
      </c>
      <c r="AV32" s="229"/>
      <c r="AW32" s="1153" t="s">
        <v>91</v>
      </c>
      <c r="AX32" s="1155">
        <v>10</v>
      </c>
      <c r="AY32" s="1155">
        <v>10</v>
      </c>
      <c r="AZ32" s="1155">
        <v>10</v>
      </c>
      <c r="BA32" s="1153"/>
      <c r="BB32" s="1156">
        <v>50</v>
      </c>
      <c r="BC32" s="1156">
        <v>20</v>
      </c>
      <c r="BD32" s="1153">
        <v>70</v>
      </c>
      <c r="BE32" s="1153">
        <v>30</v>
      </c>
      <c r="BF32" s="199">
        <v>10</v>
      </c>
      <c r="BG32" s="199">
        <v>10</v>
      </c>
      <c r="BH32" s="199">
        <v>10</v>
      </c>
      <c r="BI32" s="191">
        <v>70</v>
      </c>
      <c r="BJ32" s="190">
        <v>100</v>
      </c>
      <c r="BK32" s="232">
        <v>30</v>
      </c>
      <c r="BL32" s="235">
        <v>30</v>
      </c>
      <c r="BM32" s="236">
        <v>40</v>
      </c>
      <c r="BN32" s="33"/>
      <c r="BO32" s="25"/>
      <c r="BP32" s="25"/>
      <c r="BQ32" s="7" t="str">
        <f t="shared" si="5"/>
        <v/>
      </c>
      <c r="BR32" s="267"/>
      <c r="BS32" s="7">
        <f t="shared" si="6"/>
        <v>44</v>
      </c>
      <c r="BT32" s="267"/>
      <c r="BU32" s="7">
        <f t="shared" si="7"/>
        <v>44</v>
      </c>
      <c r="BV32" s="267"/>
      <c r="BW32" s="7">
        <f t="shared" si="8"/>
        <v>42</v>
      </c>
      <c r="BX32" s="267"/>
      <c r="BY32" s="7">
        <f t="shared" si="9"/>
        <v>40</v>
      </c>
      <c r="BZ32" s="267"/>
      <c r="CA32" s="7">
        <f t="shared" si="10"/>
        <v>36</v>
      </c>
      <c r="CB32" s="267"/>
      <c r="CC32" s="7">
        <f t="shared" si="11"/>
        <v>34</v>
      </c>
      <c r="CD32" s="267"/>
      <c r="CE32" s="7">
        <f t="shared" si="12"/>
        <v>24</v>
      </c>
      <c r="CF32" s="267"/>
      <c r="CG32" s="7">
        <f t="shared" si="13"/>
        <v>28</v>
      </c>
      <c r="CH32" s="267"/>
      <c r="CI32" s="7">
        <f t="shared" si="14"/>
        <v>24</v>
      </c>
      <c r="CJ32" s="267"/>
      <c r="CK32" s="7">
        <f t="shared" si="15"/>
        <v>24</v>
      </c>
      <c r="CL32" s="267"/>
      <c r="CM32" s="7">
        <f t="shared" si="16"/>
        <v>22</v>
      </c>
      <c r="CN32" s="267"/>
      <c r="CO32" s="53"/>
      <c r="CP32" s="8">
        <f t="shared" si="19"/>
        <v>44</v>
      </c>
      <c r="CQ32" s="9" t="str">
        <f t="shared" si="19"/>
        <v/>
      </c>
      <c r="CR32" s="8">
        <f t="shared" si="20"/>
        <v>88</v>
      </c>
      <c r="CS32" s="9" t="str">
        <f t="shared" si="20"/>
        <v/>
      </c>
      <c r="CT32" s="8">
        <f t="shared" si="20"/>
        <v>130</v>
      </c>
      <c r="CU32" s="9" t="str">
        <f t="shared" si="20"/>
        <v/>
      </c>
      <c r="CV32" s="8">
        <f t="shared" si="20"/>
        <v>170</v>
      </c>
      <c r="CW32" s="9" t="str">
        <f t="shared" si="20"/>
        <v/>
      </c>
      <c r="CX32" s="8">
        <f t="shared" si="20"/>
        <v>206</v>
      </c>
      <c r="CY32" s="9" t="str">
        <f t="shared" si="20"/>
        <v/>
      </c>
      <c r="CZ32" s="8">
        <f t="shared" si="20"/>
        <v>240</v>
      </c>
      <c r="DA32" s="9" t="str">
        <f t="shared" si="20"/>
        <v/>
      </c>
      <c r="DB32" s="8">
        <f t="shared" si="20"/>
        <v>264</v>
      </c>
      <c r="DC32" s="9" t="str">
        <f t="shared" si="20"/>
        <v/>
      </c>
      <c r="DD32" s="8">
        <f t="shared" si="20"/>
        <v>292</v>
      </c>
      <c r="DE32" s="9" t="str">
        <f t="shared" si="20"/>
        <v/>
      </c>
      <c r="DF32" s="8">
        <f t="shared" si="20"/>
        <v>316</v>
      </c>
      <c r="DG32" s="9" t="str">
        <f t="shared" si="20"/>
        <v/>
      </c>
      <c r="DH32" s="8">
        <f t="shared" si="21"/>
        <v>340</v>
      </c>
      <c r="DI32" s="9" t="str">
        <f t="shared" si="21"/>
        <v/>
      </c>
      <c r="DJ32" s="268">
        <f t="shared" si="17"/>
        <v>362</v>
      </c>
      <c r="DK32" s="269">
        <f t="shared" si="18"/>
        <v>0</v>
      </c>
      <c r="EE32" s="495">
        <v>60</v>
      </c>
      <c r="EF32" s="500" t="s">
        <v>501</v>
      </c>
      <c r="EG32" s="497" t="s">
        <v>350</v>
      </c>
      <c r="EH32" s="497">
        <v>100</v>
      </c>
      <c r="EI32" s="497">
        <v>0</v>
      </c>
      <c r="EJ32" s="498">
        <v>0</v>
      </c>
      <c r="EL32" s="484">
        <v>45</v>
      </c>
      <c r="EM32" s="55">
        <f t="shared" si="2"/>
        <v>97</v>
      </c>
      <c r="EN32" s="57"/>
      <c r="EO32" s="55">
        <v>4</v>
      </c>
      <c r="EP32" s="55">
        <f t="shared" si="3"/>
        <v>7</v>
      </c>
      <c r="EQ32" s="57"/>
      <c r="ER32" s="55">
        <v>74</v>
      </c>
      <c r="ES32" s="485">
        <f t="shared" si="4"/>
        <v>148</v>
      </c>
    </row>
    <row r="33" spans="1:149" ht="18" customHeight="1">
      <c r="A33" s="193">
        <v>25</v>
      </c>
      <c r="B33" s="208"/>
      <c r="C33" s="199"/>
      <c r="D33" s="208"/>
      <c r="E33" s="194">
        <v>11125</v>
      </c>
      <c r="F33" s="209"/>
      <c r="G33" s="205" t="s">
        <v>558</v>
      </c>
      <c r="H33" s="206" t="s">
        <v>559</v>
      </c>
      <c r="I33" s="205" t="s">
        <v>560</v>
      </c>
      <c r="J33" s="232">
        <v>10</v>
      </c>
      <c r="K33" s="232">
        <v>10</v>
      </c>
      <c r="L33" s="232">
        <v>8</v>
      </c>
      <c r="M33" s="232">
        <v>2</v>
      </c>
      <c r="N33" s="233">
        <v>70</v>
      </c>
      <c r="O33" s="234">
        <v>100</v>
      </c>
      <c r="P33" s="199">
        <v>10</v>
      </c>
      <c r="Q33" s="199">
        <v>10</v>
      </c>
      <c r="R33" s="199">
        <v>8</v>
      </c>
      <c r="S33" s="199">
        <v>2</v>
      </c>
      <c r="T33" s="189">
        <v>70</v>
      </c>
      <c r="U33" s="190">
        <v>100</v>
      </c>
      <c r="V33" s="239" t="s">
        <v>327</v>
      </c>
      <c r="W33" s="239">
        <v>10</v>
      </c>
      <c r="X33" s="239">
        <v>10</v>
      </c>
      <c r="Y33" s="239">
        <v>9</v>
      </c>
      <c r="Z33" s="523">
        <v>1</v>
      </c>
      <c r="AA33" s="228">
        <v>30</v>
      </c>
      <c r="AB33" s="471">
        <v>20</v>
      </c>
      <c r="AC33" s="231">
        <v>70</v>
      </c>
      <c r="AD33" s="229">
        <v>30</v>
      </c>
      <c r="AE33" s="199" t="s">
        <v>327</v>
      </c>
      <c r="AF33" s="199">
        <v>10</v>
      </c>
      <c r="AG33" s="199">
        <v>10</v>
      </c>
      <c r="AH33" s="199">
        <v>9</v>
      </c>
      <c r="AI33" s="199">
        <v>1</v>
      </c>
      <c r="AJ33" s="474">
        <v>50</v>
      </c>
      <c r="AK33" s="191">
        <v>20</v>
      </c>
      <c r="AL33" s="190">
        <v>70</v>
      </c>
      <c r="AM33" s="475">
        <v>30</v>
      </c>
      <c r="AN33" s="239" t="s">
        <v>327</v>
      </c>
      <c r="AO33" s="239">
        <v>10</v>
      </c>
      <c r="AP33" s="239">
        <v>10</v>
      </c>
      <c r="AQ33" s="239">
        <v>9</v>
      </c>
      <c r="AR33" s="239">
        <v>1</v>
      </c>
      <c r="AS33" s="230">
        <v>70</v>
      </c>
      <c r="AT33" s="471"/>
      <c r="AU33" s="231">
        <v>18</v>
      </c>
      <c r="AV33" s="229"/>
      <c r="AW33" s="1153" t="s">
        <v>91</v>
      </c>
      <c r="AX33" s="1155">
        <v>10</v>
      </c>
      <c r="AY33" s="1155">
        <v>10</v>
      </c>
      <c r="AZ33" s="1155">
        <v>10</v>
      </c>
      <c r="BA33" s="1153"/>
      <c r="BB33" s="1156">
        <v>50</v>
      </c>
      <c r="BC33" s="1156">
        <v>20</v>
      </c>
      <c r="BD33" s="1153">
        <v>70</v>
      </c>
      <c r="BE33" s="1153">
        <v>30</v>
      </c>
      <c r="BF33" s="199">
        <v>10</v>
      </c>
      <c r="BG33" s="199">
        <v>10</v>
      </c>
      <c r="BH33" s="199">
        <v>10</v>
      </c>
      <c r="BI33" s="191">
        <v>70</v>
      </c>
      <c r="BJ33" s="190">
        <v>100</v>
      </c>
      <c r="BK33" s="232">
        <v>30</v>
      </c>
      <c r="BL33" s="235">
        <v>30</v>
      </c>
      <c r="BM33" s="236">
        <v>40</v>
      </c>
      <c r="BN33" s="33"/>
      <c r="BO33" s="25"/>
      <c r="BP33" s="25"/>
      <c r="BQ33" s="7" t="str">
        <f t="shared" si="5"/>
        <v/>
      </c>
      <c r="BR33" s="267"/>
      <c r="BS33" s="7">
        <f t="shared" si="6"/>
        <v>44</v>
      </c>
      <c r="BT33" s="267"/>
      <c r="BU33" s="7">
        <f t="shared" si="7"/>
        <v>44</v>
      </c>
      <c r="BV33" s="267"/>
      <c r="BW33" s="7">
        <f t="shared" si="8"/>
        <v>42</v>
      </c>
      <c r="BX33" s="267"/>
      <c r="BY33" s="7">
        <f t="shared" si="9"/>
        <v>40</v>
      </c>
      <c r="BZ33" s="267"/>
      <c r="CA33" s="7">
        <f t="shared" si="10"/>
        <v>36</v>
      </c>
      <c r="CB33" s="267"/>
      <c r="CC33" s="7">
        <f t="shared" si="11"/>
        <v>34</v>
      </c>
      <c r="CD33" s="267"/>
      <c r="CE33" s="7">
        <f t="shared" si="12"/>
        <v>24</v>
      </c>
      <c r="CF33" s="267"/>
      <c r="CG33" s="7">
        <f t="shared" si="13"/>
        <v>28</v>
      </c>
      <c r="CH33" s="267"/>
      <c r="CI33" s="7">
        <f t="shared" si="14"/>
        <v>24</v>
      </c>
      <c r="CJ33" s="267"/>
      <c r="CK33" s="7">
        <f t="shared" si="15"/>
        <v>24</v>
      </c>
      <c r="CL33" s="267"/>
      <c r="CM33" s="7">
        <f t="shared" si="16"/>
        <v>22</v>
      </c>
      <c r="CN33" s="267"/>
      <c r="CO33" s="53"/>
      <c r="CP33" s="8">
        <f t="shared" si="19"/>
        <v>44</v>
      </c>
      <c r="CQ33" s="9" t="str">
        <f t="shared" si="19"/>
        <v/>
      </c>
      <c r="CR33" s="8">
        <f t="shared" si="20"/>
        <v>88</v>
      </c>
      <c r="CS33" s="9" t="str">
        <f t="shared" si="20"/>
        <v/>
      </c>
      <c r="CT33" s="8">
        <f t="shared" si="20"/>
        <v>130</v>
      </c>
      <c r="CU33" s="9" t="str">
        <f t="shared" si="20"/>
        <v/>
      </c>
      <c r="CV33" s="8">
        <f t="shared" si="20"/>
        <v>170</v>
      </c>
      <c r="CW33" s="9" t="str">
        <f t="shared" si="20"/>
        <v/>
      </c>
      <c r="CX33" s="8">
        <f t="shared" si="20"/>
        <v>206</v>
      </c>
      <c r="CY33" s="9" t="str">
        <f t="shared" si="20"/>
        <v/>
      </c>
      <c r="CZ33" s="8">
        <f t="shared" si="20"/>
        <v>240</v>
      </c>
      <c r="DA33" s="9" t="str">
        <f t="shared" si="20"/>
        <v/>
      </c>
      <c r="DB33" s="8">
        <f t="shared" si="20"/>
        <v>264</v>
      </c>
      <c r="DC33" s="9" t="str">
        <f t="shared" si="20"/>
        <v/>
      </c>
      <c r="DD33" s="8">
        <f t="shared" si="20"/>
        <v>292</v>
      </c>
      <c r="DE33" s="9" t="str">
        <f t="shared" si="20"/>
        <v/>
      </c>
      <c r="DF33" s="8">
        <f t="shared" si="20"/>
        <v>316</v>
      </c>
      <c r="DG33" s="9" t="str">
        <f t="shared" si="20"/>
        <v/>
      </c>
      <c r="DH33" s="8">
        <f t="shared" si="21"/>
        <v>340</v>
      </c>
      <c r="DI33" s="9" t="str">
        <f t="shared" si="21"/>
        <v/>
      </c>
      <c r="DJ33" s="268">
        <f t="shared" si="17"/>
        <v>362</v>
      </c>
      <c r="DK33" s="269">
        <f t="shared" si="18"/>
        <v>0</v>
      </c>
      <c r="EE33" s="495">
        <v>11</v>
      </c>
      <c r="EF33" s="496" t="s">
        <v>78</v>
      </c>
      <c r="EG33" s="497" t="s">
        <v>350</v>
      </c>
      <c r="EH33" s="497">
        <v>100</v>
      </c>
      <c r="EI33" s="497">
        <v>0</v>
      </c>
      <c r="EJ33" s="498">
        <v>0</v>
      </c>
      <c r="EL33" s="484">
        <v>44</v>
      </c>
      <c r="EM33" s="55">
        <f t="shared" si="2"/>
        <v>95</v>
      </c>
      <c r="EN33" s="57"/>
      <c r="EO33" s="55">
        <v>3</v>
      </c>
      <c r="EP33" s="55">
        <f t="shared" si="3"/>
        <v>5</v>
      </c>
      <c r="EQ33" s="57"/>
      <c r="ER33" s="55">
        <v>73</v>
      </c>
      <c r="ES33" s="485">
        <f t="shared" si="4"/>
        <v>146</v>
      </c>
    </row>
    <row r="34" spans="1:149" ht="18" customHeight="1">
      <c r="A34" s="193">
        <v>26</v>
      </c>
      <c r="B34" s="208"/>
      <c r="C34" s="199"/>
      <c r="D34" s="208"/>
      <c r="E34" s="194">
        <v>11126</v>
      </c>
      <c r="F34" s="209"/>
      <c r="G34" s="205" t="s">
        <v>561</v>
      </c>
      <c r="H34" s="206" t="s">
        <v>562</v>
      </c>
      <c r="I34" s="205" t="s">
        <v>563</v>
      </c>
      <c r="J34" s="232">
        <v>10</v>
      </c>
      <c r="K34" s="232">
        <v>10</v>
      </c>
      <c r="L34" s="232">
        <v>8</v>
      </c>
      <c r="M34" s="232">
        <v>2</v>
      </c>
      <c r="N34" s="233">
        <v>70</v>
      </c>
      <c r="O34" s="234">
        <v>100</v>
      </c>
      <c r="P34" s="199">
        <v>10</v>
      </c>
      <c r="Q34" s="199">
        <v>10</v>
      </c>
      <c r="R34" s="199">
        <v>8</v>
      </c>
      <c r="S34" s="199">
        <v>2</v>
      </c>
      <c r="T34" s="189">
        <v>70</v>
      </c>
      <c r="U34" s="190">
        <v>100</v>
      </c>
      <c r="V34" s="239" t="s">
        <v>327</v>
      </c>
      <c r="W34" s="239">
        <v>10</v>
      </c>
      <c r="X34" s="239">
        <v>10</v>
      </c>
      <c r="Y34" s="239">
        <v>9</v>
      </c>
      <c r="Z34" s="523">
        <v>1</v>
      </c>
      <c r="AA34" s="228">
        <v>30</v>
      </c>
      <c r="AB34" s="471">
        <v>20</v>
      </c>
      <c r="AC34" s="231">
        <v>70</v>
      </c>
      <c r="AD34" s="229">
        <v>30</v>
      </c>
      <c r="AE34" s="199" t="s">
        <v>327</v>
      </c>
      <c r="AF34" s="199">
        <v>10</v>
      </c>
      <c r="AG34" s="199">
        <v>10</v>
      </c>
      <c r="AH34" s="199">
        <v>9</v>
      </c>
      <c r="AI34" s="199">
        <v>1</v>
      </c>
      <c r="AJ34" s="474">
        <v>50</v>
      </c>
      <c r="AK34" s="191">
        <v>20</v>
      </c>
      <c r="AL34" s="190">
        <v>70</v>
      </c>
      <c r="AM34" s="475">
        <v>30</v>
      </c>
      <c r="AN34" s="239" t="s">
        <v>327</v>
      </c>
      <c r="AO34" s="239">
        <v>10</v>
      </c>
      <c r="AP34" s="239">
        <v>10</v>
      </c>
      <c r="AQ34" s="239">
        <v>9</v>
      </c>
      <c r="AR34" s="239">
        <v>1</v>
      </c>
      <c r="AS34" s="230">
        <v>70</v>
      </c>
      <c r="AT34" s="471"/>
      <c r="AU34" s="231">
        <v>18</v>
      </c>
      <c r="AV34" s="229"/>
      <c r="AW34" s="1153" t="s">
        <v>91</v>
      </c>
      <c r="AX34" s="1155">
        <v>10</v>
      </c>
      <c r="AY34" s="1155">
        <v>10</v>
      </c>
      <c r="AZ34" s="1155">
        <v>10</v>
      </c>
      <c r="BA34" s="1153"/>
      <c r="BB34" s="1156">
        <v>50</v>
      </c>
      <c r="BC34" s="1156">
        <v>20</v>
      </c>
      <c r="BD34" s="1153">
        <v>70</v>
      </c>
      <c r="BE34" s="1153">
        <v>30</v>
      </c>
      <c r="BF34" s="199">
        <v>10</v>
      </c>
      <c r="BG34" s="199">
        <v>10</v>
      </c>
      <c r="BH34" s="199">
        <v>10</v>
      </c>
      <c r="BI34" s="191">
        <v>70</v>
      </c>
      <c r="BJ34" s="190">
        <v>100</v>
      </c>
      <c r="BK34" s="232">
        <v>30</v>
      </c>
      <c r="BL34" s="235">
        <v>30</v>
      </c>
      <c r="BM34" s="236">
        <v>40</v>
      </c>
      <c r="BN34" s="33"/>
      <c r="BO34" s="25"/>
      <c r="BP34" s="25"/>
      <c r="BQ34" s="7" t="str">
        <f t="shared" si="5"/>
        <v/>
      </c>
      <c r="BR34" s="267"/>
      <c r="BS34" s="7">
        <f t="shared" si="6"/>
        <v>44</v>
      </c>
      <c r="BT34" s="267"/>
      <c r="BU34" s="7">
        <f t="shared" si="7"/>
        <v>44</v>
      </c>
      <c r="BV34" s="267"/>
      <c r="BW34" s="7">
        <f t="shared" si="8"/>
        <v>42</v>
      </c>
      <c r="BX34" s="267"/>
      <c r="BY34" s="7">
        <f t="shared" si="9"/>
        <v>40</v>
      </c>
      <c r="BZ34" s="267"/>
      <c r="CA34" s="7">
        <f t="shared" si="10"/>
        <v>36</v>
      </c>
      <c r="CB34" s="267"/>
      <c r="CC34" s="7">
        <f t="shared" si="11"/>
        <v>34</v>
      </c>
      <c r="CD34" s="267"/>
      <c r="CE34" s="7">
        <f t="shared" si="12"/>
        <v>24</v>
      </c>
      <c r="CF34" s="267"/>
      <c r="CG34" s="7">
        <f t="shared" si="13"/>
        <v>28</v>
      </c>
      <c r="CH34" s="267"/>
      <c r="CI34" s="7">
        <f t="shared" si="14"/>
        <v>24</v>
      </c>
      <c r="CJ34" s="267"/>
      <c r="CK34" s="7">
        <f t="shared" si="15"/>
        <v>24</v>
      </c>
      <c r="CL34" s="267"/>
      <c r="CM34" s="7">
        <f t="shared" si="16"/>
        <v>22</v>
      </c>
      <c r="CN34" s="267"/>
      <c r="CO34" s="53"/>
      <c r="CP34" s="8">
        <f t="shared" si="19"/>
        <v>44</v>
      </c>
      <c r="CQ34" s="9" t="str">
        <f t="shared" si="19"/>
        <v/>
      </c>
      <c r="CR34" s="8">
        <f t="shared" si="20"/>
        <v>88</v>
      </c>
      <c r="CS34" s="9" t="str">
        <f t="shared" si="20"/>
        <v/>
      </c>
      <c r="CT34" s="8">
        <f t="shared" si="20"/>
        <v>130</v>
      </c>
      <c r="CU34" s="9" t="str">
        <f t="shared" si="20"/>
        <v/>
      </c>
      <c r="CV34" s="8">
        <f t="shared" si="20"/>
        <v>170</v>
      </c>
      <c r="CW34" s="9" t="str">
        <f t="shared" si="20"/>
        <v/>
      </c>
      <c r="CX34" s="8">
        <f t="shared" si="20"/>
        <v>206</v>
      </c>
      <c r="CY34" s="9" t="str">
        <f t="shared" si="20"/>
        <v/>
      </c>
      <c r="CZ34" s="8">
        <f t="shared" si="20"/>
        <v>240</v>
      </c>
      <c r="DA34" s="9" t="str">
        <f t="shared" si="20"/>
        <v/>
      </c>
      <c r="DB34" s="8">
        <f t="shared" si="20"/>
        <v>264</v>
      </c>
      <c r="DC34" s="9" t="str">
        <f t="shared" si="20"/>
        <v/>
      </c>
      <c r="DD34" s="8">
        <f t="shared" si="20"/>
        <v>292</v>
      </c>
      <c r="DE34" s="9" t="str">
        <f t="shared" si="20"/>
        <v/>
      </c>
      <c r="DF34" s="8">
        <f t="shared" si="20"/>
        <v>316</v>
      </c>
      <c r="DG34" s="9" t="str">
        <f t="shared" si="20"/>
        <v/>
      </c>
      <c r="DH34" s="8">
        <f t="shared" si="21"/>
        <v>340</v>
      </c>
      <c r="DI34" s="9" t="str">
        <f t="shared" si="21"/>
        <v/>
      </c>
      <c r="DJ34" s="268">
        <f t="shared" si="17"/>
        <v>362</v>
      </c>
      <c r="DK34" s="269">
        <f t="shared" si="18"/>
        <v>0</v>
      </c>
      <c r="EE34" s="495">
        <v>28</v>
      </c>
      <c r="EF34" s="496" t="s">
        <v>59</v>
      </c>
      <c r="EG34" s="497" t="s">
        <v>350</v>
      </c>
      <c r="EH34" s="497">
        <v>100</v>
      </c>
      <c r="EI34" s="497">
        <v>0</v>
      </c>
      <c r="EJ34" s="498">
        <v>0</v>
      </c>
      <c r="EL34" s="484">
        <v>43</v>
      </c>
      <c r="EM34" s="55">
        <f t="shared" si="2"/>
        <v>93</v>
      </c>
      <c r="EN34" s="57"/>
      <c r="EO34" s="55">
        <v>2</v>
      </c>
      <c r="EP34" s="55">
        <f>ROUNDUP(EO34/EO$6*EP$6,0)</f>
        <v>4</v>
      </c>
      <c r="EQ34" s="57"/>
      <c r="ER34" s="55">
        <v>72</v>
      </c>
      <c r="ES34" s="485">
        <f t="shared" si="4"/>
        <v>144</v>
      </c>
    </row>
    <row r="35" spans="1:149" ht="18" customHeight="1">
      <c r="A35" s="193">
        <v>27</v>
      </c>
      <c r="B35" s="208"/>
      <c r="C35" s="199"/>
      <c r="D35" s="208"/>
      <c r="E35" s="194">
        <v>11127</v>
      </c>
      <c r="F35" s="209"/>
      <c r="G35" s="205" t="s">
        <v>564</v>
      </c>
      <c r="H35" s="206" t="s">
        <v>565</v>
      </c>
      <c r="I35" s="205" t="s">
        <v>566</v>
      </c>
      <c r="J35" s="232">
        <v>10</v>
      </c>
      <c r="K35" s="232">
        <v>10</v>
      </c>
      <c r="L35" s="232">
        <v>8</v>
      </c>
      <c r="M35" s="232">
        <v>2</v>
      </c>
      <c r="N35" s="233">
        <v>70</v>
      </c>
      <c r="O35" s="234">
        <v>100</v>
      </c>
      <c r="P35" s="199">
        <v>10</v>
      </c>
      <c r="Q35" s="199">
        <v>10</v>
      </c>
      <c r="R35" s="199">
        <v>8</v>
      </c>
      <c r="S35" s="199">
        <v>2</v>
      </c>
      <c r="T35" s="189">
        <v>70</v>
      </c>
      <c r="U35" s="190">
        <v>100</v>
      </c>
      <c r="V35" s="239" t="s">
        <v>327</v>
      </c>
      <c r="W35" s="239">
        <v>10</v>
      </c>
      <c r="X35" s="239">
        <v>10</v>
      </c>
      <c r="Y35" s="239">
        <v>9</v>
      </c>
      <c r="Z35" s="523">
        <v>1</v>
      </c>
      <c r="AA35" s="228">
        <v>30</v>
      </c>
      <c r="AB35" s="471">
        <v>20</v>
      </c>
      <c r="AC35" s="231">
        <v>70</v>
      </c>
      <c r="AD35" s="229">
        <v>30</v>
      </c>
      <c r="AE35" s="199" t="s">
        <v>327</v>
      </c>
      <c r="AF35" s="199">
        <v>10</v>
      </c>
      <c r="AG35" s="199">
        <v>10</v>
      </c>
      <c r="AH35" s="199">
        <v>9</v>
      </c>
      <c r="AI35" s="199">
        <v>1</v>
      </c>
      <c r="AJ35" s="474">
        <v>50</v>
      </c>
      <c r="AK35" s="191">
        <v>20</v>
      </c>
      <c r="AL35" s="190">
        <v>70</v>
      </c>
      <c r="AM35" s="475">
        <v>30</v>
      </c>
      <c r="AN35" s="239" t="s">
        <v>327</v>
      </c>
      <c r="AO35" s="239">
        <v>10</v>
      </c>
      <c r="AP35" s="239">
        <v>10</v>
      </c>
      <c r="AQ35" s="239">
        <v>9</v>
      </c>
      <c r="AR35" s="239">
        <v>1</v>
      </c>
      <c r="AS35" s="230">
        <v>70</v>
      </c>
      <c r="AT35" s="471"/>
      <c r="AU35" s="231">
        <v>18</v>
      </c>
      <c r="AV35" s="229"/>
      <c r="AW35" s="1153" t="s">
        <v>91</v>
      </c>
      <c r="AX35" s="1155">
        <v>10</v>
      </c>
      <c r="AY35" s="1155">
        <v>10</v>
      </c>
      <c r="AZ35" s="1155">
        <v>10</v>
      </c>
      <c r="BA35" s="1153"/>
      <c r="BB35" s="1156">
        <v>50</v>
      </c>
      <c r="BC35" s="1156">
        <v>20</v>
      </c>
      <c r="BD35" s="1153">
        <v>70</v>
      </c>
      <c r="BE35" s="1153">
        <v>30</v>
      </c>
      <c r="BF35" s="199">
        <v>10</v>
      </c>
      <c r="BG35" s="199">
        <v>10</v>
      </c>
      <c r="BH35" s="199">
        <v>10</v>
      </c>
      <c r="BI35" s="191">
        <v>70</v>
      </c>
      <c r="BJ35" s="190">
        <v>100</v>
      </c>
      <c r="BK35" s="232">
        <v>30</v>
      </c>
      <c r="BL35" s="235">
        <v>30</v>
      </c>
      <c r="BM35" s="236">
        <v>40</v>
      </c>
      <c r="BN35" s="33"/>
      <c r="BO35" s="25"/>
      <c r="BP35" s="25"/>
      <c r="BQ35" s="7" t="str">
        <f t="shared" si="5"/>
        <v/>
      </c>
      <c r="BR35" s="267"/>
      <c r="BS35" s="7">
        <f t="shared" si="6"/>
        <v>44</v>
      </c>
      <c r="BT35" s="267"/>
      <c r="BU35" s="7">
        <f t="shared" si="7"/>
        <v>44</v>
      </c>
      <c r="BV35" s="267"/>
      <c r="BW35" s="7">
        <f t="shared" si="8"/>
        <v>42</v>
      </c>
      <c r="BX35" s="267"/>
      <c r="BY35" s="7">
        <f t="shared" si="9"/>
        <v>40</v>
      </c>
      <c r="BZ35" s="267"/>
      <c r="CA35" s="7">
        <f t="shared" si="10"/>
        <v>36</v>
      </c>
      <c r="CB35" s="267"/>
      <c r="CC35" s="7">
        <f t="shared" si="11"/>
        <v>34</v>
      </c>
      <c r="CD35" s="267"/>
      <c r="CE35" s="7">
        <f t="shared" si="12"/>
        <v>24</v>
      </c>
      <c r="CF35" s="267"/>
      <c r="CG35" s="7">
        <f t="shared" si="13"/>
        <v>28</v>
      </c>
      <c r="CH35" s="267"/>
      <c r="CI35" s="7">
        <f t="shared" si="14"/>
        <v>24</v>
      </c>
      <c r="CJ35" s="267"/>
      <c r="CK35" s="7">
        <f t="shared" si="15"/>
        <v>24</v>
      </c>
      <c r="CL35" s="267"/>
      <c r="CM35" s="7">
        <f t="shared" si="16"/>
        <v>22</v>
      </c>
      <c r="CN35" s="267"/>
      <c r="CO35" s="53"/>
      <c r="CP35" s="8">
        <f t="shared" si="19"/>
        <v>44</v>
      </c>
      <c r="CQ35" s="9" t="str">
        <f t="shared" si="19"/>
        <v/>
      </c>
      <c r="CR35" s="8">
        <f t="shared" si="20"/>
        <v>88</v>
      </c>
      <c r="CS35" s="9" t="str">
        <f t="shared" si="20"/>
        <v/>
      </c>
      <c r="CT35" s="8">
        <f t="shared" si="20"/>
        <v>130</v>
      </c>
      <c r="CU35" s="9" t="str">
        <f t="shared" si="20"/>
        <v/>
      </c>
      <c r="CV35" s="8">
        <f t="shared" si="20"/>
        <v>170</v>
      </c>
      <c r="CW35" s="9" t="str">
        <f t="shared" si="20"/>
        <v/>
      </c>
      <c r="CX35" s="8">
        <f t="shared" si="20"/>
        <v>206</v>
      </c>
      <c r="CY35" s="9" t="str">
        <f t="shared" si="20"/>
        <v/>
      </c>
      <c r="CZ35" s="8">
        <f t="shared" si="20"/>
        <v>240</v>
      </c>
      <c r="DA35" s="9" t="str">
        <f t="shared" si="20"/>
        <v/>
      </c>
      <c r="DB35" s="8">
        <f t="shared" si="20"/>
        <v>264</v>
      </c>
      <c r="DC35" s="9" t="str">
        <f t="shared" si="20"/>
        <v/>
      </c>
      <c r="DD35" s="8">
        <f t="shared" si="20"/>
        <v>292</v>
      </c>
      <c r="DE35" s="9" t="str">
        <f t="shared" si="20"/>
        <v/>
      </c>
      <c r="DF35" s="8">
        <f t="shared" si="20"/>
        <v>316</v>
      </c>
      <c r="DG35" s="9" t="str">
        <f t="shared" si="20"/>
        <v/>
      </c>
      <c r="DH35" s="8">
        <f t="shared" si="21"/>
        <v>340</v>
      </c>
      <c r="DI35" s="9" t="str">
        <f t="shared" si="21"/>
        <v/>
      </c>
      <c r="DJ35" s="268">
        <f t="shared" si="17"/>
        <v>362</v>
      </c>
      <c r="DK35" s="269">
        <f t="shared" si="18"/>
        <v>0</v>
      </c>
      <c r="EE35" s="495">
        <v>6</v>
      </c>
      <c r="EF35" s="496" t="s">
        <v>64</v>
      </c>
      <c r="EG35" s="497" t="s">
        <v>350</v>
      </c>
      <c r="EH35" s="497">
        <v>100</v>
      </c>
      <c r="EI35" s="497">
        <v>0</v>
      </c>
      <c r="EJ35" s="498">
        <v>0</v>
      </c>
      <c r="EL35" s="484">
        <v>42</v>
      </c>
      <c r="EM35" s="55">
        <f t="shared" si="2"/>
        <v>90</v>
      </c>
      <c r="EN35" s="57"/>
      <c r="EO35" s="55">
        <v>1</v>
      </c>
      <c r="EP35" s="55">
        <f t="shared" si="3"/>
        <v>2</v>
      </c>
      <c r="EQ35" s="57"/>
      <c r="ER35" s="55">
        <v>71</v>
      </c>
      <c r="ES35" s="485">
        <f t="shared" si="4"/>
        <v>142</v>
      </c>
    </row>
    <row r="36" spans="1:149" ht="18" customHeight="1">
      <c r="A36" s="193">
        <v>28</v>
      </c>
      <c r="B36" s="208"/>
      <c r="C36" s="199"/>
      <c r="D36" s="208"/>
      <c r="E36" s="194">
        <v>11128</v>
      </c>
      <c r="F36" s="209"/>
      <c r="G36" s="205" t="s">
        <v>567</v>
      </c>
      <c r="H36" s="206" t="s">
        <v>568</v>
      </c>
      <c r="I36" s="205" t="s">
        <v>569</v>
      </c>
      <c r="J36" s="232">
        <v>10</v>
      </c>
      <c r="K36" s="232">
        <v>10</v>
      </c>
      <c r="L36" s="232">
        <v>8</v>
      </c>
      <c r="M36" s="232">
        <v>2</v>
      </c>
      <c r="N36" s="233">
        <v>70</v>
      </c>
      <c r="O36" s="234">
        <v>100</v>
      </c>
      <c r="P36" s="199">
        <v>10</v>
      </c>
      <c r="Q36" s="199">
        <v>10</v>
      </c>
      <c r="R36" s="199">
        <v>8</v>
      </c>
      <c r="S36" s="199">
        <v>2</v>
      </c>
      <c r="T36" s="189">
        <v>70</v>
      </c>
      <c r="U36" s="190">
        <v>100</v>
      </c>
      <c r="V36" s="239" t="s">
        <v>327</v>
      </c>
      <c r="W36" s="239">
        <v>10</v>
      </c>
      <c r="X36" s="239">
        <v>10</v>
      </c>
      <c r="Y36" s="239">
        <v>9</v>
      </c>
      <c r="Z36" s="523">
        <v>1</v>
      </c>
      <c r="AA36" s="228">
        <v>30</v>
      </c>
      <c r="AB36" s="471">
        <v>20</v>
      </c>
      <c r="AC36" s="231">
        <v>70</v>
      </c>
      <c r="AD36" s="229">
        <v>30</v>
      </c>
      <c r="AE36" s="199" t="s">
        <v>327</v>
      </c>
      <c r="AF36" s="199">
        <v>10</v>
      </c>
      <c r="AG36" s="199">
        <v>10</v>
      </c>
      <c r="AH36" s="199">
        <v>9</v>
      </c>
      <c r="AI36" s="199">
        <v>1</v>
      </c>
      <c r="AJ36" s="474">
        <v>50</v>
      </c>
      <c r="AK36" s="191">
        <v>20</v>
      </c>
      <c r="AL36" s="190">
        <v>70</v>
      </c>
      <c r="AM36" s="475">
        <v>30</v>
      </c>
      <c r="AN36" s="239" t="s">
        <v>327</v>
      </c>
      <c r="AO36" s="239">
        <v>10</v>
      </c>
      <c r="AP36" s="239">
        <v>10</v>
      </c>
      <c r="AQ36" s="239">
        <v>9</v>
      </c>
      <c r="AR36" s="239">
        <v>1</v>
      </c>
      <c r="AS36" s="230">
        <v>70</v>
      </c>
      <c r="AT36" s="471"/>
      <c r="AU36" s="231">
        <v>18</v>
      </c>
      <c r="AV36" s="229"/>
      <c r="AW36" s="1153" t="s">
        <v>91</v>
      </c>
      <c r="AX36" s="1155">
        <v>10</v>
      </c>
      <c r="AY36" s="1155">
        <v>10</v>
      </c>
      <c r="AZ36" s="1155">
        <v>10</v>
      </c>
      <c r="BA36" s="1153"/>
      <c r="BB36" s="1156">
        <v>50</v>
      </c>
      <c r="BC36" s="1156">
        <v>20</v>
      </c>
      <c r="BD36" s="1153">
        <v>70</v>
      </c>
      <c r="BE36" s="1153">
        <v>30</v>
      </c>
      <c r="BF36" s="199">
        <v>10</v>
      </c>
      <c r="BG36" s="199">
        <v>10</v>
      </c>
      <c r="BH36" s="199">
        <v>10</v>
      </c>
      <c r="BI36" s="191">
        <v>70</v>
      </c>
      <c r="BJ36" s="190">
        <v>100</v>
      </c>
      <c r="BK36" s="232">
        <v>30</v>
      </c>
      <c r="BL36" s="235">
        <v>30</v>
      </c>
      <c r="BM36" s="236">
        <v>40</v>
      </c>
      <c r="BN36" s="33"/>
      <c r="BO36" s="25"/>
      <c r="BP36" s="25"/>
      <c r="BQ36" s="7" t="str">
        <f t="shared" si="5"/>
        <v/>
      </c>
      <c r="BR36" s="267"/>
      <c r="BS36" s="7">
        <f t="shared" si="6"/>
        <v>44</v>
      </c>
      <c r="BT36" s="267"/>
      <c r="BU36" s="7">
        <f t="shared" si="7"/>
        <v>44</v>
      </c>
      <c r="BV36" s="267"/>
      <c r="BW36" s="7">
        <f t="shared" si="8"/>
        <v>42</v>
      </c>
      <c r="BX36" s="267"/>
      <c r="BY36" s="7">
        <f t="shared" si="9"/>
        <v>40</v>
      </c>
      <c r="BZ36" s="267"/>
      <c r="CA36" s="7">
        <f t="shared" si="10"/>
        <v>36</v>
      </c>
      <c r="CB36" s="267"/>
      <c r="CC36" s="7">
        <f t="shared" si="11"/>
        <v>34</v>
      </c>
      <c r="CD36" s="267"/>
      <c r="CE36" s="7">
        <f t="shared" si="12"/>
        <v>24</v>
      </c>
      <c r="CF36" s="267"/>
      <c r="CG36" s="7">
        <f t="shared" si="13"/>
        <v>28</v>
      </c>
      <c r="CH36" s="267"/>
      <c r="CI36" s="7">
        <f t="shared" si="14"/>
        <v>24</v>
      </c>
      <c r="CJ36" s="267"/>
      <c r="CK36" s="7">
        <f t="shared" si="15"/>
        <v>24</v>
      </c>
      <c r="CL36" s="267"/>
      <c r="CM36" s="7">
        <f t="shared" si="16"/>
        <v>22</v>
      </c>
      <c r="CN36" s="267"/>
      <c r="CO36" s="53"/>
      <c r="CP36" s="8">
        <f t="shared" si="19"/>
        <v>44</v>
      </c>
      <c r="CQ36" s="9" t="str">
        <f t="shared" si="19"/>
        <v/>
      </c>
      <c r="CR36" s="8">
        <f t="shared" si="20"/>
        <v>88</v>
      </c>
      <c r="CS36" s="9" t="str">
        <f t="shared" si="20"/>
        <v/>
      </c>
      <c r="CT36" s="8">
        <f t="shared" si="20"/>
        <v>130</v>
      </c>
      <c r="CU36" s="9" t="str">
        <f t="shared" si="20"/>
        <v/>
      </c>
      <c r="CV36" s="8">
        <f t="shared" si="20"/>
        <v>170</v>
      </c>
      <c r="CW36" s="9" t="str">
        <f t="shared" si="20"/>
        <v/>
      </c>
      <c r="CX36" s="8">
        <f t="shared" si="20"/>
        <v>206</v>
      </c>
      <c r="CY36" s="9" t="str">
        <f t="shared" si="20"/>
        <v/>
      </c>
      <c r="CZ36" s="8">
        <f t="shared" si="20"/>
        <v>240</v>
      </c>
      <c r="DA36" s="9" t="str">
        <f t="shared" si="20"/>
        <v/>
      </c>
      <c r="DB36" s="8">
        <f t="shared" si="20"/>
        <v>264</v>
      </c>
      <c r="DC36" s="9" t="str">
        <f t="shared" si="20"/>
        <v/>
      </c>
      <c r="DD36" s="8">
        <f t="shared" si="20"/>
        <v>292</v>
      </c>
      <c r="DE36" s="9" t="str">
        <f t="shared" si="20"/>
        <v/>
      </c>
      <c r="DF36" s="8">
        <f t="shared" si="20"/>
        <v>316</v>
      </c>
      <c r="DG36" s="9" t="str">
        <f t="shared" si="20"/>
        <v/>
      </c>
      <c r="DH36" s="8">
        <f t="shared" si="21"/>
        <v>340</v>
      </c>
      <c r="DI36" s="9" t="str">
        <f t="shared" si="21"/>
        <v/>
      </c>
      <c r="DJ36" s="268">
        <f t="shared" si="17"/>
        <v>362</v>
      </c>
      <c r="DK36" s="269">
        <f t="shared" si="18"/>
        <v>0</v>
      </c>
      <c r="EE36" s="495">
        <v>25</v>
      </c>
      <c r="EF36" s="496" t="s">
        <v>57</v>
      </c>
      <c r="EG36" s="497" t="s">
        <v>350</v>
      </c>
      <c r="EH36" s="497">
        <v>100</v>
      </c>
      <c r="EI36" s="497">
        <v>0</v>
      </c>
      <c r="EJ36" s="498">
        <v>0</v>
      </c>
      <c r="EL36" s="484">
        <v>41</v>
      </c>
      <c r="EM36" s="55">
        <f t="shared" si="2"/>
        <v>88</v>
      </c>
      <c r="EN36" s="57"/>
      <c r="EO36" s="55">
        <v>0</v>
      </c>
      <c r="EP36" s="55">
        <f t="shared" si="3"/>
        <v>0</v>
      </c>
      <c r="EQ36" s="57"/>
      <c r="ER36" s="55">
        <v>70</v>
      </c>
      <c r="ES36" s="485">
        <f t="shared" si="4"/>
        <v>140</v>
      </c>
    </row>
    <row r="37" spans="1:149" ht="18" customHeight="1">
      <c r="A37" s="193">
        <v>29</v>
      </c>
      <c r="B37" s="208"/>
      <c r="C37" s="199"/>
      <c r="D37" s="208"/>
      <c r="E37" s="194">
        <v>11129</v>
      </c>
      <c r="F37" s="209"/>
      <c r="G37" s="205" t="s">
        <v>570</v>
      </c>
      <c r="H37" s="206" t="s">
        <v>571</v>
      </c>
      <c r="I37" s="205" t="s">
        <v>572</v>
      </c>
      <c r="J37" s="232">
        <v>10</v>
      </c>
      <c r="K37" s="232">
        <v>10</v>
      </c>
      <c r="L37" s="232">
        <v>8</v>
      </c>
      <c r="M37" s="232">
        <v>2</v>
      </c>
      <c r="N37" s="233">
        <v>70</v>
      </c>
      <c r="O37" s="234">
        <v>100</v>
      </c>
      <c r="P37" s="199">
        <v>10</v>
      </c>
      <c r="Q37" s="199">
        <v>10</v>
      </c>
      <c r="R37" s="199">
        <v>8</v>
      </c>
      <c r="S37" s="199">
        <v>2</v>
      </c>
      <c r="T37" s="189">
        <v>70</v>
      </c>
      <c r="U37" s="190">
        <v>100</v>
      </c>
      <c r="V37" s="239" t="s">
        <v>327</v>
      </c>
      <c r="W37" s="239">
        <v>10</v>
      </c>
      <c r="X37" s="239">
        <v>10</v>
      </c>
      <c r="Y37" s="239">
        <v>9</v>
      </c>
      <c r="Z37" s="523">
        <v>1</v>
      </c>
      <c r="AA37" s="228">
        <v>30</v>
      </c>
      <c r="AB37" s="471">
        <v>20</v>
      </c>
      <c r="AC37" s="231">
        <v>70</v>
      </c>
      <c r="AD37" s="229">
        <v>30</v>
      </c>
      <c r="AE37" s="199" t="s">
        <v>327</v>
      </c>
      <c r="AF37" s="199">
        <v>10</v>
      </c>
      <c r="AG37" s="199">
        <v>10</v>
      </c>
      <c r="AH37" s="199">
        <v>9</v>
      </c>
      <c r="AI37" s="199">
        <v>1</v>
      </c>
      <c r="AJ37" s="474">
        <v>50</v>
      </c>
      <c r="AK37" s="191">
        <v>20</v>
      </c>
      <c r="AL37" s="190">
        <v>70</v>
      </c>
      <c r="AM37" s="475">
        <v>30</v>
      </c>
      <c r="AN37" s="239" t="s">
        <v>327</v>
      </c>
      <c r="AO37" s="239">
        <v>10</v>
      </c>
      <c r="AP37" s="239">
        <v>10</v>
      </c>
      <c r="AQ37" s="239">
        <v>9</v>
      </c>
      <c r="AR37" s="239">
        <v>1</v>
      </c>
      <c r="AS37" s="230">
        <v>70</v>
      </c>
      <c r="AT37" s="471"/>
      <c r="AU37" s="231">
        <v>18</v>
      </c>
      <c r="AV37" s="229"/>
      <c r="AW37" s="1153" t="s">
        <v>91</v>
      </c>
      <c r="AX37" s="1155">
        <v>10</v>
      </c>
      <c r="AY37" s="1155">
        <v>10</v>
      </c>
      <c r="AZ37" s="1155">
        <v>10</v>
      </c>
      <c r="BA37" s="1153"/>
      <c r="BB37" s="1156">
        <v>50</v>
      </c>
      <c r="BC37" s="1156">
        <v>20</v>
      </c>
      <c r="BD37" s="1153">
        <v>70</v>
      </c>
      <c r="BE37" s="1153">
        <v>30</v>
      </c>
      <c r="BF37" s="199">
        <v>10</v>
      </c>
      <c r="BG37" s="199">
        <v>10</v>
      </c>
      <c r="BH37" s="199">
        <v>10</v>
      </c>
      <c r="BI37" s="191">
        <v>70</v>
      </c>
      <c r="BJ37" s="190">
        <v>100</v>
      </c>
      <c r="BK37" s="232">
        <v>30</v>
      </c>
      <c r="BL37" s="235">
        <v>30</v>
      </c>
      <c r="BM37" s="236">
        <v>40</v>
      </c>
      <c r="BN37" s="33"/>
      <c r="BO37" s="25"/>
      <c r="BP37" s="25"/>
      <c r="BQ37" s="7" t="str">
        <f t="shared" si="5"/>
        <v/>
      </c>
      <c r="BR37" s="267"/>
      <c r="BS37" s="7">
        <f t="shared" si="6"/>
        <v>44</v>
      </c>
      <c r="BT37" s="267"/>
      <c r="BU37" s="7">
        <f t="shared" si="7"/>
        <v>44</v>
      </c>
      <c r="BV37" s="267"/>
      <c r="BW37" s="7">
        <f t="shared" si="8"/>
        <v>42</v>
      </c>
      <c r="BX37" s="267"/>
      <c r="BY37" s="7">
        <f t="shared" si="9"/>
        <v>40</v>
      </c>
      <c r="BZ37" s="267"/>
      <c r="CA37" s="7">
        <f t="shared" si="10"/>
        <v>36</v>
      </c>
      <c r="CB37" s="267"/>
      <c r="CC37" s="7">
        <f t="shared" si="11"/>
        <v>34</v>
      </c>
      <c r="CD37" s="267"/>
      <c r="CE37" s="7">
        <f t="shared" si="12"/>
        <v>24</v>
      </c>
      <c r="CF37" s="267"/>
      <c r="CG37" s="7">
        <f t="shared" si="13"/>
        <v>28</v>
      </c>
      <c r="CH37" s="267"/>
      <c r="CI37" s="7">
        <f t="shared" si="14"/>
        <v>24</v>
      </c>
      <c r="CJ37" s="267"/>
      <c r="CK37" s="7">
        <f t="shared" si="15"/>
        <v>24</v>
      </c>
      <c r="CL37" s="267"/>
      <c r="CM37" s="7">
        <f t="shared" si="16"/>
        <v>22</v>
      </c>
      <c r="CN37" s="267"/>
      <c r="CO37" s="53"/>
      <c r="CP37" s="8">
        <f t="shared" si="19"/>
        <v>44</v>
      </c>
      <c r="CQ37" s="9" t="str">
        <f t="shared" si="19"/>
        <v/>
      </c>
      <c r="CR37" s="8">
        <f t="shared" si="20"/>
        <v>88</v>
      </c>
      <c r="CS37" s="9" t="str">
        <f t="shared" si="20"/>
        <v/>
      </c>
      <c r="CT37" s="8">
        <f t="shared" si="20"/>
        <v>130</v>
      </c>
      <c r="CU37" s="9" t="str">
        <f t="shared" si="20"/>
        <v/>
      </c>
      <c r="CV37" s="8">
        <f t="shared" si="20"/>
        <v>170</v>
      </c>
      <c r="CW37" s="9" t="str">
        <f t="shared" si="20"/>
        <v/>
      </c>
      <c r="CX37" s="8">
        <f t="shared" si="20"/>
        <v>206</v>
      </c>
      <c r="CY37" s="9" t="str">
        <f t="shared" si="20"/>
        <v/>
      </c>
      <c r="CZ37" s="8">
        <f t="shared" si="20"/>
        <v>240</v>
      </c>
      <c r="DA37" s="9" t="str">
        <f t="shared" si="20"/>
        <v/>
      </c>
      <c r="DB37" s="8">
        <f t="shared" si="20"/>
        <v>264</v>
      </c>
      <c r="DC37" s="9" t="str">
        <f t="shared" si="20"/>
        <v/>
      </c>
      <c r="DD37" s="8">
        <f t="shared" si="20"/>
        <v>292</v>
      </c>
      <c r="DE37" s="9" t="str">
        <f t="shared" si="20"/>
        <v/>
      </c>
      <c r="DF37" s="8">
        <f t="shared" si="20"/>
        <v>316</v>
      </c>
      <c r="DG37" s="9" t="str">
        <f t="shared" si="20"/>
        <v/>
      </c>
      <c r="DH37" s="8">
        <f t="shared" si="21"/>
        <v>340</v>
      </c>
      <c r="DI37" s="9" t="str">
        <f t="shared" si="21"/>
        <v/>
      </c>
      <c r="DJ37" s="268">
        <f t="shared" si="17"/>
        <v>362</v>
      </c>
      <c r="DK37" s="269">
        <f t="shared" si="18"/>
        <v>0</v>
      </c>
      <c r="EE37" s="495">
        <v>26</v>
      </c>
      <c r="EF37" s="496" t="s">
        <v>62</v>
      </c>
      <c r="EG37" s="497" t="s">
        <v>350</v>
      </c>
      <c r="EH37" s="497">
        <v>100</v>
      </c>
      <c r="EI37" s="497">
        <v>0</v>
      </c>
      <c r="EJ37" s="498">
        <v>0</v>
      </c>
      <c r="EL37" s="484">
        <v>40</v>
      </c>
      <c r="EM37" s="55">
        <f t="shared" si="2"/>
        <v>86</v>
      </c>
      <c r="EN37" s="57"/>
      <c r="EO37" s="57"/>
      <c r="EP37" s="57"/>
      <c r="EQ37" s="57"/>
      <c r="ER37" s="55">
        <v>69</v>
      </c>
      <c r="ES37" s="485">
        <f t="shared" si="4"/>
        <v>138</v>
      </c>
    </row>
    <row r="38" spans="1:149" ht="18" customHeight="1">
      <c r="A38" s="193">
        <v>30</v>
      </c>
      <c r="B38" s="208"/>
      <c r="C38" s="199"/>
      <c r="D38" s="208"/>
      <c r="E38" s="194">
        <v>11130</v>
      </c>
      <c r="F38" s="209"/>
      <c r="G38" s="205" t="s">
        <v>573</v>
      </c>
      <c r="H38" s="206" t="s">
        <v>574</v>
      </c>
      <c r="I38" s="205" t="s">
        <v>575</v>
      </c>
      <c r="J38" s="232">
        <v>10</v>
      </c>
      <c r="K38" s="232">
        <v>10</v>
      </c>
      <c r="L38" s="232">
        <v>8</v>
      </c>
      <c r="M38" s="232">
        <v>2</v>
      </c>
      <c r="N38" s="233">
        <v>70</v>
      </c>
      <c r="O38" s="234">
        <v>100</v>
      </c>
      <c r="P38" s="199">
        <v>10</v>
      </c>
      <c r="Q38" s="199">
        <v>10</v>
      </c>
      <c r="R38" s="199">
        <v>8</v>
      </c>
      <c r="S38" s="199">
        <v>2</v>
      </c>
      <c r="T38" s="189">
        <v>70</v>
      </c>
      <c r="U38" s="190">
        <v>100</v>
      </c>
      <c r="V38" s="239" t="s">
        <v>327</v>
      </c>
      <c r="W38" s="239">
        <v>10</v>
      </c>
      <c r="X38" s="239">
        <v>10</v>
      </c>
      <c r="Y38" s="239">
        <v>9</v>
      </c>
      <c r="Z38" s="523">
        <v>1</v>
      </c>
      <c r="AA38" s="228">
        <v>30</v>
      </c>
      <c r="AB38" s="471">
        <v>20</v>
      </c>
      <c r="AC38" s="231">
        <v>70</v>
      </c>
      <c r="AD38" s="229">
        <v>30</v>
      </c>
      <c r="AE38" s="199" t="s">
        <v>327</v>
      </c>
      <c r="AF38" s="199">
        <v>10</v>
      </c>
      <c r="AG38" s="199">
        <v>10</v>
      </c>
      <c r="AH38" s="199">
        <v>9</v>
      </c>
      <c r="AI38" s="199">
        <v>1</v>
      </c>
      <c r="AJ38" s="474">
        <v>50</v>
      </c>
      <c r="AK38" s="191">
        <v>20</v>
      </c>
      <c r="AL38" s="190">
        <v>70</v>
      </c>
      <c r="AM38" s="475">
        <v>30</v>
      </c>
      <c r="AN38" s="239" t="s">
        <v>327</v>
      </c>
      <c r="AO38" s="239">
        <v>10</v>
      </c>
      <c r="AP38" s="239">
        <v>10</v>
      </c>
      <c r="AQ38" s="239">
        <v>9</v>
      </c>
      <c r="AR38" s="239">
        <v>1</v>
      </c>
      <c r="AS38" s="230">
        <v>70</v>
      </c>
      <c r="AT38" s="471"/>
      <c r="AU38" s="231">
        <v>18</v>
      </c>
      <c r="AV38" s="229"/>
      <c r="AW38" s="1153" t="s">
        <v>91</v>
      </c>
      <c r="AX38" s="1155">
        <v>10</v>
      </c>
      <c r="AY38" s="1155">
        <v>10</v>
      </c>
      <c r="AZ38" s="1155">
        <v>10</v>
      </c>
      <c r="BA38" s="1153"/>
      <c r="BB38" s="1156">
        <v>50</v>
      </c>
      <c r="BC38" s="1156">
        <v>20</v>
      </c>
      <c r="BD38" s="1153">
        <v>70</v>
      </c>
      <c r="BE38" s="1153">
        <v>30</v>
      </c>
      <c r="BF38" s="199">
        <v>10</v>
      </c>
      <c r="BG38" s="199">
        <v>10</v>
      </c>
      <c r="BH38" s="199">
        <v>10</v>
      </c>
      <c r="BI38" s="191">
        <v>70</v>
      </c>
      <c r="BJ38" s="190">
        <v>100</v>
      </c>
      <c r="BK38" s="232">
        <v>30</v>
      </c>
      <c r="BL38" s="235">
        <v>30</v>
      </c>
      <c r="BM38" s="236">
        <v>40</v>
      </c>
      <c r="BN38" s="33"/>
      <c r="BO38" s="25"/>
      <c r="BP38" s="25"/>
      <c r="BQ38" s="7" t="str">
        <f t="shared" si="5"/>
        <v/>
      </c>
      <c r="BR38" s="267"/>
      <c r="BS38" s="7">
        <f t="shared" si="6"/>
        <v>44</v>
      </c>
      <c r="BT38" s="267"/>
      <c r="BU38" s="7">
        <f t="shared" si="7"/>
        <v>44</v>
      </c>
      <c r="BV38" s="267"/>
      <c r="BW38" s="7">
        <f t="shared" si="8"/>
        <v>42</v>
      </c>
      <c r="BX38" s="267"/>
      <c r="BY38" s="7">
        <f t="shared" si="9"/>
        <v>40</v>
      </c>
      <c r="BZ38" s="267"/>
      <c r="CA38" s="7">
        <f t="shared" si="10"/>
        <v>36</v>
      </c>
      <c r="CB38" s="267"/>
      <c r="CC38" s="7">
        <f t="shared" si="11"/>
        <v>34</v>
      </c>
      <c r="CD38" s="267"/>
      <c r="CE38" s="7">
        <f t="shared" si="12"/>
        <v>24</v>
      </c>
      <c r="CF38" s="267"/>
      <c r="CG38" s="7">
        <f t="shared" si="13"/>
        <v>28</v>
      </c>
      <c r="CH38" s="267"/>
      <c r="CI38" s="7">
        <f t="shared" si="14"/>
        <v>24</v>
      </c>
      <c r="CJ38" s="267"/>
      <c r="CK38" s="7">
        <f t="shared" si="15"/>
        <v>24</v>
      </c>
      <c r="CL38" s="267"/>
      <c r="CM38" s="7">
        <f t="shared" si="16"/>
        <v>22</v>
      </c>
      <c r="CN38" s="267"/>
      <c r="CO38" s="53"/>
      <c r="CP38" s="8">
        <f t="shared" si="19"/>
        <v>44</v>
      </c>
      <c r="CQ38" s="9" t="str">
        <f t="shared" si="19"/>
        <v/>
      </c>
      <c r="CR38" s="8">
        <f t="shared" si="20"/>
        <v>88</v>
      </c>
      <c r="CS38" s="9" t="str">
        <f t="shared" si="20"/>
        <v/>
      </c>
      <c r="CT38" s="8">
        <f t="shared" si="20"/>
        <v>130</v>
      </c>
      <c r="CU38" s="9" t="str">
        <f t="shared" si="20"/>
        <v/>
      </c>
      <c r="CV38" s="8">
        <f t="shared" si="20"/>
        <v>170</v>
      </c>
      <c r="CW38" s="9" t="str">
        <f t="shared" si="20"/>
        <v/>
      </c>
      <c r="CX38" s="8">
        <f t="shared" si="20"/>
        <v>206</v>
      </c>
      <c r="CY38" s="9" t="str">
        <f t="shared" si="20"/>
        <v/>
      </c>
      <c r="CZ38" s="8">
        <f t="shared" si="20"/>
        <v>240</v>
      </c>
      <c r="DA38" s="9" t="str">
        <f t="shared" si="20"/>
        <v/>
      </c>
      <c r="DB38" s="8">
        <f t="shared" si="20"/>
        <v>264</v>
      </c>
      <c r="DC38" s="9" t="str">
        <f t="shared" si="20"/>
        <v/>
      </c>
      <c r="DD38" s="8">
        <f t="shared" si="20"/>
        <v>292</v>
      </c>
      <c r="DE38" s="9" t="str">
        <f t="shared" si="20"/>
        <v/>
      </c>
      <c r="DF38" s="8">
        <f t="shared" si="20"/>
        <v>316</v>
      </c>
      <c r="DG38" s="9" t="str">
        <f t="shared" ref="DG38:DG69" si="22">IF(CJ38="","",SUM(DE38,CJ38))</f>
        <v/>
      </c>
      <c r="DH38" s="8">
        <f t="shared" si="21"/>
        <v>340</v>
      </c>
      <c r="DI38" s="9" t="str">
        <f t="shared" si="21"/>
        <v/>
      </c>
      <c r="DJ38" s="268">
        <f t="shared" si="17"/>
        <v>362</v>
      </c>
      <c r="DK38" s="269">
        <f t="shared" si="18"/>
        <v>0</v>
      </c>
      <c r="EE38" s="495">
        <v>12</v>
      </c>
      <c r="EF38" s="496" t="s">
        <v>84</v>
      </c>
      <c r="EG38" s="497" t="s">
        <v>350</v>
      </c>
      <c r="EH38" s="497">
        <v>100</v>
      </c>
      <c r="EI38" s="497">
        <v>0</v>
      </c>
      <c r="EJ38" s="498">
        <v>0</v>
      </c>
      <c r="EL38" s="484">
        <v>39</v>
      </c>
      <c r="EM38" s="55">
        <f t="shared" si="2"/>
        <v>84</v>
      </c>
      <c r="EN38" s="57"/>
      <c r="EO38" s="57"/>
      <c r="EP38" s="57"/>
      <c r="EQ38" s="57"/>
      <c r="ER38" s="55">
        <v>68</v>
      </c>
      <c r="ES38" s="485">
        <f t="shared" si="4"/>
        <v>136</v>
      </c>
    </row>
    <row r="39" spans="1:149" ht="18" customHeight="1">
      <c r="A39" s="193"/>
      <c r="B39" s="208"/>
      <c r="C39" s="199"/>
      <c r="D39" s="208"/>
      <c r="E39" s="194">
        <v>11131</v>
      </c>
      <c r="F39" s="209"/>
      <c r="G39" s="205" t="s">
        <v>576</v>
      </c>
      <c r="H39" s="206" t="s">
        <v>577</v>
      </c>
      <c r="I39" s="205" t="s">
        <v>578</v>
      </c>
      <c r="J39" s="232">
        <v>10</v>
      </c>
      <c r="K39" s="232">
        <v>10</v>
      </c>
      <c r="L39" s="232">
        <v>8</v>
      </c>
      <c r="M39" s="232">
        <v>2</v>
      </c>
      <c r="N39" s="233">
        <v>70</v>
      </c>
      <c r="O39" s="234">
        <v>100</v>
      </c>
      <c r="P39" s="199">
        <v>10</v>
      </c>
      <c r="Q39" s="199">
        <v>10</v>
      </c>
      <c r="R39" s="199">
        <v>8</v>
      </c>
      <c r="S39" s="199">
        <v>2</v>
      </c>
      <c r="T39" s="189">
        <v>70</v>
      </c>
      <c r="U39" s="190">
        <v>100</v>
      </c>
      <c r="V39" s="239" t="s">
        <v>327</v>
      </c>
      <c r="W39" s="239">
        <v>10</v>
      </c>
      <c r="X39" s="239">
        <v>10</v>
      </c>
      <c r="Y39" s="239">
        <v>9</v>
      </c>
      <c r="Z39" s="523">
        <v>1</v>
      </c>
      <c r="AA39" s="228">
        <v>30</v>
      </c>
      <c r="AB39" s="471">
        <v>20</v>
      </c>
      <c r="AC39" s="231">
        <v>70</v>
      </c>
      <c r="AD39" s="229">
        <v>30</v>
      </c>
      <c r="AE39" s="199" t="s">
        <v>327</v>
      </c>
      <c r="AF39" s="199">
        <v>10</v>
      </c>
      <c r="AG39" s="199">
        <v>10</v>
      </c>
      <c r="AH39" s="199">
        <v>9</v>
      </c>
      <c r="AI39" s="199">
        <v>1</v>
      </c>
      <c r="AJ39" s="474">
        <v>50</v>
      </c>
      <c r="AK39" s="191">
        <v>20</v>
      </c>
      <c r="AL39" s="190">
        <v>70</v>
      </c>
      <c r="AM39" s="475">
        <v>30</v>
      </c>
      <c r="AN39" s="239" t="s">
        <v>327</v>
      </c>
      <c r="AO39" s="239">
        <v>10</v>
      </c>
      <c r="AP39" s="239">
        <v>10</v>
      </c>
      <c r="AQ39" s="239">
        <v>9</v>
      </c>
      <c r="AR39" s="239">
        <v>1</v>
      </c>
      <c r="AS39" s="230">
        <v>70</v>
      </c>
      <c r="AT39" s="471"/>
      <c r="AU39" s="231">
        <v>18</v>
      </c>
      <c r="AV39" s="229"/>
      <c r="AW39" s="1153" t="s">
        <v>91</v>
      </c>
      <c r="AX39" s="1155">
        <v>10</v>
      </c>
      <c r="AY39" s="1155">
        <v>10</v>
      </c>
      <c r="AZ39" s="1155">
        <v>10</v>
      </c>
      <c r="BA39" s="1153"/>
      <c r="BB39" s="1156">
        <v>50</v>
      </c>
      <c r="BC39" s="1156">
        <v>20</v>
      </c>
      <c r="BD39" s="1153">
        <v>70</v>
      </c>
      <c r="BE39" s="1153">
        <v>30</v>
      </c>
      <c r="BF39" s="199">
        <v>10</v>
      </c>
      <c r="BG39" s="199">
        <v>10</v>
      </c>
      <c r="BH39" s="199">
        <v>10</v>
      </c>
      <c r="BI39" s="191">
        <v>70</v>
      </c>
      <c r="BJ39" s="190">
        <v>100</v>
      </c>
      <c r="BK39" s="232">
        <v>30</v>
      </c>
      <c r="BL39" s="235">
        <v>30</v>
      </c>
      <c r="BM39" s="236">
        <v>40</v>
      </c>
      <c r="BN39" s="33"/>
      <c r="BO39" s="25"/>
      <c r="BP39" s="25"/>
      <c r="BQ39" s="7" t="str">
        <f t="shared" si="5"/>
        <v/>
      </c>
      <c r="BR39" s="267"/>
      <c r="BS39" s="7">
        <f t="shared" si="6"/>
        <v>44</v>
      </c>
      <c r="BT39" s="267"/>
      <c r="BU39" s="7">
        <f t="shared" si="7"/>
        <v>44</v>
      </c>
      <c r="BV39" s="267"/>
      <c r="BW39" s="7">
        <f t="shared" si="8"/>
        <v>42</v>
      </c>
      <c r="BX39" s="267"/>
      <c r="BY39" s="7">
        <f t="shared" si="9"/>
        <v>40</v>
      </c>
      <c r="BZ39" s="267"/>
      <c r="CA39" s="7">
        <f t="shared" si="10"/>
        <v>36</v>
      </c>
      <c r="CB39" s="267"/>
      <c r="CC39" s="7">
        <f t="shared" si="11"/>
        <v>34</v>
      </c>
      <c r="CD39" s="267"/>
      <c r="CE39" s="7">
        <f t="shared" si="12"/>
        <v>24</v>
      </c>
      <c r="CF39" s="267"/>
      <c r="CG39" s="7">
        <f t="shared" si="13"/>
        <v>28</v>
      </c>
      <c r="CH39" s="267"/>
      <c r="CI39" s="7">
        <f t="shared" si="14"/>
        <v>24</v>
      </c>
      <c r="CJ39" s="267"/>
      <c r="CK39" s="7">
        <f t="shared" si="15"/>
        <v>24</v>
      </c>
      <c r="CL39" s="267"/>
      <c r="CM39" s="7">
        <f t="shared" si="16"/>
        <v>22</v>
      </c>
      <c r="CN39" s="267"/>
      <c r="CO39" s="53"/>
      <c r="CP39" s="8">
        <f t="shared" si="19"/>
        <v>44</v>
      </c>
      <c r="CQ39" s="9" t="str">
        <f t="shared" si="19"/>
        <v/>
      </c>
      <c r="CR39" s="8">
        <f t="shared" ref="CR39:DF55" si="23">IF(BU39="","",SUM(CP39,BU39))</f>
        <v>88</v>
      </c>
      <c r="CS39" s="9" t="str">
        <f t="shared" si="23"/>
        <v/>
      </c>
      <c r="CT39" s="8">
        <f t="shared" si="23"/>
        <v>130</v>
      </c>
      <c r="CU39" s="9" t="str">
        <f t="shared" si="23"/>
        <v/>
      </c>
      <c r="CV39" s="8">
        <f t="shared" si="23"/>
        <v>170</v>
      </c>
      <c r="CW39" s="9" t="str">
        <f t="shared" si="23"/>
        <v/>
      </c>
      <c r="CX39" s="8">
        <f t="shared" si="23"/>
        <v>206</v>
      </c>
      <c r="CY39" s="9" t="str">
        <f t="shared" si="23"/>
        <v/>
      </c>
      <c r="CZ39" s="8">
        <f t="shared" si="23"/>
        <v>240</v>
      </c>
      <c r="DA39" s="9" t="str">
        <f t="shared" si="23"/>
        <v/>
      </c>
      <c r="DB39" s="8">
        <f t="shared" si="23"/>
        <v>264</v>
      </c>
      <c r="DC39" s="9" t="str">
        <f t="shared" si="23"/>
        <v/>
      </c>
      <c r="DD39" s="8">
        <f t="shared" si="23"/>
        <v>292</v>
      </c>
      <c r="DE39" s="9" t="str">
        <f t="shared" si="23"/>
        <v/>
      </c>
      <c r="DF39" s="8">
        <f t="shared" si="23"/>
        <v>316</v>
      </c>
      <c r="DG39" s="9" t="str">
        <f t="shared" si="22"/>
        <v/>
      </c>
      <c r="DH39" s="8">
        <f t="shared" si="21"/>
        <v>340</v>
      </c>
      <c r="DI39" s="9" t="str">
        <f t="shared" si="21"/>
        <v/>
      </c>
      <c r="DJ39" s="268">
        <f t="shared" si="17"/>
        <v>362</v>
      </c>
      <c r="DK39" s="269">
        <f t="shared" si="18"/>
        <v>0</v>
      </c>
      <c r="EE39" s="495">
        <v>23</v>
      </c>
      <c r="EF39" s="496" t="s">
        <v>60</v>
      </c>
      <c r="EG39" s="497" t="s">
        <v>350</v>
      </c>
      <c r="EH39" s="497">
        <v>100</v>
      </c>
      <c r="EI39" s="497">
        <v>0</v>
      </c>
      <c r="EJ39" s="498">
        <v>0</v>
      </c>
      <c r="EL39" s="484">
        <v>38</v>
      </c>
      <c r="EM39" s="55">
        <f t="shared" si="2"/>
        <v>82</v>
      </c>
      <c r="EN39" s="57"/>
      <c r="EO39" s="57"/>
      <c r="EP39" s="57"/>
      <c r="EQ39" s="57"/>
      <c r="ER39" s="55">
        <v>67</v>
      </c>
      <c r="ES39" s="485">
        <f t="shared" si="4"/>
        <v>134</v>
      </c>
    </row>
    <row r="40" spans="1:149" ht="18" customHeight="1">
      <c r="A40" s="193"/>
      <c r="B40" s="208"/>
      <c r="C40" s="199"/>
      <c r="D40" s="208"/>
      <c r="E40" s="194">
        <v>11132</v>
      </c>
      <c r="F40" s="209"/>
      <c r="G40" s="205" t="s">
        <v>579</v>
      </c>
      <c r="H40" s="206" t="s">
        <v>580</v>
      </c>
      <c r="I40" s="205" t="s">
        <v>581</v>
      </c>
      <c r="J40" s="232">
        <v>10</v>
      </c>
      <c r="K40" s="232">
        <v>10</v>
      </c>
      <c r="L40" s="232">
        <v>8</v>
      </c>
      <c r="M40" s="232">
        <v>2</v>
      </c>
      <c r="N40" s="233">
        <v>70</v>
      </c>
      <c r="O40" s="234">
        <v>100</v>
      </c>
      <c r="P40" s="199">
        <v>10</v>
      </c>
      <c r="Q40" s="199">
        <v>10</v>
      </c>
      <c r="R40" s="199">
        <v>8</v>
      </c>
      <c r="S40" s="199">
        <v>2</v>
      </c>
      <c r="T40" s="189">
        <v>70</v>
      </c>
      <c r="U40" s="190">
        <v>100</v>
      </c>
      <c r="V40" s="239" t="s">
        <v>327</v>
      </c>
      <c r="W40" s="239">
        <v>10</v>
      </c>
      <c r="X40" s="239">
        <v>10</v>
      </c>
      <c r="Y40" s="239">
        <v>9</v>
      </c>
      <c r="Z40" s="523">
        <v>1</v>
      </c>
      <c r="AA40" s="228">
        <v>30</v>
      </c>
      <c r="AB40" s="471">
        <v>20</v>
      </c>
      <c r="AC40" s="231">
        <v>70</v>
      </c>
      <c r="AD40" s="229">
        <v>30</v>
      </c>
      <c r="AE40" s="199" t="s">
        <v>327</v>
      </c>
      <c r="AF40" s="199">
        <v>10</v>
      </c>
      <c r="AG40" s="199">
        <v>10</v>
      </c>
      <c r="AH40" s="199">
        <v>9</v>
      </c>
      <c r="AI40" s="199">
        <v>1</v>
      </c>
      <c r="AJ40" s="474">
        <v>50</v>
      </c>
      <c r="AK40" s="191">
        <v>20</v>
      </c>
      <c r="AL40" s="190">
        <v>70</v>
      </c>
      <c r="AM40" s="475">
        <v>30</v>
      </c>
      <c r="AN40" s="239" t="s">
        <v>327</v>
      </c>
      <c r="AO40" s="239">
        <v>10</v>
      </c>
      <c r="AP40" s="239">
        <v>10</v>
      </c>
      <c r="AQ40" s="239">
        <v>9</v>
      </c>
      <c r="AR40" s="239">
        <v>1</v>
      </c>
      <c r="AS40" s="230">
        <v>70</v>
      </c>
      <c r="AT40" s="471"/>
      <c r="AU40" s="231">
        <v>18</v>
      </c>
      <c r="AV40" s="229"/>
      <c r="AW40" s="1153" t="s">
        <v>91</v>
      </c>
      <c r="AX40" s="1155">
        <v>10</v>
      </c>
      <c r="AY40" s="1155">
        <v>10</v>
      </c>
      <c r="AZ40" s="1155">
        <v>10</v>
      </c>
      <c r="BA40" s="1153"/>
      <c r="BB40" s="1156">
        <v>50</v>
      </c>
      <c r="BC40" s="1156">
        <v>20</v>
      </c>
      <c r="BD40" s="1153">
        <v>70</v>
      </c>
      <c r="BE40" s="1153">
        <v>30</v>
      </c>
      <c r="BF40" s="199">
        <v>10</v>
      </c>
      <c r="BG40" s="199">
        <v>10</v>
      </c>
      <c r="BH40" s="199">
        <v>10</v>
      </c>
      <c r="BI40" s="191">
        <v>70</v>
      </c>
      <c r="BJ40" s="190">
        <v>100</v>
      </c>
      <c r="BK40" s="232">
        <v>30</v>
      </c>
      <c r="BL40" s="235">
        <v>30</v>
      </c>
      <c r="BM40" s="236">
        <v>40</v>
      </c>
      <c r="BN40" s="33"/>
      <c r="BO40" s="25"/>
      <c r="BP40" s="25"/>
      <c r="BQ40" s="7" t="str">
        <f t="shared" si="5"/>
        <v/>
      </c>
      <c r="BR40" s="267"/>
      <c r="BS40" s="7">
        <f t="shared" si="6"/>
        <v>44</v>
      </c>
      <c r="BT40" s="267"/>
      <c r="BU40" s="7">
        <f t="shared" si="7"/>
        <v>44</v>
      </c>
      <c r="BV40" s="267"/>
      <c r="BW40" s="7">
        <f t="shared" si="8"/>
        <v>42</v>
      </c>
      <c r="BX40" s="267"/>
      <c r="BY40" s="7">
        <f t="shared" si="9"/>
        <v>40</v>
      </c>
      <c r="BZ40" s="267"/>
      <c r="CA40" s="7">
        <f t="shared" si="10"/>
        <v>36</v>
      </c>
      <c r="CB40" s="267"/>
      <c r="CC40" s="7">
        <f t="shared" si="11"/>
        <v>34</v>
      </c>
      <c r="CD40" s="267"/>
      <c r="CE40" s="7">
        <f t="shared" si="12"/>
        <v>24</v>
      </c>
      <c r="CF40" s="267"/>
      <c r="CG40" s="7">
        <f t="shared" si="13"/>
        <v>28</v>
      </c>
      <c r="CH40" s="267"/>
      <c r="CI40" s="7">
        <f t="shared" si="14"/>
        <v>24</v>
      </c>
      <c r="CJ40" s="267"/>
      <c r="CK40" s="7">
        <f t="shared" si="15"/>
        <v>24</v>
      </c>
      <c r="CL40" s="267"/>
      <c r="CM40" s="7">
        <f t="shared" si="16"/>
        <v>22</v>
      </c>
      <c r="CN40" s="267"/>
      <c r="CO40" s="53"/>
      <c r="CP40" s="8">
        <f t="shared" si="19"/>
        <v>44</v>
      </c>
      <c r="CQ40" s="9" t="str">
        <f t="shared" si="19"/>
        <v/>
      </c>
      <c r="CR40" s="8">
        <f t="shared" si="23"/>
        <v>88</v>
      </c>
      <c r="CS40" s="9" t="str">
        <f t="shared" si="23"/>
        <v/>
      </c>
      <c r="CT40" s="8">
        <f t="shared" si="23"/>
        <v>130</v>
      </c>
      <c r="CU40" s="9" t="str">
        <f t="shared" si="23"/>
        <v/>
      </c>
      <c r="CV40" s="8">
        <f t="shared" si="23"/>
        <v>170</v>
      </c>
      <c r="CW40" s="9" t="str">
        <f t="shared" si="23"/>
        <v/>
      </c>
      <c r="CX40" s="8">
        <f t="shared" si="23"/>
        <v>206</v>
      </c>
      <c r="CY40" s="9" t="str">
        <f t="shared" si="23"/>
        <v/>
      </c>
      <c r="CZ40" s="8">
        <f t="shared" si="23"/>
        <v>240</v>
      </c>
      <c r="DA40" s="9" t="str">
        <f t="shared" si="23"/>
        <v/>
      </c>
      <c r="DB40" s="8">
        <f t="shared" si="23"/>
        <v>264</v>
      </c>
      <c r="DC40" s="9" t="str">
        <f t="shared" si="23"/>
        <v/>
      </c>
      <c r="DD40" s="8">
        <f t="shared" si="23"/>
        <v>292</v>
      </c>
      <c r="DE40" s="9" t="str">
        <f t="shared" si="23"/>
        <v/>
      </c>
      <c r="DF40" s="8">
        <f t="shared" si="23"/>
        <v>316</v>
      </c>
      <c r="DG40" s="9" t="str">
        <f t="shared" si="22"/>
        <v/>
      </c>
      <c r="DH40" s="8">
        <f t="shared" si="21"/>
        <v>340</v>
      </c>
      <c r="DI40" s="9" t="str">
        <f t="shared" si="21"/>
        <v/>
      </c>
      <c r="DJ40" s="268">
        <f t="shared" si="17"/>
        <v>362</v>
      </c>
      <c r="DK40" s="269">
        <f t="shared" si="18"/>
        <v>0</v>
      </c>
      <c r="EE40" s="495">
        <v>29</v>
      </c>
      <c r="EF40" s="496" t="s">
        <v>52</v>
      </c>
      <c r="EG40" s="497" t="s">
        <v>350</v>
      </c>
      <c r="EH40" s="497">
        <v>100</v>
      </c>
      <c r="EI40" s="497">
        <v>0</v>
      </c>
      <c r="EJ40" s="498">
        <v>0</v>
      </c>
      <c r="EL40" s="484">
        <v>37</v>
      </c>
      <c r="EM40" s="55">
        <f t="shared" si="2"/>
        <v>80</v>
      </c>
      <c r="EN40" s="57"/>
      <c r="EO40" s="57"/>
      <c r="EP40" s="57"/>
      <c r="EQ40" s="57"/>
      <c r="ER40" s="55">
        <v>66</v>
      </c>
      <c r="ES40" s="485">
        <f t="shared" si="4"/>
        <v>132</v>
      </c>
    </row>
    <row r="41" spans="1:149" ht="18" customHeight="1">
      <c r="A41" s="193"/>
      <c r="B41" s="208"/>
      <c r="C41" s="199"/>
      <c r="D41" s="208"/>
      <c r="E41" s="194">
        <v>11133</v>
      </c>
      <c r="F41" s="209"/>
      <c r="G41" s="205" t="s">
        <v>582</v>
      </c>
      <c r="H41" s="206" t="s">
        <v>583</v>
      </c>
      <c r="I41" s="205" t="s">
        <v>584</v>
      </c>
      <c r="J41" s="232">
        <v>10</v>
      </c>
      <c r="K41" s="232">
        <v>10</v>
      </c>
      <c r="L41" s="232">
        <v>8</v>
      </c>
      <c r="M41" s="232">
        <v>2</v>
      </c>
      <c r="N41" s="233">
        <v>70</v>
      </c>
      <c r="O41" s="234">
        <v>100</v>
      </c>
      <c r="P41" s="199">
        <v>10</v>
      </c>
      <c r="Q41" s="199">
        <v>10</v>
      </c>
      <c r="R41" s="199">
        <v>8</v>
      </c>
      <c r="S41" s="199">
        <v>2</v>
      </c>
      <c r="T41" s="189">
        <v>70</v>
      </c>
      <c r="U41" s="190">
        <v>100</v>
      </c>
      <c r="V41" s="239" t="s">
        <v>327</v>
      </c>
      <c r="W41" s="239">
        <v>10</v>
      </c>
      <c r="X41" s="239">
        <v>10</v>
      </c>
      <c r="Y41" s="239">
        <v>9</v>
      </c>
      <c r="Z41" s="523">
        <v>1</v>
      </c>
      <c r="AA41" s="228">
        <v>30</v>
      </c>
      <c r="AB41" s="471">
        <v>20</v>
      </c>
      <c r="AC41" s="231">
        <v>70</v>
      </c>
      <c r="AD41" s="229">
        <v>30</v>
      </c>
      <c r="AE41" s="199" t="s">
        <v>327</v>
      </c>
      <c r="AF41" s="199">
        <v>10</v>
      </c>
      <c r="AG41" s="199">
        <v>10</v>
      </c>
      <c r="AH41" s="199">
        <v>9</v>
      </c>
      <c r="AI41" s="199">
        <v>1</v>
      </c>
      <c r="AJ41" s="474">
        <v>50</v>
      </c>
      <c r="AK41" s="191">
        <v>20</v>
      </c>
      <c r="AL41" s="190">
        <v>70</v>
      </c>
      <c r="AM41" s="475">
        <v>30</v>
      </c>
      <c r="AN41" s="239" t="s">
        <v>327</v>
      </c>
      <c r="AO41" s="239">
        <v>10</v>
      </c>
      <c r="AP41" s="239">
        <v>10</v>
      </c>
      <c r="AQ41" s="239">
        <v>9</v>
      </c>
      <c r="AR41" s="239">
        <v>1</v>
      </c>
      <c r="AS41" s="230">
        <v>70</v>
      </c>
      <c r="AT41" s="471"/>
      <c r="AU41" s="231">
        <v>18</v>
      </c>
      <c r="AV41" s="229"/>
      <c r="AW41" s="1153" t="s">
        <v>91</v>
      </c>
      <c r="AX41" s="1155">
        <v>10</v>
      </c>
      <c r="AY41" s="1155">
        <v>10</v>
      </c>
      <c r="AZ41" s="1155">
        <v>10</v>
      </c>
      <c r="BA41" s="1153"/>
      <c r="BB41" s="1156">
        <v>50</v>
      </c>
      <c r="BC41" s="1156">
        <v>20</v>
      </c>
      <c r="BD41" s="1153">
        <v>70</v>
      </c>
      <c r="BE41" s="1153">
        <v>30</v>
      </c>
      <c r="BF41" s="199">
        <v>10</v>
      </c>
      <c r="BG41" s="199">
        <v>10</v>
      </c>
      <c r="BH41" s="199">
        <v>10</v>
      </c>
      <c r="BI41" s="191">
        <v>70</v>
      </c>
      <c r="BJ41" s="190">
        <v>100</v>
      </c>
      <c r="BK41" s="232">
        <v>30</v>
      </c>
      <c r="BL41" s="235">
        <v>30</v>
      </c>
      <c r="BM41" s="236">
        <v>40</v>
      </c>
      <c r="BN41" s="33"/>
      <c r="BO41" s="25"/>
      <c r="BP41" s="25"/>
      <c r="BQ41" s="7" t="str">
        <f t="shared" si="5"/>
        <v/>
      </c>
      <c r="BR41" s="267"/>
      <c r="BS41" s="7">
        <f t="shared" si="6"/>
        <v>44</v>
      </c>
      <c r="BT41" s="267"/>
      <c r="BU41" s="7">
        <f t="shared" si="7"/>
        <v>44</v>
      </c>
      <c r="BV41" s="267"/>
      <c r="BW41" s="7">
        <f t="shared" si="8"/>
        <v>42</v>
      </c>
      <c r="BX41" s="267"/>
      <c r="BY41" s="7">
        <f t="shared" si="9"/>
        <v>40</v>
      </c>
      <c r="BZ41" s="267"/>
      <c r="CA41" s="7">
        <f t="shared" si="10"/>
        <v>36</v>
      </c>
      <c r="CB41" s="267"/>
      <c r="CC41" s="7">
        <f t="shared" si="11"/>
        <v>34</v>
      </c>
      <c r="CD41" s="267"/>
      <c r="CE41" s="7">
        <f t="shared" si="12"/>
        <v>24</v>
      </c>
      <c r="CF41" s="267"/>
      <c r="CG41" s="7">
        <f t="shared" si="13"/>
        <v>28</v>
      </c>
      <c r="CH41" s="267"/>
      <c r="CI41" s="7">
        <f t="shared" si="14"/>
        <v>24</v>
      </c>
      <c r="CJ41" s="267"/>
      <c r="CK41" s="7">
        <f t="shared" si="15"/>
        <v>24</v>
      </c>
      <c r="CL41" s="267"/>
      <c r="CM41" s="7">
        <f t="shared" si="16"/>
        <v>22</v>
      </c>
      <c r="CN41" s="267"/>
      <c r="CO41" s="53"/>
      <c r="CP41" s="8">
        <f t="shared" si="19"/>
        <v>44</v>
      </c>
      <c r="CQ41" s="9" t="str">
        <f t="shared" si="19"/>
        <v/>
      </c>
      <c r="CR41" s="8">
        <f t="shared" si="23"/>
        <v>88</v>
      </c>
      <c r="CS41" s="9" t="str">
        <f t="shared" si="23"/>
        <v/>
      </c>
      <c r="CT41" s="8">
        <f t="shared" si="23"/>
        <v>130</v>
      </c>
      <c r="CU41" s="9" t="str">
        <f t="shared" si="23"/>
        <v/>
      </c>
      <c r="CV41" s="8">
        <f t="shared" si="23"/>
        <v>170</v>
      </c>
      <c r="CW41" s="9" t="str">
        <f t="shared" si="23"/>
        <v/>
      </c>
      <c r="CX41" s="8">
        <f t="shared" si="23"/>
        <v>206</v>
      </c>
      <c r="CY41" s="9" t="str">
        <f t="shared" si="23"/>
        <v/>
      </c>
      <c r="CZ41" s="8">
        <f t="shared" si="23"/>
        <v>240</v>
      </c>
      <c r="DA41" s="9" t="str">
        <f t="shared" si="23"/>
        <v/>
      </c>
      <c r="DB41" s="8">
        <f t="shared" si="23"/>
        <v>264</v>
      </c>
      <c r="DC41" s="9" t="str">
        <f t="shared" si="23"/>
        <v/>
      </c>
      <c r="DD41" s="8">
        <f t="shared" si="23"/>
        <v>292</v>
      </c>
      <c r="DE41" s="9" t="str">
        <f t="shared" si="23"/>
        <v/>
      </c>
      <c r="DF41" s="8">
        <f t="shared" si="23"/>
        <v>316</v>
      </c>
      <c r="DG41" s="9" t="str">
        <f t="shared" si="22"/>
        <v/>
      </c>
      <c r="DH41" s="8">
        <f t="shared" si="21"/>
        <v>340</v>
      </c>
      <c r="DI41" s="9" t="str">
        <f t="shared" si="21"/>
        <v/>
      </c>
      <c r="DJ41" s="268">
        <f t="shared" ref="DJ41:DJ72" si="24">IF(E41="","",SUM(BQ41,BS41,BU41,BW41,BY41,CA41,CC41,CE41,CG41,CI41,CK41,CM41))</f>
        <v>362</v>
      </c>
      <c r="DK41" s="269">
        <f t="shared" ref="DK41:DK72" si="25">IF(E41="","",SUM(BR41,BT41,BV41,BX41,BZ41,CB41,CD41,CF41,CH41,CJ41,CL41,CN41))</f>
        <v>0</v>
      </c>
      <c r="EE41" s="495">
        <v>22</v>
      </c>
      <c r="EF41" s="496" t="s">
        <v>56</v>
      </c>
      <c r="EG41" s="497" t="s">
        <v>350</v>
      </c>
      <c r="EH41" s="497">
        <v>100</v>
      </c>
      <c r="EI41" s="497">
        <v>0</v>
      </c>
      <c r="EJ41" s="498">
        <v>0</v>
      </c>
      <c r="EL41" s="484">
        <v>36</v>
      </c>
      <c r="EM41" s="55">
        <f t="shared" si="2"/>
        <v>78</v>
      </c>
      <c r="EN41" s="57"/>
      <c r="EO41" s="57"/>
      <c r="EP41" s="57"/>
      <c r="EQ41" s="57"/>
      <c r="ER41" s="55">
        <v>65</v>
      </c>
      <c r="ES41" s="485">
        <f t="shared" si="4"/>
        <v>130</v>
      </c>
    </row>
    <row r="42" spans="1:149" ht="18" customHeight="1">
      <c r="A42" s="193"/>
      <c r="B42" s="208"/>
      <c r="C42" s="199"/>
      <c r="D42" s="208"/>
      <c r="E42" s="194">
        <v>11134</v>
      </c>
      <c r="F42" s="209"/>
      <c r="G42" s="205" t="s">
        <v>585</v>
      </c>
      <c r="H42" s="206" t="s">
        <v>586</v>
      </c>
      <c r="I42" s="205" t="s">
        <v>587</v>
      </c>
      <c r="J42" s="232">
        <v>10</v>
      </c>
      <c r="K42" s="232">
        <v>10</v>
      </c>
      <c r="L42" s="232">
        <v>8</v>
      </c>
      <c r="M42" s="232">
        <v>2</v>
      </c>
      <c r="N42" s="233">
        <v>70</v>
      </c>
      <c r="O42" s="234">
        <v>100</v>
      </c>
      <c r="P42" s="199">
        <v>10</v>
      </c>
      <c r="Q42" s="199">
        <v>10</v>
      </c>
      <c r="R42" s="199">
        <v>8</v>
      </c>
      <c r="S42" s="199">
        <v>2</v>
      </c>
      <c r="T42" s="189">
        <v>70</v>
      </c>
      <c r="U42" s="190">
        <v>100</v>
      </c>
      <c r="V42" s="239" t="s">
        <v>327</v>
      </c>
      <c r="W42" s="239">
        <v>10</v>
      </c>
      <c r="X42" s="239">
        <v>10</v>
      </c>
      <c r="Y42" s="239">
        <v>9</v>
      </c>
      <c r="Z42" s="523">
        <v>1</v>
      </c>
      <c r="AA42" s="228">
        <v>30</v>
      </c>
      <c r="AB42" s="471">
        <v>20</v>
      </c>
      <c r="AC42" s="231">
        <v>70</v>
      </c>
      <c r="AD42" s="229">
        <v>30</v>
      </c>
      <c r="AE42" s="199" t="s">
        <v>327</v>
      </c>
      <c r="AF42" s="199">
        <v>10</v>
      </c>
      <c r="AG42" s="199">
        <v>10</v>
      </c>
      <c r="AH42" s="199">
        <v>9</v>
      </c>
      <c r="AI42" s="199">
        <v>1</v>
      </c>
      <c r="AJ42" s="474">
        <v>50</v>
      </c>
      <c r="AK42" s="191">
        <v>20</v>
      </c>
      <c r="AL42" s="190">
        <v>70</v>
      </c>
      <c r="AM42" s="475">
        <v>30</v>
      </c>
      <c r="AN42" s="239" t="s">
        <v>327</v>
      </c>
      <c r="AO42" s="239">
        <v>10</v>
      </c>
      <c r="AP42" s="239">
        <v>10</v>
      </c>
      <c r="AQ42" s="239">
        <v>9</v>
      </c>
      <c r="AR42" s="239">
        <v>1</v>
      </c>
      <c r="AS42" s="230">
        <v>70</v>
      </c>
      <c r="AT42" s="471"/>
      <c r="AU42" s="231">
        <v>18</v>
      </c>
      <c r="AV42" s="229"/>
      <c r="AW42" s="1153" t="s">
        <v>91</v>
      </c>
      <c r="AX42" s="1155">
        <v>10</v>
      </c>
      <c r="AY42" s="1155">
        <v>10</v>
      </c>
      <c r="AZ42" s="1155">
        <v>10</v>
      </c>
      <c r="BA42" s="1153"/>
      <c r="BB42" s="1156">
        <v>50</v>
      </c>
      <c r="BC42" s="1156">
        <v>20</v>
      </c>
      <c r="BD42" s="1153">
        <v>70</v>
      </c>
      <c r="BE42" s="1153">
        <v>30</v>
      </c>
      <c r="BF42" s="199">
        <v>10</v>
      </c>
      <c r="BG42" s="199">
        <v>10</v>
      </c>
      <c r="BH42" s="199">
        <v>10</v>
      </c>
      <c r="BI42" s="191">
        <v>70</v>
      </c>
      <c r="BJ42" s="190">
        <v>100</v>
      </c>
      <c r="BK42" s="232">
        <v>30</v>
      </c>
      <c r="BL42" s="235">
        <v>30</v>
      </c>
      <c r="BM42" s="236">
        <v>40</v>
      </c>
      <c r="BN42" s="33"/>
      <c r="BO42" s="25"/>
      <c r="BP42" s="25"/>
      <c r="BQ42" s="7" t="str">
        <f t="shared" si="5"/>
        <v/>
      </c>
      <c r="BR42" s="267"/>
      <c r="BS42" s="7">
        <f t="shared" si="6"/>
        <v>44</v>
      </c>
      <c r="BT42" s="267"/>
      <c r="BU42" s="7">
        <f t="shared" si="7"/>
        <v>44</v>
      </c>
      <c r="BV42" s="267"/>
      <c r="BW42" s="7">
        <f t="shared" si="8"/>
        <v>42</v>
      </c>
      <c r="BX42" s="267"/>
      <c r="BY42" s="7">
        <f t="shared" si="9"/>
        <v>40</v>
      </c>
      <c r="BZ42" s="267"/>
      <c r="CA42" s="7">
        <f t="shared" si="10"/>
        <v>36</v>
      </c>
      <c r="CB42" s="267"/>
      <c r="CC42" s="7">
        <f t="shared" si="11"/>
        <v>34</v>
      </c>
      <c r="CD42" s="267"/>
      <c r="CE42" s="7">
        <f t="shared" si="12"/>
        <v>24</v>
      </c>
      <c r="CF42" s="267"/>
      <c r="CG42" s="7">
        <f t="shared" si="13"/>
        <v>28</v>
      </c>
      <c r="CH42" s="267"/>
      <c r="CI42" s="7">
        <f t="shared" si="14"/>
        <v>24</v>
      </c>
      <c r="CJ42" s="267"/>
      <c r="CK42" s="7">
        <f t="shared" si="15"/>
        <v>24</v>
      </c>
      <c r="CL42" s="267"/>
      <c r="CM42" s="7">
        <f t="shared" si="16"/>
        <v>22</v>
      </c>
      <c r="CN42" s="267"/>
      <c r="CO42" s="53"/>
      <c r="CP42" s="8">
        <f t="shared" si="19"/>
        <v>44</v>
      </c>
      <c r="CQ42" s="9" t="str">
        <f t="shared" si="19"/>
        <v/>
      </c>
      <c r="CR42" s="8">
        <f t="shared" si="23"/>
        <v>88</v>
      </c>
      <c r="CS42" s="9" t="str">
        <f t="shared" si="23"/>
        <v/>
      </c>
      <c r="CT42" s="8">
        <f t="shared" si="23"/>
        <v>130</v>
      </c>
      <c r="CU42" s="9" t="str">
        <f t="shared" si="23"/>
        <v/>
      </c>
      <c r="CV42" s="8">
        <f t="shared" si="23"/>
        <v>170</v>
      </c>
      <c r="CW42" s="9" t="str">
        <f t="shared" si="23"/>
        <v/>
      </c>
      <c r="CX42" s="8">
        <f t="shared" si="23"/>
        <v>206</v>
      </c>
      <c r="CY42" s="9" t="str">
        <f t="shared" si="23"/>
        <v/>
      </c>
      <c r="CZ42" s="8">
        <f t="shared" si="23"/>
        <v>240</v>
      </c>
      <c r="DA42" s="9" t="str">
        <f t="shared" si="23"/>
        <v/>
      </c>
      <c r="DB42" s="8">
        <f t="shared" si="23"/>
        <v>264</v>
      </c>
      <c r="DC42" s="9" t="str">
        <f t="shared" si="23"/>
        <v/>
      </c>
      <c r="DD42" s="8">
        <f t="shared" si="23"/>
        <v>292</v>
      </c>
      <c r="DE42" s="9" t="str">
        <f t="shared" si="23"/>
        <v/>
      </c>
      <c r="DF42" s="8">
        <f t="shared" si="23"/>
        <v>316</v>
      </c>
      <c r="DG42" s="9" t="str">
        <f t="shared" si="22"/>
        <v/>
      </c>
      <c r="DH42" s="8">
        <f t="shared" si="21"/>
        <v>340</v>
      </c>
      <c r="DI42" s="9" t="str">
        <f t="shared" si="21"/>
        <v/>
      </c>
      <c r="DJ42" s="268">
        <f t="shared" si="24"/>
        <v>362</v>
      </c>
      <c r="DK42" s="269">
        <f t="shared" si="25"/>
        <v>0</v>
      </c>
      <c r="EE42" s="495"/>
      <c r="EF42" s="496"/>
      <c r="EG42" s="497"/>
      <c r="EH42" s="497"/>
      <c r="EI42" s="497"/>
      <c r="EJ42" s="498"/>
      <c r="EL42" s="484">
        <v>35</v>
      </c>
      <c r="EM42" s="55">
        <f t="shared" si="2"/>
        <v>75</v>
      </c>
      <c r="EN42" s="57"/>
      <c r="EO42" s="57"/>
      <c r="EP42" s="57"/>
      <c r="EQ42" s="57"/>
      <c r="ER42" s="55">
        <v>64</v>
      </c>
      <c r="ES42" s="485">
        <f t="shared" si="4"/>
        <v>128</v>
      </c>
    </row>
    <row r="43" spans="1:149" ht="18" customHeight="1">
      <c r="A43" s="193"/>
      <c r="B43" s="208"/>
      <c r="C43" s="199"/>
      <c r="D43" s="208"/>
      <c r="E43" s="194">
        <v>11135</v>
      </c>
      <c r="F43" s="209"/>
      <c r="G43" s="205" t="s">
        <v>588</v>
      </c>
      <c r="H43" s="206" t="s">
        <v>589</v>
      </c>
      <c r="I43" s="205" t="s">
        <v>590</v>
      </c>
      <c r="J43" s="232">
        <v>10</v>
      </c>
      <c r="K43" s="232">
        <v>10</v>
      </c>
      <c r="L43" s="232">
        <v>8</v>
      </c>
      <c r="M43" s="232">
        <v>2</v>
      </c>
      <c r="N43" s="233">
        <v>70</v>
      </c>
      <c r="O43" s="234">
        <v>100</v>
      </c>
      <c r="P43" s="199">
        <v>10</v>
      </c>
      <c r="Q43" s="199">
        <v>10</v>
      </c>
      <c r="R43" s="199">
        <v>8</v>
      </c>
      <c r="S43" s="199">
        <v>2</v>
      </c>
      <c r="T43" s="189">
        <v>70</v>
      </c>
      <c r="U43" s="190">
        <v>100</v>
      </c>
      <c r="V43" s="239" t="s">
        <v>327</v>
      </c>
      <c r="W43" s="239">
        <v>10</v>
      </c>
      <c r="X43" s="239">
        <v>10</v>
      </c>
      <c r="Y43" s="239">
        <v>9</v>
      </c>
      <c r="Z43" s="523">
        <v>1</v>
      </c>
      <c r="AA43" s="228">
        <v>30</v>
      </c>
      <c r="AB43" s="471">
        <v>20</v>
      </c>
      <c r="AC43" s="231">
        <v>70</v>
      </c>
      <c r="AD43" s="229">
        <v>30</v>
      </c>
      <c r="AE43" s="199" t="s">
        <v>327</v>
      </c>
      <c r="AF43" s="199">
        <v>10</v>
      </c>
      <c r="AG43" s="199">
        <v>10</v>
      </c>
      <c r="AH43" s="199">
        <v>9</v>
      </c>
      <c r="AI43" s="199">
        <v>1</v>
      </c>
      <c r="AJ43" s="474">
        <v>50</v>
      </c>
      <c r="AK43" s="191">
        <v>20</v>
      </c>
      <c r="AL43" s="190">
        <v>70</v>
      </c>
      <c r="AM43" s="475">
        <v>30</v>
      </c>
      <c r="AN43" s="239" t="s">
        <v>327</v>
      </c>
      <c r="AO43" s="239">
        <v>10</v>
      </c>
      <c r="AP43" s="239">
        <v>10</v>
      </c>
      <c r="AQ43" s="239">
        <v>9</v>
      </c>
      <c r="AR43" s="239">
        <v>1</v>
      </c>
      <c r="AS43" s="230">
        <v>70</v>
      </c>
      <c r="AT43" s="471"/>
      <c r="AU43" s="231">
        <v>18</v>
      </c>
      <c r="AV43" s="229"/>
      <c r="AW43" s="1153" t="s">
        <v>91</v>
      </c>
      <c r="AX43" s="1155">
        <v>10</v>
      </c>
      <c r="AY43" s="1155">
        <v>10</v>
      </c>
      <c r="AZ43" s="1155">
        <v>10</v>
      </c>
      <c r="BA43" s="1153"/>
      <c r="BB43" s="1156">
        <v>50</v>
      </c>
      <c r="BC43" s="1156">
        <v>20</v>
      </c>
      <c r="BD43" s="1153">
        <v>70</v>
      </c>
      <c r="BE43" s="1153">
        <v>30</v>
      </c>
      <c r="BF43" s="199">
        <v>10</v>
      </c>
      <c r="BG43" s="199">
        <v>10</v>
      </c>
      <c r="BH43" s="199">
        <v>10</v>
      </c>
      <c r="BI43" s="191">
        <v>70</v>
      </c>
      <c r="BJ43" s="190">
        <v>100</v>
      </c>
      <c r="BK43" s="232">
        <v>30</v>
      </c>
      <c r="BL43" s="235">
        <v>30</v>
      </c>
      <c r="BM43" s="236">
        <v>40</v>
      </c>
      <c r="BN43" s="33"/>
      <c r="BO43" s="25"/>
      <c r="BP43" s="25"/>
      <c r="BQ43" s="7" t="str">
        <f t="shared" si="5"/>
        <v/>
      </c>
      <c r="BR43" s="267"/>
      <c r="BS43" s="7">
        <f t="shared" si="6"/>
        <v>44</v>
      </c>
      <c r="BT43" s="267"/>
      <c r="BU43" s="7">
        <f t="shared" si="7"/>
        <v>44</v>
      </c>
      <c r="BV43" s="267"/>
      <c r="BW43" s="7">
        <f t="shared" si="8"/>
        <v>42</v>
      </c>
      <c r="BX43" s="267"/>
      <c r="BY43" s="7">
        <f t="shared" si="9"/>
        <v>40</v>
      </c>
      <c r="BZ43" s="267"/>
      <c r="CA43" s="7">
        <f t="shared" si="10"/>
        <v>36</v>
      </c>
      <c r="CB43" s="267"/>
      <c r="CC43" s="7">
        <f t="shared" si="11"/>
        <v>34</v>
      </c>
      <c r="CD43" s="267"/>
      <c r="CE43" s="7">
        <f t="shared" si="12"/>
        <v>24</v>
      </c>
      <c r="CF43" s="267"/>
      <c r="CG43" s="7">
        <f t="shared" si="13"/>
        <v>28</v>
      </c>
      <c r="CH43" s="267"/>
      <c r="CI43" s="7">
        <f t="shared" si="14"/>
        <v>24</v>
      </c>
      <c r="CJ43" s="267"/>
      <c r="CK43" s="7">
        <f t="shared" si="15"/>
        <v>24</v>
      </c>
      <c r="CL43" s="267"/>
      <c r="CM43" s="7">
        <f t="shared" si="16"/>
        <v>22</v>
      </c>
      <c r="CN43" s="267"/>
      <c r="CO43" s="53"/>
      <c r="CP43" s="8">
        <f t="shared" si="19"/>
        <v>44</v>
      </c>
      <c r="CQ43" s="9" t="str">
        <f t="shared" si="19"/>
        <v/>
      </c>
      <c r="CR43" s="8">
        <f t="shared" si="23"/>
        <v>88</v>
      </c>
      <c r="CS43" s="9" t="str">
        <f t="shared" si="23"/>
        <v/>
      </c>
      <c r="CT43" s="8">
        <f t="shared" si="23"/>
        <v>130</v>
      </c>
      <c r="CU43" s="9" t="str">
        <f t="shared" si="23"/>
        <v/>
      </c>
      <c r="CV43" s="8">
        <f t="shared" si="23"/>
        <v>170</v>
      </c>
      <c r="CW43" s="9" t="str">
        <f t="shared" si="23"/>
        <v/>
      </c>
      <c r="CX43" s="8">
        <f t="shared" si="23"/>
        <v>206</v>
      </c>
      <c r="CY43" s="9" t="str">
        <f t="shared" si="23"/>
        <v/>
      </c>
      <c r="CZ43" s="8">
        <f t="shared" si="23"/>
        <v>240</v>
      </c>
      <c r="DA43" s="9" t="str">
        <f t="shared" si="23"/>
        <v/>
      </c>
      <c r="DB43" s="8">
        <f t="shared" si="23"/>
        <v>264</v>
      </c>
      <c r="DC43" s="9" t="str">
        <f t="shared" si="23"/>
        <v/>
      </c>
      <c r="DD43" s="8">
        <f t="shared" si="23"/>
        <v>292</v>
      </c>
      <c r="DE43" s="9" t="str">
        <f t="shared" si="23"/>
        <v/>
      </c>
      <c r="DF43" s="8">
        <f t="shared" si="23"/>
        <v>316</v>
      </c>
      <c r="DG43" s="9" t="str">
        <f t="shared" si="22"/>
        <v/>
      </c>
      <c r="DH43" s="8">
        <f t="shared" si="21"/>
        <v>340</v>
      </c>
      <c r="DI43" s="9" t="str">
        <f t="shared" si="21"/>
        <v/>
      </c>
      <c r="DJ43" s="268">
        <f t="shared" si="24"/>
        <v>362</v>
      </c>
      <c r="DK43" s="269">
        <f t="shared" si="25"/>
        <v>0</v>
      </c>
      <c r="EE43" s="495"/>
      <c r="EF43" s="496"/>
      <c r="EG43" s="497"/>
      <c r="EH43" s="497"/>
      <c r="EI43" s="497"/>
      <c r="EJ43" s="498"/>
      <c r="EL43" s="484">
        <v>34</v>
      </c>
      <c r="EM43" s="55">
        <f t="shared" si="2"/>
        <v>73</v>
      </c>
      <c r="EN43" s="57"/>
      <c r="EO43" s="57"/>
      <c r="EP43" s="57"/>
      <c r="EQ43" s="57"/>
      <c r="ER43" s="55">
        <v>63</v>
      </c>
      <c r="ES43" s="485">
        <f t="shared" si="4"/>
        <v>126</v>
      </c>
    </row>
    <row r="44" spans="1:149" ht="18" customHeight="1">
      <c r="A44" s="193"/>
      <c r="B44" s="208"/>
      <c r="C44" s="199"/>
      <c r="D44" s="208"/>
      <c r="E44" s="194">
        <v>11136</v>
      </c>
      <c r="F44" s="209"/>
      <c r="G44" s="205" t="s">
        <v>591</v>
      </c>
      <c r="H44" s="206" t="s">
        <v>592</v>
      </c>
      <c r="I44" s="205" t="s">
        <v>593</v>
      </c>
      <c r="J44" s="232">
        <v>10</v>
      </c>
      <c r="K44" s="232">
        <v>10</v>
      </c>
      <c r="L44" s="232">
        <v>8</v>
      </c>
      <c r="M44" s="232">
        <v>2</v>
      </c>
      <c r="N44" s="233">
        <v>70</v>
      </c>
      <c r="O44" s="234">
        <v>100</v>
      </c>
      <c r="P44" s="199">
        <v>10</v>
      </c>
      <c r="Q44" s="199">
        <v>10</v>
      </c>
      <c r="R44" s="199">
        <v>8</v>
      </c>
      <c r="S44" s="199">
        <v>2</v>
      </c>
      <c r="T44" s="189">
        <v>70</v>
      </c>
      <c r="U44" s="190">
        <v>100</v>
      </c>
      <c r="V44" s="239" t="s">
        <v>327</v>
      </c>
      <c r="W44" s="239">
        <v>10</v>
      </c>
      <c r="X44" s="239">
        <v>10</v>
      </c>
      <c r="Y44" s="239">
        <v>9</v>
      </c>
      <c r="Z44" s="523">
        <v>1</v>
      </c>
      <c r="AA44" s="228">
        <v>30</v>
      </c>
      <c r="AB44" s="471">
        <v>20</v>
      </c>
      <c r="AC44" s="231">
        <v>70</v>
      </c>
      <c r="AD44" s="229">
        <v>30</v>
      </c>
      <c r="AE44" s="199" t="s">
        <v>327</v>
      </c>
      <c r="AF44" s="199">
        <v>10</v>
      </c>
      <c r="AG44" s="199">
        <v>10</v>
      </c>
      <c r="AH44" s="199">
        <v>9</v>
      </c>
      <c r="AI44" s="199">
        <v>1</v>
      </c>
      <c r="AJ44" s="474">
        <v>50</v>
      </c>
      <c r="AK44" s="191">
        <v>20</v>
      </c>
      <c r="AL44" s="190">
        <v>70</v>
      </c>
      <c r="AM44" s="475">
        <v>30</v>
      </c>
      <c r="AN44" s="239" t="s">
        <v>327</v>
      </c>
      <c r="AO44" s="239">
        <v>10</v>
      </c>
      <c r="AP44" s="239">
        <v>10</v>
      </c>
      <c r="AQ44" s="239">
        <v>9</v>
      </c>
      <c r="AR44" s="239">
        <v>1</v>
      </c>
      <c r="AS44" s="230">
        <v>70</v>
      </c>
      <c r="AT44" s="471"/>
      <c r="AU44" s="231">
        <v>18</v>
      </c>
      <c r="AV44" s="229"/>
      <c r="AW44" s="1153" t="s">
        <v>91</v>
      </c>
      <c r="AX44" s="1155">
        <v>10</v>
      </c>
      <c r="AY44" s="1155">
        <v>10</v>
      </c>
      <c r="AZ44" s="1155">
        <v>10</v>
      </c>
      <c r="BA44" s="1153"/>
      <c r="BB44" s="1156">
        <v>50</v>
      </c>
      <c r="BC44" s="1156">
        <v>20</v>
      </c>
      <c r="BD44" s="1153">
        <v>70</v>
      </c>
      <c r="BE44" s="1153">
        <v>30</v>
      </c>
      <c r="BF44" s="199">
        <v>10</v>
      </c>
      <c r="BG44" s="199">
        <v>10</v>
      </c>
      <c r="BH44" s="199">
        <v>10</v>
      </c>
      <c r="BI44" s="191">
        <v>70</v>
      </c>
      <c r="BJ44" s="190">
        <v>100</v>
      </c>
      <c r="BK44" s="232">
        <v>30</v>
      </c>
      <c r="BL44" s="235">
        <v>30</v>
      </c>
      <c r="BM44" s="236">
        <v>40</v>
      </c>
      <c r="BN44" s="33"/>
      <c r="BO44" s="25"/>
      <c r="BP44" s="25"/>
      <c r="BQ44" s="7" t="str">
        <f t="shared" si="5"/>
        <v/>
      </c>
      <c r="BR44" s="267"/>
      <c r="BS44" s="7">
        <f t="shared" si="6"/>
        <v>44</v>
      </c>
      <c r="BT44" s="267"/>
      <c r="BU44" s="7">
        <f t="shared" si="7"/>
        <v>44</v>
      </c>
      <c r="BV44" s="267"/>
      <c r="BW44" s="7">
        <f t="shared" si="8"/>
        <v>42</v>
      </c>
      <c r="BX44" s="267"/>
      <c r="BY44" s="7">
        <f t="shared" si="9"/>
        <v>40</v>
      </c>
      <c r="BZ44" s="267"/>
      <c r="CA44" s="7">
        <f t="shared" si="10"/>
        <v>36</v>
      </c>
      <c r="CB44" s="267"/>
      <c r="CC44" s="7">
        <f t="shared" si="11"/>
        <v>34</v>
      </c>
      <c r="CD44" s="267"/>
      <c r="CE44" s="7">
        <f t="shared" si="12"/>
        <v>24</v>
      </c>
      <c r="CF44" s="267"/>
      <c r="CG44" s="7">
        <f t="shared" si="13"/>
        <v>28</v>
      </c>
      <c r="CH44" s="267"/>
      <c r="CI44" s="7">
        <f t="shared" si="14"/>
        <v>24</v>
      </c>
      <c r="CJ44" s="267"/>
      <c r="CK44" s="7">
        <f t="shared" si="15"/>
        <v>24</v>
      </c>
      <c r="CL44" s="267"/>
      <c r="CM44" s="7">
        <f t="shared" si="16"/>
        <v>22</v>
      </c>
      <c r="CN44" s="267"/>
      <c r="CO44" s="53"/>
      <c r="CP44" s="8">
        <f t="shared" si="19"/>
        <v>44</v>
      </c>
      <c r="CQ44" s="9" t="str">
        <f t="shared" si="19"/>
        <v/>
      </c>
      <c r="CR44" s="8">
        <f t="shared" si="23"/>
        <v>88</v>
      </c>
      <c r="CS44" s="9" t="str">
        <f t="shared" si="23"/>
        <v/>
      </c>
      <c r="CT44" s="8">
        <f t="shared" si="23"/>
        <v>130</v>
      </c>
      <c r="CU44" s="9" t="str">
        <f t="shared" si="23"/>
        <v/>
      </c>
      <c r="CV44" s="8">
        <f t="shared" si="23"/>
        <v>170</v>
      </c>
      <c r="CW44" s="9" t="str">
        <f t="shared" si="23"/>
        <v/>
      </c>
      <c r="CX44" s="8">
        <f t="shared" si="23"/>
        <v>206</v>
      </c>
      <c r="CY44" s="9" t="str">
        <f t="shared" si="23"/>
        <v/>
      </c>
      <c r="CZ44" s="8">
        <f t="shared" si="23"/>
        <v>240</v>
      </c>
      <c r="DA44" s="9" t="str">
        <f t="shared" si="23"/>
        <v/>
      </c>
      <c r="DB44" s="8">
        <f t="shared" si="23"/>
        <v>264</v>
      </c>
      <c r="DC44" s="9" t="str">
        <f t="shared" si="23"/>
        <v/>
      </c>
      <c r="DD44" s="8">
        <f t="shared" si="23"/>
        <v>292</v>
      </c>
      <c r="DE44" s="9" t="str">
        <f t="shared" si="23"/>
        <v/>
      </c>
      <c r="DF44" s="8">
        <f t="shared" si="23"/>
        <v>316</v>
      </c>
      <c r="DG44" s="9" t="str">
        <f t="shared" si="22"/>
        <v/>
      </c>
      <c r="DH44" s="8">
        <f t="shared" si="21"/>
        <v>340</v>
      </c>
      <c r="DI44" s="9" t="str">
        <f t="shared" si="21"/>
        <v/>
      </c>
      <c r="DJ44" s="268">
        <f t="shared" si="24"/>
        <v>362</v>
      </c>
      <c r="DK44" s="269">
        <f t="shared" si="25"/>
        <v>0</v>
      </c>
      <c r="EE44" s="501">
        <v>16</v>
      </c>
      <c r="EF44" s="502" t="s">
        <v>502</v>
      </c>
      <c r="EG44" s="503" t="s">
        <v>351</v>
      </c>
      <c r="EH44" s="503">
        <v>30</v>
      </c>
      <c r="EI44" s="503">
        <v>70</v>
      </c>
      <c r="EJ44" s="504">
        <v>0</v>
      </c>
      <c r="EL44" s="484">
        <v>33</v>
      </c>
      <c r="EM44" s="55">
        <f t="shared" si="2"/>
        <v>71</v>
      </c>
      <c r="EN44" s="57"/>
      <c r="EO44" s="57"/>
      <c r="EP44" s="57"/>
      <c r="EQ44" s="57"/>
      <c r="ER44" s="55">
        <v>62</v>
      </c>
      <c r="ES44" s="485">
        <f t="shared" si="4"/>
        <v>124</v>
      </c>
    </row>
    <row r="45" spans="1:149" ht="18" customHeight="1">
      <c r="A45" s="193"/>
      <c r="B45" s="208"/>
      <c r="C45" s="199"/>
      <c r="D45" s="208"/>
      <c r="E45" s="194">
        <v>11137</v>
      </c>
      <c r="F45" s="209"/>
      <c r="G45" s="205" t="s">
        <v>594</v>
      </c>
      <c r="H45" s="206" t="s">
        <v>595</v>
      </c>
      <c r="I45" s="205" t="s">
        <v>596</v>
      </c>
      <c r="J45" s="232">
        <v>10</v>
      </c>
      <c r="K45" s="232">
        <v>10</v>
      </c>
      <c r="L45" s="232">
        <v>8</v>
      </c>
      <c r="M45" s="232">
        <v>2</v>
      </c>
      <c r="N45" s="233">
        <v>70</v>
      </c>
      <c r="O45" s="234">
        <v>100</v>
      </c>
      <c r="P45" s="199">
        <v>10</v>
      </c>
      <c r="Q45" s="199">
        <v>10</v>
      </c>
      <c r="R45" s="199">
        <v>8</v>
      </c>
      <c r="S45" s="199">
        <v>2</v>
      </c>
      <c r="T45" s="189">
        <v>70</v>
      </c>
      <c r="U45" s="190">
        <v>100</v>
      </c>
      <c r="V45" s="239" t="s">
        <v>327</v>
      </c>
      <c r="W45" s="239">
        <v>10</v>
      </c>
      <c r="X45" s="239">
        <v>10</v>
      </c>
      <c r="Y45" s="239">
        <v>9</v>
      </c>
      <c r="Z45" s="523">
        <v>1</v>
      </c>
      <c r="AA45" s="228">
        <v>30</v>
      </c>
      <c r="AB45" s="471">
        <v>20</v>
      </c>
      <c r="AC45" s="231">
        <v>70</v>
      </c>
      <c r="AD45" s="229">
        <v>30</v>
      </c>
      <c r="AE45" s="199" t="s">
        <v>327</v>
      </c>
      <c r="AF45" s="199">
        <v>10</v>
      </c>
      <c r="AG45" s="199">
        <v>10</v>
      </c>
      <c r="AH45" s="199">
        <v>9</v>
      </c>
      <c r="AI45" s="199">
        <v>1</v>
      </c>
      <c r="AJ45" s="474">
        <v>50</v>
      </c>
      <c r="AK45" s="191">
        <v>20</v>
      </c>
      <c r="AL45" s="190">
        <v>70</v>
      </c>
      <c r="AM45" s="475">
        <v>30</v>
      </c>
      <c r="AN45" s="239" t="s">
        <v>327</v>
      </c>
      <c r="AO45" s="239">
        <v>10</v>
      </c>
      <c r="AP45" s="239">
        <v>10</v>
      </c>
      <c r="AQ45" s="239">
        <v>9</v>
      </c>
      <c r="AR45" s="239">
        <v>1</v>
      </c>
      <c r="AS45" s="230">
        <v>70</v>
      </c>
      <c r="AT45" s="471"/>
      <c r="AU45" s="231">
        <v>18</v>
      </c>
      <c r="AV45" s="229"/>
      <c r="AW45" s="1153" t="s">
        <v>91</v>
      </c>
      <c r="AX45" s="1155">
        <v>10</v>
      </c>
      <c r="AY45" s="1155">
        <v>10</v>
      </c>
      <c r="AZ45" s="1155">
        <v>10</v>
      </c>
      <c r="BA45" s="1153"/>
      <c r="BB45" s="1156">
        <v>50</v>
      </c>
      <c r="BC45" s="1156">
        <v>20</v>
      </c>
      <c r="BD45" s="1153">
        <v>70</v>
      </c>
      <c r="BE45" s="1153">
        <v>30</v>
      </c>
      <c r="BF45" s="199">
        <v>10</v>
      </c>
      <c r="BG45" s="199">
        <v>10</v>
      </c>
      <c r="BH45" s="199">
        <v>10</v>
      </c>
      <c r="BI45" s="191">
        <v>70</v>
      </c>
      <c r="BJ45" s="190">
        <v>100</v>
      </c>
      <c r="BK45" s="232">
        <v>30</v>
      </c>
      <c r="BL45" s="235">
        <v>30</v>
      </c>
      <c r="BM45" s="236">
        <v>40</v>
      </c>
      <c r="BN45" s="33"/>
      <c r="BO45" s="25"/>
      <c r="BP45" s="25"/>
      <c r="BQ45" s="7" t="str">
        <f t="shared" si="5"/>
        <v/>
      </c>
      <c r="BR45" s="267"/>
      <c r="BS45" s="7">
        <f t="shared" si="6"/>
        <v>44</v>
      </c>
      <c r="BT45" s="267"/>
      <c r="BU45" s="7">
        <f t="shared" si="7"/>
        <v>44</v>
      </c>
      <c r="BV45" s="267"/>
      <c r="BW45" s="7">
        <f t="shared" si="8"/>
        <v>42</v>
      </c>
      <c r="BX45" s="267"/>
      <c r="BY45" s="7">
        <f t="shared" si="9"/>
        <v>40</v>
      </c>
      <c r="BZ45" s="267"/>
      <c r="CA45" s="7">
        <f t="shared" si="10"/>
        <v>36</v>
      </c>
      <c r="CB45" s="267"/>
      <c r="CC45" s="7">
        <f t="shared" si="11"/>
        <v>34</v>
      </c>
      <c r="CD45" s="267"/>
      <c r="CE45" s="7">
        <f t="shared" si="12"/>
        <v>24</v>
      </c>
      <c r="CF45" s="267"/>
      <c r="CG45" s="7">
        <f t="shared" si="13"/>
        <v>28</v>
      </c>
      <c r="CH45" s="267"/>
      <c r="CI45" s="7">
        <f t="shared" si="14"/>
        <v>24</v>
      </c>
      <c r="CJ45" s="267"/>
      <c r="CK45" s="7">
        <f t="shared" si="15"/>
        <v>24</v>
      </c>
      <c r="CL45" s="267"/>
      <c r="CM45" s="7">
        <f t="shared" si="16"/>
        <v>22</v>
      </c>
      <c r="CN45" s="267"/>
      <c r="CO45" s="53"/>
      <c r="CP45" s="8">
        <f t="shared" si="19"/>
        <v>44</v>
      </c>
      <c r="CQ45" s="9" t="str">
        <f t="shared" si="19"/>
        <v/>
      </c>
      <c r="CR45" s="8">
        <f t="shared" si="23"/>
        <v>88</v>
      </c>
      <c r="CS45" s="9" t="str">
        <f t="shared" si="23"/>
        <v/>
      </c>
      <c r="CT45" s="8">
        <f t="shared" si="23"/>
        <v>130</v>
      </c>
      <c r="CU45" s="9" t="str">
        <f t="shared" si="23"/>
        <v/>
      </c>
      <c r="CV45" s="8">
        <f t="shared" si="23"/>
        <v>170</v>
      </c>
      <c r="CW45" s="9" t="str">
        <f t="shared" si="23"/>
        <v/>
      </c>
      <c r="CX45" s="8">
        <f t="shared" si="23"/>
        <v>206</v>
      </c>
      <c r="CY45" s="9" t="str">
        <f t="shared" si="23"/>
        <v/>
      </c>
      <c r="CZ45" s="8">
        <f t="shared" si="23"/>
        <v>240</v>
      </c>
      <c r="DA45" s="9" t="str">
        <f t="shared" si="23"/>
        <v/>
      </c>
      <c r="DB45" s="8">
        <f t="shared" si="23"/>
        <v>264</v>
      </c>
      <c r="DC45" s="9" t="str">
        <f t="shared" si="23"/>
        <v/>
      </c>
      <c r="DD45" s="8">
        <f t="shared" si="23"/>
        <v>292</v>
      </c>
      <c r="DE45" s="9" t="str">
        <f t="shared" si="23"/>
        <v/>
      </c>
      <c r="DF45" s="8">
        <f t="shared" si="23"/>
        <v>316</v>
      </c>
      <c r="DG45" s="9" t="str">
        <f t="shared" si="22"/>
        <v/>
      </c>
      <c r="DH45" s="8">
        <f t="shared" si="21"/>
        <v>340</v>
      </c>
      <c r="DI45" s="9" t="str">
        <f t="shared" si="21"/>
        <v/>
      </c>
      <c r="DJ45" s="268">
        <f t="shared" si="24"/>
        <v>362</v>
      </c>
      <c r="DK45" s="269">
        <f t="shared" si="25"/>
        <v>0</v>
      </c>
      <c r="EE45" s="501">
        <v>17</v>
      </c>
      <c r="EF45" s="502" t="s">
        <v>51</v>
      </c>
      <c r="EG45" s="503" t="s">
        <v>351</v>
      </c>
      <c r="EH45" s="503">
        <v>30</v>
      </c>
      <c r="EI45" s="503">
        <v>70</v>
      </c>
      <c r="EJ45" s="504">
        <v>0</v>
      </c>
      <c r="EL45" s="484">
        <v>32</v>
      </c>
      <c r="EM45" s="55">
        <f t="shared" si="2"/>
        <v>69</v>
      </c>
      <c r="EN45" s="57"/>
      <c r="EO45" s="57"/>
      <c r="EP45" s="57"/>
      <c r="EQ45" s="57"/>
      <c r="ER45" s="55">
        <v>61</v>
      </c>
      <c r="ES45" s="485">
        <f t="shared" si="4"/>
        <v>122</v>
      </c>
    </row>
    <row r="46" spans="1:149" ht="18" customHeight="1">
      <c r="A46" s="193"/>
      <c r="B46" s="208"/>
      <c r="C46" s="199"/>
      <c r="D46" s="208"/>
      <c r="E46" s="194">
        <v>11138</v>
      </c>
      <c r="F46" s="209"/>
      <c r="G46" s="205" t="s">
        <v>597</v>
      </c>
      <c r="H46" s="206" t="s">
        <v>598</v>
      </c>
      <c r="I46" s="205" t="s">
        <v>599</v>
      </c>
      <c r="J46" s="232">
        <v>10</v>
      </c>
      <c r="K46" s="232">
        <v>10</v>
      </c>
      <c r="L46" s="232">
        <v>8</v>
      </c>
      <c r="M46" s="232">
        <v>2</v>
      </c>
      <c r="N46" s="233">
        <v>70</v>
      </c>
      <c r="O46" s="234">
        <v>100</v>
      </c>
      <c r="P46" s="199">
        <v>10</v>
      </c>
      <c r="Q46" s="199">
        <v>10</v>
      </c>
      <c r="R46" s="199">
        <v>8</v>
      </c>
      <c r="S46" s="199">
        <v>2</v>
      </c>
      <c r="T46" s="189">
        <v>70</v>
      </c>
      <c r="U46" s="190">
        <v>100</v>
      </c>
      <c r="V46" s="239" t="s">
        <v>327</v>
      </c>
      <c r="W46" s="239">
        <v>10</v>
      </c>
      <c r="X46" s="239">
        <v>10</v>
      </c>
      <c r="Y46" s="239">
        <v>9</v>
      </c>
      <c r="Z46" s="523">
        <v>1</v>
      </c>
      <c r="AA46" s="228">
        <v>30</v>
      </c>
      <c r="AB46" s="471">
        <v>20</v>
      </c>
      <c r="AC46" s="231">
        <v>70</v>
      </c>
      <c r="AD46" s="229">
        <v>30</v>
      </c>
      <c r="AE46" s="199" t="s">
        <v>327</v>
      </c>
      <c r="AF46" s="199">
        <v>10</v>
      </c>
      <c r="AG46" s="199">
        <v>10</v>
      </c>
      <c r="AH46" s="199">
        <v>9</v>
      </c>
      <c r="AI46" s="199">
        <v>1</v>
      </c>
      <c r="AJ46" s="474">
        <v>50</v>
      </c>
      <c r="AK46" s="191">
        <v>20</v>
      </c>
      <c r="AL46" s="190">
        <v>70</v>
      </c>
      <c r="AM46" s="475">
        <v>30</v>
      </c>
      <c r="AN46" s="239" t="s">
        <v>327</v>
      </c>
      <c r="AO46" s="239">
        <v>10</v>
      </c>
      <c r="AP46" s="239">
        <v>10</v>
      </c>
      <c r="AQ46" s="239">
        <v>9</v>
      </c>
      <c r="AR46" s="239">
        <v>1</v>
      </c>
      <c r="AS46" s="230">
        <v>70</v>
      </c>
      <c r="AT46" s="471"/>
      <c r="AU46" s="231">
        <v>18</v>
      </c>
      <c r="AV46" s="229"/>
      <c r="AW46" s="1153" t="s">
        <v>91</v>
      </c>
      <c r="AX46" s="1155">
        <v>10</v>
      </c>
      <c r="AY46" s="1155">
        <v>10</v>
      </c>
      <c r="AZ46" s="1155">
        <v>10</v>
      </c>
      <c r="BA46" s="1153"/>
      <c r="BB46" s="1156">
        <v>50</v>
      </c>
      <c r="BC46" s="1156">
        <v>20</v>
      </c>
      <c r="BD46" s="1153">
        <v>70</v>
      </c>
      <c r="BE46" s="1153">
        <v>30</v>
      </c>
      <c r="BF46" s="199">
        <v>10</v>
      </c>
      <c r="BG46" s="199">
        <v>10</v>
      </c>
      <c r="BH46" s="199">
        <v>10</v>
      </c>
      <c r="BI46" s="191">
        <v>70</v>
      </c>
      <c r="BJ46" s="190">
        <v>100</v>
      </c>
      <c r="BK46" s="232">
        <v>30</v>
      </c>
      <c r="BL46" s="235">
        <v>30</v>
      </c>
      <c r="BM46" s="236">
        <v>40</v>
      </c>
      <c r="BN46" s="33"/>
      <c r="BO46" s="25"/>
      <c r="BP46" s="25"/>
      <c r="BQ46" s="7" t="str">
        <f t="shared" si="5"/>
        <v/>
      </c>
      <c r="BR46" s="267"/>
      <c r="BS46" s="7">
        <f t="shared" si="6"/>
        <v>44</v>
      </c>
      <c r="BT46" s="267"/>
      <c r="BU46" s="7">
        <f t="shared" si="7"/>
        <v>44</v>
      </c>
      <c r="BV46" s="267"/>
      <c r="BW46" s="7">
        <f t="shared" si="8"/>
        <v>42</v>
      </c>
      <c r="BX46" s="267"/>
      <c r="BY46" s="7">
        <f t="shared" si="9"/>
        <v>40</v>
      </c>
      <c r="BZ46" s="267"/>
      <c r="CA46" s="7">
        <f t="shared" si="10"/>
        <v>36</v>
      </c>
      <c r="CB46" s="267"/>
      <c r="CC46" s="7">
        <f t="shared" si="11"/>
        <v>34</v>
      </c>
      <c r="CD46" s="267"/>
      <c r="CE46" s="7">
        <f t="shared" si="12"/>
        <v>24</v>
      </c>
      <c r="CF46" s="267"/>
      <c r="CG46" s="7">
        <f t="shared" si="13"/>
        <v>28</v>
      </c>
      <c r="CH46" s="267"/>
      <c r="CI46" s="7">
        <f t="shared" si="14"/>
        <v>24</v>
      </c>
      <c r="CJ46" s="267"/>
      <c r="CK46" s="7">
        <f t="shared" si="15"/>
        <v>24</v>
      </c>
      <c r="CL46" s="267"/>
      <c r="CM46" s="7">
        <f t="shared" si="16"/>
        <v>22</v>
      </c>
      <c r="CN46" s="267"/>
      <c r="CO46" s="53"/>
      <c r="CP46" s="8">
        <f t="shared" si="19"/>
        <v>44</v>
      </c>
      <c r="CQ46" s="9" t="str">
        <f t="shared" si="19"/>
        <v/>
      </c>
      <c r="CR46" s="8">
        <f t="shared" si="23"/>
        <v>88</v>
      </c>
      <c r="CS46" s="9" t="str">
        <f t="shared" si="23"/>
        <v/>
      </c>
      <c r="CT46" s="8">
        <f t="shared" si="23"/>
        <v>130</v>
      </c>
      <c r="CU46" s="9" t="str">
        <f t="shared" si="23"/>
        <v/>
      </c>
      <c r="CV46" s="8">
        <f t="shared" si="23"/>
        <v>170</v>
      </c>
      <c r="CW46" s="9" t="str">
        <f t="shared" si="23"/>
        <v/>
      </c>
      <c r="CX46" s="8">
        <f t="shared" si="23"/>
        <v>206</v>
      </c>
      <c r="CY46" s="9" t="str">
        <f t="shared" si="23"/>
        <v/>
      </c>
      <c r="CZ46" s="8">
        <f t="shared" si="23"/>
        <v>240</v>
      </c>
      <c r="DA46" s="9" t="str">
        <f t="shared" si="23"/>
        <v/>
      </c>
      <c r="DB46" s="8">
        <f t="shared" si="23"/>
        <v>264</v>
      </c>
      <c r="DC46" s="9" t="str">
        <f t="shared" si="23"/>
        <v/>
      </c>
      <c r="DD46" s="8">
        <f t="shared" si="23"/>
        <v>292</v>
      </c>
      <c r="DE46" s="9" t="str">
        <f t="shared" si="23"/>
        <v/>
      </c>
      <c r="DF46" s="8">
        <f t="shared" si="23"/>
        <v>316</v>
      </c>
      <c r="DG46" s="9" t="str">
        <f t="shared" si="22"/>
        <v/>
      </c>
      <c r="DH46" s="8">
        <f t="shared" si="21"/>
        <v>340</v>
      </c>
      <c r="DI46" s="9" t="str">
        <f t="shared" si="21"/>
        <v/>
      </c>
      <c r="DJ46" s="268">
        <f t="shared" si="24"/>
        <v>362</v>
      </c>
      <c r="DK46" s="269">
        <f t="shared" si="25"/>
        <v>0</v>
      </c>
      <c r="EE46" s="501">
        <v>59</v>
      </c>
      <c r="EF46" s="505" t="s">
        <v>503</v>
      </c>
      <c r="EG46" s="503" t="s">
        <v>351</v>
      </c>
      <c r="EH46" s="503">
        <v>30</v>
      </c>
      <c r="EI46" s="503">
        <v>70</v>
      </c>
      <c r="EJ46" s="504">
        <v>0</v>
      </c>
      <c r="EL46" s="484">
        <v>31</v>
      </c>
      <c r="EM46" s="55">
        <f t="shared" si="2"/>
        <v>67</v>
      </c>
      <c r="EN46" s="57"/>
      <c r="EO46" s="57"/>
      <c r="EP46" s="57"/>
      <c r="EQ46" s="57"/>
      <c r="ER46" s="55">
        <v>60</v>
      </c>
      <c r="ES46" s="485">
        <f t="shared" si="4"/>
        <v>120</v>
      </c>
    </row>
    <row r="47" spans="1:149" ht="18" customHeight="1">
      <c r="A47" s="193"/>
      <c r="B47" s="208"/>
      <c r="C47" s="199"/>
      <c r="D47" s="208"/>
      <c r="E47" s="194">
        <v>11139</v>
      </c>
      <c r="F47" s="209"/>
      <c r="G47" s="205" t="s">
        <v>600</v>
      </c>
      <c r="H47" s="206" t="s">
        <v>601</v>
      </c>
      <c r="I47" s="205" t="s">
        <v>602</v>
      </c>
      <c r="J47" s="232">
        <v>10</v>
      </c>
      <c r="K47" s="232">
        <v>10</v>
      </c>
      <c r="L47" s="232">
        <v>8</v>
      </c>
      <c r="M47" s="232">
        <v>2</v>
      </c>
      <c r="N47" s="233">
        <v>70</v>
      </c>
      <c r="O47" s="234">
        <v>100</v>
      </c>
      <c r="P47" s="199">
        <v>10</v>
      </c>
      <c r="Q47" s="199">
        <v>10</v>
      </c>
      <c r="R47" s="199">
        <v>8</v>
      </c>
      <c r="S47" s="199">
        <v>2</v>
      </c>
      <c r="T47" s="189">
        <v>70</v>
      </c>
      <c r="U47" s="190">
        <v>100</v>
      </c>
      <c r="V47" s="239" t="s">
        <v>327</v>
      </c>
      <c r="W47" s="239">
        <v>10</v>
      </c>
      <c r="X47" s="239">
        <v>10</v>
      </c>
      <c r="Y47" s="239">
        <v>9</v>
      </c>
      <c r="Z47" s="523">
        <v>1</v>
      </c>
      <c r="AA47" s="228">
        <v>30</v>
      </c>
      <c r="AB47" s="471">
        <v>20</v>
      </c>
      <c r="AC47" s="231">
        <v>70</v>
      </c>
      <c r="AD47" s="229">
        <v>30</v>
      </c>
      <c r="AE47" s="199" t="s">
        <v>327</v>
      </c>
      <c r="AF47" s="199">
        <v>10</v>
      </c>
      <c r="AG47" s="199">
        <v>10</v>
      </c>
      <c r="AH47" s="199">
        <v>9</v>
      </c>
      <c r="AI47" s="199">
        <v>1</v>
      </c>
      <c r="AJ47" s="474">
        <v>50</v>
      </c>
      <c r="AK47" s="191">
        <v>20</v>
      </c>
      <c r="AL47" s="190">
        <v>70</v>
      </c>
      <c r="AM47" s="475">
        <v>30</v>
      </c>
      <c r="AN47" s="239" t="s">
        <v>327</v>
      </c>
      <c r="AO47" s="239">
        <v>10</v>
      </c>
      <c r="AP47" s="239">
        <v>10</v>
      </c>
      <c r="AQ47" s="239">
        <v>9</v>
      </c>
      <c r="AR47" s="239">
        <v>1</v>
      </c>
      <c r="AS47" s="230">
        <v>70</v>
      </c>
      <c r="AT47" s="471"/>
      <c r="AU47" s="231">
        <v>18</v>
      </c>
      <c r="AV47" s="229"/>
      <c r="AW47" s="1153" t="s">
        <v>91</v>
      </c>
      <c r="AX47" s="1155">
        <v>10</v>
      </c>
      <c r="AY47" s="1155">
        <v>10</v>
      </c>
      <c r="AZ47" s="1155">
        <v>10</v>
      </c>
      <c r="BA47" s="1153"/>
      <c r="BB47" s="1156">
        <v>50</v>
      </c>
      <c r="BC47" s="1156">
        <v>20</v>
      </c>
      <c r="BD47" s="1153">
        <v>70</v>
      </c>
      <c r="BE47" s="1153">
        <v>30</v>
      </c>
      <c r="BF47" s="199">
        <v>10</v>
      </c>
      <c r="BG47" s="199">
        <v>10</v>
      </c>
      <c r="BH47" s="199">
        <v>10</v>
      </c>
      <c r="BI47" s="191">
        <v>70</v>
      </c>
      <c r="BJ47" s="190">
        <v>100</v>
      </c>
      <c r="BK47" s="232">
        <v>30</v>
      </c>
      <c r="BL47" s="235">
        <v>30</v>
      </c>
      <c r="BM47" s="236">
        <v>40</v>
      </c>
      <c r="BN47" s="33"/>
      <c r="BO47" s="25"/>
      <c r="BP47" s="25"/>
      <c r="BQ47" s="7" t="str">
        <f t="shared" si="5"/>
        <v/>
      </c>
      <c r="BR47" s="267"/>
      <c r="BS47" s="7">
        <f t="shared" si="6"/>
        <v>44</v>
      </c>
      <c r="BT47" s="267"/>
      <c r="BU47" s="7">
        <f t="shared" si="7"/>
        <v>44</v>
      </c>
      <c r="BV47" s="267"/>
      <c r="BW47" s="7">
        <f t="shared" si="8"/>
        <v>42</v>
      </c>
      <c r="BX47" s="267"/>
      <c r="BY47" s="7">
        <f t="shared" si="9"/>
        <v>40</v>
      </c>
      <c r="BZ47" s="267"/>
      <c r="CA47" s="7">
        <f t="shared" si="10"/>
        <v>36</v>
      </c>
      <c r="CB47" s="267"/>
      <c r="CC47" s="7">
        <f t="shared" si="11"/>
        <v>34</v>
      </c>
      <c r="CD47" s="267"/>
      <c r="CE47" s="7">
        <f t="shared" si="12"/>
        <v>24</v>
      </c>
      <c r="CF47" s="267"/>
      <c r="CG47" s="7">
        <f t="shared" si="13"/>
        <v>28</v>
      </c>
      <c r="CH47" s="267"/>
      <c r="CI47" s="7">
        <f t="shared" si="14"/>
        <v>24</v>
      </c>
      <c r="CJ47" s="267"/>
      <c r="CK47" s="7">
        <f t="shared" si="15"/>
        <v>24</v>
      </c>
      <c r="CL47" s="267"/>
      <c r="CM47" s="7">
        <f t="shared" si="16"/>
        <v>22</v>
      </c>
      <c r="CN47" s="267"/>
      <c r="CO47" s="53"/>
      <c r="CP47" s="8">
        <f t="shared" si="19"/>
        <v>44</v>
      </c>
      <c r="CQ47" s="9" t="str">
        <f t="shared" si="19"/>
        <v/>
      </c>
      <c r="CR47" s="8">
        <f t="shared" si="23"/>
        <v>88</v>
      </c>
      <c r="CS47" s="9" t="str">
        <f t="shared" si="23"/>
        <v/>
      </c>
      <c r="CT47" s="8">
        <f t="shared" si="23"/>
        <v>130</v>
      </c>
      <c r="CU47" s="9" t="str">
        <f t="shared" si="23"/>
        <v/>
      </c>
      <c r="CV47" s="8">
        <f t="shared" si="23"/>
        <v>170</v>
      </c>
      <c r="CW47" s="9" t="str">
        <f t="shared" si="23"/>
        <v/>
      </c>
      <c r="CX47" s="8">
        <f t="shared" si="23"/>
        <v>206</v>
      </c>
      <c r="CY47" s="9" t="str">
        <f t="shared" si="23"/>
        <v/>
      </c>
      <c r="CZ47" s="8">
        <f t="shared" si="23"/>
        <v>240</v>
      </c>
      <c r="DA47" s="9" t="str">
        <f t="shared" si="23"/>
        <v/>
      </c>
      <c r="DB47" s="8">
        <f t="shared" si="23"/>
        <v>264</v>
      </c>
      <c r="DC47" s="9" t="str">
        <f t="shared" si="23"/>
        <v/>
      </c>
      <c r="DD47" s="8">
        <f t="shared" si="23"/>
        <v>292</v>
      </c>
      <c r="DE47" s="9" t="str">
        <f t="shared" si="23"/>
        <v/>
      </c>
      <c r="DF47" s="8">
        <f t="shared" si="23"/>
        <v>316</v>
      </c>
      <c r="DG47" s="9" t="str">
        <f t="shared" si="22"/>
        <v/>
      </c>
      <c r="DH47" s="8">
        <f t="shared" si="21"/>
        <v>340</v>
      </c>
      <c r="DI47" s="9" t="str">
        <f t="shared" si="21"/>
        <v/>
      </c>
      <c r="DJ47" s="268">
        <f t="shared" si="24"/>
        <v>362</v>
      </c>
      <c r="DK47" s="269">
        <f t="shared" si="25"/>
        <v>0</v>
      </c>
      <c r="EE47" s="501">
        <v>68</v>
      </c>
      <c r="EF47" s="505" t="s">
        <v>504</v>
      </c>
      <c r="EG47" s="503" t="s">
        <v>351</v>
      </c>
      <c r="EH47" s="503">
        <v>30</v>
      </c>
      <c r="EI47" s="503">
        <v>70</v>
      </c>
      <c r="EJ47" s="504">
        <v>0</v>
      </c>
      <c r="EL47" s="484">
        <v>30</v>
      </c>
      <c r="EM47" s="55">
        <f t="shared" si="2"/>
        <v>65</v>
      </c>
      <c r="EN47" s="57"/>
      <c r="EO47" s="57"/>
      <c r="EP47" s="57"/>
      <c r="EQ47" s="57"/>
      <c r="ER47" s="55">
        <v>59</v>
      </c>
      <c r="ES47" s="485">
        <f t="shared" si="4"/>
        <v>118</v>
      </c>
    </row>
    <row r="48" spans="1:149" ht="18" customHeight="1">
      <c r="A48" s="193"/>
      <c r="B48" s="208"/>
      <c r="C48" s="199"/>
      <c r="D48" s="208"/>
      <c r="E48" s="194">
        <v>11140</v>
      </c>
      <c r="F48" s="209"/>
      <c r="G48" s="205" t="s">
        <v>603</v>
      </c>
      <c r="H48" s="206" t="s">
        <v>604</v>
      </c>
      <c r="I48" s="205" t="s">
        <v>605</v>
      </c>
      <c r="J48" s="232">
        <v>10</v>
      </c>
      <c r="K48" s="232">
        <v>10</v>
      </c>
      <c r="L48" s="232">
        <v>8</v>
      </c>
      <c r="M48" s="232">
        <v>2</v>
      </c>
      <c r="N48" s="233">
        <v>70</v>
      </c>
      <c r="O48" s="234">
        <v>100</v>
      </c>
      <c r="P48" s="199">
        <v>10</v>
      </c>
      <c r="Q48" s="199">
        <v>10</v>
      </c>
      <c r="R48" s="199">
        <v>8</v>
      </c>
      <c r="S48" s="199">
        <v>2</v>
      </c>
      <c r="T48" s="189">
        <v>70</v>
      </c>
      <c r="U48" s="190">
        <v>100</v>
      </c>
      <c r="V48" s="239" t="s">
        <v>327</v>
      </c>
      <c r="W48" s="239">
        <v>10</v>
      </c>
      <c r="X48" s="239">
        <v>10</v>
      </c>
      <c r="Y48" s="239">
        <v>9</v>
      </c>
      <c r="Z48" s="523">
        <v>1</v>
      </c>
      <c r="AA48" s="228">
        <v>30</v>
      </c>
      <c r="AB48" s="471">
        <v>20</v>
      </c>
      <c r="AC48" s="231">
        <v>70</v>
      </c>
      <c r="AD48" s="229">
        <v>30</v>
      </c>
      <c r="AE48" s="199" t="s">
        <v>327</v>
      </c>
      <c r="AF48" s="199">
        <v>10</v>
      </c>
      <c r="AG48" s="199">
        <v>10</v>
      </c>
      <c r="AH48" s="199">
        <v>9</v>
      </c>
      <c r="AI48" s="199">
        <v>1</v>
      </c>
      <c r="AJ48" s="474">
        <v>50</v>
      </c>
      <c r="AK48" s="191">
        <v>20</v>
      </c>
      <c r="AL48" s="190">
        <v>70</v>
      </c>
      <c r="AM48" s="475">
        <v>30</v>
      </c>
      <c r="AN48" s="239" t="s">
        <v>327</v>
      </c>
      <c r="AO48" s="239">
        <v>10</v>
      </c>
      <c r="AP48" s="239">
        <v>10</v>
      </c>
      <c r="AQ48" s="239">
        <v>9</v>
      </c>
      <c r="AR48" s="239">
        <v>1</v>
      </c>
      <c r="AS48" s="230">
        <v>70</v>
      </c>
      <c r="AT48" s="471"/>
      <c r="AU48" s="231">
        <v>18</v>
      </c>
      <c r="AV48" s="229"/>
      <c r="AW48" s="1153" t="s">
        <v>91</v>
      </c>
      <c r="AX48" s="1155">
        <v>10</v>
      </c>
      <c r="AY48" s="1155">
        <v>10</v>
      </c>
      <c r="AZ48" s="1155">
        <v>10</v>
      </c>
      <c r="BA48" s="1153"/>
      <c r="BB48" s="1156">
        <v>50</v>
      </c>
      <c r="BC48" s="1156">
        <v>20</v>
      </c>
      <c r="BD48" s="1153">
        <v>70</v>
      </c>
      <c r="BE48" s="1153">
        <v>30</v>
      </c>
      <c r="BF48" s="199">
        <v>10</v>
      </c>
      <c r="BG48" s="199">
        <v>10</v>
      </c>
      <c r="BH48" s="199">
        <v>10</v>
      </c>
      <c r="BI48" s="191">
        <v>70</v>
      </c>
      <c r="BJ48" s="190">
        <v>100</v>
      </c>
      <c r="BK48" s="232">
        <v>30</v>
      </c>
      <c r="BL48" s="235">
        <v>30</v>
      </c>
      <c r="BM48" s="236">
        <v>40</v>
      </c>
      <c r="BN48" s="33"/>
      <c r="BO48" s="25"/>
      <c r="BP48" s="25"/>
      <c r="BQ48" s="7" t="str">
        <f t="shared" si="5"/>
        <v/>
      </c>
      <c r="BR48" s="267"/>
      <c r="BS48" s="7">
        <f t="shared" si="6"/>
        <v>44</v>
      </c>
      <c r="BT48" s="267"/>
      <c r="BU48" s="7">
        <f t="shared" si="7"/>
        <v>44</v>
      </c>
      <c r="BV48" s="267"/>
      <c r="BW48" s="7">
        <f t="shared" si="8"/>
        <v>42</v>
      </c>
      <c r="BX48" s="267"/>
      <c r="BY48" s="7">
        <f t="shared" si="9"/>
        <v>40</v>
      </c>
      <c r="BZ48" s="267"/>
      <c r="CA48" s="7">
        <f t="shared" si="10"/>
        <v>36</v>
      </c>
      <c r="CB48" s="267"/>
      <c r="CC48" s="7">
        <f t="shared" si="11"/>
        <v>34</v>
      </c>
      <c r="CD48" s="267"/>
      <c r="CE48" s="7">
        <f t="shared" si="12"/>
        <v>24</v>
      </c>
      <c r="CF48" s="267"/>
      <c r="CG48" s="7">
        <f t="shared" si="13"/>
        <v>28</v>
      </c>
      <c r="CH48" s="267"/>
      <c r="CI48" s="7">
        <f t="shared" si="14"/>
        <v>24</v>
      </c>
      <c r="CJ48" s="267"/>
      <c r="CK48" s="7">
        <f t="shared" si="15"/>
        <v>24</v>
      </c>
      <c r="CL48" s="267"/>
      <c r="CM48" s="7">
        <f t="shared" si="16"/>
        <v>22</v>
      </c>
      <c r="CN48" s="267"/>
      <c r="CO48" s="53"/>
      <c r="CP48" s="8">
        <f t="shared" si="19"/>
        <v>44</v>
      </c>
      <c r="CQ48" s="9" t="str">
        <f t="shared" si="19"/>
        <v/>
      </c>
      <c r="CR48" s="8">
        <f t="shared" si="23"/>
        <v>88</v>
      </c>
      <c r="CS48" s="9" t="str">
        <f t="shared" si="23"/>
        <v/>
      </c>
      <c r="CT48" s="8">
        <f t="shared" si="23"/>
        <v>130</v>
      </c>
      <c r="CU48" s="9" t="str">
        <f t="shared" si="23"/>
        <v/>
      </c>
      <c r="CV48" s="8">
        <f t="shared" si="23"/>
        <v>170</v>
      </c>
      <c r="CW48" s="9" t="str">
        <f t="shared" si="23"/>
        <v/>
      </c>
      <c r="CX48" s="8">
        <f t="shared" si="23"/>
        <v>206</v>
      </c>
      <c r="CY48" s="9" t="str">
        <f t="shared" si="23"/>
        <v/>
      </c>
      <c r="CZ48" s="8">
        <f t="shared" si="23"/>
        <v>240</v>
      </c>
      <c r="DA48" s="9" t="str">
        <f t="shared" si="23"/>
        <v/>
      </c>
      <c r="DB48" s="8">
        <f t="shared" si="23"/>
        <v>264</v>
      </c>
      <c r="DC48" s="9" t="str">
        <f t="shared" si="23"/>
        <v/>
      </c>
      <c r="DD48" s="8">
        <f t="shared" si="23"/>
        <v>292</v>
      </c>
      <c r="DE48" s="9" t="str">
        <f t="shared" si="23"/>
        <v/>
      </c>
      <c r="DF48" s="8">
        <f t="shared" si="23"/>
        <v>316</v>
      </c>
      <c r="DG48" s="9" t="str">
        <f t="shared" si="22"/>
        <v/>
      </c>
      <c r="DH48" s="8">
        <f t="shared" si="21"/>
        <v>340</v>
      </c>
      <c r="DI48" s="9" t="str">
        <f t="shared" si="21"/>
        <v/>
      </c>
      <c r="DJ48" s="268">
        <f t="shared" si="24"/>
        <v>362</v>
      </c>
      <c r="DK48" s="269">
        <f t="shared" si="25"/>
        <v>0</v>
      </c>
      <c r="EE48" s="501">
        <v>67</v>
      </c>
      <c r="EF48" s="505" t="s">
        <v>505</v>
      </c>
      <c r="EG48" s="503" t="s">
        <v>351</v>
      </c>
      <c r="EH48" s="503">
        <v>30</v>
      </c>
      <c r="EI48" s="503">
        <v>70</v>
      </c>
      <c r="EJ48" s="504">
        <v>0</v>
      </c>
      <c r="EL48" s="484">
        <v>29</v>
      </c>
      <c r="EM48" s="55">
        <f t="shared" si="2"/>
        <v>63</v>
      </c>
      <c r="EN48" s="57"/>
      <c r="EO48" s="57"/>
      <c r="EP48" s="57"/>
      <c r="EQ48" s="57"/>
      <c r="ER48" s="55">
        <v>58</v>
      </c>
      <c r="ES48" s="485">
        <f t="shared" si="4"/>
        <v>116</v>
      </c>
    </row>
    <row r="49" spans="1:149" ht="18" customHeight="1">
      <c r="A49" s="193"/>
      <c r="B49" s="208"/>
      <c r="C49" s="199"/>
      <c r="D49" s="208"/>
      <c r="E49" s="194">
        <v>11141</v>
      </c>
      <c r="F49" s="209"/>
      <c r="G49" s="205" t="s">
        <v>606</v>
      </c>
      <c r="H49" s="206" t="s">
        <v>607</v>
      </c>
      <c r="I49" s="205" t="s">
        <v>608</v>
      </c>
      <c r="J49" s="232">
        <v>10</v>
      </c>
      <c r="K49" s="232">
        <v>10</v>
      </c>
      <c r="L49" s="232">
        <v>8</v>
      </c>
      <c r="M49" s="232">
        <v>2</v>
      </c>
      <c r="N49" s="233">
        <v>70</v>
      </c>
      <c r="O49" s="234">
        <v>100</v>
      </c>
      <c r="P49" s="199">
        <v>10</v>
      </c>
      <c r="Q49" s="199">
        <v>10</v>
      </c>
      <c r="R49" s="199">
        <v>8</v>
      </c>
      <c r="S49" s="199">
        <v>2</v>
      </c>
      <c r="T49" s="189">
        <v>70</v>
      </c>
      <c r="U49" s="190">
        <v>100</v>
      </c>
      <c r="V49" s="239" t="s">
        <v>327</v>
      </c>
      <c r="W49" s="239">
        <v>10</v>
      </c>
      <c r="X49" s="239">
        <v>10</v>
      </c>
      <c r="Y49" s="239">
        <v>9</v>
      </c>
      <c r="Z49" s="523">
        <v>1</v>
      </c>
      <c r="AA49" s="228">
        <v>30</v>
      </c>
      <c r="AB49" s="471">
        <v>20</v>
      </c>
      <c r="AC49" s="231">
        <v>70</v>
      </c>
      <c r="AD49" s="229">
        <v>30</v>
      </c>
      <c r="AE49" s="199" t="s">
        <v>327</v>
      </c>
      <c r="AF49" s="199">
        <v>10</v>
      </c>
      <c r="AG49" s="199">
        <v>10</v>
      </c>
      <c r="AH49" s="199">
        <v>9</v>
      </c>
      <c r="AI49" s="199">
        <v>1</v>
      </c>
      <c r="AJ49" s="474">
        <v>50</v>
      </c>
      <c r="AK49" s="191">
        <v>20</v>
      </c>
      <c r="AL49" s="190">
        <v>70</v>
      </c>
      <c r="AM49" s="475">
        <v>30</v>
      </c>
      <c r="AN49" s="239" t="s">
        <v>327</v>
      </c>
      <c r="AO49" s="239">
        <v>10</v>
      </c>
      <c r="AP49" s="239">
        <v>10</v>
      </c>
      <c r="AQ49" s="239">
        <v>9</v>
      </c>
      <c r="AR49" s="239">
        <v>1</v>
      </c>
      <c r="AS49" s="230">
        <v>70</v>
      </c>
      <c r="AT49" s="471"/>
      <c r="AU49" s="231">
        <v>18</v>
      </c>
      <c r="AV49" s="229"/>
      <c r="AW49" s="1153" t="s">
        <v>91</v>
      </c>
      <c r="AX49" s="1155">
        <v>10</v>
      </c>
      <c r="AY49" s="1155">
        <v>10</v>
      </c>
      <c r="AZ49" s="1155">
        <v>10</v>
      </c>
      <c r="BA49" s="1153"/>
      <c r="BB49" s="1156">
        <v>50</v>
      </c>
      <c r="BC49" s="1156">
        <v>20</v>
      </c>
      <c r="BD49" s="1153">
        <v>70</v>
      </c>
      <c r="BE49" s="1153">
        <v>30</v>
      </c>
      <c r="BF49" s="199">
        <v>10</v>
      </c>
      <c r="BG49" s="199">
        <v>10</v>
      </c>
      <c r="BH49" s="199">
        <v>10</v>
      </c>
      <c r="BI49" s="191">
        <v>70</v>
      </c>
      <c r="BJ49" s="190">
        <v>100</v>
      </c>
      <c r="BK49" s="232">
        <v>30</v>
      </c>
      <c r="BL49" s="235">
        <v>30</v>
      </c>
      <c r="BM49" s="236">
        <v>40</v>
      </c>
      <c r="BN49" s="33"/>
      <c r="BO49" s="25"/>
      <c r="BP49" s="25"/>
      <c r="BQ49" s="7" t="str">
        <f t="shared" si="5"/>
        <v/>
      </c>
      <c r="BR49" s="267"/>
      <c r="BS49" s="7">
        <f t="shared" si="6"/>
        <v>44</v>
      </c>
      <c r="BT49" s="267"/>
      <c r="BU49" s="7">
        <f t="shared" si="7"/>
        <v>44</v>
      </c>
      <c r="BV49" s="267"/>
      <c r="BW49" s="7">
        <f t="shared" si="8"/>
        <v>42</v>
      </c>
      <c r="BX49" s="267"/>
      <c r="BY49" s="7">
        <f t="shared" si="9"/>
        <v>40</v>
      </c>
      <c r="BZ49" s="267"/>
      <c r="CA49" s="7">
        <f t="shared" si="10"/>
        <v>36</v>
      </c>
      <c r="CB49" s="267"/>
      <c r="CC49" s="7">
        <f t="shared" si="11"/>
        <v>34</v>
      </c>
      <c r="CD49" s="267"/>
      <c r="CE49" s="7">
        <f t="shared" si="12"/>
        <v>24</v>
      </c>
      <c r="CF49" s="267"/>
      <c r="CG49" s="7">
        <f t="shared" si="13"/>
        <v>28</v>
      </c>
      <c r="CH49" s="267"/>
      <c r="CI49" s="7">
        <f t="shared" si="14"/>
        <v>24</v>
      </c>
      <c r="CJ49" s="267"/>
      <c r="CK49" s="7">
        <f t="shared" si="15"/>
        <v>24</v>
      </c>
      <c r="CL49" s="267"/>
      <c r="CM49" s="7">
        <f t="shared" si="16"/>
        <v>22</v>
      </c>
      <c r="CN49" s="267"/>
      <c r="CO49" s="53"/>
      <c r="CP49" s="8">
        <f t="shared" si="19"/>
        <v>44</v>
      </c>
      <c r="CQ49" s="9" t="str">
        <f t="shared" si="19"/>
        <v/>
      </c>
      <c r="CR49" s="8">
        <f t="shared" si="23"/>
        <v>88</v>
      </c>
      <c r="CS49" s="9" t="str">
        <f t="shared" si="23"/>
        <v/>
      </c>
      <c r="CT49" s="8">
        <f t="shared" si="23"/>
        <v>130</v>
      </c>
      <c r="CU49" s="9" t="str">
        <f t="shared" si="23"/>
        <v/>
      </c>
      <c r="CV49" s="8">
        <f t="shared" si="23"/>
        <v>170</v>
      </c>
      <c r="CW49" s="9" t="str">
        <f t="shared" si="23"/>
        <v/>
      </c>
      <c r="CX49" s="8">
        <f t="shared" si="23"/>
        <v>206</v>
      </c>
      <c r="CY49" s="9" t="str">
        <f t="shared" si="23"/>
        <v/>
      </c>
      <c r="CZ49" s="8">
        <f t="shared" si="23"/>
        <v>240</v>
      </c>
      <c r="DA49" s="9" t="str">
        <f t="shared" si="23"/>
        <v/>
      </c>
      <c r="DB49" s="8">
        <f t="shared" si="23"/>
        <v>264</v>
      </c>
      <c r="DC49" s="9" t="str">
        <f t="shared" si="23"/>
        <v/>
      </c>
      <c r="DD49" s="8">
        <f t="shared" si="23"/>
        <v>292</v>
      </c>
      <c r="DE49" s="9" t="str">
        <f t="shared" si="23"/>
        <v/>
      </c>
      <c r="DF49" s="8">
        <f t="shared" si="23"/>
        <v>316</v>
      </c>
      <c r="DG49" s="9" t="str">
        <f t="shared" si="22"/>
        <v/>
      </c>
      <c r="DH49" s="8">
        <f t="shared" si="21"/>
        <v>340</v>
      </c>
      <c r="DI49" s="9" t="str">
        <f t="shared" si="21"/>
        <v/>
      </c>
      <c r="DJ49" s="268">
        <f t="shared" si="24"/>
        <v>362</v>
      </c>
      <c r="DK49" s="269">
        <f t="shared" si="25"/>
        <v>0</v>
      </c>
      <c r="EE49" s="501">
        <v>69</v>
      </c>
      <c r="EF49" s="505" t="s">
        <v>505</v>
      </c>
      <c r="EG49" s="503" t="s">
        <v>351</v>
      </c>
      <c r="EH49" s="503">
        <v>30</v>
      </c>
      <c r="EI49" s="503">
        <v>70</v>
      </c>
      <c r="EJ49" s="504">
        <v>0</v>
      </c>
      <c r="EL49" s="484">
        <v>28</v>
      </c>
      <c r="EM49" s="55">
        <f t="shared" si="2"/>
        <v>60</v>
      </c>
      <c r="EN49" s="57"/>
      <c r="EO49" s="57"/>
      <c r="EP49" s="57"/>
      <c r="EQ49" s="57"/>
      <c r="ER49" s="55">
        <v>57</v>
      </c>
      <c r="ES49" s="485">
        <f t="shared" si="4"/>
        <v>114</v>
      </c>
    </row>
    <row r="50" spans="1:149" ht="18" customHeight="1">
      <c r="A50" s="193"/>
      <c r="B50" s="208"/>
      <c r="C50" s="199"/>
      <c r="D50" s="208"/>
      <c r="E50" s="194">
        <v>11142</v>
      </c>
      <c r="F50" s="209"/>
      <c r="G50" s="205" t="s">
        <v>609</v>
      </c>
      <c r="H50" s="206" t="s">
        <v>610</v>
      </c>
      <c r="I50" s="205" t="s">
        <v>611</v>
      </c>
      <c r="J50" s="232">
        <v>10</v>
      </c>
      <c r="K50" s="232">
        <v>10</v>
      </c>
      <c r="L50" s="232">
        <v>8</v>
      </c>
      <c r="M50" s="232">
        <v>2</v>
      </c>
      <c r="N50" s="233">
        <v>70</v>
      </c>
      <c r="O50" s="234">
        <v>100</v>
      </c>
      <c r="P50" s="199">
        <v>10</v>
      </c>
      <c r="Q50" s="199">
        <v>10</v>
      </c>
      <c r="R50" s="199">
        <v>8</v>
      </c>
      <c r="S50" s="199">
        <v>2</v>
      </c>
      <c r="T50" s="189">
        <v>70</v>
      </c>
      <c r="U50" s="190">
        <v>100</v>
      </c>
      <c r="V50" s="239" t="s">
        <v>327</v>
      </c>
      <c r="W50" s="239">
        <v>10</v>
      </c>
      <c r="X50" s="239">
        <v>10</v>
      </c>
      <c r="Y50" s="239">
        <v>9</v>
      </c>
      <c r="Z50" s="523">
        <v>1</v>
      </c>
      <c r="AA50" s="228">
        <v>30</v>
      </c>
      <c r="AB50" s="471">
        <v>20</v>
      </c>
      <c r="AC50" s="231">
        <v>70</v>
      </c>
      <c r="AD50" s="229">
        <v>30</v>
      </c>
      <c r="AE50" s="199" t="s">
        <v>327</v>
      </c>
      <c r="AF50" s="199">
        <v>10</v>
      </c>
      <c r="AG50" s="199">
        <v>10</v>
      </c>
      <c r="AH50" s="199">
        <v>9</v>
      </c>
      <c r="AI50" s="199">
        <v>1</v>
      </c>
      <c r="AJ50" s="474">
        <v>50</v>
      </c>
      <c r="AK50" s="191">
        <v>20</v>
      </c>
      <c r="AL50" s="190">
        <v>70</v>
      </c>
      <c r="AM50" s="475">
        <v>30</v>
      </c>
      <c r="AN50" s="239" t="s">
        <v>327</v>
      </c>
      <c r="AO50" s="239">
        <v>10</v>
      </c>
      <c r="AP50" s="239">
        <v>10</v>
      </c>
      <c r="AQ50" s="239">
        <v>9</v>
      </c>
      <c r="AR50" s="239">
        <v>1</v>
      </c>
      <c r="AS50" s="230">
        <v>70</v>
      </c>
      <c r="AT50" s="471"/>
      <c r="AU50" s="231">
        <v>18</v>
      </c>
      <c r="AV50" s="229"/>
      <c r="AW50" s="1153" t="s">
        <v>91</v>
      </c>
      <c r="AX50" s="1155">
        <v>10</v>
      </c>
      <c r="AY50" s="1155">
        <v>10</v>
      </c>
      <c r="AZ50" s="1155">
        <v>10</v>
      </c>
      <c r="BA50" s="1153"/>
      <c r="BB50" s="1156">
        <v>50</v>
      </c>
      <c r="BC50" s="1156">
        <v>20</v>
      </c>
      <c r="BD50" s="1153">
        <v>70</v>
      </c>
      <c r="BE50" s="1153">
        <v>30</v>
      </c>
      <c r="BF50" s="199">
        <v>10</v>
      </c>
      <c r="BG50" s="199">
        <v>10</v>
      </c>
      <c r="BH50" s="199">
        <v>10</v>
      </c>
      <c r="BI50" s="191">
        <v>70</v>
      </c>
      <c r="BJ50" s="190">
        <v>100</v>
      </c>
      <c r="BK50" s="232">
        <v>30</v>
      </c>
      <c r="BL50" s="235">
        <v>30</v>
      </c>
      <c r="BM50" s="236">
        <v>40</v>
      </c>
      <c r="BN50" s="33"/>
      <c r="BO50" s="25"/>
      <c r="BP50" s="25"/>
      <c r="BQ50" s="7" t="str">
        <f t="shared" si="5"/>
        <v/>
      </c>
      <c r="BR50" s="267"/>
      <c r="BS50" s="7">
        <f t="shared" si="6"/>
        <v>44</v>
      </c>
      <c r="BT50" s="267"/>
      <c r="BU50" s="7">
        <f t="shared" si="7"/>
        <v>44</v>
      </c>
      <c r="BV50" s="267"/>
      <c r="BW50" s="7">
        <f t="shared" si="8"/>
        <v>42</v>
      </c>
      <c r="BX50" s="267"/>
      <c r="BY50" s="7">
        <f t="shared" si="9"/>
        <v>40</v>
      </c>
      <c r="BZ50" s="267"/>
      <c r="CA50" s="7">
        <f t="shared" si="10"/>
        <v>36</v>
      </c>
      <c r="CB50" s="267"/>
      <c r="CC50" s="7">
        <f t="shared" si="11"/>
        <v>34</v>
      </c>
      <c r="CD50" s="267"/>
      <c r="CE50" s="7">
        <f t="shared" si="12"/>
        <v>24</v>
      </c>
      <c r="CF50" s="267"/>
      <c r="CG50" s="7">
        <f t="shared" si="13"/>
        <v>28</v>
      </c>
      <c r="CH50" s="267"/>
      <c r="CI50" s="7">
        <f t="shared" si="14"/>
        <v>24</v>
      </c>
      <c r="CJ50" s="267"/>
      <c r="CK50" s="7">
        <f t="shared" si="15"/>
        <v>24</v>
      </c>
      <c r="CL50" s="267"/>
      <c r="CM50" s="7">
        <f t="shared" si="16"/>
        <v>22</v>
      </c>
      <c r="CN50" s="267"/>
      <c r="CO50" s="53"/>
      <c r="CP50" s="8">
        <f t="shared" si="19"/>
        <v>44</v>
      </c>
      <c r="CQ50" s="9" t="str">
        <f t="shared" si="19"/>
        <v/>
      </c>
      <c r="CR50" s="8">
        <f t="shared" si="23"/>
        <v>88</v>
      </c>
      <c r="CS50" s="9" t="str">
        <f t="shared" si="23"/>
        <v/>
      </c>
      <c r="CT50" s="8">
        <f t="shared" si="23"/>
        <v>130</v>
      </c>
      <c r="CU50" s="9" t="str">
        <f t="shared" si="23"/>
        <v/>
      </c>
      <c r="CV50" s="8">
        <f t="shared" si="23"/>
        <v>170</v>
      </c>
      <c r="CW50" s="9" t="str">
        <f t="shared" si="23"/>
        <v/>
      </c>
      <c r="CX50" s="8">
        <f t="shared" si="23"/>
        <v>206</v>
      </c>
      <c r="CY50" s="9" t="str">
        <f t="shared" si="23"/>
        <v/>
      </c>
      <c r="CZ50" s="8">
        <f t="shared" si="23"/>
        <v>240</v>
      </c>
      <c r="DA50" s="9" t="str">
        <f t="shared" si="23"/>
        <v/>
      </c>
      <c r="DB50" s="8">
        <f t="shared" si="23"/>
        <v>264</v>
      </c>
      <c r="DC50" s="9" t="str">
        <f t="shared" si="23"/>
        <v/>
      </c>
      <c r="DD50" s="8">
        <f t="shared" si="23"/>
        <v>292</v>
      </c>
      <c r="DE50" s="9" t="str">
        <f t="shared" si="23"/>
        <v/>
      </c>
      <c r="DF50" s="8">
        <f t="shared" si="23"/>
        <v>316</v>
      </c>
      <c r="DG50" s="9" t="str">
        <f t="shared" si="22"/>
        <v/>
      </c>
      <c r="DH50" s="8">
        <f t="shared" si="21"/>
        <v>340</v>
      </c>
      <c r="DI50" s="9" t="str">
        <f t="shared" si="21"/>
        <v/>
      </c>
      <c r="DJ50" s="268">
        <f t="shared" si="24"/>
        <v>362</v>
      </c>
      <c r="DK50" s="269">
        <f t="shared" si="25"/>
        <v>0</v>
      </c>
      <c r="EE50" s="501">
        <v>70</v>
      </c>
      <c r="EF50" s="505" t="s">
        <v>506</v>
      </c>
      <c r="EG50" s="503" t="s">
        <v>351</v>
      </c>
      <c r="EH50" s="503">
        <v>30</v>
      </c>
      <c r="EI50" s="503">
        <v>70</v>
      </c>
      <c r="EJ50" s="504">
        <v>0</v>
      </c>
      <c r="EL50" s="484">
        <v>27</v>
      </c>
      <c r="EM50" s="55">
        <f t="shared" si="2"/>
        <v>58</v>
      </c>
      <c r="EN50" s="57"/>
      <c r="EO50" s="57"/>
      <c r="EP50" s="57"/>
      <c r="EQ50" s="57"/>
      <c r="ER50" s="55">
        <v>56</v>
      </c>
      <c r="ES50" s="485">
        <f t="shared" si="4"/>
        <v>112</v>
      </c>
    </row>
    <row r="51" spans="1:149" ht="18" customHeight="1">
      <c r="A51" s="193"/>
      <c r="B51" s="208"/>
      <c r="C51" s="199"/>
      <c r="D51" s="208"/>
      <c r="E51" s="194">
        <v>11143</v>
      </c>
      <c r="F51" s="209"/>
      <c r="G51" s="205" t="s">
        <v>612</v>
      </c>
      <c r="H51" s="206" t="s">
        <v>613</v>
      </c>
      <c r="I51" s="205" t="s">
        <v>614</v>
      </c>
      <c r="J51" s="232">
        <v>10</v>
      </c>
      <c r="K51" s="232">
        <v>10</v>
      </c>
      <c r="L51" s="232">
        <v>8</v>
      </c>
      <c r="M51" s="232">
        <v>2</v>
      </c>
      <c r="N51" s="233">
        <v>70</v>
      </c>
      <c r="O51" s="234">
        <v>100</v>
      </c>
      <c r="P51" s="199">
        <v>10</v>
      </c>
      <c r="Q51" s="199">
        <v>10</v>
      </c>
      <c r="R51" s="199">
        <v>8</v>
      </c>
      <c r="S51" s="199">
        <v>2</v>
      </c>
      <c r="T51" s="189">
        <v>70</v>
      </c>
      <c r="U51" s="190">
        <v>100</v>
      </c>
      <c r="V51" s="239" t="s">
        <v>327</v>
      </c>
      <c r="W51" s="239">
        <v>10</v>
      </c>
      <c r="X51" s="239">
        <v>10</v>
      </c>
      <c r="Y51" s="239">
        <v>9</v>
      </c>
      <c r="Z51" s="523">
        <v>1</v>
      </c>
      <c r="AA51" s="228">
        <v>30</v>
      </c>
      <c r="AB51" s="471">
        <v>20</v>
      </c>
      <c r="AC51" s="231">
        <v>70</v>
      </c>
      <c r="AD51" s="229">
        <v>30</v>
      </c>
      <c r="AE51" s="199" t="s">
        <v>327</v>
      </c>
      <c r="AF51" s="199">
        <v>10</v>
      </c>
      <c r="AG51" s="199">
        <v>10</v>
      </c>
      <c r="AH51" s="199">
        <v>9</v>
      </c>
      <c r="AI51" s="199">
        <v>1</v>
      </c>
      <c r="AJ51" s="474">
        <v>50</v>
      </c>
      <c r="AK51" s="191">
        <v>20</v>
      </c>
      <c r="AL51" s="190">
        <v>70</v>
      </c>
      <c r="AM51" s="475">
        <v>30</v>
      </c>
      <c r="AN51" s="239" t="s">
        <v>327</v>
      </c>
      <c r="AO51" s="239">
        <v>10</v>
      </c>
      <c r="AP51" s="239">
        <v>10</v>
      </c>
      <c r="AQ51" s="239">
        <v>9</v>
      </c>
      <c r="AR51" s="239">
        <v>1</v>
      </c>
      <c r="AS51" s="230">
        <v>70</v>
      </c>
      <c r="AT51" s="471"/>
      <c r="AU51" s="231">
        <v>18</v>
      </c>
      <c r="AV51" s="229"/>
      <c r="AW51" s="1153" t="s">
        <v>91</v>
      </c>
      <c r="AX51" s="1155">
        <v>10</v>
      </c>
      <c r="AY51" s="1155">
        <v>10</v>
      </c>
      <c r="AZ51" s="1155">
        <v>10</v>
      </c>
      <c r="BA51" s="1153"/>
      <c r="BB51" s="1156">
        <v>50</v>
      </c>
      <c r="BC51" s="1156">
        <v>20</v>
      </c>
      <c r="BD51" s="1153">
        <v>70</v>
      </c>
      <c r="BE51" s="1153">
        <v>30</v>
      </c>
      <c r="BF51" s="199">
        <v>10</v>
      </c>
      <c r="BG51" s="199">
        <v>10</v>
      </c>
      <c r="BH51" s="199">
        <v>10</v>
      </c>
      <c r="BI51" s="191">
        <v>70</v>
      </c>
      <c r="BJ51" s="190">
        <v>100</v>
      </c>
      <c r="BK51" s="232">
        <v>30</v>
      </c>
      <c r="BL51" s="235">
        <v>30</v>
      </c>
      <c r="BM51" s="236">
        <v>40</v>
      </c>
      <c r="BN51" s="33"/>
      <c r="BO51" s="25"/>
      <c r="BP51" s="25"/>
      <c r="BQ51" s="7" t="str">
        <f t="shared" si="5"/>
        <v/>
      </c>
      <c r="BR51" s="267"/>
      <c r="BS51" s="7">
        <f t="shared" si="6"/>
        <v>44</v>
      </c>
      <c r="BT51" s="267"/>
      <c r="BU51" s="7">
        <f t="shared" si="7"/>
        <v>44</v>
      </c>
      <c r="BV51" s="267"/>
      <c r="BW51" s="7">
        <f t="shared" si="8"/>
        <v>42</v>
      </c>
      <c r="BX51" s="267"/>
      <c r="BY51" s="7">
        <f t="shared" si="9"/>
        <v>40</v>
      </c>
      <c r="BZ51" s="267"/>
      <c r="CA51" s="7">
        <f t="shared" si="10"/>
        <v>36</v>
      </c>
      <c r="CB51" s="267"/>
      <c r="CC51" s="7">
        <f t="shared" si="11"/>
        <v>34</v>
      </c>
      <c r="CD51" s="267"/>
      <c r="CE51" s="7">
        <f t="shared" si="12"/>
        <v>24</v>
      </c>
      <c r="CF51" s="267"/>
      <c r="CG51" s="7">
        <f t="shared" si="13"/>
        <v>28</v>
      </c>
      <c r="CH51" s="267"/>
      <c r="CI51" s="7">
        <f t="shared" si="14"/>
        <v>24</v>
      </c>
      <c r="CJ51" s="267"/>
      <c r="CK51" s="7">
        <f t="shared" si="15"/>
        <v>24</v>
      </c>
      <c r="CL51" s="267"/>
      <c r="CM51" s="7">
        <f t="shared" si="16"/>
        <v>22</v>
      </c>
      <c r="CN51" s="267"/>
      <c r="CO51" s="53"/>
      <c r="CP51" s="8">
        <f t="shared" si="19"/>
        <v>44</v>
      </c>
      <c r="CQ51" s="9" t="str">
        <f t="shared" si="19"/>
        <v/>
      </c>
      <c r="CR51" s="8">
        <f t="shared" si="23"/>
        <v>88</v>
      </c>
      <c r="CS51" s="9" t="str">
        <f t="shared" si="23"/>
        <v/>
      </c>
      <c r="CT51" s="8">
        <f t="shared" si="23"/>
        <v>130</v>
      </c>
      <c r="CU51" s="9" t="str">
        <f t="shared" si="23"/>
        <v/>
      </c>
      <c r="CV51" s="8">
        <f t="shared" si="23"/>
        <v>170</v>
      </c>
      <c r="CW51" s="9" t="str">
        <f t="shared" si="23"/>
        <v/>
      </c>
      <c r="CX51" s="8">
        <f t="shared" si="23"/>
        <v>206</v>
      </c>
      <c r="CY51" s="9" t="str">
        <f t="shared" si="23"/>
        <v/>
      </c>
      <c r="CZ51" s="8">
        <f t="shared" si="23"/>
        <v>240</v>
      </c>
      <c r="DA51" s="9" t="str">
        <f t="shared" si="23"/>
        <v/>
      </c>
      <c r="DB51" s="8">
        <f t="shared" si="23"/>
        <v>264</v>
      </c>
      <c r="DC51" s="9" t="str">
        <f t="shared" si="23"/>
        <v/>
      </c>
      <c r="DD51" s="8">
        <f t="shared" si="23"/>
        <v>292</v>
      </c>
      <c r="DE51" s="9" t="str">
        <f t="shared" si="23"/>
        <v/>
      </c>
      <c r="DF51" s="8">
        <f t="shared" si="23"/>
        <v>316</v>
      </c>
      <c r="DG51" s="9" t="str">
        <f t="shared" si="22"/>
        <v/>
      </c>
      <c r="DH51" s="8">
        <f t="shared" si="21"/>
        <v>340</v>
      </c>
      <c r="DI51" s="9" t="str">
        <f t="shared" si="21"/>
        <v/>
      </c>
      <c r="DJ51" s="268">
        <f t="shared" si="24"/>
        <v>362</v>
      </c>
      <c r="DK51" s="269">
        <f t="shared" si="25"/>
        <v>0</v>
      </c>
      <c r="EE51" s="501">
        <v>64</v>
      </c>
      <c r="EF51" s="505" t="s">
        <v>507</v>
      </c>
      <c r="EG51" s="503" t="s">
        <v>351</v>
      </c>
      <c r="EH51" s="503">
        <v>30</v>
      </c>
      <c r="EI51" s="503">
        <v>70</v>
      </c>
      <c r="EJ51" s="504">
        <v>0</v>
      </c>
      <c r="EL51" s="484">
        <v>26</v>
      </c>
      <c r="EM51" s="55">
        <f t="shared" si="2"/>
        <v>56</v>
      </c>
      <c r="EN51" s="57"/>
      <c r="EO51" s="57"/>
      <c r="EP51" s="57"/>
      <c r="EQ51" s="57"/>
      <c r="ER51" s="55">
        <v>55</v>
      </c>
      <c r="ES51" s="485">
        <f t="shared" si="4"/>
        <v>110</v>
      </c>
    </row>
    <row r="52" spans="1:149" ht="18" customHeight="1">
      <c r="A52" s="193"/>
      <c r="B52" s="208"/>
      <c r="C52" s="199"/>
      <c r="D52" s="208"/>
      <c r="E52" s="194">
        <v>11144</v>
      </c>
      <c r="F52" s="209"/>
      <c r="G52" s="205" t="s">
        <v>615</v>
      </c>
      <c r="H52" s="206" t="s">
        <v>616</v>
      </c>
      <c r="I52" s="205" t="s">
        <v>617</v>
      </c>
      <c r="J52" s="232">
        <v>10</v>
      </c>
      <c r="K52" s="232">
        <v>10</v>
      </c>
      <c r="L52" s="232">
        <v>8</v>
      </c>
      <c r="M52" s="232">
        <v>2</v>
      </c>
      <c r="N52" s="233">
        <v>70</v>
      </c>
      <c r="O52" s="234">
        <v>100</v>
      </c>
      <c r="P52" s="199">
        <v>10</v>
      </c>
      <c r="Q52" s="199">
        <v>10</v>
      </c>
      <c r="R52" s="199">
        <v>8</v>
      </c>
      <c r="S52" s="199">
        <v>2</v>
      </c>
      <c r="T52" s="189">
        <v>70</v>
      </c>
      <c r="U52" s="190">
        <v>100</v>
      </c>
      <c r="V52" s="239" t="s">
        <v>327</v>
      </c>
      <c r="W52" s="239">
        <v>10</v>
      </c>
      <c r="X52" s="239">
        <v>10</v>
      </c>
      <c r="Y52" s="239">
        <v>9</v>
      </c>
      <c r="Z52" s="523">
        <v>1</v>
      </c>
      <c r="AA52" s="228">
        <v>30</v>
      </c>
      <c r="AB52" s="471">
        <v>20</v>
      </c>
      <c r="AC52" s="231">
        <v>70</v>
      </c>
      <c r="AD52" s="229">
        <v>30</v>
      </c>
      <c r="AE52" s="199" t="s">
        <v>327</v>
      </c>
      <c r="AF52" s="199">
        <v>10</v>
      </c>
      <c r="AG52" s="199">
        <v>10</v>
      </c>
      <c r="AH52" s="199">
        <v>9</v>
      </c>
      <c r="AI52" s="199">
        <v>1</v>
      </c>
      <c r="AJ52" s="474">
        <v>50</v>
      </c>
      <c r="AK52" s="191">
        <v>20</v>
      </c>
      <c r="AL52" s="190">
        <v>70</v>
      </c>
      <c r="AM52" s="475">
        <v>30</v>
      </c>
      <c r="AN52" s="239" t="s">
        <v>327</v>
      </c>
      <c r="AO52" s="239">
        <v>10</v>
      </c>
      <c r="AP52" s="239">
        <v>10</v>
      </c>
      <c r="AQ52" s="239">
        <v>9</v>
      </c>
      <c r="AR52" s="239">
        <v>1</v>
      </c>
      <c r="AS52" s="230">
        <v>70</v>
      </c>
      <c r="AT52" s="471"/>
      <c r="AU52" s="231">
        <v>18</v>
      </c>
      <c r="AV52" s="229"/>
      <c r="AW52" s="1153" t="s">
        <v>91</v>
      </c>
      <c r="AX52" s="1155">
        <v>10</v>
      </c>
      <c r="AY52" s="1155">
        <v>10</v>
      </c>
      <c r="AZ52" s="1155">
        <v>10</v>
      </c>
      <c r="BA52" s="1153"/>
      <c r="BB52" s="1156">
        <v>50</v>
      </c>
      <c r="BC52" s="1156">
        <v>20</v>
      </c>
      <c r="BD52" s="1153">
        <v>70</v>
      </c>
      <c r="BE52" s="1153">
        <v>30</v>
      </c>
      <c r="BF52" s="199">
        <v>10</v>
      </c>
      <c r="BG52" s="199">
        <v>10</v>
      </c>
      <c r="BH52" s="199">
        <v>10</v>
      </c>
      <c r="BI52" s="191">
        <v>70</v>
      </c>
      <c r="BJ52" s="190">
        <v>100</v>
      </c>
      <c r="BK52" s="232">
        <v>30</v>
      </c>
      <c r="BL52" s="235">
        <v>30</v>
      </c>
      <c r="BM52" s="236">
        <v>40</v>
      </c>
      <c r="BN52" s="33"/>
      <c r="BO52" s="25"/>
      <c r="BP52" s="25"/>
      <c r="BQ52" s="7" t="str">
        <f t="shared" si="5"/>
        <v/>
      </c>
      <c r="BR52" s="267"/>
      <c r="BS52" s="7">
        <f t="shared" si="6"/>
        <v>44</v>
      </c>
      <c r="BT52" s="267"/>
      <c r="BU52" s="7">
        <f t="shared" si="7"/>
        <v>44</v>
      </c>
      <c r="BV52" s="267"/>
      <c r="BW52" s="7">
        <f t="shared" si="8"/>
        <v>42</v>
      </c>
      <c r="BX52" s="267"/>
      <c r="BY52" s="7">
        <f t="shared" si="9"/>
        <v>40</v>
      </c>
      <c r="BZ52" s="267"/>
      <c r="CA52" s="7">
        <f t="shared" si="10"/>
        <v>36</v>
      </c>
      <c r="CB52" s="267"/>
      <c r="CC52" s="7">
        <f t="shared" si="11"/>
        <v>34</v>
      </c>
      <c r="CD52" s="267"/>
      <c r="CE52" s="7">
        <f t="shared" si="12"/>
        <v>24</v>
      </c>
      <c r="CF52" s="267"/>
      <c r="CG52" s="7">
        <f t="shared" si="13"/>
        <v>28</v>
      </c>
      <c r="CH52" s="267"/>
      <c r="CI52" s="7">
        <f t="shared" si="14"/>
        <v>24</v>
      </c>
      <c r="CJ52" s="267"/>
      <c r="CK52" s="7">
        <f t="shared" si="15"/>
        <v>24</v>
      </c>
      <c r="CL52" s="267"/>
      <c r="CM52" s="7">
        <f t="shared" si="16"/>
        <v>22</v>
      </c>
      <c r="CN52" s="267"/>
      <c r="CO52" s="53"/>
      <c r="CP52" s="8">
        <f t="shared" si="19"/>
        <v>44</v>
      </c>
      <c r="CQ52" s="9" t="str">
        <f t="shared" si="19"/>
        <v/>
      </c>
      <c r="CR52" s="8">
        <f t="shared" si="23"/>
        <v>88</v>
      </c>
      <c r="CS52" s="9" t="str">
        <f t="shared" si="23"/>
        <v/>
      </c>
      <c r="CT52" s="8">
        <f t="shared" si="23"/>
        <v>130</v>
      </c>
      <c r="CU52" s="9" t="str">
        <f t="shared" si="23"/>
        <v/>
      </c>
      <c r="CV52" s="8">
        <f t="shared" si="23"/>
        <v>170</v>
      </c>
      <c r="CW52" s="9" t="str">
        <f t="shared" si="23"/>
        <v/>
      </c>
      <c r="CX52" s="8">
        <f t="shared" si="23"/>
        <v>206</v>
      </c>
      <c r="CY52" s="9" t="str">
        <f t="shared" si="23"/>
        <v/>
      </c>
      <c r="CZ52" s="8">
        <f t="shared" si="23"/>
        <v>240</v>
      </c>
      <c r="DA52" s="9" t="str">
        <f t="shared" si="23"/>
        <v/>
      </c>
      <c r="DB52" s="8">
        <f t="shared" si="23"/>
        <v>264</v>
      </c>
      <c r="DC52" s="9" t="str">
        <f t="shared" si="23"/>
        <v/>
      </c>
      <c r="DD52" s="8">
        <f t="shared" si="23"/>
        <v>292</v>
      </c>
      <c r="DE52" s="9" t="str">
        <f t="shared" si="23"/>
        <v/>
      </c>
      <c r="DF52" s="8">
        <f t="shared" si="23"/>
        <v>316</v>
      </c>
      <c r="DG52" s="9" t="str">
        <f t="shared" si="22"/>
        <v/>
      </c>
      <c r="DH52" s="8">
        <f t="shared" si="21"/>
        <v>340</v>
      </c>
      <c r="DI52" s="9" t="str">
        <f t="shared" si="21"/>
        <v/>
      </c>
      <c r="DJ52" s="268">
        <f t="shared" si="24"/>
        <v>362</v>
      </c>
      <c r="DK52" s="269">
        <f t="shared" si="25"/>
        <v>0</v>
      </c>
      <c r="EE52" s="501">
        <v>66</v>
      </c>
      <c r="EF52" s="505" t="s">
        <v>508</v>
      </c>
      <c r="EG52" s="503" t="s">
        <v>351</v>
      </c>
      <c r="EH52" s="503">
        <v>30</v>
      </c>
      <c r="EI52" s="503">
        <v>70</v>
      </c>
      <c r="EJ52" s="504">
        <v>0</v>
      </c>
      <c r="EL52" s="484">
        <v>25</v>
      </c>
      <c r="EM52" s="55">
        <f t="shared" si="2"/>
        <v>54</v>
      </c>
      <c r="EN52" s="57"/>
      <c r="EO52" s="57"/>
      <c r="EP52" s="57"/>
      <c r="EQ52" s="57"/>
      <c r="ER52" s="55">
        <v>54</v>
      </c>
      <c r="ES52" s="485">
        <f t="shared" si="4"/>
        <v>108</v>
      </c>
    </row>
    <row r="53" spans="1:149" ht="18" customHeight="1">
      <c r="A53" s="193"/>
      <c r="B53" s="208"/>
      <c r="C53" s="199"/>
      <c r="D53" s="208"/>
      <c r="E53" s="194">
        <v>11145</v>
      </c>
      <c r="F53" s="209"/>
      <c r="G53" s="205" t="s">
        <v>618</v>
      </c>
      <c r="H53" s="206" t="s">
        <v>619</v>
      </c>
      <c r="I53" s="205" t="s">
        <v>620</v>
      </c>
      <c r="J53" s="232">
        <v>10</v>
      </c>
      <c r="K53" s="232">
        <v>10</v>
      </c>
      <c r="L53" s="232">
        <v>8</v>
      </c>
      <c r="M53" s="232">
        <v>2</v>
      </c>
      <c r="N53" s="233">
        <v>70</v>
      </c>
      <c r="O53" s="234">
        <v>100</v>
      </c>
      <c r="P53" s="199">
        <v>10</v>
      </c>
      <c r="Q53" s="199">
        <v>10</v>
      </c>
      <c r="R53" s="199">
        <v>8</v>
      </c>
      <c r="S53" s="199">
        <v>2</v>
      </c>
      <c r="T53" s="189">
        <v>70</v>
      </c>
      <c r="U53" s="190">
        <v>100</v>
      </c>
      <c r="V53" s="239" t="s">
        <v>327</v>
      </c>
      <c r="W53" s="239">
        <v>10</v>
      </c>
      <c r="X53" s="239">
        <v>10</v>
      </c>
      <c r="Y53" s="239">
        <v>9</v>
      </c>
      <c r="Z53" s="523">
        <v>1</v>
      </c>
      <c r="AA53" s="228">
        <v>30</v>
      </c>
      <c r="AB53" s="471">
        <v>20</v>
      </c>
      <c r="AC53" s="231">
        <v>70</v>
      </c>
      <c r="AD53" s="229">
        <v>30</v>
      </c>
      <c r="AE53" s="199" t="s">
        <v>327</v>
      </c>
      <c r="AF53" s="199">
        <v>10</v>
      </c>
      <c r="AG53" s="199">
        <v>10</v>
      </c>
      <c r="AH53" s="199">
        <v>9</v>
      </c>
      <c r="AI53" s="199">
        <v>1</v>
      </c>
      <c r="AJ53" s="474">
        <v>50</v>
      </c>
      <c r="AK53" s="191">
        <v>20</v>
      </c>
      <c r="AL53" s="190">
        <v>70</v>
      </c>
      <c r="AM53" s="475">
        <v>30</v>
      </c>
      <c r="AN53" s="239" t="s">
        <v>327</v>
      </c>
      <c r="AO53" s="239">
        <v>10</v>
      </c>
      <c r="AP53" s="239">
        <v>10</v>
      </c>
      <c r="AQ53" s="239">
        <v>9</v>
      </c>
      <c r="AR53" s="239">
        <v>1</v>
      </c>
      <c r="AS53" s="230">
        <v>70</v>
      </c>
      <c r="AT53" s="471"/>
      <c r="AU53" s="231">
        <v>18</v>
      </c>
      <c r="AV53" s="229"/>
      <c r="AW53" s="1153" t="s">
        <v>91</v>
      </c>
      <c r="AX53" s="1155">
        <v>10</v>
      </c>
      <c r="AY53" s="1155">
        <v>10</v>
      </c>
      <c r="AZ53" s="1155">
        <v>10</v>
      </c>
      <c r="BA53" s="1153"/>
      <c r="BB53" s="1156">
        <v>50</v>
      </c>
      <c r="BC53" s="1156">
        <v>20</v>
      </c>
      <c r="BD53" s="1153">
        <v>70</v>
      </c>
      <c r="BE53" s="1153">
        <v>30</v>
      </c>
      <c r="BF53" s="199">
        <v>10</v>
      </c>
      <c r="BG53" s="199">
        <v>10</v>
      </c>
      <c r="BH53" s="199">
        <v>10</v>
      </c>
      <c r="BI53" s="191">
        <v>70</v>
      </c>
      <c r="BJ53" s="190">
        <v>100</v>
      </c>
      <c r="BK53" s="232">
        <v>30</v>
      </c>
      <c r="BL53" s="235">
        <v>30</v>
      </c>
      <c r="BM53" s="236">
        <v>40</v>
      </c>
      <c r="BN53" s="33"/>
      <c r="BO53" s="25"/>
      <c r="BP53" s="25"/>
      <c r="BQ53" s="7" t="str">
        <f t="shared" si="5"/>
        <v/>
      </c>
      <c r="BR53" s="267"/>
      <c r="BS53" s="7">
        <f t="shared" si="6"/>
        <v>44</v>
      </c>
      <c r="BT53" s="267"/>
      <c r="BU53" s="7">
        <f t="shared" si="7"/>
        <v>44</v>
      </c>
      <c r="BV53" s="267"/>
      <c r="BW53" s="7">
        <f t="shared" si="8"/>
        <v>42</v>
      </c>
      <c r="BX53" s="267"/>
      <c r="BY53" s="7">
        <f t="shared" si="9"/>
        <v>40</v>
      </c>
      <c r="BZ53" s="267"/>
      <c r="CA53" s="7">
        <f t="shared" si="10"/>
        <v>36</v>
      </c>
      <c r="CB53" s="267"/>
      <c r="CC53" s="7">
        <f t="shared" si="11"/>
        <v>34</v>
      </c>
      <c r="CD53" s="267"/>
      <c r="CE53" s="7">
        <f t="shared" si="12"/>
        <v>24</v>
      </c>
      <c r="CF53" s="267"/>
      <c r="CG53" s="7">
        <f t="shared" si="13"/>
        <v>28</v>
      </c>
      <c r="CH53" s="267"/>
      <c r="CI53" s="7">
        <f t="shared" si="14"/>
        <v>24</v>
      </c>
      <c r="CJ53" s="267"/>
      <c r="CK53" s="7">
        <f t="shared" si="15"/>
        <v>24</v>
      </c>
      <c r="CL53" s="267"/>
      <c r="CM53" s="7">
        <f t="shared" si="16"/>
        <v>22</v>
      </c>
      <c r="CN53" s="267"/>
      <c r="CO53" s="53"/>
      <c r="CP53" s="8">
        <f t="shared" si="19"/>
        <v>44</v>
      </c>
      <c r="CQ53" s="9" t="str">
        <f t="shared" si="19"/>
        <v/>
      </c>
      <c r="CR53" s="8">
        <f t="shared" si="23"/>
        <v>88</v>
      </c>
      <c r="CS53" s="9" t="str">
        <f t="shared" si="23"/>
        <v/>
      </c>
      <c r="CT53" s="8">
        <f t="shared" si="23"/>
        <v>130</v>
      </c>
      <c r="CU53" s="9" t="str">
        <f t="shared" si="23"/>
        <v/>
      </c>
      <c r="CV53" s="8">
        <f t="shared" si="23"/>
        <v>170</v>
      </c>
      <c r="CW53" s="9" t="str">
        <f t="shared" si="23"/>
        <v/>
      </c>
      <c r="CX53" s="8">
        <f t="shared" si="23"/>
        <v>206</v>
      </c>
      <c r="CY53" s="9" t="str">
        <f t="shared" si="23"/>
        <v/>
      </c>
      <c r="CZ53" s="8">
        <f t="shared" si="23"/>
        <v>240</v>
      </c>
      <c r="DA53" s="9" t="str">
        <f t="shared" si="23"/>
        <v/>
      </c>
      <c r="DB53" s="8">
        <f t="shared" si="23"/>
        <v>264</v>
      </c>
      <c r="DC53" s="9" t="str">
        <f t="shared" si="23"/>
        <v/>
      </c>
      <c r="DD53" s="8">
        <f t="shared" si="23"/>
        <v>292</v>
      </c>
      <c r="DE53" s="9" t="str">
        <f t="shared" si="23"/>
        <v/>
      </c>
      <c r="DF53" s="8">
        <f t="shared" si="23"/>
        <v>316</v>
      </c>
      <c r="DG53" s="9" t="str">
        <f t="shared" si="22"/>
        <v/>
      </c>
      <c r="DH53" s="8">
        <f t="shared" si="21"/>
        <v>340</v>
      </c>
      <c r="DI53" s="9" t="str">
        <f t="shared" si="21"/>
        <v/>
      </c>
      <c r="DJ53" s="268">
        <f t="shared" si="24"/>
        <v>362</v>
      </c>
      <c r="DK53" s="269">
        <f t="shared" si="25"/>
        <v>0</v>
      </c>
      <c r="EE53" s="501">
        <v>65</v>
      </c>
      <c r="EF53" s="505" t="s">
        <v>509</v>
      </c>
      <c r="EG53" s="503" t="s">
        <v>351</v>
      </c>
      <c r="EH53" s="503">
        <v>30</v>
      </c>
      <c r="EI53" s="503">
        <v>70</v>
      </c>
      <c r="EJ53" s="504">
        <v>0</v>
      </c>
      <c r="EL53" s="484">
        <v>24</v>
      </c>
      <c r="EM53" s="55">
        <f t="shared" si="2"/>
        <v>52</v>
      </c>
      <c r="EN53" s="57"/>
      <c r="EO53" s="57"/>
      <c r="EP53" s="57"/>
      <c r="EQ53" s="57"/>
      <c r="ER53" s="55">
        <v>53</v>
      </c>
      <c r="ES53" s="485">
        <f t="shared" si="4"/>
        <v>106</v>
      </c>
    </row>
    <row r="54" spans="1:149" ht="18" customHeight="1">
      <c r="A54" s="193"/>
      <c r="B54" s="208"/>
      <c r="C54" s="199"/>
      <c r="D54" s="208"/>
      <c r="E54" s="194">
        <v>11146</v>
      </c>
      <c r="F54" s="209"/>
      <c r="G54" s="205" t="s">
        <v>621</v>
      </c>
      <c r="H54" s="206" t="s">
        <v>622</v>
      </c>
      <c r="I54" s="205" t="s">
        <v>623</v>
      </c>
      <c r="J54" s="232">
        <v>10</v>
      </c>
      <c r="K54" s="232">
        <v>10</v>
      </c>
      <c r="L54" s="232">
        <v>8</v>
      </c>
      <c r="M54" s="232">
        <v>2</v>
      </c>
      <c r="N54" s="233">
        <v>70</v>
      </c>
      <c r="O54" s="234">
        <v>100</v>
      </c>
      <c r="P54" s="199">
        <v>10</v>
      </c>
      <c r="Q54" s="199">
        <v>10</v>
      </c>
      <c r="R54" s="199">
        <v>8</v>
      </c>
      <c r="S54" s="199">
        <v>2</v>
      </c>
      <c r="T54" s="189">
        <v>70</v>
      </c>
      <c r="U54" s="190">
        <v>100</v>
      </c>
      <c r="V54" s="239" t="s">
        <v>327</v>
      </c>
      <c r="W54" s="239">
        <v>10</v>
      </c>
      <c r="X54" s="239">
        <v>10</v>
      </c>
      <c r="Y54" s="239">
        <v>9</v>
      </c>
      <c r="Z54" s="523">
        <v>1</v>
      </c>
      <c r="AA54" s="228">
        <v>30</v>
      </c>
      <c r="AB54" s="471">
        <v>20</v>
      </c>
      <c r="AC54" s="231">
        <v>70</v>
      </c>
      <c r="AD54" s="229">
        <v>30</v>
      </c>
      <c r="AE54" s="199" t="s">
        <v>327</v>
      </c>
      <c r="AF54" s="199">
        <v>10</v>
      </c>
      <c r="AG54" s="199">
        <v>10</v>
      </c>
      <c r="AH54" s="199">
        <v>9</v>
      </c>
      <c r="AI54" s="199">
        <v>1</v>
      </c>
      <c r="AJ54" s="474">
        <v>50</v>
      </c>
      <c r="AK54" s="191">
        <v>20</v>
      </c>
      <c r="AL54" s="190">
        <v>70</v>
      </c>
      <c r="AM54" s="475">
        <v>30</v>
      </c>
      <c r="AN54" s="239" t="s">
        <v>327</v>
      </c>
      <c r="AO54" s="239">
        <v>10</v>
      </c>
      <c r="AP54" s="239">
        <v>10</v>
      </c>
      <c r="AQ54" s="239">
        <v>9</v>
      </c>
      <c r="AR54" s="239">
        <v>1</v>
      </c>
      <c r="AS54" s="230">
        <v>70</v>
      </c>
      <c r="AT54" s="471"/>
      <c r="AU54" s="231">
        <v>18</v>
      </c>
      <c r="AV54" s="229"/>
      <c r="AW54" s="1153" t="s">
        <v>91</v>
      </c>
      <c r="AX54" s="1155">
        <v>10</v>
      </c>
      <c r="AY54" s="1155">
        <v>10</v>
      </c>
      <c r="AZ54" s="1155">
        <v>10</v>
      </c>
      <c r="BA54" s="1153"/>
      <c r="BB54" s="1156">
        <v>50</v>
      </c>
      <c r="BC54" s="1156">
        <v>20</v>
      </c>
      <c r="BD54" s="1153">
        <v>70</v>
      </c>
      <c r="BE54" s="1153">
        <v>30</v>
      </c>
      <c r="BF54" s="199">
        <v>10</v>
      </c>
      <c r="BG54" s="199">
        <v>10</v>
      </c>
      <c r="BH54" s="199">
        <v>10</v>
      </c>
      <c r="BI54" s="191">
        <v>70</v>
      </c>
      <c r="BJ54" s="190">
        <v>100</v>
      </c>
      <c r="BK54" s="232">
        <v>30</v>
      </c>
      <c r="BL54" s="235">
        <v>30</v>
      </c>
      <c r="BM54" s="236">
        <v>40</v>
      </c>
      <c r="BN54" s="33"/>
      <c r="BO54" s="25"/>
      <c r="BP54" s="25"/>
      <c r="BQ54" s="7" t="str">
        <f t="shared" si="5"/>
        <v/>
      </c>
      <c r="BR54" s="267"/>
      <c r="BS54" s="7">
        <f t="shared" si="6"/>
        <v>44</v>
      </c>
      <c r="BT54" s="267"/>
      <c r="BU54" s="7">
        <f t="shared" si="7"/>
        <v>44</v>
      </c>
      <c r="BV54" s="267"/>
      <c r="BW54" s="7">
        <f t="shared" si="8"/>
        <v>42</v>
      </c>
      <c r="BX54" s="267"/>
      <c r="BY54" s="7">
        <f t="shared" si="9"/>
        <v>40</v>
      </c>
      <c r="BZ54" s="267"/>
      <c r="CA54" s="7">
        <f t="shared" si="10"/>
        <v>36</v>
      </c>
      <c r="CB54" s="267"/>
      <c r="CC54" s="7">
        <f t="shared" si="11"/>
        <v>34</v>
      </c>
      <c r="CD54" s="267"/>
      <c r="CE54" s="7">
        <f t="shared" si="12"/>
        <v>24</v>
      </c>
      <c r="CF54" s="267"/>
      <c r="CG54" s="7">
        <f t="shared" si="13"/>
        <v>28</v>
      </c>
      <c r="CH54" s="267"/>
      <c r="CI54" s="7">
        <f t="shared" si="14"/>
        <v>24</v>
      </c>
      <c r="CJ54" s="267"/>
      <c r="CK54" s="7">
        <f t="shared" si="15"/>
        <v>24</v>
      </c>
      <c r="CL54" s="267"/>
      <c r="CM54" s="7">
        <f t="shared" si="16"/>
        <v>22</v>
      </c>
      <c r="CN54" s="267"/>
      <c r="CO54" s="53"/>
      <c r="CP54" s="8">
        <f t="shared" si="19"/>
        <v>44</v>
      </c>
      <c r="CQ54" s="9" t="str">
        <f t="shared" si="19"/>
        <v/>
      </c>
      <c r="CR54" s="8">
        <f t="shared" si="23"/>
        <v>88</v>
      </c>
      <c r="CS54" s="9" t="str">
        <f t="shared" si="23"/>
        <v/>
      </c>
      <c r="CT54" s="8">
        <f t="shared" si="23"/>
        <v>130</v>
      </c>
      <c r="CU54" s="9" t="str">
        <f t="shared" si="23"/>
        <v/>
      </c>
      <c r="CV54" s="8">
        <f t="shared" si="23"/>
        <v>170</v>
      </c>
      <c r="CW54" s="9" t="str">
        <f t="shared" si="23"/>
        <v/>
      </c>
      <c r="CX54" s="8">
        <f t="shared" si="23"/>
        <v>206</v>
      </c>
      <c r="CY54" s="9" t="str">
        <f t="shared" si="23"/>
        <v/>
      </c>
      <c r="CZ54" s="8">
        <f t="shared" si="23"/>
        <v>240</v>
      </c>
      <c r="DA54" s="9" t="str">
        <f t="shared" si="23"/>
        <v/>
      </c>
      <c r="DB54" s="8">
        <f t="shared" si="23"/>
        <v>264</v>
      </c>
      <c r="DC54" s="9" t="str">
        <f t="shared" si="23"/>
        <v/>
      </c>
      <c r="DD54" s="8">
        <f t="shared" si="23"/>
        <v>292</v>
      </c>
      <c r="DE54" s="9" t="str">
        <f t="shared" si="23"/>
        <v/>
      </c>
      <c r="DF54" s="8">
        <f t="shared" si="23"/>
        <v>316</v>
      </c>
      <c r="DG54" s="9" t="str">
        <f t="shared" si="22"/>
        <v/>
      </c>
      <c r="DH54" s="8">
        <f t="shared" si="21"/>
        <v>340</v>
      </c>
      <c r="DI54" s="9" t="str">
        <f t="shared" si="21"/>
        <v/>
      </c>
      <c r="DJ54" s="268">
        <f t="shared" si="24"/>
        <v>362</v>
      </c>
      <c r="DK54" s="269">
        <f t="shared" si="25"/>
        <v>0</v>
      </c>
      <c r="EE54" s="501">
        <v>63</v>
      </c>
      <c r="EF54" s="505" t="s">
        <v>510</v>
      </c>
      <c r="EG54" s="503" t="s">
        <v>351</v>
      </c>
      <c r="EH54" s="503">
        <v>30</v>
      </c>
      <c r="EI54" s="503">
        <v>70</v>
      </c>
      <c r="EJ54" s="504">
        <v>0</v>
      </c>
      <c r="EL54" s="484">
        <v>23</v>
      </c>
      <c r="EM54" s="55">
        <f t="shared" si="2"/>
        <v>50</v>
      </c>
      <c r="EN54" s="57"/>
      <c r="EO54" s="57"/>
      <c r="EP54" s="57"/>
      <c r="EQ54" s="57"/>
      <c r="ER54" s="55">
        <v>52</v>
      </c>
      <c r="ES54" s="485">
        <f t="shared" si="4"/>
        <v>104</v>
      </c>
    </row>
    <row r="55" spans="1:149" ht="18" customHeight="1">
      <c r="A55" s="193"/>
      <c r="B55" s="208"/>
      <c r="C55" s="199"/>
      <c r="D55" s="208"/>
      <c r="E55" s="194">
        <v>11147</v>
      </c>
      <c r="F55" s="209"/>
      <c r="G55" s="205" t="s">
        <v>624</v>
      </c>
      <c r="H55" s="206" t="s">
        <v>625</v>
      </c>
      <c r="I55" s="205" t="s">
        <v>626</v>
      </c>
      <c r="J55" s="232">
        <v>10</v>
      </c>
      <c r="K55" s="232">
        <v>10</v>
      </c>
      <c r="L55" s="232">
        <v>8</v>
      </c>
      <c r="M55" s="232">
        <v>2</v>
      </c>
      <c r="N55" s="233">
        <v>70</v>
      </c>
      <c r="O55" s="234">
        <v>100</v>
      </c>
      <c r="P55" s="199">
        <v>10</v>
      </c>
      <c r="Q55" s="199">
        <v>10</v>
      </c>
      <c r="R55" s="199">
        <v>8</v>
      </c>
      <c r="S55" s="199">
        <v>2</v>
      </c>
      <c r="T55" s="189">
        <v>70</v>
      </c>
      <c r="U55" s="190">
        <v>100</v>
      </c>
      <c r="V55" s="239" t="s">
        <v>327</v>
      </c>
      <c r="W55" s="239">
        <v>10</v>
      </c>
      <c r="X55" s="239">
        <v>10</v>
      </c>
      <c r="Y55" s="239">
        <v>9</v>
      </c>
      <c r="Z55" s="523">
        <v>1</v>
      </c>
      <c r="AA55" s="228">
        <v>30</v>
      </c>
      <c r="AB55" s="471">
        <v>20</v>
      </c>
      <c r="AC55" s="231">
        <v>70</v>
      </c>
      <c r="AD55" s="229">
        <v>30</v>
      </c>
      <c r="AE55" s="199" t="s">
        <v>327</v>
      </c>
      <c r="AF55" s="199">
        <v>10</v>
      </c>
      <c r="AG55" s="199">
        <v>10</v>
      </c>
      <c r="AH55" s="199">
        <v>9</v>
      </c>
      <c r="AI55" s="199">
        <v>1</v>
      </c>
      <c r="AJ55" s="474">
        <v>50</v>
      </c>
      <c r="AK55" s="191">
        <v>20</v>
      </c>
      <c r="AL55" s="190">
        <v>70</v>
      </c>
      <c r="AM55" s="475">
        <v>30</v>
      </c>
      <c r="AN55" s="239" t="s">
        <v>327</v>
      </c>
      <c r="AO55" s="239">
        <v>10</v>
      </c>
      <c r="AP55" s="239">
        <v>10</v>
      </c>
      <c r="AQ55" s="239">
        <v>9</v>
      </c>
      <c r="AR55" s="239">
        <v>1</v>
      </c>
      <c r="AS55" s="230">
        <v>70</v>
      </c>
      <c r="AT55" s="471"/>
      <c r="AU55" s="231">
        <v>18</v>
      </c>
      <c r="AV55" s="229"/>
      <c r="AW55" s="1153" t="s">
        <v>91</v>
      </c>
      <c r="AX55" s="1155">
        <v>10</v>
      </c>
      <c r="AY55" s="1155">
        <v>10</v>
      </c>
      <c r="AZ55" s="1155">
        <v>10</v>
      </c>
      <c r="BA55" s="1153"/>
      <c r="BB55" s="1156">
        <v>50</v>
      </c>
      <c r="BC55" s="1156">
        <v>20</v>
      </c>
      <c r="BD55" s="1153">
        <v>70</v>
      </c>
      <c r="BE55" s="1153">
        <v>30</v>
      </c>
      <c r="BF55" s="199">
        <v>10</v>
      </c>
      <c r="BG55" s="199">
        <v>10</v>
      </c>
      <c r="BH55" s="199">
        <v>10</v>
      </c>
      <c r="BI55" s="191">
        <v>70</v>
      </c>
      <c r="BJ55" s="190">
        <v>100</v>
      </c>
      <c r="BK55" s="232">
        <v>30</v>
      </c>
      <c r="BL55" s="235">
        <v>30</v>
      </c>
      <c r="BM55" s="236">
        <v>40</v>
      </c>
      <c r="BN55" s="33"/>
      <c r="BO55" s="25"/>
      <c r="BP55" s="25"/>
      <c r="BQ55" s="7" t="str">
        <f t="shared" si="5"/>
        <v/>
      </c>
      <c r="BR55" s="267"/>
      <c r="BS55" s="7">
        <f t="shared" si="6"/>
        <v>44</v>
      </c>
      <c r="BT55" s="267"/>
      <c r="BU55" s="7">
        <f t="shared" si="7"/>
        <v>44</v>
      </c>
      <c r="BV55" s="267"/>
      <c r="BW55" s="7">
        <f t="shared" si="8"/>
        <v>42</v>
      </c>
      <c r="BX55" s="267"/>
      <c r="BY55" s="7">
        <f t="shared" si="9"/>
        <v>40</v>
      </c>
      <c r="BZ55" s="267"/>
      <c r="CA55" s="7">
        <f t="shared" si="10"/>
        <v>36</v>
      </c>
      <c r="CB55" s="267"/>
      <c r="CC55" s="7">
        <f t="shared" si="11"/>
        <v>34</v>
      </c>
      <c r="CD55" s="267"/>
      <c r="CE55" s="7">
        <f t="shared" si="12"/>
        <v>24</v>
      </c>
      <c r="CF55" s="267"/>
      <c r="CG55" s="7">
        <f t="shared" si="13"/>
        <v>28</v>
      </c>
      <c r="CH55" s="267"/>
      <c r="CI55" s="7">
        <f t="shared" si="14"/>
        <v>24</v>
      </c>
      <c r="CJ55" s="267"/>
      <c r="CK55" s="7">
        <f t="shared" si="15"/>
        <v>24</v>
      </c>
      <c r="CL55" s="267"/>
      <c r="CM55" s="7">
        <f t="shared" si="16"/>
        <v>22</v>
      </c>
      <c r="CN55" s="267"/>
      <c r="CO55" s="53"/>
      <c r="CP55" s="8">
        <f t="shared" si="19"/>
        <v>44</v>
      </c>
      <c r="CQ55" s="9" t="str">
        <f t="shared" si="19"/>
        <v/>
      </c>
      <c r="CR55" s="8">
        <f t="shared" si="23"/>
        <v>88</v>
      </c>
      <c r="CS55" s="9" t="str">
        <f t="shared" si="23"/>
        <v/>
      </c>
      <c r="CT55" s="8">
        <f t="shared" si="23"/>
        <v>130</v>
      </c>
      <c r="CU55" s="9" t="str">
        <f t="shared" si="23"/>
        <v/>
      </c>
      <c r="CV55" s="8">
        <f t="shared" si="23"/>
        <v>170</v>
      </c>
      <c r="CW55" s="9" t="str">
        <f t="shared" si="23"/>
        <v/>
      </c>
      <c r="CX55" s="8">
        <f t="shared" si="23"/>
        <v>206</v>
      </c>
      <c r="CY55" s="9" t="str">
        <f t="shared" si="23"/>
        <v/>
      </c>
      <c r="CZ55" s="8">
        <f t="shared" si="23"/>
        <v>240</v>
      </c>
      <c r="DA55" s="9" t="str">
        <f t="shared" si="23"/>
        <v/>
      </c>
      <c r="DB55" s="8">
        <f t="shared" si="23"/>
        <v>264</v>
      </c>
      <c r="DC55" s="9" t="str">
        <f t="shared" si="23"/>
        <v/>
      </c>
      <c r="DD55" s="8">
        <f t="shared" si="23"/>
        <v>292</v>
      </c>
      <c r="DE55" s="9" t="str">
        <f t="shared" si="23"/>
        <v/>
      </c>
      <c r="DF55" s="8">
        <f t="shared" si="23"/>
        <v>316</v>
      </c>
      <c r="DG55" s="9" t="str">
        <f t="shared" si="22"/>
        <v/>
      </c>
      <c r="DH55" s="8">
        <f t="shared" si="21"/>
        <v>340</v>
      </c>
      <c r="DI55" s="9" t="str">
        <f t="shared" si="21"/>
        <v/>
      </c>
      <c r="DJ55" s="268">
        <f t="shared" si="24"/>
        <v>362</v>
      </c>
      <c r="DK55" s="269">
        <f t="shared" si="25"/>
        <v>0</v>
      </c>
      <c r="EE55" s="506">
        <v>32</v>
      </c>
      <c r="EF55" s="507" t="s">
        <v>792</v>
      </c>
      <c r="EG55" s="80" t="s">
        <v>511</v>
      </c>
      <c r="EH55" s="80">
        <v>50</v>
      </c>
      <c r="EI55" s="80">
        <v>50</v>
      </c>
      <c r="EJ55" s="508">
        <v>0</v>
      </c>
      <c r="EL55" s="484">
        <v>22</v>
      </c>
      <c r="EM55" s="55">
        <f t="shared" si="2"/>
        <v>48</v>
      </c>
      <c r="EN55" s="57"/>
      <c r="EO55" s="57"/>
      <c r="EP55" s="57"/>
      <c r="EQ55" s="57"/>
      <c r="ER55" s="55">
        <v>51</v>
      </c>
      <c r="ES55" s="485">
        <f t="shared" si="4"/>
        <v>102</v>
      </c>
    </row>
    <row r="56" spans="1:149" ht="18" customHeight="1">
      <c r="A56" s="193"/>
      <c r="B56" s="208"/>
      <c r="C56" s="199"/>
      <c r="D56" s="208"/>
      <c r="E56" s="194">
        <v>11148</v>
      </c>
      <c r="F56" s="209"/>
      <c r="G56" s="205" t="s">
        <v>627</v>
      </c>
      <c r="H56" s="206" t="s">
        <v>628</v>
      </c>
      <c r="I56" s="205" t="s">
        <v>629</v>
      </c>
      <c r="J56" s="232">
        <v>10</v>
      </c>
      <c r="K56" s="232">
        <v>10</v>
      </c>
      <c r="L56" s="232">
        <v>8</v>
      </c>
      <c r="M56" s="232">
        <v>2</v>
      </c>
      <c r="N56" s="233">
        <v>70</v>
      </c>
      <c r="O56" s="234">
        <v>100</v>
      </c>
      <c r="P56" s="199">
        <v>10</v>
      </c>
      <c r="Q56" s="199">
        <v>10</v>
      </c>
      <c r="R56" s="199">
        <v>8</v>
      </c>
      <c r="S56" s="199">
        <v>2</v>
      </c>
      <c r="T56" s="189">
        <v>70</v>
      </c>
      <c r="U56" s="190">
        <v>100</v>
      </c>
      <c r="V56" s="239" t="s">
        <v>327</v>
      </c>
      <c r="W56" s="239">
        <v>10</v>
      </c>
      <c r="X56" s="239">
        <v>10</v>
      </c>
      <c r="Y56" s="239">
        <v>9</v>
      </c>
      <c r="Z56" s="523">
        <v>1</v>
      </c>
      <c r="AA56" s="228">
        <v>30</v>
      </c>
      <c r="AB56" s="471">
        <v>20</v>
      </c>
      <c r="AC56" s="231">
        <v>70</v>
      </c>
      <c r="AD56" s="229">
        <v>30</v>
      </c>
      <c r="AE56" s="199" t="s">
        <v>327</v>
      </c>
      <c r="AF56" s="199">
        <v>10</v>
      </c>
      <c r="AG56" s="199">
        <v>10</v>
      </c>
      <c r="AH56" s="199">
        <v>9</v>
      </c>
      <c r="AI56" s="199">
        <v>1</v>
      </c>
      <c r="AJ56" s="474">
        <v>50</v>
      </c>
      <c r="AK56" s="191">
        <v>20</v>
      </c>
      <c r="AL56" s="190">
        <v>70</v>
      </c>
      <c r="AM56" s="475">
        <v>30</v>
      </c>
      <c r="AN56" s="239" t="s">
        <v>327</v>
      </c>
      <c r="AO56" s="239">
        <v>10</v>
      </c>
      <c r="AP56" s="239">
        <v>10</v>
      </c>
      <c r="AQ56" s="239">
        <v>9</v>
      </c>
      <c r="AR56" s="239">
        <v>1</v>
      </c>
      <c r="AS56" s="230">
        <v>70</v>
      </c>
      <c r="AT56" s="471"/>
      <c r="AU56" s="231">
        <v>18</v>
      </c>
      <c r="AV56" s="229"/>
      <c r="AW56" s="1153" t="s">
        <v>91</v>
      </c>
      <c r="AX56" s="1155">
        <v>10</v>
      </c>
      <c r="AY56" s="1155">
        <v>10</v>
      </c>
      <c r="AZ56" s="1155">
        <v>10</v>
      </c>
      <c r="BA56" s="1153"/>
      <c r="BB56" s="1156">
        <v>50</v>
      </c>
      <c r="BC56" s="1156">
        <v>20</v>
      </c>
      <c r="BD56" s="1153">
        <v>70</v>
      </c>
      <c r="BE56" s="1153">
        <v>30</v>
      </c>
      <c r="BF56" s="199">
        <v>10</v>
      </c>
      <c r="BG56" s="199">
        <v>10</v>
      </c>
      <c r="BH56" s="199">
        <v>10</v>
      </c>
      <c r="BI56" s="191">
        <v>70</v>
      </c>
      <c r="BJ56" s="190">
        <v>100</v>
      </c>
      <c r="BK56" s="232">
        <v>30</v>
      </c>
      <c r="BL56" s="235">
        <v>30</v>
      </c>
      <c r="BM56" s="236">
        <v>40</v>
      </c>
      <c r="BN56" s="33"/>
      <c r="BO56" s="25"/>
      <c r="BP56" s="25"/>
      <c r="BQ56" s="7" t="str">
        <f t="shared" si="5"/>
        <v/>
      </c>
      <c r="BR56" s="267"/>
      <c r="BS56" s="7">
        <f t="shared" si="6"/>
        <v>44</v>
      </c>
      <c r="BT56" s="267"/>
      <c r="BU56" s="7">
        <f t="shared" si="7"/>
        <v>44</v>
      </c>
      <c r="BV56" s="267"/>
      <c r="BW56" s="7">
        <f t="shared" si="8"/>
        <v>42</v>
      </c>
      <c r="BX56" s="267"/>
      <c r="BY56" s="7">
        <f t="shared" si="9"/>
        <v>40</v>
      </c>
      <c r="BZ56" s="267"/>
      <c r="CA56" s="7">
        <f t="shared" si="10"/>
        <v>36</v>
      </c>
      <c r="CB56" s="267"/>
      <c r="CC56" s="7">
        <f t="shared" si="11"/>
        <v>34</v>
      </c>
      <c r="CD56" s="267"/>
      <c r="CE56" s="7">
        <f t="shared" si="12"/>
        <v>24</v>
      </c>
      <c r="CF56" s="267"/>
      <c r="CG56" s="7">
        <f t="shared" si="13"/>
        <v>28</v>
      </c>
      <c r="CH56" s="267"/>
      <c r="CI56" s="7">
        <f t="shared" si="14"/>
        <v>24</v>
      </c>
      <c r="CJ56" s="267"/>
      <c r="CK56" s="7">
        <f t="shared" si="15"/>
        <v>24</v>
      </c>
      <c r="CL56" s="267"/>
      <c r="CM56" s="7">
        <f t="shared" si="16"/>
        <v>22</v>
      </c>
      <c r="CN56" s="267"/>
      <c r="CO56" s="53"/>
      <c r="CP56" s="8">
        <f t="shared" si="19"/>
        <v>44</v>
      </c>
      <c r="CQ56" s="9" t="str">
        <f t="shared" si="19"/>
        <v/>
      </c>
      <c r="CR56" s="8">
        <f t="shared" ref="CR56:DF72" si="26">IF(BU56="","",SUM(CP56,BU56))</f>
        <v>88</v>
      </c>
      <c r="CS56" s="9" t="str">
        <f t="shared" si="26"/>
        <v/>
      </c>
      <c r="CT56" s="8">
        <f t="shared" si="26"/>
        <v>130</v>
      </c>
      <c r="CU56" s="9" t="str">
        <f t="shared" si="26"/>
        <v/>
      </c>
      <c r="CV56" s="8">
        <f t="shared" si="26"/>
        <v>170</v>
      </c>
      <c r="CW56" s="9" t="str">
        <f t="shared" si="26"/>
        <v/>
      </c>
      <c r="CX56" s="8">
        <f t="shared" si="26"/>
        <v>206</v>
      </c>
      <c r="CY56" s="9" t="str">
        <f t="shared" si="26"/>
        <v/>
      </c>
      <c r="CZ56" s="8">
        <f t="shared" si="26"/>
        <v>240</v>
      </c>
      <c r="DA56" s="9" t="str">
        <f t="shared" si="26"/>
        <v/>
      </c>
      <c r="DB56" s="8">
        <f t="shared" si="26"/>
        <v>264</v>
      </c>
      <c r="DC56" s="9" t="str">
        <f t="shared" si="26"/>
        <v/>
      </c>
      <c r="DD56" s="8">
        <f t="shared" si="26"/>
        <v>292</v>
      </c>
      <c r="DE56" s="9" t="str">
        <f t="shared" si="26"/>
        <v/>
      </c>
      <c r="DF56" s="8">
        <f t="shared" si="26"/>
        <v>316</v>
      </c>
      <c r="DG56" s="9" t="str">
        <f t="shared" si="22"/>
        <v/>
      </c>
      <c r="DH56" s="8">
        <f t="shared" si="21"/>
        <v>340</v>
      </c>
      <c r="DI56" s="9" t="str">
        <f t="shared" si="21"/>
        <v/>
      </c>
      <c r="DJ56" s="268">
        <f t="shared" si="24"/>
        <v>362</v>
      </c>
      <c r="DK56" s="269">
        <f t="shared" si="25"/>
        <v>0</v>
      </c>
      <c r="EE56" s="506">
        <v>33</v>
      </c>
      <c r="EF56" s="507" t="s">
        <v>793</v>
      </c>
      <c r="EG56" s="80" t="s">
        <v>511</v>
      </c>
      <c r="EH56" s="80">
        <v>50</v>
      </c>
      <c r="EI56" s="80">
        <v>50</v>
      </c>
      <c r="EJ56" s="508">
        <v>0</v>
      </c>
      <c r="EL56" s="484">
        <v>21</v>
      </c>
      <c r="EM56" s="55">
        <f t="shared" si="2"/>
        <v>45</v>
      </c>
      <c r="EN56" s="57"/>
      <c r="EO56" s="57"/>
      <c r="EP56" s="57"/>
      <c r="EQ56" s="57"/>
      <c r="ER56" s="55">
        <v>50</v>
      </c>
      <c r="ES56" s="485">
        <f t="shared" si="4"/>
        <v>100</v>
      </c>
    </row>
    <row r="57" spans="1:149" ht="18" customHeight="1">
      <c r="A57" s="193"/>
      <c r="B57" s="208"/>
      <c r="C57" s="199"/>
      <c r="D57" s="208"/>
      <c r="E57" s="194">
        <v>11149</v>
      </c>
      <c r="F57" s="209"/>
      <c r="G57" s="205" t="s">
        <v>630</v>
      </c>
      <c r="H57" s="206" t="s">
        <v>631</v>
      </c>
      <c r="I57" s="205" t="s">
        <v>632</v>
      </c>
      <c r="J57" s="232">
        <v>10</v>
      </c>
      <c r="K57" s="232">
        <v>10</v>
      </c>
      <c r="L57" s="232">
        <v>8</v>
      </c>
      <c r="M57" s="232">
        <v>2</v>
      </c>
      <c r="N57" s="233">
        <v>70</v>
      </c>
      <c r="O57" s="234">
        <v>100</v>
      </c>
      <c r="P57" s="199">
        <v>10</v>
      </c>
      <c r="Q57" s="199">
        <v>10</v>
      </c>
      <c r="R57" s="199">
        <v>8</v>
      </c>
      <c r="S57" s="199">
        <v>2</v>
      </c>
      <c r="T57" s="189">
        <v>70</v>
      </c>
      <c r="U57" s="190">
        <v>100</v>
      </c>
      <c r="V57" s="239" t="s">
        <v>327</v>
      </c>
      <c r="W57" s="239">
        <v>10</v>
      </c>
      <c r="X57" s="239">
        <v>10</v>
      </c>
      <c r="Y57" s="239">
        <v>9</v>
      </c>
      <c r="Z57" s="523">
        <v>1</v>
      </c>
      <c r="AA57" s="228">
        <v>30</v>
      </c>
      <c r="AB57" s="471">
        <v>20</v>
      </c>
      <c r="AC57" s="231">
        <v>70</v>
      </c>
      <c r="AD57" s="229">
        <v>30</v>
      </c>
      <c r="AE57" s="199" t="s">
        <v>327</v>
      </c>
      <c r="AF57" s="199">
        <v>10</v>
      </c>
      <c r="AG57" s="199">
        <v>10</v>
      </c>
      <c r="AH57" s="199">
        <v>9</v>
      </c>
      <c r="AI57" s="199">
        <v>1</v>
      </c>
      <c r="AJ57" s="474">
        <v>50</v>
      </c>
      <c r="AK57" s="191">
        <v>20</v>
      </c>
      <c r="AL57" s="190">
        <v>70</v>
      </c>
      <c r="AM57" s="475">
        <v>30</v>
      </c>
      <c r="AN57" s="239" t="s">
        <v>327</v>
      </c>
      <c r="AO57" s="239">
        <v>10</v>
      </c>
      <c r="AP57" s="239">
        <v>10</v>
      </c>
      <c r="AQ57" s="239">
        <v>9</v>
      </c>
      <c r="AR57" s="239">
        <v>1</v>
      </c>
      <c r="AS57" s="230">
        <v>70</v>
      </c>
      <c r="AT57" s="471"/>
      <c r="AU57" s="231">
        <v>18</v>
      </c>
      <c r="AV57" s="229"/>
      <c r="AW57" s="1153" t="s">
        <v>91</v>
      </c>
      <c r="AX57" s="1155">
        <v>10</v>
      </c>
      <c r="AY57" s="1155">
        <v>10</v>
      </c>
      <c r="AZ57" s="1155">
        <v>10</v>
      </c>
      <c r="BA57" s="1153"/>
      <c r="BB57" s="1156">
        <v>50</v>
      </c>
      <c r="BC57" s="1156">
        <v>20</v>
      </c>
      <c r="BD57" s="1153">
        <v>70</v>
      </c>
      <c r="BE57" s="1153">
        <v>30</v>
      </c>
      <c r="BF57" s="199">
        <v>10</v>
      </c>
      <c r="BG57" s="199">
        <v>10</v>
      </c>
      <c r="BH57" s="199">
        <v>10</v>
      </c>
      <c r="BI57" s="191">
        <v>70</v>
      </c>
      <c r="BJ57" s="190">
        <v>100</v>
      </c>
      <c r="BK57" s="232">
        <v>30</v>
      </c>
      <c r="BL57" s="235">
        <v>30</v>
      </c>
      <c r="BM57" s="236">
        <v>40</v>
      </c>
      <c r="BN57" s="33"/>
      <c r="BO57" s="25"/>
      <c r="BP57" s="25"/>
      <c r="BQ57" s="7" t="str">
        <f t="shared" si="5"/>
        <v/>
      </c>
      <c r="BR57" s="267"/>
      <c r="BS57" s="7">
        <f t="shared" si="6"/>
        <v>44</v>
      </c>
      <c r="BT57" s="267"/>
      <c r="BU57" s="7">
        <f t="shared" si="7"/>
        <v>44</v>
      </c>
      <c r="BV57" s="267"/>
      <c r="BW57" s="7">
        <f t="shared" si="8"/>
        <v>42</v>
      </c>
      <c r="BX57" s="267"/>
      <c r="BY57" s="7">
        <f t="shared" si="9"/>
        <v>40</v>
      </c>
      <c r="BZ57" s="267"/>
      <c r="CA57" s="7">
        <f t="shared" si="10"/>
        <v>36</v>
      </c>
      <c r="CB57" s="267"/>
      <c r="CC57" s="7">
        <f t="shared" si="11"/>
        <v>34</v>
      </c>
      <c r="CD57" s="267"/>
      <c r="CE57" s="7">
        <f t="shared" si="12"/>
        <v>24</v>
      </c>
      <c r="CF57" s="267"/>
      <c r="CG57" s="7">
        <f t="shared" si="13"/>
        <v>28</v>
      </c>
      <c r="CH57" s="267"/>
      <c r="CI57" s="7">
        <f t="shared" si="14"/>
        <v>24</v>
      </c>
      <c r="CJ57" s="267"/>
      <c r="CK57" s="7">
        <f t="shared" si="15"/>
        <v>24</v>
      </c>
      <c r="CL57" s="267"/>
      <c r="CM57" s="7">
        <f t="shared" si="16"/>
        <v>22</v>
      </c>
      <c r="CN57" s="267"/>
      <c r="CO57" s="53"/>
      <c r="CP57" s="8">
        <f t="shared" si="19"/>
        <v>44</v>
      </c>
      <c r="CQ57" s="9" t="str">
        <f t="shared" si="19"/>
        <v/>
      </c>
      <c r="CR57" s="8">
        <f t="shared" si="26"/>
        <v>88</v>
      </c>
      <c r="CS57" s="9" t="str">
        <f t="shared" si="26"/>
        <v/>
      </c>
      <c r="CT57" s="8">
        <f t="shared" si="26"/>
        <v>130</v>
      </c>
      <c r="CU57" s="9" t="str">
        <f t="shared" si="26"/>
        <v/>
      </c>
      <c r="CV57" s="8">
        <f t="shared" si="26"/>
        <v>170</v>
      </c>
      <c r="CW57" s="9" t="str">
        <f t="shared" si="26"/>
        <v/>
      </c>
      <c r="CX57" s="8">
        <f t="shared" si="26"/>
        <v>206</v>
      </c>
      <c r="CY57" s="9" t="str">
        <f t="shared" si="26"/>
        <v/>
      </c>
      <c r="CZ57" s="8">
        <f t="shared" si="26"/>
        <v>240</v>
      </c>
      <c r="DA57" s="9" t="str">
        <f t="shared" si="26"/>
        <v/>
      </c>
      <c r="DB57" s="8">
        <f t="shared" si="26"/>
        <v>264</v>
      </c>
      <c r="DC57" s="9" t="str">
        <f t="shared" si="26"/>
        <v/>
      </c>
      <c r="DD57" s="8">
        <f t="shared" si="26"/>
        <v>292</v>
      </c>
      <c r="DE57" s="9" t="str">
        <f t="shared" si="26"/>
        <v/>
      </c>
      <c r="DF57" s="8">
        <f t="shared" si="26"/>
        <v>316</v>
      </c>
      <c r="DG57" s="9" t="str">
        <f t="shared" si="22"/>
        <v/>
      </c>
      <c r="DH57" s="8">
        <f t="shared" si="21"/>
        <v>340</v>
      </c>
      <c r="DI57" s="9" t="str">
        <f t="shared" si="21"/>
        <v/>
      </c>
      <c r="DJ57" s="268">
        <f t="shared" si="24"/>
        <v>362</v>
      </c>
      <c r="DK57" s="269">
        <f t="shared" si="25"/>
        <v>0</v>
      </c>
      <c r="EE57" s="506">
        <v>34</v>
      </c>
      <c r="EF57" s="507" t="s">
        <v>85</v>
      </c>
      <c r="EG57" s="80" t="s">
        <v>511</v>
      </c>
      <c r="EH57" s="80">
        <v>50</v>
      </c>
      <c r="EI57" s="80">
        <v>50</v>
      </c>
      <c r="EJ57" s="508">
        <v>0</v>
      </c>
      <c r="EL57" s="484">
        <v>20</v>
      </c>
      <c r="EM57" s="55">
        <f t="shared" si="2"/>
        <v>43</v>
      </c>
      <c r="EN57" s="57"/>
      <c r="EO57" s="57"/>
      <c r="EP57" s="57"/>
      <c r="EQ57" s="57"/>
      <c r="ER57" s="55">
        <v>49</v>
      </c>
      <c r="ES57" s="485">
        <f t="shared" si="4"/>
        <v>98</v>
      </c>
    </row>
    <row r="58" spans="1:149" ht="18" customHeight="1">
      <c r="A58" s="193"/>
      <c r="B58" s="208"/>
      <c r="C58" s="199"/>
      <c r="D58" s="208"/>
      <c r="E58" s="194">
        <v>11150</v>
      </c>
      <c r="F58" s="209"/>
      <c r="G58" s="205" t="s">
        <v>633</v>
      </c>
      <c r="H58" s="206" t="s">
        <v>634</v>
      </c>
      <c r="I58" s="205" t="s">
        <v>635</v>
      </c>
      <c r="J58" s="232">
        <v>10</v>
      </c>
      <c r="K58" s="232">
        <v>10</v>
      </c>
      <c r="L58" s="232">
        <v>8</v>
      </c>
      <c r="M58" s="232">
        <v>2</v>
      </c>
      <c r="N58" s="233">
        <v>70</v>
      </c>
      <c r="O58" s="234">
        <v>100</v>
      </c>
      <c r="P58" s="199">
        <v>10</v>
      </c>
      <c r="Q58" s="199">
        <v>10</v>
      </c>
      <c r="R58" s="199">
        <v>8</v>
      </c>
      <c r="S58" s="199">
        <v>2</v>
      </c>
      <c r="T58" s="189">
        <v>70</v>
      </c>
      <c r="U58" s="190">
        <v>100</v>
      </c>
      <c r="V58" s="239" t="s">
        <v>327</v>
      </c>
      <c r="W58" s="239">
        <v>10</v>
      </c>
      <c r="X58" s="239">
        <v>10</v>
      </c>
      <c r="Y58" s="239">
        <v>9</v>
      </c>
      <c r="Z58" s="523">
        <v>1</v>
      </c>
      <c r="AA58" s="228">
        <v>30</v>
      </c>
      <c r="AB58" s="471">
        <v>20</v>
      </c>
      <c r="AC58" s="231">
        <v>70</v>
      </c>
      <c r="AD58" s="229">
        <v>30</v>
      </c>
      <c r="AE58" s="199" t="s">
        <v>327</v>
      </c>
      <c r="AF58" s="199">
        <v>10</v>
      </c>
      <c r="AG58" s="199">
        <v>10</v>
      </c>
      <c r="AH58" s="199">
        <v>9</v>
      </c>
      <c r="AI58" s="199">
        <v>1</v>
      </c>
      <c r="AJ58" s="474">
        <v>50</v>
      </c>
      <c r="AK58" s="191">
        <v>20</v>
      </c>
      <c r="AL58" s="190">
        <v>70</v>
      </c>
      <c r="AM58" s="475">
        <v>30</v>
      </c>
      <c r="AN58" s="239" t="s">
        <v>327</v>
      </c>
      <c r="AO58" s="239">
        <v>10</v>
      </c>
      <c r="AP58" s="239">
        <v>10</v>
      </c>
      <c r="AQ58" s="239">
        <v>9</v>
      </c>
      <c r="AR58" s="239">
        <v>1</v>
      </c>
      <c r="AS58" s="230">
        <v>70</v>
      </c>
      <c r="AT58" s="471"/>
      <c r="AU58" s="231">
        <v>18</v>
      </c>
      <c r="AV58" s="229"/>
      <c r="AW58" s="1153" t="s">
        <v>91</v>
      </c>
      <c r="AX58" s="1155">
        <v>10</v>
      </c>
      <c r="AY58" s="1155">
        <v>10</v>
      </c>
      <c r="AZ58" s="1155">
        <v>10</v>
      </c>
      <c r="BA58" s="1153"/>
      <c r="BB58" s="1156">
        <v>50</v>
      </c>
      <c r="BC58" s="1156">
        <v>20</v>
      </c>
      <c r="BD58" s="1153">
        <v>70</v>
      </c>
      <c r="BE58" s="1153">
        <v>30</v>
      </c>
      <c r="BF58" s="199">
        <v>10</v>
      </c>
      <c r="BG58" s="199">
        <v>10</v>
      </c>
      <c r="BH58" s="199">
        <v>10</v>
      </c>
      <c r="BI58" s="191">
        <v>70</v>
      </c>
      <c r="BJ58" s="190">
        <v>100</v>
      </c>
      <c r="BK58" s="232">
        <v>30</v>
      </c>
      <c r="BL58" s="235">
        <v>30</v>
      </c>
      <c r="BM58" s="236">
        <v>40</v>
      </c>
      <c r="BN58" s="33"/>
      <c r="BO58" s="25"/>
      <c r="BP58" s="25"/>
      <c r="BQ58" s="7" t="str">
        <f t="shared" si="5"/>
        <v/>
      </c>
      <c r="BR58" s="267"/>
      <c r="BS58" s="7">
        <f t="shared" si="6"/>
        <v>44</v>
      </c>
      <c r="BT58" s="267"/>
      <c r="BU58" s="7">
        <f t="shared" si="7"/>
        <v>44</v>
      </c>
      <c r="BV58" s="267"/>
      <c r="BW58" s="7">
        <f t="shared" si="8"/>
        <v>42</v>
      </c>
      <c r="BX58" s="267"/>
      <c r="BY58" s="7">
        <f t="shared" si="9"/>
        <v>40</v>
      </c>
      <c r="BZ58" s="267"/>
      <c r="CA58" s="7">
        <f t="shared" si="10"/>
        <v>36</v>
      </c>
      <c r="CB58" s="267"/>
      <c r="CC58" s="7">
        <f t="shared" si="11"/>
        <v>34</v>
      </c>
      <c r="CD58" s="267"/>
      <c r="CE58" s="7">
        <f t="shared" si="12"/>
        <v>24</v>
      </c>
      <c r="CF58" s="267"/>
      <c r="CG58" s="7">
        <f t="shared" si="13"/>
        <v>28</v>
      </c>
      <c r="CH58" s="267"/>
      <c r="CI58" s="7">
        <f t="shared" si="14"/>
        <v>24</v>
      </c>
      <c r="CJ58" s="267"/>
      <c r="CK58" s="7">
        <f t="shared" si="15"/>
        <v>24</v>
      </c>
      <c r="CL58" s="267"/>
      <c r="CM58" s="7">
        <f t="shared" si="16"/>
        <v>22</v>
      </c>
      <c r="CN58" s="267"/>
      <c r="CO58" s="53"/>
      <c r="CP58" s="8">
        <f t="shared" si="19"/>
        <v>44</v>
      </c>
      <c r="CQ58" s="9" t="str">
        <f t="shared" si="19"/>
        <v/>
      </c>
      <c r="CR58" s="8">
        <f t="shared" si="26"/>
        <v>88</v>
      </c>
      <c r="CS58" s="9" t="str">
        <f t="shared" si="26"/>
        <v/>
      </c>
      <c r="CT58" s="8">
        <f t="shared" si="26"/>
        <v>130</v>
      </c>
      <c r="CU58" s="9" t="str">
        <f t="shared" si="26"/>
        <v/>
      </c>
      <c r="CV58" s="8">
        <f t="shared" si="26"/>
        <v>170</v>
      </c>
      <c r="CW58" s="9" t="str">
        <f t="shared" si="26"/>
        <v/>
      </c>
      <c r="CX58" s="8">
        <f t="shared" si="26"/>
        <v>206</v>
      </c>
      <c r="CY58" s="9" t="str">
        <f t="shared" si="26"/>
        <v/>
      </c>
      <c r="CZ58" s="8">
        <f t="shared" si="26"/>
        <v>240</v>
      </c>
      <c r="DA58" s="9" t="str">
        <f t="shared" si="26"/>
        <v/>
      </c>
      <c r="DB58" s="8">
        <f t="shared" si="26"/>
        <v>264</v>
      </c>
      <c r="DC58" s="9" t="str">
        <f t="shared" si="26"/>
        <v/>
      </c>
      <c r="DD58" s="8">
        <f t="shared" si="26"/>
        <v>292</v>
      </c>
      <c r="DE58" s="9" t="str">
        <f t="shared" si="26"/>
        <v/>
      </c>
      <c r="DF58" s="8">
        <f t="shared" si="26"/>
        <v>316</v>
      </c>
      <c r="DG58" s="9" t="str">
        <f t="shared" si="22"/>
        <v/>
      </c>
      <c r="DH58" s="8">
        <f t="shared" si="21"/>
        <v>340</v>
      </c>
      <c r="DI58" s="9" t="str">
        <f t="shared" si="21"/>
        <v/>
      </c>
      <c r="DJ58" s="268">
        <f t="shared" si="24"/>
        <v>362</v>
      </c>
      <c r="DK58" s="269">
        <f t="shared" si="25"/>
        <v>0</v>
      </c>
      <c r="EE58" s="506">
        <v>35</v>
      </c>
      <c r="EF58" s="507" t="s">
        <v>76</v>
      </c>
      <c r="EG58" s="80" t="s">
        <v>511</v>
      </c>
      <c r="EH58" s="80">
        <v>50</v>
      </c>
      <c r="EI58" s="80">
        <v>50</v>
      </c>
      <c r="EJ58" s="508">
        <v>0</v>
      </c>
      <c r="EL58" s="484">
        <v>19</v>
      </c>
      <c r="EM58" s="55">
        <f t="shared" si="2"/>
        <v>41</v>
      </c>
      <c r="EN58" s="57"/>
      <c r="EO58" s="57"/>
      <c r="EP58" s="57"/>
      <c r="EQ58" s="57"/>
      <c r="ER58" s="55">
        <v>48</v>
      </c>
      <c r="ES58" s="485">
        <f t="shared" si="4"/>
        <v>96</v>
      </c>
    </row>
    <row r="59" spans="1:149" ht="18" customHeight="1">
      <c r="A59" s="193"/>
      <c r="B59" s="208"/>
      <c r="C59" s="199"/>
      <c r="D59" s="208"/>
      <c r="E59" s="194">
        <v>11151</v>
      </c>
      <c r="F59" s="209"/>
      <c r="G59" s="205" t="s">
        <v>636</v>
      </c>
      <c r="H59" s="206" t="s">
        <v>637</v>
      </c>
      <c r="I59" s="205" t="s">
        <v>638</v>
      </c>
      <c r="J59" s="232">
        <v>10</v>
      </c>
      <c r="K59" s="232">
        <v>10</v>
      </c>
      <c r="L59" s="232">
        <v>8</v>
      </c>
      <c r="M59" s="232">
        <v>2</v>
      </c>
      <c r="N59" s="233">
        <v>70</v>
      </c>
      <c r="O59" s="234">
        <v>100</v>
      </c>
      <c r="P59" s="199">
        <v>10</v>
      </c>
      <c r="Q59" s="199">
        <v>10</v>
      </c>
      <c r="R59" s="199">
        <v>8</v>
      </c>
      <c r="S59" s="199">
        <v>2</v>
      </c>
      <c r="T59" s="189">
        <v>70</v>
      </c>
      <c r="U59" s="190">
        <v>100</v>
      </c>
      <c r="V59" s="239" t="s">
        <v>327</v>
      </c>
      <c r="W59" s="239">
        <v>10</v>
      </c>
      <c r="X59" s="239">
        <v>10</v>
      </c>
      <c r="Y59" s="239">
        <v>9</v>
      </c>
      <c r="Z59" s="523">
        <v>1</v>
      </c>
      <c r="AA59" s="228">
        <v>30</v>
      </c>
      <c r="AB59" s="471">
        <v>20</v>
      </c>
      <c r="AC59" s="231">
        <v>70</v>
      </c>
      <c r="AD59" s="229">
        <v>30</v>
      </c>
      <c r="AE59" s="199" t="s">
        <v>327</v>
      </c>
      <c r="AF59" s="199">
        <v>10</v>
      </c>
      <c r="AG59" s="199">
        <v>10</v>
      </c>
      <c r="AH59" s="199">
        <v>9</v>
      </c>
      <c r="AI59" s="199">
        <v>1</v>
      </c>
      <c r="AJ59" s="474">
        <v>50</v>
      </c>
      <c r="AK59" s="191">
        <v>20</v>
      </c>
      <c r="AL59" s="190">
        <v>70</v>
      </c>
      <c r="AM59" s="475">
        <v>30</v>
      </c>
      <c r="AN59" s="239" t="s">
        <v>327</v>
      </c>
      <c r="AO59" s="239">
        <v>10</v>
      </c>
      <c r="AP59" s="239">
        <v>10</v>
      </c>
      <c r="AQ59" s="239">
        <v>9</v>
      </c>
      <c r="AR59" s="239">
        <v>1</v>
      </c>
      <c r="AS59" s="230">
        <v>70</v>
      </c>
      <c r="AT59" s="471"/>
      <c r="AU59" s="231">
        <v>18</v>
      </c>
      <c r="AV59" s="229"/>
      <c r="AW59" s="1153" t="s">
        <v>91</v>
      </c>
      <c r="AX59" s="1155">
        <v>10</v>
      </c>
      <c r="AY59" s="1155">
        <v>10</v>
      </c>
      <c r="AZ59" s="1155">
        <v>10</v>
      </c>
      <c r="BA59" s="1153"/>
      <c r="BB59" s="1156">
        <v>50</v>
      </c>
      <c r="BC59" s="1156">
        <v>20</v>
      </c>
      <c r="BD59" s="1153">
        <v>70</v>
      </c>
      <c r="BE59" s="1153">
        <v>30</v>
      </c>
      <c r="BF59" s="199">
        <v>10</v>
      </c>
      <c r="BG59" s="199">
        <v>10</v>
      </c>
      <c r="BH59" s="199">
        <v>10</v>
      </c>
      <c r="BI59" s="191">
        <v>70</v>
      </c>
      <c r="BJ59" s="190">
        <v>100</v>
      </c>
      <c r="BK59" s="232">
        <v>30</v>
      </c>
      <c r="BL59" s="235">
        <v>30</v>
      </c>
      <c r="BM59" s="236">
        <v>40</v>
      </c>
      <c r="BN59" s="33"/>
      <c r="BO59" s="25"/>
      <c r="BP59" s="25"/>
      <c r="BQ59" s="7" t="str">
        <f t="shared" si="5"/>
        <v/>
      </c>
      <c r="BR59" s="267"/>
      <c r="BS59" s="7">
        <f t="shared" si="6"/>
        <v>44</v>
      </c>
      <c r="BT59" s="267"/>
      <c r="BU59" s="7">
        <f t="shared" si="7"/>
        <v>44</v>
      </c>
      <c r="BV59" s="267"/>
      <c r="BW59" s="7">
        <f t="shared" si="8"/>
        <v>42</v>
      </c>
      <c r="BX59" s="267"/>
      <c r="BY59" s="7">
        <f t="shared" si="9"/>
        <v>40</v>
      </c>
      <c r="BZ59" s="267"/>
      <c r="CA59" s="7">
        <f t="shared" si="10"/>
        <v>36</v>
      </c>
      <c r="CB59" s="267"/>
      <c r="CC59" s="7">
        <f t="shared" si="11"/>
        <v>34</v>
      </c>
      <c r="CD59" s="267"/>
      <c r="CE59" s="7">
        <f t="shared" si="12"/>
        <v>24</v>
      </c>
      <c r="CF59" s="267"/>
      <c r="CG59" s="7">
        <f t="shared" si="13"/>
        <v>28</v>
      </c>
      <c r="CH59" s="267"/>
      <c r="CI59" s="7">
        <f t="shared" si="14"/>
        <v>24</v>
      </c>
      <c r="CJ59" s="267"/>
      <c r="CK59" s="7">
        <f t="shared" si="15"/>
        <v>24</v>
      </c>
      <c r="CL59" s="267"/>
      <c r="CM59" s="7">
        <f t="shared" si="16"/>
        <v>22</v>
      </c>
      <c r="CN59" s="267"/>
      <c r="CO59" s="53"/>
      <c r="CP59" s="8">
        <f t="shared" si="19"/>
        <v>44</v>
      </c>
      <c r="CQ59" s="9" t="str">
        <f t="shared" si="19"/>
        <v/>
      </c>
      <c r="CR59" s="8">
        <f t="shared" si="26"/>
        <v>88</v>
      </c>
      <c r="CS59" s="9" t="str">
        <f t="shared" si="26"/>
        <v/>
      </c>
      <c r="CT59" s="8">
        <f t="shared" si="26"/>
        <v>130</v>
      </c>
      <c r="CU59" s="9" t="str">
        <f t="shared" si="26"/>
        <v/>
      </c>
      <c r="CV59" s="8">
        <f t="shared" si="26"/>
        <v>170</v>
      </c>
      <c r="CW59" s="9" t="str">
        <f t="shared" si="26"/>
        <v/>
      </c>
      <c r="CX59" s="8">
        <f t="shared" si="26"/>
        <v>206</v>
      </c>
      <c r="CY59" s="9" t="str">
        <f t="shared" si="26"/>
        <v/>
      </c>
      <c r="CZ59" s="8">
        <f t="shared" si="26"/>
        <v>240</v>
      </c>
      <c r="DA59" s="9" t="str">
        <f t="shared" si="26"/>
        <v/>
      </c>
      <c r="DB59" s="8">
        <f t="shared" si="26"/>
        <v>264</v>
      </c>
      <c r="DC59" s="9" t="str">
        <f t="shared" si="26"/>
        <v/>
      </c>
      <c r="DD59" s="8">
        <f t="shared" si="26"/>
        <v>292</v>
      </c>
      <c r="DE59" s="9" t="str">
        <f t="shared" si="26"/>
        <v/>
      </c>
      <c r="DF59" s="8">
        <f t="shared" si="26"/>
        <v>316</v>
      </c>
      <c r="DG59" s="9" t="str">
        <f t="shared" si="22"/>
        <v/>
      </c>
      <c r="DH59" s="8">
        <f t="shared" si="21"/>
        <v>340</v>
      </c>
      <c r="DI59" s="9" t="str">
        <f t="shared" si="21"/>
        <v/>
      </c>
      <c r="DJ59" s="268">
        <f t="shared" si="24"/>
        <v>362</v>
      </c>
      <c r="DK59" s="269">
        <f t="shared" si="25"/>
        <v>0</v>
      </c>
      <c r="EE59" s="506"/>
      <c r="EF59" s="507" t="s">
        <v>86</v>
      </c>
      <c r="EG59" s="80" t="s">
        <v>511</v>
      </c>
      <c r="EH59" s="80">
        <v>50</v>
      </c>
      <c r="EI59" s="80">
        <v>50</v>
      </c>
      <c r="EJ59" s="508">
        <v>0</v>
      </c>
      <c r="EL59" s="484">
        <v>18</v>
      </c>
      <c r="EM59" s="55">
        <f t="shared" si="2"/>
        <v>39</v>
      </c>
      <c r="EN59" s="57"/>
      <c r="EO59" s="57"/>
      <c r="EP59" s="57"/>
      <c r="EQ59" s="57"/>
      <c r="ER59" s="55">
        <v>47</v>
      </c>
      <c r="ES59" s="485">
        <f t="shared" si="4"/>
        <v>94</v>
      </c>
    </row>
    <row r="60" spans="1:149" ht="18" customHeight="1">
      <c r="A60" s="193"/>
      <c r="B60" s="208"/>
      <c r="C60" s="199"/>
      <c r="D60" s="208"/>
      <c r="E60" s="194">
        <v>11152</v>
      </c>
      <c r="F60" s="209"/>
      <c r="G60" s="205" t="s">
        <v>639</v>
      </c>
      <c r="H60" s="206" t="s">
        <v>640</v>
      </c>
      <c r="I60" s="205" t="s">
        <v>641</v>
      </c>
      <c r="J60" s="232">
        <v>10</v>
      </c>
      <c r="K60" s="232">
        <v>10</v>
      </c>
      <c r="L60" s="232">
        <v>8</v>
      </c>
      <c r="M60" s="232">
        <v>2</v>
      </c>
      <c r="N60" s="233">
        <v>70</v>
      </c>
      <c r="O60" s="234">
        <v>100</v>
      </c>
      <c r="P60" s="199">
        <v>10</v>
      </c>
      <c r="Q60" s="199">
        <v>10</v>
      </c>
      <c r="R60" s="199">
        <v>8</v>
      </c>
      <c r="S60" s="199">
        <v>2</v>
      </c>
      <c r="T60" s="189">
        <v>70</v>
      </c>
      <c r="U60" s="190">
        <v>100</v>
      </c>
      <c r="V60" s="239" t="s">
        <v>327</v>
      </c>
      <c r="W60" s="239">
        <v>10</v>
      </c>
      <c r="X60" s="239">
        <v>10</v>
      </c>
      <c r="Y60" s="239">
        <v>9</v>
      </c>
      <c r="Z60" s="523">
        <v>1</v>
      </c>
      <c r="AA60" s="228">
        <v>30</v>
      </c>
      <c r="AB60" s="471">
        <v>20</v>
      </c>
      <c r="AC60" s="231">
        <v>70</v>
      </c>
      <c r="AD60" s="229">
        <v>30</v>
      </c>
      <c r="AE60" s="199" t="s">
        <v>327</v>
      </c>
      <c r="AF60" s="199">
        <v>10</v>
      </c>
      <c r="AG60" s="199">
        <v>10</v>
      </c>
      <c r="AH60" s="199">
        <v>9</v>
      </c>
      <c r="AI60" s="199">
        <v>1</v>
      </c>
      <c r="AJ60" s="474">
        <v>50</v>
      </c>
      <c r="AK60" s="191">
        <v>20</v>
      </c>
      <c r="AL60" s="190">
        <v>70</v>
      </c>
      <c r="AM60" s="475">
        <v>30</v>
      </c>
      <c r="AN60" s="239" t="s">
        <v>327</v>
      </c>
      <c r="AO60" s="239">
        <v>10</v>
      </c>
      <c r="AP60" s="239">
        <v>10</v>
      </c>
      <c r="AQ60" s="239">
        <v>9</v>
      </c>
      <c r="AR60" s="239">
        <v>1</v>
      </c>
      <c r="AS60" s="230">
        <v>70</v>
      </c>
      <c r="AT60" s="471"/>
      <c r="AU60" s="231">
        <v>18</v>
      </c>
      <c r="AV60" s="229"/>
      <c r="AW60" s="1153" t="s">
        <v>91</v>
      </c>
      <c r="AX60" s="1155">
        <v>10</v>
      </c>
      <c r="AY60" s="1155">
        <v>10</v>
      </c>
      <c r="AZ60" s="1155">
        <v>10</v>
      </c>
      <c r="BA60" s="1153"/>
      <c r="BB60" s="1156">
        <v>50</v>
      </c>
      <c r="BC60" s="1156">
        <v>20</v>
      </c>
      <c r="BD60" s="1153">
        <v>70</v>
      </c>
      <c r="BE60" s="1153">
        <v>30</v>
      </c>
      <c r="BF60" s="199">
        <v>10</v>
      </c>
      <c r="BG60" s="199">
        <v>10</v>
      </c>
      <c r="BH60" s="199">
        <v>10</v>
      </c>
      <c r="BI60" s="191">
        <v>70</v>
      </c>
      <c r="BJ60" s="190">
        <v>100</v>
      </c>
      <c r="BK60" s="232">
        <v>30</v>
      </c>
      <c r="BL60" s="235">
        <v>30</v>
      </c>
      <c r="BM60" s="236">
        <v>40</v>
      </c>
      <c r="BN60" s="33"/>
      <c r="BO60" s="25"/>
      <c r="BP60" s="25"/>
      <c r="BQ60" s="7" t="str">
        <f t="shared" si="5"/>
        <v/>
      </c>
      <c r="BR60" s="267"/>
      <c r="BS60" s="7">
        <f t="shared" si="6"/>
        <v>44</v>
      </c>
      <c r="BT60" s="267"/>
      <c r="BU60" s="7">
        <f t="shared" si="7"/>
        <v>44</v>
      </c>
      <c r="BV60" s="267"/>
      <c r="BW60" s="7">
        <f t="shared" si="8"/>
        <v>42</v>
      </c>
      <c r="BX60" s="267"/>
      <c r="BY60" s="7">
        <f t="shared" si="9"/>
        <v>40</v>
      </c>
      <c r="BZ60" s="267"/>
      <c r="CA60" s="7">
        <f t="shared" si="10"/>
        <v>36</v>
      </c>
      <c r="CB60" s="267"/>
      <c r="CC60" s="7">
        <f t="shared" si="11"/>
        <v>34</v>
      </c>
      <c r="CD60" s="267"/>
      <c r="CE60" s="7">
        <f t="shared" si="12"/>
        <v>24</v>
      </c>
      <c r="CF60" s="267"/>
      <c r="CG60" s="7">
        <f t="shared" si="13"/>
        <v>28</v>
      </c>
      <c r="CH60" s="267"/>
      <c r="CI60" s="7">
        <f t="shared" si="14"/>
        <v>24</v>
      </c>
      <c r="CJ60" s="267"/>
      <c r="CK60" s="7">
        <f t="shared" si="15"/>
        <v>24</v>
      </c>
      <c r="CL60" s="267"/>
      <c r="CM60" s="7">
        <f t="shared" si="16"/>
        <v>22</v>
      </c>
      <c r="CN60" s="267"/>
      <c r="CO60" s="53"/>
      <c r="CP60" s="8">
        <f t="shared" si="19"/>
        <v>44</v>
      </c>
      <c r="CQ60" s="9" t="str">
        <f t="shared" si="19"/>
        <v/>
      </c>
      <c r="CR60" s="8">
        <f t="shared" si="26"/>
        <v>88</v>
      </c>
      <c r="CS60" s="9" t="str">
        <f t="shared" si="26"/>
        <v/>
      </c>
      <c r="CT60" s="8">
        <f t="shared" si="26"/>
        <v>130</v>
      </c>
      <c r="CU60" s="9" t="str">
        <f t="shared" si="26"/>
        <v/>
      </c>
      <c r="CV60" s="8">
        <f t="shared" si="26"/>
        <v>170</v>
      </c>
      <c r="CW60" s="9" t="str">
        <f t="shared" si="26"/>
        <v/>
      </c>
      <c r="CX60" s="8">
        <f t="shared" si="26"/>
        <v>206</v>
      </c>
      <c r="CY60" s="9" t="str">
        <f t="shared" si="26"/>
        <v/>
      </c>
      <c r="CZ60" s="8">
        <f t="shared" si="26"/>
        <v>240</v>
      </c>
      <c r="DA60" s="9" t="str">
        <f t="shared" si="26"/>
        <v/>
      </c>
      <c r="DB60" s="8">
        <f t="shared" si="26"/>
        <v>264</v>
      </c>
      <c r="DC60" s="9" t="str">
        <f t="shared" si="26"/>
        <v/>
      </c>
      <c r="DD60" s="8">
        <f t="shared" si="26"/>
        <v>292</v>
      </c>
      <c r="DE60" s="9" t="str">
        <f t="shared" si="26"/>
        <v/>
      </c>
      <c r="DF60" s="8">
        <f t="shared" si="26"/>
        <v>316</v>
      </c>
      <c r="DG60" s="9" t="str">
        <f t="shared" si="22"/>
        <v/>
      </c>
      <c r="DH60" s="8">
        <f t="shared" si="21"/>
        <v>340</v>
      </c>
      <c r="DI60" s="9" t="str">
        <f t="shared" si="21"/>
        <v/>
      </c>
      <c r="DJ60" s="268">
        <f t="shared" si="24"/>
        <v>362</v>
      </c>
      <c r="DK60" s="269">
        <f t="shared" si="25"/>
        <v>0</v>
      </c>
      <c r="EE60" s="510"/>
      <c r="EF60" s="507" t="s">
        <v>794</v>
      </c>
      <c r="EG60" s="512"/>
      <c r="EH60" s="513"/>
      <c r="EI60" s="513"/>
      <c r="EJ60" s="514"/>
      <c r="EL60" s="484">
        <v>17</v>
      </c>
      <c r="EM60" s="55">
        <f t="shared" si="2"/>
        <v>37</v>
      </c>
      <c r="EN60" s="57"/>
      <c r="EO60" s="57"/>
      <c r="EP60" s="57"/>
      <c r="EQ60" s="57"/>
      <c r="ER60" s="55">
        <v>46</v>
      </c>
      <c r="ES60" s="485">
        <f t="shared" si="4"/>
        <v>92</v>
      </c>
    </row>
    <row r="61" spans="1:149" ht="18" customHeight="1">
      <c r="A61" s="193"/>
      <c r="B61" s="208"/>
      <c r="C61" s="199"/>
      <c r="D61" s="208"/>
      <c r="E61" s="194">
        <v>11153</v>
      </c>
      <c r="F61" s="209"/>
      <c r="G61" s="205" t="s">
        <v>642</v>
      </c>
      <c r="H61" s="206" t="s">
        <v>643</v>
      </c>
      <c r="I61" s="205" t="s">
        <v>644</v>
      </c>
      <c r="J61" s="232">
        <v>10</v>
      </c>
      <c r="K61" s="232">
        <v>10</v>
      </c>
      <c r="L61" s="232">
        <v>8</v>
      </c>
      <c r="M61" s="232">
        <v>2</v>
      </c>
      <c r="N61" s="233">
        <v>70</v>
      </c>
      <c r="O61" s="234">
        <v>100</v>
      </c>
      <c r="P61" s="199">
        <v>10</v>
      </c>
      <c r="Q61" s="199">
        <v>10</v>
      </c>
      <c r="R61" s="199">
        <v>8</v>
      </c>
      <c r="S61" s="199">
        <v>2</v>
      </c>
      <c r="T61" s="189">
        <v>70</v>
      </c>
      <c r="U61" s="190">
        <v>100</v>
      </c>
      <c r="V61" s="239" t="s">
        <v>327</v>
      </c>
      <c r="W61" s="239">
        <v>10</v>
      </c>
      <c r="X61" s="239">
        <v>10</v>
      </c>
      <c r="Y61" s="239">
        <v>9</v>
      </c>
      <c r="Z61" s="523">
        <v>1</v>
      </c>
      <c r="AA61" s="228">
        <v>30</v>
      </c>
      <c r="AB61" s="471">
        <v>20</v>
      </c>
      <c r="AC61" s="231">
        <v>70</v>
      </c>
      <c r="AD61" s="229">
        <v>30</v>
      </c>
      <c r="AE61" s="199" t="s">
        <v>327</v>
      </c>
      <c r="AF61" s="199">
        <v>10</v>
      </c>
      <c r="AG61" s="199">
        <v>10</v>
      </c>
      <c r="AH61" s="199">
        <v>9</v>
      </c>
      <c r="AI61" s="199">
        <v>1</v>
      </c>
      <c r="AJ61" s="474">
        <v>50</v>
      </c>
      <c r="AK61" s="191">
        <v>20</v>
      </c>
      <c r="AL61" s="190">
        <v>70</v>
      </c>
      <c r="AM61" s="475">
        <v>30</v>
      </c>
      <c r="AN61" s="239" t="s">
        <v>327</v>
      </c>
      <c r="AO61" s="239">
        <v>10</v>
      </c>
      <c r="AP61" s="239">
        <v>10</v>
      </c>
      <c r="AQ61" s="239">
        <v>9</v>
      </c>
      <c r="AR61" s="239">
        <v>1</v>
      </c>
      <c r="AS61" s="230">
        <v>70</v>
      </c>
      <c r="AT61" s="471"/>
      <c r="AU61" s="231">
        <v>18</v>
      </c>
      <c r="AV61" s="229"/>
      <c r="AW61" s="1153" t="s">
        <v>91</v>
      </c>
      <c r="AX61" s="1155">
        <v>10</v>
      </c>
      <c r="AY61" s="1155">
        <v>10</v>
      </c>
      <c r="AZ61" s="1155">
        <v>10</v>
      </c>
      <c r="BA61" s="1153"/>
      <c r="BB61" s="1156">
        <v>50</v>
      </c>
      <c r="BC61" s="1156">
        <v>20</v>
      </c>
      <c r="BD61" s="1153">
        <v>70</v>
      </c>
      <c r="BE61" s="1153">
        <v>30</v>
      </c>
      <c r="BF61" s="199">
        <v>10</v>
      </c>
      <c r="BG61" s="199">
        <v>10</v>
      </c>
      <c r="BH61" s="199">
        <v>10</v>
      </c>
      <c r="BI61" s="191">
        <v>70</v>
      </c>
      <c r="BJ61" s="190">
        <v>100</v>
      </c>
      <c r="BK61" s="232">
        <v>30</v>
      </c>
      <c r="BL61" s="235">
        <v>30</v>
      </c>
      <c r="BM61" s="236">
        <v>40</v>
      </c>
      <c r="BN61" s="33"/>
      <c r="BO61" s="25"/>
      <c r="BP61" s="25"/>
      <c r="BQ61" s="7" t="str">
        <f t="shared" si="5"/>
        <v/>
      </c>
      <c r="BR61" s="267"/>
      <c r="BS61" s="7">
        <f t="shared" si="6"/>
        <v>44</v>
      </c>
      <c r="BT61" s="267"/>
      <c r="BU61" s="7">
        <f t="shared" si="7"/>
        <v>44</v>
      </c>
      <c r="BV61" s="267"/>
      <c r="BW61" s="7">
        <f t="shared" si="8"/>
        <v>42</v>
      </c>
      <c r="BX61" s="267"/>
      <c r="BY61" s="7">
        <f t="shared" si="9"/>
        <v>40</v>
      </c>
      <c r="BZ61" s="267"/>
      <c r="CA61" s="7">
        <f t="shared" si="10"/>
        <v>36</v>
      </c>
      <c r="CB61" s="267"/>
      <c r="CC61" s="7">
        <f t="shared" si="11"/>
        <v>34</v>
      </c>
      <c r="CD61" s="267"/>
      <c r="CE61" s="7">
        <f t="shared" si="12"/>
        <v>24</v>
      </c>
      <c r="CF61" s="267"/>
      <c r="CG61" s="7">
        <f t="shared" si="13"/>
        <v>28</v>
      </c>
      <c r="CH61" s="267"/>
      <c r="CI61" s="7">
        <f t="shared" si="14"/>
        <v>24</v>
      </c>
      <c r="CJ61" s="267"/>
      <c r="CK61" s="7">
        <f t="shared" si="15"/>
        <v>24</v>
      </c>
      <c r="CL61" s="267"/>
      <c r="CM61" s="7">
        <f t="shared" si="16"/>
        <v>22</v>
      </c>
      <c r="CN61" s="267"/>
      <c r="CO61" s="53"/>
      <c r="CP61" s="8">
        <f t="shared" si="19"/>
        <v>44</v>
      </c>
      <c r="CQ61" s="9" t="str">
        <f t="shared" si="19"/>
        <v/>
      </c>
      <c r="CR61" s="8">
        <f t="shared" si="26"/>
        <v>88</v>
      </c>
      <c r="CS61" s="9" t="str">
        <f t="shared" si="26"/>
        <v/>
      </c>
      <c r="CT61" s="8">
        <f t="shared" si="26"/>
        <v>130</v>
      </c>
      <c r="CU61" s="9" t="str">
        <f t="shared" si="26"/>
        <v/>
      </c>
      <c r="CV61" s="8">
        <f t="shared" si="26"/>
        <v>170</v>
      </c>
      <c r="CW61" s="9" t="str">
        <f t="shared" si="26"/>
        <v/>
      </c>
      <c r="CX61" s="8">
        <f t="shared" si="26"/>
        <v>206</v>
      </c>
      <c r="CY61" s="9" t="str">
        <f t="shared" si="26"/>
        <v/>
      </c>
      <c r="CZ61" s="8">
        <f t="shared" si="26"/>
        <v>240</v>
      </c>
      <c r="DA61" s="9" t="str">
        <f t="shared" si="26"/>
        <v/>
      </c>
      <c r="DB61" s="8">
        <f t="shared" si="26"/>
        <v>264</v>
      </c>
      <c r="DC61" s="9" t="str">
        <f t="shared" si="26"/>
        <v/>
      </c>
      <c r="DD61" s="8">
        <f t="shared" si="26"/>
        <v>292</v>
      </c>
      <c r="DE61" s="9" t="str">
        <f t="shared" si="26"/>
        <v/>
      </c>
      <c r="DF61" s="8">
        <f t="shared" si="26"/>
        <v>316</v>
      </c>
      <c r="DG61" s="9" t="str">
        <f t="shared" si="22"/>
        <v/>
      </c>
      <c r="DH61" s="8">
        <f t="shared" si="21"/>
        <v>340</v>
      </c>
      <c r="DI61" s="9" t="str">
        <f t="shared" si="21"/>
        <v/>
      </c>
      <c r="DJ61" s="268">
        <f t="shared" si="24"/>
        <v>362</v>
      </c>
      <c r="DK61" s="269">
        <f t="shared" si="25"/>
        <v>0</v>
      </c>
      <c r="EE61" s="510">
        <v>101</v>
      </c>
      <c r="EF61" s="511" t="s">
        <v>439</v>
      </c>
      <c r="EG61" s="512" t="s">
        <v>512</v>
      </c>
      <c r="EH61" s="513">
        <v>30</v>
      </c>
      <c r="EI61" s="513">
        <v>50</v>
      </c>
      <c r="EJ61" s="514">
        <v>20</v>
      </c>
      <c r="EL61" s="484">
        <v>16</v>
      </c>
      <c r="EM61" s="55">
        <f t="shared" si="2"/>
        <v>35</v>
      </c>
      <c r="EN61" s="57"/>
      <c r="EO61" s="57"/>
      <c r="EP61" s="57"/>
      <c r="EQ61" s="57"/>
      <c r="ER61" s="55">
        <v>45</v>
      </c>
      <c r="ES61" s="485">
        <f t="shared" si="4"/>
        <v>90</v>
      </c>
    </row>
    <row r="62" spans="1:149" ht="18" customHeight="1">
      <c r="A62" s="193"/>
      <c r="B62" s="208"/>
      <c r="C62" s="199"/>
      <c r="D62" s="208"/>
      <c r="E62" s="194">
        <v>11154</v>
      </c>
      <c r="F62" s="209"/>
      <c r="G62" s="205" t="s">
        <v>645</v>
      </c>
      <c r="H62" s="206" t="s">
        <v>646</v>
      </c>
      <c r="I62" s="205" t="s">
        <v>647</v>
      </c>
      <c r="J62" s="232">
        <v>10</v>
      </c>
      <c r="K62" s="232">
        <v>10</v>
      </c>
      <c r="L62" s="232">
        <v>8</v>
      </c>
      <c r="M62" s="232">
        <v>2</v>
      </c>
      <c r="N62" s="233">
        <v>70</v>
      </c>
      <c r="O62" s="234">
        <v>100</v>
      </c>
      <c r="P62" s="199">
        <v>10</v>
      </c>
      <c r="Q62" s="199">
        <v>10</v>
      </c>
      <c r="R62" s="199">
        <v>8</v>
      </c>
      <c r="S62" s="199">
        <v>2</v>
      </c>
      <c r="T62" s="189">
        <v>70</v>
      </c>
      <c r="U62" s="190">
        <v>100</v>
      </c>
      <c r="V62" s="239" t="s">
        <v>327</v>
      </c>
      <c r="W62" s="239">
        <v>10</v>
      </c>
      <c r="X62" s="239">
        <v>10</v>
      </c>
      <c r="Y62" s="239">
        <v>9</v>
      </c>
      <c r="Z62" s="523">
        <v>1</v>
      </c>
      <c r="AA62" s="228">
        <v>30</v>
      </c>
      <c r="AB62" s="471">
        <v>20</v>
      </c>
      <c r="AC62" s="231">
        <v>70</v>
      </c>
      <c r="AD62" s="229">
        <v>30</v>
      </c>
      <c r="AE62" s="199" t="s">
        <v>327</v>
      </c>
      <c r="AF62" s="199">
        <v>10</v>
      </c>
      <c r="AG62" s="199">
        <v>10</v>
      </c>
      <c r="AH62" s="199">
        <v>9</v>
      </c>
      <c r="AI62" s="199">
        <v>1</v>
      </c>
      <c r="AJ62" s="474">
        <v>50</v>
      </c>
      <c r="AK62" s="191">
        <v>20</v>
      </c>
      <c r="AL62" s="190">
        <v>70</v>
      </c>
      <c r="AM62" s="475">
        <v>30</v>
      </c>
      <c r="AN62" s="239" t="s">
        <v>327</v>
      </c>
      <c r="AO62" s="239">
        <v>10</v>
      </c>
      <c r="AP62" s="239">
        <v>10</v>
      </c>
      <c r="AQ62" s="239">
        <v>9</v>
      </c>
      <c r="AR62" s="239">
        <v>1</v>
      </c>
      <c r="AS62" s="230">
        <v>70</v>
      </c>
      <c r="AT62" s="471"/>
      <c r="AU62" s="231">
        <v>18</v>
      </c>
      <c r="AV62" s="229"/>
      <c r="AW62" s="1153" t="s">
        <v>91</v>
      </c>
      <c r="AX62" s="1155">
        <v>10</v>
      </c>
      <c r="AY62" s="1155">
        <v>10</v>
      </c>
      <c r="AZ62" s="1155">
        <v>10</v>
      </c>
      <c r="BA62" s="1153"/>
      <c r="BB62" s="1156">
        <v>50</v>
      </c>
      <c r="BC62" s="1156">
        <v>20</v>
      </c>
      <c r="BD62" s="1153">
        <v>70</v>
      </c>
      <c r="BE62" s="1153">
        <v>30</v>
      </c>
      <c r="BF62" s="199">
        <v>10</v>
      </c>
      <c r="BG62" s="199">
        <v>10</v>
      </c>
      <c r="BH62" s="199">
        <v>10</v>
      </c>
      <c r="BI62" s="191">
        <v>70</v>
      </c>
      <c r="BJ62" s="190">
        <v>100</v>
      </c>
      <c r="BK62" s="232">
        <v>30</v>
      </c>
      <c r="BL62" s="235">
        <v>30</v>
      </c>
      <c r="BM62" s="236">
        <v>40</v>
      </c>
      <c r="BN62" s="33"/>
      <c r="BO62" s="25"/>
      <c r="BP62" s="25"/>
      <c r="BQ62" s="7" t="str">
        <f t="shared" si="5"/>
        <v/>
      </c>
      <c r="BR62" s="267"/>
      <c r="BS62" s="7">
        <f t="shared" si="6"/>
        <v>44</v>
      </c>
      <c r="BT62" s="267"/>
      <c r="BU62" s="7">
        <f t="shared" si="7"/>
        <v>44</v>
      </c>
      <c r="BV62" s="267"/>
      <c r="BW62" s="7">
        <f t="shared" si="8"/>
        <v>42</v>
      </c>
      <c r="BX62" s="267"/>
      <c r="BY62" s="7">
        <f t="shared" si="9"/>
        <v>40</v>
      </c>
      <c r="BZ62" s="267"/>
      <c r="CA62" s="7">
        <f t="shared" si="10"/>
        <v>36</v>
      </c>
      <c r="CB62" s="267"/>
      <c r="CC62" s="7">
        <f t="shared" si="11"/>
        <v>34</v>
      </c>
      <c r="CD62" s="267"/>
      <c r="CE62" s="7">
        <f t="shared" si="12"/>
        <v>24</v>
      </c>
      <c r="CF62" s="267"/>
      <c r="CG62" s="7">
        <f t="shared" si="13"/>
        <v>28</v>
      </c>
      <c r="CH62" s="267"/>
      <c r="CI62" s="7">
        <f t="shared" si="14"/>
        <v>24</v>
      </c>
      <c r="CJ62" s="267"/>
      <c r="CK62" s="7">
        <f t="shared" si="15"/>
        <v>24</v>
      </c>
      <c r="CL62" s="267"/>
      <c r="CM62" s="7">
        <f t="shared" si="16"/>
        <v>22</v>
      </c>
      <c r="CN62" s="267"/>
      <c r="CO62" s="53"/>
      <c r="CP62" s="8">
        <f t="shared" si="19"/>
        <v>44</v>
      </c>
      <c r="CQ62" s="9" t="str">
        <f t="shared" si="19"/>
        <v/>
      </c>
      <c r="CR62" s="8">
        <f t="shared" si="26"/>
        <v>88</v>
      </c>
      <c r="CS62" s="9" t="str">
        <f t="shared" si="26"/>
        <v/>
      </c>
      <c r="CT62" s="8">
        <f t="shared" si="26"/>
        <v>130</v>
      </c>
      <c r="CU62" s="9" t="str">
        <f t="shared" si="26"/>
        <v/>
      </c>
      <c r="CV62" s="8">
        <f t="shared" si="26"/>
        <v>170</v>
      </c>
      <c r="CW62" s="9" t="str">
        <f t="shared" si="26"/>
        <v/>
      </c>
      <c r="CX62" s="8">
        <f t="shared" si="26"/>
        <v>206</v>
      </c>
      <c r="CY62" s="9" t="str">
        <f t="shared" si="26"/>
        <v/>
      </c>
      <c r="CZ62" s="8">
        <f t="shared" si="26"/>
        <v>240</v>
      </c>
      <c r="DA62" s="9" t="str">
        <f t="shared" si="26"/>
        <v/>
      </c>
      <c r="DB62" s="8">
        <f t="shared" si="26"/>
        <v>264</v>
      </c>
      <c r="DC62" s="9" t="str">
        <f t="shared" si="26"/>
        <v/>
      </c>
      <c r="DD62" s="8">
        <f t="shared" si="26"/>
        <v>292</v>
      </c>
      <c r="DE62" s="9" t="str">
        <f t="shared" si="26"/>
        <v/>
      </c>
      <c r="DF62" s="8">
        <f t="shared" si="26"/>
        <v>316</v>
      </c>
      <c r="DG62" s="9" t="str">
        <f t="shared" si="22"/>
        <v/>
      </c>
      <c r="DH62" s="8">
        <f t="shared" si="21"/>
        <v>340</v>
      </c>
      <c r="DI62" s="9" t="str">
        <f t="shared" si="21"/>
        <v/>
      </c>
      <c r="DJ62" s="268">
        <f t="shared" si="24"/>
        <v>362</v>
      </c>
      <c r="DK62" s="269">
        <f t="shared" si="25"/>
        <v>0</v>
      </c>
      <c r="EE62" s="510">
        <v>102</v>
      </c>
      <c r="EF62" s="511" t="s">
        <v>440</v>
      </c>
      <c r="EG62" s="512" t="s">
        <v>512</v>
      </c>
      <c r="EH62" s="513">
        <v>30</v>
      </c>
      <c r="EI62" s="513">
        <v>50</v>
      </c>
      <c r="EJ62" s="514">
        <v>20</v>
      </c>
      <c r="EL62" s="484">
        <v>15</v>
      </c>
      <c r="EM62" s="55">
        <f t="shared" si="2"/>
        <v>33</v>
      </c>
      <c r="EN62" s="57"/>
      <c r="EO62" s="57"/>
      <c r="EP62" s="57"/>
      <c r="EQ62" s="57"/>
      <c r="ER62" s="55">
        <v>44</v>
      </c>
      <c r="ES62" s="485">
        <f t="shared" si="4"/>
        <v>88</v>
      </c>
    </row>
    <row r="63" spans="1:149" ht="18" customHeight="1">
      <c r="A63" s="193"/>
      <c r="B63" s="208"/>
      <c r="C63" s="199"/>
      <c r="D63" s="208"/>
      <c r="E63" s="194">
        <v>11155</v>
      </c>
      <c r="F63" s="209"/>
      <c r="G63" s="205" t="s">
        <v>648</v>
      </c>
      <c r="H63" s="206" t="s">
        <v>649</v>
      </c>
      <c r="I63" s="205" t="s">
        <v>650</v>
      </c>
      <c r="J63" s="232">
        <v>10</v>
      </c>
      <c r="K63" s="232">
        <v>10</v>
      </c>
      <c r="L63" s="232">
        <v>8</v>
      </c>
      <c r="M63" s="232">
        <v>2</v>
      </c>
      <c r="N63" s="233">
        <v>70</v>
      </c>
      <c r="O63" s="234">
        <v>100</v>
      </c>
      <c r="P63" s="199">
        <v>10</v>
      </c>
      <c r="Q63" s="199">
        <v>10</v>
      </c>
      <c r="R63" s="199">
        <v>8</v>
      </c>
      <c r="S63" s="199">
        <v>2</v>
      </c>
      <c r="T63" s="189">
        <v>70</v>
      </c>
      <c r="U63" s="190">
        <v>100</v>
      </c>
      <c r="V63" s="239" t="s">
        <v>327</v>
      </c>
      <c r="W63" s="239">
        <v>10</v>
      </c>
      <c r="X63" s="239">
        <v>10</v>
      </c>
      <c r="Y63" s="239">
        <v>9</v>
      </c>
      <c r="Z63" s="523">
        <v>1</v>
      </c>
      <c r="AA63" s="228">
        <v>30</v>
      </c>
      <c r="AB63" s="471">
        <v>20</v>
      </c>
      <c r="AC63" s="231">
        <v>70</v>
      </c>
      <c r="AD63" s="229">
        <v>30</v>
      </c>
      <c r="AE63" s="199" t="s">
        <v>327</v>
      </c>
      <c r="AF63" s="199">
        <v>10</v>
      </c>
      <c r="AG63" s="199">
        <v>10</v>
      </c>
      <c r="AH63" s="199">
        <v>9</v>
      </c>
      <c r="AI63" s="199">
        <v>1</v>
      </c>
      <c r="AJ63" s="474">
        <v>50</v>
      </c>
      <c r="AK63" s="191">
        <v>20</v>
      </c>
      <c r="AL63" s="190">
        <v>70</v>
      </c>
      <c r="AM63" s="475">
        <v>30</v>
      </c>
      <c r="AN63" s="239" t="s">
        <v>327</v>
      </c>
      <c r="AO63" s="239">
        <v>10</v>
      </c>
      <c r="AP63" s="239">
        <v>10</v>
      </c>
      <c r="AQ63" s="239">
        <v>9</v>
      </c>
      <c r="AR63" s="239">
        <v>1</v>
      </c>
      <c r="AS63" s="230">
        <v>70</v>
      </c>
      <c r="AT63" s="471"/>
      <c r="AU63" s="231">
        <v>18</v>
      </c>
      <c r="AV63" s="229"/>
      <c r="AW63" s="1153" t="s">
        <v>91</v>
      </c>
      <c r="AX63" s="1155">
        <v>10</v>
      </c>
      <c r="AY63" s="1155">
        <v>10</v>
      </c>
      <c r="AZ63" s="1155">
        <v>10</v>
      </c>
      <c r="BA63" s="1153"/>
      <c r="BB63" s="1156">
        <v>50</v>
      </c>
      <c r="BC63" s="1156">
        <v>20</v>
      </c>
      <c r="BD63" s="1153">
        <v>70</v>
      </c>
      <c r="BE63" s="1153">
        <v>30</v>
      </c>
      <c r="BF63" s="199">
        <v>10</v>
      </c>
      <c r="BG63" s="199">
        <v>10</v>
      </c>
      <c r="BH63" s="199">
        <v>10</v>
      </c>
      <c r="BI63" s="191">
        <v>70</v>
      </c>
      <c r="BJ63" s="190">
        <v>100</v>
      </c>
      <c r="BK63" s="232">
        <v>30</v>
      </c>
      <c r="BL63" s="235">
        <v>30</v>
      </c>
      <c r="BM63" s="236">
        <v>40</v>
      </c>
      <c r="BN63" s="33"/>
      <c r="BO63" s="25"/>
      <c r="BP63" s="25"/>
      <c r="BQ63" s="7" t="str">
        <f t="shared" si="5"/>
        <v/>
      </c>
      <c r="BR63" s="267"/>
      <c r="BS63" s="7">
        <f t="shared" si="6"/>
        <v>44</v>
      </c>
      <c r="BT63" s="267"/>
      <c r="BU63" s="7">
        <f t="shared" si="7"/>
        <v>44</v>
      </c>
      <c r="BV63" s="267"/>
      <c r="BW63" s="7">
        <f t="shared" si="8"/>
        <v>42</v>
      </c>
      <c r="BX63" s="267"/>
      <c r="BY63" s="7">
        <f t="shared" si="9"/>
        <v>40</v>
      </c>
      <c r="BZ63" s="267"/>
      <c r="CA63" s="7">
        <f t="shared" si="10"/>
        <v>36</v>
      </c>
      <c r="CB63" s="267"/>
      <c r="CC63" s="7">
        <f t="shared" si="11"/>
        <v>34</v>
      </c>
      <c r="CD63" s="267"/>
      <c r="CE63" s="7">
        <f t="shared" si="12"/>
        <v>24</v>
      </c>
      <c r="CF63" s="267"/>
      <c r="CG63" s="7">
        <f t="shared" si="13"/>
        <v>28</v>
      </c>
      <c r="CH63" s="267"/>
      <c r="CI63" s="7">
        <f t="shared" si="14"/>
        <v>24</v>
      </c>
      <c r="CJ63" s="267"/>
      <c r="CK63" s="7">
        <f t="shared" si="15"/>
        <v>24</v>
      </c>
      <c r="CL63" s="267"/>
      <c r="CM63" s="7">
        <f t="shared" si="16"/>
        <v>22</v>
      </c>
      <c r="CN63" s="267"/>
      <c r="CO63" s="53"/>
      <c r="CP63" s="8">
        <f t="shared" si="19"/>
        <v>44</v>
      </c>
      <c r="CQ63" s="9" t="str">
        <f t="shared" si="19"/>
        <v/>
      </c>
      <c r="CR63" s="8">
        <f t="shared" si="26"/>
        <v>88</v>
      </c>
      <c r="CS63" s="9" t="str">
        <f t="shared" si="26"/>
        <v/>
      </c>
      <c r="CT63" s="8">
        <f t="shared" si="26"/>
        <v>130</v>
      </c>
      <c r="CU63" s="9" t="str">
        <f t="shared" si="26"/>
        <v/>
      </c>
      <c r="CV63" s="8">
        <f t="shared" si="26"/>
        <v>170</v>
      </c>
      <c r="CW63" s="9" t="str">
        <f t="shared" si="26"/>
        <v/>
      </c>
      <c r="CX63" s="8">
        <f t="shared" si="26"/>
        <v>206</v>
      </c>
      <c r="CY63" s="9" t="str">
        <f t="shared" si="26"/>
        <v/>
      </c>
      <c r="CZ63" s="8">
        <f t="shared" si="26"/>
        <v>240</v>
      </c>
      <c r="DA63" s="9" t="str">
        <f t="shared" si="26"/>
        <v/>
      </c>
      <c r="DB63" s="8">
        <f t="shared" si="26"/>
        <v>264</v>
      </c>
      <c r="DC63" s="9" t="str">
        <f t="shared" si="26"/>
        <v/>
      </c>
      <c r="DD63" s="8">
        <f t="shared" si="26"/>
        <v>292</v>
      </c>
      <c r="DE63" s="9" t="str">
        <f t="shared" si="26"/>
        <v/>
      </c>
      <c r="DF63" s="8">
        <f t="shared" si="26"/>
        <v>316</v>
      </c>
      <c r="DG63" s="9" t="str">
        <f t="shared" si="22"/>
        <v/>
      </c>
      <c r="DH63" s="8">
        <f t="shared" si="21"/>
        <v>340</v>
      </c>
      <c r="DI63" s="9" t="str">
        <f t="shared" si="21"/>
        <v/>
      </c>
      <c r="DJ63" s="268">
        <f t="shared" si="24"/>
        <v>362</v>
      </c>
      <c r="DK63" s="269">
        <f t="shared" si="25"/>
        <v>0</v>
      </c>
      <c r="EE63" s="510">
        <v>108</v>
      </c>
      <c r="EF63" s="511" t="s">
        <v>445</v>
      </c>
      <c r="EG63" s="512" t="s">
        <v>512</v>
      </c>
      <c r="EH63" s="513">
        <v>30</v>
      </c>
      <c r="EI63" s="513">
        <v>50</v>
      </c>
      <c r="EJ63" s="514">
        <v>20</v>
      </c>
      <c r="EL63" s="484">
        <v>14</v>
      </c>
      <c r="EM63" s="55">
        <f t="shared" si="2"/>
        <v>30</v>
      </c>
      <c r="EN63" s="57"/>
      <c r="EO63" s="57"/>
      <c r="EP63" s="57"/>
      <c r="EQ63" s="57"/>
      <c r="ER63" s="55">
        <v>43</v>
      </c>
      <c r="ES63" s="485">
        <f t="shared" si="4"/>
        <v>86</v>
      </c>
    </row>
    <row r="64" spans="1:149" ht="18" customHeight="1">
      <c r="A64" s="193"/>
      <c r="B64" s="208"/>
      <c r="C64" s="199"/>
      <c r="D64" s="208"/>
      <c r="E64" s="194">
        <v>11156</v>
      </c>
      <c r="F64" s="209"/>
      <c r="G64" s="205" t="s">
        <v>651</v>
      </c>
      <c r="H64" s="206" t="s">
        <v>652</v>
      </c>
      <c r="I64" s="205" t="s">
        <v>653</v>
      </c>
      <c r="J64" s="232">
        <v>10</v>
      </c>
      <c r="K64" s="232">
        <v>10</v>
      </c>
      <c r="L64" s="232">
        <v>8</v>
      </c>
      <c r="M64" s="232">
        <v>2</v>
      </c>
      <c r="N64" s="233">
        <v>70</v>
      </c>
      <c r="O64" s="234">
        <v>100</v>
      </c>
      <c r="P64" s="199">
        <v>10</v>
      </c>
      <c r="Q64" s="199">
        <v>10</v>
      </c>
      <c r="R64" s="199">
        <v>8</v>
      </c>
      <c r="S64" s="199">
        <v>2</v>
      </c>
      <c r="T64" s="189">
        <v>70</v>
      </c>
      <c r="U64" s="190">
        <v>100</v>
      </c>
      <c r="V64" s="239" t="s">
        <v>327</v>
      </c>
      <c r="W64" s="239">
        <v>10</v>
      </c>
      <c r="X64" s="239">
        <v>10</v>
      </c>
      <c r="Y64" s="239">
        <v>9</v>
      </c>
      <c r="Z64" s="523">
        <v>1</v>
      </c>
      <c r="AA64" s="228">
        <v>30</v>
      </c>
      <c r="AB64" s="471">
        <v>20</v>
      </c>
      <c r="AC64" s="231">
        <v>70</v>
      </c>
      <c r="AD64" s="229">
        <v>30</v>
      </c>
      <c r="AE64" s="199" t="s">
        <v>327</v>
      </c>
      <c r="AF64" s="199">
        <v>10</v>
      </c>
      <c r="AG64" s="199">
        <v>10</v>
      </c>
      <c r="AH64" s="199">
        <v>9</v>
      </c>
      <c r="AI64" s="199">
        <v>1</v>
      </c>
      <c r="AJ64" s="474">
        <v>50</v>
      </c>
      <c r="AK64" s="191">
        <v>20</v>
      </c>
      <c r="AL64" s="190">
        <v>70</v>
      </c>
      <c r="AM64" s="475">
        <v>30</v>
      </c>
      <c r="AN64" s="239" t="s">
        <v>327</v>
      </c>
      <c r="AO64" s="239">
        <v>10</v>
      </c>
      <c r="AP64" s="239">
        <v>10</v>
      </c>
      <c r="AQ64" s="239">
        <v>9</v>
      </c>
      <c r="AR64" s="239">
        <v>1</v>
      </c>
      <c r="AS64" s="230">
        <v>70</v>
      </c>
      <c r="AT64" s="471"/>
      <c r="AU64" s="231">
        <v>18</v>
      </c>
      <c r="AV64" s="229"/>
      <c r="AW64" s="1153" t="s">
        <v>91</v>
      </c>
      <c r="AX64" s="1155">
        <v>10</v>
      </c>
      <c r="AY64" s="1155">
        <v>10</v>
      </c>
      <c r="AZ64" s="1155">
        <v>10</v>
      </c>
      <c r="BA64" s="1153"/>
      <c r="BB64" s="1156">
        <v>50</v>
      </c>
      <c r="BC64" s="1156">
        <v>20</v>
      </c>
      <c r="BD64" s="1153">
        <v>70</v>
      </c>
      <c r="BE64" s="1153">
        <v>30</v>
      </c>
      <c r="BF64" s="199">
        <v>10</v>
      </c>
      <c r="BG64" s="199">
        <v>10</v>
      </c>
      <c r="BH64" s="199">
        <v>10</v>
      </c>
      <c r="BI64" s="191">
        <v>70</v>
      </c>
      <c r="BJ64" s="190">
        <v>100</v>
      </c>
      <c r="BK64" s="232">
        <v>30</v>
      </c>
      <c r="BL64" s="235">
        <v>30</v>
      </c>
      <c r="BM64" s="236">
        <v>40</v>
      </c>
      <c r="BN64" s="33"/>
      <c r="BO64" s="25"/>
      <c r="BP64" s="25"/>
      <c r="BQ64" s="7" t="str">
        <f t="shared" si="5"/>
        <v/>
      </c>
      <c r="BR64" s="267"/>
      <c r="BS64" s="7">
        <f t="shared" si="6"/>
        <v>44</v>
      </c>
      <c r="BT64" s="267"/>
      <c r="BU64" s="7">
        <f t="shared" si="7"/>
        <v>44</v>
      </c>
      <c r="BV64" s="267"/>
      <c r="BW64" s="7">
        <f t="shared" si="8"/>
        <v>42</v>
      </c>
      <c r="BX64" s="267"/>
      <c r="BY64" s="7">
        <f t="shared" si="9"/>
        <v>40</v>
      </c>
      <c r="BZ64" s="267"/>
      <c r="CA64" s="7">
        <f t="shared" si="10"/>
        <v>36</v>
      </c>
      <c r="CB64" s="267"/>
      <c r="CC64" s="7">
        <f t="shared" si="11"/>
        <v>34</v>
      </c>
      <c r="CD64" s="267"/>
      <c r="CE64" s="7">
        <f t="shared" si="12"/>
        <v>24</v>
      </c>
      <c r="CF64" s="267"/>
      <c r="CG64" s="7">
        <f t="shared" si="13"/>
        <v>28</v>
      </c>
      <c r="CH64" s="267"/>
      <c r="CI64" s="7">
        <f t="shared" si="14"/>
        <v>24</v>
      </c>
      <c r="CJ64" s="267"/>
      <c r="CK64" s="7">
        <f t="shared" si="15"/>
        <v>24</v>
      </c>
      <c r="CL64" s="267"/>
      <c r="CM64" s="7">
        <f t="shared" si="16"/>
        <v>22</v>
      </c>
      <c r="CN64" s="267"/>
      <c r="CO64" s="53"/>
      <c r="CP64" s="8">
        <f t="shared" si="19"/>
        <v>44</v>
      </c>
      <c r="CQ64" s="9" t="str">
        <f t="shared" si="19"/>
        <v/>
      </c>
      <c r="CR64" s="8">
        <f t="shared" si="26"/>
        <v>88</v>
      </c>
      <c r="CS64" s="9" t="str">
        <f t="shared" si="26"/>
        <v/>
      </c>
      <c r="CT64" s="8">
        <f t="shared" si="26"/>
        <v>130</v>
      </c>
      <c r="CU64" s="9" t="str">
        <f t="shared" si="26"/>
        <v/>
      </c>
      <c r="CV64" s="8">
        <f t="shared" si="26"/>
        <v>170</v>
      </c>
      <c r="CW64" s="9" t="str">
        <f t="shared" si="26"/>
        <v/>
      </c>
      <c r="CX64" s="8">
        <f t="shared" si="26"/>
        <v>206</v>
      </c>
      <c r="CY64" s="9" t="str">
        <f t="shared" si="26"/>
        <v/>
      </c>
      <c r="CZ64" s="8">
        <f t="shared" si="26"/>
        <v>240</v>
      </c>
      <c r="DA64" s="9" t="str">
        <f t="shared" si="26"/>
        <v/>
      </c>
      <c r="DB64" s="8">
        <f t="shared" si="26"/>
        <v>264</v>
      </c>
      <c r="DC64" s="9" t="str">
        <f t="shared" si="26"/>
        <v/>
      </c>
      <c r="DD64" s="8">
        <f t="shared" si="26"/>
        <v>292</v>
      </c>
      <c r="DE64" s="9" t="str">
        <f t="shared" si="26"/>
        <v/>
      </c>
      <c r="DF64" s="8">
        <f t="shared" si="26"/>
        <v>316</v>
      </c>
      <c r="DG64" s="9" t="str">
        <f t="shared" si="22"/>
        <v/>
      </c>
      <c r="DH64" s="8">
        <f t="shared" si="21"/>
        <v>340</v>
      </c>
      <c r="DI64" s="9" t="str">
        <f t="shared" si="21"/>
        <v/>
      </c>
      <c r="DJ64" s="268">
        <f t="shared" si="24"/>
        <v>362</v>
      </c>
      <c r="DK64" s="269">
        <f t="shared" si="25"/>
        <v>0</v>
      </c>
      <c r="EE64" s="510">
        <v>109</v>
      </c>
      <c r="EF64" s="511" t="s">
        <v>446</v>
      </c>
      <c r="EG64" s="512" t="s">
        <v>512</v>
      </c>
      <c r="EH64" s="513">
        <v>30</v>
      </c>
      <c r="EI64" s="513">
        <v>50</v>
      </c>
      <c r="EJ64" s="514">
        <v>20</v>
      </c>
      <c r="EL64" s="484">
        <v>13</v>
      </c>
      <c r="EM64" s="55">
        <f t="shared" si="2"/>
        <v>28</v>
      </c>
      <c r="EN64" s="57"/>
      <c r="EO64" s="57"/>
      <c r="EP64" s="57"/>
      <c r="EQ64" s="57"/>
      <c r="ER64" s="55">
        <v>42</v>
      </c>
      <c r="ES64" s="485">
        <f t="shared" si="4"/>
        <v>84</v>
      </c>
    </row>
    <row r="65" spans="1:149" ht="18" customHeight="1">
      <c r="A65" s="193"/>
      <c r="B65" s="208"/>
      <c r="C65" s="199"/>
      <c r="D65" s="208"/>
      <c r="E65" s="194">
        <v>11157</v>
      </c>
      <c r="F65" s="209"/>
      <c r="G65" s="205" t="s">
        <v>654</v>
      </c>
      <c r="H65" s="206" t="s">
        <v>655</v>
      </c>
      <c r="I65" s="205" t="s">
        <v>656</v>
      </c>
      <c r="J65" s="232">
        <v>10</v>
      </c>
      <c r="K65" s="232">
        <v>10</v>
      </c>
      <c r="L65" s="232">
        <v>8</v>
      </c>
      <c r="M65" s="232">
        <v>2</v>
      </c>
      <c r="N65" s="233">
        <v>70</v>
      </c>
      <c r="O65" s="234">
        <v>100</v>
      </c>
      <c r="P65" s="199">
        <v>10</v>
      </c>
      <c r="Q65" s="199">
        <v>10</v>
      </c>
      <c r="R65" s="199">
        <v>8</v>
      </c>
      <c r="S65" s="199">
        <v>2</v>
      </c>
      <c r="T65" s="189">
        <v>70</v>
      </c>
      <c r="U65" s="190">
        <v>100</v>
      </c>
      <c r="V65" s="239" t="s">
        <v>327</v>
      </c>
      <c r="W65" s="239">
        <v>10</v>
      </c>
      <c r="X65" s="239">
        <v>10</v>
      </c>
      <c r="Y65" s="239">
        <v>9</v>
      </c>
      <c r="Z65" s="523">
        <v>1</v>
      </c>
      <c r="AA65" s="228">
        <v>30</v>
      </c>
      <c r="AB65" s="471">
        <v>20</v>
      </c>
      <c r="AC65" s="231">
        <v>70</v>
      </c>
      <c r="AD65" s="229">
        <v>30</v>
      </c>
      <c r="AE65" s="199" t="s">
        <v>327</v>
      </c>
      <c r="AF65" s="199">
        <v>10</v>
      </c>
      <c r="AG65" s="199">
        <v>10</v>
      </c>
      <c r="AH65" s="199">
        <v>9</v>
      </c>
      <c r="AI65" s="199">
        <v>1</v>
      </c>
      <c r="AJ65" s="474">
        <v>50</v>
      </c>
      <c r="AK65" s="191">
        <v>20</v>
      </c>
      <c r="AL65" s="190">
        <v>70</v>
      </c>
      <c r="AM65" s="475">
        <v>30</v>
      </c>
      <c r="AN65" s="239" t="s">
        <v>327</v>
      </c>
      <c r="AO65" s="239">
        <v>10</v>
      </c>
      <c r="AP65" s="239">
        <v>10</v>
      </c>
      <c r="AQ65" s="239">
        <v>9</v>
      </c>
      <c r="AR65" s="239">
        <v>1</v>
      </c>
      <c r="AS65" s="230">
        <v>70</v>
      </c>
      <c r="AT65" s="471"/>
      <c r="AU65" s="231">
        <v>18</v>
      </c>
      <c r="AV65" s="229"/>
      <c r="AW65" s="1153" t="s">
        <v>91</v>
      </c>
      <c r="AX65" s="1155">
        <v>10</v>
      </c>
      <c r="AY65" s="1155">
        <v>10</v>
      </c>
      <c r="AZ65" s="1155">
        <v>10</v>
      </c>
      <c r="BA65" s="1153"/>
      <c r="BB65" s="1156">
        <v>50</v>
      </c>
      <c r="BC65" s="1156">
        <v>20</v>
      </c>
      <c r="BD65" s="1153">
        <v>70</v>
      </c>
      <c r="BE65" s="1153">
        <v>30</v>
      </c>
      <c r="BF65" s="199">
        <v>10</v>
      </c>
      <c r="BG65" s="199">
        <v>10</v>
      </c>
      <c r="BH65" s="199">
        <v>10</v>
      </c>
      <c r="BI65" s="191">
        <v>70</v>
      </c>
      <c r="BJ65" s="190">
        <v>100</v>
      </c>
      <c r="BK65" s="232">
        <v>30</v>
      </c>
      <c r="BL65" s="235">
        <v>30</v>
      </c>
      <c r="BM65" s="236">
        <v>40</v>
      </c>
      <c r="BN65" s="33"/>
      <c r="BO65" s="25"/>
      <c r="BP65" s="25"/>
      <c r="BQ65" s="7" t="str">
        <f t="shared" si="5"/>
        <v/>
      </c>
      <c r="BR65" s="267"/>
      <c r="BS65" s="7">
        <f t="shared" si="6"/>
        <v>44</v>
      </c>
      <c r="BT65" s="267"/>
      <c r="BU65" s="7">
        <f t="shared" si="7"/>
        <v>44</v>
      </c>
      <c r="BV65" s="267"/>
      <c r="BW65" s="7">
        <f t="shared" si="8"/>
        <v>42</v>
      </c>
      <c r="BX65" s="267"/>
      <c r="BY65" s="7">
        <f t="shared" si="9"/>
        <v>40</v>
      </c>
      <c r="BZ65" s="267"/>
      <c r="CA65" s="7">
        <f t="shared" si="10"/>
        <v>36</v>
      </c>
      <c r="CB65" s="267"/>
      <c r="CC65" s="7">
        <f t="shared" si="11"/>
        <v>34</v>
      </c>
      <c r="CD65" s="267"/>
      <c r="CE65" s="7">
        <f t="shared" si="12"/>
        <v>24</v>
      </c>
      <c r="CF65" s="267"/>
      <c r="CG65" s="7">
        <f t="shared" si="13"/>
        <v>28</v>
      </c>
      <c r="CH65" s="267"/>
      <c r="CI65" s="7">
        <f t="shared" si="14"/>
        <v>24</v>
      </c>
      <c r="CJ65" s="267"/>
      <c r="CK65" s="7">
        <f t="shared" si="15"/>
        <v>24</v>
      </c>
      <c r="CL65" s="267"/>
      <c r="CM65" s="7">
        <f t="shared" si="16"/>
        <v>22</v>
      </c>
      <c r="CN65" s="267"/>
      <c r="CO65" s="53"/>
      <c r="CP65" s="8">
        <f t="shared" si="19"/>
        <v>44</v>
      </c>
      <c r="CQ65" s="9" t="str">
        <f t="shared" si="19"/>
        <v/>
      </c>
      <c r="CR65" s="8">
        <f t="shared" si="26"/>
        <v>88</v>
      </c>
      <c r="CS65" s="9" t="str">
        <f t="shared" si="26"/>
        <v/>
      </c>
      <c r="CT65" s="8">
        <f t="shared" si="26"/>
        <v>130</v>
      </c>
      <c r="CU65" s="9" t="str">
        <f t="shared" si="26"/>
        <v/>
      </c>
      <c r="CV65" s="8">
        <f t="shared" si="26"/>
        <v>170</v>
      </c>
      <c r="CW65" s="9" t="str">
        <f t="shared" si="26"/>
        <v/>
      </c>
      <c r="CX65" s="8">
        <f t="shared" si="26"/>
        <v>206</v>
      </c>
      <c r="CY65" s="9" t="str">
        <f t="shared" si="26"/>
        <v/>
      </c>
      <c r="CZ65" s="8">
        <f t="shared" si="26"/>
        <v>240</v>
      </c>
      <c r="DA65" s="9" t="str">
        <f t="shared" si="26"/>
        <v/>
      </c>
      <c r="DB65" s="8">
        <f t="shared" si="26"/>
        <v>264</v>
      </c>
      <c r="DC65" s="9" t="str">
        <f t="shared" si="26"/>
        <v/>
      </c>
      <c r="DD65" s="8">
        <f t="shared" si="26"/>
        <v>292</v>
      </c>
      <c r="DE65" s="9" t="str">
        <f t="shared" si="26"/>
        <v/>
      </c>
      <c r="DF65" s="8">
        <f t="shared" si="26"/>
        <v>316</v>
      </c>
      <c r="DG65" s="9" t="str">
        <f t="shared" si="22"/>
        <v/>
      </c>
      <c r="DH65" s="8">
        <f t="shared" si="21"/>
        <v>340</v>
      </c>
      <c r="DI65" s="9" t="str">
        <f t="shared" si="21"/>
        <v/>
      </c>
      <c r="DJ65" s="268">
        <f t="shared" si="24"/>
        <v>362</v>
      </c>
      <c r="DK65" s="269">
        <f t="shared" si="25"/>
        <v>0</v>
      </c>
      <c r="EE65" s="510">
        <v>103</v>
      </c>
      <c r="EF65" s="511" t="s">
        <v>441</v>
      </c>
      <c r="EG65" s="512" t="s">
        <v>512</v>
      </c>
      <c r="EH65" s="513">
        <v>30</v>
      </c>
      <c r="EI65" s="513">
        <v>50</v>
      </c>
      <c r="EJ65" s="514">
        <v>20</v>
      </c>
      <c r="EL65" s="484">
        <v>12</v>
      </c>
      <c r="EM65" s="55">
        <f t="shared" si="2"/>
        <v>26</v>
      </c>
      <c r="EN65" s="57"/>
      <c r="EO65" s="57"/>
      <c r="EP65" s="57"/>
      <c r="EQ65" s="57"/>
      <c r="ER65" s="55">
        <v>41</v>
      </c>
      <c r="ES65" s="485">
        <f t="shared" si="4"/>
        <v>82</v>
      </c>
    </row>
    <row r="66" spans="1:149" ht="18" customHeight="1">
      <c r="A66" s="193"/>
      <c r="B66" s="208"/>
      <c r="C66" s="199"/>
      <c r="D66" s="208"/>
      <c r="E66" s="194">
        <v>11158</v>
      </c>
      <c r="F66" s="209"/>
      <c r="G66" s="205" t="s">
        <v>657</v>
      </c>
      <c r="H66" s="206" t="s">
        <v>658</v>
      </c>
      <c r="I66" s="205" t="s">
        <v>659</v>
      </c>
      <c r="J66" s="232">
        <v>10</v>
      </c>
      <c r="K66" s="232">
        <v>10</v>
      </c>
      <c r="L66" s="232">
        <v>8</v>
      </c>
      <c r="M66" s="232">
        <v>2</v>
      </c>
      <c r="N66" s="233">
        <v>70</v>
      </c>
      <c r="O66" s="234">
        <v>100</v>
      </c>
      <c r="P66" s="199">
        <v>10</v>
      </c>
      <c r="Q66" s="199">
        <v>10</v>
      </c>
      <c r="R66" s="199">
        <v>8</v>
      </c>
      <c r="S66" s="199">
        <v>2</v>
      </c>
      <c r="T66" s="189">
        <v>70</v>
      </c>
      <c r="U66" s="190">
        <v>100</v>
      </c>
      <c r="V66" s="239" t="s">
        <v>327</v>
      </c>
      <c r="W66" s="239">
        <v>10</v>
      </c>
      <c r="X66" s="239">
        <v>10</v>
      </c>
      <c r="Y66" s="239">
        <v>9</v>
      </c>
      <c r="Z66" s="523">
        <v>1</v>
      </c>
      <c r="AA66" s="228">
        <v>30</v>
      </c>
      <c r="AB66" s="471">
        <v>20</v>
      </c>
      <c r="AC66" s="231">
        <v>70</v>
      </c>
      <c r="AD66" s="229">
        <v>30</v>
      </c>
      <c r="AE66" s="199" t="s">
        <v>327</v>
      </c>
      <c r="AF66" s="199">
        <v>10</v>
      </c>
      <c r="AG66" s="199">
        <v>10</v>
      </c>
      <c r="AH66" s="199">
        <v>9</v>
      </c>
      <c r="AI66" s="199">
        <v>1</v>
      </c>
      <c r="AJ66" s="474">
        <v>50</v>
      </c>
      <c r="AK66" s="191">
        <v>20</v>
      </c>
      <c r="AL66" s="190">
        <v>70</v>
      </c>
      <c r="AM66" s="475">
        <v>30</v>
      </c>
      <c r="AN66" s="239" t="s">
        <v>327</v>
      </c>
      <c r="AO66" s="239">
        <v>10</v>
      </c>
      <c r="AP66" s="239">
        <v>10</v>
      </c>
      <c r="AQ66" s="239">
        <v>9</v>
      </c>
      <c r="AR66" s="239">
        <v>1</v>
      </c>
      <c r="AS66" s="230">
        <v>70</v>
      </c>
      <c r="AT66" s="471"/>
      <c r="AU66" s="231">
        <v>18</v>
      </c>
      <c r="AV66" s="229"/>
      <c r="AW66" s="1153" t="s">
        <v>91</v>
      </c>
      <c r="AX66" s="1155">
        <v>10</v>
      </c>
      <c r="AY66" s="1155">
        <v>10</v>
      </c>
      <c r="AZ66" s="1155">
        <v>10</v>
      </c>
      <c r="BA66" s="1153"/>
      <c r="BB66" s="1156">
        <v>50</v>
      </c>
      <c r="BC66" s="1156">
        <v>20</v>
      </c>
      <c r="BD66" s="1153">
        <v>70</v>
      </c>
      <c r="BE66" s="1153">
        <v>30</v>
      </c>
      <c r="BF66" s="199">
        <v>10</v>
      </c>
      <c r="BG66" s="199">
        <v>10</v>
      </c>
      <c r="BH66" s="199">
        <v>10</v>
      </c>
      <c r="BI66" s="191">
        <v>70</v>
      </c>
      <c r="BJ66" s="190">
        <v>100</v>
      </c>
      <c r="BK66" s="232">
        <v>30</v>
      </c>
      <c r="BL66" s="235">
        <v>30</v>
      </c>
      <c r="BM66" s="236">
        <v>40</v>
      </c>
      <c r="BN66" s="33"/>
      <c r="BO66" s="25"/>
      <c r="BP66" s="25"/>
      <c r="BQ66" s="7" t="str">
        <f t="shared" si="5"/>
        <v/>
      </c>
      <c r="BR66" s="267"/>
      <c r="BS66" s="7">
        <f t="shared" si="6"/>
        <v>44</v>
      </c>
      <c r="BT66" s="267"/>
      <c r="BU66" s="7">
        <f t="shared" si="7"/>
        <v>44</v>
      </c>
      <c r="BV66" s="267"/>
      <c r="BW66" s="7">
        <f t="shared" si="8"/>
        <v>42</v>
      </c>
      <c r="BX66" s="267"/>
      <c r="BY66" s="7">
        <f t="shared" si="9"/>
        <v>40</v>
      </c>
      <c r="BZ66" s="267"/>
      <c r="CA66" s="7">
        <f t="shared" si="10"/>
        <v>36</v>
      </c>
      <c r="CB66" s="267"/>
      <c r="CC66" s="7">
        <f t="shared" si="11"/>
        <v>34</v>
      </c>
      <c r="CD66" s="267"/>
      <c r="CE66" s="7">
        <f t="shared" si="12"/>
        <v>24</v>
      </c>
      <c r="CF66" s="267"/>
      <c r="CG66" s="7">
        <f t="shared" si="13"/>
        <v>28</v>
      </c>
      <c r="CH66" s="267"/>
      <c r="CI66" s="7">
        <f t="shared" si="14"/>
        <v>24</v>
      </c>
      <c r="CJ66" s="267"/>
      <c r="CK66" s="7">
        <f t="shared" si="15"/>
        <v>24</v>
      </c>
      <c r="CL66" s="267"/>
      <c r="CM66" s="7">
        <f t="shared" si="16"/>
        <v>22</v>
      </c>
      <c r="CN66" s="267"/>
      <c r="CO66" s="53"/>
      <c r="CP66" s="8">
        <f t="shared" si="19"/>
        <v>44</v>
      </c>
      <c r="CQ66" s="9" t="str">
        <f t="shared" si="19"/>
        <v/>
      </c>
      <c r="CR66" s="8">
        <f t="shared" si="26"/>
        <v>88</v>
      </c>
      <c r="CS66" s="9" t="str">
        <f t="shared" si="26"/>
        <v/>
      </c>
      <c r="CT66" s="8">
        <f t="shared" si="26"/>
        <v>130</v>
      </c>
      <c r="CU66" s="9" t="str">
        <f t="shared" si="26"/>
        <v/>
      </c>
      <c r="CV66" s="8">
        <f t="shared" si="26"/>
        <v>170</v>
      </c>
      <c r="CW66" s="9" t="str">
        <f t="shared" si="26"/>
        <v/>
      </c>
      <c r="CX66" s="8">
        <f t="shared" si="26"/>
        <v>206</v>
      </c>
      <c r="CY66" s="9" t="str">
        <f t="shared" si="26"/>
        <v/>
      </c>
      <c r="CZ66" s="8">
        <f t="shared" si="26"/>
        <v>240</v>
      </c>
      <c r="DA66" s="9" t="str">
        <f t="shared" si="26"/>
        <v/>
      </c>
      <c r="DB66" s="8">
        <f t="shared" si="26"/>
        <v>264</v>
      </c>
      <c r="DC66" s="9" t="str">
        <f t="shared" si="26"/>
        <v/>
      </c>
      <c r="DD66" s="8">
        <f t="shared" si="26"/>
        <v>292</v>
      </c>
      <c r="DE66" s="9" t="str">
        <f t="shared" si="26"/>
        <v/>
      </c>
      <c r="DF66" s="8">
        <f t="shared" si="26"/>
        <v>316</v>
      </c>
      <c r="DG66" s="9" t="str">
        <f t="shared" si="22"/>
        <v/>
      </c>
      <c r="DH66" s="8">
        <f t="shared" si="21"/>
        <v>340</v>
      </c>
      <c r="DI66" s="9" t="str">
        <f t="shared" si="21"/>
        <v/>
      </c>
      <c r="DJ66" s="268">
        <f t="shared" si="24"/>
        <v>362</v>
      </c>
      <c r="DK66" s="269">
        <f t="shared" si="25"/>
        <v>0</v>
      </c>
      <c r="EE66" s="510">
        <v>104</v>
      </c>
      <c r="EF66" s="511" t="s">
        <v>513</v>
      </c>
      <c r="EG66" s="512" t="s">
        <v>512</v>
      </c>
      <c r="EH66" s="513">
        <v>30</v>
      </c>
      <c r="EI66" s="513">
        <v>50</v>
      </c>
      <c r="EJ66" s="514">
        <v>20</v>
      </c>
      <c r="EL66" s="484">
        <v>11</v>
      </c>
      <c r="EM66" s="55">
        <f t="shared" si="2"/>
        <v>24</v>
      </c>
      <c r="EN66" s="57"/>
      <c r="EO66" s="57"/>
      <c r="EP66" s="57"/>
      <c r="EQ66" s="57"/>
      <c r="ER66" s="55">
        <v>40</v>
      </c>
      <c r="ES66" s="485">
        <f t="shared" si="4"/>
        <v>80</v>
      </c>
    </row>
    <row r="67" spans="1:149" ht="18" customHeight="1">
      <c r="A67" s="193"/>
      <c r="B67" s="208"/>
      <c r="C67" s="199"/>
      <c r="D67" s="208"/>
      <c r="E67" s="194">
        <v>11159</v>
      </c>
      <c r="F67" s="209"/>
      <c r="G67" s="205" t="s">
        <v>660</v>
      </c>
      <c r="H67" s="206" t="s">
        <v>661</v>
      </c>
      <c r="I67" s="205" t="s">
        <v>662</v>
      </c>
      <c r="J67" s="232">
        <v>10</v>
      </c>
      <c r="K67" s="232">
        <v>10</v>
      </c>
      <c r="L67" s="232">
        <v>8</v>
      </c>
      <c r="M67" s="232">
        <v>2</v>
      </c>
      <c r="N67" s="233">
        <v>70</v>
      </c>
      <c r="O67" s="234">
        <v>100</v>
      </c>
      <c r="P67" s="199">
        <v>10</v>
      </c>
      <c r="Q67" s="199">
        <v>10</v>
      </c>
      <c r="R67" s="199">
        <v>8</v>
      </c>
      <c r="S67" s="199">
        <v>2</v>
      </c>
      <c r="T67" s="189">
        <v>70</v>
      </c>
      <c r="U67" s="190">
        <v>100</v>
      </c>
      <c r="V67" s="239" t="s">
        <v>327</v>
      </c>
      <c r="W67" s="239">
        <v>10</v>
      </c>
      <c r="X67" s="239">
        <v>10</v>
      </c>
      <c r="Y67" s="239">
        <v>9</v>
      </c>
      <c r="Z67" s="523">
        <v>1</v>
      </c>
      <c r="AA67" s="228">
        <v>30</v>
      </c>
      <c r="AB67" s="471">
        <v>20</v>
      </c>
      <c r="AC67" s="231">
        <v>70</v>
      </c>
      <c r="AD67" s="229">
        <v>30</v>
      </c>
      <c r="AE67" s="199" t="s">
        <v>327</v>
      </c>
      <c r="AF67" s="199">
        <v>10</v>
      </c>
      <c r="AG67" s="199">
        <v>10</v>
      </c>
      <c r="AH67" s="199">
        <v>9</v>
      </c>
      <c r="AI67" s="199">
        <v>1</v>
      </c>
      <c r="AJ67" s="474">
        <v>50</v>
      </c>
      <c r="AK67" s="191">
        <v>20</v>
      </c>
      <c r="AL67" s="190">
        <v>70</v>
      </c>
      <c r="AM67" s="475">
        <v>30</v>
      </c>
      <c r="AN67" s="239" t="s">
        <v>327</v>
      </c>
      <c r="AO67" s="239">
        <v>10</v>
      </c>
      <c r="AP67" s="239">
        <v>10</v>
      </c>
      <c r="AQ67" s="239">
        <v>9</v>
      </c>
      <c r="AR67" s="239">
        <v>1</v>
      </c>
      <c r="AS67" s="230">
        <v>70</v>
      </c>
      <c r="AT67" s="471"/>
      <c r="AU67" s="231">
        <v>18</v>
      </c>
      <c r="AV67" s="229"/>
      <c r="AW67" s="1153" t="s">
        <v>91</v>
      </c>
      <c r="AX67" s="1155">
        <v>10</v>
      </c>
      <c r="AY67" s="1155">
        <v>10</v>
      </c>
      <c r="AZ67" s="1155">
        <v>10</v>
      </c>
      <c r="BA67" s="1153"/>
      <c r="BB67" s="1156">
        <v>50</v>
      </c>
      <c r="BC67" s="1156">
        <v>20</v>
      </c>
      <c r="BD67" s="1153">
        <v>70</v>
      </c>
      <c r="BE67" s="1153">
        <v>30</v>
      </c>
      <c r="BF67" s="199">
        <v>10</v>
      </c>
      <c r="BG67" s="199">
        <v>10</v>
      </c>
      <c r="BH67" s="199">
        <v>10</v>
      </c>
      <c r="BI67" s="191">
        <v>70</v>
      </c>
      <c r="BJ67" s="190">
        <v>100</v>
      </c>
      <c r="BK67" s="232">
        <v>30</v>
      </c>
      <c r="BL67" s="235">
        <v>30</v>
      </c>
      <c r="BM67" s="236">
        <v>40</v>
      </c>
      <c r="BN67" s="33"/>
      <c r="BO67" s="25"/>
      <c r="BP67" s="25"/>
      <c r="BQ67" s="7" t="str">
        <f t="shared" si="5"/>
        <v/>
      </c>
      <c r="BR67" s="267"/>
      <c r="BS67" s="7">
        <f t="shared" si="6"/>
        <v>44</v>
      </c>
      <c r="BT67" s="267"/>
      <c r="BU67" s="7">
        <f t="shared" si="7"/>
        <v>44</v>
      </c>
      <c r="BV67" s="267"/>
      <c r="BW67" s="7">
        <f t="shared" si="8"/>
        <v>42</v>
      </c>
      <c r="BX67" s="267"/>
      <c r="BY67" s="7">
        <f t="shared" si="9"/>
        <v>40</v>
      </c>
      <c r="BZ67" s="267"/>
      <c r="CA67" s="7">
        <f t="shared" si="10"/>
        <v>36</v>
      </c>
      <c r="CB67" s="267"/>
      <c r="CC67" s="7">
        <f t="shared" si="11"/>
        <v>34</v>
      </c>
      <c r="CD67" s="267"/>
      <c r="CE67" s="7">
        <f t="shared" si="12"/>
        <v>24</v>
      </c>
      <c r="CF67" s="267"/>
      <c r="CG67" s="7">
        <f t="shared" si="13"/>
        <v>28</v>
      </c>
      <c r="CH67" s="267"/>
      <c r="CI67" s="7">
        <f t="shared" si="14"/>
        <v>24</v>
      </c>
      <c r="CJ67" s="267"/>
      <c r="CK67" s="7">
        <f t="shared" si="15"/>
        <v>24</v>
      </c>
      <c r="CL67" s="267"/>
      <c r="CM67" s="7">
        <f t="shared" si="16"/>
        <v>22</v>
      </c>
      <c r="CN67" s="267"/>
      <c r="CO67" s="53"/>
      <c r="CP67" s="8">
        <f t="shared" si="19"/>
        <v>44</v>
      </c>
      <c r="CQ67" s="9" t="str">
        <f t="shared" si="19"/>
        <v/>
      </c>
      <c r="CR67" s="8">
        <f t="shared" si="26"/>
        <v>88</v>
      </c>
      <c r="CS67" s="9" t="str">
        <f t="shared" si="26"/>
        <v/>
      </c>
      <c r="CT67" s="8">
        <f t="shared" si="26"/>
        <v>130</v>
      </c>
      <c r="CU67" s="9" t="str">
        <f t="shared" si="26"/>
        <v/>
      </c>
      <c r="CV67" s="8">
        <f t="shared" si="26"/>
        <v>170</v>
      </c>
      <c r="CW67" s="9" t="str">
        <f t="shared" si="26"/>
        <v/>
      </c>
      <c r="CX67" s="8">
        <f t="shared" si="26"/>
        <v>206</v>
      </c>
      <c r="CY67" s="9" t="str">
        <f t="shared" si="26"/>
        <v/>
      </c>
      <c r="CZ67" s="8">
        <f t="shared" si="26"/>
        <v>240</v>
      </c>
      <c r="DA67" s="9" t="str">
        <f t="shared" si="26"/>
        <v/>
      </c>
      <c r="DB67" s="8">
        <f t="shared" si="26"/>
        <v>264</v>
      </c>
      <c r="DC67" s="9" t="str">
        <f t="shared" si="26"/>
        <v/>
      </c>
      <c r="DD67" s="8">
        <f t="shared" si="26"/>
        <v>292</v>
      </c>
      <c r="DE67" s="9" t="str">
        <f t="shared" si="26"/>
        <v/>
      </c>
      <c r="DF67" s="8">
        <f t="shared" si="26"/>
        <v>316</v>
      </c>
      <c r="DG67" s="9" t="str">
        <f t="shared" si="22"/>
        <v/>
      </c>
      <c r="DH67" s="8">
        <f t="shared" si="21"/>
        <v>340</v>
      </c>
      <c r="DI67" s="9" t="str">
        <f t="shared" si="21"/>
        <v/>
      </c>
      <c r="DJ67" s="268">
        <f t="shared" si="24"/>
        <v>362</v>
      </c>
      <c r="DK67" s="269">
        <f t="shared" si="25"/>
        <v>0</v>
      </c>
      <c r="EE67" s="510">
        <v>110</v>
      </c>
      <c r="EF67" s="511" t="s">
        <v>447</v>
      </c>
      <c r="EG67" s="512" t="s">
        <v>512</v>
      </c>
      <c r="EH67" s="513">
        <v>30</v>
      </c>
      <c r="EI67" s="513">
        <v>50</v>
      </c>
      <c r="EJ67" s="514">
        <v>20</v>
      </c>
      <c r="EL67" s="484">
        <v>10</v>
      </c>
      <c r="EM67" s="55">
        <f t="shared" si="2"/>
        <v>22</v>
      </c>
      <c r="EN67" s="57"/>
      <c r="EO67" s="57"/>
      <c r="EP67" s="57"/>
      <c r="EQ67" s="57"/>
      <c r="ER67" s="55">
        <v>39</v>
      </c>
      <c r="ES67" s="485">
        <f t="shared" si="4"/>
        <v>78</v>
      </c>
    </row>
    <row r="68" spans="1:149" ht="18" customHeight="1">
      <c r="A68" s="193"/>
      <c r="B68" s="208"/>
      <c r="C68" s="199"/>
      <c r="D68" s="208"/>
      <c r="E68" s="194">
        <v>11160</v>
      </c>
      <c r="F68" s="209"/>
      <c r="G68" s="205" t="s">
        <v>663</v>
      </c>
      <c r="H68" s="206" t="s">
        <v>664</v>
      </c>
      <c r="I68" s="205" t="s">
        <v>665</v>
      </c>
      <c r="J68" s="232">
        <v>10</v>
      </c>
      <c r="K68" s="232">
        <v>10</v>
      </c>
      <c r="L68" s="232">
        <v>8</v>
      </c>
      <c r="M68" s="232">
        <v>2</v>
      </c>
      <c r="N68" s="233">
        <v>70</v>
      </c>
      <c r="O68" s="234">
        <v>100</v>
      </c>
      <c r="P68" s="199">
        <v>10</v>
      </c>
      <c r="Q68" s="199">
        <v>10</v>
      </c>
      <c r="R68" s="199">
        <v>8</v>
      </c>
      <c r="S68" s="199">
        <v>2</v>
      </c>
      <c r="T68" s="189">
        <v>70</v>
      </c>
      <c r="U68" s="190">
        <v>100</v>
      </c>
      <c r="V68" s="239" t="s">
        <v>327</v>
      </c>
      <c r="W68" s="239">
        <v>10</v>
      </c>
      <c r="X68" s="239">
        <v>10</v>
      </c>
      <c r="Y68" s="239">
        <v>9</v>
      </c>
      <c r="Z68" s="523">
        <v>1</v>
      </c>
      <c r="AA68" s="228">
        <v>30</v>
      </c>
      <c r="AB68" s="471">
        <v>20</v>
      </c>
      <c r="AC68" s="231">
        <v>70</v>
      </c>
      <c r="AD68" s="229">
        <v>30</v>
      </c>
      <c r="AE68" s="199" t="s">
        <v>327</v>
      </c>
      <c r="AF68" s="199">
        <v>10</v>
      </c>
      <c r="AG68" s="199">
        <v>10</v>
      </c>
      <c r="AH68" s="199">
        <v>9</v>
      </c>
      <c r="AI68" s="199">
        <v>1</v>
      </c>
      <c r="AJ68" s="474">
        <v>50</v>
      </c>
      <c r="AK68" s="191">
        <v>20</v>
      </c>
      <c r="AL68" s="190">
        <v>70</v>
      </c>
      <c r="AM68" s="475">
        <v>30</v>
      </c>
      <c r="AN68" s="239" t="s">
        <v>327</v>
      </c>
      <c r="AO68" s="239">
        <v>10</v>
      </c>
      <c r="AP68" s="239">
        <v>10</v>
      </c>
      <c r="AQ68" s="239">
        <v>9</v>
      </c>
      <c r="AR68" s="239">
        <v>1</v>
      </c>
      <c r="AS68" s="230">
        <v>70</v>
      </c>
      <c r="AT68" s="471"/>
      <c r="AU68" s="231">
        <v>18</v>
      </c>
      <c r="AV68" s="229"/>
      <c r="AW68" s="1153" t="s">
        <v>91</v>
      </c>
      <c r="AX68" s="1155">
        <v>10</v>
      </c>
      <c r="AY68" s="1155">
        <v>10</v>
      </c>
      <c r="AZ68" s="1155">
        <v>10</v>
      </c>
      <c r="BA68" s="1153"/>
      <c r="BB68" s="1156">
        <v>50</v>
      </c>
      <c r="BC68" s="1156">
        <v>20</v>
      </c>
      <c r="BD68" s="1153">
        <v>70</v>
      </c>
      <c r="BE68" s="1153">
        <v>30</v>
      </c>
      <c r="BF68" s="199">
        <v>10</v>
      </c>
      <c r="BG68" s="199">
        <v>10</v>
      </c>
      <c r="BH68" s="199">
        <v>10</v>
      </c>
      <c r="BI68" s="191">
        <v>70</v>
      </c>
      <c r="BJ68" s="190">
        <v>100</v>
      </c>
      <c r="BK68" s="232">
        <v>30</v>
      </c>
      <c r="BL68" s="235">
        <v>30</v>
      </c>
      <c r="BM68" s="236">
        <v>40</v>
      </c>
      <c r="BN68" s="33"/>
      <c r="BO68" s="25"/>
      <c r="BP68" s="25"/>
      <c r="BQ68" s="7" t="str">
        <f t="shared" si="5"/>
        <v/>
      </c>
      <c r="BR68" s="267"/>
      <c r="BS68" s="7">
        <f t="shared" si="6"/>
        <v>44</v>
      </c>
      <c r="BT68" s="267"/>
      <c r="BU68" s="7">
        <f t="shared" si="7"/>
        <v>44</v>
      </c>
      <c r="BV68" s="267"/>
      <c r="BW68" s="7">
        <f t="shared" si="8"/>
        <v>42</v>
      </c>
      <c r="BX68" s="267"/>
      <c r="BY68" s="7">
        <f t="shared" si="9"/>
        <v>40</v>
      </c>
      <c r="BZ68" s="267"/>
      <c r="CA68" s="7">
        <f t="shared" si="10"/>
        <v>36</v>
      </c>
      <c r="CB68" s="267"/>
      <c r="CC68" s="7">
        <f t="shared" si="11"/>
        <v>34</v>
      </c>
      <c r="CD68" s="267"/>
      <c r="CE68" s="7">
        <f t="shared" si="12"/>
        <v>24</v>
      </c>
      <c r="CF68" s="267"/>
      <c r="CG68" s="7">
        <f t="shared" si="13"/>
        <v>28</v>
      </c>
      <c r="CH68" s="267"/>
      <c r="CI68" s="7">
        <f t="shared" si="14"/>
        <v>24</v>
      </c>
      <c r="CJ68" s="267"/>
      <c r="CK68" s="7">
        <f t="shared" si="15"/>
        <v>24</v>
      </c>
      <c r="CL68" s="267"/>
      <c r="CM68" s="7">
        <f t="shared" si="16"/>
        <v>22</v>
      </c>
      <c r="CN68" s="267"/>
      <c r="CO68" s="53"/>
      <c r="CP68" s="8">
        <f t="shared" si="19"/>
        <v>44</v>
      </c>
      <c r="CQ68" s="9" t="str">
        <f t="shared" si="19"/>
        <v/>
      </c>
      <c r="CR68" s="8">
        <f t="shared" si="26"/>
        <v>88</v>
      </c>
      <c r="CS68" s="9" t="str">
        <f t="shared" si="26"/>
        <v/>
      </c>
      <c r="CT68" s="8">
        <f t="shared" si="26"/>
        <v>130</v>
      </c>
      <c r="CU68" s="9" t="str">
        <f t="shared" si="26"/>
        <v/>
      </c>
      <c r="CV68" s="8">
        <f t="shared" si="26"/>
        <v>170</v>
      </c>
      <c r="CW68" s="9" t="str">
        <f t="shared" si="26"/>
        <v/>
      </c>
      <c r="CX68" s="8">
        <f t="shared" si="26"/>
        <v>206</v>
      </c>
      <c r="CY68" s="9" t="str">
        <f t="shared" si="26"/>
        <v/>
      </c>
      <c r="CZ68" s="8">
        <f t="shared" si="26"/>
        <v>240</v>
      </c>
      <c r="DA68" s="9" t="str">
        <f t="shared" si="26"/>
        <v/>
      </c>
      <c r="DB68" s="8">
        <f t="shared" si="26"/>
        <v>264</v>
      </c>
      <c r="DC68" s="9" t="str">
        <f t="shared" si="26"/>
        <v/>
      </c>
      <c r="DD68" s="8">
        <f t="shared" si="26"/>
        <v>292</v>
      </c>
      <c r="DE68" s="9" t="str">
        <f t="shared" si="26"/>
        <v/>
      </c>
      <c r="DF68" s="8">
        <f t="shared" si="26"/>
        <v>316</v>
      </c>
      <c r="DG68" s="9" t="str">
        <f t="shared" si="22"/>
        <v/>
      </c>
      <c r="DH68" s="8">
        <f t="shared" si="21"/>
        <v>340</v>
      </c>
      <c r="DI68" s="9" t="str">
        <f t="shared" si="21"/>
        <v/>
      </c>
      <c r="DJ68" s="268">
        <f t="shared" si="24"/>
        <v>362</v>
      </c>
      <c r="DK68" s="269">
        <f t="shared" si="25"/>
        <v>0</v>
      </c>
      <c r="EE68" s="510">
        <v>107</v>
      </c>
      <c r="EF68" s="511" t="s">
        <v>444</v>
      </c>
      <c r="EG68" s="512" t="s">
        <v>512</v>
      </c>
      <c r="EH68" s="513">
        <v>30</v>
      </c>
      <c r="EI68" s="513">
        <v>50</v>
      </c>
      <c r="EJ68" s="514">
        <v>20</v>
      </c>
      <c r="EL68" s="484">
        <v>9</v>
      </c>
      <c r="EM68" s="55">
        <f t="shared" si="2"/>
        <v>20</v>
      </c>
      <c r="EN68" s="57"/>
      <c r="EO68" s="57"/>
      <c r="EP68" s="57"/>
      <c r="EQ68" s="57"/>
      <c r="ER68" s="55">
        <v>38</v>
      </c>
      <c r="ES68" s="485">
        <f t="shared" si="4"/>
        <v>76</v>
      </c>
    </row>
    <row r="69" spans="1:149" ht="18" customHeight="1">
      <c r="A69" s="193"/>
      <c r="B69" s="208"/>
      <c r="C69" s="199"/>
      <c r="D69" s="208"/>
      <c r="E69" s="194">
        <v>11161</v>
      </c>
      <c r="F69" s="209"/>
      <c r="G69" s="205" t="s">
        <v>666</v>
      </c>
      <c r="H69" s="206" t="s">
        <v>667</v>
      </c>
      <c r="I69" s="205" t="s">
        <v>668</v>
      </c>
      <c r="J69" s="232">
        <v>10</v>
      </c>
      <c r="K69" s="232">
        <v>10</v>
      </c>
      <c r="L69" s="232">
        <v>8</v>
      </c>
      <c r="M69" s="232">
        <v>2</v>
      </c>
      <c r="N69" s="233">
        <v>70</v>
      </c>
      <c r="O69" s="234">
        <v>100</v>
      </c>
      <c r="P69" s="199">
        <v>10</v>
      </c>
      <c r="Q69" s="199">
        <v>10</v>
      </c>
      <c r="R69" s="199">
        <v>8</v>
      </c>
      <c r="S69" s="199">
        <v>2</v>
      </c>
      <c r="T69" s="189">
        <v>70</v>
      </c>
      <c r="U69" s="190">
        <v>100</v>
      </c>
      <c r="V69" s="239" t="s">
        <v>327</v>
      </c>
      <c r="W69" s="239">
        <v>10</v>
      </c>
      <c r="X69" s="239">
        <v>10</v>
      </c>
      <c r="Y69" s="239">
        <v>9</v>
      </c>
      <c r="Z69" s="523">
        <v>1</v>
      </c>
      <c r="AA69" s="228">
        <v>30</v>
      </c>
      <c r="AB69" s="471">
        <v>20</v>
      </c>
      <c r="AC69" s="231">
        <v>70</v>
      </c>
      <c r="AD69" s="229">
        <v>30</v>
      </c>
      <c r="AE69" s="199" t="s">
        <v>327</v>
      </c>
      <c r="AF69" s="199">
        <v>10</v>
      </c>
      <c r="AG69" s="199">
        <v>10</v>
      </c>
      <c r="AH69" s="199">
        <v>9</v>
      </c>
      <c r="AI69" s="199">
        <v>1</v>
      </c>
      <c r="AJ69" s="474">
        <v>50</v>
      </c>
      <c r="AK69" s="191">
        <v>20</v>
      </c>
      <c r="AL69" s="190">
        <v>70</v>
      </c>
      <c r="AM69" s="475">
        <v>30</v>
      </c>
      <c r="AN69" s="239" t="s">
        <v>327</v>
      </c>
      <c r="AO69" s="239">
        <v>10</v>
      </c>
      <c r="AP69" s="239">
        <v>10</v>
      </c>
      <c r="AQ69" s="239">
        <v>9</v>
      </c>
      <c r="AR69" s="239">
        <v>1</v>
      </c>
      <c r="AS69" s="230">
        <v>70</v>
      </c>
      <c r="AT69" s="471"/>
      <c r="AU69" s="231">
        <v>18</v>
      </c>
      <c r="AV69" s="229"/>
      <c r="AW69" s="1153" t="s">
        <v>91</v>
      </c>
      <c r="AX69" s="1155">
        <v>10</v>
      </c>
      <c r="AY69" s="1155">
        <v>10</v>
      </c>
      <c r="AZ69" s="1155">
        <v>10</v>
      </c>
      <c r="BA69" s="1153"/>
      <c r="BB69" s="1156">
        <v>50</v>
      </c>
      <c r="BC69" s="1156">
        <v>20</v>
      </c>
      <c r="BD69" s="1153">
        <v>70</v>
      </c>
      <c r="BE69" s="1153">
        <v>30</v>
      </c>
      <c r="BF69" s="199">
        <v>10</v>
      </c>
      <c r="BG69" s="199">
        <v>10</v>
      </c>
      <c r="BH69" s="199">
        <v>10</v>
      </c>
      <c r="BI69" s="191">
        <v>70</v>
      </c>
      <c r="BJ69" s="190">
        <v>100</v>
      </c>
      <c r="BK69" s="232">
        <v>30</v>
      </c>
      <c r="BL69" s="235">
        <v>30</v>
      </c>
      <c r="BM69" s="236">
        <v>40</v>
      </c>
      <c r="BN69" s="33"/>
      <c r="BO69" s="25"/>
      <c r="BP69" s="25"/>
      <c r="BQ69" s="7" t="str">
        <f t="shared" si="5"/>
        <v/>
      </c>
      <c r="BR69" s="267"/>
      <c r="BS69" s="7">
        <f t="shared" si="6"/>
        <v>44</v>
      </c>
      <c r="BT69" s="267"/>
      <c r="BU69" s="7">
        <f t="shared" si="7"/>
        <v>44</v>
      </c>
      <c r="BV69" s="267"/>
      <c r="BW69" s="7">
        <f t="shared" si="8"/>
        <v>42</v>
      </c>
      <c r="BX69" s="267"/>
      <c r="BY69" s="7">
        <f t="shared" si="9"/>
        <v>40</v>
      </c>
      <c r="BZ69" s="267"/>
      <c r="CA69" s="7">
        <f t="shared" si="10"/>
        <v>36</v>
      </c>
      <c r="CB69" s="267"/>
      <c r="CC69" s="7">
        <f t="shared" si="11"/>
        <v>34</v>
      </c>
      <c r="CD69" s="267"/>
      <c r="CE69" s="7">
        <f t="shared" si="12"/>
        <v>24</v>
      </c>
      <c r="CF69" s="267"/>
      <c r="CG69" s="7">
        <f t="shared" si="13"/>
        <v>28</v>
      </c>
      <c r="CH69" s="267"/>
      <c r="CI69" s="7">
        <f t="shared" si="14"/>
        <v>24</v>
      </c>
      <c r="CJ69" s="267"/>
      <c r="CK69" s="7">
        <f t="shared" si="15"/>
        <v>24</v>
      </c>
      <c r="CL69" s="267"/>
      <c r="CM69" s="7">
        <f t="shared" si="16"/>
        <v>22</v>
      </c>
      <c r="CN69" s="267"/>
      <c r="CO69" s="53"/>
      <c r="CP69" s="8">
        <f t="shared" si="19"/>
        <v>44</v>
      </c>
      <c r="CQ69" s="9" t="str">
        <f t="shared" si="19"/>
        <v/>
      </c>
      <c r="CR69" s="8">
        <f t="shared" si="26"/>
        <v>88</v>
      </c>
      <c r="CS69" s="9" t="str">
        <f t="shared" si="26"/>
        <v/>
      </c>
      <c r="CT69" s="8">
        <f t="shared" si="26"/>
        <v>130</v>
      </c>
      <c r="CU69" s="9" t="str">
        <f t="shared" si="26"/>
        <v/>
      </c>
      <c r="CV69" s="8">
        <f t="shared" si="26"/>
        <v>170</v>
      </c>
      <c r="CW69" s="9" t="str">
        <f t="shared" si="26"/>
        <v/>
      </c>
      <c r="CX69" s="8">
        <f t="shared" si="26"/>
        <v>206</v>
      </c>
      <c r="CY69" s="9" t="str">
        <f t="shared" si="26"/>
        <v/>
      </c>
      <c r="CZ69" s="8">
        <f t="shared" si="26"/>
        <v>240</v>
      </c>
      <c r="DA69" s="9" t="str">
        <f t="shared" si="26"/>
        <v/>
      </c>
      <c r="DB69" s="8">
        <f t="shared" si="26"/>
        <v>264</v>
      </c>
      <c r="DC69" s="9" t="str">
        <f t="shared" si="26"/>
        <v/>
      </c>
      <c r="DD69" s="8">
        <f t="shared" si="26"/>
        <v>292</v>
      </c>
      <c r="DE69" s="9" t="str">
        <f t="shared" si="26"/>
        <v/>
      </c>
      <c r="DF69" s="8">
        <f t="shared" si="26"/>
        <v>316</v>
      </c>
      <c r="DG69" s="9" t="str">
        <f t="shared" si="22"/>
        <v/>
      </c>
      <c r="DH69" s="8">
        <f t="shared" si="21"/>
        <v>340</v>
      </c>
      <c r="DI69" s="9" t="str">
        <f t="shared" si="21"/>
        <v/>
      </c>
      <c r="DJ69" s="268">
        <f t="shared" si="24"/>
        <v>362</v>
      </c>
      <c r="DK69" s="269">
        <f t="shared" si="25"/>
        <v>0</v>
      </c>
      <c r="EE69" s="510">
        <v>105</v>
      </c>
      <c r="EF69" s="511" t="s">
        <v>442</v>
      </c>
      <c r="EG69" s="512" t="s">
        <v>512</v>
      </c>
      <c r="EH69" s="513">
        <v>30</v>
      </c>
      <c r="EI69" s="513">
        <v>50</v>
      </c>
      <c r="EJ69" s="514">
        <v>20</v>
      </c>
      <c r="EL69" s="484">
        <v>8</v>
      </c>
      <c r="EM69" s="55">
        <f t="shared" si="2"/>
        <v>18</v>
      </c>
      <c r="EN69" s="57"/>
      <c r="EO69" s="57"/>
      <c r="EP69" s="57"/>
      <c r="EQ69" s="57"/>
      <c r="ER69" s="55">
        <v>37</v>
      </c>
      <c r="ES69" s="485">
        <f t="shared" si="4"/>
        <v>74</v>
      </c>
    </row>
    <row r="70" spans="1:149" ht="18" customHeight="1">
      <c r="A70" s="193"/>
      <c r="B70" s="208"/>
      <c r="C70" s="199"/>
      <c r="D70" s="208"/>
      <c r="E70" s="194">
        <v>11162</v>
      </c>
      <c r="F70" s="209"/>
      <c r="G70" s="205" t="s">
        <v>669</v>
      </c>
      <c r="H70" s="206" t="s">
        <v>670</v>
      </c>
      <c r="I70" s="205" t="s">
        <v>671</v>
      </c>
      <c r="J70" s="232">
        <v>10</v>
      </c>
      <c r="K70" s="232">
        <v>10</v>
      </c>
      <c r="L70" s="232">
        <v>8</v>
      </c>
      <c r="M70" s="232">
        <v>2</v>
      </c>
      <c r="N70" s="233">
        <v>70</v>
      </c>
      <c r="O70" s="234">
        <v>100</v>
      </c>
      <c r="P70" s="199">
        <v>10</v>
      </c>
      <c r="Q70" s="199">
        <v>10</v>
      </c>
      <c r="R70" s="199">
        <v>8</v>
      </c>
      <c r="S70" s="199">
        <v>2</v>
      </c>
      <c r="T70" s="189">
        <v>70</v>
      </c>
      <c r="U70" s="190">
        <v>100</v>
      </c>
      <c r="V70" s="239" t="s">
        <v>327</v>
      </c>
      <c r="W70" s="239">
        <v>10</v>
      </c>
      <c r="X70" s="239">
        <v>10</v>
      </c>
      <c r="Y70" s="239">
        <v>9</v>
      </c>
      <c r="Z70" s="523">
        <v>1</v>
      </c>
      <c r="AA70" s="228">
        <v>30</v>
      </c>
      <c r="AB70" s="471">
        <v>20</v>
      </c>
      <c r="AC70" s="231">
        <v>70</v>
      </c>
      <c r="AD70" s="229">
        <v>30</v>
      </c>
      <c r="AE70" s="199" t="s">
        <v>327</v>
      </c>
      <c r="AF70" s="199">
        <v>10</v>
      </c>
      <c r="AG70" s="199">
        <v>10</v>
      </c>
      <c r="AH70" s="199">
        <v>9</v>
      </c>
      <c r="AI70" s="199">
        <v>1</v>
      </c>
      <c r="AJ70" s="474">
        <v>50</v>
      </c>
      <c r="AK70" s="191">
        <v>20</v>
      </c>
      <c r="AL70" s="190">
        <v>70</v>
      </c>
      <c r="AM70" s="475">
        <v>30</v>
      </c>
      <c r="AN70" s="239" t="s">
        <v>327</v>
      </c>
      <c r="AO70" s="239">
        <v>10</v>
      </c>
      <c r="AP70" s="239">
        <v>10</v>
      </c>
      <c r="AQ70" s="239">
        <v>9</v>
      </c>
      <c r="AR70" s="239">
        <v>1</v>
      </c>
      <c r="AS70" s="230">
        <v>70</v>
      </c>
      <c r="AT70" s="471"/>
      <c r="AU70" s="231">
        <v>18</v>
      </c>
      <c r="AV70" s="229"/>
      <c r="AW70" s="1153" t="s">
        <v>91</v>
      </c>
      <c r="AX70" s="1155">
        <v>10</v>
      </c>
      <c r="AY70" s="1155">
        <v>10</v>
      </c>
      <c r="AZ70" s="1155">
        <v>10</v>
      </c>
      <c r="BA70" s="1153"/>
      <c r="BB70" s="1156">
        <v>50</v>
      </c>
      <c r="BC70" s="1156">
        <v>20</v>
      </c>
      <c r="BD70" s="1153">
        <v>70</v>
      </c>
      <c r="BE70" s="1153">
        <v>30</v>
      </c>
      <c r="BF70" s="199">
        <v>10</v>
      </c>
      <c r="BG70" s="199">
        <v>10</v>
      </c>
      <c r="BH70" s="199">
        <v>10</v>
      </c>
      <c r="BI70" s="191">
        <v>70</v>
      </c>
      <c r="BJ70" s="190">
        <v>100</v>
      </c>
      <c r="BK70" s="232">
        <v>30</v>
      </c>
      <c r="BL70" s="235">
        <v>30</v>
      </c>
      <c r="BM70" s="236">
        <v>40</v>
      </c>
      <c r="BN70" s="33"/>
      <c r="BO70" s="25"/>
      <c r="BP70" s="25"/>
      <c r="BQ70" s="7" t="str">
        <f t="shared" si="5"/>
        <v/>
      </c>
      <c r="BR70" s="267"/>
      <c r="BS70" s="7">
        <f t="shared" si="6"/>
        <v>44</v>
      </c>
      <c r="BT70" s="267"/>
      <c r="BU70" s="7">
        <f t="shared" si="7"/>
        <v>44</v>
      </c>
      <c r="BV70" s="267"/>
      <c r="BW70" s="7">
        <f t="shared" si="8"/>
        <v>42</v>
      </c>
      <c r="BX70" s="267"/>
      <c r="BY70" s="7">
        <f t="shared" si="9"/>
        <v>40</v>
      </c>
      <c r="BZ70" s="267"/>
      <c r="CA70" s="7">
        <f t="shared" si="10"/>
        <v>36</v>
      </c>
      <c r="CB70" s="267"/>
      <c r="CC70" s="7">
        <f t="shared" si="11"/>
        <v>34</v>
      </c>
      <c r="CD70" s="267"/>
      <c r="CE70" s="7">
        <f t="shared" si="12"/>
        <v>24</v>
      </c>
      <c r="CF70" s="267"/>
      <c r="CG70" s="7">
        <f t="shared" si="13"/>
        <v>28</v>
      </c>
      <c r="CH70" s="267"/>
      <c r="CI70" s="7">
        <f t="shared" si="14"/>
        <v>24</v>
      </c>
      <c r="CJ70" s="267"/>
      <c r="CK70" s="7">
        <f t="shared" si="15"/>
        <v>24</v>
      </c>
      <c r="CL70" s="267"/>
      <c r="CM70" s="7">
        <f t="shared" si="16"/>
        <v>22</v>
      </c>
      <c r="CN70" s="267"/>
      <c r="CO70" s="53"/>
      <c r="CP70" s="8">
        <f t="shared" si="19"/>
        <v>44</v>
      </c>
      <c r="CQ70" s="9" t="str">
        <f t="shared" si="19"/>
        <v/>
      </c>
      <c r="CR70" s="8">
        <f t="shared" si="26"/>
        <v>88</v>
      </c>
      <c r="CS70" s="9" t="str">
        <f t="shared" si="26"/>
        <v/>
      </c>
      <c r="CT70" s="8">
        <f t="shared" si="26"/>
        <v>130</v>
      </c>
      <c r="CU70" s="9" t="str">
        <f t="shared" si="26"/>
        <v/>
      </c>
      <c r="CV70" s="8">
        <f t="shared" si="26"/>
        <v>170</v>
      </c>
      <c r="CW70" s="9" t="str">
        <f t="shared" si="26"/>
        <v/>
      </c>
      <c r="CX70" s="8">
        <f t="shared" si="26"/>
        <v>206</v>
      </c>
      <c r="CY70" s="9" t="str">
        <f t="shared" si="26"/>
        <v/>
      </c>
      <c r="CZ70" s="8">
        <f t="shared" si="26"/>
        <v>240</v>
      </c>
      <c r="DA70" s="9" t="str">
        <f t="shared" si="26"/>
        <v/>
      </c>
      <c r="DB70" s="8">
        <f t="shared" si="26"/>
        <v>264</v>
      </c>
      <c r="DC70" s="9" t="str">
        <f t="shared" si="26"/>
        <v/>
      </c>
      <c r="DD70" s="8">
        <f t="shared" si="26"/>
        <v>292</v>
      </c>
      <c r="DE70" s="9" t="str">
        <f t="shared" si="26"/>
        <v/>
      </c>
      <c r="DF70" s="8">
        <f t="shared" si="26"/>
        <v>316</v>
      </c>
      <c r="DG70" s="9" t="str">
        <f t="shared" ref="DG70:DG101" si="27">IF(CJ70="","",SUM(DE70,CJ70))</f>
        <v/>
      </c>
      <c r="DH70" s="8">
        <f t="shared" si="21"/>
        <v>340</v>
      </c>
      <c r="DI70" s="9" t="str">
        <f t="shared" si="21"/>
        <v/>
      </c>
      <c r="DJ70" s="268">
        <f t="shared" si="24"/>
        <v>362</v>
      </c>
      <c r="DK70" s="269">
        <f t="shared" si="25"/>
        <v>0</v>
      </c>
      <c r="EE70" s="510">
        <v>106</v>
      </c>
      <c r="EF70" s="511" t="s">
        <v>443</v>
      </c>
      <c r="EG70" s="512" t="s">
        <v>512</v>
      </c>
      <c r="EH70" s="513">
        <v>30</v>
      </c>
      <c r="EI70" s="513">
        <v>50</v>
      </c>
      <c r="EJ70" s="514">
        <v>20</v>
      </c>
      <c r="EL70" s="484">
        <v>7</v>
      </c>
      <c r="EM70" s="55">
        <f t="shared" si="2"/>
        <v>15</v>
      </c>
      <c r="EN70" s="57"/>
      <c r="EO70" s="57"/>
      <c r="EP70" s="57"/>
      <c r="EQ70" s="57"/>
      <c r="ER70" s="55">
        <v>36</v>
      </c>
      <c r="ES70" s="485">
        <f t="shared" si="4"/>
        <v>72</v>
      </c>
    </row>
    <row r="71" spans="1:149" ht="18" customHeight="1" thickBot="1">
      <c r="A71" s="193"/>
      <c r="B71" s="208"/>
      <c r="C71" s="199"/>
      <c r="D71" s="208"/>
      <c r="E71" s="194">
        <v>11163</v>
      </c>
      <c r="F71" s="209"/>
      <c r="G71" s="205" t="s">
        <v>672</v>
      </c>
      <c r="H71" s="206" t="s">
        <v>673</v>
      </c>
      <c r="I71" s="205" t="s">
        <v>674</v>
      </c>
      <c r="J71" s="232">
        <v>10</v>
      </c>
      <c r="K71" s="232">
        <v>10</v>
      </c>
      <c r="L71" s="232">
        <v>8</v>
      </c>
      <c r="M71" s="232">
        <v>2</v>
      </c>
      <c r="N71" s="233">
        <v>70</v>
      </c>
      <c r="O71" s="234">
        <v>100</v>
      </c>
      <c r="P71" s="199">
        <v>10</v>
      </c>
      <c r="Q71" s="199">
        <v>10</v>
      </c>
      <c r="R71" s="199">
        <v>8</v>
      </c>
      <c r="S71" s="199">
        <v>2</v>
      </c>
      <c r="T71" s="189">
        <v>70</v>
      </c>
      <c r="U71" s="190">
        <v>100</v>
      </c>
      <c r="V71" s="239" t="s">
        <v>327</v>
      </c>
      <c r="W71" s="239">
        <v>10</v>
      </c>
      <c r="X71" s="239">
        <v>10</v>
      </c>
      <c r="Y71" s="239">
        <v>9</v>
      </c>
      <c r="Z71" s="523">
        <v>1</v>
      </c>
      <c r="AA71" s="228">
        <v>30</v>
      </c>
      <c r="AB71" s="471">
        <v>20</v>
      </c>
      <c r="AC71" s="231">
        <v>70</v>
      </c>
      <c r="AD71" s="229">
        <v>30</v>
      </c>
      <c r="AE71" s="199" t="s">
        <v>327</v>
      </c>
      <c r="AF71" s="199">
        <v>10</v>
      </c>
      <c r="AG71" s="199">
        <v>10</v>
      </c>
      <c r="AH71" s="199">
        <v>9</v>
      </c>
      <c r="AI71" s="199">
        <v>1</v>
      </c>
      <c r="AJ71" s="474">
        <v>50</v>
      </c>
      <c r="AK71" s="191">
        <v>20</v>
      </c>
      <c r="AL71" s="190">
        <v>70</v>
      </c>
      <c r="AM71" s="475">
        <v>30</v>
      </c>
      <c r="AN71" s="239" t="s">
        <v>327</v>
      </c>
      <c r="AO71" s="239">
        <v>10</v>
      </c>
      <c r="AP71" s="239">
        <v>10</v>
      </c>
      <c r="AQ71" s="239">
        <v>9</v>
      </c>
      <c r="AR71" s="239">
        <v>1</v>
      </c>
      <c r="AS71" s="230">
        <v>70</v>
      </c>
      <c r="AT71" s="471"/>
      <c r="AU71" s="231">
        <v>18</v>
      </c>
      <c r="AV71" s="229"/>
      <c r="AW71" s="1153" t="s">
        <v>91</v>
      </c>
      <c r="AX71" s="1155">
        <v>10</v>
      </c>
      <c r="AY71" s="1155">
        <v>10</v>
      </c>
      <c r="AZ71" s="1155">
        <v>10</v>
      </c>
      <c r="BA71" s="1153"/>
      <c r="BB71" s="1156">
        <v>50</v>
      </c>
      <c r="BC71" s="1156">
        <v>20</v>
      </c>
      <c r="BD71" s="1153">
        <v>70</v>
      </c>
      <c r="BE71" s="1153">
        <v>30</v>
      </c>
      <c r="BF71" s="199">
        <v>10</v>
      </c>
      <c r="BG71" s="199">
        <v>10</v>
      </c>
      <c r="BH71" s="199">
        <v>10</v>
      </c>
      <c r="BI71" s="191">
        <v>70</v>
      </c>
      <c r="BJ71" s="190">
        <v>100</v>
      </c>
      <c r="BK71" s="232">
        <v>30</v>
      </c>
      <c r="BL71" s="235">
        <v>30</v>
      </c>
      <c r="BM71" s="236">
        <v>40</v>
      </c>
      <c r="BN71" s="33"/>
      <c r="BO71" s="25"/>
      <c r="BP71" s="25"/>
      <c r="BQ71" s="7" t="str">
        <f t="shared" si="5"/>
        <v/>
      </c>
      <c r="BR71" s="267"/>
      <c r="BS71" s="7">
        <f t="shared" si="6"/>
        <v>44</v>
      </c>
      <c r="BT71" s="267"/>
      <c r="BU71" s="7">
        <f t="shared" si="7"/>
        <v>44</v>
      </c>
      <c r="BV71" s="267"/>
      <c r="BW71" s="7">
        <f t="shared" si="8"/>
        <v>42</v>
      </c>
      <c r="BX71" s="267"/>
      <c r="BY71" s="7">
        <f t="shared" si="9"/>
        <v>40</v>
      </c>
      <c r="BZ71" s="267"/>
      <c r="CA71" s="7">
        <f t="shared" si="10"/>
        <v>36</v>
      </c>
      <c r="CB71" s="267"/>
      <c r="CC71" s="7">
        <f t="shared" si="11"/>
        <v>34</v>
      </c>
      <c r="CD71" s="267"/>
      <c r="CE71" s="7">
        <f t="shared" si="12"/>
        <v>24</v>
      </c>
      <c r="CF71" s="267"/>
      <c r="CG71" s="7">
        <f t="shared" si="13"/>
        <v>28</v>
      </c>
      <c r="CH71" s="267"/>
      <c r="CI71" s="7">
        <f t="shared" si="14"/>
        <v>24</v>
      </c>
      <c r="CJ71" s="267"/>
      <c r="CK71" s="7">
        <f t="shared" si="15"/>
        <v>24</v>
      </c>
      <c r="CL71" s="267"/>
      <c r="CM71" s="7">
        <f t="shared" si="16"/>
        <v>22</v>
      </c>
      <c r="CN71" s="267"/>
      <c r="CO71" s="53"/>
      <c r="CP71" s="8">
        <f t="shared" si="19"/>
        <v>44</v>
      </c>
      <c r="CQ71" s="9" t="str">
        <f t="shared" si="19"/>
        <v/>
      </c>
      <c r="CR71" s="8">
        <f t="shared" si="26"/>
        <v>88</v>
      </c>
      <c r="CS71" s="9" t="str">
        <f t="shared" si="26"/>
        <v/>
      </c>
      <c r="CT71" s="8">
        <f t="shared" si="26"/>
        <v>130</v>
      </c>
      <c r="CU71" s="9" t="str">
        <f t="shared" si="26"/>
        <v/>
      </c>
      <c r="CV71" s="8">
        <f t="shared" si="26"/>
        <v>170</v>
      </c>
      <c r="CW71" s="9" t="str">
        <f t="shared" si="26"/>
        <v/>
      </c>
      <c r="CX71" s="8">
        <f t="shared" si="26"/>
        <v>206</v>
      </c>
      <c r="CY71" s="9" t="str">
        <f t="shared" si="26"/>
        <v/>
      </c>
      <c r="CZ71" s="8">
        <f t="shared" si="26"/>
        <v>240</v>
      </c>
      <c r="DA71" s="9" t="str">
        <f t="shared" si="26"/>
        <v/>
      </c>
      <c r="DB71" s="8">
        <f t="shared" si="26"/>
        <v>264</v>
      </c>
      <c r="DC71" s="9" t="str">
        <f t="shared" si="26"/>
        <v/>
      </c>
      <c r="DD71" s="8">
        <f t="shared" si="26"/>
        <v>292</v>
      </c>
      <c r="DE71" s="9" t="str">
        <f t="shared" si="26"/>
        <v/>
      </c>
      <c r="DF71" s="8">
        <f t="shared" si="26"/>
        <v>316</v>
      </c>
      <c r="DG71" s="9" t="str">
        <f t="shared" si="27"/>
        <v/>
      </c>
      <c r="DH71" s="8">
        <f t="shared" si="21"/>
        <v>340</v>
      </c>
      <c r="DI71" s="9" t="str">
        <f t="shared" si="21"/>
        <v/>
      </c>
      <c r="DJ71" s="268">
        <f t="shared" si="24"/>
        <v>362</v>
      </c>
      <c r="DK71" s="269">
        <f t="shared" si="25"/>
        <v>0</v>
      </c>
      <c r="EE71" s="515"/>
      <c r="EF71" s="516"/>
      <c r="EG71" s="517"/>
      <c r="EH71" s="517"/>
      <c r="EI71" s="517"/>
      <c r="EJ71" s="518"/>
      <c r="EL71" s="484">
        <v>6</v>
      </c>
      <c r="EM71" s="55">
        <f t="shared" si="2"/>
        <v>13</v>
      </c>
      <c r="EN71" s="57"/>
      <c r="EO71" s="57"/>
      <c r="EP71" s="57"/>
      <c r="EQ71" s="57"/>
      <c r="ER71" s="55">
        <v>35</v>
      </c>
      <c r="ES71" s="485">
        <f t="shared" si="4"/>
        <v>70</v>
      </c>
    </row>
    <row r="72" spans="1:149" ht="18" customHeight="1">
      <c r="A72" s="193"/>
      <c r="B72" s="208"/>
      <c r="C72" s="199"/>
      <c r="D72" s="208"/>
      <c r="E72" s="194">
        <v>11164</v>
      </c>
      <c r="F72" s="209"/>
      <c r="G72" s="205" t="s">
        <v>675</v>
      </c>
      <c r="H72" s="206" t="s">
        <v>676</v>
      </c>
      <c r="I72" s="205" t="s">
        <v>677</v>
      </c>
      <c r="J72" s="232">
        <v>10</v>
      </c>
      <c r="K72" s="232">
        <v>10</v>
      </c>
      <c r="L72" s="232">
        <v>8</v>
      </c>
      <c r="M72" s="232">
        <v>2</v>
      </c>
      <c r="N72" s="233">
        <v>70</v>
      </c>
      <c r="O72" s="234">
        <v>100</v>
      </c>
      <c r="P72" s="199">
        <v>10</v>
      </c>
      <c r="Q72" s="199">
        <v>10</v>
      </c>
      <c r="R72" s="199">
        <v>8</v>
      </c>
      <c r="S72" s="199">
        <v>2</v>
      </c>
      <c r="T72" s="189">
        <v>70</v>
      </c>
      <c r="U72" s="190">
        <v>100</v>
      </c>
      <c r="V72" s="239" t="s">
        <v>327</v>
      </c>
      <c r="W72" s="239">
        <v>10</v>
      </c>
      <c r="X72" s="239">
        <v>10</v>
      </c>
      <c r="Y72" s="239">
        <v>9</v>
      </c>
      <c r="Z72" s="523">
        <v>1</v>
      </c>
      <c r="AA72" s="228">
        <v>30</v>
      </c>
      <c r="AB72" s="471">
        <v>20</v>
      </c>
      <c r="AC72" s="231">
        <v>70</v>
      </c>
      <c r="AD72" s="229">
        <v>30</v>
      </c>
      <c r="AE72" s="199" t="s">
        <v>327</v>
      </c>
      <c r="AF72" s="199">
        <v>10</v>
      </c>
      <c r="AG72" s="199">
        <v>10</v>
      </c>
      <c r="AH72" s="199">
        <v>9</v>
      </c>
      <c r="AI72" s="199">
        <v>1</v>
      </c>
      <c r="AJ72" s="474">
        <v>50</v>
      </c>
      <c r="AK72" s="191">
        <v>20</v>
      </c>
      <c r="AL72" s="190">
        <v>70</v>
      </c>
      <c r="AM72" s="475">
        <v>30</v>
      </c>
      <c r="AN72" s="239" t="s">
        <v>327</v>
      </c>
      <c r="AO72" s="239">
        <v>10</v>
      </c>
      <c r="AP72" s="239">
        <v>10</v>
      </c>
      <c r="AQ72" s="239">
        <v>9</v>
      </c>
      <c r="AR72" s="239">
        <v>1</v>
      </c>
      <c r="AS72" s="230">
        <v>70</v>
      </c>
      <c r="AT72" s="471"/>
      <c r="AU72" s="231">
        <v>18</v>
      </c>
      <c r="AV72" s="229"/>
      <c r="AW72" s="1153" t="s">
        <v>91</v>
      </c>
      <c r="AX72" s="1155">
        <v>10</v>
      </c>
      <c r="AY72" s="1155">
        <v>10</v>
      </c>
      <c r="AZ72" s="1155">
        <v>10</v>
      </c>
      <c r="BA72" s="1153"/>
      <c r="BB72" s="1156">
        <v>50</v>
      </c>
      <c r="BC72" s="1156">
        <v>20</v>
      </c>
      <c r="BD72" s="1153">
        <v>70</v>
      </c>
      <c r="BE72" s="1153">
        <v>30</v>
      </c>
      <c r="BF72" s="199">
        <v>10</v>
      </c>
      <c r="BG72" s="199">
        <v>10</v>
      </c>
      <c r="BH72" s="199">
        <v>10</v>
      </c>
      <c r="BI72" s="191">
        <v>70</v>
      </c>
      <c r="BJ72" s="190">
        <v>100</v>
      </c>
      <c r="BK72" s="232">
        <v>30</v>
      </c>
      <c r="BL72" s="235">
        <v>30</v>
      </c>
      <c r="BM72" s="236">
        <v>40</v>
      </c>
      <c r="BN72" s="33"/>
      <c r="BO72" s="25"/>
      <c r="BP72" s="25"/>
      <c r="BQ72" s="7" t="str">
        <f t="shared" si="5"/>
        <v/>
      </c>
      <c r="BR72" s="267"/>
      <c r="BS72" s="7">
        <f t="shared" si="6"/>
        <v>44</v>
      </c>
      <c r="BT72" s="267"/>
      <c r="BU72" s="7">
        <f t="shared" si="7"/>
        <v>44</v>
      </c>
      <c r="BV72" s="267"/>
      <c r="BW72" s="7">
        <f t="shared" si="8"/>
        <v>42</v>
      </c>
      <c r="BX72" s="267"/>
      <c r="BY72" s="7">
        <f t="shared" si="9"/>
        <v>40</v>
      </c>
      <c r="BZ72" s="267"/>
      <c r="CA72" s="7">
        <f t="shared" si="10"/>
        <v>36</v>
      </c>
      <c r="CB72" s="267"/>
      <c r="CC72" s="7">
        <f t="shared" si="11"/>
        <v>34</v>
      </c>
      <c r="CD72" s="267"/>
      <c r="CE72" s="7">
        <f t="shared" si="12"/>
        <v>24</v>
      </c>
      <c r="CF72" s="267"/>
      <c r="CG72" s="7">
        <f t="shared" si="13"/>
        <v>28</v>
      </c>
      <c r="CH72" s="267"/>
      <c r="CI72" s="7">
        <f t="shared" si="14"/>
        <v>24</v>
      </c>
      <c r="CJ72" s="267"/>
      <c r="CK72" s="7">
        <f t="shared" si="15"/>
        <v>24</v>
      </c>
      <c r="CL72" s="267"/>
      <c r="CM72" s="7">
        <f t="shared" si="16"/>
        <v>22</v>
      </c>
      <c r="CN72" s="267"/>
      <c r="CO72" s="53"/>
      <c r="CP72" s="8">
        <f t="shared" si="19"/>
        <v>44</v>
      </c>
      <c r="CQ72" s="9" t="str">
        <f t="shared" si="19"/>
        <v/>
      </c>
      <c r="CR72" s="8">
        <f t="shared" si="26"/>
        <v>88</v>
      </c>
      <c r="CS72" s="9" t="str">
        <f t="shared" si="26"/>
        <v/>
      </c>
      <c r="CT72" s="8">
        <f t="shared" si="26"/>
        <v>130</v>
      </c>
      <c r="CU72" s="9" t="str">
        <f t="shared" si="26"/>
        <v/>
      </c>
      <c r="CV72" s="8">
        <f t="shared" si="26"/>
        <v>170</v>
      </c>
      <c r="CW72" s="9" t="str">
        <f t="shared" si="26"/>
        <v/>
      </c>
      <c r="CX72" s="8">
        <f t="shared" si="26"/>
        <v>206</v>
      </c>
      <c r="CY72" s="9" t="str">
        <f t="shared" si="26"/>
        <v/>
      </c>
      <c r="CZ72" s="8">
        <f t="shared" si="26"/>
        <v>240</v>
      </c>
      <c r="DA72" s="9" t="str">
        <f t="shared" si="26"/>
        <v/>
      </c>
      <c r="DB72" s="8">
        <f t="shared" si="26"/>
        <v>264</v>
      </c>
      <c r="DC72" s="9" t="str">
        <f t="shared" si="26"/>
        <v/>
      </c>
      <c r="DD72" s="8">
        <f t="shared" si="26"/>
        <v>292</v>
      </c>
      <c r="DE72" s="9" t="str">
        <f t="shared" si="26"/>
        <v/>
      </c>
      <c r="DF72" s="8">
        <f t="shared" si="26"/>
        <v>316</v>
      </c>
      <c r="DG72" s="9" t="str">
        <f t="shared" si="27"/>
        <v/>
      </c>
      <c r="DH72" s="8">
        <f t="shared" si="21"/>
        <v>340</v>
      </c>
      <c r="DI72" s="9" t="str">
        <f t="shared" si="21"/>
        <v/>
      </c>
      <c r="DJ72" s="268">
        <f t="shared" si="24"/>
        <v>362</v>
      </c>
      <c r="DK72" s="269">
        <f t="shared" si="25"/>
        <v>0</v>
      </c>
      <c r="EE72" s="519"/>
      <c r="EF72" s="520"/>
      <c r="EG72" s="519"/>
      <c r="EH72" s="519"/>
      <c r="EI72" s="519"/>
      <c r="EJ72" s="519"/>
      <c r="EL72" s="484">
        <v>5</v>
      </c>
      <c r="EM72" s="55">
        <f t="shared" ref="EM72:EM77" si="28">ROUNDUP(EL72/EL$6*EM$6,0)</f>
        <v>11</v>
      </c>
      <c r="EN72" s="57"/>
      <c r="EO72" s="57"/>
      <c r="EP72" s="57"/>
      <c r="EQ72" s="57"/>
      <c r="ER72" s="55">
        <v>34</v>
      </c>
      <c r="ES72" s="485">
        <f t="shared" ref="ES72:ES77" si="29">ROUNDUP(ER72/ER$6*ES$6,0)</f>
        <v>68</v>
      </c>
    </row>
    <row r="73" spans="1:149" ht="18" customHeight="1">
      <c r="A73" s="193"/>
      <c r="B73" s="208"/>
      <c r="C73" s="199"/>
      <c r="D73" s="208"/>
      <c r="E73" s="194">
        <v>11165</v>
      </c>
      <c r="F73" s="209"/>
      <c r="G73" s="205" t="s">
        <v>678</v>
      </c>
      <c r="H73" s="206" t="s">
        <v>679</v>
      </c>
      <c r="I73" s="205" t="s">
        <v>680</v>
      </c>
      <c r="J73" s="232">
        <v>10</v>
      </c>
      <c r="K73" s="232">
        <v>10</v>
      </c>
      <c r="L73" s="232">
        <v>8</v>
      </c>
      <c r="M73" s="232">
        <v>2</v>
      </c>
      <c r="N73" s="233">
        <v>70</v>
      </c>
      <c r="O73" s="234">
        <v>100</v>
      </c>
      <c r="P73" s="199">
        <v>10</v>
      </c>
      <c r="Q73" s="199">
        <v>10</v>
      </c>
      <c r="R73" s="199">
        <v>8</v>
      </c>
      <c r="S73" s="199">
        <v>2</v>
      </c>
      <c r="T73" s="189">
        <v>70</v>
      </c>
      <c r="U73" s="190">
        <v>100</v>
      </c>
      <c r="V73" s="239" t="s">
        <v>327</v>
      </c>
      <c r="W73" s="239">
        <v>10</v>
      </c>
      <c r="X73" s="239">
        <v>10</v>
      </c>
      <c r="Y73" s="239">
        <v>9</v>
      </c>
      <c r="Z73" s="523">
        <v>1</v>
      </c>
      <c r="AA73" s="228">
        <v>30</v>
      </c>
      <c r="AB73" s="471">
        <v>20</v>
      </c>
      <c r="AC73" s="231">
        <v>70</v>
      </c>
      <c r="AD73" s="229">
        <v>30</v>
      </c>
      <c r="AE73" s="199" t="s">
        <v>327</v>
      </c>
      <c r="AF73" s="199">
        <v>10</v>
      </c>
      <c r="AG73" s="199">
        <v>10</v>
      </c>
      <c r="AH73" s="199">
        <v>9</v>
      </c>
      <c r="AI73" s="199">
        <v>1</v>
      </c>
      <c r="AJ73" s="474">
        <v>50</v>
      </c>
      <c r="AK73" s="191">
        <v>20</v>
      </c>
      <c r="AL73" s="190">
        <v>70</v>
      </c>
      <c r="AM73" s="475">
        <v>30</v>
      </c>
      <c r="AN73" s="239" t="s">
        <v>327</v>
      </c>
      <c r="AO73" s="239">
        <v>10</v>
      </c>
      <c r="AP73" s="239">
        <v>10</v>
      </c>
      <c r="AQ73" s="239">
        <v>9</v>
      </c>
      <c r="AR73" s="239">
        <v>1</v>
      </c>
      <c r="AS73" s="230">
        <v>70</v>
      </c>
      <c r="AT73" s="471"/>
      <c r="AU73" s="231">
        <v>18</v>
      </c>
      <c r="AV73" s="229"/>
      <c r="AW73" s="1153" t="s">
        <v>91</v>
      </c>
      <c r="AX73" s="1155">
        <v>10</v>
      </c>
      <c r="AY73" s="1155">
        <v>10</v>
      </c>
      <c r="AZ73" s="1155">
        <v>10</v>
      </c>
      <c r="BA73" s="1153"/>
      <c r="BB73" s="1156">
        <v>50</v>
      </c>
      <c r="BC73" s="1156">
        <v>20</v>
      </c>
      <c r="BD73" s="1153">
        <v>70</v>
      </c>
      <c r="BE73" s="1153">
        <v>30</v>
      </c>
      <c r="BF73" s="199">
        <v>10</v>
      </c>
      <c r="BG73" s="199">
        <v>10</v>
      </c>
      <c r="BH73" s="199">
        <v>10</v>
      </c>
      <c r="BI73" s="191">
        <v>70</v>
      </c>
      <c r="BJ73" s="190">
        <v>100</v>
      </c>
      <c r="BK73" s="232">
        <v>30</v>
      </c>
      <c r="BL73" s="235">
        <v>30</v>
      </c>
      <c r="BM73" s="236">
        <v>40</v>
      </c>
      <c r="BN73" s="33"/>
      <c r="BO73" s="25"/>
      <c r="BP73" s="25"/>
      <c r="BQ73" s="7" t="str">
        <f t="shared" ref="BQ73:BQ108" si="30">IF($E73="","",IF(BQ$6="","",BQ$6))</f>
        <v/>
      </c>
      <c r="BR73" s="267"/>
      <c r="BS73" s="7">
        <f t="shared" ref="BS73:BS108" si="31">IF($E73="","",IF(BS$6="","",BS$6))</f>
        <v>44</v>
      </c>
      <c r="BT73" s="267"/>
      <c r="BU73" s="7">
        <f t="shared" ref="BU73:BU108" si="32">IF($E73="","",IF(BU$6="","",BU$6))</f>
        <v>44</v>
      </c>
      <c r="BV73" s="267"/>
      <c r="BW73" s="7">
        <f t="shared" ref="BW73:BW108" si="33">IF($E73="","",IF(BW$6="","",BW$6))</f>
        <v>42</v>
      </c>
      <c r="BX73" s="267"/>
      <c r="BY73" s="7">
        <f t="shared" ref="BY73:BY108" si="34">IF($E73="","",IF(BY$6="","",BY$6))</f>
        <v>40</v>
      </c>
      <c r="BZ73" s="267"/>
      <c r="CA73" s="7">
        <f t="shared" ref="CA73:CA108" si="35">IF($E73="","",IF(CA$6="","",CA$6))</f>
        <v>36</v>
      </c>
      <c r="CB73" s="267"/>
      <c r="CC73" s="7">
        <f t="shared" ref="CC73:CC108" si="36">IF($E73="","",IF(CC$6="","",CC$6))</f>
        <v>34</v>
      </c>
      <c r="CD73" s="267"/>
      <c r="CE73" s="7">
        <f t="shared" ref="CE73:CE108" si="37">IF($E73="","",IF(CE$6="","",CE$6))</f>
        <v>24</v>
      </c>
      <c r="CF73" s="267"/>
      <c r="CG73" s="7">
        <f t="shared" ref="CG73:CG108" si="38">IF($E73="","",IF(CG$6="","",CG$6))</f>
        <v>28</v>
      </c>
      <c r="CH73" s="267"/>
      <c r="CI73" s="7">
        <f t="shared" ref="CI73:CI108" si="39">IF($E73="","",IF(CI$6="","",CI$6))</f>
        <v>24</v>
      </c>
      <c r="CJ73" s="267"/>
      <c r="CK73" s="7">
        <f t="shared" ref="CK73:CK108" si="40">IF($E73="","",IF(CK$6="","",CK$6))</f>
        <v>24</v>
      </c>
      <c r="CL73" s="267"/>
      <c r="CM73" s="7">
        <f t="shared" ref="CM73:CM108" si="41">IF($E73="","",IF(CM$6="","",CM$6))</f>
        <v>22</v>
      </c>
      <c r="CN73" s="267"/>
      <c r="CO73" s="53"/>
      <c r="CP73" s="8">
        <f t="shared" si="19"/>
        <v>44</v>
      </c>
      <c r="CQ73" s="9" t="str">
        <f t="shared" si="19"/>
        <v/>
      </c>
      <c r="CR73" s="8">
        <f t="shared" ref="CR73:DF89" si="42">IF(BU73="","",SUM(CP73,BU73))</f>
        <v>88</v>
      </c>
      <c r="CS73" s="9" t="str">
        <f t="shared" si="42"/>
        <v/>
      </c>
      <c r="CT73" s="8">
        <f t="shared" si="42"/>
        <v>130</v>
      </c>
      <c r="CU73" s="9" t="str">
        <f t="shared" si="42"/>
        <v/>
      </c>
      <c r="CV73" s="8">
        <f t="shared" si="42"/>
        <v>170</v>
      </c>
      <c r="CW73" s="9" t="str">
        <f t="shared" si="42"/>
        <v/>
      </c>
      <c r="CX73" s="8">
        <f t="shared" si="42"/>
        <v>206</v>
      </c>
      <c r="CY73" s="9" t="str">
        <f t="shared" si="42"/>
        <v/>
      </c>
      <c r="CZ73" s="8">
        <f t="shared" si="42"/>
        <v>240</v>
      </c>
      <c r="DA73" s="9" t="str">
        <f t="shared" si="42"/>
        <v/>
      </c>
      <c r="DB73" s="8">
        <f t="shared" si="42"/>
        <v>264</v>
      </c>
      <c r="DC73" s="9" t="str">
        <f t="shared" si="42"/>
        <v/>
      </c>
      <c r="DD73" s="8">
        <f t="shared" si="42"/>
        <v>292</v>
      </c>
      <c r="DE73" s="9" t="str">
        <f t="shared" si="42"/>
        <v/>
      </c>
      <c r="DF73" s="8">
        <f t="shared" si="42"/>
        <v>316</v>
      </c>
      <c r="DG73" s="9" t="str">
        <f t="shared" si="27"/>
        <v/>
      </c>
      <c r="DH73" s="8">
        <f t="shared" si="21"/>
        <v>340</v>
      </c>
      <c r="DI73" s="9" t="str">
        <f t="shared" si="21"/>
        <v/>
      </c>
      <c r="DJ73" s="268">
        <f t="shared" ref="DJ73:DJ108" si="43">IF(E73="","",SUM(BQ73,BS73,BU73,BW73,BY73,CA73,CC73,CE73,CG73,CI73,CK73,CM73))</f>
        <v>362</v>
      </c>
      <c r="DK73" s="269">
        <f t="shared" ref="DK73:DK108" si="44">IF(E73="","",SUM(BR73,BT73,BV73,BX73,BZ73,CB73,CD73,CF73,CH73,CJ73,CL73,CN73))</f>
        <v>0</v>
      </c>
      <c r="EE73" s="519"/>
      <c r="EF73" s="502"/>
      <c r="EG73" s="519"/>
      <c r="EH73" s="519"/>
      <c r="EI73" s="519"/>
      <c r="EJ73" s="519"/>
      <c r="EL73" s="484">
        <v>4</v>
      </c>
      <c r="EM73" s="55">
        <f t="shared" si="28"/>
        <v>9</v>
      </c>
      <c r="EN73" s="57"/>
      <c r="EO73" s="57"/>
      <c r="EP73" s="57"/>
      <c r="EQ73" s="57"/>
      <c r="ER73" s="55">
        <v>33</v>
      </c>
      <c r="ES73" s="485">
        <f t="shared" si="29"/>
        <v>66</v>
      </c>
    </row>
    <row r="74" spans="1:149" ht="18" customHeight="1">
      <c r="A74" s="193"/>
      <c r="B74" s="208"/>
      <c r="C74" s="199"/>
      <c r="D74" s="208"/>
      <c r="E74" s="194">
        <v>11166</v>
      </c>
      <c r="F74" s="209"/>
      <c r="G74" s="205" t="s">
        <v>681</v>
      </c>
      <c r="H74" s="206" t="s">
        <v>682</v>
      </c>
      <c r="I74" s="205" t="s">
        <v>683</v>
      </c>
      <c r="J74" s="232">
        <v>10</v>
      </c>
      <c r="K74" s="232">
        <v>10</v>
      </c>
      <c r="L74" s="232">
        <v>8</v>
      </c>
      <c r="M74" s="232">
        <v>2</v>
      </c>
      <c r="N74" s="233">
        <v>70</v>
      </c>
      <c r="O74" s="234">
        <v>100</v>
      </c>
      <c r="P74" s="199">
        <v>10</v>
      </c>
      <c r="Q74" s="199">
        <v>10</v>
      </c>
      <c r="R74" s="199">
        <v>8</v>
      </c>
      <c r="S74" s="199">
        <v>2</v>
      </c>
      <c r="T74" s="189">
        <v>70</v>
      </c>
      <c r="U74" s="190">
        <v>100</v>
      </c>
      <c r="V74" s="239" t="s">
        <v>327</v>
      </c>
      <c r="W74" s="239">
        <v>10</v>
      </c>
      <c r="X74" s="239">
        <v>10</v>
      </c>
      <c r="Y74" s="239">
        <v>9</v>
      </c>
      <c r="Z74" s="523">
        <v>1</v>
      </c>
      <c r="AA74" s="228">
        <v>30</v>
      </c>
      <c r="AB74" s="471">
        <v>20</v>
      </c>
      <c r="AC74" s="231">
        <v>70</v>
      </c>
      <c r="AD74" s="229">
        <v>30</v>
      </c>
      <c r="AE74" s="199" t="s">
        <v>327</v>
      </c>
      <c r="AF74" s="199">
        <v>10</v>
      </c>
      <c r="AG74" s="199">
        <v>10</v>
      </c>
      <c r="AH74" s="199">
        <v>9</v>
      </c>
      <c r="AI74" s="199">
        <v>1</v>
      </c>
      <c r="AJ74" s="474">
        <v>50</v>
      </c>
      <c r="AK74" s="191">
        <v>20</v>
      </c>
      <c r="AL74" s="190">
        <v>70</v>
      </c>
      <c r="AM74" s="475">
        <v>30</v>
      </c>
      <c r="AN74" s="239" t="s">
        <v>327</v>
      </c>
      <c r="AO74" s="239">
        <v>10</v>
      </c>
      <c r="AP74" s="239">
        <v>10</v>
      </c>
      <c r="AQ74" s="239">
        <v>9</v>
      </c>
      <c r="AR74" s="239">
        <v>1</v>
      </c>
      <c r="AS74" s="230">
        <v>70</v>
      </c>
      <c r="AT74" s="471"/>
      <c r="AU74" s="231">
        <v>18</v>
      </c>
      <c r="AV74" s="229"/>
      <c r="AW74" s="1153" t="s">
        <v>91</v>
      </c>
      <c r="AX74" s="1155">
        <v>10</v>
      </c>
      <c r="AY74" s="1155">
        <v>10</v>
      </c>
      <c r="AZ74" s="1155">
        <v>10</v>
      </c>
      <c r="BA74" s="1153"/>
      <c r="BB74" s="1156">
        <v>50</v>
      </c>
      <c r="BC74" s="1156">
        <v>20</v>
      </c>
      <c r="BD74" s="1153">
        <v>70</v>
      </c>
      <c r="BE74" s="1153">
        <v>30</v>
      </c>
      <c r="BF74" s="199">
        <v>10</v>
      </c>
      <c r="BG74" s="199">
        <v>10</v>
      </c>
      <c r="BH74" s="199">
        <v>10</v>
      </c>
      <c r="BI74" s="191">
        <v>70</v>
      </c>
      <c r="BJ74" s="190">
        <v>100</v>
      </c>
      <c r="BK74" s="232">
        <v>30</v>
      </c>
      <c r="BL74" s="235">
        <v>30</v>
      </c>
      <c r="BM74" s="236">
        <v>40</v>
      </c>
      <c r="BN74" s="33"/>
      <c r="BO74" s="25"/>
      <c r="BP74" s="25"/>
      <c r="BQ74" s="7" t="str">
        <f t="shared" si="30"/>
        <v/>
      </c>
      <c r="BR74" s="267"/>
      <c r="BS74" s="7">
        <f t="shared" si="31"/>
        <v>44</v>
      </c>
      <c r="BT74" s="267"/>
      <c r="BU74" s="7">
        <f t="shared" si="32"/>
        <v>44</v>
      </c>
      <c r="BV74" s="267"/>
      <c r="BW74" s="7">
        <f t="shared" si="33"/>
        <v>42</v>
      </c>
      <c r="BX74" s="267"/>
      <c r="BY74" s="7">
        <f t="shared" si="34"/>
        <v>40</v>
      </c>
      <c r="BZ74" s="267"/>
      <c r="CA74" s="7">
        <f t="shared" si="35"/>
        <v>36</v>
      </c>
      <c r="CB74" s="267"/>
      <c r="CC74" s="7">
        <f t="shared" si="36"/>
        <v>34</v>
      </c>
      <c r="CD74" s="267"/>
      <c r="CE74" s="7">
        <f t="shared" si="37"/>
        <v>24</v>
      </c>
      <c r="CF74" s="267"/>
      <c r="CG74" s="7">
        <f t="shared" si="38"/>
        <v>28</v>
      </c>
      <c r="CH74" s="267"/>
      <c r="CI74" s="7">
        <f t="shared" si="39"/>
        <v>24</v>
      </c>
      <c r="CJ74" s="267"/>
      <c r="CK74" s="7">
        <f t="shared" si="40"/>
        <v>24</v>
      </c>
      <c r="CL74" s="267"/>
      <c r="CM74" s="7">
        <f t="shared" si="41"/>
        <v>22</v>
      </c>
      <c r="CN74" s="267"/>
      <c r="CO74" s="53"/>
      <c r="CP74" s="8">
        <f t="shared" ref="CP74:CQ108" si="45">IF(BS74="","",SUM(BQ74,BS74))</f>
        <v>44</v>
      </c>
      <c r="CQ74" s="9" t="str">
        <f t="shared" si="45"/>
        <v/>
      </c>
      <c r="CR74" s="8">
        <f t="shared" si="42"/>
        <v>88</v>
      </c>
      <c r="CS74" s="9" t="str">
        <f t="shared" si="42"/>
        <v/>
      </c>
      <c r="CT74" s="8">
        <f t="shared" si="42"/>
        <v>130</v>
      </c>
      <c r="CU74" s="9" t="str">
        <f t="shared" si="42"/>
        <v/>
      </c>
      <c r="CV74" s="8">
        <f t="shared" si="42"/>
        <v>170</v>
      </c>
      <c r="CW74" s="9" t="str">
        <f t="shared" si="42"/>
        <v/>
      </c>
      <c r="CX74" s="8">
        <f t="shared" si="42"/>
        <v>206</v>
      </c>
      <c r="CY74" s="9" t="str">
        <f t="shared" si="42"/>
        <v/>
      </c>
      <c r="CZ74" s="8">
        <f t="shared" si="42"/>
        <v>240</v>
      </c>
      <c r="DA74" s="9" t="str">
        <f t="shared" si="42"/>
        <v/>
      </c>
      <c r="DB74" s="8">
        <f t="shared" si="42"/>
        <v>264</v>
      </c>
      <c r="DC74" s="9" t="str">
        <f t="shared" si="42"/>
        <v/>
      </c>
      <c r="DD74" s="8">
        <f t="shared" si="42"/>
        <v>292</v>
      </c>
      <c r="DE74" s="9" t="str">
        <f t="shared" si="42"/>
        <v/>
      </c>
      <c r="DF74" s="8">
        <f t="shared" si="42"/>
        <v>316</v>
      </c>
      <c r="DG74" s="9" t="str">
        <f t="shared" si="27"/>
        <v/>
      </c>
      <c r="DH74" s="8">
        <f t="shared" si="21"/>
        <v>340</v>
      </c>
      <c r="DI74" s="9" t="str">
        <f t="shared" si="21"/>
        <v/>
      </c>
      <c r="DJ74" s="268">
        <f t="shared" si="43"/>
        <v>362</v>
      </c>
      <c r="DK74" s="269">
        <f t="shared" si="44"/>
        <v>0</v>
      </c>
      <c r="EE74" s="519"/>
      <c r="EF74" s="505"/>
      <c r="EG74" s="519"/>
      <c r="EH74" s="519"/>
      <c r="EI74" s="519"/>
      <c r="EJ74" s="519"/>
      <c r="EL74" s="484">
        <v>3</v>
      </c>
      <c r="EM74" s="55">
        <f t="shared" si="28"/>
        <v>7</v>
      </c>
      <c r="EN74" s="57"/>
      <c r="EO74" s="57"/>
      <c r="EP74" s="57"/>
      <c r="EQ74" s="57"/>
      <c r="ER74" s="55">
        <v>32</v>
      </c>
      <c r="ES74" s="485">
        <f t="shared" si="29"/>
        <v>64</v>
      </c>
    </row>
    <row r="75" spans="1:149" ht="18" customHeight="1">
      <c r="A75" s="193"/>
      <c r="B75" s="208"/>
      <c r="C75" s="199"/>
      <c r="D75" s="208"/>
      <c r="E75" s="194">
        <v>11167</v>
      </c>
      <c r="F75" s="209"/>
      <c r="G75" s="205" t="s">
        <v>684</v>
      </c>
      <c r="H75" s="206" t="s">
        <v>685</v>
      </c>
      <c r="I75" s="205" t="s">
        <v>686</v>
      </c>
      <c r="J75" s="232">
        <v>10</v>
      </c>
      <c r="K75" s="232">
        <v>10</v>
      </c>
      <c r="L75" s="232">
        <v>8</v>
      </c>
      <c r="M75" s="232">
        <v>2</v>
      </c>
      <c r="N75" s="233">
        <v>70</v>
      </c>
      <c r="O75" s="234">
        <v>100</v>
      </c>
      <c r="P75" s="199">
        <v>10</v>
      </c>
      <c r="Q75" s="199">
        <v>10</v>
      </c>
      <c r="R75" s="199">
        <v>8</v>
      </c>
      <c r="S75" s="199">
        <v>2</v>
      </c>
      <c r="T75" s="189">
        <v>70</v>
      </c>
      <c r="U75" s="190">
        <v>100</v>
      </c>
      <c r="V75" s="239" t="s">
        <v>327</v>
      </c>
      <c r="W75" s="239">
        <v>10</v>
      </c>
      <c r="X75" s="239">
        <v>10</v>
      </c>
      <c r="Y75" s="239">
        <v>9</v>
      </c>
      <c r="Z75" s="523">
        <v>1</v>
      </c>
      <c r="AA75" s="228">
        <v>30</v>
      </c>
      <c r="AB75" s="471">
        <v>20</v>
      </c>
      <c r="AC75" s="231">
        <v>70</v>
      </c>
      <c r="AD75" s="229">
        <v>30</v>
      </c>
      <c r="AE75" s="199" t="s">
        <v>327</v>
      </c>
      <c r="AF75" s="199">
        <v>10</v>
      </c>
      <c r="AG75" s="199">
        <v>10</v>
      </c>
      <c r="AH75" s="199">
        <v>9</v>
      </c>
      <c r="AI75" s="199">
        <v>1</v>
      </c>
      <c r="AJ75" s="474">
        <v>50</v>
      </c>
      <c r="AK75" s="191">
        <v>20</v>
      </c>
      <c r="AL75" s="190">
        <v>70</v>
      </c>
      <c r="AM75" s="475">
        <v>30</v>
      </c>
      <c r="AN75" s="239" t="s">
        <v>327</v>
      </c>
      <c r="AO75" s="239">
        <v>10</v>
      </c>
      <c r="AP75" s="239">
        <v>10</v>
      </c>
      <c r="AQ75" s="239">
        <v>9</v>
      </c>
      <c r="AR75" s="239">
        <v>1</v>
      </c>
      <c r="AS75" s="230">
        <v>70</v>
      </c>
      <c r="AT75" s="471"/>
      <c r="AU75" s="231">
        <v>18</v>
      </c>
      <c r="AV75" s="229"/>
      <c r="AW75" s="1153" t="s">
        <v>91</v>
      </c>
      <c r="AX75" s="1155">
        <v>10</v>
      </c>
      <c r="AY75" s="1155">
        <v>10</v>
      </c>
      <c r="AZ75" s="1155">
        <v>10</v>
      </c>
      <c r="BA75" s="1153"/>
      <c r="BB75" s="1156">
        <v>50</v>
      </c>
      <c r="BC75" s="1156">
        <v>20</v>
      </c>
      <c r="BD75" s="1153">
        <v>70</v>
      </c>
      <c r="BE75" s="1153">
        <v>30</v>
      </c>
      <c r="BF75" s="199">
        <v>10</v>
      </c>
      <c r="BG75" s="199">
        <v>10</v>
      </c>
      <c r="BH75" s="199">
        <v>10</v>
      </c>
      <c r="BI75" s="191">
        <v>70</v>
      </c>
      <c r="BJ75" s="190">
        <v>100</v>
      </c>
      <c r="BK75" s="232">
        <v>30</v>
      </c>
      <c r="BL75" s="235">
        <v>30</v>
      </c>
      <c r="BM75" s="236">
        <v>40</v>
      </c>
      <c r="BN75" s="33"/>
      <c r="BO75" s="25"/>
      <c r="BP75" s="25"/>
      <c r="BQ75" s="7" t="str">
        <f t="shared" si="30"/>
        <v/>
      </c>
      <c r="BR75" s="267"/>
      <c r="BS75" s="7">
        <f t="shared" si="31"/>
        <v>44</v>
      </c>
      <c r="BT75" s="267"/>
      <c r="BU75" s="7">
        <f t="shared" si="32"/>
        <v>44</v>
      </c>
      <c r="BV75" s="267"/>
      <c r="BW75" s="7">
        <f t="shared" si="33"/>
        <v>42</v>
      </c>
      <c r="BX75" s="267"/>
      <c r="BY75" s="7">
        <f t="shared" si="34"/>
        <v>40</v>
      </c>
      <c r="BZ75" s="267"/>
      <c r="CA75" s="7">
        <f t="shared" si="35"/>
        <v>36</v>
      </c>
      <c r="CB75" s="267"/>
      <c r="CC75" s="7">
        <f t="shared" si="36"/>
        <v>34</v>
      </c>
      <c r="CD75" s="267"/>
      <c r="CE75" s="7">
        <f t="shared" si="37"/>
        <v>24</v>
      </c>
      <c r="CF75" s="267"/>
      <c r="CG75" s="7">
        <f t="shared" si="38"/>
        <v>28</v>
      </c>
      <c r="CH75" s="267"/>
      <c r="CI75" s="7">
        <f t="shared" si="39"/>
        <v>24</v>
      </c>
      <c r="CJ75" s="267"/>
      <c r="CK75" s="7">
        <f t="shared" si="40"/>
        <v>24</v>
      </c>
      <c r="CL75" s="267"/>
      <c r="CM75" s="7">
        <f t="shared" si="41"/>
        <v>22</v>
      </c>
      <c r="CN75" s="267"/>
      <c r="CO75" s="53"/>
      <c r="CP75" s="8">
        <f t="shared" si="45"/>
        <v>44</v>
      </c>
      <c r="CQ75" s="9" t="str">
        <f t="shared" si="45"/>
        <v/>
      </c>
      <c r="CR75" s="8">
        <f t="shared" si="42"/>
        <v>88</v>
      </c>
      <c r="CS75" s="9" t="str">
        <f t="shared" si="42"/>
        <v/>
      </c>
      <c r="CT75" s="8">
        <f t="shared" si="42"/>
        <v>130</v>
      </c>
      <c r="CU75" s="9" t="str">
        <f t="shared" si="42"/>
        <v/>
      </c>
      <c r="CV75" s="8">
        <f t="shared" si="42"/>
        <v>170</v>
      </c>
      <c r="CW75" s="9" t="str">
        <f t="shared" si="42"/>
        <v/>
      </c>
      <c r="CX75" s="8">
        <f t="shared" si="42"/>
        <v>206</v>
      </c>
      <c r="CY75" s="9" t="str">
        <f t="shared" si="42"/>
        <v/>
      </c>
      <c r="CZ75" s="8">
        <f t="shared" si="42"/>
        <v>240</v>
      </c>
      <c r="DA75" s="9" t="str">
        <f t="shared" si="42"/>
        <v/>
      </c>
      <c r="DB75" s="8">
        <f t="shared" si="42"/>
        <v>264</v>
      </c>
      <c r="DC75" s="9" t="str">
        <f t="shared" si="42"/>
        <v/>
      </c>
      <c r="DD75" s="8">
        <f t="shared" si="42"/>
        <v>292</v>
      </c>
      <c r="DE75" s="9" t="str">
        <f t="shared" si="42"/>
        <v/>
      </c>
      <c r="DF75" s="8">
        <f t="shared" si="42"/>
        <v>316</v>
      </c>
      <c r="DG75" s="9" t="str">
        <f t="shared" si="27"/>
        <v/>
      </c>
      <c r="DH75" s="8">
        <f t="shared" si="21"/>
        <v>340</v>
      </c>
      <c r="DI75" s="9" t="str">
        <f t="shared" si="21"/>
        <v/>
      </c>
      <c r="DJ75" s="268">
        <f t="shared" si="43"/>
        <v>362</v>
      </c>
      <c r="DK75" s="269">
        <f t="shared" si="44"/>
        <v>0</v>
      </c>
      <c r="EE75" s="519"/>
      <c r="EF75" s="505"/>
      <c r="EG75" s="519"/>
      <c r="EH75" s="519"/>
      <c r="EI75" s="519"/>
      <c r="EJ75" s="519"/>
      <c r="EL75" s="484">
        <v>2</v>
      </c>
      <c r="EM75" s="55">
        <f t="shared" si="28"/>
        <v>5</v>
      </c>
      <c r="EN75" s="57"/>
      <c r="EO75" s="57"/>
      <c r="EP75" s="57"/>
      <c r="EQ75" s="57"/>
      <c r="ER75" s="55">
        <v>31</v>
      </c>
      <c r="ES75" s="485">
        <f t="shared" si="29"/>
        <v>62</v>
      </c>
    </row>
    <row r="76" spans="1:149" ht="18" customHeight="1">
      <c r="A76" s="193"/>
      <c r="B76" s="208"/>
      <c r="C76" s="199"/>
      <c r="D76" s="208"/>
      <c r="E76" s="194">
        <v>11168</v>
      </c>
      <c r="F76" s="209"/>
      <c r="G76" s="205" t="s">
        <v>687</v>
      </c>
      <c r="H76" s="206" t="s">
        <v>688</v>
      </c>
      <c r="I76" s="205" t="s">
        <v>689</v>
      </c>
      <c r="J76" s="232">
        <v>10</v>
      </c>
      <c r="K76" s="232">
        <v>10</v>
      </c>
      <c r="L76" s="232">
        <v>8</v>
      </c>
      <c r="M76" s="232">
        <v>2</v>
      </c>
      <c r="N76" s="233">
        <v>70</v>
      </c>
      <c r="O76" s="234">
        <v>100</v>
      </c>
      <c r="P76" s="199">
        <v>10</v>
      </c>
      <c r="Q76" s="199">
        <v>10</v>
      </c>
      <c r="R76" s="199">
        <v>8</v>
      </c>
      <c r="S76" s="199">
        <v>2</v>
      </c>
      <c r="T76" s="189">
        <v>70</v>
      </c>
      <c r="U76" s="190">
        <v>100</v>
      </c>
      <c r="V76" s="239" t="s">
        <v>327</v>
      </c>
      <c r="W76" s="239">
        <v>10</v>
      </c>
      <c r="X76" s="239">
        <v>10</v>
      </c>
      <c r="Y76" s="239">
        <v>9</v>
      </c>
      <c r="Z76" s="523">
        <v>1</v>
      </c>
      <c r="AA76" s="228">
        <v>30</v>
      </c>
      <c r="AB76" s="471">
        <v>20</v>
      </c>
      <c r="AC76" s="231">
        <v>70</v>
      </c>
      <c r="AD76" s="229">
        <v>30</v>
      </c>
      <c r="AE76" s="199" t="s">
        <v>327</v>
      </c>
      <c r="AF76" s="199">
        <v>10</v>
      </c>
      <c r="AG76" s="199">
        <v>10</v>
      </c>
      <c r="AH76" s="199">
        <v>9</v>
      </c>
      <c r="AI76" s="199">
        <v>1</v>
      </c>
      <c r="AJ76" s="474">
        <v>50</v>
      </c>
      <c r="AK76" s="191">
        <v>20</v>
      </c>
      <c r="AL76" s="190">
        <v>70</v>
      </c>
      <c r="AM76" s="475">
        <v>30</v>
      </c>
      <c r="AN76" s="239" t="s">
        <v>327</v>
      </c>
      <c r="AO76" s="239">
        <v>10</v>
      </c>
      <c r="AP76" s="239">
        <v>10</v>
      </c>
      <c r="AQ76" s="239">
        <v>9</v>
      </c>
      <c r="AR76" s="239">
        <v>1</v>
      </c>
      <c r="AS76" s="230">
        <v>70</v>
      </c>
      <c r="AT76" s="471"/>
      <c r="AU76" s="231">
        <v>18</v>
      </c>
      <c r="AV76" s="229"/>
      <c r="AW76" s="1153" t="s">
        <v>91</v>
      </c>
      <c r="AX76" s="1155">
        <v>10</v>
      </c>
      <c r="AY76" s="1155">
        <v>10</v>
      </c>
      <c r="AZ76" s="1155">
        <v>10</v>
      </c>
      <c r="BA76" s="1153"/>
      <c r="BB76" s="1156">
        <v>50</v>
      </c>
      <c r="BC76" s="1156">
        <v>20</v>
      </c>
      <c r="BD76" s="1153">
        <v>70</v>
      </c>
      <c r="BE76" s="1153">
        <v>30</v>
      </c>
      <c r="BF76" s="199">
        <v>10</v>
      </c>
      <c r="BG76" s="199">
        <v>10</v>
      </c>
      <c r="BH76" s="199">
        <v>10</v>
      </c>
      <c r="BI76" s="191">
        <v>70</v>
      </c>
      <c r="BJ76" s="190">
        <v>100</v>
      </c>
      <c r="BK76" s="232">
        <v>30</v>
      </c>
      <c r="BL76" s="235">
        <v>30</v>
      </c>
      <c r="BM76" s="236">
        <v>40</v>
      </c>
      <c r="BN76" s="33"/>
      <c r="BO76" s="25"/>
      <c r="BP76" s="25"/>
      <c r="BQ76" s="7" t="str">
        <f t="shared" si="30"/>
        <v/>
      </c>
      <c r="BR76" s="267"/>
      <c r="BS76" s="7">
        <f t="shared" si="31"/>
        <v>44</v>
      </c>
      <c r="BT76" s="267"/>
      <c r="BU76" s="7">
        <f t="shared" si="32"/>
        <v>44</v>
      </c>
      <c r="BV76" s="267"/>
      <c r="BW76" s="7">
        <f t="shared" si="33"/>
        <v>42</v>
      </c>
      <c r="BX76" s="267"/>
      <c r="BY76" s="7">
        <f t="shared" si="34"/>
        <v>40</v>
      </c>
      <c r="BZ76" s="267"/>
      <c r="CA76" s="7">
        <f t="shared" si="35"/>
        <v>36</v>
      </c>
      <c r="CB76" s="267"/>
      <c r="CC76" s="7">
        <f t="shared" si="36"/>
        <v>34</v>
      </c>
      <c r="CD76" s="267"/>
      <c r="CE76" s="7">
        <f t="shared" si="37"/>
        <v>24</v>
      </c>
      <c r="CF76" s="267"/>
      <c r="CG76" s="7">
        <f t="shared" si="38"/>
        <v>28</v>
      </c>
      <c r="CH76" s="267"/>
      <c r="CI76" s="7">
        <f t="shared" si="39"/>
        <v>24</v>
      </c>
      <c r="CJ76" s="267"/>
      <c r="CK76" s="7">
        <f t="shared" si="40"/>
        <v>24</v>
      </c>
      <c r="CL76" s="267"/>
      <c r="CM76" s="7">
        <f t="shared" si="41"/>
        <v>22</v>
      </c>
      <c r="CN76" s="267"/>
      <c r="CO76" s="53"/>
      <c r="CP76" s="8">
        <f t="shared" si="45"/>
        <v>44</v>
      </c>
      <c r="CQ76" s="9" t="str">
        <f t="shared" si="45"/>
        <v/>
      </c>
      <c r="CR76" s="8">
        <f t="shared" si="42"/>
        <v>88</v>
      </c>
      <c r="CS76" s="9" t="str">
        <f t="shared" si="42"/>
        <v/>
      </c>
      <c r="CT76" s="8">
        <f t="shared" si="42"/>
        <v>130</v>
      </c>
      <c r="CU76" s="9" t="str">
        <f t="shared" si="42"/>
        <v/>
      </c>
      <c r="CV76" s="8">
        <f t="shared" si="42"/>
        <v>170</v>
      </c>
      <c r="CW76" s="9" t="str">
        <f t="shared" si="42"/>
        <v/>
      </c>
      <c r="CX76" s="8">
        <f t="shared" si="42"/>
        <v>206</v>
      </c>
      <c r="CY76" s="9" t="str">
        <f t="shared" si="42"/>
        <v/>
      </c>
      <c r="CZ76" s="8">
        <f t="shared" si="42"/>
        <v>240</v>
      </c>
      <c r="DA76" s="9" t="str">
        <f t="shared" si="42"/>
        <v/>
      </c>
      <c r="DB76" s="8">
        <f t="shared" si="42"/>
        <v>264</v>
      </c>
      <c r="DC76" s="9" t="str">
        <f t="shared" si="42"/>
        <v/>
      </c>
      <c r="DD76" s="8">
        <f t="shared" si="42"/>
        <v>292</v>
      </c>
      <c r="DE76" s="9" t="str">
        <f t="shared" si="42"/>
        <v/>
      </c>
      <c r="DF76" s="8">
        <f t="shared" si="42"/>
        <v>316</v>
      </c>
      <c r="DG76" s="9" t="str">
        <f t="shared" si="27"/>
        <v/>
      </c>
      <c r="DH76" s="8">
        <f t="shared" si="21"/>
        <v>340</v>
      </c>
      <c r="DI76" s="9" t="str">
        <f t="shared" si="21"/>
        <v/>
      </c>
      <c r="DJ76" s="268">
        <f t="shared" si="43"/>
        <v>362</v>
      </c>
      <c r="DK76" s="269">
        <f t="shared" si="44"/>
        <v>0</v>
      </c>
      <c r="EE76" s="519"/>
      <c r="EF76" s="505"/>
      <c r="EG76" s="519"/>
      <c r="EH76" s="519"/>
      <c r="EI76" s="519"/>
      <c r="EJ76" s="519"/>
      <c r="EL76" s="484">
        <v>1</v>
      </c>
      <c r="EM76" s="55">
        <f t="shared" si="28"/>
        <v>3</v>
      </c>
      <c r="EN76" s="57"/>
      <c r="EO76" s="57"/>
      <c r="EP76" s="57"/>
      <c r="EQ76" s="57"/>
      <c r="ER76" s="55">
        <v>30</v>
      </c>
      <c r="ES76" s="485">
        <f t="shared" si="29"/>
        <v>60</v>
      </c>
    </row>
    <row r="77" spans="1:149" ht="18" customHeight="1">
      <c r="A77" s="193"/>
      <c r="B77" s="208"/>
      <c r="C77" s="199"/>
      <c r="D77" s="208"/>
      <c r="E77" s="194">
        <v>11169</v>
      </c>
      <c r="F77" s="209"/>
      <c r="G77" s="205" t="s">
        <v>690</v>
      </c>
      <c r="H77" s="206" t="s">
        <v>691</v>
      </c>
      <c r="I77" s="205" t="s">
        <v>692</v>
      </c>
      <c r="J77" s="232">
        <v>10</v>
      </c>
      <c r="K77" s="232">
        <v>10</v>
      </c>
      <c r="L77" s="232">
        <v>8</v>
      </c>
      <c r="M77" s="232">
        <v>2</v>
      </c>
      <c r="N77" s="233">
        <v>70</v>
      </c>
      <c r="O77" s="234">
        <v>100</v>
      </c>
      <c r="P77" s="199">
        <v>10</v>
      </c>
      <c r="Q77" s="199">
        <v>10</v>
      </c>
      <c r="R77" s="199">
        <v>8</v>
      </c>
      <c r="S77" s="199">
        <v>2</v>
      </c>
      <c r="T77" s="189">
        <v>70</v>
      </c>
      <c r="U77" s="190">
        <v>100</v>
      </c>
      <c r="V77" s="239" t="s">
        <v>327</v>
      </c>
      <c r="W77" s="239">
        <v>10</v>
      </c>
      <c r="X77" s="239">
        <v>10</v>
      </c>
      <c r="Y77" s="239">
        <v>9</v>
      </c>
      <c r="Z77" s="523">
        <v>1</v>
      </c>
      <c r="AA77" s="228">
        <v>30</v>
      </c>
      <c r="AB77" s="471">
        <v>20</v>
      </c>
      <c r="AC77" s="231">
        <v>70</v>
      </c>
      <c r="AD77" s="229">
        <v>30</v>
      </c>
      <c r="AE77" s="199" t="s">
        <v>327</v>
      </c>
      <c r="AF77" s="199">
        <v>10</v>
      </c>
      <c r="AG77" s="199">
        <v>10</v>
      </c>
      <c r="AH77" s="199">
        <v>9</v>
      </c>
      <c r="AI77" s="199">
        <v>1</v>
      </c>
      <c r="AJ77" s="474">
        <v>50</v>
      </c>
      <c r="AK77" s="191">
        <v>20</v>
      </c>
      <c r="AL77" s="190">
        <v>70</v>
      </c>
      <c r="AM77" s="475">
        <v>30</v>
      </c>
      <c r="AN77" s="239" t="s">
        <v>327</v>
      </c>
      <c r="AO77" s="239">
        <v>10</v>
      </c>
      <c r="AP77" s="239">
        <v>10</v>
      </c>
      <c r="AQ77" s="239">
        <v>9</v>
      </c>
      <c r="AR77" s="239">
        <v>1</v>
      </c>
      <c r="AS77" s="230">
        <v>70</v>
      </c>
      <c r="AT77" s="471"/>
      <c r="AU77" s="231">
        <v>18</v>
      </c>
      <c r="AV77" s="229"/>
      <c r="AW77" s="1153" t="s">
        <v>91</v>
      </c>
      <c r="AX77" s="1155">
        <v>10</v>
      </c>
      <c r="AY77" s="1155">
        <v>10</v>
      </c>
      <c r="AZ77" s="1155">
        <v>10</v>
      </c>
      <c r="BA77" s="1153"/>
      <c r="BB77" s="1156">
        <v>50</v>
      </c>
      <c r="BC77" s="1156">
        <v>20</v>
      </c>
      <c r="BD77" s="1153">
        <v>70</v>
      </c>
      <c r="BE77" s="1153">
        <v>30</v>
      </c>
      <c r="BF77" s="199">
        <v>10</v>
      </c>
      <c r="BG77" s="199">
        <v>10</v>
      </c>
      <c r="BH77" s="199">
        <v>10</v>
      </c>
      <c r="BI77" s="191">
        <v>70</v>
      </c>
      <c r="BJ77" s="190">
        <v>100</v>
      </c>
      <c r="BK77" s="232">
        <v>30</v>
      </c>
      <c r="BL77" s="235">
        <v>30</v>
      </c>
      <c r="BM77" s="236">
        <v>40</v>
      </c>
      <c r="BN77" s="33"/>
      <c r="BO77" s="25"/>
      <c r="BP77" s="25"/>
      <c r="BQ77" s="7" t="str">
        <f t="shared" si="30"/>
        <v/>
      </c>
      <c r="BR77" s="267"/>
      <c r="BS77" s="7">
        <f t="shared" si="31"/>
        <v>44</v>
      </c>
      <c r="BT77" s="267"/>
      <c r="BU77" s="7">
        <f t="shared" si="32"/>
        <v>44</v>
      </c>
      <c r="BV77" s="267"/>
      <c r="BW77" s="7">
        <f t="shared" si="33"/>
        <v>42</v>
      </c>
      <c r="BX77" s="267"/>
      <c r="BY77" s="7">
        <f t="shared" si="34"/>
        <v>40</v>
      </c>
      <c r="BZ77" s="267"/>
      <c r="CA77" s="7">
        <f t="shared" si="35"/>
        <v>36</v>
      </c>
      <c r="CB77" s="267"/>
      <c r="CC77" s="7">
        <f t="shared" si="36"/>
        <v>34</v>
      </c>
      <c r="CD77" s="267"/>
      <c r="CE77" s="7">
        <f t="shared" si="37"/>
        <v>24</v>
      </c>
      <c r="CF77" s="267"/>
      <c r="CG77" s="7">
        <f t="shared" si="38"/>
        <v>28</v>
      </c>
      <c r="CH77" s="267"/>
      <c r="CI77" s="7">
        <f t="shared" si="39"/>
        <v>24</v>
      </c>
      <c r="CJ77" s="267"/>
      <c r="CK77" s="7">
        <f t="shared" si="40"/>
        <v>24</v>
      </c>
      <c r="CL77" s="267"/>
      <c r="CM77" s="7">
        <f t="shared" si="41"/>
        <v>22</v>
      </c>
      <c r="CN77" s="267"/>
      <c r="CO77" s="53"/>
      <c r="CP77" s="8">
        <f t="shared" si="45"/>
        <v>44</v>
      </c>
      <c r="CQ77" s="9" t="str">
        <f t="shared" si="45"/>
        <v/>
      </c>
      <c r="CR77" s="8">
        <f t="shared" si="42"/>
        <v>88</v>
      </c>
      <c r="CS77" s="9" t="str">
        <f t="shared" si="42"/>
        <v/>
      </c>
      <c r="CT77" s="8">
        <f t="shared" si="42"/>
        <v>130</v>
      </c>
      <c r="CU77" s="9" t="str">
        <f t="shared" si="42"/>
        <v/>
      </c>
      <c r="CV77" s="8">
        <f t="shared" si="42"/>
        <v>170</v>
      </c>
      <c r="CW77" s="9" t="str">
        <f t="shared" si="42"/>
        <v/>
      </c>
      <c r="CX77" s="8">
        <f t="shared" si="42"/>
        <v>206</v>
      </c>
      <c r="CY77" s="9" t="str">
        <f t="shared" si="42"/>
        <v/>
      </c>
      <c r="CZ77" s="8">
        <f t="shared" si="42"/>
        <v>240</v>
      </c>
      <c r="DA77" s="9" t="str">
        <f t="shared" si="42"/>
        <v/>
      </c>
      <c r="DB77" s="8">
        <f t="shared" si="42"/>
        <v>264</v>
      </c>
      <c r="DC77" s="9" t="str">
        <f t="shared" si="42"/>
        <v/>
      </c>
      <c r="DD77" s="8">
        <f t="shared" si="42"/>
        <v>292</v>
      </c>
      <c r="DE77" s="9" t="str">
        <f t="shared" si="42"/>
        <v/>
      </c>
      <c r="DF77" s="8">
        <f t="shared" si="42"/>
        <v>316</v>
      </c>
      <c r="DG77" s="9" t="str">
        <f t="shared" si="27"/>
        <v/>
      </c>
      <c r="DH77" s="8">
        <f t="shared" si="21"/>
        <v>340</v>
      </c>
      <c r="DI77" s="9" t="str">
        <f t="shared" si="21"/>
        <v/>
      </c>
      <c r="DJ77" s="268">
        <f t="shared" si="43"/>
        <v>362</v>
      </c>
      <c r="DK77" s="269">
        <f t="shared" si="44"/>
        <v>0</v>
      </c>
      <c r="EE77" s="519"/>
      <c r="EF77" s="505"/>
      <c r="EG77" s="519"/>
      <c r="EH77" s="519"/>
      <c r="EI77" s="519"/>
      <c r="EJ77" s="519"/>
      <c r="EL77" s="484">
        <v>0</v>
      </c>
      <c r="EM77" s="55">
        <f t="shared" si="28"/>
        <v>0</v>
      </c>
      <c r="EN77" s="57"/>
      <c r="EO77" s="57"/>
      <c r="EP77" s="57"/>
      <c r="EQ77" s="57"/>
      <c r="ER77" s="55">
        <v>29</v>
      </c>
      <c r="ES77" s="485">
        <f t="shared" si="29"/>
        <v>58</v>
      </c>
    </row>
    <row r="78" spans="1:149" ht="18" customHeight="1">
      <c r="A78" s="193"/>
      <c r="B78" s="208"/>
      <c r="C78" s="199"/>
      <c r="D78" s="208"/>
      <c r="E78" s="194">
        <v>11170</v>
      </c>
      <c r="F78" s="209"/>
      <c r="G78" s="205" t="s">
        <v>693</v>
      </c>
      <c r="H78" s="206" t="s">
        <v>694</v>
      </c>
      <c r="I78" s="205" t="s">
        <v>695</v>
      </c>
      <c r="J78" s="232">
        <v>10</v>
      </c>
      <c r="K78" s="232">
        <v>10</v>
      </c>
      <c r="L78" s="232">
        <v>8</v>
      </c>
      <c r="M78" s="232">
        <v>2</v>
      </c>
      <c r="N78" s="233">
        <v>70</v>
      </c>
      <c r="O78" s="234">
        <v>100</v>
      </c>
      <c r="P78" s="199">
        <v>10</v>
      </c>
      <c r="Q78" s="199">
        <v>10</v>
      </c>
      <c r="R78" s="199">
        <v>8</v>
      </c>
      <c r="S78" s="199">
        <v>2</v>
      </c>
      <c r="T78" s="189">
        <v>70</v>
      </c>
      <c r="U78" s="190">
        <v>100</v>
      </c>
      <c r="V78" s="239" t="s">
        <v>327</v>
      </c>
      <c r="W78" s="239">
        <v>10</v>
      </c>
      <c r="X78" s="239">
        <v>10</v>
      </c>
      <c r="Y78" s="239">
        <v>9</v>
      </c>
      <c r="Z78" s="523">
        <v>1</v>
      </c>
      <c r="AA78" s="228">
        <v>30</v>
      </c>
      <c r="AB78" s="471">
        <v>20</v>
      </c>
      <c r="AC78" s="231">
        <v>70</v>
      </c>
      <c r="AD78" s="229">
        <v>30</v>
      </c>
      <c r="AE78" s="199" t="s">
        <v>327</v>
      </c>
      <c r="AF78" s="199">
        <v>10</v>
      </c>
      <c r="AG78" s="199">
        <v>10</v>
      </c>
      <c r="AH78" s="199">
        <v>9</v>
      </c>
      <c r="AI78" s="199">
        <v>1</v>
      </c>
      <c r="AJ78" s="474">
        <v>50</v>
      </c>
      <c r="AK78" s="191">
        <v>20</v>
      </c>
      <c r="AL78" s="190">
        <v>70</v>
      </c>
      <c r="AM78" s="475">
        <v>30</v>
      </c>
      <c r="AN78" s="239" t="s">
        <v>327</v>
      </c>
      <c r="AO78" s="239">
        <v>10</v>
      </c>
      <c r="AP78" s="239">
        <v>10</v>
      </c>
      <c r="AQ78" s="239">
        <v>9</v>
      </c>
      <c r="AR78" s="239">
        <v>1</v>
      </c>
      <c r="AS78" s="230">
        <v>70</v>
      </c>
      <c r="AT78" s="471"/>
      <c r="AU78" s="231">
        <v>18</v>
      </c>
      <c r="AV78" s="229"/>
      <c r="AW78" s="1153" t="s">
        <v>91</v>
      </c>
      <c r="AX78" s="1155">
        <v>10</v>
      </c>
      <c r="AY78" s="1155">
        <v>10</v>
      </c>
      <c r="AZ78" s="1155">
        <v>10</v>
      </c>
      <c r="BA78" s="1153"/>
      <c r="BB78" s="1156">
        <v>50</v>
      </c>
      <c r="BC78" s="1156">
        <v>20</v>
      </c>
      <c r="BD78" s="1153">
        <v>70</v>
      </c>
      <c r="BE78" s="1153">
        <v>30</v>
      </c>
      <c r="BF78" s="199">
        <v>10</v>
      </c>
      <c r="BG78" s="199">
        <v>10</v>
      </c>
      <c r="BH78" s="199">
        <v>10</v>
      </c>
      <c r="BI78" s="191">
        <v>70</v>
      </c>
      <c r="BJ78" s="190">
        <v>100</v>
      </c>
      <c r="BK78" s="232">
        <v>30</v>
      </c>
      <c r="BL78" s="235">
        <v>30</v>
      </c>
      <c r="BM78" s="236">
        <v>40</v>
      </c>
      <c r="BN78" s="33"/>
      <c r="BO78" s="25"/>
      <c r="BP78" s="25"/>
      <c r="BQ78" s="7" t="str">
        <f t="shared" si="30"/>
        <v/>
      </c>
      <c r="BR78" s="267"/>
      <c r="BS78" s="7">
        <f t="shared" si="31"/>
        <v>44</v>
      </c>
      <c r="BT78" s="267"/>
      <c r="BU78" s="7">
        <f t="shared" si="32"/>
        <v>44</v>
      </c>
      <c r="BV78" s="267"/>
      <c r="BW78" s="7">
        <f t="shared" si="33"/>
        <v>42</v>
      </c>
      <c r="BX78" s="267"/>
      <c r="BY78" s="7">
        <f t="shared" si="34"/>
        <v>40</v>
      </c>
      <c r="BZ78" s="267"/>
      <c r="CA78" s="7">
        <f t="shared" si="35"/>
        <v>36</v>
      </c>
      <c r="CB78" s="267"/>
      <c r="CC78" s="7">
        <f t="shared" si="36"/>
        <v>34</v>
      </c>
      <c r="CD78" s="267"/>
      <c r="CE78" s="7">
        <f t="shared" si="37"/>
        <v>24</v>
      </c>
      <c r="CF78" s="267"/>
      <c r="CG78" s="7">
        <f t="shared" si="38"/>
        <v>28</v>
      </c>
      <c r="CH78" s="267"/>
      <c r="CI78" s="7">
        <f t="shared" si="39"/>
        <v>24</v>
      </c>
      <c r="CJ78" s="267"/>
      <c r="CK78" s="7">
        <f t="shared" si="40"/>
        <v>24</v>
      </c>
      <c r="CL78" s="267"/>
      <c r="CM78" s="7">
        <f t="shared" si="41"/>
        <v>22</v>
      </c>
      <c r="CN78" s="267"/>
      <c r="CO78" s="53"/>
      <c r="CP78" s="8">
        <f t="shared" si="45"/>
        <v>44</v>
      </c>
      <c r="CQ78" s="9" t="str">
        <f t="shared" si="45"/>
        <v/>
      </c>
      <c r="CR78" s="8">
        <f t="shared" si="42"/>
        <v>88</v>
      </c>
      <c r="CS78" s="9" t="str">
        <f t="shared" si="42"/>
        <v/>
      </c>
      <c r="CT78" s="8">
        <f t="shared" si="42"/>
        <v>130</v>
      </c>
      <c r="CU78" s="9" t="str">
        <f t="shared" si="42"/>
        <v/>
      </c>
      <c r="CV78" s="8">
        <f t="shared" si="42"/>
        <v>170</v>
      </c>
      <c r="CW78" s="9" t="str">
        <f t="shared" si="42"/>
        <v/>
      </c>
      <c r="CX78" s="8">
        <f t="shared" si="42"/>
        <v>206</v>
      </c>
      <c r="CY78" s="9" t="str">
        <f t="shared" si="42"/>
        <v/>
      </c>
      <c r="CZ78" s="8">
        <f t="shared" si="42"/>
        <v>240</v>
      </c>
      <c r="DA78" s="9" t="str">
        <f t="shared" si="42"/>
        <v/>
      </c>
      <c r="DB78" s="8">
        <f t="shared" si="42"/>
        <v>264</v>
      </c>
      <c r="DC78" s="9" t="str">
        <f t="shared" si="42"/>
        <v/>
      </c>
      <c r="DD78" s="8">
        <f t="shared" si="42"/>
        <v>292</v>
      </c>
      <c r="DE78" s="9" t="str">
        <f t="shared" si="42"/>
        <v/>
      </c>
      <c r="DF78" s="8">
        <f t="shared" si="42"/>
        <v>316</v>
      </c>
      <c r="DG78" s="9" t="str">
        <f t="shared" si="27"/>
        <v/>
      </c>
      <c r="DH78" s="8">
        <f t="shared" si="21"/>
        <v>340</v>
      </c>
      <c r="DI78" s="9" t="str">
        <f t="shared" si="21"/>
        <v/>
      </c>
      <c r="DJ78" s="268">
        <f t="shared" si="43"/>
        <v>362</v>
      </c>
      <c r="DK78" s="269">
        <f t="shared" si="44"/>
        <v>0</v>
      </c>
      <c r="EE78" s="519"/>
      <c r="EF78" s="505"/>
      <c r="EG78" s="519"/>
      <c r="EH78" s="519"/>
      <c r="EI78" s="519"/>
      <c r="EJ78" s="519"/>
      <c r="EL78" s="484"/>
      <c r="EM78" s="55"/>
      <c r="EN78" s="57"/>
      <c r="EO78" s="57"/>
      <c r="EP78" s="57"/>
      <c r="EQ78" s="57"/>
      <c r="ER78" s="55">
        <v>28</v>
      </c>
      <c r="ES78" s="485">
        <f>ROUNDUP(ER78/ER$6*ES$6,0)</f>
        <v>56</v>
      </c>
    </row>
    <row r="79" spans="1:149" ht="18" customHeight="1">
      <c r="A79" s="193"/>
      <c r="B79" s="208"/>
      <c r="C79" s="199"/>
      <c r="D79" s="208"/>
      <c r="E79" s="194">
        <v>11171</v>
      </c>
      <c r="F79" s="209"/>
      <c r="G79" s="205" t="s">
        <v>696</v>
      </c>
      <c r="H79" s="206" t="s">
        <v>697</v>
      </c>
      <c r="I79" s="205" t="s">
        <v>698</v>
      </c>
      <c r="J79" s="232">
        <v>10</v>
      </c>
      <c r="K79" s="232">
        <v>10</v>
      </c>
      <c r="L79" s="232">
        <v>8</v>
      </c>
      <c r="M79" s="232">
        <v>2</v>
      </c>
      <c r="N79" s="233">
        <v>70</v>
      </c>
      <c r="O79" s="234">
        <v>100</v>
      </c>
      <c r="P79" s="199">
        <v>10</v>
      </c>
      <c r="Q79" s="199">
        <v>10</v>
      </c>
      <c r="R79" s="199">
        <v>8</v>
      </c>
      <c r="S79" s="199">
        <v>2</v>
      </c>
      <c r="T79" s="189">
        <v>70</v>
      </c>
      <c r="U79" s="190">
        <v>100</v>
      </c>
      <c r="V79" s="239" t="s">
        <v>327</v>
      </c>
      <c r="W79" s="239">
        <v>10</v>
      </c>
      <c r="X79" s="239">
        <v>10</v>
      </c>
      <c r="Y79" s="239">
        <v>9</v>
      </c>
      <c r="Z79" s="523">
        <v>1</v>
      </c>
      <c r="AA79" s="228">
        <v>30</v>
      </c>
      <c r="AB79" s="471">
        <v>20</v>
      </c>
      <c r="AC79" s="231">
        <v>70</v>
      </c>
      <c r="AD79" s="229">
        <v>30</v>
      </c>
      <c r="AE79" s="199" t="s">
        <v>327</v>
      </c>
      <c r="AF79" s="199">
        <v>10</v>
      </c>
      <c r="AG79" s="199">
        <v>10</v>
      </c>
      <c r="AH79" s="199">
        <v>9</v>
      </c>
      <c r="AI79" s="199">
        <v>1</v>
      </c>
      <c r="AJ79" s="474">
        <v>50</v>
      </c>
      <c r="AK79" s="191">
        <v>20</v>
      </c>
      <c r="AL79" s="190">
        <v>70</v>
      </c>
      <c r="AM79" s="475">
        <v>30</v>
      </c>
      <c r="AN79" s="239" t="s">
        <v>327</v>
      </c>
      <c r="AO79" s="239">
        <v>10</v>
      </c>
      <c r="AP79" s="239">
        <v>10</v>
      </c>
      <c r="AQ79" s="239">
        <v>9</v>
      </c>
      <c r="AR79" s="239">
        <v>1</v>
      </c>
      <c r="AS79" s="230">
        <v>70</v>
      </c>
      <c r="AT79" s="471"/>
      <c r="AU79" s="231">
        <v>18</v>
      </c>
      <c r="AV79" s="229"/>
      <c r="AW79" s="1153" t="s">
        <v>91</v>
      </c>
      <c r="AX79" s="1155">
        <v>10</v>
      </c>
      <c r="AY79" s="1155">
        <v>10</v>
      </c>
      <c r="AZ79" s="1155">
        <v>10</v>
      </c>
      <c r="BA79" s="1153"/>
      <c r="BB79" s="1156">
        <v>50</v>
      </c>
      <c r="BC79" s="1156">
        <v>20</v>
      </c>
      <c r="BD79" s="1153">
        <v>70</v>
      </c>
      <c r="BE79" s="1153">
        <v>30</v>
      </c>
      <c r="BF79" s="199">
        <v>10</v>
      </c>
      <c r="BG79" s="199">
        <v>10</v>
      </c>
      <c r="BH79" s="199">
        <v>10</v>
      </c>
      <c r="BI79" s="191">
        <v>70</v>
      </c>
      <c r="BJ79" s="190">
        <v>100</v>
      </c>
      <c r="BK79" s="232">
        <v>30</v>
      </c>
      <c r="BL79" s="235">
        <v>30</v>
      </c>
      <c r="BM79" s="236">
        <v>40</v>
      </c>
      <c r="BN79" s="33"/>
      <c r="BO79" s="25"/>
      <c r="BP79" s="25"/>
      <c r="BQ79" s="7" t="str">
        <f t="shared" si="30"/>
        <v/>
      </c>
      <c r="BR79" s="267"/>
      <c r="BS79" s="7">
        <f t="shared" si="31"/>
        <v>44</v>
      </c>
      <c r="BT79" s="267"/>
      <c r="BU79" s="7">
        <f t="shared" si="32"/>
        <v>44</v>
      </c>
      <c r="BV79" s="267"/>
      <c r="BW79" s="7">
        <f t="shared" si="33"/>
        <v>42</v>
      </c>
      <c r="BX79" s="267"/>
      <c r="BY79" s="7">
        <f t="shared" si="34"/>
        <v>40</v>
      </c>
      <c r="BZ79" s="267"/>
      <c r="CA79" s="7">
        <f t="shared" si="35"/>
        <v>36</v>
      </c>
      <c r="CB79" s="267"/>
      <c r="CC79" s="7">
        <f t="shared" si="36"/>
        <v>34</v>
      </c>
      <c r="CD79" s="267"/>
      <c r="CE79" s="7">
        <f t="shared" si="37"/>
        <v>24</v>
      </c>
      <c r="CF79" s="267"/>
      <c r="CG79" s="7">
        <f t="shared" si="38"/>
        <v>28</v>
      </c>
      <c r="CH79" s="267"/>
      <c r="CI79" s="7">
        <f t="shared" si="39"/>
        <v>24</v>
      </c>
      <c r="CJ79" s="267"/>
      <c r="CK79" s="7">
        <f t="shared" si="40"/>
        <v>24</v>
      </c>
      <c r="CL79" s="267"/>
      <c r="CM79" s="7">
        <f t="shared" si="41"/>
        <v>22</v>
      </c>
      <c r="CN79" s="267"/>
      <c r="CO79" s="53"/>
      <c r="CP79" s="8">
        <f t="shared" si="45"/>
        <v>44</v>
      </c>
      <c r="CQ79" s="9" t="str">
        <f t="shared" si="45"/>
        <v/>
      </c>
      <c r="CR79" s="8">
        <f t="shared" si="42"/>
        <v>88</v>
      </c>
      <c r="CS79" s="9" t="str">
        <f t="shared" si="42"/>
        <v/>
      </c>
      <c r="CT79" s="8">
        <f t="shared" si="42"/>
        <v>130</v>
      </c>
      <c r="CU79" s="9" t="str">
        <f t="shared" si="42"/>
        <v/>
      </c>
      <c r="CV79" s="8">
        <f t="shared" si="42"/>
        <v>170</v>
      </c>
      <c r="CW79" s="9" t="str">
        <f t="shared" si="42"/>
        <v/>
      </c>
      <c r="CX79" s="8">
        <f t="shared" si="42"/>
        <v>206</v>
      </c>
      <c r="CY79" s="9" t="str">
        <f t="shared" si="42"/>
        <v/>
      </c>
      <c r="CZ79" s="8">
        <f t="shared" si="42"/>
        <v>240</v>
      </c>
      <c r="DA79" s="9" t="str">
        <f t="shared" si="42"/>
        <v/>
      </c>
      <c r="DB79" s="8">
        <f t="shared" si="42"/>
        <v>264</v>
      </c>
      <c r="DC79" s="9" t="str">
        <f t="shared" si="42"/>
        <v/>
      </c>
      <c r="DD79" s="8">
        <f t="shared" si="42"/>
        <v>292</v>
      </c>
      <c r="DE79" s="9" t="str">
        <f t="shared" si="42"/>
        <v/>
      </c>
      <c r="DF79" s="8">
        <f t="shared" si="42"/>
        <v>316</v>
      </c>
      <c r="DG79" s="9" t="str">
        <f t="shared" si="27"/>
        <v/>
      </c>
      <c r="DH79" s="8">
        <f t="shared" si="21"/>
        <v>340</v>
      </c>
      <c r="DI79" s="9" t="str">
        <f t="shared" si="21"/>
        <v/>
      </c>
      <c r="DJ79" s="268">
        <f t="shared" si="43"/>
        <v>362</v>
      </c>
      <c r="DK79" s="269">
        <f t="shared" si="44"/>
        <v>0</v>
      </c>
      <c r="EE79" s="519"/>
      <c r="EF79" s="505"/>
      <c r="EG79" s="519"/>
      <c r="EH79" s="519"/>
      <c r="EI79" s="519"/>
      <c r="EJ79" s="519"/>
      <c r="EL79" s="484"/>
      <c r="EM79" s="55"/>
      <c r="EN79" s="57"/>
      <c r="EO79" s="57"/>
      <c r="EP79" s="57"/>
      <c r="EQ79" s="57"/>
      <c r="ER79" s="55">
        <v>27</v>
      </c>
      <c r="ES79" s="485">
        <f t="shared" ref="ES79:ES106" si="46">ROUNDUP(ER79/ER$6*ES$6,0)</f>
        <v>54</v>
      </c>
    </row>
    <row r="80" spans="1:149" ht="18" customHeight="1">
      <c r="A80" s="193"/>
      <c r="B80" s="208"/>
      <c r="C80" s="199"/>
      <c r="D80" s="208"/>
      <c r="E80" s="194">
        <v>11172</v>
      </c>
      <c r="F80" s="209"/>
      <c r="G80" s="205" t="s">
        <v>699</v>
      </c>
      <c r="H80" s="206" t="s">
        <v>700</v>
      </c>
      <c r="I80" s="205" t="s">
        <v>701</v>
      </c>
      <c r="J80" s="232">
        <v>10</v>
      </c>
      <c r="K80" s="232">
        <v>10</v>
      </c>
      <c r="L80" s="232">
        <v>8</v>
      </c>
      <c r="M80" s="232">
        <v>2</v>
      </c>
      <c r="N80" s="233">
        <v>70</v>
      </c>
      <c r="O80" s="234">
        <v>100</v>
      </c>
      <c r="P80" s="199">
        <v>10</v>
      </c>
      <c r="Q80" s="199">
        <v>10</v>
      </c>
      <c r="R80" s="199">
        <v>8</v>
      </c>
      <c r="S80" s="199">
        <v>2</v>
      </c>
      <c r="T80" s="189">
        <v>70</v>
      </c>
      <c r="U80" s="190">
        <v>100</v>
      </c>
      <c r="V80" s="239" t="s">
        <v>327</v>
      </c>
      <c r="W80" s="239">
        <v>10</v>
      </c>
      <c r="X80" s="239">
        <v>10</v>
      </c>
      <c r="Y80" s="239">
        <v>9</v>
      </c>
      <c r="Z80" s="523">
        <v>1</v>
      </c>
      <c r="AA80" s="228">
        <v>30</v>
      </c>
      <c r="AB80" s="471">
        <v>20</v>
      </c>
      <c r="AC80" s="231">
        <v>70</v>
      </c>
      <c r="AD80" s="229">
        <v>30</v>
      </c>
      <c r="AE80" s="199" t="s">
        <v>327</v>
      </c>
      <c r="AF80" s="199">
        <v>10</v>
      </c>
      <c r="AG80" s="199">
        <v>10</v>
      </c>
      <c r="AH80" s="199">
        <v>9</v>
      </c>
      <c r="AI80" s="199">
        <v>1</v>
      </c>
      <c r="AJ80" s="474">
        <v>50</v>
      </c>
      <c r="AK80" s="191">
        <v>20</v>
      </c>
      <c r="AL80" s="190">
        <v>70</v>
      </c>
      <c r="AM80" s="475">
        <v>30</v>
      </c>
      <c r="AN80" s="239" t="s">
        <v>327</v>
      </c>
      <c r="AO80" s="239">
        <v>10</v>
      </c>
      <c r="AP80" s="239">
        <v>10</v>
      </c>
      <c r="AQ80" s="239">
        <v>9</v>
      </c>
      <c r="AR80" s="239">
        <v>1</v>
      </c>
      <c r="AS80" s="230">
        <v>70</v>
      </c>
      <c r="AT80" s="471"/>
      <c r="AU80" s="231">
        <v>18</v>
      </c>
      <c r="AV80" s="229"/>
      <c r="AW80" s="1153" t="s">
        <v>91</v>
      </c>
      <c r="AX80" s="1155">
        <v>10</v>
      </c>
      <c r="AY80" s="1155">
        <v>10</v>
      </c>
      <c r="AZ80" s="1155">
        <v>10</v>
      </c>
      <c r="BA80" s="1153"/>
      <c r="BB80" s="1156">
        <v>50</v>
      </c>
      <c r="BC80" s="1156">
        <v>20</v>
      </c>
      <c r="BD80" s="1153">
        <v>70</v>
      </c>
      <c r="BE80" s="1153">
        <v>30</v>
      </c>
      <c r="BF80" s="199">
        <v>10</v>
      </c>
      <c r="BG80" s="199">
        <v>10</v>
      </c>
      <c r="BH80" s="199">
        <v>10</v>
      </c>
      <c r="BI80" s="191">
        <v>70</v>
      </c>
      <c r="BJ80" s="190">
        <v>100</v>
      </c>
      <c r="BK80" s="232">
        <v>30</v>
      </c>
      <c r="BL80" s="235">
        <v>30</v>
      </c>
      <c r="BM80" s="236">
        <v>40</v>
      </c>
      <c r="BN80" s="33"/>
      <c r="BO80" s="25"/>
      <c r="BP80" s="25"/>
      <c r="BQ80" s="7" t="str">
        <f t="shared" si="30"/>
        <v/>
      </c>
      <c r="BR80" s="267"/>
      <c r="BS80" s="7">
        <f t="shared" si="31"/>
        <v>44</v>
      </c>
      <c r="BT80" s="267"/>
      <c r="BU80" s="7">
        <f t="shared" si="32"/>
        <v>44</v>
      </c>
      <c r="BV80" s="267"/>
      <c r="BW80" s="7">
        <f t="shared" si="33"/>
        <v>42</v>
      </c>
      <c r="BX80" s="267"/>
      <c r="BY80" s="7">
        <f t="shared" si="34"/>
        <v>40</v>
      </c>
      <c r="BZ80" s="267"/>
      <c r="CA80" s="7">
        <f t="shared" si="35"/>
        <v>36</v>
      </c>
      <c r="CB80" s="267"/>
      <c r="CC80" s="7">
        <f t="shared" si="36"/>
        <v>34</v>
      </c>
      <c r="CD80" s="267"/>
      <c r="CE80" s="7">
        <f t="shared" si="37"/>
        <v>24</v>
      </c>
      <c r="CF80" s="267"/>
      <c r="CG80" s="7">
        <f t="shared" si="38"/>
        <v>28</v>
      </c>
      <c r="CH80" s="267"/>
      <c r="CI80" s="7">
        <f t="shared" si="39"/>
        <v>24</v>
      </c>
      <c r="CJ80" s="267"/>
      <c r="CK80" s="7">
        <f t="shared" si="40"/>
        <v>24</v>
      </c>
      <c r="CL80" s="267"/>
      <c r="CM80" s="7">
        <f t="shared" si="41"/>
        <v>22</v>
      </c>
      <c r="CN80" s="267"/>
      <c r="CO80" s="53"/>
      <c r="CP80" s="8">
        <f t="shared" si="45"/>
        <v>44</v>
      </c>
      <c r="CQ80" s="9" t="str">
        <f t="shared" si="45"/>
        <v/>
      </c>
      <c r="CR80" s="8">
        <f t="shared" si="42"/>
        <v>88</v>
      </c>
      <c r="CS80" s="9" t="str">
        <f t="shared" si="42"/>
        <v/>
      </c>
      <c r="CT80" s="8">
        <f t="shared" si="42"/>
        <v>130</v>
      </c>
      <c r="CU80" s="9" t="str">
        <f t="shared" si="42"/>
        <v/>
      </c>
      <c r="CV80" s="8">
        <f t="shared" si="42"/>
        <v>170</v>
      </c>
      <c r="CW80" s="9" t="str">
        <f t="shared" si="42"/>
        <v/>
      </c>
      <c r="CX80" s="8">
        <f t="shared" si="42"/>
        <v>206</v>
      </c>
      <c r="CY80" s="9" t="str">
        <f t="shared" si="42"/>
        <v/>
      </c>
      <c r="CZ80" s="8">
        <f t="shared" si="42"/>
        <v>240</v>
      </c>
      <c r="DA80" s="9" t="str">
        <f t="shared" si="42"/>
        <v/>
      </c>
      <c r="DB80" s="8">
        <f t="shared" si="42"/>
        <v>264</v>
      </c>
      <c r="DC80" s="9" t="str">
        <f t="shared" si="42"/>
        <v/>
      </c>
      <c r="DD80" s="8">
        <f t="shared" si="42"/>
        <v>292</v>
      </c>
      <c r="DE80" s="9" t="str">
        <f t="shared" si="42"/>
        <v/>
      </c>
      <c r="DF80" s="8">
        <f t="shared" si="42"/>
        <v>316</v>
      </c>
      <c r="DG80" s="9" t="str">
        <f t="shared" si="27"/>
        <v/>
      </c>
      <c r="DH80" s="8">
        <f t="shared" si="21"/>
        <v>340</v>
      </c>
      <c r="DI80" s="9" t="str">
        <f t="shared" si="21"/>
        <v/>
      </c>
      <c r="DJ80" s="268">
        <f t="shared" si="43"/>
        <v>362</v>
      </c>
      <c r="DK80" s="269">
        <f t="shared" si="44"/>
        <v>0</v>
      </c>
      <c r="EE80" s="519"/>
      <c r="EF80" s="505"/>
      <c r="EG80" s="519"/>
      <c r="EH80" s="519"/>
      <c r="EI80" s="519"/>
      <c r="EJ80" s="519"/>
      <c r="EL80" s="484"/>
      <c r="EM80" s="55"/>
      <c r="EN80" s="57"/>
      <c r="EO80" s="57"/>
      <c r="EP80" s="57"/>
      <c r="EQ80" s="57"/>
      <c r="ER80" s="55">
        <v>26</v>
      </c>
      <c r="ES80" s="485">
        <f t="shared" si="46"/>
        <v>52</v>
      </c>
    </row>
    <row r="81" spans="1:149" ht="18" customHeight="1">
      <c r="A81" s="193"/>
      <c r="B81" s="208"/>
      <c r="C81" s="199"/>
      <c r="D81" s="208"/>
      <c r="E81" s="194">
        <v>11173</v>
      </c>
      <c r="F81" s="209"/>
      <c r="G81" s="205" t="s">
        <v>702</v>
      </c>
      <c r="H81" s="206" t="s">
        <v>703</v>
      </c>
      <c r="I81" s="205" t="s">
        <v>704</v>
      </c>
      <c r="J81" s="232">
        <v>10</v>
      </c>
      <c r="K81" s="232">
        <v>10</v>
      </c>
      <c r="L81" s="232">
        <v>8</v>
      </c>
      <c r="M81" s="232">
        <v>2</v>
      </c>
      <c r="N81" s="233">
        <v>70</v>
      </c>
      <c r="O81" s="234">
        <v>100</v>
      </c>
      <c r="P81" s="199">
        <v>10</v>
      </c>
      <c r="Q81" s="199">
        <v>10</v>
      </c>
      <c r="R81" s="199">
        <v>8</v>
      </c>
      <c r="S81" s="199">
        <v>2</v>
      </c>
      <c r="T81" s="189">
        <v>70</v>
      </c>
      <c r="U81" s="190">
        <v>100</v>
      </c>
      <c r="V81" s="239" t="s">
        <v>327</v>
      </c>
      <c r="W81" s="239">
        <v>10</v>
      </c>
      <c r="X81" s="239">
        <v>10</v>
      </c>
      <c r="Y81" s="239">
        <v>9</v>
      </c>
      <c r="Z81" s="523">
        <v>1</v>
      </c>
      <c r="AA81" s="228">
        <v>30</v>
      </c>
      <c r="AB81" s="471">
        <v>20</v>
      </c>
      <c r="AC81" s="231">
        <v>70</v>
      </c>
      <c r="AD81" s="229">
        <v>30</v>
      </c>
      <c r="AE81" s="199" t="s">
        <v>327</v>
      </c>
      <c r="AF81" s="199">
        <v>10</v>
      </c>
      <c r="AG81" s="199">
        <v>10</v>
      </c>
      <c r="AH81" s="199">
        <v>9</v>
      </c>
      <c r="AI81" s="199">
        <v>1</v>
      </c>
      <c r="AJ81" s="474">
        <v>50</v>
      </c>
      <c r="AK81" s="191">
        <v>20</v>
      </c>
      <c r="AL81" s="190">
        <v>70</v>
      </c>
      <c r="AM81" s="475">
        <v>30</v>
      </c>
      <c r="AN81" s="239" t="s">
        <v>327</v>
      </c>
      <c r="AO81" s="239">
        <v>10</v>
      </c>
      <c r="AP81" s="239">
        <v>10</v>
      </c>
      <c r="AQ81" s="239">
        <v>9</v>
      </c>
      <c r="AR81" s="239">
        <v>1</v>
      </c>
      <c r="AS81" s="230">
        <v>70</v>
      </c>
      <c r="AT81" s="471"/>
      <c r="AU81" s="231">
        <v>18</v>
      </c>
      <c r="AV81" s="229"/>
      <c r="AW81" s="1153" t="s">
        <v>91</v>
      </c>
      <c r="AX81" s="1155">
        <v>10</v>
      </c>
      <c r="AY81" s="1155">
        <v>10</v>
      </c>
      <c r="AZ81" s="1155">
        <v>10</v>
      </c>
      <c r="BA81" s="1153"/>
      <c r="BB81" s="1156">
        <v>50</v>
      </c>
      <c r="BC81" s="1156">
        <v>20</v>
      </c>
      <c r="BD81" s="1153">
        <v>70</v>
      </c>
      <c r="BE81" s="1153">
        <v>30</v>
      </c>
      <c r="BF81" s="199">
        <v>10</v>
      </c>
      <c r="BG81" s="199">
        <v>10</v>
      </c>
      <c r="BH81" s="199">
        <v>10</v>
      </c>
      <c r="BI81" s="191">
        <v>70</v>
      </c>
      <c r="BJ81" s="190">
        <v>100</v>
      </c>
      <c r="BK81" s="232">
        <v>30</v>
      </c>
      <c r="BL81" s="235">
        <v>30</v>
      </c>
      <c r="BM81" s="236">
        <v>40</v>
      </c>
      <c r="BN81" s="33"/>
      <c r="BO81" s="25"/>
      <c r="BP81" s="25"/>
      <c r="BQ81" s="7" t="str">
        <f t="shared" si="30"/>
        <v/>
      </c>
      <c r="BR81" s="267"/>
      <c r="BS81" s="7">
        <f t="shared" si="31"/>
        <v>44</v>
      </c>
      <c r="BT81" s="267"/>
      <c r="BU81" s="7">
        <f t="shared" si="32"/>
        <v>44</v>
      </c>
      <c r="BV81" s="267"/>
      <c r="BW81" s="7">
        <f t="shared" si="33"/>
        <v>42</v>
      </c>
      <c r="BX81" s="267"/>
      <c r="BY81" s="7">
        <f t="shared" si="34"/>
        <v>40</v>
      </c>
      <c r="BZ81" s="267"/>
      <c r="CA81" s="7">
        <f t="shared" si="35"/>
        <v>36</v>
      </c>
      <c r="CB81" s="267"/>
      <c r="CC81" s="7">
        <f t="shared" si="36"/>
        <v>34</v>
      </c>
      <c r="CD81" s="267"/>
      <c r="CE81" s="7">
        <f t="shared" si="37"/>
        <v>24</v>
      </c>
      <c r="CF81" s="267"/>
      <c r="CG81" s="7">
        <f t="shared" si="38"/>
        <v>28</v>
      </c>
      <c r="CH81" s="267"/>
      <c r="CI81" s="7">
        <f t="shared" si="39"/>
        <v>24</v>
      </c>
      <c r="CJ81" s="267"/>
      <c r="CK81" s="7">
        <f t="shared" si="40"/>
        <v>24</v>
      </c>
      <c r="CL81" s="267"/>
      <c r="CM81" s="7">
        <f t="shared" si="41"/>
        <v>22</v>
      </c>
      <c r="CN81" s="267"/>
      <c r="CO81" s="53"/>
      <c r="CP81" s="8">
        <f t="shared" si="45"/>
        <v>44</v>
      </c>
      <c r="CQ81" s="9" t="str">
        <f t="shared" si="45"/>
        <v/>
      </c>
      <c r="CR81" s="8">
        <f t="shared" si="42"/>
        <v>88</v>
      </c>
      <c r="CS81" s="9" t="str">
        <f t="shared" si="42"/>
        <v/>
      </c>
      <c r="CT81" s="8">
        <f t="shared" si="42"/>
        <v>130</v>
      </c>
      <c r="CU81" s="9" t="str">
        <f t="shared" si="42"/>
        <v/>
      </c>
      <c r="CV81" s="8">
        <f t="shared" si="42"/>
        <v>170</v>
      </c>
      <c r="CW81" s="9" t="str">
        <f t="shared" si="42"/>
        <v/>
      </c>
      <c r="CX81" s="8">
        <f t="shared" si="42"/>
        <v>206</v>
      </c>
      <c r="CY81" s="9" t="str">
        <f t="shared" si="42"/>
        <v/>
      </c>
      <c r="CZ81" s="8">
        <f t="shared" si="42"/>
        <v>240</v>
      </c>
      <c r="DA81" s="9" t="str">
        <f t="shared" si="42"/>
        <v/>
      </c>
      <c r="DB81" s="8">
        <f t="shared" si="42"/>
        <v>264</v>
      </c>
      <c r="DC81" s="9" t="str">
        <f t="shared" si="42"/>
        <v/>
      </c>
      <c r="DD81" s="8">
        <f t="shared" si="42"/>
        <v>292</v>
      </c>
      <c r="DE81" s="9" t="str">
        <f t="shared" si="42"/>
        <v/>
      </c>
      <c r="DF81" s="8">
        <f t="shared" si="42"/>
        <v>316</v>
      </c>
      <c r="DG81" s="9" t="str">
        <f t="shared" si="27"/>
        <v/>
      </c>
      <c r="DH81" s="8">
        <f t="shared" si="21"/>
        <v>340</v>
      </c>
      <c r="DI81" s="9" t="str">
        <f t="shared" si="21"/>
        <v/>
      </c>
      <c r="DJ81" s="268">
        <f t="shared" si="43"/>
        <v>362</v>
      </c>
      <c r="DK81" s="269">
        <f t="shared" si="44"/>
        <v>0</v>
      </c>
      <c r="EE81" s="519"/>
      <c r="EF81" s="505"/>
      <c r="EG81" s="519"/>
      <c r="EH81" s="519"/>
      <c r="EI81" s="519"/>
      <c r="EJ81" s="519"/>
      <c r="EL81" s="484"/>
      <c r="EM81" s="55"/>
      <c r="EN81" s="57"/>
      <c r="EO81" s="57"/>
      <c r="EP81" s="57"/>
      <c r="EQ81" s="57"/>
      <c r="ER81" s="55">
        <v>25</v>
      </c>
      <c r="ES81" s="485">
        <f t="shared" si="46"/>
        <v>50</v>
      </c>
    </row>
    <row r="82" spans="1:149" ht="18" customHeight="1">
      <c r="A82" s="193"/>
      <c r="B82" s="208"/>
      <c r="C82" s="199"/>
      <c r="D82" s="208"/>
      <c r="E82" s="194">
        <v>11174</v>
      </c>
      <c r="F82" s="209"/>
      <c r="G82" s="205" t="s">
        <v>705</v>
      </c>
      <c r="H82" s="206" t="s">
        <v>706</v>
      </c>
      <c r="I82" s="205" t="s">
        <v>707</v>
      </c>
      <c r="J82" s="232">
        <v>10</v>
      </c>
      <c r="K82" s="232">
        <v>10</v>
      </c>
      <c r="L82" s="232">
        <v>8</v>
      </c>
      <c r="M82" s="232">
        <v>2</v>
      </c>
      <c r="N82" s="233">
        <v>70</v>
      </c>
      <c r="O82" s="234">
        <v>100</v>
      </c>
      <c r="P82" s="199">
        <v>10</v>
      </c>
      <c r="Q82" s="199">
        <v>10</v>
      </c>
      <c r="R82" s="199">
        <v>8</v>
      </c>
      <c r="S82" s="199">
        <v>2</v>
      </c>
      <c r="T82" s="189">
        <v>70</v>
      </c>
      <c r="U82" s="190">
        <v>100</v>
      </c>
      <c r="V82" s="239" t="s">
        <v>327</v>
      </c>
      <c r="W82" s="239">
        <v>10</v>
      </c>
      <c r="X82" s="239">
        <v>10</v>
      </c>
      <c r="Y82" s="239">
        <v>9</v>
      </c>
      <c r="Z82" s="523">
        <v>1</v>
      </c>
      <c r="AA82" s="228">
        <v>30</v>
      </c>
      <c r="AB82" s="471">
        <v>20</v>
      </c>
      <c r="AC82" s="231">
        <v>70</v>
      </c>
      <c r="AD82" s="229">
        <v>30</v>
      </c>
      <c r="AE82" s="199" t="s">
        <v>327</v>
      </c>
      <c r="AF82" s="199">
        <v>10</v>
      </c>
      <c r="AG82" s="199">
        <v>10</v>
      </c>
      <c r="AH82" s="199">
        <v>9</v>
      </c>
      <c r="AI82" s="199">
        <v>1</v>
      </c>
      <c r="AJ82" s="474">
        <v>50</v>
      </c>
      <c r="AK82" s="191">
        <v>20</v>
      </c>
      <c r="AL82" s="190">
        <v>70</v>
      </c>
      <c r="AM82" s="475">
        <v>30</v>
      </c>
      <c r="AN82" s="239" t="s">
        <v>327</v>
      </c>
      <c r="AO82" s="239">
        <v>10</v>
      </c>
      <c r="AP82" s="239">
        <v>10</v>
      </c>
      <c r="AQ82" s="239">
        <v>9</v>
      </c>
      <c r="AR82" s="239">
        <v>1</v>
      </c>
      <c r="AS82" s="230">
        <v>70</v>
      </c>
      <c r="AT82" s="471"/>
      <c r="AU82" s="231">
        <v>18</v>
      </c>
      <c r="AV82" s="229"/>
      <c r="AW82" s="1153" t="s">
        <v>91</v>
      </c>
      <c r="AX82" s="1155">
        <v>10</v>
      </c>
      <c r="AY82" s="1155">
        <v>10</v>
      </c>
      <c r="AZ82" s="1155">
        <v>10</v>
      </c>
      <c r="BA82" s="1153"/>
      <c r="BB82" s="1156">
        <v>50</v>
      </c>
      <c r="BC82" s="1156">
        <v>20</v>
      </c>
      <c r="BD82" s="1153">
        <v>70</v>
      </c>
      <c r="BE82" s="1153">
        <v>30</v>
      </c>
      <c r="BF82" s="199">
        <v>10</v>
      </c>
      <c r="BG82" s="199">
        <v>10</v>
      </c>
      <c r="BH82" s="199">
        <v>10</v>
      </c>
      <c r="BI82" s="191">
        <v>70</v>
      </c>
      <c r="BJ82" s="190">
        <v>100</v>
      </c>
      <c r="BK82" s="232">
        <v>30</v>
      </c>
      <c r="BL82" s="235">
        <v>30</v>
      </c>
      <c r="BM82" s="236">
        <v>40</v>
      </c>
      <c r="BN82" s="33"/>
      <c r="BO82" s="25"/>
      <c r="BP82" s="25"/>
      <c r="BQ82" s="7" t="str">
        <f t="shared" si="30"/>
        <v/>
      </c>
      <c r="BR82" s="267"/>
      <c r="BS82" s="7">
        <f t="shared" si="31"/>
        <v>44</v>
      </c>
      <c r="BT82" s="267"/>
      <c r="BU82" s="7">
        <f t="shared" si="32"/>
        <v>44</v>
      </c>
      <c r="BV82" s="267"/>
      <c r="BW82" s="7">
        <f t="shared" si="33"/>
        <v>42</v>
      </c>
      <c r="BX82" s="267"/>
      <c r="BY82" s="7">
        <f t="shared" si="34"/>
        <v>40</v>
      </c>
      <c r="BZ82" s="267"/>
      <c r="CA82" s="7">
        <f t="shared" si="35"/>
        <v>36</v>
      </c>
      <c r="CB82" s="267"/>
      <c r="CC82" s="7">
        <f t="shared" si="36"/>
        <v>34</v>
      </c>
      <c r="CD82" s="267"/>
      <c r="CE82" s="7">
        <f t="shared" si="37"/>
        <v>24</v>
      </c>
      <c r="CF82" s="267"/>
      <c r="CG82" s="7">
        <f t="shared" si="38"/>
        <v>28</v>
      </c>
      <c r="CH82" s="267"/>
      <c r="CI82" s="7">
        <f t="shared" si="39"/>
        <v>24</v>
      </c>
      <c r="CJ82" s="267"/>
      <c r="CK82" s="7">
        <f t="shared" si="40"/>
        <v>24</v>
      </c>
      <c r="CL82" s="267"/>
      <c r="CM82" s="7">
        <f t="shared" si="41"/>
        <v>22</v>
      </c>
      <c r="CN82" s="267"/>
      <c r="CO82" s="53"/>
      <c r="CP82" s="8">
        <f t="shared" si="45"/>
        <v>44</v>
      </c>
      <c r="CQ82" s="9" t="str">
        <f t="shared" si="45"/>
        <v/>
      </c>
      <c r="CR82" s="8">
        <f t="shared" si="42"/>
        <v>88</v>
      </c>
      <c r="CS82" s="9" t="str">
        <f t="shared" si="42"/>
        <v/>
      </c>
      <c r="CT82" s="8">
        <f t="shared" si="42"/>
        <v>130</v>
      </c>
      <c r="CU82" s="9" t="str">
        <f t="shared" si="42"/>
        <v/>
      </c>
      <c r="CV82" s="8">
        <f t="shared" si="42"/>
        <v>170</v>
      </c>
      <c r="CW82" s="9" t="str">
        <f t="shared" si="42"/>
        <v/>
      </c>
      <c r="CX82" s="8">
        <f t="shared" si="42"/>
        <v>206</v>
      </c>
      <c r="CY82" s="9" t="str">
        <f t="shared" si="42"/>
        <v/>
      </c>
      <c r="CZ82" s="8">
        <f t="shared" si="42"/>
        <v>240</v>
      </c>
      <c r="DA82" s="9" t="str">
        <f t="shared" si="42"/>
        <v/>
      </c>
      <c r="DB82" s="8">
        <f t="shared" si="42"/>
        <v>264</v>
      </c>
      <c r="DC82" s="9" t="str">
        <f t="shared" si="42"/>
        <v/>
      </c>
      <c r="DD82" s="8">
        <f t="shared" si="42"/>
        <v>292</v>
      </c>
      <c r="DE82" s="9" t="str">
        <f t="shared" si="42"/>
        <v/>
      </c>
      <c r="DF82" s="8">
        <f t="shared" si="42"/>
        <v>316</v>
      </c>
      <c r="DG82" s="9" t="str">
        <f t="shared" si="27"/>
        <v/>
      </c>
      <c r="DH82" s="8">
        <f t="shared" si="21"/>
        <v>340</v>
      </c>
      <c r="DI82" s="9" t="str">
        <f t="shared" si="21"/>
        <v/>
      </c>
      <c r="DJ82" s="268">
        <f t="shared" si="43"/>
        <v>362</v>
      </c>
      <c r="DK82" s="269">
        <f t="shared" si="44"/>
        <v>0</v>
      </c>
      <c r="EE82" s="519"/>
      <c r="EF82" s="505"/>
      <c r="EG82" s="519"/>
      <c r="EH82" s="519"/>
      <c r="EI82" s="519"/>
      <c r="EJ82" s="519"/>
      <c r="EL82" s="484"/>
      <c r="EM82" s="55"/>
      <c r="EN82" s="57"/>
      <c r="EO82" s="57"/>
      <c r="EP82" s="57"/>
      <c r="EQ82" s="57"/>
      <c r="ER82" s="55">
        <v>24</v>
      </c>
      <c r="ES82" s="485">
        <f t="shared" si="46"/>
        <v>48</v>
      </c>
    </row>
    <row r="83" spans="1:149" ht="18" customHeight="1">
      <c r="A83" s="193"/>
      <c r="B83" s="208"/>
      <c r="C83" s="199"/>
      <c r="D83" s="208"/>
      <c r="E83" s="194">
        <v>11175</v>
      </c>
      <c r="F83" s="209"/>
      <c r="G83" s="205" t="s">
        <v>708</v>
      </c>
      <c r="H83" s="206" t="s">
        <v>709</v>
      </c>
      <c r="I83" s="205" t="s">
        <v>710</v>
      </c>
      <c r="J83" s="232">
        <v>10</v>
      </c>
      <c r="K83" s="232">
        <v>10</v>
      </c>
      <c r="L83" s="232">
        <v>8</v>
      </c>
      <c r="M83" s="232">
        <v>2</v>
      </c>
      <c r="N83" s="233">
        <v>70</v>
      </c>
      <c r="O83" s="234">
        <v>100</v>
      </c>
      <c r="P83" s="199">
        <v>10</v>
      </c>
      <c r="Q83" s="199">
        <v>10</v>
      </c>
      <c r="R83" s="199">
        <v>8</v>
      </c>
      <c r="S83" s="199">
        <v>2</v>
      </c>
      <c r="T83" s="189">
        <v>70</v>
      </c>
      <c r="U83" s="190">
        <v>100</v>
      </c>
      <c r="V83" s="239" t="s">
        <v>327</v>
      </c>
      <c r="W83" s="239">
        <v>10</v>
      </c>
      <c r="X83" s="239">
        <v>10</v>
      </c>
      <c r="Y83" s="239">
        <v>9</v>
      </c>
      <c r="Z83" s="523">
        <v>1</v>
      </c>
      <c r="AA83" s="228">
        <v>30</v>
      </c>
      <c r="AB83" s="471">
        <v>20</v>
      </c>
      <c r="AC83" s="231">
        <v>70</v>
      </c>
      <c r="AD83" s="229">
        <v>30</v>
      </c>
      <c r="AE83" s="199" t="s">
        <v>327</v>
      </c>
      <c r="AF83" s="199">
        <v>10</v>
      </c>
      <c r="AG83" s="199">
        <v>10</v>
      </c>
      <c r="AH83" s="199">
        <v>9</v>
      </c>
      <c r="AI83" s="199">
        <v>1</v>
      </c>
      <c r="AJ83" s="474">
        <v>50</v>
      </c>
      <c r="AK83" s="191">
        <v>20</v>
      </c>
      <c r="AL83" s="190">
        <v>70</v>
      </c>
      <c r="AM83" s="475">
        <v>30</v>
      </c>
      <c r="AN83" s="239" t="s">
        <v>327</v>
      </c>
      <c r="AO83" s="239">
        <v>10</v>
      </c>
      <c r="AP83" s="239">
        <v>10</v>
      </c>
      <c r="AQ83" s="239">
        <v>9</v>
      </c>
      <c r="AR83" s="239">
        <v>1</v>
      </c>
      <c r="AS83" s="230">
        <v>70</v>
      </c>
      <c r="AT83" s="471"/>
      <c r="AU83" s="231">
        <v>18</v>
      </c>
      <c r="AV83" s="229"/>
      <c r="AW83" s="1153" t="s">
        <v>91</v>
      </c>
      <c r="AX83" s="1155">
        <v>10</v>
      </c>
      <c r="AY83" s="1155">
        <v>10</v>
      </c>
      <c r="AZ83" s="1155">
        <v>10</v>
      </c>
      <c r="BA83" s="1153"/>
      <c r="BB83" s="1156">
        <v>50</v>
      </c>
      <c r="BC83" s="1156">
        <v>20</v>
      </c>
      <c r="BD83" s="1153">
        <v>70</v>
      </c>
      <c r="BE83" s="1153">
        <v>30</v>
      </c>
      <c r="BF83" s="199">
        <v>10</v>
      </c>
      <c r="BG83" s="199">
        <v>10</v>
      </c>
      <c r="BH83" s="199">
        <v>10</v>
      </c>
      <c r="BI83" s="191">
        <v>70</v>
      </c>
      <c r="BJ83" s="190">
        <v>100</v>
      </c>
      <c r="BK83" s="232">
        <v>30</v>
      </c>
      <c r="BL83" s="235">
        <v>30</v>
      </c>
      <c r="BM83" s="236">
        <v>40</v>
      </c>
      <c r="BN83" s="33"/>
      <c r="BO83" s="25"/>
      <c r="BP83" s="25"/>
      <c r="BQ83" s="7" t="str">
        <f t="shared" si="30"/>
        <v/>
      </c>
      <c r="BR83" s="267"/>
      <c r="BS83" s="7">
        <f t="shared" si="31"/>
        <v>44</v>
      </c>
      <c r="BT83" s="267"/>
      <c r="BU83" s="7">
        <f t="shared" si="32"/>
        <v>44</v>
      </c>
      <c r="BV83" s="267"/>
      <c r="BW83" s="7">
        <f t="shared" si="33"/>
        <v>42</v>
      </c>
      <c r="BX83" s="267"/>
      <c r="BY83" s="7">
        <f t="shared" si="34"/>
        <v>40</v>
      </c>
      <c r="BZ83" s="267"/>
      <c r="CA83" s="7">
        <f t="shared" si="35"/>
        <v>36</v>
      </c>
      <c r="CB83" s="267"/>
      <c r="CC83" s="7">
        <f t="shared" si="36"/>
        <v>34</v>
      </c>
      <c r="CD83" s="267"/>
      <c r="CE83" s="7">
        <f t="shared" si="37"/>
        <v>24</v>
      </c>
      <c r="CF83" s="267"/>
      <c r="CG83" s="7">
        <f t="shared" si="38"/>
        <v>28</v>
      </c>
      <c r="CH83" s="267"/>
      <c r="CI83" s="7">
        <f t="shared" si="39"/>
        <v>24</v>
      </c>
      <c r="CJ83" s="267"/>
      <c r="CK83" s="7">
        <f t="shared" si="40"/>
        <v>24</v>
      </c>
      <c r="CL83" s="267"/>
      <c r="CM83" s="7">
        <f t="shared" si="41"/>
        <v>22</v>
      </c>
      <c r="CN83" s="267"/>
      <c r="CO83" s="53"/>
      <c r="CP83" s="8">
        <f t="shared" si="45"/>
        <v>44</v>
      </c>
      <c r="CQ83" s="9" t="str">
        <f t="shared" si="45"/>
        <v/>
      </c>
      <c r="CR83" s="8">
        <f t="shared" si="42"/>
        <v>88</v>
      </c>
      <c r="CS83" s="9" t="str">
        <f t="shared" si="42"/>
        <v/>
      </c>
      <c r="CT83" s="8">
        <f t="shared" si="42"/>
        <v>130</v>
      </c>
      <c r="CU83" s="9" t="str">
        <f t="shared" si="42"/>
        <v/>
      </c>
      <c r="CV83" s="8">
        <f t="shared" si="42"/>
        <v>170</v>
      </c>
      <c r="CW83" s="9" t="str">
        <f t="shared" si="42"/>
        <v/>
      </c>
      <c r="CX83" s="8">
        <f t="shared" si="42"/>
        <v>206</v>
      </c>
      <c r="CY83" s="9" t="str">
        <f t="shared" si="42"/>
        <v/>
      </c>
      <c r="CZ83" s="8">
        <f t="shared" si="42"/>
        <v>240</v>
      </c>
      <c r="DA83" s="9" t="str">
        <f t="shared" si="42"/>
        <v/>
      </c>
      <c r="DB83" s="8">
        <f t="shared" si="42"/>
        <v>264</v>
      </c>
      <c r="DC83" s="9" t="str">
        <f t="shared" si="42"/>
        <v/>
      </c>
      <c r="DD83" s="8">
        <f t="shared" si="42"/>
        <v>292</v>
      </c>
      <c r="DE83" s="9" t="str">
        <f t="shared" si="42"/>
        <v/>
      </c>
      <c r="DF83" s="8">
        <f t="shared" si="42"/>
        <v>316</v>
      </c>
      <c r="DG83" s="9" t="str">
        <f t="shared" si="27"/>
        <v/>
      </c>
      <c r="DH83" s="8">
        <f t="shared" si="21"/>
        <v>340</v>
      </c>
      <c r="DI83" s="9" t="str">
        <f t="shared" si="21"/>
        <v/>
      </c>
      <c r="DJ83" s="268">
        <f t="shared" si="43"/>
        <v>362</v>
      </c>
      <c r="DK83" s="269">
        <f t="shared" si="44"/>
        <v>0</v>
      </c>
      <c r="EE83" s="477"/>
      <c r="EF83" s="507"/>
      <c r="EG83" s="477"/>
      <c r="EH83" s="477"/>
      <c r="EI83" s="477"/>
      <c r="EJ83" s="477"/>
      <c r="EL83" s="484"/>
      <c r="EM83" s="55"/>
      <c r="EN83" s="57"/>
      <c r="EO83" s="57"/>
      <c r="EP83" s="57"/>
      <c r="EQ83" s="57"/>
      <c r="ER83" s="55">
        <v>23</v>
      </c>
      <c r="ES83" s="485">
        <f t="shared" si="46"/>
        <v>46</v>
      </c>
    </row>
    <row r="84" spans="1:149" ht="18" customHeight="1">
      <c r="A84" s="193"/>
      <c r="B84" s="208"/>
      <c r="C84" s="199"/>
      <c r="D84" s="208"/>
      <c r="E84" s="194">
        <v>11176</v>
      </c>
      <c r="F84" s="209"/>
      <c r="G84" s="205" t="s">
        <v>711</v>
      </c>
      <c r="H84" s="206" t="s">
        <v>712</v>
      </c>
      <c r="I84" s="205" t="s">
        <v>713</v>
      </c>
      <c r="J84" s="232">
        <v>10</v>
      </c>
      <c r="K84" s="232">
        <v>10</v>
      </c>
      <c r="L84" s="232">
        <v>8</v>
      </c>
      <c r="M84" s="232">
        <v>2</v>
      </c>
      <c r="N84" s="233">
        <v>70</v>
      </c>
      <c r="O84" s="234">
        <v>100</v>
      </c>
      <c r="P84" s="199">
        <v>10</v>
      </c>
      <c r="Q84" s="199">
        <v>10</v>
      </c>
      <c r="R84" s="199">
        <v>8</v>
      </c>
      <c r="S84" s="199">
        <v>2</v>
      </c>
      <c r="T84" s="189">
        <v>70</v>
      </c>
      <c r="U84" s="190">
        <v>100</v>
      </c>
      <c r="V84" s="239" t="s">
        <v>327</v>
      </c>
      <c r="W84" s="239">
        <v>10</v>
      </c>
      <c r="X84" s="239">
        <v>10</v>
      </c>
      <c r="Y84" s="239">
        <v>9</v>
      </c>
      <c r="Z84" s="523">
        <v>1</v>
      </c>
      <c r="AA84" s="228">
        <v>30</v>
      </c>
      <c r="AB84" s="471">
        <v>20</v>
      </c>
      <c r="AC84" s="231">
        <v>70</v>
      </c>
      <c r="AD84" s="229">
        <v>30</v>
      </c>
      <c r="AE84" s="199" t="s">
        <v>327</v>
      </c>
      <c r="AF84" s="199">
        <v>10</v>
      </c>
      <c r="AG84" s="199">
        <v>10</v>
      </c>
      <c r="AH84" s="199">
        <v>9</v>
      </c>
      <c r="AI84" s="199">
        <v>1</v>
      </c>
      <c r="AJ84" s="474">
        <v>50</v>
      </c>
      <c r="AK84" s="191">
        <v>20</v>
      </c>
      <c r="AL84" s="190">
        <v>70</v>
      </c>
      <c r="AM84" s="475">
        <v>30</v>
      </c>
      <c r="AN84" s="239" t="s">
        <v>327</v>
      </c>
      <c r="AO84" s="239">
        <v>10</v>
      </c>
      <c r="AP84" s="239">
        <v>10</v>
      </c>
      <c r="AQ84" s="239">
        <v>9</v>
      </c>
      <c r="AR84" s="239">
        <v>1</v>
      </c>
      <c r="AS84" s="230">
        <v>70</v>
      </c>
      <c r="AT84" s="471"/>
      <c r="AU84" s="231">
        <v>18</v>
      </c>
      <c r="AV84" s="229"/>
      <c r="AW84" s="1153" t="s">
        <v>91</v>
      </c>
      <c r="AX84" s="1155">
        <v>10</v>
      </c>
      <c r="AY84" s="1155">
        <v>10</v>
      </c>
      <c r="AZ84" s="1155">
        <v>10</v>
      </c>
      <c r="BA84" s="1153"/>
      <c r="BB84" s="1156">
        <v>50</v>
      </c>
      <c r="BC84" s="1156">
        <v>20</v>
      </c>
      <c r="BD84" s="1153">
        <v>70</v>
      </c>
      <c r="BE84" s="1153">
        <v>30</v>
      </c>
      <c r="BF84" s="199">
        <v>10</v>
      </c>
      <c r="BG84" s="199">
        <v>10</v>
      </c>
      <c r="BH84" s="199">
        <v>10</v>
      </c>
      <c r="BI84" s="191">
        <v>70</v>
      </c>
      <c r="BJ84" s="190">
        <v>100</v>
      </c>
      <c r="BK84" s="232">
        <v>30</v>
      </c>
      <c r="BL84" s="235">
        <v>30</v>
      </c>
      <c r="BM84" s="236">
        <v>40</v>
      </c>
      <c r="BN84" s="33"/>
      <c r="BO84" s="25"/>
      <c r="BP84" s="25"/>
      <c r="BQ84" s="7" t="str">
        <f t="shared" si="30"/>
        <v/>
      </c>
      <c r="BR84" s="267"/>
      <c r="BS84" s="7">
        <f t="shared" si="31"/>
        <v>44</v>
      </c>
      <c r="BT84" s="267"/>
      <c r="BU84" s="7">
        <f t="shared" si="32"/>
        <v>44</v>
      </c>
      <c r="BV84" s="267"/>
      <c r="BW84" s="7">
        <f t="shared" si="33"/>
        <v>42</v>
      </c>
      <c r="BX84" s="267"/>
      <c r="BY84" s="7">
        <f t="shared" si="34"/>
        <v>40</v>
      </c>
      <c r="BZ84" s="267"/>
      <c r="CA84" s="7">
        <f t="shared" si="35"/>
        <v>36</v>
      </c>
      <c r="CB84" s="267"/>
      <c r="CC84" s="7">
        <f t="shared" si="36"/>
        <v>34</v>
      </c>
      <c r="CD84" s="267"/>
      <c r="CE84" s="7">
        <f t="shared" si="37"/>
        <v>24</v>
      </c>
      <c r="CF84" s="267"/>
      <c r="CG84" s="7">
        <f t="shared" si="38"/>
        <v>28</v>
      </c>
      <c r="CH84" s="267"/>
      <c r="CI84" s="7">
        <f t="shared" si="39"/>
        <v>24</v>
      </c>
      <c r="CJ84" s="267"/>
      <c r="CK84" s="7">
        <f t="shared" si="40"/>
        <v>24</v>
      </c>
      <c r="CL84" s="267"/>
      <c r="CM84" s="7">
        <f t="shared" si="41"/>
        <v>22</v>
      </c>
      <c r="CN84" s="267"/>
      <c r="CO84" s="53"/>
      <c r="CP84" s="8">
        <f t="shared" si="45"/>
        <v>44</v>
      </c>
      <c r="CQ84" s="9" t="str">
        <f t="shared" si="45"/>
        <v/>
      </c>
      <c r="CR84" s="8">
        <f t="shared" si="42"/>
        <v>88</v>
      </c>
      <c r="CS84" s="9" t="str">
        <f t="shared" si="42"/>
        <v/>
      </c>
      <c r="CT84" s="8">
        <f t="shared" si="42"/>
        <v>130</v>
      </c>
      <c r="CU84" s="9" t="str">
        <f t="shared" si="42"/>
        <v/>
      </c>
      <c r="CV84" s="8">
        <f t="shared" si="42"/>
        <v>170</v>
      </c>
      <c r="CW84" s="9" t="str">
        <f t="shared" si="42"/>
        <v/>
      </c>
      <c r="CX84" s="8">
        <f t="shared" si="42"/>
        <v>206</v>
      </c>
      <c r="CY84" s="9" t="str">
        <f t="shared" si="42"/>
        <v/>
      </c>
      <c r="CZ84" s="8">
        <f t="shared" si="42"/>
        <v>240</v>
      </c>
      <c r="DA84" s="9" t="str">
        <f t="shared" si="42"/>
        <v/>
      </c>
      <c r="DB84" s="8">
        <f t="shared" si="42"/>
        <v>264</v>
      </c>
      <c r="DC84" s="9" t="str">
        <f t="shared" si="42"/>
        <v/>
      </c>
      <c r="DD84" s="8">
        <f t="shared" si="42"/>
        <v>292</v>
      </c>
      <c r="DE84" s="9" t="str">
        <f t="shared" si="42"/>
        <v/>
      </c>
      <c r="DF84" s="8">
        <f t="shared" si="42"/>
        <v>316</v>
      </c>
      <c r="DG84" s="9" t="str">
        <f t="shared" si="27"/>
        <v/>
      </c>
      <c r="DH84" s="8">
        <f t="shared" si="21"/>
        <v>340</v>
      </c>
      <c r="DI84" s="9" t="str">
        <f t="shared" si="21"/>
        <v/>
      </c>
      <c r="DJ84" s="268">
        <f t="shared" si="43"/>
        <v>362</v>
      </c>
      <c r="DK84" s="269">
        <f t="shared" si="44"/>
        <v>0</v>
      </c>
      <c r="EE84" s="477"/>
      <c r="EF84" s="507"/>
      <c r="EG84" s="477"/>
      <c r="EH84" s="477"/>
      <c r="EI84" s="477"/>
      <c r="EJ84" s="477"/>
      <c r="EL84" s="484"/>
      <c r="EM84" s="55"/>
      <c r="EN84" s="57"/>
      <c r="EO84" s="57"/>
      <c r="EP84" s="57"/>
      <c r="EQ84" s="57"/>
      <c r="ER84" s="55">
        <v>22</v>
      </c>
      <c r="ES84" s="485">
        <f t="shared" si="46"/>
        <v>44</v>
      </c>
    </row>
    <row r="85" spans="1:149" ht="18" customHeight="1">
      <c r="A85" s="193"/>
      <c r="B85" s="208"/>
      <c r="C85" s="199"/>
      <c r="D85" s="208"/>
      <c r="E85" s="194">
        <v>11177</v>
      </c>
      <c r="F85" s="209"/>
      <c r="G85" s="205" t="s">
        <v>714</v>
      </c>
      <c r="H85" s="206" t="s">
        <v>715</v>
      </c>
      <c r="I85" s="205" t="s">
        <v>716</v>
      </c>
      <c r="J85" s="232">
        <v>10</v>
      </c>
      <c r="K85" s="232">
        <v>10</v>
      </c>
      <c r="L85" s="232">
        <v>8</v>
      </c>
      <c r="M85" s="232">
        <v>2</v>
      </c>
      <c r="N85" s="233">
        <v>70</v>
      </c>
      <c r="O85" s="234">
        <v>100</v>
      </c>
      <c r="P85" s="199">
        <v>10</v>
      </c>
      <c r="Q85" s="199">
        <v>10</v>
      </c>
      <c r="R85" s="199">
        <v>8</v>
      </c>
      <c r="S85" s="199">
        <v>2</v>
      </c>
      <c r="T85" s="189">
        <v>70</v>
      </c>
      <c r="U85" s="190">
        <v>100</v>
      </c>
      <c r="V85" s="239" t="s">
        <v>327</v>
      </c>
      <c r="W85" s="239">
        <v>10</v>
      </c>
      <c r="X85" s="239">
        <v>10</v>
      </c>
      <c r="Y85" s="239">
        <v>9</v>
      </c>
      <c r="Z85" s="523">
        <v>1</v>
      </c>
      <c r="AA85" s="228">
        <v>30</v>
      </c>
      <c r="AB85" s="471">
        <v>20</v>
      </c>
      <c r="AC85" s="231">
        <v>70</v>
      </c>
      <c r="AD85" s="229">
        <v>30</v>
      </c>
      <c r="AE85" s="199" t="s">
        <v>327</v>
      </c>
      <c r="AF85" s="199">
        <v>10</v>
      </c>
      <c r="AG85" s="199">
        <v>10</v>
      </c>
      <c r="AH85" s="199">
        <v>9</v>
      </c>
      <c r="AI85" s="199">
        <v>1</v>
      </c>
      <c r="AJ85" s="474">
        <v>50</v>
      </c>
      <c r="AK85" s="191">
        <v>20</v>
      </c>
      <c r="AL85" s="190">
        <v>70</v>
      </c>
      <c r="AM85" s="475">
        <v>30</v>
      </c>
      <c r="AN85" s="239" t="s">
        <v>327</v>
      </c>
      <c r="AO85" s="239">
        <v>10</v>
      </c>
      <c r="AP85" s="239">
        <v>10</v>
      </c>
      <c r="AQ85" s="239">
        <v>9</v>
      </c>
      <c r="AR85" s="239">
        <v>1</v>
      </c>
      <c r="AS85" s="230">
        <v>70</v>
      </c>
      <c r="AT85" s="471"/>
      <c r="AU85" s="231">
        <v>18</v>
      </c>
      <c r="AV85" s="229"/>
      <c r="AW85" s="1153" t="s">
        <v>91</v>
      </c>
      <c r="AX85" s="1155">
        <v>10</v>
      </c>
      <c r="AY85" s="1155">
        <v>10</v>
      </c>
      <c r="AZ85" s="1155">
        <v>10</v>
      </c>
      <c r="BA85" s="1153"/>
      <c r="BB85" s="1156">
        <v>50</v>
      </c>
      <c r="BC85" s="1156">
        <v>20</v>
      </c>
      <c r="BD85" s="1153">
        <v>70</v>
      </c>
      <c r="BE85" s="1153">
        <v>30</v>
      </c>
      <c r="BF85" s="199">
        <v>10</v>
      </c>
      <c r="BG85" s="199">
        <v>10</v>
      </c>
      <c r="BH85" s="199">
        <v>10</v>
      </c>
      <c r="BI85" s="191">
        <v>70</v>
      </c>
      <c r="BJ85" s="190">
        <v>100</v>
      </c>
      <c r="BK85" s="232">
        <v>30</v>
      </c>
      <c r="BL85" s="235">
        <v>30</v>
      </c>
      <c r="BM85" s="236">
        <v>40</v>
      </c>
      <c r="BN85" s="33"/>
      <c r="BO85" s="25"/>
      <c r="BP85" s="25"/>
      <c r="BQ85" s="7" t="str">
        <f t="shared" si="30"/>
        <v/>
      </c>
      <c r="BR85" s="267"/>
      <c r="BS85" s="7">
        <f t="shared" si="31"/>
        <v>44</v>
      </c>
      <c r="BT85" s="267"/>
      <c r="BU85" s="7">
        <f t="shared" si="32"/>
        <v>44</v>
      </c>
      <c r="BV85" s="267"/>
      <c r="BW85" s="7">
        <f t="shared" si="33"/>
        <v>42</v>
      </c>
      <c r="BX85" s="267"/>
      <c r="BY85" s="7">
        <f t="shared" si="34"/>
        <v>40</v>
      </c>
      <c r="BZ85" s="267"/>
      <c r="CA85" s="7">
        <f t="shared" si="35"/>
        <v>36</v>
      </c>
      <c r="CB85" s="267"/>
      <c r="CC85" s="7">
        <f t="shared" si="36"/>
        <v>34</v>
      </c>
      <c r="CD85" s="267"/>
      <c r="CE85" s="7">
        <f t="shared" si="37"/>
        <v>24</v>
      </c>
      <c r="CF85" s="267"/>
      <c r="CG85" s="7">
        <f t="shared" si="38"/>
        <v>28</v>
      </c>
      <c r="CH85" s="267"/>
      <c r="CI85" s="7">
        <f t="shared" si="39"/>
        <v>24</v>
      </c>
      <c r="CJ85" s="267"/>
      <c r="CK85" s="7">
        <f t="shared" si="40"/>
        <v>24</v>
      </c>
      <c r="CL85" s="267"/>
      <c r="CM85" s="7">
        <f t="shared" si="41"/>
        <v>22</v>
      </c>
      <c r="CN85" s="267"/>
      <c r="CO85" s="53"/>
      <c r="CP85" s="8">
        <f t="shared" si="45"/>
        <v>44</v>
      </c>
      <c r="CQ85" s="9" t="str">
        <f t="shared" si="45"/>
        <v/>
      </c>
      <c r="CR85" s="8">
        <f t="shared" si="42"/>
        <v>88</v>
      </c>
      <c r="CS85" s="9" t="str">
        <f t="shared" si="42"/>
        <v/>
      </c>
      <c r="CT85" s="8">
        <f t="shared" si="42"/>
        <v>130</v>
      </c>
      <c r="CU85" s="9" t="str">
        <f t="shared" si="42"/>
        <v/>
      </c>
      <c r="CV85" s="8">
        <f t="shared" si="42"/>
        <v>170</v>
      </c>
      <c r="CW85" s="9" t="str">
        <f t="shared" si="42"/>
        <v/>
      </c>
      <c r="CX85" s="8">
        <f t="shared" si="42"/>
        <v>206</v>
      </c>
      <c r="CY85" s="9" t="str">
        <f t="shared" si="42"/>
        <v/>
      </c>
      <c r="CZ85" s="8">
        <f t="shared" si="42"/>
        <v>240</v>
      </c>
      <c r="DA85" s="9" t="str">
        <f t="shared" si="42"/>
        <v/>
      </c>
      <c r="DB85" s="8">
        <f t="shared" si="42"/>
        <v>264</v>
      </c>
      <c r="DC85" s="9" t="str">
        <f t="shared" si="42"/>
        <v/>
      </c>
      <c r="DD85" s="8">
        <f t="shared" si="42"/>
        <v>292</v>
      </c>
      <c r="DE85" s="9" t="str">
        <f t="shared" si="42"/>
        <v/>
      </c>
      <c r="DF85" s="8">
        <f t="shared" si="42"/>
        <v>316</v>
      </c>
      <c r="DG85" s="9" t="str">
        <f t="shared" si="27"/>
        <v/>
      </c>
      <c r="DH85" s="8">
        <f t="shared" si="21"/>
        <v>340</v>
      </c>
      <c r="DI85" s="9" t="str">
        <f t="shared" si="21"/>
        <v/>
      </c>
      <c r="DJ85" s="268">
        <f t="shared" si="43"/>
        <v>362</v>
      </c>
      <c r="DK85" s="269">
        <f t="shared" si="44"/>
        <v>0</v>
      </c>
      <c r="EE85" s="477"/>
      <c r="EF85" s="507"/>
      <c r="EG85" s="477"/>
      <c r="EH85" s="477"/>
      <c r="EI85" s="477"/>
      <c r="EJ85" s="477"/>
      <c r="EL85" s="484"/>
      <c r="EM85" s="55"/>
      <c r="EN85" s="57"/>
      <c r="EO85" s="57"/>
      <c r="EP85" s="57"/>
      <c r="EQ85" s="57"/>
      <c r="ER85" s="55">
        <v>21</v>
      </c>
      <c r="ES85" s="485">
        <f t="shared" si="46"/>
        <v>42</v>
      </c>
    </row>
    <row r="86" spans="1:149" ht="18" customHeight="1">
      <c r="A86" s="193"/>
      <c r="B86" s="208"/>
      <c r="C86" s="199"/>
      <c r="D86" s="208"/>
      <c r="E86" s="194">
        <v>11178</v>
      </c>
      <c r="F86" s="209"/>
      <c r="G86" s="205" t="s">
        <v>717</v>
      </c>
      <c r="H86" s="206" t="s">
        <v>718</v>
      </c>
      <c r="I86" s="205" t="s">
        <v>719</v>
      </c>
      <c r="J86" s="232">
        <v>10</v>
      </c>
      <c r="K86" s="232">
        <v>10</v>
      </c>
      <c r="L86" s="232">
        <v>8</v>
      </c>
      <c r="M86" s="232">
        <v>2</v>
      </c>
      <c r="N86" s="233">
        <v>70</v>
      </c>
      <c r="O86" s="234">
        <v>100</v>
      </c>
      <c r="P86" s="199">
        <v>10</v>
      </c>
      <c r="Q86" s="199">
        <v>10</v>
      </c>
      <c r="R86" s="199">
        <v>8</v>
      </c>
      <c r="S86" s="199">
        <v>2</v>
      </c>
      <c r="T86" s="189">
        <v>70</v>
      </c>
      <c r="U86" s="190">
        <v>100</v>
      </c>
      <c r="V86" s="239" t="s">
        <v>327</v>
      </c>
      <c r="W86" s="239">
        <v>10</v>
      </c>
      <c r="X86" s="239">
        <v>10</v>
      </c>
      <c r="Y86" s="239">
        <v>9</v>
      </c>
      <c r="Z86" s="523">
        <v>1</v>
      </c>
      <c r="AA86" s="228">
        <v>30</v>
      </c>
      <c r="AB86" s="471">
        <v>20</v>
      </c>
      <c r="AC86" s="231">
        <v>70</v>
      </c>
      <c r="AD86" s="229">
        <v>30</v>
      </c>
      <c r="AE86" s="199" t="s">
        <v>327</v>
      </c>
      <c r="AF86" s="199">
        <v>10</v>
      </c>
      <c r="AG86" s="199">
        <v>10</v>
      </c>
      <c r="AH86" s="199">
        <v>9</v>
      </c>
      <c r="AI86" s="199">
        <v>1</v>
      </c>
      <c r="AJ86" s="474">
        <v>50</v>
      </c>
      <c r="AK86" s="191">
        <v>20</v>
      </c>
      <c r="AL86" s="190">
        <v>70</v>
      </c>
      <c r="AM86" s="475">
        <v>30</v>
      </c>
      <c r="AN86" s="239" t="s">
        <v>327</v>
      </c>
      <c r="AO86" s="239">
        <v>10</v>
      </c>
      <c r="AP86" s="239">
        <v>10</v>
      </c>
      <c r="AQ86" s="239">
        <v>9</v>
      </c>
      <c r="AR86" s="239">
        <v>1</v>
      </c>
      <c r="AS86" s="230">
        <v>70</v>
      </c>
      <c r="AT86" s="471"/>
      <c r="AU86" s="231">
        <v>18</v>
      </c>
      <c r="AV86" s="229"/>
      <c r="AW86" s="1153" t="s">
        <v>91</v>
      </c>
      <c r="AX86" s="1155">
        <v>10</v>
      </c>
      <c r="AY86" s="1155">
        <v>10</v>
      </c>
      <c r="AZ86" s="1155">
        <v>10</v>
      </c>
      <c r="BA86" s="1153"/>
      <c r="BB86" s="1156">
        <v>50</v>
      </c>
      <c r="BC86" s="1156">
        <v>20</v>
      </c>
      <c r="BD86" s="1153">
        <v>70</v>
      </c>
      <c r="BE86" s="1153">
        <v>30</v>
      </c>
      <c r="BF86" s="199">
        <v>10</v>
      </c>
      <c r="BG86" s="199">
        <v>10</v>
      </c>
      <c r="BH86" s="199">
        <v>10</v>
      </c>
      <c r="BI86" s="191">
        <v>70</v>
      </c>
      <c r="BJ86" s="190">
        <v>100</v>
      </c>
      <c r="BK86" s="232">
        <v>30</v>
      </c>
      <c r="BL86" s="235">
        <v>30</v>
      </c>
      <c r="BM86" s="236">
        <v>40</v>
      </c>
      <c r="BN86" s="33"/>
      <c r="BO86" s="25"/>
      <c r="BP86" s="25"/>
      <c r="BQ86" s="7" t="str">
        <f t="shared" si="30"/>
        <v/>
      </c>
      <c r="BR86" s="267"/>
      <c r="BS86" s="7">
        <f t="shared" si="31"/>
        <v>44</v>
      </c>
      <c r="BT86" s="267"/>
      <c r="BU86" s="7">
        <f t="shared" si="32"/>
        <v>44</v>
      </c>
      <c r="BV86" s="267"/>
      <c r="BW86" s="7">
        <f t="shared" si="33"/>
        <v>42</v>
      </c>
      <c r="BX86" s="267"/>
      <c r="BY86" s="7">
        <f t="shared" si="34"/>
        <v>40</v>
      </c>
      <c r="BZ86" s="267"/>
      <c r="CA86" s="7">
        <f t="shared" si="35"/>
        <v>36</v>
      </c>
      <c r="CB86" s="267"/>
      <c r="CC86" s="7">
        <f t="shared" si="36"/>
        <v>34</v>
      </c>
      <c r="CD86" s="267"/>
      <c r="CE86" s="7">
        <f t="shared" si="37"/>
        <v>24</v>
      </c>
      <c r="CF86" s="267"/>
      <c r="CG86" s="7">
        <f t="shared" si="38"/>
        <v>28</v>
      </c>
      <c r="CH86" s="267"/>
      <c r="CI86" s="7">
        <f t="shared" si="39"/>
        <v>24</v>
      </c>
      <c r="CJ86" s="267"/>
      <c r="CK86" s="7">
        <f t="shared" si="40"/>
        <v>24</v>
      </c>
      <c r="CL86" s="267"/>
      <c r="CM86" s="7">
        <f t="shared" si="41"/>
        <v>22</v>
      </c>
      <c r="CN86" s="267"/>
      <c r="CO86" s="53"/>
      <c r="CP86" s="8">
        <f t="shared" si="45"/>
        <v>44</v>
      </c>
      <c r="CQ86" s="9" t="str">
        <f t="shared" si="45"/>
        <v/>
      </c>
      <c r="CR86" s="8">
        <f t="shared" si="42"/>
        <v>88</v>
      </c>
      <c r="CS86" s="9" t="str">
        <f t="shared" si="42"/>
        <v/>
      </c>
      <c r="CT86" s="8">
        <f t="shared" si="42"/>
        <v>130</v>
      </c>
      <c r="CU86" s="9" t="str">
        <f t="shared" si="42"/>
        <v/>
      </c>
      <c r="CV86" s="8">
        <f t="shared" si="42"/>
        <v>170</v>
      </c>
      <c r="CW86" s="9" t="str">
        <f t="shared" si="42"/>
        <v/>
      </c>
      <c r="CX86" s="8">
        <f t="shared" si="42"/>
        <v>206</v>
      </c>
      <c r="CY86" s="9" t="str">
        <f t="shared" si="42"/>
        <v/>
      </c>
      <c r="CZ86" s="8">
        <f t="shared" si="42"/>
        <v>240</v>
      </c>
      <c r="DA86" s="9" t="str">
        <f t="shared" si="42"/>
        <v/>
      </c>
      <c r="DB86" s="8">
        <f t="shared" si="42"/>
        <v>264</v>
      </c>
      <c r="DC86" s="9" t="str">
        <f t="shared" si="42"/>
        <v/>
      </c>
      <c r="DD86" s="8">
        <f t="shared" si="42"/>
        <v>292</v>
      </c>
      <c r="DE86" s="9" t="str">
        <f t="shared" si="42"/>
        <v/>
      </c>
      <c r="DF86" s="8">
        <f t="shared" si="42"/>
        <v>316</v>
      </c>
      <c r="DG86" s="9" t="str">
        <f t="shared" si="27"/>
        <v/>
      </c>
      <c r="DH86" s="8">
        <f t="shared" si="21"/>
        <v>340</v>
      </c>
      <c r="DI86" s="9" t="str">
        <f t="shared" si="21"/>
        <v/>
      </c>
      <c r="DJ86" s="268">
        <f t="shared" si="43"/>
        <v>362</v>
      </c>
      <c r="DK86" s="269">
        <f t="shared" si="44"/>
        <v>0</v>
      </c>
      <c r="EE86" s="477"/>
      <c r="EF86" s="507"/>
      <c r="EG86" s="477"/>
      <c r="EH86" s="477"/>
      <c r="EI86" s="477"/>
      <c r="EJ86" s="477"/>
      <c r="EL86" s="484"/>
      <c r="EM86" s="55"/>
      <c r="EN86" s="57"/>
      <c r="EO86" s="57"/>
      <c r="EP86" s="57"/>
      <c r="EQ86" s="57"/>
      <c r="ER86" s="55">
        <v>20</v>
      </c>
      <c r="ES86" s="485">
        <f t="shared" si="46"/>
        <v>40</v>
      </c>
    </row>
    <row r="87" spans="1:149" ht="18" customHeight="1">
      <c r="A87" s="193"/>
      <c r="B87" s="208"/>
      <c r="C87" s="199"/>
      <c r="D87" s="208"/>
      <c r="E87" s="194">
        <v>11179</v>
      </c>
      <c r="F87" s="209"/>
      <c r="G87" s="205" t="s">
        <v>720</v>
      </c>
      <c r="H87" s="206" t="s">
        <v>721</v>
      </c>
      <c r="I87" s="205" t="s">
        <v>722</v>
      </c>
      <c r="J87" s="232">
        <v>10</v>
      </c>
      <c r="K87" s="232">
        <v>10</v>
      </c>
      <c r="L87" s="232">
        <v>8</v>
      </c>
      <c r="M87" s="232">
        <v>2</v>
      </c>
      <c r="N87" s="233">
        <v>70</v>
      </c>
      <c r="O87" s="234">
        <v>100</v>
      </c>
      <c r="P87" s="199">
        <v>10</v>
      </c>
      <c r="Q87" s="199">
        <v>10</v>
      </c>
      <c r="R87" s="199">
        <v>8</v>
      </c>
      <c r="S87" s="199">
        <v>2</v>
      </c>
      <c r="T87" s="189">
        <v>70</v>
      </c>
      <c r="U87" s="190">
        <v>100</v>
      </c>
      <c r="V87" s="239" t="s">
        <v>327</v>
      </c>
      <c r="W87" s="239">
        <v>10</v>
      </c>
      <c r="X87" s="239">
        <v>10</v>
      </c>
      <c r="Y87" s="239">
        <v>9</v>
      </c>
      <c r="Z87" s="523">
        <v>1</v>
      </c>
      <c r="AA87" s="228">
        <v>30</v>
      </c>
      <c r="AB87" s="471">
        <v>20</v>
      </c>
      <c r="AC87" s="231">
        <v>70</v>
      </c>
      <c r="AD87" s="229">
        <v>30</v>
      </c>
      <c r="AE87" s="199" t="s">
        <v>327</v>
      </c>
      <c r="AF87" s="199">
        <v>10</v>
      </c>
      <c r="AG87" s="199">
        <v>10</v>
      </c>
      <c r="AH87" s="199">
        <v>9</v>
      </c>
      <c r="AI87" s="199">
        <v>1</v>
      </c>
      <c r="AJ87" s="474">
        <v>50</v>
      </c>
      <c r="AK87" s="191">
        <v>20</v>
      </c>
      <c r="AL87" s="190">
        <v>70</v>
      </c>
      <c r="AM87" s="475">
        <v>30</v>
      </c>
      <c r="AN87" s="239" t="s">
        <v>327</v>
      </c>
      <c r="AO87" s="239">
        <v>10</v>
      </c>
      <c r="AP87" s="239">
        <v>10</v>
      </c>
      <c r="AQ87" s="239">
        <v>9</v>
      </c>
      <c r="AR87" s="239">
        <v>1</v>
      </c>
      <c r="AS87" s="230">
        <v>70</v>
      </c>
      <c r="AT87" s="471"/>
      <c r="AU87" s="231">
        <v>18</v>
      </c>
      <c r="AV87" s="229"/>
      <c r="AW87" s="1153" t="s">
        <v>91</v>
      </c>
      <c r="AX87" s="1155">
        <v>10</v>
      </c>
      <c r="AY87" s="1155">
        <v>10</v>
      </c>
      <c r="AZ87" s="1155">
        <v>10</v>
      </c>
      <c r="BA87" s="1153"/>
      <c r="BB87" s="1156">
        <v>50</v>
      </c>
      <c r="BC87" s="1156">
        <v>20</v>
      </c>
      <c r="BD87" s="1153">
        <v>70</v>
      </c>
      <c r="BE87" s="1153">
        <v>30</v>
      </c>
      <c r="BF87" s="199">
        <v>10</v>
      </c>
      <c r="BG87" s="199">
        <v>10</v>
      </c>
      <c r="BH87" s="199">
        <v>10</v>
      </c>
      <c r="BI87" s="191">
        <v>70</v>
      </c>
      <c r="BJ87" s="190">
        <v>100</v>
      </c>
      <c r="BK87" s="232">
        <v>30</v>
      </c>
      <c r="BL87" s="235">
        <v>30</v>
      </c>
      <c r="BM87" s="236">
        <v>40</v>
      </c>
      <c r="BN87" s="33"/>
      <c r="BO87" s="25"/>
      <c r="BP87" s="25"/>
      <c r="BQ87" s="7" t="str">
        <f t="shared" si="30"/>
        <v/>
      </c>
      <c r="BR87" s="267"/>
      <c r="BS87" s="7">
        <f t="shared" si="31"/>
        <v>44</v>
      </c>
      <c r="BT87" s="267"/>
      <c r="BU87" s="7">
        <f t="shared" si="32"/>
        <v>44</v>
      </c>
      <c r="BV87" s="267"/>
      <c r="BW87" s="7">
        <f t="shared" si="33"/>
        <v>42</v>
      </c>
      <c r="BX87" s="267"/>
      <c r="BY87" s="7">
        <f t="shared" si="34"/>
        <v>40</v>
      </c>
      <c r="BZ87" s="267"/>
      <c r="CA87" s="7">
        <f t="shared" si="35"/>
        <v>36</v>
      </c>
      <c r="CB87" s="267"/>
      <c r="CC87" s="7">
        <f t="shared" si="36"/>
        <v>34</v>
      </c>
      <c r="CD87" s="267"/>
      <c r="CE87" s="7">
        <f t="shared" si="37"/>
        <v>24</v>
      </c>
      <c r="CF87" s="267"/>
      <c r="CG87" s="7">
        <f t="shared" si="38"/>
        <v>28</v>
      </c>
      <c r="CH87" s="267"/>
      <c r="CI87" s="7">
        <f t="shared" si="39"/>
        <v>24</v>
      </c>
      <c r="CJ87" s="267"/>
      <c r="CK87" s="7">
        <f t="shared" si="40"/>
        <v>24</v>
      </c>
      <c r="CL87" s="267"/>
      <c r="CM87" s="7">
        <f t="shared" si="41"/>
        <v>22</v>
      </c>
      <c r="CN87" s="267"/>
      <c r="CO87" s="53"/>
      <c r="CP87" s="8">
        <f t="shared" si="45"/>
        <v>44</v>
      </c>
      <c r="CQ87" s="9" t="str">
        <f t="shared" si="45"/>
        <v/>
      </c>
      <c r="CR87" s="8">
        <f t="shared" si="42"/>
        <v>88</v>
      </c>
      <c r="CS87" s="9" t="str">
        <f t="shared" si="42"/>
        <v/>
      </c>
      <c r="CT87" s="8">
        <f t="shared" si="42"/>
        <v>130</v>
      </c>
      <c r="CU87" s="9" t="str">
        <f t="shared" si="42"/>
        <v/>
      </c>
      <c r="CV87" s="8">
        <f t="shared" si="42"/>
        <v>170</v>
      </c>
      <c r="CW87" s="9" t="str">
        <f t="shared" si="42"/>
        <v/>
      </c>
      <c r="CX87" s="8">
        <f t="shared" si="42"/>
        <v>206</v>
      </c>
      <c r="CY87" s="9" t="str">
        <f t="shared" si="42"/>
        <v/>
      </c>
      <c r="CZ87" s="8">
        <f t="shared" si="42"/>
        <v>240</v>
      </c>
      <c r="DA87" s="9" t="str">
        <f t="shared" si="42"/>
        <v/>
      </c>
      <c r="DB87" s="8">
        <f t="shared" si="42"/>
        <v>264</v>
      </c>
      <c r="DC87" s="9" t="str">
        <f t="shared" si="42"/>
        <v/>
      </c>
      <c r="DD87" s="8">
        <f t="shared" si="42"/>
        <v>292</v>
      </c>
      <c r="DE87" s="9" t="str">
        <f t="shared" si="42"/>
        <v/>
      </c>
      <c r="DF87" s="8">
        <f t="shared" si="42"/>
        <v>316</v>
      </c>
      <c r="DG87" s="9" t="str">
        <f t="shared" si="27"/>
        <v/>
      </c>
      <c r="DH87" s="8">
        <f t="shared" ref="DH87:DH101" si="47">IF(CK87="","",SUM(DF87,CK87))</f>
        <v>340</v>
      </c>
      <c r="DI87" s="9" t="str">
        <f t="shared" ref="DI87:DI101" si="48">IF(CL87="","",SUM(DG87,CL87))</f>
        <v/>
      </c>
      <c r="DJ87" s="268">
        <f t="shared" si="43"/>
        <v>362</v>
      </c>
      <c r="DK87" s="269">
        <f t="shared" si="44"/>
        <v>0</v>
      </c>
      <c r="EE87" s="477"/>
      <c r="EF87" s="509"/>
      <c r="EG87" s="477"/>
      <c r="EH87" s="477"/>
      <c r="EI87" s="477"/>
      <c r="EJ87" s="477"/>
      <c r="EL87" s="484"/>
      <c r="EM87" s="55"/>
      <c r="EN87" s="57"/>
      <c r="EO87" s="57"/>
      <c r="EP87" s="57"/>
      <c r="EQ87" s="57"/>
      <c r="ER87" s="55">
        <v>19</v>
      </c>
      <c r="ES87" s="485">
        <f t="shared" si="46"/>
        <v>38</v>
      </c>
    </row>
    <row r="88" spans="1:149" ht="18" customHeight="1">
      <c r="A88" s="193"/>
      <c r="B88" s="208"/>
      <c r="C88" s="199"/>
      <c r="D88" s="208"/>
      <c r="E88" s="194">
        <v>11180</v>
      </c>
      <c r="F88" s="209"/>
      <c r="G88" s="205" t="s">
        <v>723</v>
      </c>
      <c r="H88" s="206" t="s">
        <v>724</v>
      </c>
      <c r="I88" s="205" t="s">
        <v>725</v>
      </c>
      <c r="J88" s="232">
        <v>10</v>
      </c>
      <c r="K88" s="232">
        <v>10</v>
      </c>
      <c r="L88" s="232">
        <v>8</v>
      </c>
      <c r="M88" s="232">
        <v>2</v>
      </c>
      <c r="N88" s="233">
        <v>70</v>
      </c>
      <c r="O88" s="234">
        <v>100</v>
      </c>
      <c r="P88" s="199">
        <v>10</v>
      </c>
      <c r="Q88" s="199">
        <v>10</v>
      </c>
      <c r="R88" s="199">
        <v>8</v>
      </c>
      <c r="S88" s="199">
        <v>2</v>
      </c>
      <c r="T88" s="189">
        <v>70</v>
      </c>
      <c r="U88" s="190">
        <v>100</v>
      </c>
      <c r="V88" s="239" t="s">
        <v>327</v>
      </c>
      <c r="W88" s="239">
        <v>10</v>
      </c>
      <c r="X88" s="239">
        <v>10</v>
      </c>
      <c r="Y88" s="239">
        <v>9</v>
      </c>
      <c r="Z88" s="523">
        <v>1</v>
      </c>
      <c r="AA88" s="228">
        <v>30</v>
      </c>
      <c r="AB88" s="471">
        <v>20</v>
      </c>
      <c r="AC88" s="231">
        <v>70</v>
      </c>
      <c r="AD88" s="229">
        <v>30</v>
      </c>
      <c r="AE88" s="199" t="s">
        <v>327</v>
      </c>
      <c r="AF88" s="199">
        <v>10</v>
      </c>
      <c r="AG88" s="199">
        <v>10</v>
      </c>
      <c r="AH88" s="199">
        <v>9</v>
      </c>
      <c r="AI88" s="199">
        <v>1</v>
      </c>
      <c r="AJ88" s="474">
        <v>50</v>
      </c>
      <c r="AK88" s="191">
        <v>20</v>
      </c>
      <c r="AL88" s="190">
        <v>70</v>
      </c>
      <c r="AM88" s="475">
        <v>30</v>
      </c>
      <c r="AN88" s="239" t="s">
        <v>327</v>
      </c>
      <c r="AO88" s="239">
        <v>10</v>
      </c>
      <c r="AP88" s="239">
        <v>10</v>
      </c>
      <c r="AQ88" s="239">
        <v>9</v>
      </c>
      <c r="AR88" s="239">
        <v>1</v>
      </c>
      <c r="AS88" s="230">
        <v>70</v>
      </c>
      <c r="AT88" s="471"/>
      <c r="AU88" s="231">
        <v>18</v>
      </c>
      <c r="AV88" s="229"/>
      <c r="AW88" s="1153" t="s">
        <v>91</v>
      </c>
      <c r="AX88" s="1155">
        <v>10</v>
      </c>
      <c r="AY88" s="1155">
        <v>10</v>
      </c>
      <c r="AZ88" s="1155">
        <v>10</v>
      </c>
      <c r="BA88" s="1153"/>
      <c r="BB88" s="1156">
        <v>50</v>
      </c>
      <c r="BC88" s="1156">
        <v>20</v>
      </c>
      <c r="BD88" s="1153">
        <v>70</v>
      </c>
      <c r="BE88" s="1153">
        <v>30</v>
      </c>
      <c r="BF88" s="199">
        <v>10</v>
      </c>
      <c r="BG88" s="199">
        <v>10</v>
      </c>
      <c r="BH88" s="199">
        <v>10</v>
      </c>
      <c r="BI88" s="191">
        <v>70</v>
      </c>
      <c r="BJ88" s="190">
        <v>100</v>
      </c>
      <c r="BK88" s="232">
        <v>30</v>
      </c>
      <c r="BL88" s="235">
        <v>30</v>
      </c>
      <c r="BM88" s="236">
        <v>40</v>
      </c>
      <c r="BN88" s="33"/>
      <c r="BO88" s="25"/>
      <c r="BP88" s="25"/>
      <c r="BQ88" s="7" t="str">
        <f t="shared" si="30"/>
        <v/>
      </c>
      <c r="BR88" s="267"/>
      <c r="BS88" s="7">
        <f t="shared" si="31"/>
        <v>44</v>
      </c>
      <c r="BT88" s="267"/>
      <c r="BU88" s="7">
        <f t="shared" si="32"/>
        <v>44</v>
      </c>
      <c r="BV88" s="267"/>
      <c r="BW88" s="7">
        <f t="shared" si="33"/>
        <v>42</v>
      </c>
      <c r="BX88" s="267"/>
      <c r="BY88" s="7">
        <f t="shared" si="34"/>
        <v>40</v>
      </c>
      <c r="BZ88" s="267"/>
      <c r="CA88" s="7">
        <f t="shared" si="35"/>
        <v>36</v>
      </c>
      <c r="CB88" s="267"/>
      <c r="CC88" s="7">
        <f t="shared" si="36"/>
        <v>34</v>
      </c>
      <c r="CD88" s="267"/>
      <c r="CE88" s="7">
        <f t="shared" si="37"/>
        <v>24</v>
      </c>
      <c r="CF88" s="267"/>
      <c r="CG88" s="7">
        <f t="shared" si="38"/>
        <v>28</v>
      </c>
      <c r="CH88" s="267"/>
      <c r="CI88" s="7">
        <f t="shared" si="39"/>
        <v>24</v>
      </c>
      <c r="CJ88" s="267"/>
      <c r="CK88" s="7">
        <f t="shared" si="40"/>
        <v>24</v>
      </c>
      <c r="CL88" s="267"/>
      <c r="CM88" s="7">
        <f t="shared" si="41"/>
        <v>22</v>
      </c>
      <c r="CN88" s="267"/>
      <c r="CO88" s="53"/>
      <c r="CP88" s="8">
        <f t="shared" si="45"/>
        <v>44</v>
      </c>
      <c r="CQ88" s="9" t="str">
        <f t="shared" si="45"/>
        <v/>
      </c>
      <c r="CR88" s="8">
        <f t="shared" si="42"/>
        <v>88</v>
      </c>
      <c r="CS88" s="9" t="str">
        <f t="shared" si="42"/>
        <v/>
      </c>
      <c r="CT88" s="8">
        <f t="shared" si="42"/>
        <v>130</v>
      </c>
      <c r="CU88" s="9" t="str">
        <f t="shared" si="42"/>
        <v/>
      </c>
      <c r="CV88" s="8">
        <f t="shared" si="42"/>
        <v>170</v>
      </c>
      <c r="CW88" s="9" t="str">
        <f t="shared" si="42"/>
        <v/>
      </c>
      <c r="CX88" s="8">
        <f t="shared" si="42"/>
        <v>206</v>
      </c>
      <c r="CY88" s="9" t="str">
        <f t="shared" si="42"/>
        <v/>
      </c>
      <c r="CZ88" s="8">
        <f t="shared" si="42"/>
        <v>240</v>
      </c>
      <c r="DA88" s="9" t="str">
        <f t="shared" si="42"/>
        <v/>
      </c>
      <c r="DB88" s="8">
        <f t="shared" si="42"/>
        <v>264</v>
      </c>
      <c r="DC88" s="9" t="str">
        <f t="shared" si="42"/>
        <v/>
      </c>
      <c r="DD88" s="8">
        <f t="shared" si="42"/>
        <v>292</v>
      </c>
      <c r="DE88" s="9" t="str">
        <f t="shared" si="42"/>
        <v/>
      </c>
      <c r="DF88" s="8">
        <f t="shared" si="42"/>
        <v>316</v>
      </c>
      <c r="DG88" s="9" t="str">
        <f t="shared" si="27"/>
        <v/>
      </c>
      <c r="DH88" s="8">
        <f t="shared" si="47"/>
        <v>340</v>
      </c>
      <c r="DI88" s="9" t="str">
        <f t="shared" si="48"/>
        <v/>
      </c>
      <c r="DJ88" s="268">
        <f t="shared" si="43"/>
        <v>362</v>
      </c>
      <c r="DK88" s="269">
        <f t="shared" si="44"/>
        <v>0</v>
      </c>
      <c r="EE88" s="32"/>
      <c r="EF88" s="483"/>
      <c r="EG88" s="32"/>
      <c r="EH88" s="32"/>
      <c r="EI88" s="32"/>
      <c r="EL88" s="484"/>
      <c r="EM88" s="55"/>
      <c r="EN88" s="57"/>
      <c r="EO88" s="57"/>
      <c r="EP88" s="57"/>
      <c r="EQ88" s="57"/>
      <c r="ER88" s="55">
        <v>18</v>
      </c>
      <c r="ES88" s="485">
        <f t="shared" si="46"/>
        <v>36</v>
      </c>
    </row>
    <row r="89" spans="1:149" ht="18" customHeight="1">
      <c r="A89" s="193"/>
      <c r="B89" s="208"/>
      <c r="C89" s="199"/>
      <c r="D89" s="208"/>
      <c r="E89" s="194">
        <v>11181</v>
      </c>
      <c r="F89" s="209"/>
      <c r="G89" s="205" t="s">
        <v>726</v>
      </c>
      <c r="H89" s="206" t="s">
        <v>727</v>
      </c>
      <c r="I89" s="205" t="s">
        <v>728</v>
      </c>
      <c r="J89" s="232">
        <v>10</v>
      </c>
      <c r="K89" s="232">
        <v>10</v>
      </c>
      <c r="L89" s="232">
        <v>8</v>
      </c>
      <c r="M89" s="232">
        <v>2</v>
      </c>
      <c r="N89" s="233">
        <v>70</v>
      </c>
      <c r="O89" s="234">
        <v>100</v>
      </c>
      <c r="P89" s="199">
        <v>10</v>
      </c>
      <c r="Q89" s="199">
        <v>10</v>
      </c>
      <c r="R89" s="199">
        <v>8</v>
      </c>
      <c r="S89" s="199">
        <v>2</v>
      </c>
      <c r="T89" s="189">
        <v>70</v>
      </c>
      <c r="U89" s="190">
        <v>100</v>
      </c>
      <c r="V89" s="239" t="s">
        <v>327</v>
      </c>
      <c r="W89" s="239">
        <v>10</v>
      </c>
      <c r="X89" s="239">
        <v>10</v>
      </c>
      <c r="Y89" s="239">
        <v>9</v>
      </c>
      <c r="Z89" s="523">
        <v>1</v>
      </c>
      <c r="AA89" s="228">
        <v>30</v>
      </c>
      <c r="AB89" s="471">
        <v>20</v>
      </c>
      <c r="AC89" s="231">
        <v>70</v>
      </c>
      <c r="AD89" s="229">
        <v>30</v>
      </c>
      <c r="AE89" s="199" t="s">
        <v>327</v>
      </c>
      <c r="AF89" s="199">
        <v>10</v>
      </c>
      <c r="AG89" s="199">
        <v>10</v>
      </c>
      <c r="AH89" s="199">
        <v>9</v>
      </c>
      <c r="AI89" s="199">
        <v>1</v>
      </c>
      <c r="AJ89" s="474">
        <v>50</v>
      </c>
      <c r="AK89" s="191">
        <v>20</v>
      </c>
      <c r="AL89" s="190">
        <v>70</v>
      </c>
      <c r="AM89" s="475">
        <v>30</v>
      </c>
      <c r="AN89" s="239" t="s">
        <v>327</v>
      </c>
      <c r="AO89" s="239">
        <v>10</v>
      </c>
      <c r="AP89" s="239">
        <v>10</v>
      </c>
      <c r="AQ89" s="239">
        <v>9</v>
      </c>
      <c r="AR89" s="239">
        <v>1</v>
      </c>
      <c r="AS89" s="230">
        <v>70</v>
      </c>
      <c r="AT89" s="471"/>
      <c r="AU89" s="231">
        <v>18</v>
      </c>
      <c r="AV89" s="229"/>
      <c r="AW89" s="1153" t="s">
        <v>91</v>
      </c>
      <c r="AX89" s="1155">
        <v>10</v>
      </c>
      <c r="AY89" s="1155">
        <v>10</v>
      </c>
      <c r="AZ89" s="1155">
        <v>10</v>
      </c>
      <c r="BA89" s="1153"/>
      <c r="BB89" s="1156">
        <v>50</v>
      </c>
      <c r="BC89" s="1156">
        <v>20</v>
      </c>
      <c r="BD89" s="1153">
        <v>70</v>
      </c>
      <c r="BE89" s="1153">
        <v>30</v>
      </c>
      <c r="BF89" s="199">
        <v>10</v>
      </c>
      <c r="BG89" s="199">
        <v>10</v>
      </c>
      <c r="BH89" s="199">
        <v>10</v>
      </c>
      <c r="BI89" s="191">
        <v>70</v>
      </c>
      <c r="BJ89" s="190">
        <v>100</v>
      </c>
      <c r="BK89" s="232">
        <v>30</v>
      </c>
      <c r="BL89" s="235">
        <v>30</v>
      </c>
      <c r="BM89" s="236">
        <v>40</v>
      </c>
      <c r="BN89" s="33"/>
      <c r="BO89" s="25"/>
      <c r="BP89" s="25"/>
      <c r="BQ89" s="7" t="str">
        <f t="shared" si="30"/>
        <v/>
      </c>
      <c r="BR89" s="267"/>
      <c r="BS89" s="7">
        <f t="shared" si="31"/>
        <v>44</v>
      </c>
      <c r="BT89" s="267"/>
      <c r="BU89" s="7">
        <f t="shared" si="32"/>
        <v>44</v>
      </c>
      <c r="BV89" s="267"/>
      <c r="BW89" s="7">
        <f t="shared" si="33"/>
        <v>42</v>
      </c>
      <c r="BX89" s="267"/>
      <c r="BY89" s="7">
        <f t="shared" si="34"/>
        <v>40</v>
      </c>
      <c r="BZ89" s="267"/>
      <c r="CA89" s="7">
        <f t="shared" si="35"/>
        <v>36</v>
      </c>
      <c r="CB89" s="267"/>
      <c r="CC89" s="7">
        <f t="shared" si="36"/>
        <v>34</v>
      </c>
      <c r="CD89" s="267"/>
      <c r="CE89" s="7">
        <f t="shared" si="37"/>
        <v>24</v>
      </c>
      <c r="CF89" s="267"/>
      <c r="CG89" s="7">
        <f t="shared" si="38"/>
        <v>28</v>
      </c>
      <c r="CH89" s="267"/>
      <c r="CI89" s="7">
        <f t="shared" si="39"/>
        <v>24</v>
      </c>
      <c r="CJ89" s="267"/>
      <c r="CK89" s="7">
        <f t="shared" si="40"/>
        <v>24</v>
      </c>
      <c r="CL89" s="267"/>
      <c r="CM89" s="7">
        <f t="shared" si="41"/>
        <v>22</v>
      </c>
      <c r="CN89" s="267"/>
      <c r="CO89" s="53"/>
      <c r="CP89" s="8">
        <f t="shared" si="45"/>
        <v>44</v>
      </c>
      <c r="CQ89" s="9" t="str">
        <f t="shared" si="45"/>
        <v/>
      </c>
      <c r="CR89" s="8">
        <f t="shared" si="42"/>
        <v>88</v>
      </c>
      <c r="CS89" s="9" t="str">
        <f t="shared" si="42"/>
        <v/>
      </c>
      <c r="CT89" s="8">
        <f t="shared" si="42"/>
        <v>130</v>
      </c>
      <c r="CU89" s="9" t="str">
        <f t="shared" si="42"/>
        <v/>
      </c>
      <c r="CV89" s="8">
        <f t="shared" si="42"/>
        <v>170</v>
      </c>
      <c r="CW89" s="9" t="str">
        <f t="shared" si="42"/>
        <v/>
      </c>
      <c r="CX89" s="8">
        <f t="shared" si="42"/>
        <v>206</v>
      </c>
      <c r="CY89" s="9" t="str">
        <f t="shared" si="42"/>
        <v/>
      </c>
      <c r="CZ89" s="8">
        <f t="shared" si="42"/>
        <v>240</v>
      </c>
      <c r="DA89" s="9" t="str">
        <f t="shared" si="42"/>
        <v/>
      </c>
      <c r="DB89" s="8">
        <f t="shared" si="42"/>
        <v>264</v>
      </c>
      <c r="DC89" s="9" t="str">
        <f t="shared" si="42"/>
        <v/>
      </c>
      <c r="DD89" s="8">
        <f t="shared" si="42"/>
        <v>292</v>
      </c>
      <c r="DE89" s="9" t="str">
        <f t="shared" si="42"/>
        <v/>
      </c>
      <c r="DF89" s="8">
        <f t="shared" si="42"/>
        <v>316</v>
      </c>
      <c r="DG89" s="9" t="str">
        <f t="shared" si="27"/>
        <v/>
      </c>
      <c r="DH89" s="8">
        <f t="shared" si="47"/>
        <v>340</v>
      </c>
      <c r="DI89" s="9" t="str">
        <f t="shared" si="48"/>
        <v/>
      </c>
      <c r="DJ89" s="268">
        <f t="shared" si="43"/>
        <v>362</v>
      </c>
      <c r="DK89" s="269">
        <f t="shared" si="44"/>
        <v>0</v>
      </c>
      <c r="EE89" s="32"/>
      <c r="EF89" s="483"/>
      <c r="EG89" s="32"/>
      <c r="EH89" s="32"/>
      <c r="EI89" s="32"/>
      <c r="EL89" s="484"/>
      <c r="EM89" s="55"/>
      <c r="EN89" s="57"/>
      <c r="EO89" s="57"/>
      <c r="EP89" s="57"/>
      <c r="EQ89" s="57"/>
      <c r="ER89" s="55">
        <v>17</v>
      </c>
      <c r="ES89" s="485">
        <f t="shared" si="46"/>
        <v>34</v>
      </c>
    </row>
    <row r="90" spans="1:149" ht="18" customHeight="1">
      <c r="A90" s="193"/>
      <c r="B90" s="208"/>
      <c r="C90" s="199"/>
      <c r="D90" s="208"/>
      <c r="E90" s="194">
        <v>11182</v>
      </c>
      <c r="F90" s="209"/>
      <c r="G90" s="205" t="s">
        <v>729</v>
      </c>
      <c r="H90" s="206" t="s">
        <v>730</v>
      </c>
      <c r="I90" s="205" t="s">
        <v>731</v>
      </c>
      <c r="J90" s="232">
        <v>10</v>
      </c>
      <c r="K90" s="232">
        <v>10</v>
      </c>
      <c r="L90" s="232">
        <v>8</v>
      </c>
      <c r="M90" s="232">
        <v>2</v>
      </c>
      <c r="N90" s="233">
        <v>70</v>
      </c>
      <c r="O90" s="234">
        <v>100</v>
      </c>
      <c r="P90" s="199">
        <v>10</v>
      </c>
      <c r="Q90" s="199">
        <v>10</v>
      </c>
      <c r="R90" s="199">
        <v>8</v>
      </c>
      <c r="S90" s="199">
        <v>2</v>
      </c>
      <c r="T90" s="189">
        <v>70</v>
      </c>
      <c r="U90" s="190">
        <v>100</v>
      </c>
      <c r="V90" s="239" t="s">
        <v>327</v>
      </c>
      <c r="W90" s="239">
        <v>10</v>
      </c>
      <c r="X90" s="239">
        <v>10</v>
      </c>
      <c r="Y90" s="239">
        <v>9</v>
      </c>
      <c r="Z90" s="523">
        <v>1</v>
      </c>
      <c r="AA90" s="228">
        <v>30</v>
      </c>
      <c r="AB90" s="471">
        <v>20</v>
      </c>
      <c r="AC90" s="231">
        <v>70</v>
      </c>
      <c r="AD90" s="229">
        <v>30</v>
      </c>
      <c r="AE90" s="199" t="s">
        <v>327</v>
      </c>
      <c r="AF90" s="199">
        <v>10</v>
      </c>
      <c r="AG90" s="199">
        <v>10</v>
      </c>
      <c r="AH90" s="199">
        <v>9</v>
      </c>
      <c r="AI90" s="199">
        <v>1</v>
      </c>
      <c r="AJ90" s="474">
        <v>50</v>
      </c>
      <c r="AK90" s="191">
        <v>20</v>
      </c>
      <c r="AL90" s="190">
        <v>70</v>
      </c>
      <c r="AM90" s="475">
        <v>30</v>
      </c>
      <c r="AN90" s="239" t="s">
        <v>327</v>
      </c>
      <c r="AO90" s="239">
        <v>10</v>
      </c>
      <c r="AP90" s="239">
        <v>10</v>
      </c>
      <c r="AQ90" s="239">
        <v>9</v>
      </c>
      <c r="AR90" s="239">
        <v>1</v>
      </c>
      <c r="AS90" s="230">
        <v>70</v>
      </c>
      <c r="AT90" s="471"/>
      <c r="AU90" s="231">
        <v>18</v>
      </c>
      <c r="AV90" s="229"/>
      <c r="AW90" s="1153" t="s">
        <v>91</v>
      </c>
      <c r="AX90" s="1155">
        <v>10</v>
      </c>
      <c r="AY90" s="1155">
        <v>10</v>
      </c>
      <c r="AZ90" s="1155">
        <v>10</v>
      </c>
      <c r="BA90" s="1153"/>
      <c r="BB90" s="1156">
        <v>50</v>
      </c>
      <c r="BC90" s="1156">
        <v>20</v>
      </c>
      <c r="BD90" s="1153">
        <v>70</v>
      </c>
      <c r="BE90" s="1153">
        <v>30</v>
      </c>
      <c r="BF90" s="199">
        <v>10</v>
      </c>
      <c r="BG90" s="199">
        <v>10</v>
      </c>
      <c r="BH90" s="199">
        <v>10</v>
      </c>
      <c r="BI90" s="191">
        <v>70</v>
      </c>
      <c r="BJ90" s="190">
        <v>100</v>
      </c>
      <c r="BK90" s="232">
        <v>30</v>
      </c>
      <c r="BL90" s="235">
        <v>30</v>
      </c>
      <c r="BM90" s="236">
        <v>40</v>
      </c>
      <c r="BN90" s="33"/>
      <c r="BO90" s="25"/>
      <c r="BP90" s="25"/>
      <c r="BQ90" s="7" t="str">
        <f t="shared" si="30"/>
        <v/>
      </c>
      <c r="BR90" s="267"/>
      <c r="BS90" s="7">
        <f t="shared" si="31"/>
        <v>44</v>
      </c>
      <c r="BT90" s="267"/>
      <c r="BU90" s="7">
        <f t="shared" si="32"/>
        <v>44</v>
      </c>
      <c r="BV90" s="267"/>
      <c r="BW90" s="7">
        <f t="shared" si="33"/>
        <v>42</v>
      </c>
      <c r="BX90" s="267"/>
      <c r="BY90" s="7">
        <f t="shared" si="34"/>
        <v>40</v>
      </c>
      <c r="BZ90" s="267"/>
      <c r="CA90" s="7">
        <f t="shared" si="35"/>
        <v>36</v>
      </c>
      <c r="CB90" s="267"/>
      <c r="CC90" s="7">
        <f t="shared" si="36"/>
        <v>34</v>
      </c>
      <c r="CD90" s="267"/>
      <c r="CE90" s="7">
        <f t="shared" si="37"/>
        <v>24</v>
      </c>
      <c r="CF90" s="267"/>
      <c r="CG90" s="7">
        <f t="shared" si="38"/>
        <v>28</v>
      </c>
      <c r="CH90" s="267"/>
      <c r="CI90" s="7">
        <f t="shared" si="39"/>
        <v>24</v>
      </c>
      <c r="CJ90" s="267"/>
      <c r="CK90" s="7">
        <f t="shared" si="40"/>
        <v>24</v>
      </c>
      <c r="CL90" s="267"/>
      <c r="CM90" s="7">
        <f t="shared" si="41"/>
        <v>22</v>
      </c>
      <c r="CN90" s="267"/>
      <c r="CO90" s="53"/>
      <c r="CP90" s="8">
        <f t="shared" si="45"/>
        <v>44</v>
      </c>
      <c r="CQ90" s="9" t="str">
        <f t="shared" si="45"/>
        <v/>
      </c>
      <c r="CR90" s="8">
        <f t="shared" ref="CR90:DG106" si="49">IF(BU90="","",SUM(CP90,BU90))</f>
        <v>88</v>
      </c>
      <c r="CS90" s="9" t="str">
        <f t="shared" si="49"/>
        <v/>
      </c>
      <c r="CT90" s="8">
        <f t="shared" si="49"/>
        <v>130</v>
      </c>
      <c r="CU90" s="9" t="str">
        <f t="shared" si="49"/>
        <v/>
      </c>
      <c r="CV90" s="8">
        <f t="shared" si="49"/>
        <v>170</v>
      </c>
      <c r="CW90" s="9" t="str">
        <f t="shared" si="49"/>
        <v/>
      </c>
      <c r="CX90" s="8">
        <f t="shared" si="49"/>
        <v>206</v>
      </c>
      <c r="CY90" s="9" t="str">
        <f t="shared" si="49"/>
        <v/>
      </c>
      <c r="CZ90" s="8">
        <f t="shared" si="49"/>
        <v>240</v>
      </c>
      <c r="DA90" s="9" t="str">
        <f t="shared" si="49"/>
        <v/>
      </c>
      <c r="DB90" s="8">
        <f t="shared" si="49"/>
        <v>264</v>
      </c>
      <c r="DC90" s="9" t="str">
        <f t="shared" si="49"/>
        <v/>
      </c>
      <c r="DD90" s="8">
        <f t="shared" si="49"/>
        <v>292</v>
      </c>
      <c r="DE90" s="9" t="str">
        <f t="shared" si="49"/>
        <v/>
      </c>
      <c r="DF90" s="8">
        <f t="shared" si="49"/>
        <v>316</v>
      </c>
      <c r="DG90" s="9" t="str">
        <f t="shared" si="27"/>
        <v/>
      </c>
      <c r="DH90" s="8">
        <f t="shared" si="47"/>
        <v>340</v>
      </c>
      <c r="DI90" s="9" t="str">
        <f t="shared" si="48"/>
        <v/>
      </c>
      <c r="DJ90" s="268">
        <f t="shared" si="43"/>
        <v>362</v>
      </c>
      <c r="DK90" s="269">
        <f t="shared" si="44"/>
        <v>0</v>
      </c>
      <c r="EE90" s="32"/>
      <c r="EF90" s="483"/>
      <c r="EG90" s="32"/>
      <c r="EH90" s="32"/>
      <c r="EI90" s="32"/>
      <c r="EL90" s="484"/>
      <c r="EM90" s="55"/>
      <c r="EN90" s="57"/>
      <c r="EO90" s="57"/>
      <c r="EP90" s="57"/>
      <c r="EQ90" s="57"/>
      <c r="ER90" s="55">
        <v>16</v>
      </c>
      <c r="ES90" s="485">
        <f t="shared" si="46"/>
        <v>32</v>
      </c>
    </row>
    <row r="91" spans="1:149" ht="18" customHeight="1">
      <c r="A91" s="193"/>
      <c r="B91" s="208"/>
      <c r="C91" s="199"/>
      <c r="D91" s="208"/>
      <c r="E91" s="194">
        <v>11183</v>
      </c>
      <c r="F91" s="209"/>
      <c r="G91" s="205" t="s">
        <v>732</v>
      </c>
      <c r="H91" s="206" t="s">
        <v>733</v>
      </c>
      <c r="I91" s="205" t="s">
        <v>734</v>
      </c>
      <c r="J91" s="232">
        <v>10</v>
      </c>
      <c r="K91" s="232">
        <v>10</v>
      </c>
      <c r="L91" s="232">
        <v>8</v>
      </c>
      <c r="M91" s="232">
        <v>2</v>
      </c>
      <c r="N91" s="233">
        <v>70</v>
      </c>
      <c r="O91" s="234">
        <v>100</v>
      </c>
      <c r="P91" s="199">
        <v>10</v>
      </c>
      <c r="Q91" s="199">
        <v>10</v>
      </c>
      <c r="R91" s="199">
        <v>8</v>
      </c>
      <c r="S91" s="199">
        <v>2</v>
      </c>
      <c r="T91" s="189">
        <v>70</v>
      </c>
      <c r="U91" s="190">
        <v>100</v>
      </c>
      <c r="V91" s="239" t="s">
        <v>327</v>
      </c>
      <c r="W91" s="239">
        <v>10</v>
      </c>
      <c r="X91" s="239">
        <v>10</v>
      </c>
      <c r="Y91" s="239">
        <v>9</v>
      </c>
      <c r="Z91" s="523">
        <v>1</v>
      </c>
      <c r="AA91" s="228">
        <v>30</v>
      </c>
      <c r="AB91" s="471">
        <v>20</v>
      </c>
      <c r="AC91" s="231">
        <v>70</v>
      </c>
      <c r="AD91" s="229">
        <v>30</v>
      </c>
      <c r="AE91" s="199" t="s">
        <v>327</v>
      </c>
      <c r="AF91" s="199">
        <v>10</v>
      </c>
      <c r="AG91" s="199">
        <v>10</v>
      </c>
      <c r="AH91" s="199">
        <v>9</v>
      </c>
      <c r="AI91" s="199">
        <v>1</v>
      </c>
      <c r="AJ91" s="474">
        <v>50</v>
      </c>
      <c r="AK91" s="191">
        <v>20</v>
      </c>
      <c r="AL91" s="190">
        <v>70</v>
      </c>
      <c r="AM91" s="475">
        <v>30</v>
      </c>
      <c r="AN91" s="239" t="s">
        <v>327</v>
      </c>
      <c r="AO91" s="239">
        <v>10</v>
      </c>
      <c r="AP91" s="239">
        <v>10</v>
      </c>
      <c r="AQ91" s="239">
        <v>9</v>
      </c>
      <c r="AR91" s="239">
        <v>1</v>
      </c>
      <c r="AS91" s="230">
        <v>70</v>
      </c>
      <c r="AT91" s="471"/>
      <c r="AU91" s="231">
        <v>18</v>
      </c>
      <c r="AV91" s="229"/>
      <c r="AW91" s="1153" t="s">
        <v>91</v>
      </c>
      <c r="AX91" s="1155">
        <v>10</v>
      </c>
      <c r="AY91" s="1155">
        <v>10</v>
      </c>
      <c r="AZ91" s="1155">
        <v>10</v>
      </c>
      <c r="BA91" s="1153"/>
      <c r="BB91" s="1156">
        <v>50</v>
      </c>
      <c r="BC91" s="1156">
        <v>20</v>
      </c>
      <c r="BD91" s="1153">
        <v>70</v>
      </c>
      <c r="BE91" s="1153">
        <v>30</v>
      </c>
      <c r="BF91" s="199">
        <v>10</v>
      </c>
      <c r="BG91" s="199">
        <v>10</v>
      </c>
      <c r="BH91" s="199">
        <v>10</v>
      </c>
      <c r="BI91" s="191">
        <v>70</v>
      </c>
      <c r="BJ91" s="190">
        <v>100</v>
      </c>
      <c r="BK91" s="232">
        <v>30</v>
      </c>
      <c r="BL91" s="235">
        <v>30</v>
      </c>
      <c r="BM91" s="236">
        <v>40</v>
      </c>
      <c r="BN91" s="33"/>
      <c r="BO91" s="25"/>
      <c r="BP91" s="25"/>
      <c r="BQ91" s="7" t="str">
        <f t="shared" si="30"/>
        <v/>
      </c>
      <c r="BR91" s="267"/>
      <c r="BS91" s="7">
        <f t="shared" si="31"/>
        <v>44</v>
      </c>
      <c r="BT91" s="267"/>
      <c r="BU91" s="7">
        <f t="shared" si="32"/>
        <v>44</v>
      </c>
      <c r="BV91" s="267"/>
      <c r="BW91" s="7">
        <f t="shared" si="33"/>
        <v>42</v>
      </c>
      <c r="BX91" s="267"/>
      <c r="BY91" s="7">
        <f t="shared" si="34"/>
        <v>40</v>
      </c>
      <c r="BZ91" s="267"/>
      <c r="CA91" s="7">
        <f t="shared" si="35"/>
        <v>36</v>
      </c>
      <c r="CB91" s="267"/>
      <c r="CC91" s="7">
        <f t="shared" si="36"/>
        <v>34</v>
      </c>
      <c r="CD91" s="267"/>
      <c r="CE91" s="7">
        <f t="shared" si="37"/>
        <v>24</v>
      </c>
      <c r="CF91" s="267"/>
      <c r="CG91" s="7">
        <f t="shared" si="38"/>
        <v>28</v>
      </c>
      <c r="CH91" s="267"/>
      <c r="CI91" s="7">
        <f t="shared" si="39"/>
        <v>24</v>
      </c>
      <c r="CJ91" s="267"/>
      <c r="CK91" s="7">
        <f t="shared" si="40"/>
        <v>24</v>
      </c>
      <c r="CL91" s="267"/>
      <c r="CM91" s="7">
        <f t="shared" si="41"/>
        <v>22</v>
      </c>
      <c r="CN91" s="267"/>
      <c r="CO91" s="53"/>
      <c r="CP91" s="8">
        <f t="shared" si="45"/>
        <v>44</v>
      </c>
      <c r="CQ91" s="9" t="str">
        <f t="shared" si="45"/>
        <v/>
      </c>
      <c r="CR91" s="8">
        <f t="shared" si="49"/>
        <v>88</v>
      </c>
      <c r="CS91" s="9" t="str">
        <f t="shared" si="49"/>
        <v/>
      </c>
      <c r="CT91" s="8">
        <f t="shared" si="49"/>
        <v>130</v>
      </c>
      <c r="CU91" s="9" t="str">
        <f t="shared" si="49"/>
        <v/>
      </c>
      <c r="CV91" s="8">
        <f t="shared" si="49"/>
        <v>170</v>
      </c>
      <c r="CW91" s="9" t="str">
        <f t="shared" si="49"/>
        <v/>
      </c>
      <c r="CX91" s="8">
        <f t="shared" si="49"/>
        <v>206</v>
      </c>
      <c r="CY91" s="9" t="str">
        <f t="shared" si="49"/>
        <v/>
      </c>
      <c r="CZ91" s="8">
        <f t="shared" si="49"/>
        <v>240</v>
      </c>
      <c r="DA91" s="9" t="str">
        <f t="shared" si="49"/>
        <v/>
      </c>
      <c r="DB91" s="8">
        <f t="shared" si="49"/>
        <v>264</v>
      </c>
      <c r="DC91" s="9" t="str">
        <f t="shared" si="49"/>
        <v/>
      </c>
      <c r="DD91" s="8">
        <f t="shared" si="49"/>
        <v>292</v>
      </c>
      <c r="DE91" s="9" t="str">
        <f t="shared" si="49"/>
        <v/>
      </c>
      <c r="DF91" s="8">
        <f t="shared" si="49"/>
        <v>316</v>
      </c>
      <c r="DG91" s="9" t="str">
        <f t="shared" si="27"/>
        <v/>
      </c>
      <c r="DH91" s="8">
        <f t="shared" si="47"/>
        <v>340</v>
      </c>
      <c r="DI91" s="9" t="str">
        <f t="shared" si="48"/>
        <v/>
      </c>
      <c r="DJ91" s="268">
        <f t="shared" si="43"/>
        <v>362</v>
      </c>
      <c r="DK91" s="269">
        <f t="shared" si="44"/>
        <v>0</v>
      </c>
      <c r="EE91" s="32"/>
      <c r="EF91" s="483"/>
      <c r="EG91" s="32"/>
      <c r="EH91" s="32"/>
      <c r="EI91" s="32"/>
      <c r="EL91" s="484"/>
      <c r="EM91" s="55"/>
      <c r="EN91" s="57"/>
      <c r="EO91" s="57"/>
      <c r="EP91" s="57"/>
      <c r="EQ91" s="57"/>
      <c r="ER91" s="55">
        <v>15</v>
      </c>
      <c r="ES91" s="485">
        <f t="shared" si="46"/>
        <v>30</v>
      </c>
    </row>
    <row r="92" spans="1:149" ht="18" customHeight="1">
      <c r="A92" s="193"/>
      <c r="B92" s="208"/>
      <c r="C92" s="199"/>
      <c r="D92" s="208"/>
      <c r="E92" s="194">
        <v>11184</v>
      </c>
      <c r="F92" s="209"/>
      <c r="G92" s="205" t="s">
        <v>735</v>
      </c>
      <c r="H92" s="206" t="s">
        <v>736</v>
      </c>
      <c r="I92" s="205" t="s">
        <v>737</v>
      </c>
      <c r="J92" s="232">
        <v>10</v>
      </c>
      <c r="K92" s="232">
        <v>10</v>
      </c>
      <c r="L92" s="232">
        <v>8</v>
      </c>
      <c r="M92" s="232">
        <v>2</v>
      </c>
      <c r="N92" s="233">
        <v>70</v>
      </c>
      <c r="O92" s="234">
        <v>100</v>
      </c>
      <c r="P92" s="199">
        <v>10</v>
      </c>
      <c r="Q92" s="199">
        <v>10</v>
      </c>
      <c r="R92" s="199">
        <v>8</v>
      </c>
      <c r="S92" s="199">
        <v>2</v>
      </c>
      <c r="T92" s="189">
        <v>70</v>
      </c>
      <c r="U92" s="190">
        <v>100</v>
      </c>
      <c r="V92" s="239" t="s">
        <v>327</v>
      </c>
      <c r="W92" s="239">
        <v>10</v>
      </c>
      <c r="X92" s="239">
        <v>10</v>
      </c>
      <c r="Y92" s="239">
        <v>9</v>
      </c>
      <c r="Z92" s="523">
        <v>1</v>
      </c>
      <c r="AA92" s="228">
        <v>30</v>
      </c>
      <c r="AB92" s="471">
        <v>20</v>
      </c>
      <c r="AC92" s="231">
        <v>70</v>
      </c>
      <c r="AD92" s="229">
        <v>30</v>
      </c>
      <c r="AE92" s="199" t="s">
        <v>327</v>
      </c>
      <c r="AF92" s="199">
        <v>10</v>
      </c>
      <c r="AG92" s="199">
        <v>10</v>
      </c>
      <c r="AH92" s="199">
        <v>9</v>
      </c>
      <c r="AI92" s="199">
        <v>1</v>
      </c>
      <c r="AJ92" s="474">
        <v>50</v>
      </c>
      <c r="AK92" s="191">
        <v>20</v>
      </c>
      <c r="AL92" s="190">
        <v>70</v>
      </c>
      <c r="AM92" s="475">
        <v>30</v>
      </c>
      <c r="AN92" s="239" t="s">
        <v>327</v>
      </c>
      <c r="AO92" s="239">
        <v>10</v>
      </c>
      <c r="AP92" s="239">
        <v>10</v>
      </c>
      <c r="AQ92" s="239">
        <v>9</v>
      </c>
      <c r="AR92" s="239">
        <v>1</v>
      </c>
      <c r="AS92" s="230">
        <v>70</v>
      </c>
      <c r="AT92" s="471"/>
      <c r="AU92" s="231">
        <v>18</v>
      </c>
      <c r="AV92" s="229"/>
      <c r="AW92" s="1153" t="s">
        <v>91</v>
      </c>
      <c r="AX92" s="1155">
        <v>10</v>
      </c>
      <c r="AY92" s="1155">
        <v>10</v>
      </c>
      <c r="AZ92" s="1155">
        <v>10</v>
      </c>
      <c r="BA92" s="1153"/>
      <c r="BB92" s="1156">
        <v>50</v>
      </c>
      <c r="BC92" s="1156">
        <v>20</v>
      </c>
      <c r="BD92" s="1153">
        <v>70</v>
      </c>
      <c r="BE92" s="1153">
        <v>30</v>
      </c>
      <c r="BF92" s="199">
        <v>10</v>
      </c>
      <c r="BG92" s="199">
        <v>10</v>
      </c>
      <c r="BH92" s="199">
        <v>10</v>
      </c>
      <c r="BI92" s="191">
        <v>70</v>
      </c>
      <c r="BJ92" s="190">
        <v>100</v>
      </c>
      <c r="BK92" s="232">
        <v>30</v>
      </c>
      <c r="BL92" s="235">
        <v>30</v>
      </c>
      <c r="BM92" s="236">
        <v>40</v>
      </c>
      <c r="BN92" s="33"/>
      <c r="BO92" s="25"/>
      <c r="BP92" s="25"/>
      <c r="BQ92" s="7" t="str">
        <f t="shared" si="30"/>
        <v/>
      </c>
      <c r="BR92" s="267"/>
      <c r="BS92" s="7">
        <f t="shared" si="31"/>
        <v>44</v>
      </c>
      <c r="BT92" s="267"/>
      <c r="BU92" s="7">
        <f t="shared" si="32"/>
        <v>44</v>
      </c>
      <c r="BV92" s="267"/>
      <c r="BW92" s="7">
        <f t="shared" si="33"/>
        <v>42</v>
      </c>
      <c r="BX92" s="267"/>
      <c r="BY92" s="7">
        <f t="shared" si="34"/>
        <v>40</v>
      </c>
      <c r="BZ92" s="267"/>
      <c r="CA92" s="7">
        <f t="shared" si="35"/>
        <v>36</v>
      </c>
      <c r="CB92" s="267"/>
      <c r="CC92" s="7">
        <f t="shared" si="36"/>
        <v>34</v>
      </c>
      <c r="CD92" s="267"/>
      <c r="CE92" s="7">
        <f t="shared" si="37"/>
        <v>24</v>
      </c>
      <c r="CF92" s="267"/>
      <c r="CG92" s="7">
        <f t="shared" si="38"/>
        <v>28</v>
      </c>
      <c r="CH92" s="267"/>
      <c r="CI92" s="7">
        <f t="shared" si="39"/>
        <v>24</v>
      </c>
      <c r="CJ92" s="267"/>
      <c r="CK92" s="7">
        <f t="shared" si="40"/>
        <v>24</v>
      </c>
      <c r="CL92" s="267"/>
      <c r="CM92" s="7">
        <f t="shared" si="41"/>
        <v>22</v>
      </c>
      <c r="CN92" s="267"/>
      <c r="CO92" s="53"/>
      <c r="CP92" s="8">
        <f t="shared" si="45"/>
        <v>44</v>
      </c>
      <c r="CQ92" s="9" t="str">
        <f t="shared" si="45"/>
        <v/>
      </c>
      <c r="CR92" s="8">
        <f t="shared" si="49"/>
        <v>88</v>
      </c>
      <c r="CS92" s="9" t="str">
        <f t="shared" si="49"/>
        <v/>
      </c>
      <c r="CT92" s="8">
        <f t="shared" si="49"/>
        <v>130</v>
      </c>
      <c r="CU92" s="9" t="str">
        <f t="shared" si="49"/>
        <v/>
      </c>
      <c r="CV92" s="8">
        <f t="shared" si="49"/>
        <v>170</v>
      </c>
      <c r="CW92" s="9" t="str">
        <f t="shared" si="49"/>
        <v/>
      </c>
      <c r="CX92" s="8">
        <f t="shared" si="49"/>
        <v>206</v>
      </c>
      <c r="CY92" s="9" t="str">
        <f t="shared" si="49"/>
        <v/>
      </c>
      <c r="CZ92" s="8">
        <f t="shared" si="49"/>
        <v>240</v>
      </c>
      <c r="DA92" s="9" t="str">
        <f t="shared" si="49"/>
        <v/>
      </c>
      <c r="DB92" s="8">
        <f t="shared" si="49"/>
        <v>264</v>
      </c>
      <c r="DC92" s="9" t="str">
        <f t="shared" si="49"/>
        <v/>
      </c>
      <c r="DD92" s="8">
        <f t="shared" si="49"/>
        <v>292</v>
      </c>
      <c r="DE92" s="9" t="str">
        <f t="shared" si="49"/>
        <v/>
      </c>
      <c r="DF92" s="8">
        <f t="shared" si="49"/>
        <v>316</v>
      </c>
      <c r="DG92" s="9" t="str">
        <f t="shared" si="27"/>
        <v/>
      </c>
      <c r="DH92" s="8">
        <f t="shared" si="47"/>
        <v>340</v>
      </c>
      <c r="DI92" s="9" t="str">
        <f t="shared" si="48"/>
        <v/>
      </c>
      <c r="DJ92" s="268">
        <f t="shared" si="43"/>
        <v>362</v>
      </c>
      <c r="DK92" s="269">
        <f t="shared" si="44"/>
        <v>0</v>
      </c>
      <c r="EE92" s="32"/>
      <c r="EF92" s="483"/>
      <c r="EG92" s="32"/>
      <c r="EH92" s="32"/>
      <c r="EI92" s="32"/>
      <c r="EL92" s="484"/>
      <c r="EM92" s="55"/>
      <c r="EN92" s="57"/>
      <c r="EO92" s="57"/>
      <c r="EP92" s="57"/>
      <c r="EQ92" s="57"/>
      <c r="ER92" s="55">
        <v>14</v>
      </c>
      <c r="ES92" s="485">
        <f t="shared" si="46"/>
        <v>28</v>
      </c>
    </row>
    <row r="93" spans="1:149" ht="18" customHeight="1">
      <c r="A93" s="193"/>
      <c r="B93" s="208"/>
      <c r="C93" s="199"/>
      <c r="D93" s="208"/>
      <c r="E93" s="194">
        <v>11185</v>
      </c>
      <c r="F93" s="209"/>
      <c r="G93" s="205" t="s">
        <v>738</v>
      </c>
      <c r="H93" s="206" t="s">
        <v>739</v>
      </c>
      <c r="I93" s="205" t="s">
        <v>740</v>
      </c>
      <c r="J93" s="232">
        <v>10</v>
      </c>
      <c r="K93" s="232">
        <v>10</v>
      </c>
      <c r="L93" s="232">
        <v>8</v>
      </c>
      <c r="M93" s="232">
        <v>2</v>
      </c>
      <c r="N93" s="233">
        <v>70</v>
      </c>
      <c r="O93" s="234">
        <v>100</v>
      </c>
      <c r="P93" s="199">
        <v>10</v>
      </c>
      <c r="Q93" s="199">
        <v>10</v>
      </c>
      <c r="R93" s="199">
        <v>8</v>
      </c>
      <c r="S93" s="199">
        <v>2</v>
      </c>
      <c r="T93" s="189">
        <v>70</v>
      </c>
      <c r="U93" s="190">
        <v>100</v>
      </c>
      <c r="V93" s="239" t="s">
        <v>327</v>
      </c>
      <c r="W93" s="239">
        <v>10</v>
      </c>
      <c r="X93" s="239">
        <v>10</v>
      </c>
      <c r="Y93" s="239">
        <v>9</v>
      </c>
      <c r="Z93" s="523">
        <v>1</v>
      </c>
      <c r="AA93" s="228">
        <v>30</v>
      </c>
      <c r="AB93" s="471">
        <v>20</v>
      </c>
      <c r="AC93" s="231">
        <v>70</v>
      </c>
      <c r="AD93" s="229">
        <v>30</v>
      </c>
      <c r="AE93" s="199" t="s">
        <v>327</v>
      </c>
      <c r="AF93" s="199">
        <v>10</v>
      </c>
      <c r="AG93" s="199">
        <v>10</v>
      </c>
      <c r="AH93" s="199">
        <v>9</v>
      </c>
      <c r="AI93" s="199">
        <v>1</v>
      </c>
      <c r="AJ93" s="474">
        <v>50</v>
      </c>
      <c r="AK93" s="191">
        <v>20</v>
      </c>
      <c r="AL93" s="190">
        <v>70</v>
      </c>
      <c r="AM93" s="475">
        <v>30</v>
      </c>
      <c r="AN93" s="239" t="s">
        <v>327</v>
      </c>
      <c r="AO93" s="239">
        <v>10</v>
      </c>
      <c r="AP93" s="239">
        <v>10</v>
      </c>
      <c r="AQ93" s="239">
        <v>9</v>
      </c>
      <c r="AR93" s="239">
        <v>1</v>
      </c>
      <c r="AS93" s="230">
        <v>70</v>
      </c>
      <c r="AT93" s="471"/>
      <c r="AU93" s="231">
        <v>18</v>
      </c>
      <c r="AV93" s="229"/>
      <c r="AW93" s="1153" t="s">
        <v>91</v>
      </c>
      <c r="AX93" s="1155">
        <v>10</v>
      </c>
      <c r="AY93" s="1155">
        <v>10</v>
      </c>
      <c r="AZ93" s="1155">
        <v>10</v>
      </c>
      <c r="BA93" s="1153"/>
      <c r="BB93" s="1156">
        <v>50</v>
      </c>
      <c r="BC93" s="1156">
        <v>20</v>
      </c>
      <c r="BD93" s="1153">
        <v>70</v>
      </c>
      <c r="BE93" s="1153">
        <v>30</v>
      </c>
      <c r="BF93" s="199">
        <v>10</v>
      </c>
      <c r="BG93" s="199">
        <v>10</v>
      </c>
      <c r="BH93" s="199">
        <v>10</v>
      </c>
      <c r="BI93" s="191">
        <v>70</v>
      </c>
      <c r="BJ93" s="190">
        <v>100</v>
      </c>
      <c r="BK93" s="232">
        <v>30</v>
      </c>
      <c r="BL93" s="235">
        <v>30</v>
      </c>
      <c r="BM93" s="236">
        <v>40</v>
      </c>
      <c r="BN93" s="33"/>
      <c r="BO93" s="25"/>
      <c r="BP93" s="25"/>
      <c r="BQ93" s="7" t="str">
        <f t="shared" si="30"/>
        <v/>
      </c>
      <c r="BR93" s="267"/>
      <c r="BS93" s="7">
        <f t="shared" si="31"/>
        <v>44</v>
      </c>
      <c r="BT93" s="267"/>
      <c r="BU93" s="7">
        <f t="shared" si="32"/>
        <v>44</v>
      </c>
      <c r="BV93" s="267"/>
      <c r="BW93" s="7">
        <f t="shared" si="33"/>
        <v>42</v>
      </c>
      <c r="BX93" s="267"/>
      <c r="BY93" s="7">
        <f t="shared" si="34"/>
        <v>40</v>
      </c>
      <c r="BZ93" s="267"/>
      <c r="CA93" s="7">
        <f t="shared" si="35"/>
        <v>36</v>
      </c>
      <c r="CB93" s="267"/>
      <c r="CC93" s="7">
        <f t="shared" si="36"/>
        <v>34</v>
      </c>
      <c r="CD93" s="267"/>
      <c r="CE93" s="7">
        <f t="shared" si="37"/>
        <v>24</v>
      </c>
      <c r="CF93" s="267"/>
      <c r="CG93" s="7">
        <f t="shared" si="38"/>
        <v>28</v>
      </c>
      <c r="CH93" s="267"/>
      <c r="CI93" s="7">
        <f t="shared" si="39"/>
        <v>24</v>
      </c>
      <c r="CJ93" s="267"/>
      <c r="CK93" s="7">
        <f t="shared" si="40"/>
        <v>24</v>
      </c>
      <c r="CL93" s="267"/>
      <c r="CM93" s="7">
        <f t="shared" si="41"/>
        <v>22</v>
      </c>
      <c r="CN93" s="267"/>
      <c r="CO93" s="53"/>
      <c r="CP93" s="8">
        <f t="shared" si="45"/>
        <v>44</v>
      </c>
      <c r="CQ93" s="9" t="str">
        <f t="shared" si="45"/>
        <v/>
      </c>
      <c r="CR93" s="8">
        <f t="shared" si="49"/>
        <v>88</v>
      </c>
      <c r="CS93" s="9" t="str">
        <f t="shared" si="49"/>
        <v/>
      </c>
      <c r="CT93" s="8">
        <f t="shared" si="49"/>
        <v>130</v>
      </c>
      <c r="CU93" s="9" t="str">
        <f t="shared" si="49"/>
        <v/>
      </c>
      <c r="CV93" s="8">
        <f t="shared" si="49"/>
        <v>170</v>
      </c>
      <c r="CW93" s="9" t="str">
        <f t="shared" si="49"/>
        <v/>
      </c>
      <c r="CX93" s="8">
        <f t="shared" si="49"/>
        <v>206</v>
      </c>
      <c r="CY93" s="9" t="str">
        <f t="shared" si="49"/>
        <v/>
      </c>
      <c r="CZ93" s="8">
        <f t="shared" si="49"/>
        <v>240</v>
      </c>
      <c r="DA93" s="9" t="str">
        <f t="shared" si="49"/>
        <v/>
      </c>
      <c r="DB93" s="8">
        <f t="shared" si="49"/>
        <v>264</v>
      </c>
      <c r="DC93" s="9" t="str">
        <f t="shared" si="49"/>
        <v/>
      </c>
      <c r="DD93" s="8">
        <f t="shared" si="49"/>
        <v>292</v>
      </c>
      <c r="DE93" s="9" t="str">
        <f t="shared" si="49"/>
        <v/>
      </c>
      <c r="DF93" s="8">
        <f t="shared" si="49"/>
        <v>316</v>
      </c>
      <c r="DG93" s="9" t="str">
        <f t="shared" si="27"/>
        <v/>
      </c>
      <c r="DH93" s="8">
        <f t="shared" si="47"/>
        <v>340</v>
      </c>
      <c r="DI93" s="9" t="str">
        <f t="shared" si="48"/>
        <v/>
      </c>
      <c r="DJ93" s="268">
        <f t="shared" si="43"/>
        <v>362</v>
      </c>
      <c r="DK93" s="269">
        <f t="shared" si="44"/>
        <v>0</v>
      </c>
      <c r="EE93" s="32"/>
      <c r="EF93" s="483"/>
      <c r="EG93" s="32"/>
      <c r="EH93" s="32"/>
      <c r="EI93" s="32"/>
      <c r="EL93" s="484"/>
      <c r="EM93" s="55"/>
      <c r="EN93" s="57"/>
      <c r="EO93" s="57"/>
      <c r="EP93" s="57"/>
      <c r="EQ93" s="57"/>
      <c r="ER93" s="55">
        <v>13</v>
      </c>
      <c r="ES93" s="485">
        <f t="shared" si="46"/>
        <v>26</v>
      </c>
    </row>
    <row r="94" spans="1:149" ht="18" customHeight="1">
      <c r="A94" s="193"/>
      <c r="B94" s="208"/>
      <c r="C94" s="199"/>
      <c r="D94" s="208"/>
      <c r="E94" s="194">
        <v>11186</v>
      </c>
      <c r="F94" s="209"/>
      <c r="G94" s="205" t="s">
        <v>741</v>
      </c>
      <c r="H94" s="206" t="s">
        <v>742</v>
      </c>
      <c r="I94" s="205" t="s">
        <v>743</v>
      </c>
      <c r="J94" s="232">
        <v>10</v>
      </c>
      <c r="K94" s="232">
        <v>10</v>
      </c>
      <c r="L94" s="232">
        <v>8</v>
      </c>
      <c r="M94" s="232">
        <v>2</v>
      </c>
      <c r="N94" s="233">
        <v>70</v>
      </c>
      <c r="O94" s="234">
        <v>100</v>
      </c>
      <c r="P94" s="199">
        <v>10</v>
      </c>
      <c r="Q94" s="199">
        <v>10</v>
      </c>
      <c r="R94" s="199">
        <v>8</v>
      </c>
      <c r="S94" s="199">
        <v>2</v>
      </c>
      <c r="T94" s="189">
        <v>70</v>
      </c>
      <c r="U94" s="190">
        <v>100</v>
      </c>
      <c r="V94" s="239" t="s">
        <v>327</v>
      </c>
      <c r="W94" s="239">
        <v>10</v>
      </c>
      <c r="X94" s="239">
        <v>10</v>
      </c>
      <c r="Y94" s="239">
        <v>9</v>
      </c>
      <c r="Z94" s="523">
        <v>1</v>
      </c>
      <c r="AA94" s="228">
        <v>30</v>
      </c>
      <c r="AB94" s="471">
        <v>20</v>
      </c>
      <c r="AC94" s="231">
        <v>70</v>
      </c>
      <c r="AD94" s="229">
        <v>30</v>
      </c>
      <c r="AE94" s="199" t="s">
        <v>327</v>
      </c>
      <c r="AF94" s="199">
        <v>10</v>
      </c>
      <c r="AG94" s="199">
        <v>10</v>
      </c>
      <c r="AH94" s="199">
        <v>9</v>
      </c>
      <c r="AI94" s="199">
        <v>1</v>
      </c>
      <c r="AJ94" s="474">
        <v>50</v>
      </c>
      <c r="AK94" s="191">
        <v>20</v>
      </c>
      <c r="AL94" s="190">
        <v>70</v>
      </c>
      <c r="AM94" s="475">
        <v>30</v>
      </c>
      <c r="AN94" s="239" t="s">
        <v>327</v>
      </c>
      <c r="AO94" s="239">
        <v>10</v>
      </c>
      <c r="AP94" s="239">
        <v>10</v>
      </c>
      <c r="AQ94" s="239">
        <v>9</v>
      </c>
      <c r="AR94" s="239">
        <v>1</v>
      </c>
      <c r="AS94" s="230">
        <v>70</v>
      </c>
      <c r="AT94" s="471"/>
      <c r="AU94" s="231">
        <v>18</v>
      </c>
      <c r="AV94" s="229"/>
      <c r="AW94" s="1153" t="s">
        <v>91</v>
      </c>
      <c r="AX94" s="1155">
        <v>10</v>
      </c>
      <c r="AY94" s="1155">
        <v>10</v>
      </c>
      <c r="AZ94" s="1155">
        <v>10</v>
      </c>
      <c r="BA94" s="1153"/>
      <c r="BB94" s="1156">
        <v>50</v>
      </c>
      <c r="BC94" s="1156">
        <v>20</v>
      </c>
      <c r="BD94" s="1153">
        <v>70</v>
      </c>
      <c r="BE94" s="1153">
        <v>30</v>
      </c>
      <c r="BF94" s="199">
        <v>10</v>
      </c>
      <c r="BG94" s="199">
        <v>10</v>
      </c>
      <c r="BH94" s="199">
        <v>10</v>
      </c>
      <c r="BI94" s="191">
        <v>70</v>
      </c>
      <c r="BJ94" s="190">
        <v>100</v>
      </c>
      <c r="BK94" s="232">
        <v>30</v>
      </c>
      <c r="BL94" s="235">
        <v>30</v>
      </c>
      <c r="BM94" s="236">
        <v>40</v>
      </c>
      <c r="BN94" s="33"/>
      <c r="BO94" s="25"/>
      <c r="BP94" s="25"/>
      <c r="BQ94" s="7" t="str">
        <f t="shared" si="30"/>
        <v/>
      </c>
      <c r="BR94" s="267"/>
      <c r="BS94" s="7">
        <f t="shared" si="31"/>
        <v>44</v>
      </c>
      <c r="BT94" s="267"/>
      <c r="BU94" s="7">
        <f t="shared" si="32"/>
        <v>44</v>
      </c>
      <c r="BV94" s="267"/>
      <c r="BW94" s="7">
        <f t="shared" si="33"/>
        <v>42</v>
      </c>
      <c r="BX94" s="267"/>
      <c r="BY94" s="7">
        <f t="shared" si="34"/>
        <v>40</v>
      </c>
      <c r="BZ94" s="267"/>
      <c r="CA94" s="7">
        <f t="shared" si="35"/>
        <v>36</v>
      </c>
      <c r="CB94" s="267"/>
      <c r="CC94" s="7">
        <f t="shared" si="36"/>
        <v>34</v>
      </c>
      <c r="CD94" s="267"/>
      <c r="CE94" s="7">
        <f t="shared" si="37"/>
        <v>24</v>
      </c>
      <c r="CF94" s="267"/>
      <c r="CG94" s="7">
        <f t="shared" si="38"/>
        <v>28</v>
      </c>
      <c r="CH94" s="267"/>
      <c r="CI94" s="7">
        <f t="shared" si="39"/>
        <v>24</v>
      </c>
      <c r="CJ94" s="267"/>
      <c r="CK94" s="7">
        <f t="shared" si="40"/>
        <v>24</v>
      </c>
      <c r="CL94" s="267"/>
      <c r="CM94" s="7">
        <f t="shared" si="41"/>
        <v>22</v>
      </c>
      <c r="CN94" s="267"/>
      <c r="CO94" s="53"/>
      <c r="CP94" s="8">
        <f t="shared" si="45"/>
        <v>44</v>
      </c>
      <c r="CQ94" s="9" t="str">
        <f t="shared" si="45"/>
        <v/>
      </c>
      <c r="CR94" s="8">
        <f t="shared" si="49"/>
        <v>88</v>
      </c>
      <c r="CS94" s="9" t="str">
        <f t="shared" si="49"/>
        <v/>
      </c>
      <c r="CT94" s="8">
        <f t="shared" si="49"/>
        <v>130</v>
      </c>
      <c r="CU94" s="9" t="str">
        <f t="shared" si="49"/>
        <v/>
      </c>
      <c r="CV94" s="8">
        <f t="shared" si="49"/>
        <v>170</v>
      </c>
      <c r="CW94" s="9" t="str">
        <f t="shared" si="49"/>
        <v/>
      </c>
      <c r="CX94" s="8">
        <f t="shared" si="49"/>
        <v>206</v>
      </c>
      <c r="CY94" s="9" t="str">
        <f t="shared" si="49"/>
        <v/>
      </c>
      <c r="CZ94" s="8">
        <f t="shared" si="49"/>
        <v>240</v>
      </c>
      <c r="DA94" s="9" t="str">
        <f t="shared" si="49"/>
        <v/>
      </c>
      <c r="DB94" s="8">
        <f t="shared" si="49"/>
        <v>264</v>
      </c>
      <c r="DC94" s="9" t="str">
        <f t="shared" si="49"/>
        <v/>
      </c>
      <c r="DD94" s="8">
        <f t="shared" si="49"/>
        <v>292</v>
      </c>
      <c r="DE94" s="9" t="str">
        <f t="shared" si="49"/>
        <v/>
      </c>
      <c r="DF94" s="8">
        <f t="shared" si="49"/>
        <v>316</v>
      </c>
      <c r="DG94" s="9" t="str">
        <f t="shared" si="27"/>
        <v/>
      </c>
      <c r="DH94" s="8">
        <f t="shared" si="47"/>
        <v>340</v>
      </c>
      <c r="DI94" s="9" t="str">
        <f t="shared" si="48"/>
        <v/>
      </c>
      <c r="DJ94" s="268">
        <f t="shared" si="43"/>
        <v>362</v>
      </c>
      <c r="DK94" s="269">
        <f t="shared" si="44"/>
        <v>0</v>
      </c>
      <c r="EE94" s="32"/>
      <c r="EF94" s="483"/>
      <c r="EG94" s="32"/>
      <c r="EH94" s="32"/>
      <c r="EI94" s="32"/>
      <c r="EL94" s="484"/>
      <c r="EM94" s="55"/>
      <c r="EN94" s="57"/>
      <c r="EO94" s="57"/>
      <c r="EP94" s="57"/>
      <c r="EQ94" s="57"/>
      <c r="ER94" s="55">
        <v>12</v>
      </c>
      <c r="ES94" s="485">
        <f t="shared" si="46"/>
        <v>24</v>
      </c>
    </row>
    <row r="95" spans="1:149" ht="18" customHeight="1">
      <c r="A95" s="193"/>
      <c r="B95" s="208"/>
      <c r="C95" s="199"/>
      <c r="D95" s="208"/>
      <c r="E95" s="194">
        <v>11187</v>
      </c>
      <c r="F95" s="209"/>
      <c r="G95" s="205" t="s">
        <v>744</v>
      </c>
      <c r="H95" s="206" t="s">
        <v>745</v>
      </c>
      <c r="I95" s="205" t="s">
        <v>746</v>
      </c>
      <c r="J95" s="232">
        <v>10</v>
      </c>
      <c r="K95" s="232">
        <v>10</v>
      </c>
      <c r="L95" s="232">
        <v>8</v>
      </c>
      <c r="M95" s="232">
        <v>2</v>
      </c>
      <c r="N95" s="233">
        <v>70</v>
      </c>
      <c r="O95" s="234">
        <v>100</v>
      </c>
      <c r="P95" s="199">
        <v>10</v>
      </c>
      <c r="Q95" s="199">
        <v>10</v>
      </c>
      <c r="R95" s="199">
        <v>8</v>
      </c>
      <c r="S95" s="199">
        <v>2</v>
      </c>
      <c r="T95" s="189">
        <v>70</v>
      </c>
      <c r="U95" s="190">
        <v>100</v>
      </c>
      <c r="V95" s="239" t="s">
        <v>327</v>
      </c>
      <c r="W95" s="239">
        <v>10</v>
      </c>
      <c r="X95" s="239">
        <v>10</v>
      </c>
      <c r="Y95" s="239">
        <v>9</v>
      </c>
      <c r="Z95" s="523">
        <v>1</v>
      </c>
      <c r="AA95" s="228">
        <v>30</v>
      </c>
      <c r="AB95" s="471">
        <v>20</v>
      </c>
      <c r="AC95" s="231">
        <v>70</v>
      </c>
      <c r="AD95" s="229">
        <v>30</v>
      </c>
      <c r="AE95" s="199" t="s">
        <v>327</v>
      </c>
      <c r="AF95" s="199">
        <v>10</v>
      </c>
      <c r="AG95" s="199">
        <v>10</v>
      </c>
      <c r="AH95" s="199">
        <v>9</v>
      </c>
      <c r="AI95" s="199">
        <v>1</v>
      </c>
      <c r="AJ95" s="474">
        <v>50</v>
      </c>
      <c r="AK95" s="191">
        <v>20</v>
      </c>
      <c r="AL95" s="190">
        <v>70</v>
      </c>
      <c r="AM95" s="475">
        <v>30</v>
      </c>
      <c r="AN95" s="239" t="s">
        <v>327</v>
      </c>
      <c r="AO95" s="239">
        <v>10</v>
      </c>
      <c r="AP95" s="239">
        <v>10</v>
      </c>
      <c r="AQ95" s="239">
        <v>9</v>
      </c>
      <c r="AR95" s="239">
        <v>1</v>
      </c>
      <c r="AS95" s="230">
        <v>70</v>
      </c>
      <c r="AT95" s="471"/>
      <c r="AU95" s="231">
        <v>18</v>
      </c>
      <c r="AV95" s="229"/>
      <c r="AW95" s="1153" t="s">
        <v>91</v>
      </c>
      <c r="AX95" s="1155">
        <v>10</v>
      </c>
      <c r="AY95" s="1155">
        <v>10</v>
      </c>
      <c r="AZ95" s="1155">
        <v>10</v>
      </c>
      <c r="BA95" s="1153"/>
      <c r="BB95" s="1156">
        <v>50</v>
      </c>
      <c r="BC95" s="1156">
        <v>20</v>
      </c>
      <c r="BD95" s="1153">
        <v>70</v>
      </c>
      <c r="BE95" s="1153">
        <v>30</v>
      </c>
      <c r="BF95" s="199">
        <v>10</v>
      </c>
      <c r="BG95" s="199">
        <v>10</v>
      </c>
      <c r="BH95" s="199">
        <v>10</v>
      </c>
      <c r="BI95" s="191">
        <v>70</v>
      </c>
      <c r="BJ95" s="190">
        <v>100</v>
      </c>
      <c r="BK95" s="232">
        <v>30</v>
      </c>
      <c r="BL95" s="235">
        <v>30</v>
      </c>
      <c r="BM95" s="236">
        <v>40</v>
      </c>
      <c r="BN95" s="33"/>
      <c r="BO95" s="25"/>
      <c r="BP95" s="25"/>
      <c r="BQ95" s="7" t="str">
        <f t="shared" si="30"/>
        <v/>
      </c>
      <c r="BR95" s="267"/>
      <c r="BS95" s="7">
        <f t="shared" si="31"/>
        <v>44</v>
      </c>
      <c r="BT95" s="267"/>
      <c r="BU95" s="7">
        <f t="shared" si="32"/>
        <v>44</v>
      </c>
      <c r="BV95" s="267"/>
      <c r="BW95" s="7">
        <f t="shared" si="33"/>
        <v>42</v>
      </c>
      <c r="BX95" s="267"/>
      <c r="BY95" s="7">
        <f t="shared" si="34"/>
        <v>40</v>
      </c>
      <c r="BZ95" s="267"/>
      <c r="CA95" s="7">
        <f t="shared" si="35"/>
        <v>36</v>
      </c>
      <c r="CB95" s="267"/>
      <c r="CC95" s="7">
        <f t="shared" si="36"/>
        <v>34</v>
      </c>
      <c r="CD95" s="267"/>
      <c r="CE95" s="7">
        <f t="shared" si="37"/>
        <v>24</v>
      </c>
      <c r="CF95" s="267"/>
      <c r="CG95" s="7">
        <f t="shared" si="38"/>
        <v>28</v>
      </c>
      <c r="CH95" s="267"/>
      <c r="CI95" s="7">
        <f t="shared" si="39"/>
        <v>24</v>
      </c>
      <c r="CJ95" s="267"/>
      <c r="CK95" s="7">
        <f t="shared" si="40"/>
        <v>24</v>
      </c>
      <c r="CL95" s="267"/>
      <c r="CM95" s="7">
        <f t="shared" si="41"/>
        <v>22</v>
      </c>
      <c r="CN95" s="267"/>
      <c r="CO95" s="53"/>
      <c r="CP95" s="8">
        <f t="shared" si="45"/>
        <v>44</v>
      </c>
      <c r="CQ95" s="9" t="str">
        <f t="shared" si="45"/>
        <v/>
      </c>
      <c r="CR95" s="8">
        <f t="shared" si="49"/>
        <v>88</v>
      </c>
      <c r="CS95" s="9" t="str">
        <f t="shared" si="49"/>
        <v/>
      </c>
      <c r="CT95" s="8">
        <f t="shared" si="49"/>
        <v>130</v>
      </c>
      <c r="CU95" s="9" t="str">
        <f t="shared" si="49"/>
        <v/>
      </c>
      <c r="CV95" s="8">
        <f t="shared" si="49"/>
        <v>170</v>
      </c>
      <c r="CW95" s="9" t="str">
        <f t="shared" si="49"/>
        <v/>
      </c>
      <c r="CX95" s="8">
        <f t="shared" si="49"/>
        <v>206</v>
      </c>
      <c r="CY95" s="9" t="str">
        <f t="shared" si="49"/>
        <v/>
      </c>
      <c r="CZ95" s="8">
        <f t="shared" si="49"/>
        <v>240</v>
      </c>
      <c r="DA95" s="9" t="str">
        <f t="shared" si="49"/>
        <v/>
      </c>
      <c r="DB95" s="8">
        <f t="shared" si="49"/>
        <v>264</v>
      </c>
      <c r="DC95" s="9" t="str">
        <f t="shared" si="49"/>
        <v/>
      </c>
      <c r="DD95" s="8">
        <f t="shared" si="49"/>
        <v>292</v>
      </c>
      <c r="DE95" s="9" t="str">
        <f t="shared" si="49"/>
        <v/>
      </c>
      <c r="DF95" s="8">
        <f t="shared" si="49"/>
        <v>316</v>
      </c>
      <c r="DG95" s="9" t="str">
        <f t="shared" si="27"/>
        <v/>
      </c>
      <c r="DH95" s="8">
        <f t="shared" si="47"/>
        <v>340</v>
      </c>
      <c r="DI95" s="9" t="str">
        <f t="shared" si="48"/>
        <v/>
      </c>
      <c r="DJ95" s="268">
        <f t="shared" si="43"/>
        <v>362</v>
      </c>
      <c r="DK95" s="269">
        <f t="shared" si="44"/>
        <v>0</v>
      </c>
      <c r="EE95" s="32"/>
      <c r="EF95" s="483"/>
      <c r="EG95" s="32"/>
      <c r="EH95" s="32"/>
      <c r="EI95" s="32"/>
      <c r="EL95" s="484"/>
      <c r="EM95" s="55"/>
      <c r="EN95" s="57"/>
      <c r="EO95" s="57"/>
      <c r="EP95" s="57"/>
      <c r="EQ95" s="57"/>
      <c r="ER95" s="55">
        <v>11</v>
      </c>
      <c r="ES95" s="485">
        <f t="shared" si="46"/>
        <v>22</v>
      </c>
    </row>
    <row r="96" spans="1:149" ht="18" customHeight="1">
      <c r="A96" s="193"/>
      <c r="B96" s="208"/>
      <c r="C96" s="199"/>
      <c r="D96" s="208"/>
      <c r="E96" s="194">
        <v>11188</v>
      </c>
      <c r="F96" s="209"/>
      <c r="G96" s="205" t="s">
        <v>747</v>
      </c>
      <c r="H96" s="206" t="s">
        <v>748</v>
      </c>
      <c r="I96" s="205" t="s">
        <v>749</v>
      </c>
      <c r="J96" s="232">
        <v>10</v>
      </c>
      <c r="K96" s="232">
        <v>10</v>
      </c>
      <c r="L96" s="232">
        <v>8</v>
      </c>
      <c r="M96" s="232">
        <v>2</v>
      </c>
      <c r="N96" s="233">
        <v>70</v>
      </c>
      <c r="O96" s="234">
        <v>100</v>
      </c>
      <c r="P96" s="199">
        <v>10</v>
      </c>
      <c r="Q96" s="199">
        <v>10</v>
      </c>
      <c r="R96" s="199">
        <v>8</v>
      </c>
      <c r="S96" s="199">
        <v>2</v>
      </c>
      <c r="T96" s="189">
        <v>70</v>
      </c>
      <c r="U96" s="190">
        <v>100</v>
      </c>
      <c r="V96" s="239" t="s">
        <v>327</v>
      </c>
      <c r="W96" s="239">
        <v>10</v>
      </c>
      <c r="X96" s="239">
        <v>10</v>
      </c>
      <c r="Y96" s="239">
        <v>9</v>
      </c>
      <c r="Z96" s="523">
        <v>1</v>
      </c>
      <c r="AA96" s="228">
        <v>30</v>
      </c>
      <c r="AB96" s="471">
        <v>20</v>
      </c>
      <c r="AC96" s="231">
        <v>70</v>
      </c>
      <c r="AD96" s="229">
        <v>30</v>
      </c>
      <c r="AE96" s="199" t="s">
        <v>327</v>
      </c>
      <c r="AF96" s="199">
        <v>10</v>
      </c>
      <c r="AG96" s="199">
        <v>10</v>
      </c>
      <c r="AH96" s="199">
        <v>9</v>
      </c>
      <c r="AI96" s="199">
        <v>1</v>
      </c>
      <c r="AJ96" s="474">
        <v>50</v>
      </c>
      <c r="AK96" s="191">
        <v>20</v>
      </c>
      <c r="AL96" s="190">
        <v>70</v>
      </c>
      <c r="AM96" s="475">
        <v>30</v>
      </c>
      <c r="AN96" s="239" t="s">
        <v>327</v>
      </c>
      <c r="AO96" s="239">
        <v>10</v>
      </c>
      <c r="AP96" s="239">
        <v>10</v>
      </c>
      <c r="AQ96" s="239">
        <v>9</v>
      </c>
      <c r="AR96" s="239">
        <v>1</v>
      </c>
      <c r="AS96" s="230">
        <v>70</v>
      </c>
      <c r="AT96" s="471"/>
      <c r="AU96" s="231">
        <v>18</v>
      </c>
      <c r="AV96" s="229"/>
      <c r="AW96" s="1153" t="s">
        <v>91</v>
      </c>
      <c r="AX96" s="1155">
        <v>10</v>
      </c>
      <c r="AY96" s="1155">
        <v>10</v>
      </c>
      <c r="AZ96" s="1155">
        <v>10</v>
      </c>
      <c r="BA96" s="1153"/>
      <c r="BB96" s="1156">
        <v>50</v>
      </c>
      <c r="BC96" s="1156">
        <v>20</v>
      </c>
      <c r="BD96" s="1153">
        <v>70</v>
      </c>
      <c r="BE96" s="1153">
        <v>30</v>
      </c>
      <c r="BF96" s="199">
        <v>10</v>
      </c>
      <c r="BG96" s="199">
        <v>10</v>
      </c>
      <c r="BH96" s="199">
        <v>10</v>
      </c>
      <c r="BI96" s="191">
        <v>70</v>
      </c>
      <c r="BJ96" s="190">
        <v>100</v>
      </c>
      <c r="BK96" s="232">
        <v>30</v>
      </c>
      <c r="BL96" s="235">
        <v>30</v>
      </c>
      <c r="BM96" s="236">
        <v>40</v>
      </c>
      <c r="BN96" s="33"/>
      <c r="BO96" s="25"/>
      <c r="BP96" s="25"/>
      <c r="BQ96" s="7" t="str">
        <f t="shared" si="30"/>
        <v/>
      </c>
      <c r="BR96" s="267"/>
      <c r="BS96" s="7">
        <f t="shared" si="31"/>
        <v>44</v>
      </c>
      <c r="BT96" s="267"/>
      <c r="BU96" s="7">
        <f t="shared" si="32"/>
        <v>44</v>
      </c>
      <c r="BV96" s="267"/>
      <c r="BW96" s="7">
        <f t="shared" si="33"/>
        <v>42</v>
      </c>
      <c r="BX96" s="267"/>
      <c r="BY96" s="7">
        <f t="shared" si="34"/>
        <v>40</v>
      </c>
      <c r="BZ96" s="267"/>
      <c r="CA96" s="7">
        <f t="shared" si="35"/>
        <v>36</v>
      </c>
      <c r="CB96" s="267"/>
      <c r="CC96" s="7">
        <f t="shared" si="36"/>
        <v>34</v>
      </c>
      <c r="CD96" s="267"/>
      <c r="CE96" s="7">
        <f t="shared" si="37"/>
        <v>24</v>
      </c>
      <c r="CF96" s="267"/>
      <c r="CG96" s="7">
        <f t="shared" si="38"/>
        <v>28</v>
      </c>
      <c r="CH96" s="267"/>
      <c r="CI96" s="7">
        <f t="shared" si="39"/>
        <v>24</v>
      </c>
      <c r="CJ96" s="267"/>
      <c r="CK96" s="7">
        <f t="shared" si="40"/>
        <v>24</v>
      </c>
      <c r="CL96" s="267"/>
      <c r="CM96" s="7">
        <f t="shared" si="41"/>
        <v>22</v>
      </c>
      <c r="CN96" s="267"/>
      <c r="CO96" s="53"/>
      <c r="CP96" s="8">
        <f t="shared" si="45"/>
        <v>44</v>
      </c>
      <c r="CQ96" s="9" t="str">
        <f t="shared" si="45"/>
        <v/>
      </c>
      <c r="CR96" s="8">
        <f t="shared" si="49"/>
        <v>88</v>
      </c>
      <c r="CS96" s="9" t="str">
        <f t="shared" si="49"/>
        <v/>
      </c>
      <c r="CT96" s="8">
        <f t="shared" si="49"/>
        <v>130</v>
      </c>
      <c r="CU96" s="9" t="str">
        <f t="shared" si="49"/>
        <v/>
      </c>
      <c r="CV96" s="8">
        <f t="shared" si="49"/>
        <v>170</v>
      </c>
      <c r="CW96" s="9" t="str">
        <f t="shared" si="49"/>
        <v/>
      </c>
      <c r="CX96" s="8">
        <f t="shared" si="49"/>
        <v>206</v>
      </c>
      <c r="CY96" s="9" t="str">
        <f t="shared" si="49"/>
        <v/>
      </c>
      <c r="CZ96" s="8">
        <f t="shared" si="49"/>
        <v>240</v>
      </c>
      <c r="DA96" s="9" t="str">
        <f t="shared" si="49"/>
        <v/>
      </c>
      <c r="DB96" s="8">
        <f t="shared" si="49"/>
        <v>264</v>
      </c>
      <c r="DC96" s="9" t="str">
        <f t="shared" si="49"/>
        <v/>
      </c>
      <c r="DD96" s="8">
        <f t="shared" si="49"/>
        <v>292</v>
      </c>
      <c r="DE96" s="9" t="str">
        <f t="shared" si="49"/>
        <v/>
      </c>
      <c r="DF96" s="8">
        <f t="shared" si="49"/>
        <v>316</v>
      </c>
      <c r="DG96" s="9" t="str">
        <f t="shared" si="27"/>
        <v/>
      </c>
      <c r="DH96" s="8">
        <f t="shared" si="47"/>
        <v>340</v>
      </c>
      <c r="DI96" s="9" t="str">
        <f t="shared" si="48"/>
        <v/>
      </c>
      <c r="DJ96" s="268">
        <f t="shared" si="43"/>
        <v>362</v>
      </c>
      <c r="DK96" s="269">
        <f t="shared" si="44"/>
        <v>0</v>
      </c>
      <c r="EE96" s="32"/>
      <c r="EF96" s="483"/>
      <c r="EG96" s="32"/>
      <c r="EH96" s="32"/>
      <c r="EI96" s="32"/>
      <c r="EL96" s="484"/>
      <c r="EM96" s="55"/>
      <c r="EN96" s="57"/>
      <c r="EO96" s="57"/>
      <c r="EP96" s="57"/>
      <c r="EQ96" s="57"/>
      <c r="ER96" s="55">
        <v>10</v>
      </c>
      <c r="ES96" s="485">
        <f t="shared" si="46"/>
        <v>20</v>
      </c>
    </row>
    <row r="97" spans="1:149" ht="18" customHeight="1">
      <c r="A97" s="193"/>
      <c r="B97" s="208"/>
      <c r="C97" s="199"/>
      <c r="D97" s="208"/>
      <c r="E97" s="194">
        <v>11189</v>
      </c>
      <c r="F97" s="209"/>
      <c r="G97" s="205" t="s">
        <v>750</v>
      </c>
      <c r="H97" s="206" t="s">
        <v>751</v>
      </c>
      <c r="I97" s="205" t="s">
        <v>752</v>
      </c>
      <c r="J97" s="232">
        <v>10</v>
      </c>
      <c r="K97" s="232">
        <v>10</v>
      </c>
      <c r="L97" s="232">
        <v>8</v>
      </c>
      <c r="M97" s="232">
        <v>2</v>
      </c>
      <c r="N97" s="233">
        <v>70</v>
      </c>
      <c r="O97" s="234">
        <v>100</v>
      </c>
      <c r="P97" s="199">
        <v>10</v>
      </c>
      <c r="Q97" s="199">
        <v>10</v>
      </c>
      <c r="R97" s="199">
        <v>8</v>
      </c>
      <c r="S97" s="199">
        <v>2</v>
      </c>
      <c r="T97" s="189">
        <v>70</v>
      </c>
      <c r="U97" s="190">
        <v>100</v>
      </c>
      <c r="V97" s="239" t="s">
        <v>327</v>
      </c>
      <c r="W97" s="239">
        <v>10</v>
      </c>
      <c r="X97" s="239">
        <v>10</v>
      </c>
      <c r="Y97" s="239">
        <v>9</v>
      </c>
      <c r="Z97" s="523">
        <v>1</v>
      </c>
      <c r="AA97" s="228">
        <v>30</v>
      </c>
      <c r="AB97" s="471">
        <v>20</v>
      </c>
      <c r="AC97" s="231">
        <v>70</v>
      </c>
      <c r="AD97" s="229">
        <v>30</v>
      </c>
      <c r="AE97" s="199" t="s">
        <v>327</v>
      </c>
      <c r="AF97" s="199">
        <v>10</v>
      </c>
      <c r="AG97" s="199">
        <v>10</v>
      </c>
      <c r="AH97" s="199">
        <v>9</v>
      </c>
      <c r="AI97" s="199">
        <v>1</v>
      </c>
      <c r="AJ97" s="474">
        <v>50</v>
      </c>
      <c r="AK97" s="191">
        <v>20</v>
      </c>
      <c r="AL97" s="190">
        <v>70</v>
      </c>
      <c r="AM97" s="475">
        <v>30</v>
      </c>
      <c r="AN97" s="239" t="s">
        <v>327</v>
      </c>
      <c r="AO97" s="239">
        <v>10</v>
      </c>
      <c r="AP97" s="239">
        <v>10</v>
      </c>
      <c r="AQ97" s="239">
        <v>9</v>
      </c>
      <c r="AR97" s="239">
        <v>1</v>
      </c>
      <c r="AS97" s="230">
        <v>70</v>
      </c>
      <c r="AT97" s="471"/>
      <c r="AU97" s="231">
        <v>18</v>
      </c>
      <c r="AV97" s="229"/>
      <c r="AW97" s="1153" t="s">
        <v>91</v>
      </c>
      <c r="AX97" s="1155">
        <v>10</v>
      </c>
      <c r="AY97" s="1155">
        <v>10</v>
      </c>
      <c r="AZ97" s="1155">
        <v>10</v>
      </c>
      <c r="BA97" s="1153"/>
      <c r="BB97" s="1156">
        <v>50</v>
      </c>
      <c r="BC97" s="1156">
        <v>20</v>
      </c>
      <c r="BD97" s="1153">
        <v>70</v>
      </c>
      <c r="BE97" s="1153">
        <v>30</v>
      </c>
      <c r="BF97" s="199">
        <v>10</v>
      </c>
      <c r="BG97" s="199">
        <v>10</v>
      </c>
      <c r="BH97" s="199">
        <v>10</v>
      </c>
      <c r="BI97" s="191">
        <v>70</v>
      </c>
      <c r="BJ97" s="190">
        <v>100</v>
      </c>
      <c r="BK97" s="232">
        <v>30</v>
      </c>
      <c r="BL97" s="235">
        <v>30</v>
      </c>
      <c r="BM97" s="236">
        <v>40</v>
      </c>
      <c r="BN97" s="33"/>
      <c r="BO97" s="25"/>
      <c r="BP97" s="25"/>
      <c r="BQ97" s="7" t="str">
        <f t="shared" si="30"/>
        <v/>
      </c>
      <c r="BR97" s="267"/>
      <c r="BS97" s="7">
        <f t="shared" si="31"/>
        <v>44</v>
      </c>
      <c r="BT97" s="267"/>
      <c r="BU97" s="7">
        <f t="shared" si="32"/>
        <v>44</v>
      </c>
      <c r="BV97" s="267"/>
      <c r="BW97" s="7">
        <f t="shared" si="33"/>
        <v>42</v>
      </c>
      <c r="BX97" s="267"/>
      <c r="BY97" s="7">
        <f t="shared" si="34"/>
        <v>40</v>
      </c>
      <c r="BZ97" s="267"/>
      <c r="CA97" s="7">
        <f t="shared" si="35"/>
        <v>36</v>
      </c>
      <c r="CB97" s="267"/>
      <c r="CC97" s="7">
        <f t="shared" si="36"/>
        <v>34</v>
      </c>
      <c r="CD97" s="267"/>
      <c r="CE97" s="7">
        <f t="shared" si="37"/>
        <v>24</v>
      </c>
      <c r="CF97" s="267"/>
      <c r="CG97" s="7">
        <f t="shared" si="38"/>
        <v>28</v>
      </c>
      <c r="CH97" s="267"/>
      <c r="CI97" s="7">
        <f t="shared" si="39"/>
        <v>24</v>
      </c>
      <c r="CJ97" s="267"/>
      <c r="CK97" s="7">
        <f t="shared" si="40"/>
        <v>24</v>
      </c>
      <c r="CL97" s="267"/>
      <c r="CM97" s="7">
        <f t="shared" si="41"/>
        <v>22</v>
      </c>
      <c r="CN97" s="267"/>
      <c r="CO97" s="53"/>
      <c r="CP97" s="8">
        <f t="shared" si="45"/>
        <v>44</v>
      </c>
      <c r="CQ97" s="9" t="str">
        <f t="shared" si="45"/>
        <v/>
      </c>
      <c r="CR97" s="8">
        <f t="shared" si="49"/>
        <v>88</v>
      </c>
      <c r="CS97" s="9" t="str">
        <f t="shared" si="49"/>
        <v/>
      </c>
      <c r="CT97" s="8">
        <f t="shared" si="49"/>
        <v>130</v>
      </c>
      <c r="CU97" s="9" t="str">
        <f t="shared" si="49"/>
        <v/>
      </c>
      <c r="CV97" s="8">
        <f t="shared" si="49"/>
        <v>170</v>
      </c>
      <c r="CW97" s="9" t="str">
        <f t="shared" si="49"/>
        <v/>
      </c>
      <c r="CX97" s="8">
        <f t="shared" si="49"/>
        <v>206</v>
      </c>
      <c r="CY97" s="9" t="str">
        <f t="shared" si="49"/>
        <v/>
      </c>
      <c r="CZ97" s="8">
        <f t="shared" si="49"/>
        <v>240</v>
      </c>
      <c r="DA97" s="9" t="str">
        <f t="shared" si="49"/>
        <v/>
      </c>
      <c r="DB97" s="8">
        <f t="shared" si="49"/>
        <v>264</v>
      </c>
      <c r="DC97" s="9" t="str">
        <f t="shared" si="49"/>
        <v/>
      </c>
      <c r="DD97" s="8">
        <f t="shared" si="49"/>
        <v>292</v>
      </c>
      <c r="DE97" s="9" t="str">
        <f t="shared" si="49"/>
        <v/>
      </c>
      <c r="DF97" s="8">
        <f t="shared" si="49"/>
        <v>316</v>
      </c>
      <c r="DG97" s="9" t="str">
        <f t="shared" si="27"/>
        <v/>
      </c>
      <c r="DH97" s="8">
        <f t="shared" si="47"/>
        <v>340</v>
      </c>
      <c r="DI97" s="9" t="str">
        <f t="shared" si="48"/>
        <v/>
      </c>
      <c r="DJ97" s="268">
        <f t="shared" si="43"/>
        <v>362</v>
      </c>
      <c r="DK97" s="269">
        <f t="shared" si="44"/>
        <v>0</v>
      </c>
      <c r="EE97" s="32"/>
      <c r="EF97" s="483"/>
      <c r="EG97" s="32"/>
      <c r="EH97" s="32"/>
      <c r="EI97" s="32"/>
      <c r="EL97" s="484"/>
      <c r="EM97" s="55"/>
      <c r="EN97" s="57"/>
      <c r="EO97" s="57"/>
      <c r="EP97" s="57"/>
      <c r="EQ97" s="57"/>
      <c r="ER97" s="55">
        <v>9</v>
      </c>
      <c r="ES97" s="485">
        <f t="shared" si="46"/>
        <v>18</v>
      </c>
    </row>
    <row r="98" spans="1:149" ht="18" customHeight="1">
      <c r="A98" s="193"/>
      <c r="B98" s="208"/>
      <c r="C98" s="199"/>
      <c r="D98" s="208"/>
      <c r="E98" s="194">
        <v>11190</v>
      </c>
      <c r="F98" s="209"/>
      <c r="G98" s="205" t="s">
        <v>753</v>
      </c>
      <c r="H98" s="206" t="s">
        <v>754</v>
      </c>
      <c r="I98" s="205" t="s">
        <v>755</v>
      </c>
      <c r="J98" s="232">
        <v>10</v>
      </c>
      <c r="K98" s="232">
        <v>10</v>
      </c>
      <c r="L98" s="232">
        <v>8</v>
      </c>
      <c r="M98" s="232">
        <v>2</v>
      </c>
      <c r="N98" s="233">
        <v>70</v>
      </c>
      <c r="O98" s="234">
        <v>100</v>
      </c>
      <c r="P98" s="199">
        <v>10</v>
      </c>
      <c r="Q98" s="199">
        <v>10</v>
      </c>
      <c r="R98" s="199">
        <v>8</v>
      </c>
      <c r="S98" s="199">
        <v>2</v>
      </c>
      <c r="T98" s="189">
        <v>70</v>
      </c>
      <c r="U98" s="190">
        <v>100</v>
      </c>
      <c r="V98" s="239" t="s">
        <v>327</v>
      </c>
      <c r="W98" s="239">
        <v>10</v>
      </c>
      <c r="X98" s="239">
        <v>10</v>
      </c>
      <c r="Y98" s="239">
        <v>9</v>
      </c>
      <c r="Z98" s="523">
        <v>1</v>
      </c>
      <c r="AA98" s="228">
        <v>30</v>
      </c>
      <c r="AB98" s="471">
        <v>20</v>
      </c>
      <c r="AC98" s="231">
        <v>70</v>
      </c>
      <c r="AD98" s="229">
        <v>30</v>
      </c>
      <c r="AE98" s="199" t="s">
        <v>327</v>
      </c>
      <c r="AF98" s="199">
        <v>10</v>
      </c>
      <c r="AG98" s="199">
        <v>10</v>
      </c>
      <c r="AH98" s="199">
        <v>9</v>
      </c>
      <c r="AI98" s="199">
        <v>1</v>
      </c>
      <c r="AJ98" s="474">
        <v>50</v>
      </c>
      <c r="AK98" s="191">
        <v>20</v>
      </c>
      <c r="AL98" s="190">
        <v>70</v>
      </c>
      <c r="AM98" s="475">
        <v>30</v>
      </c>
      <c r="AN98" s="239" t="s">
        <v>327</v>
      </c>
      <c r="AO98" s="239">
        <v>10</v>
      </c>
      <c r="AP98" s="239">
        <v>10</v>
      </c>
      <c r="AQ98" s="239">
        <v>9</v>
      </c>
      <c r="AR98" s="239">
        <v>1</v>
      </c>
      <c r="AS98" s="230">
        <v>70</v>
      </c>
      <c r="AT98" s="471"/>
      <c r="AU98" s="231">
        <v>18</v>
      </c>
      <c r="AV98" s="229"/>
      <c r="AW98" s="1153" t="s">
        <v>91</v>
      </c>
      <c r="AX98" s="1155">
        <v>10</v>
      </c>
      <c r="AY98" s="1155">
        <v>10</v>
      </c>
      <c r="AZ98" s="1155">
        <v>10</v>
      </c>
      <c r="BA98" s="1153"/>
      <c r="BB98" s="1156">
        <v>50</v>
      </c>
      <c r="BC98" s="1156">
        <v>20</v>
      </c>
      <c r="BD98" s="1153">
        <v>70</v>
      </c>
      <c r="BE98" s="1153">
        <v>30</v>
      </c>
      <c r="BF98" s="199">
        <v>10</v>
      </c>
      <c r="BG98" s="199">
        <v>10</v>
      </c>
      <c r="BH98" s="199">
        <v>10</v>
      </c>
      <c r="BI98" s="191">
        <v>70</v>
      </c>
      <c r="BJ98" s="190">
        <v>100</v>
      </c>
      <c r="BK98" s="232">
        <v>30</v>
      </c>
      <c r="BL98" s="235">
        <v>30</v>
      </c>
      <c r="BM98" s="236">
        <v>40</v>
      </c>
      <c r="BN98" s="33"/>
      <c r="BO98" s="25"/>
      <c r="BP98" s="25"/>
      <c r="BQ98" s="7" t="str">
        <f t="shared" si="30"/>
        <v/>
      </c>
      <c r="BR98" s="267"/>
      <c r="BS98" s="7">
        <f t="shared" si="31"/>
        <v>44</v>
      </c>
      <c r="BT98" s="267"/>
      <c r="BU98" s="7">
        <f t="shared" si="32"/>
        <v>44</v>
      </c>
      <c r="BV98" s="267"/>
      <c r="BW98" s="7">
        <f t="shared" si="33"/>
        <v>42</v>
      </c>
      <c r="BX98" s="267"/>
      <c r="BY98" s="7">
        <f t="shared" si="34"/>
        <v>40</v>
      </c>
      <c r="BZ98" s="267"/>
      <c r="CA98" s="7">
        <f t="shared" si="35"/>
        <v>36</v>
      </c>
      <c r="CB98" s="267"/>
      <c r="CC98" s="7">
        <f t="shared" si="36"/>
        <v>34</v>
      </c>
      <c r="CD98" s="267"/>
      <c r="CE98" s="7">
        <f t="shared" si="37"/>
        <v>24</v>
      </c>
      <c r="CF98" s="267"/>
      <c r="CG98" s="7">
        <f t="shared" si="38"/>
        <v>28</v>
      </c>
      <c r="CH98" s="267"/>
      <c r="CI98" s="7">
        <f t="shared" si="39"/>
        <v>24</v>
      </c>
      <c r="CJ98" s="267"/>
      <c r="CK98" s="7">
        <f t="shared" si="40"/>
        <v>24</v>
      </c>
      <c r="CL98" s="267"/>
      <c r="CM98" s="7">
        <f t="shared" si="41"/>
        <v>22</v>
      </c>
      <c r="CN98" s="267"/>
      <c r="CO98" s="53"/>
      <c r="CP98" s="8">
        <f t="shared" si="45"/>
        <v>44</v>
      </c>
      <c r="CQ98" s="9" t="str">
        <f t="shared" si="45"/>
        <v/>
      </c>
      <c r="CR98" s="8">
        <f t="shared" si="49"/>
        <v>88</v>
      </c>
      <c r="CS98" s="9" t="str">
        <f t="shared" si="49"/>
        <v/>
      </c>
      <c r="CT98" s="8">
        <f t="shared" si="49"/>
        <v>130</v>
      </c>
      <c r="CU98" s="9" t="str">
        <f t="shared" si="49"/>
        <v/>
      </c>
      <c r="CV98" s="8">
        <f t="shared" si="49"/>
        <v>170</v>
      </c>
      <c r="CW98" s="9" t="str">
        <f t="shared" si="49"/>
        <v/>
      </c>
      <c r="CX98" s="8">
        <f t="shared" si="49"/>
        <v>206</v>
      </c>
      <c r="CY98" s="9" t="str">
        <f t="shared" si="49"/>
        <v/>
      </c>
      <c r="CZ98" s="8">
        <f t="shared" si="49"/>
        <v>240</v>
      </c>
      <c r="DA98" s="9" t="str">
        <f t="shared" si="49"/>
        <v/>
      </c>
      <c r="DB98" s="8">
        <f t="shared" si="49"/>
        <v>264</v>
      </c>
      <c r="DC98" s="9" t="str">
        <f t="shared" si="49"/>
        <v/>
      </c>
      <c r="DD98" s="8">
        <f t="shared" si="49"/>
        <v>292</v>
      </c>
      <c r="DE98" s="9" t="str">
        <f t="shared" si="49"/>
        <v/>
      </c>
      <c r="DF98" s="8">
        <f t="shared" si="49"/>
        <v>316</v>
      </c>
      <c r="DG98" s="9" t="str">
        <f t="shared" si="27"/>
        <v/>
      </c>
      <c r="DH98" s="8">
        <f t="shared" si="47"/>
        <v>340</v>
      </c>
      <c r="DI98" s="9" t="str">
        <f t="shared" si="48"/>
        <v/>
      </c>
      <c r="DJ98" s="268">
        <f t="shared" si="43"/>
        <v>362</v>
      </c>
      <c r="DK98" s="269">
        <f t="shared" si="44"/>
        <v>0</v>
      </c>
      <c r="EE98" s="32"/>
      <c r="EF98" s="483"/>
      <c r="EG98" s="32"/>
      <c r="EH98" s="32"/>
      <c r="EI98" s="32"/>
      <c r="EL98" s="484"/>
      <c r="EM98" s="55"/>
      <c r="EN98" s="57"/>
      <c r="EO98" s="57"/>
      <c r="EP98" s="57"/>
      <c r="EQ98" s="57"/>
      <c r="ER98" s="55">
        <v>8</v>
      </c>
      <c r="ES98" s="485">
        <f t="shared" si="46"/>
        <v>16</v>
      </c>
    </row>
    <row r="99" spans="1:149" ht="18" customHeight="1">
      <c r="A99" s="193"/>
      <c r="B99" s="208"/>
      <c r="C99" s="199"/>
      <c r="D99" s="208"/>
      <c r="E99" s="194">
        <v>11191</v>
      </c>
      <c r="F99" s="209"/>
      <c r="G99" s="205" t="s">
        <v>756</v>
      </c>
      <c r="H99" s="206" t="s">
        <v>757</v>
      </c>
      <c r="I99" s="205" t="s">
        <v>758</v>
      </c>
      <c r="J99" s="232">
        <v>10</v>
      </c>
      <c r="K99" s="232">
        <v>10</v>
      </c>
      <c r="L99" s="232">
        <v>8</v>
      </c>
      <c r="M99" s="232">
        <v>2</v>
      </c>
      <c r="N99" s="233">
        <v>70</v>
      </c>
      <c r="O99" s="234">
        <v>100</v>
      </c>
      <c r="P99" s="199">
        <v>10</v>
      </c>
      <c r="Q99" s="199">
        <v>10</v>
      </c>
      <c r="R99" s="199">
        <v>8</v>
      </c>
      <c r="S99" s="199">
        <v>2</v>
      </c>
      <c r="T99" s="189">
        <v>70</v>
      </c>
      <c r="U99" s="190">
        <v>100</v>
      </c>
      <c r="V99" s="239" t="s">
        <v>327</v>
      </c>
      <c r="W99" s="239">
        <v>10</v>
      </c>
      <c r="X99" s="239">
        <v>10</v>
      </c>
      <c r="Y99" s="239">
        <v>9</v>
      </c>
      <c r="Z99" s="523">
        <v>1</v>
      </c>
      <c r="AA99" s="228">
        <v>30</v>
      </c>
      <c r="AB99" s="471">
        <v>20</v>
      </c>
      <c r="AC99" s="231">
        <v>70</v>
      </c>
      <c r="AD99" s="229">
        <v>30</v>
      </c>
      <c r="AE99" s="199" t="s">
        <v>327</v>
      </c>
      <c r="AF99" s="199">
        <v>10</v>
      </c>
      <c r="AG99" s="199">
        <v>10</v>
      </c>
      <c r="AH99" s="199">
        <v>9</v>
      </c>
      <c r="AI99" s="199">
        <v>1</v>
      </c>
      <c r="AJ99" s="474">
        <v>50</v>
      </c>
      <c r="AK99" s="191">
        <v>20</v>
      </c>
      <c r="AL99" s="190">
        <v>70</v>
      </c>
      <c r="AM99" s="475">
        <v>30</v>
      </c>
      <c r="AN99" s="239" t="s">
        <v>327</v>
      </c>
      <c r="AO99" s="239">
        <v>10</v>
      </c>
      <c r="AP99" s="239">
        <v>10</v>
      </c>
      <c r="AQ99" s="239">
        <v>9</v>
      </c>
      <c r="AR99" s="239">
        <v>1</v>
      </c>
      <c r="AS99" s="230">
        <v>70</v>
      </c>
      <c r="AT99" s="471"/>
      <c r="AU99" s="231">
        <v>18</v>
      </c>
      <c r="AV99" s="229"/>
      <c r="AW99" s="1153" t="s">
        <v>91</v>
      </c>
      <c r="AX99" s="1155">
        <v>10</v>
      </c>
      <c r="AY99" s="1155">
        <v>10</v>
      </c>
      <c r="AZ99" s="1155">
        <v>10</v>
      </c>
      <c r="BA99" s="1153"/>
      <c r="BB99" s="1156">
        <v>50</v>
      </c>
      <c r="BC99" s="1156">
        <v>20</v>
      </c>
      <c r="BD99" s="1153">
        <v>70</v>
      </c>
      <c r="BE99" s="1153">
        <v>30</v>
      </c>
      <c r="BF99" s="199">
        <v>10</v>
      </c>
      <c r="BG99" s="199">
        <v>10</v>
      </c>
      <c r="BH99" s="199">
        <v>10</v>
      </c>
      <c r="BI99" s="191">
        <v>70</v>
      </c>
      <c r="BJ99" s="190">
        <v>100</v>
      </c>
      <c r="BK99" s="232">
        <v>30</v>
      </c>
      <c r="BL99" s="235">
        <v>30</v>
      </c>
      <c r="BM99" s="236">
        <v>40</v>
      </c>
      <c r="BN99" s="33"/>
      <c r="BO99" s="25"/>
      <c r="BP99" s="25"/>
      <c r="BQ99" s="7" t="str">
        <f t="shared" si="30"/>
        <v/>
      </c>
      <c r="BR99" s="267"/>
      <c r="BS99" s="7">
        <f t="shared" si="31"/>
        <v>44</v>
      </c>
      <c r="BT99" s="267"/>
      <c r="BU99" s="7">
        <f t="shared" si="32"/>
        <v>44</v>
      </c>
      <c r="BV99" s="267"/>
      <c r="BW99" s="7">
        <f t="shared" si="33"/>
        <v>42</v>
      </c>
      <c r="BX99" s="267"/>
      <c r="BY99" s="7">
        <f t="shared" si="34"/>
        <v>40</v>
      </c>
      <c r="BZ99" s="267"/>
      <c r="CA99" s="7">
        <f t="shared" si="35"/>
        <v>36</v>
      </c>
      <c r="CB99" s="267"/>
      <c r="CC99" s="7">
        <f t="shared" si="36"/>
        <v>34</v>
      </c>
      <c r="CD99" s="267"/>
      <c r="CE99" s="7">
        <f t="shared" si="37"/>
        <v>24</v>
      </c>
      <c r="CF99" s="267"/>
      <c r="CG99" s="7">
        <f t="shared" si="38"/>
        <v>28</v>
      </c>
      <c r="CH99" s="267"/>
      <c r="CI99" s="7">
        <f t="shared" si="39"/>
        <v>24</v>
      </c>
      <c r="CJ99" s="267"/>
      <c r="CK99" s="7">
        <f t="shared" si="40"/>
        <v>24</v>
      </c>
      <c r="CL99" s="267"/>
      <c r="CM99" s="7">
        <f t="shared" si="41"/>
        <v>22</v>
      </c>
      <c r="CN99" s="267"/>
      <c r="CO99" s="53"/>
      <c r="CP99" s="8">
        <f t="shared" si="45"/>
        <v>44</v>
      </c>
      <c r="CQ99" s="9" t="str">
        <f t="shared" si="45"/>
        <v/>
      </c>
      <c r="CR99" s="8">
        <f t="shared" si="49"/>
        <v>88</v>
      </c>
      <c r="CS99" s="9" t="str">
        <f t="shared" si="49"/>
        <v/>
      </c>
      <c r="CT99" s="8">
        <f t="shared" si="49"/>
        <v>130</v>
      </c>
      <c r="CU99" s="9" t="str">
        <f t="shared" si="49"/>
        <v/>
      </c>
      <c r="CV99" s="8">
        <f t="shared" si="49"/>
        <v>170</v>
      </c>
      <c r="CW99" s="9" t="str">
        <f t="shared" si="49"/>
        <v/>
      </c>
      <c r="CX99" s="8">
        <f t="shared" si="49"/>
        <v>206</v>
      </c>
      <c r="CY99" s="9" t="str">
        <f t="shared" si="49"/>
        <v/>
      </c>
      <c r="CZ99" s="8">
        <f t="shared" si="49"/>
        <v>240</v>
      </c>
      <c r="DA99" s="9" t="str">
        <f t="shared" si="49"/>
        <v/>
      </c>
      <c r="DB99" s="8">
        <f t="shared" si="49"/>
        <v>264</v>
      </c>
      <c r="DC99" s="9" t="str">
        <f t="shared" si="49"/>
        <v/>
      </c>
      <c r="DD99" s="8">
        <f t="shared" si="49"/>
        <v>292</v>
      </c>
      <c r="DE99" s="9" t="str">
        <f t="shared" si="49"/>
        <v/>
      </c>
      <c r="DF99" s="8">
        <f t="shared" si="49"/>
        <v>316</v>
      </c>
      <c r="DG99" s="9" t="str">
        <f t="shared" si="27"/>
        <v/>
      </c>
      <c r="DH99" s="8">
        <f t="shared" si="47"/>
        <v>340</v>
      </c>
      <c r="DI99" s="9" t="str">
        <f t="shared" si="48"/>
        <v/>
      </c>
      <c r="DJ99" s="268">
        <f t="shared" si="43"/>
        <v>362</v>
      </c>
      <c r="DK99" s="269">
        <f t="shared" si="44"/>
        <v>0</v>
      </c>
      <c r="EE99" s="32"/>
      <c r="EF99" s="483"/>
      <c r="EG99" s="32"/>
      <c r="EH99" s="32"/>
      <c r="EI99" s="32"/>
      <c r="EL99" s="484"/>
      <c r="EM99" s="55"/>
      <c r="EN99" s="57"/>
      <c r="EO99" s="57"/>
      <c r="EP99" s="57"/>
      <c r="EQ99" s="57"/>
      <c r="ER99" s="55">
        <v>7</v>
      </c>
      <c r="ES99" s="485">
        <f t="shared" si="46"/>
        <v>14</v>
      </c>
    </row>
    <row r="100" spans="1:149" ht="18" customHeight="1">
      <c r="A100" s="193"/>
      <c r="B100" s="208"/>
      <c r="C100" s="199"/>
      <c r="D100" s="208"/>
      <c r="E100" s="194">
        <v>11192</v>
      </c>
      <c r="F100" s="209"/>
      <c r="G100" s="205" t="s">
        <v>759</v>
      </c>
      <c r="H100" s="206" t="s">
        <v>760</v>
      </c>
      <c r="I100" s="205" t="s">
        <v>761</v>
      </c>
      <c r="J100" s="232">
        <v>10</v>
      </c>
      <c r="K100" s="232">
        <v>10</v>
      </c>
      <c r="L100" s="232">
        <v>8</v>
      </c>
      <c r="M100" s="232">
        <v>2</v>
      </c>
      <c r="N100" s="233">
        <v>70</v>
      </c>
      <c r="O100" s="234">
        <v>100</v>
      </c>
      <c r="P100" s="199">
        <v>10</v>
      </c>
      <c r="Q100" s="199">
        <v>10</v>
      </c>
      <c r="R100" s="199">
        <v>8</v>
      </c>
      <c r="S100" s="199">
        <v>2</v>
      </c>
      <c r="T100" s="189">
        <v>70</v>
      </c>
      <c r="U100" s="190">
        <v>100</v>
      </c>
      <c r="V100" s="239" t="s">
        <v>327</v>
      </c>
      <c r="W100" s="239">
        <v>10</v>
      </c>
      <c r="X100" s="239">
        <v>10</v>
      </c>
      <c r="Y100" s="239">
        <v>9</v>
      </c>
      <c r="Z100" s="523">
        <v>1</v>
      </c>
      <c r="AA100" s="228">
        <v>30</v>
      </c>
      <c r="AB100" s="471">
        <v>20</v>
      </c>
      <c r="AC100" s="231">
        <v>70</v>
      </c>
      <c r="AD100" s="229">
        <v>30</v>
      </c>
      <c r="AE100" s="199" t="s">
        <v>327</v>
      </c>
      <c r="AF100" s="199">
        <v>10</v>
      </c>
      <c r="AG100" s="199">
        <v>10</v>
      </c>
      <c r="AH100" s="199">
        <v>9</v>
      </c>
      <c r="AI100" s="199">
        <v>1</v>
      </c>
      <c r="AJ100" s="474">
        <v>50</v>
      </c>
      <c r="AK100" s="191">
        <v>20</v>
      </c>
      <c r="AL100" s="190">
        <v>70</v>
      </c>
      <c r="AM100" s="475">
        <v>30</v>
      </c>
      <c r="AN100" s="239" t="s">
        <v>327</v>
      </c>
      <c r="AO100" s="239">
        <v>10</v>
      </c>
      <c r="AP100" s="239">
        <v>10</v>
      </c>
      <c r="AQ100" s="239">
        <v>9</v>
      </c>
      <c r="AR100" s="239">
        <v>1</v>
      </c>
      <c r="AS100" s="230">
        <v>70</v>
      </c>
      <c r="AT100" s="471"/>
      <c r="AU100" s="231">
        <v>18</v>
      </c>
      <c r="AV100" s="229"/>
      <c r="AW100" s="1153" t="s">
        <v>91</v>
      </c>
      <c r="AX100" s="1155">
        <v>10</v>
      </c>
      <c r="AY100" s="1155">
        <v>10</v>
      </c>
      <c r="AZ100" s="1155">
        <v>10</v>
      </c>
      <c r="BA100" s="1153"/>
      <c r="BB100" s="1156">
        <v>50</v>
      </c>
      <c r="BC100" s="1156">
        <v>20</v>
      </c>
      <c r="BD100" s="1153">
        <v>70</v>
      </c>
      <c r="BE100" s="1153">
        <v>30</v>
      </c>
      <c r="BF100" s="199">
        <v>10</v>
      </c>
      <c r="BG100" s="199">
        <v>10</v>
      </c>
      <c r="BH100" s="199">
        <v>10</v>
      </c>
      <c r="BI100" s="191">
        <v>70</v>
      </c>
      <c r="BJ100" s="190">
        <v>100</v>
      </c>
      <c r="BK100" s="232">
        <v>30</v>
      </c>
      <c r="BL100" s="235">
        <v>30</v>
      </c>
      <c r="BM100" s="236">
        <v>40</v>
      </c>
      <c r="BN100" s="33"/>
      <c r="BO100" s="25"/>
      <c r="BP100" s="25"/>
      <c r="BQ100" s="7" t="str">
        <f t="shared" si="30"/>
        <v/>
      </c>
      <c r="BR100" s="267"/>
      <c r="BS100" s="7">
        <f t="shared" si="31"/>
        <v>44</v>
      </c>
      <c r="BT100" s="267"/>
      <c r="BU100" s="7">
        <f t="shared" si="32"/>
        <v>44</v>
      </c>
      <c r="BV100" s="267"/>
      <c r="BW100" s="7">
        <f t="shared" si="33"/>
        <v>42</v>
      </c>
      <c r="BX100" s="267"/>
      <c r="BY100" s="7">
        <f t="shared" si="34"/>
        <v>40</v>
      </c>
      <c r="BZ100" s="267"/>
      <c r="CA100" s="7">
        <f t="shared" si="35"/>
        <v>36</v>
      </c>
      <c r="CB100" s="267"/>
      <c r="CC100" s="7">
        <f t="shared" si="36"/>
        <v>34</v>
      </c>
      <c r="CD100" s="267"/>
      <c r="CE100" s="7">
        <f t="shared" si="37"/>
        <v>24</v>
      </c>
      <c r="CF100" s="267"/>
      <c r="CG100" s="7">
        <f t="shared" si="38"/>
        <v>28</v>
      </c>
      <c r="CH100" s="267"/>
      <c r="CI100" s="7">
        <f t="shared" si="39"/>
        <v>24</v>
      </c>
      <c r="CJ100" s="267"/>
      <c r="CK100" s="7">
        <f t="shared" si="40"/>
        <v>24</v>
      </c>
      <c r="CL100" s="267"/>
      <c r="CM100" s="7">
        <f t="shared" si="41"/>
        <v>22</v>
      </c>
      <c r="CN100" s="267"/>
      <c r="CO100" s="53"/>
      <c r="CP100" s="8">
        <f t="shared" si="45"/>
        <v>44</v>
      </c>
      <c r="CQ100" s="9" t="str">
        <f t="shared" si="45"/>
        <v/>
      </c>
      <c r="CR100" s="8">
        <f t="shared" si="49"/>
        <v>88</v>
      </c>
      <c r="CS100" s="9" t="str">
        <f t="shared" si="49"/>
        <v/>
      </c>
      <c r="CT100" s="8">
        <f t="shared" si="49"/>
        <v>130</v>
      </c>
      <c r="CU100" s="9" t="str">
        <f t="shared" si="49"/>
        <v/>
      </c>
      <c r="CV100" s="8">
        <f t="shared" si="49"/>
        <v>170</v>
      </c>
      <c r="CW100" s="9" t="str">
        <f t="shared" si="49"/>
        <v/>
      </c>
      <c r="CX100" s="8">
        <f t="shared" si="49"/>
        <v>206</v>
      </c>
      <c r="CY100" s="9" t="str">
        <f t="shared" si="49"/>
        <v/>
      </c>
      <c r="CZ100" s="8">
        <f t="shared" si="49"/>
        <v>240</v>
      </c>
      <c r="DA100" s="9" t="str">
        <f t="shared" si="49"/>
        <v/>
      </c>
      <c r="DB100" s="8">
        <f t="shared" si="49"/>
        <v>264</v>
      </c>
      <c r="DC100" s="9" t="str">
        <f t="shared" si="49"/>
        <v/>
      </c>
      <c r="DD100" s="8">
        <f t="shared" si="49"/>
        <v>292</v>
      </c>
      <c r="DE100" s="9" t="str">
        <f t="shared" si="49"/>
        <v/>
      </c>
      <c r="DF100" s="8">
        <f t="shared" si="49"/>
        <v>316</v>
      </c>
      <c r="DG100" s="9" t="str">
        <f t="shared" si="27"/>
        <v/>
      </c>
      <c r="DH100" s="8">
        <f t="shared" si="47"/>
        <v>340</v>
      </c>
      <c r="DI100" s="9" t="str">
        <f t="shared" si="48"/>
        <v/>
      </c>
      <c r="DJ100" s="268">
        <f t="shared" si="43"/>
        <v>362</v>
      </c>
      <c r="DK100" s="269">
        <f t="shared" si="44"/>
        <v>0</v>
      </c>
      <c r="EE100" s="32"/>
      <c r="EF100" s="483"/>
      <c r="EG100" s="32"/>
      <c r="EH100" s="32"/>
      <c r="EI100" s="32"/>
      <c r="EL100" s="484"/>
      <c r="EM100" s="55"/>
      <c r="EN100" s="57"/>
      <c r="EO100" s="57"/>
      <c r="EP100" s="57"/>
      <c r="EQ100" s="57"/>
      <c r="ER100" s="55">
        <v>6</v>
      </c>
      <c r="ES100" s="485">
        <f t="shared" si="46"/>
        <v>12</v>
      </c>
    </row>
    <row r="101" spans="1:149" ht="18" customHeight="1">
      <c r="A101" s="193"/>
      <c r="B101" s="208"/>
      <c r="C101" s="199"/>
      <c r="D101" s="208"/>
      <c r="E101" s="194">
        <v>11193</v>
      </c>
      <c r="F101" s="209"/>
      <c r="G101" s="205" t="s">
        <v>762</v>
      </c>
      <c r="H101" s="206" t="s">
        <v>763</v>
      </c>
      <c r="I101" s="205" t="s">
        <v>764</v>
      </c>
      <c r="J101" s="232">
        <v>10</v>
      </c>
      <c r="K101" s="232">
        <v>10</v>
      </c>
      <c r="L101" s="232">
        <v>8</v>
      </c>
      <c r="M101" s="232">
        <v>2</v>
      </c>
      <c r="N101" s="233">
        <v>70</v>
      </c>
      <c r="O101" s="234">
        <v>100</v>
      </c>
      <c r="P101" s="199">
        <v>10</v>
      </c>
      <c r="Q101" s="199">
        <v>10</v>
      </c>
      <c r="R101" s="199">
        <v>8</v>
      </c>
      <c r="S101" s="199">
        <v>2</v>
      </c>
      <c r="T101" s="189">
        <v>70</v>
      </c>
      <c r="U101" s="190">
        <v>100</v>
      </c>
      <c r="V101" s="239" t="s">
        <v>327</v>
      </c>
      <c r="W101" s="239">
        <v>10</v>
      </c>
      <c r="X101" s="239">
        <v>10</v>
      </c>
      <c r="Y101" s="239">
        <v>9</v>
      </c>
      <c r="Z101" s="523">
        <v>1</v>
      </c>
      <c r="AA101" s="228">
        <v>30</v>
      </c>
      <c r="AB101" s="471">
        <v>20</v>
      </c>
      <c r="AC101" s="231">
        <v>70</v>
      </c>
      <c r="AD101" s="229">
        <v>30</v>
      </c>
      <c r="AE101" s="199" t="s">
        <v>327</v>
      </c>
      <c r="AF101" s="199">
        <v>10</v>
      </c>
      <c r="AG101" s="199">
        <v>10</v>
      </c>
      <c r="AH101" s="199">
        <v>9</v>
      </c>
      <c r="AI101" s="199">
        <v>1</v>
      </c>
      <c r="AJ101" s="474">
        <v>50</v>
      </c>
      <c r="AK101" s="191">
        <v>20</v>
      </c>
      <c r="AL101" s="190">
        <v>70</v>
      </c>
      <c r="AM101" s="475">
        <v>30</v>
      </c>
      <c r="AN101" s="239" t="s">
        <v>327</v>
      </c>
      <c r="AO101" s="239">
        <v>10</v>
      </c>
      <c r="AP101" s="239">
        <v>10</v>
      </c>
      <c r="AQ101" s="239">
        <v>9</v>
      </c>
      <c r="AR101" s="239">
        <v>1</v>
      </c>
      <c r="AS101" s="230">
        <v>70</v>
      </c>
      <c r="AT101" s="471"/>
      <c r="AU101" s="231">
        <v>18</v>
      </c>
      <c r="AV101" s="229"/>
      <c r="AW101" s="1153" t="s">
        <v>91</v>
      </c>
      <c r="AX101" s="1155">
        <v>10</v>
      </c>
      <c r="AY101" s="1155">
        <v>10</v>
      </c>
      <c r="AZ101" s="1155">
        <v>10</v>
      </c>
      <c r="BA101" s="1153"/>
      <c r="BB101" s="1156">
        <v>50</v>
      </c>
      <c r="BC101" s="1156">
        <v>20</v>
      </c>
      <c r="BD101" s="1153">
        <v>70</v>
      </c>
      <c r="BE101" s="1153">
        <v>30</v>
      </c>
      <c r="BF101" s="199">
        <v>10</v>
      </c>
      <c r="BG101" s="199">
        <v>10</v>
      </c>
      <c r="BH101" s="199">
        <v>10</v>
      </c>
      <c r="BI101" s="191">
        <v>70</v>
      </c>
      <c r="BJ101" s="190">
        <v>100</v>
      </c>
      <c r="BK101" s="232">
        <v>30</v>
      </c>
      <c r="BL101" s="235">
        <v>30</v>
      </c>
      <c r="BM101" s="236">
        <v>40</v>
      </c>
      <c r="BN101" s="33"/>
      <c r="BO101" s="25"/>
      <c r="BP101" s="25"/>
      <c r="BQ101" s="7" t="str">
        <f t="shared" si="30"/>
        <v/>
      </c>
      <c r="BR101" s="267"/>
      <c r="BS101" s="7">
        <f t="shared" si="31"/>
        <v>44</v>
      </c>
      <c r="BT101" s="267"/>
      <c r="BU101" s="7">
        <f t="shared" si="32"/>
        <v>44</v>
      </c>
      <c r="BV101" s="267"/>
      <c r="BW101" s="7">
        <f t="shared" si="33"/>
        <v>42</v>
      </c>
      <c r="BX101" s="267"/>
      <c r="BY101" s="7">
        <f t="shared" si="34"/>
        <v>40</v>
      </c>
      <c r="BZ101" s="267"/>
      <c r="CA101" s="7">
        <f t="shared" si="35"/>
        <v>36</v>
      </c>
      <c r="CB101" s="267"/>
      <c r="CC101" s="7">
        <f t="shared" si="36"/>
        <v>34</v>
      </c>
      <c r="CD101" s="267"/>
      <c r="CE101" s="7">
        <f t="shared" si="37"/>
        <v>24</v>
      </c>
      <c r="CF101" s="267"/>
      <c r="CG101" s="7">
        <f t="shared" si="38"/>
        <v>28</v>
      </c>
      <c r="CH101" s="267"/>
      <c r="CI101" s="7">
        <f t="shared" si="39"/>
        <v>24</v>
      </c>
      <c r="CJ101" s="267"/>
      <c r="CK101" s="7">
        <f t="shared" si="40"/>
        <v>24</v>
      </c>
      <c r="CL101" s="267"/>
      <c r="CM101" s="7">
        <f t="shared" si="41"/>
        <v>22</v>
      </c>
      <c r="CN101" s="267"/>
      <c r="CO101" s="53"/>
      <c r="CP101" s="8">
        <f t="shared" si="45"/>
        <v>44</v>
      </c>
      <c r="CQ101" s="9" t="str">
        <f t="shared" si="45"/>
        <v/>
      </c>
      <c r="CR101" s="8">
        <f t="shared" si="49"/>
        <v>88</v>
      </c>
      <c r="CS101" s="9" t="str">
        <f t="shared" si="49"/>
        <v/>
      </c>
      <c r="CT101" s="8">
        <f t="shared" si="49"/>
        <v>130</v>
      </c>
      <c r="CU101" s="9" t="str">
        <f t="shared" si="49"/>
        <v/>
      </c>
      <c r="CV101" s="8">
        <f t="shared" si="49"/>
        <v>170</v>
      </c>
      <c r="CW101" s="9" t="str">
        <f t="shared" si="49"/>
        <v/>
      </c>
      <c r="CX101" s="8">
        <f t="shared" si="49"/>
        <v>206</v>
      </c>
      <c r="CY101" s="9" t="str">
        <f t="shared" si="49"/>
        <v/>
      </c>
      <c r="CZ101" s="8">
        <f t="shared" si="49"/>
        <v>240</v>
      </c>
      <c r="DA101" s="9" t="str">
        <f t="shared" si="49"/>
        <v/>
      </c>
      <c r="DB101" s="8">
        <f t="shared" si="49"/>
        <v>264</v>
      </c>
      <c r="DC101" s="9" t="str">
        <f t="shared" si="49"/>
        <v/>
      </c>
      <c r="DD101" s="8">
        <f t="shared" si="49"/>
        <v>292</v>
      </c>
      <c r="DE101" s="9" t="str">
        <f t="shared" si="49"/>
        <v/>
      </c>
      <c r="DF101" s="8">
        <f t="shared" si="49"/>
        <v>316</v>
      </c>
      <c r="DG101" s="9" t="str">
        <f t="shared" si="27"/>
        <v/>
      </c>
      <c r="DH101" s="8">
        <f t="shared" si="47"/>
        <v>340</v>
      </c>
      <c r="DI101" s="9" t="str">
        <f t="shared" si="48"/>
        <v/>
      </c>
      <c r="DJ101" s="268">
        <f t="shared" si="43"/>
        <v>362</v>
      </c>
      <c r="DK101" s="269">
        <f t="shared" si="44"/>
        <v>0</v>
      </c>
      <c r="EE101" s="32"/>
      <c r="EF101" s="483"/>
      <c r="EG101" s="32"/>
      <c r="EH101" s="32"/>
      <c r="EI101" s="32"/>
      <c r="EL101" s="484"/>
      <c r="EM101" s="55"/>
      <c r="EN101" s="57"/>
      <c r="EO101" s="57"/>
      <c r="EP101" s="57"/>
      <c r="EQ101" s="57"/>
      <c r="ER101" s="55">
        <v>5</v>
      </c>
      <c r="ES101" s="485">
        <f t="shared" si="46"/>
        <v>10</v>
      </c>
    </row>
    <row r="102" spans="1:149" ht="18" customHeight="1">
      <c r="A102" s="193"/>
      <c r="B102" s="208"/>
      <c r="C102" s="199"/>
      <c r="D102" s="208"/>
      <c r="E102" s="194">
        <v>11194</v>
      </c>
      <c r="F102" s="209"/>
      <c r="G102" s="205" t="s">
        <v>765</v>
      </c>
      <c r="H102" s="206" t="s">
        <v>766</v>
      </c>
      <c r="I102" s="205" t="s">
        <v>767</v>
      </c>
      <c r="J102" s="232">
        <v>10</v>
      </c>
      <c r="K102" s="232">
        <v>10</v>
      </c>
      <c r="L102" s="232">
        <v>8</v>
      </c>
      <c r="M102" s="232">
        <v>2</v>
      </c>
      <c r="N102" s="233">
        <v>70</v>
      </c>
      <c r="O102" s="234">
        <v>100</v>
      </c>
      <c r="P102" s="199">
        <v>10</v>
      </c>
      <c r="Q102" s="199">
        <v>10</v>
      </c>
      <c r="R102" s="199">
        <v>8</v>
      </c>
      <c r="S102" s="199">
        <v>2</v>
      </c>
      <c r="T102" s="189">
        <v>70</v>
      </c>
      <c r="U102" s="190">
        <v>100</v>
      </c>
      <c r="V102" s="239" t="s">
        <v>327</v>
      </c>
      <c r="W102" s="239">
        <v>10</v>
      </c>
      <c r="X102" s="239">
        <v>10</v>
      </c>
      <c r="Y102" s="239">
        <v>9</v>
      </c>
      <c r="Z102" s="523">
        <v>1</v>
      </c>
      <c r="AA102" s="228">
        <v>30</v>
      </c>
      <c r="AB102" s="471">
        <v>20</v>
      </c>
      <c r="AC102" s="231">
        <v>70</v>
      </c>
      <c r="AD102" s="229">
        <v>30</v>
      </c>
      <c r="AE102" s="199" t="s">
        <v>327</v>
      </c>
      <c r="AF102" s="199">
        <v>10</v>
      </c>
      <c r="AG102" s="199">
        <v>10</v>
      </c>
      <c r="AH102" s="199">
        <v>9</v>
      </c>
      <c r="AI102" s="199">
        <v>1</v>
      </c>
      <c r="AJ102" s="474">
        <v>50</v>
      </c>
      <c r="AK102" s="191">
        <v>20</v>
      </c>
      <c r="AL102" s="190">
        <v>70</v>
      </c>
      <c r="AM102" s="475">
        <v>30</v>
      </c>
      <c r="AN102" s="239" t="s">
        <v>327</v>
      </c>
      <c r="AO102" s="239">
        <v>10</v>
      </c>
      <c r="AP102" s="239">
        <v>10</v>
      </c>
      <c r="AQ102" s="239">
        <v>9</v>
      </c>
      <c r="AR102" s="239">
        <v>1</v>
      </c>
      <c r="AS102" s="230">
        <v>70</v>
      </c>
      <c r="AT102" s="471"/>
      <c r="AU102" s="231">
        <v>18</v>
      </c>
      <c r="AV102" s="229"/>
      <c r="AW102" s="1153" t="s">
        <v>91</v>
      </c>
      <c r="AX102" s="1155">
        <v>10</v>
      </c>
      <c r="AY102" s="1155">
        <v>10</v>
      </c>
      <c r="AZ102" s="1155">
        <v>10</v>
      </c>
      <c r="BA102" s="1153"/>
      <c r="BB102" s="1156">
        <v>50</v>
      </c>
      <c r="BC102" s="1156">
        <v>20</v>
      </c>
      <c r="BD102" s="1153">
        <v>70</v>
      </c>
      <c r="BE102" s="1153">
        <v>30</v>
      </c>
      <c r="BF102" s="199">
        <v>10</v>
      </c>
      <c r="BG102" s="199">
        <v>10</v>
      </c>
      <c r="BH102" s="199">
        <v>10</v>
      </c>
      <c r="BI102" s="191">
        <v>70</v>
      </c>
      <c r="BJ102" s="190">
        <v>100</v>
      </c>
      <c r="BK102" s="232">
        <v>30</v>
      </c>
      <c r="BL102" s="235">
        <v>30</v>
      </c>
      <c r="BM102" s="236">
        <v>40</v>
      </c>
      <c r="BN102" s="33"/>
      <c r="BO102" s="25"/>
      <c r="BP102" s="25"/>
      <c r="BQ102" s="7" t="str">
        <f t="shared" si="30"/>
        <v/>
      </c>
      <c r="BR102" s="267"/>
      <c r="BS102" s="7">
        <f t="shared" si="31"/>
        <v>44</v>
      </c>
      <c r="BT102" s="267"/>
      <c r="BU102" s="7">
        <f t="shared" si="32"/>
        <v>44</v>
      </c>
      <c r="BV102" s="267"/>
      <c r="BW102" s="7">
        <f t="shared" si="33"/>
        <v>42</v>
      </c>
      <c r="BX102" s="267"/>
      <c r="BY102" s="7">
        <f t="shared" si="34"/>
        <v>40</v>
      </c>
      <c r="BZ102" s="267"/>
      <c r="CA102" s="7">
        <f t="shared" si="35"/>
        <v>36</v>
      </c>
      <c r="CB102" s="267"/>
      <c r="CC102" s="7">
        <f t="shared" si="36"/>
        <v>34</v>
      </c>
      <c r="CD102" s="267"/>
      <c r="CE102" s="7">
        <f t="shared" si="37"/>
        <v>24</v>
      </c>
      <c r="CF102" s="267"/>
      <c r="CG102" s="7">
        <f t="shared" si="38"/>
        <v>28</v>
      </c>
      <c r="CH102" s="267"/>
      <c r="CI102" s="7">
        <f t="shared" si="39"/>
        <v>24</v>
      </c>
      <c r="CJ102" s="267"/>
      <c r="CK102" s="7">
        <f t="shared" si="40"/>
        <v>24</v>
      </c>
      <c r="CL102" s="267"/>
      <c r="CM102" s="7">
        <f t="shared" si="41"/>
        <v>22</v>
      </c>
      <c r="CN102" s="267"/>
      <c r="CO102" s="53"/>
      <c r="CP102" s="8">
        <f t="shared" si="45"/>
        <v>44</v>
      </c>
      <c r="CQ102" s="9" t="str">
        <f t="shared" si="45"/>
        <v/>
      </c>
      <c r="CR102" s="8">
        <f t="shared" si="49"/>
        <v>88</v>
      </c>
      <c r="CS102" s="9" t="str">
        <f t="shared" si="49"/>
        <v/>
      </c>
      <c r="CT102" s="8">
        <f t="shared" si="49"/>
        <v>130</v>
      </c>
      <c r="CU102" s="9" t="str">
        <f t="shared" si="49"/>
        <v/>
      </c>
      <c r="CV102" s="8">
        <f t="shared" si="49"/>
        <v>170</v>
      </c>
      <c r="CW102" s="9" t="str">
        <f t="shared" si="49"/>
        <v/>
      </c>
      <c r="CX102" s="8">
        <f t="shared" si="49"/>
        <v>206</v>
      </c>
      <c r="CY102" s="9" t="str">
        <f t="shared" si="49"/>
        <v/>
      </c>
      <c r="CZ102" s="8">
        <f t="shared" si="49"/>
        <v>240</v>
      </c>
      <c r="DA102" s="9" t="str">
        <f t="shared" si="49"/>
        <v/>
      </c>
      <c r="DB102" s="8">
        <f t="shared" si="49"/>
        <v>264</v>
      </c>
      <c r="DC102" s="9" t="str">
        <f t="shared" si="49"/>
        <v/>
      </c>
      <c r="DD102" s="8">
        <f t="shared" si="49"/>
        <v>292</v>
      </c>
      <c r="DE102" s="9" t="str">
        <f t="shared" si="49"/>
        <v/>
      </c>
      <c r="DF102" s="8">
        <f t="shared" si="49"/>
        <v>316</v>
      </c>
      <c r="DG102" s="9" t="str">
        <f t="shared" si="49"/>
        <v/>
      </c>
      <c r="DH102" s="8">
        <f t="shared" ref="DH102:DI108" si="50">IF(CK102="","",SUM(DF102,CK102))</f>
        <v>340</v>
      </c>
      <c r="DI102" s="9" t="str">
        <f t="shared" si="50"/>
        <v/>
      </c>
      <c r="DJ102" s="268">
        <f t="shared" si="43"/>
        <v>362</v>
      </c>
      <c r="DK102" s="269">
        <f t="shared" si="44"/>
        <v>0</v>
      </c>
      <c r="EE102" s="32"/>
      <c r="EF102" s="483"/>
      <c r="EG102" s="32"/>
      <c r="EH102" s="32"/>
      <c r="EI102" s="32"/>
      <c r="EL102" s="484"/>
      <c r="EM102" s="55"/>
      <c r="EN102" s="57"/>
      <c r="EO102" s="57"/>
      <c r="EP102" s="57"/>
      <c r="EQ102" s="57"/>
      <c r="ER102" s="55">
        <v>4</v>
      </c>
      <c r="ES102" s="485">
        <f t="shared" si="46"/>
        <v>8</v>
      </c>
    </row>
    <row r="103" spans="1:149" ht="18" customHeight="1">
      <c r="A103" s="193"/>
      <c r="B103" s="208"/>
      <c r="C103" s="199"/>
      <c r="D103" s="208"/>
      <c r="E103" s="194">
        <v>11195</v>
      </c>
      <c r="F103" s="209"/>
      <c r="G103" s="205" t="s">
        <v>768</v>
      </c>
      <c r="H103" s="206" t="s">
        <v>769</v>
      </c>
      <c r="I103" s="205" t="s">
        <v>770</v>
      </c>
      <c r="J103" s="232">
        <v>10</v>
      </c>
      <c r="K103" s="232">
        <v>10</v>
      </c>
      <c r="L103" s="232">
        <v>8</v>
      </c>
      <c r="M103" s="232">
        <v>2</v>
      </c>
      <c r="N103" s="233">
        <v>70</v>
      </c>
      <c r="O103" s="234">
        <v>100</v>
      </c>
      <c r="P103" s="199">
        <v>10</v>
      </c>
      <c r="Q103" s="199">
        <v>10</v>
      </c>
      <c r="R103" s="199">
        <v>8</v>
      </c>
      <c r="S103" s="199">
        <v>2</v>
      </c>
      <c r="T103" s="189">
        <v>70</v>
      </c>
      <c r="U103" s="190">
        <v>100</v>
      </c>
      <c r="V103" s="239" t="s">
        <v>327</v>
      </c>
      <c r="W103" s="239">
        <v>10</v>
      </c>
      <c r="X103" s="239">
        <v>10</v>
      </c>
      <c r="Y103" s="239">
        <v>9</v>
      </c>
      <c r="Z103" s="523">
        <v>1</v>
      </c>
      <c r="AA103" s="228">
        <v>30</v>
      </c>
      <c r="AB103" s="471">
        <v>20</v>
      </c>
      <c r="AC103" s="231">
        <v>70</v>
      </c>
      <c r="AD103" s="229">
        <v>30</v>
      </c>
      <c r="AE103" s="199" t="s">
        <v>327</v>
      </c>
      <c r="AF103" s="199">
        <v>10</v>
      </c>
      <c r="AG103" s="199">
        <v>10</v>
      </c>
      <c r="AH103" s="199">
        <v>9</v>
      </c>
      <c r="AI103" s="199">
        <v>1</v>
      </c>
      <c r="AJ103" s="474">
        <v>50</v>
      </c>
      <c r="AK103" s="191">
        <v>20</v>
      </c>
      <c r="AL103" s="190">
        <v>70</v>
      </c>
      <c r="AM103" s="475">
        <v>30</v>
      </c>
      <c r="AN103" s="239" t="s">
        <v>327</v>
      </c>
      <c r="AO103" s="239">
        <v>10</v>
      </c>
      <c r="AP103" s="239">
        <v>10</v>
      </c>
      <c r="AQ103" s="239">
        <v>9</v>
      </c>
      <c r="AR103" s="239">
        <v>1</v>
      </c>
      <c r="AS103" s="230">
        <v>70</v>
      </c>
      <c r="AT103" s="471"/>
      <c r="AU103" s="231">
        <v>18</v>
      </c>
      <c r="AV103" s="229"/>
      <c r="AW103" s="1153" t="s">
        <v>91</v>
      </c>
      <c r="AX103" s="1155">
        <v>10</v>
      </c>
      <c r="AY103" s="1155">
        <v>10</v>
      </c>
      <c r="AZ103" s="1155">
        <v>10</v>
      </c>
      <c r="BA103" s="1153"/>
      <c r="BB103" s="1156">
        <v>50</v>
      </c>
      <c r="BC103" s="1156">
        <v>20</v>
      </c>
      <c r="BD103" s="1153">
        <v>70</v>
      </c>
      <c r="BE103" s="1153">
        <v>30</v>
      </c>
      <c r="BF103" s="199">
        <v>10</v>
      </c>
      <c r="BG103" s="199">
        <v>10</v>
      </c>
      <c r="BH103" s="199">
        <v>10</v>
      </c>
      <c r="BI103" s="191">
        <v>70</v>
      </c>
      <c r="BJ103" s="190">
        <v>100</v>
      </c>
      <c r="BK103" s="232">
        <v>30</v>
      </c>
      <c r="BL103" s="235">
        <v>30</v>
      </c>
      <c r="BM103" s="236">
        <v>40</v>
      </c>
      <c r="BN103" s="33"/>
      <c r="BO103" s="25"/>
      <c r="BP103" s="25"/>
      <c r="BQ103" s="7" t="str">
        <f t="shared" si="30"/>
        <v/>
      </c>
      <c r="BR103" s="267"/>
      <c r="BS103" s="7">
        <f t="shared" si="31"/>
        <v>44</v>
      </c>
      <c r="BT103" s="267"/>
      <c r="BU103" s="7">
        <f t="shared" si="32"/>
        <v>44</v>
      </c>
      <c r="BV103" s="267"/>
      <c r="BW103" s="7">
        <f t="shared" si="33"/>
        <v>42</v>
      </c>
      <c r="BX103" s="267"/>
      <c r="BY103" s="7">
        <f t="shared" si="34"/>
        <v>40</v>
      </c>
      <c r="BZ103" s="267"/>
      <c r="CA103" s="7">
        <f t="shared" si="35"/>
        <v>36</v>
      </c>
      <c r="CB103" s="267"/>
      <c r="CC103" s="7">
        <f t="shared" si="36"/>
        <v>34</v>
      </c>
      <c r="CD103" s="267"/>
      <c r="CE103" s="7">
        <f t="shared" si="37"/>
        <v>24</v>
      </c>
      <c r="CF103" s="267"/>
      <c r="CG103" s="7">
        <f t="shared" si="38"/>
        <v>28</v>
      </c>
      <c r="CH103" s="267"/>
      <c r="CI103" s="7">
        <f t="shared" si="39"/>
        <v>24</v>
      </c>
      <c r="CJ103" s="267"/>
      <c r="CK103" s="7">
        <f t="shared" si="40"/>
        <v>24</v>
      </c>
      <c r="CL103" s="267"/>
      <c r="CM103" s="7">
        <f t="shared" si="41"/>
        <v>22</v>
      </c>
      <c r="CN103" s="267"/>
      <c r="CO103" s="53"/>
      <c r="CP103" s="8">
        <f t="shared" si="45"/>
        <v>44</v>
      </c>
      <c r="CQ103" s="9" t="str">
        <f t="shared" si="45"/>
        <v/>
      </c>
      <c r="CR103" s="8">
        <f t="shared" si="49"/>
        <v>88</v>
      </c>
      <c r="CS103" s="9" t="str">
        <f t="shared" si="49"/>
        <v/>
      </c>
      <c r="CT103" s="8">
        <f t="shared" si="49"/>
        <v>130</v>
      </c>
      <c r="CU103" s="9" t="str">
        <f t="shared" si="49"/>
        <v/>
      </c>
      <c r="CV103" s="8">
        <f t="shared" si="49"/>
        <v>170</v>
      </c>
      <c r="CW103" s="9" t="str">
        <f t="shared" si="49"/>
        <v/>
      </c>
      <c r="CX103" s="8">
        <f t="shared" si="49"/>
        <v>206</v>
      </c>
      <c r="CY103" s="9" t="str">
        <f t="shared" si="49"/>
        <v/>
      </c>
      <c r="CZ103" s="8">
        <f t="shared" si="49"/>
        <v>240</v>
      </c>
      <c r="DA103" s="9" t="str">
        <f t="shared" si="49"/>
        <v/>
      </c>
      <c r="DB103" s="8">
        <f t="shared" si="49"/>
        <v>264</v>
      </c>
      <c r="DC103" s="9" t="str">
        <f t="shared" si="49"/>
        <v/>
      </c>
      <c r="DD103" s="8">
        <f t="shared" si="49"/>
        <v>292</v>
      </c>
      <c r="DE103" s="9" t="str">
        <f t="shared" si="49"/>
        <v/>
      </c>
      <c r="DF103" s="8">
        <f t="shared" si="49"/>
        <v>316</v>
      </c>
      <c r="DG103" s="9" t="str">
        <f t="shared" si="49"/>
        <v/>
      </c>
      <c r="DH103" s="8">
        <f t="shared" si="50"/>
        <v>340</v>
      </c>
      <c r="DI103" s="9" t="str">
        <f t="shared" si="50"/>
        <v/>
      </c>
      <c r="DJ103" s="268">
        <f t="shared" si="43"/>
        <v>362</v>
      </c>
      <c r="DK103" s="269">
        <f t="shared" si="44"/>
        <v>0</v>
      </c>
      <c r="EE103" s="32"/>
      <c r="EF103" s="483"/>
      <c r="EG103" s="32"/>
      <c r="EH103" s="32"/>
      <c r="EI103" s="32"/>
      <c r="EL103" s="484"/>
      <c r="EM103" s="55"/>
      <c r="EN103" s="57"/>
      <c r="EO103" s="57"/>
      <c r="EP103" s="57"/>
      <c r="EQ103" s="57"/>
      <c r="ER103" s="55">
        <v>3</v>
      </c>
      <c r="ES103" s="485">
        <f t="shared" si="46"/>
        <v>6</v>
      </c>
    </row>
    <row r="104" spans="1:149" ht="18" customHeight="1">
      <c r="A104" s="193"/>
      <c r="B104" s="208"/>
      <c r="C104" s="199"/>
      <c r="D104" s="208"/>
      <c r="E104" s="194">
        <v>11196</v>
      </c>
      <c r="F104" s="209"/>
      <c r="G104" s="205" t="s">
        <v>771</v>
      </c>
      <c r="H104" s="206" t="s">
        <v>772</v>
      </c>
      <c r="I104" s="205" t="s">
        <v>773</v>
      </c>
      <c r="J104" s="232">
        <v>10</v>
      </c>
      <c r="K104" s="232">
        <v>10</v>
      </c>
      <c r="L104" s="232">
        <v>8</v>
      </c>
      <c r="M104" s="232">
        <v>2</v>
      </c>
      <c r="N104" s="233">
        <v>70</v>
      </c>
      <c r="O104" s="234">
        <v>100</v>
      </c>
      <c r="P104" s="199">
        <v>10</v>
      </c>
      <c r="Q104" s="199">
        <v>10</v>
      </c>
      <c r="R104" s="199">
        <v>8</v>
      </c>
      <c r="S104" s="199">
        <v>2</v>
      </c>
      <c r="T104" s="189">
        <v>70</v>
      </c>
      <c r="U104" s="190">
        <v>100</v>
      </c>
      <c r="V104" s="239" t="s">
        <v>327</v>
      </c>
      <c r="W104" s="239">
        <v>10</v>
      </c>
      <c r="X104" s="239">
        <v>10</v>
      </c>
      <c r="Y104" s="239">
        <v>9</v>
      </c>
      <c r="Z104" s="523">
        <v>1</v>
      </c>
      <c r="AA104" s="228">
        <v>30</v>
      </c>
      <c r="AB104" s="471">
        <v>20</v>
      </c>
      <c r="AC104" s="231">
        <v>70</v>
      </c>
      <c r="AD104" s="229">
        <v>30</v>
      </c>
      <c r="AE104" s="199" t="s">
        <v>327</v>
      </c>
      <c r="AF104" s="199">
        <v>10</v>
      </c>
      <c r="AG104" s="199">
        <v>10</v>
      </c>
      <c r="AH104" s="199">
        <v>9</v>
      </c>
      <c r="AI104" s="199">
        <v>1</v>
      </c>
      <c r="AJ104" s="474">
        <v>50</v>
      </c>
      <c r="AK104" s="191">
        <v>20</v>
      </c>
      <c r="AL104" s="190">
        <v>70</v>
      </c>
      <c r="AM104" s="475">
        <v>30</v>
      </c>
      <c r="AN104" s="239" t="s">
        <v>327</v>
      </c>
      <c r="AO104" s="239">
        <v>10</v>
      </c>
      <c r="AP104" s="239">
        <v>10</v>
      </c>
      <c r="AQ104" s="239">
        <v>9</v>
      </c>
      <c r="AR104" s="239">
        <v>1</v>
      </c>
      <c r="AS104" s="230">
        <v>70</v>
      </c>
      <c r="AT104" s="471"/>
      <c r="AU104" s="231">
        <v>18</v>
      </c>
      <c r="AV104" s="229"/>
      <c r="AW104" s="1153" t="s">
        <v>91</v>
      </c>
      <c r="AX104" s="1155">
        <v>10</v>
      </c>
      <c r="AY104" s="1155">
        <v>10</v>
      </c>
      <c r="AZ104" s="1155">
        <v>10</v>
      </c>
      <c r="BA104" s="1153"/>
      <c r="BB104" s="1156">
        <v>50</v>
      </c>
      <c r="BC104" s="1156">
        <v>20</v>
      </c>
      <c r="BD104" s="1153">
        <v>70</v>
      </c>
      <c r="BE104" s="1153">
        <v>30</v>
      </c>
      <c r="BF104" s="199">
        <v>10</v>
      </c>
      <c r="BG104" s="199">
        <v>10</v>
      </c>
      <c r="BH104" s="199">
        <v>10</v>
      </c>
      <c r="BI104" s="191">
        <v>70</v>
      </c>
      <c r="BJ104" s="190">
        <v>100</v>
      </c>
      <c r="BK104" s="232">
        <v>30</v>
      </c>
      <c r="BL104" s="235">
        <v>30</v>
      </c>
      <c r="BM104" s="236">
        <v>40</v>
      </c>
      <c r="BN104" s="33"/>
      <c r="BO104" s="25"/>
      <c r="BP104" s="25"/>
      <c r="BQ104" s="7" t="str">
        <f t="shared" si="30"/>
        <v/>
      </c>
      <c r="BR104" s="267"/>
      <c r="BS104" s="7">
        <f t="shared" si="31"/>
        <v>44</v>
      </c>
      <c r="BT104" s="267"/>
      <c r="BU104" s="7">
        <f t="shared" si="32"/>
        <v>44</v>
      </c>
      <c r="BV104" s="267"/>
      <c r="BW104" s="7">
        <f t="shared" si="33"/>
        <v>42</v>
      </c>
      <c r="BX104" s="267"/>
      <c r="BY104" s="7">
        <f t="shared" si="34"/>
        <v>40</v>
      </c>
      <c r="BZ104" s="267"/>
      <c r="CA104" s="7">
        <f t="shared" si="35"/>
        <v>36</v>
      </c>
      <c r="CB104" s="267"/>
      <c r="CC104" s="7">
        <f t="shared" si="36"/>
        <v>34</v>
      </c>
      <c r="CD104" s="267"/>
      <c r="CE104" s="7">
        <f t="shared" si="37"/>
        <v>24</v>
      </c>
      <c r="CF104" s="267"/>
      <c r="CG104" s="7">
        <f t="shared" si="38"/>
        <v>28</v>
      </c>
      <c r="CH104" s="267"/>
      <c r="CI104" s="7">
        <f t="shared" si="39"/>
        <v>24</v>
      </c>
      <c r="CJ104" s="267"/>
      <c r="CK104" s="7">
        <f t="shared" si="40"/>
        <v>24</v>
      </c>
      <c r="CL104" s="267"/>
      <c r="CM104" s="7">
        <f t="shared" si="41"/>
        <v>22</v>
      </c>
      <c r="CN104" s="267"/>
      <c r="CO104" s="53"/>
      <c r="CP104" s="8">
        <f t="shared" si="45"/>
        <v>44</v>
      </c>
      <c r="CQ104" s="9" t="str">
        <f t="shared" si="45"/>
        <v/>
      </c>
      <c r="CR104" s="8">
        <f t="shared" si="49"/>
        <v>88</v>
      </c>
      <c r="CS104" s="9" t="str">
        <f t="shared" si="49"/>
        <v/>
      </c>
      <c r="CT104" s="8">
        <f t="shared" si="49"/>
        <v>130</v>
      </c>
      <c r="CU104" s="9" t="str">
        <f t="shared" si="49"/>
        <v/>
      </c>
      <c r="CV104" s="8">
        <f t="shared" si="49"/>
        <v>170</v>
      </c>
      <c r="CW104" s="9" t="str">
        <f t="shared" si="49"/>
        <v/>
      </c>
      <c r="CX104" s="8">
        <f t="shared" si="49"/>
        <v>206</v>
      </c>
      <c r="CY104" s="9" t="str">
        <f t="shared" si="49"/>
        <v/>
      </c>
      <c r="CZ104" s="8">
        <f t="shared" si="49"/>
        <v>240</v>
      </c>
      <c r="DA104" s="9" t="str">
        <f t="shared" si="49"/>
        <v/>
      </c>
      <c r="DB104" s="8">
        <f t="shared" si="49"/>
        <v>264</v>
      </c>
      <c r="DC104" s="9" t="str">
        <f t="shared" si="49"/>
        <v/>
      </c>
      <c r="DD104" s="8">
        <f t="shared" si="49"/>
        <v>292</v>
      </c>
      <c r="DE104" s="9" t="str">
        <f t="shared" si="49"/>
        <v/>
      </c>
      <c r="DF104" s="8">
        <f t="shared" si="49"/>
        <v>316</v>
      </c>
      <c r="DG104" s="9" t="str">
        <f t="shared" si="49"/>
        <v/>
      </c>
      <c r="DH104" s="8">
        <f t="shared" si="50"/>
        <v>340</v>
      </c>
      <c r="DI104" s="9" t="str">
        <f t="shared" si="50"/>
        <v/>
      </c>
      <c r="DJ104" s="268">
        <f t="shared" si="43"/>
        <v>362</v>
      </c>
      <c r="DK104" s="269">
        <f t="shared" si="44"/>
        <v>0</v>
      </c>
      <c r="EE104" s="32"/>
      <c r="EF104" s="483"/>
      <c r="EG104" s="32"/>
      <c r="EH104" s="32"/>
      <c r="EI104" s="32"/>
      <c r="EL104" s="484"/>
      <c r="EM104" s="55"/>
      <c r="EN104" s="57"/>
      <c r="EO104" s="57"/>
      <c r="EP104" s="57"/>
      <c r="EQ104" s="57"/>
      <c r="ER104" s="55">
        <v>2</v>
      </c>
      <c r="ES104" s="485">
        <f t="shared" si="46"/>
        <v>4</v>
      </c>
    </row>
    <row r="105" spans="1:149" ht="18" customHeight="1">
      <c r="A105" s="193"/>
      <c r="B105" s="208"/>
      <c r="C105" s="199"/>
      <c r="D105" s="208"/>
      <c r="E105" s="194">
        <v>11197</v>
      </c>
      <c r="F105" s="209"/>
      <c r="G105" s="205" t="s">
        <v>774</v>
      </c>
      <c r="H105" s="206" t="s">
        <v>775</v>
      </c>
      <c r="I105" s="205" t="s">
        <v>776</v>
      </c>
      <c r="J105" s="232">
        <v>10</v>
      </c>
      <c r="K105" s="232">
        <v>10</v>
      </c>
      <c r="L105" s="232">
        <v>8</v>
      </c>
      <c r="M105" s="232">
        <v>2</v>
      </c>
      <c r="N105" s="233">
        <v>70</v>
      </c>
      <c r="O105" s="234">
        <v>100</v>
      </c>
      <c r="P105" s="199">
        <v>10</v>
      </c>
      <c r="Q105" s="199">
        <v>10</v>
      </c>
      <c r="R105" s="199">
        <v>8</v>
      </c>
      <c r="S105" s="199">
        <v>2</v>
      </c>
      <c r="T105" s="189">
        <v>70</v>
      </c>
      <c r="U105" s="190">
        <v>100</v>
      </c>
      <c r="V105" s="239" t="s">
        <v>327</v>
      </c>
      <c r="W105" s="239">
        <v>10</v>
      </c>
      <c r="X105" s="239">
        <v>10</v>
      </c>
      <c r="Y105" s="239">
        <v>9</v>
      </c>
      <c r="Z105" s="523">
        <v>1</v>
      </c>
      <c r="AA105" s="228">
        <v>30</v>
      </c>
      <c r="AB105" s="471">
        <v>20</v>
      </c>
      <c r="AC105" s="231">
        <v>70</v>
      </c>
      <c r="AD105" s="229">
        <v>30</v>
      </c>
      <c r="AE105" s="199" t="s">
        <v>327</v>
      </c>
      <c r="AF105" s="199">
        <v>10</v>
      </c>
      <c r="AG105" s="199">
        <v>10</v>
      </c>
      <c r="AH105" s="199">
        <v>9</v>
      </c>
      <c r="AI105" s="199">
        <v>1</v>
      </c>
      <c r="AJ105" s="474">
        <v>50</v>
      </c>
      <c r="AK105" s="191">
        <v>20</v>
      </c>
      <c r="AL105" s="190">
        <v>70</v>
      </c>
      <c r="AM105" s="475">
        <v>30</v>
      </c>
      <c r="AN105" s="239" t="s">
        <v>327</v>
      </c>
      <c r="AO105" s="239">
        <v>10</v>
      </c>
      <c r="AP105" s="239">
        <v>10</v>
      </c>
      <c r="AQ105" s="239">
        <v>9</v>
      </c>
      <c r="AR105" s="239">
        <v>1</v>
      </c>
      <c r="AS105" s="230">
        <v>70</v>
      </c>
      <c r="AT105" s="471"/>
      <c r="AU105" s="231">
        <v>18</v>
      </c>
      <c r="AV105" s="229"/>
      <c r="AW105" s="1153" t="s">
        <v>91</v>
      </c>
      <c r="AX105" s="1155">
        <v>10</v>
      </c>
      <c r="AY105" s="1155">
        <v>10</v>
      </c>
      <c r="AZ105" s="1155">
        <v>10</v>
      </c>
      <c r="BA105" s="1153"/>
      <c r="BB105" s="1156">
        <v>50</v>
      </c>
      <c r="BC105" s="1156">
        <v>20</v>
      </c>
      <c r="BD105" s="1153">
        <v>70</v>
      </c>
      <c r="BE105" s="1153">
        <v>30</v>
      </c>
      <c r="BF105" s="199">
        <v>10</v>
      </c>
      <c r="BG105" s="199">
        <v>10</v>
      </c>
      <c r="BH105" s="199">
        <v>10</v>
      </c>
      <c r="BI105" s="191">
        <v>70</v>
      </c>
      <c r="BJ105" s="190">
        <v>100</v>
      </c>
      <c r="BK105" s="232">
        <v>30</v>
      </c>
      <c r="BL105" s="235">
        <v>30</v>
      </c>
      <c r="BM105" s="236">
        <v>40</v>
      </c>
      <c r="BN105" s="33"/>
      <c r="BO105" s="25"/>
      <c r="BP105" s="25"/>
      <c r="BQ105" s="7" t="str">
        <f t="shared" si="30"/>
        <v/>
      </c>
      <c r="BR105" s="267"/>
      <c r="BS105" s="7">
        <f t="shared" si="31"/>
        <v>44</v>
      </c>
      <c r="BT105" s="267"/>
      <c r="BU105" s="7">
        <f t="shared" si="32"/>
        <v>44</v>
      </c>
      <c r="BV105" s="267"/>
      <c r="BW105" s="7">
        <f t="shared" si="33"/>
        <v>42</v>
      </c>
      <c r="BX105" s="267"/>
      <c r="BY105" s="7">
        <f t="shared" si="34"/>
        <v>40</v>
      </c>
      <c r="BZ105" s="267"/>
      <c r="CA105" s="7">
        <f t="shared" si="35"/>
        <v>36</v>
      </c>
      <c r="CB105" s="267"/>
      <c r="CC105" s="7">
        <f t="shared" si="36"/>
        <v>34</v>
      </c>
      <c r="CD105" s="267"/>
      <c r="CE105" s="7">
        <f t="shared" si="37"/>
        <v>24</v>
      </c>
      <c r="CF105" s="267"/>
      <c r="CG105" s="7">
        <f t="shared" si="38"/>
        <v>28</v>
      </c>
      <c r="CH105" s="267"/>
      <c r="CI105" s="7">
        <f t="shared" si="39"/>
        <v>24</v>
      </c>
      <c r="CJ105" s="267"/>
      <c r="CK105" s="7">
        <f t="shared" si="40"/>
        <v>24</v>
      </c>
      <c r="CL105" s="267"/>
      <c r="CM105" s="7">
        <f t="shared" si="41"/>
        <v>22</v>
      </c>
      <c r="CN105" s="267"/>
      <c r="CO105" s="53"/>
      <c r="CP105" s="8">
        <f t="shared" si="45"/>
        <v>44</v>
      </c>
      <c r="CQ105" s="9" t="str">
        <f t="shared" si="45"/>
        <v/>
      </c>
      <c r="CR105" s="8">
        <f t="shared" si="49"/>
        <v>88</v>
      </c>
      <c r="CS105" s="9" t="str">
        <f t="shared" si="49"/>
        <v/>
      </c>
      <c r="CT105" s="8">
        <f t="shared" si="49"/>
        <v>130</v>
      </c>
      <c r="CU105" s="9" t="str">
        <f t="shared" si="49"/>
        <v/>
      </c>
      <c r="CV105" s="8">
        <f t="shared" si="49"/>
        <v>170</v>
      </c>
      <c r="CW105" s="9" t="str">
        <f t="shared" si="49"/>
        <v/>
      </c>
      <c r="CX105" s="8">
        <f t="shared" si="49"/>
        <v>206</v>
      </c>
      <c r="CY105" s="9" t="str">
        <f t="shared" si="49"/>
        <v/>
      </c>
      <c r="CZ105" s="8">
        <f t="shared" si="49"/>
        <v>240</v>
      </c>
      <c r="DA105" s="9" t="str">
        <f t="shared" si="49"/>
        <v/>
      </c>
      <c r="DB105" s="8">
        <f t="shared" si="49"/>
        <v>264</v>
      </c>
      <c r="DC105" s="9" t="str">
        <f t="shared" si="49"/>
        <v/>
      </c>
      <c r="DD105" s="8">
        <f t="shared" si="49"/>
        <v>292</v>
      </c>
      <c r="DE105" s="9" t="str">
        <f t="shared" si="49"/>
        <v/>
      </c>
      <c r="DF105" s="8">
        <f t="shared" si="49"/>
        <v>316</v>
      </c>
      <c r="DG105" s="9" t="str">
        <f t="shared" si="49"/>
        <v/>
      </c>
      <c r="DH105" s="8">
        <f t="shared" si="50"/>
        <v>340</v>
      </c>
      <c r="DI105" s="9" t="str">
        <f t="shared" si="50"/>
        <v/>
      </c>
      <c r="DJ105" s="268">
        <f t="shared" si="43"/>
        <v>362</v>
      </c>
      <c r="DK105" s="269">
        <f t="shared" si="44"/>
        <v>0</v>
      </c>
      <c r="EE105" s="32"/>
      <c r="EF105" s="483"/>
      <c r="EG105" s="32"/>
      <c r="EH105" s="32"/>
      <c r="EI105" s="32"/>
      <c r="EL105" s="484"/>
      <c r="EM105" s="55"/>
      <c r="EN105" s="57"/>
      <c r="EO105" s="57"/>
      <c r="EP105" s="57"/>
      <c r="EQ105" s="57"/>
      <c r="ER105" s="55">
        <v>1</v>
      </c>
      <c r="ES105" s="485">
        <f t="shared" si="46"/>
        <v>2</v>
      </c>
    </row>
    <row r="106" spans="1:149" ht="18" customHeight="1" thickBot="1">
      <c r="A106" s="193"/>
      <c r="B106" s="208"/>
      <c r="C106" s="199"/>
      <c r="D106" s="208"/>
      <c r="E106" s="194">
        <v>11198</v>
      </c>
      <c r="F106" s="209"/>
      <c r="G106" s="205" t="s">
        <v>777</v>
      </c>
      <c r="H106" s="206" t="s">
        <v>778</v>
      </c>
      <c r="I106" s="205" t="s">
        <v>779</v>
      </c>
      <c r="J106" s="232">
        <v>10</v>
      </c>
      <c r="K106" s="232">
        <v>10</v>
      </c>
      <c r="L106" s="232">
        <v>8</v>
      </c>
      <c r="M106" s="232">
        <v>2</v>
      </c>
      <c r="N106" s="233">
        <v>70</v>
      </c>
      <c r="O106" s="234">
        <v>100</v>
      </c>
      <c r="P106" s="199">
        <v>10</v>
      </c>
      <c r="Q106" s="199">
        <v>10</v>
      </c>
      <c r="R106" s="199">
        <v>8</v>
      </c>
      <c r="S106" s="199">
        <v>2</v>
      </c>
      <c r="T106" s="189">
        <v>70</v>
      </c>
      <c r="U106" s="190">
        <v>100</v>
      </c>
      <c r="V106" s="239" t="s">
        <v>327</v>
      </c>
      <c r="W106" s="239">
        <v>10</v>
      </c>
      <c r="X106" s="239">
        <v>10</v>
      </c>
      <c r="Y106" s="239">
        <v>9</v>
      </c>
      <c r="Z106" s="523">
        <v>1</v>
      </c>
      <c r="AA106" s="228">
        <v>30</v>
      </c>
      <c r="AB106" s="471">
        <v>20</v>
      </c>
      <c r="AC106" s="231">
        <v>70</v>
      </c>
      <c r="AD106" s="229">
        <v>30</v>
      </c>
      <c r="AE106" s="199" t="s">
        <v>327</v>
      </c>
      <c r="AF106" s="199">
        <v>10</v>
      </c>
      <c r="AG106" s="199">
        <v>10</v>
      </c>
      <c r="AH106" s="199">
        <v>9</v>
      </c>
      <c r="AI106" s="199">
        <v>1</v>
      </c>
      <c r="AJ106" s="474">
        <v>50</v>
      </c>
      <c r="AK106" s="191">
        <v>20</v>
      </c>
      <c r="AL106" s="190">
        <v>70</v>
      </c>
      <c r="AM106" s="475">
        <v>30</v>
      </c>
      <c r="AN106" s="239" t="s">
        <v>327</v>
      </c>
      <c r="AO106" s="239">
        <v>10</v>
      </c>
      <c r="AP106" s="239">
        <v>10</v>
      </c>
      <c r="AQ106" s="239">
        <v>9</v>
      </c>
      <c r="AR106" s="239">
        <v>1</v>
      </c>
      <c r="AS106" s="230">
        <v>70</v>
      </c>
      <c r="AT106" s="471"/>
      <c r="AU106" s="231">
        <v>18</v>
      </c>
      <c r="AV106" s="229"/>
      <c r="AW106" s="1153" t="s">
        <v>91</v>
      </c>
      <c r="AX106" s="1155">
        <v>10</v>
      </c>
      <c r="AY106" s="1155">
        <v>10</v>
      </c>
      <c r="AZ106" s="1155">
        <v>10</v>
      </c>
      <c r="BA106" s="1153"/>
      <c r="BB106" s="1156">
        <v>50</v>
      </c>
      <c r="BC106" s="1156">
        <v>20</v>
      </c>
      <c r="BD106" s="1153">
        <v>70</v>
      </c>
      <c r="BE106" s="1153">
        <v>30</v>
      </c>
      <c r="BF106" s="199">
        <v>10</v>
      </c>
      <c r="BG106" s="199">
        <v>10</v>
      </c>
      <c r="BH106" s="199">
        <v>10</v>
      </c>
      <c r="BI106" s="191">
        <v>70</v>
      </c>
      <c r="BJ106" s="190">
        <v>100</v>
      </c>
      <c r="BK106" s="232">
        <v>30</v>
      </c>
      <c r="BL106" s="235">
        <v>30</v>
      </c>
      <c r="BM106" s="236">
        <v>40</v>
      </c>
      <c r="BN106" s="33"/>
      <c r="BO106" s="25"/>
      <c r="BP106" s="25"/>
      <c r="BQ106" s="7" t="str">
        <f t="shared" si="30"/>
        <v/>
      </c>
      <c r="BR106" s="267"/>
      <c r="BS106" s="7">
        <f t="shared" si="31"/>
        <v>44</v>
      </c>
      <c r="BT106" s="267"/>
      <c r="BU106" s="7">
        <f t="shared" si="32"/>
        <v>44</v>
      </c>
      <c r="BV106" s="267"/>
      <c r="BW106" s="7">
        <f t="shared" si="33"/>
        <v>42</v>
      </c>
      <c r="BX106" s="267"/>
      <c r="BY106" s="7">
        <f t="shared" si="34"/>
        <v>40</v>
      </c>
      <c r="BZ106" s="267"/>
      <c r="CA106" s="7">
        <f t="shared" si="35"/>
        <v>36</v>
      </c>
      <c r="CB106" s="267"/>
      <c r="CC106" s="7">
        <f t="shared" si="36"/>
        <v>34</v>
      </c>
      <c r="CD106" s="267"/>
      <c r="CE106" s="7">
        <f t="shared" si="37"/>
        <v>24</v>
      </c>
      <c r="CF106" s="267"/>
      <c r="CG106" s="7">
        <f t="shared" si="38"/>
        <v>28</v>
      </c>
      <c r="CH106" s="267"/>
      <c r="CI106" s="7">
        <f t="shared" si="39"/>
        <v>24</v>
      </c>
      <c r="CJ106" s="267"/>
      <c r="CK106" s="7">
        <f t="shared" si="40"/>
        <v>24</v>
      </c>
      <c r="CL106" s="267"/>
      <c r="CM106" s="7">
        <f t="shared" si="41"/>
        <v>22</v>
      </c>
      <c r="CN106" s="267"/>
      <c r="CO106" s="53"/>
      <c r="CP106" s="8">
        <f t="shared" si="45"/>
        <v>44</v>
      </c>
      <c r="CQ106" s="9" t="str">
        <f t="shared" si="45"/>
        <v/>
      </c>
      <c r="CR106" s="8">
        <f t="shared" si="49"/>
        <v>88</v>
      </c>
      <c r="CS106" s="9" t="str">
        <f t="shared" si="49"/>
        <v/>
      </c>
      <c r="CT106" s="8">
        <f t="shared" si="49"/>
        <v>130</v>
      </c>
      <c r="CU106" s="9" t="str">
        <f t="shared" si="49"/>
        <v/>
      </c>
      <c r="CV106" s="8">
        <f t="shared" si="49"/>
        <v>170</v>
      </c>
      <c r="CW106" s="9" t="str">
        <f t="shared" si="49"/>
        <v/>
      </c>
      <c r="CX106" s="8">
        <f t="shared" si="49"/>
        <v>206</v>
      </c>
      <c r="CY106" s="9" t="str">
        <f t="shared" si="49"/>
        <v/>
      </c>
      <c r="CZ106" s="8">
        <f t="shared" si="49"/>
        <v>240</v>
      </c>
      <c r="DA106" s="9" t="str">
        <f t="shared" si="49"/>
        <v/>
      </c>
      <c r="DB106" s="8">
        <f t="shared" si="49"/>
        <v>264</v>
      </c>
      <c r="DC106" s="9" t="str">
        <f t="shared" ref="DC106:DG108" si="51">IF(CF106="","",SUM(DA106,CF106))</f>
        <v/>
      </c>
      <c r="DD106" s="8">
        <f t="shared" si="51"/>
        <v>292</v>
      </c>
      <c r="DE106" s="9" t="str">
        <f t="shared" si="51"/>
        <v/>
      </c>
      <c r="DF106" s="8">
        <f t="shared" si="51"/>
        <v>316</v>
      </c>
      <c r="DG106" s="9" t="str">
        <f t="shared" si="51"/>
        <v/>
      </c>
      <c r="DH106" s="8">
        <f t="shared" si="50"/>
        <v>340</v>
      </c>
      <c r="DI106" s="9" t="str">
        <f t="shared" si="50"/>
        <v/>
      </c>
      <c r="DJ106" s="268">
        <f t="shared" si="43"/>
        <v>362</v>
      </c>
      <c r="DK106" s="269">
        <f t="shared" si="44"/>
        <v>0</v>
      </c>
      <c r="EE106" s="32"/>
      <c r="EF106" s="483"/>
      <c r="EG106" s="32"/>
      <c r="EH106" s="32"/>
      <c r="EI106" s="32"/>
      <c r="EL106" s="515"/>
      <c r="EM106" s="517"/>
      <c r="EN106" s="521"/>
      <c r="EO106" s="521"/>
      <c r="EP106" s="521"/>
      <c r="EQ106" s="521"/>
      <c r="ER106" s="517">
        <v>0</v>
      </c>
      <c r="ES106" s="522">
        <f t="shared" si="46"/>
        <v>0</v>
      </c>
    </row>
    <row r="107" spans="1:149" ht="18" customHeight="1">
      <c r="A107" s="193"/>
      <c r="B107" s="208"/>
      <c r="C107" s="199"/>
      <c r="D107" s="208"/>
      <c r="E107" s="194">
        <v>11199</v>
      </c>
      <c r="F107" s="209"/>
      <c r="G107" s="205" t="s">
        <v>780</v>
      </c>
      <c r="H107" s="206" t="s">
        <v>781</v>
      </c>
      <c r="I107" s="205" t="s">
        <v>782</v>
      </c>
      <c r="J107" s="232">
        <v>10</v>
      </c>
      <c r="K107" s="232">
        <v>10</v>
      </c>
      <c r="L107" s="232">
        <v>8</v>
      </c>
      <c r="M107" s="232">
        <v>2</v>
      </c>
      <c r="N107" s="233">
        <v>70</v>
      </c>
      <c r="O107" s="234">
        <v>100</v>
      </c>
      <c r="P107" s="199">
        <v>10</v>
      </c>
      <c r="Q107" s="199">
        <v>10</v>
      </c>
      <c r="R107" s="199">
        <v>8</v>
      </c>
      <c r="S107" s="199">
        <v>2</v>
      </c>
      <c r="T107" s="189">
        <v>70</v>
      </c>
      <c r="U107" s="190">
        <v>100</v>
      </c>
      <c r="V107" s="239" t="s">
        <v>327</v>
      </c>
      <c r="W107" s="239">
        <v>10</v>
      </c>
      <c r="X107" s="239">
        <v>10</v>
      </c>
      <c r="Y107" s="239">
        <v>9</v>
      </c>
      <c r="Z107" s="523">
        <v>1</v>
      </c>
      <c r="AA107" s="228">
        <v>30</v>
      </c>
      <c r="AB107" s="471">
        <v>20</v>
      </c>
      <c r="AC107" s="231">
        <v>70</v>
      </c>
      <c r="AD107" s="229">
        <v>30</v>
      </c>
      <c r="AE107" s="199" t="s">
        <v>327</v>
      </c>
      <c r="AF107" s="199">
        <v>10</v>
      </c>
      <c r="AG107" s="199">
        <v>10</v>
      </c>
      <c r="AH107" s="199">
        <v>9</v>
      </c>
      <c r="AI107" s="199">
        <v>1</v>
      </c>
      <c r="AJ107" s="474">
        <v>50</v>
      </c>
      <c r="AK107" s="191">
        <v>20</v>
      </c>
      <c r="AL107" s="190">
        <v>70</v>
      </c>
      <c r="AM107" s="475">
        <v>30</v>
      </c>
      <c r="AN107" s="239" t="s">
        <v>327</v>
      </c>
      <c r="AO107" s="239">
        <v>10</v>
      </c>
      <c r="AP107" s="239">
        <v>10</v>
      </c>
      <c r="AQ107" s="239">
        <v>9</v>
      </c>
      <c r="AR107" s="239">
        <v>1</v>
      </c>
      <c r="AS107" s="230">
        <v>70</v>
      </c>
      <c r="AT107" s="471"/>
      <c r="AU107" s="231">
        <v>18</v>
      </c>
      <c r="AV107" s="229"/>
      <c r="AW107" s="1153" t="s">
        <v>91</v>
      </c>
      <c r="AX107" s="1155">
        <v>10</v>
      </c>
      <c r="AY107" s="1155">
        <v>10</v>
      </c>
      <c r="AZ107" s="1155">
        <v>10</v>
      </c>
      <c r="BA107" s="1153"/>
      <c r="BB107" s="1156">
        <v>50</v>
      </c>
      <c r="BC107" s="1156">
        <v>20</v>
      </c>
      <c r="BD107" s="1153">
        <v>70</v>
      </c>
      <c r="BE107" s="1153">
        <v>30</v>
      </c>
      <c r="BF107" s="199">
        <v>10</v>
      </c>
      <c r="BG107" s="199">
        <v>10</v>
      </c>
      <c r="BH107" s="199">
        <v>10</v>
      </c>
      <c r="BI107" s="191">
        <v>70</v>
      </c>
      <c r="BJ107" s="190">
        <v>100</v>
      </c>
      <c r="BK107" s="232">
        <v>30</v>
      </c>
      <c r="BL107" s="235">
        <v>30</v>
      </c>
      <c r="BM107" s="236">
        <v>40</v>
      </c>
      <c r="BN107" s="33"/>
      <c r="BO107" s="25"/>
      <c r="BP107" s="25"/>
      <c r="BQ107" s="7" t="str">
        <f t="shared" si="30"/>
        <v/>
      </c>
      <c r="BR107" s="267"/>
      <c r="BS107" s="7">
        <f t="shared" si="31"/>
        <v>44</v>
      </c>
      <c r="BT107" s="267"/>
      <c r="BU107" s="7">
        <f t="shared" si="32"/>
        <v>44</v>
      </c>
      <c r="BV107" s="267"/>
      <c r="BW107" s="7">
        <f t="shared" si="33"/>
        <v>42</v>
      </c>
      <c r="BX107" s="267"/>
      <c r="BY107" s="7">
        <f t="shared" si="34"/>
        <v>40</v>
      </c>
      <c r="BZ107" s="267"/>
      <c r="CA107" s="7">
        <f t="shared" si="35"/>
        <v>36</v>
      </c>
      <c r="CB107" s="267"/>
      <c r="CC107" s="7">
        <f t="shared" si="36"/>
        <v>34</v>
      </c>
      <c r="CD107" s="267"/>
      <c r="CE107" s="7">
        <f t="shared" si="37"/>
        <v>24</v>
      </c>
      <c r="CF107" s="267"/>
      <c r="CG107" s="7">
        <f t="shared" si="38"/>
        <v>28</v>
      </c>
      <c r="CH107" s="267"/>
      <c r="CI107" s="7">
        <f t="shared" si="39"/>
        <v>24</v>
      </c>
      <c r="CJ107" s="267"/>
      <c r="CK107" s="7">
        <f t="shared" si="40"/>
        <v>24</v>
      </c>
      <c r="CL107" s="267"/>
      <c r="CM107" s="7">
        <f t="shared" si="41"/>
        <v>22</v>
      </c>
      <c r="CN107" s="267"/>
      <c r="CO107" s="53"/>
      <c r="CP107" s="8">
        <f t="shared" si="45"/>
        <v>44</v>
      </c>
      <c r="CQ107" s="9" t="str">
        <f t="shared" si="45"/>
        <v/>
      </c>
      <c r="CR107" s="8">
        <f t="shared" ref="CR107:DB108" si="52">IF(BU107="","",SUM(CP107,BU107))</f>
        <v>88</v>
      </c>
      <c r="CS107" s="9" t="str">
        <f t="shared" si="52"/>
        <v/>
      </c>
      <c r="CT107" s="8">
        <f t="shared" si="52"/>
        <v>130</v>
      </c>
      <c r="CU107" s="9" t="str">
        <f t="shared" si="52"/>
        <v/>
      </c>
      <c r="CV107" s="8">
        <f t="shared" si="52"/>
        <v>170</v>
      </c>
      <c r="CW107" s="9" t="str">
        <f t="shared" si="52"/>
        <v/>
      </c>
      <c r="CX107" s="8">
        <f t="shared" si="52"/>
        <v>206</v>
      </c>
      <c r="CY107" s="9" t="str">
        <f t="shared" si="52"/>
        <v/>
      </c>
      <c r="CZ107" s="8">
        <f t="shared" si="52"/>
        <v>240</v>
      </c>
      <c r="DA107" s="9" t="str">
        <f t="shared" si="52"/>
        <v/>
      </c>
      <c r="DB107" s="8">
        <f t="shared" si="52"/>
        <v>264</v>
      </c>
      <c r="DC107" s="9" t="str">
        <f t="shared" si="51"/>
        <v/>
      </c>
      <c r="DD107" s="8">
        <f t="shared" si="51"/>
        <v>292</v>
      </c>
      <c r="DE107" s="9" t="str">
        <f t="shared" si="51"/>
        <v/>
      </c>
      <c r="DF107" s="8">
        <f t="shared" si="51"/>
        <v>316</v>
      </c>
      <c r="DG107" s="9" t="str">
        <f t="shared" si="51"/>
        <v/>
      </c>
      <c r="DH107" s="8">
        <f t="shared" si="50"/>
        <v>340</v>
      </c>
      <c r="DI107" s="9" t="str">
        <f t="shared" si="50"/>
        <v/>
      </c>
      <c r="DJ107" s="268">
        <f t="shared" si="43"/>
        <v>362</v>
      </c>
      <c r="DK107" s="269">
        <f t="shared" si="44"/>
        <v>0</v>
      </c>
    </row>
    <row r="108" spans="1:149" ht="18" customHeight="1" thickBot="1">
      <c r="A108" s="275"/>
      <c r="B108" s="208"/>
      <c r="C108" s="199"/>
      <c r="D108" s="208"/>
      <c r="E108" s="194">
        <v>11200</v>
      </c>
      <c r="F108" s="209"/>
      <c r="G108" s="205" t="s">
        <v>783</v>
      </c>
      <c r="H108" s="206" t="s">
        <v>784</v>
      </c>
      <c r="I108" s="205" t="s">
        <v>785</v>
      </c>
      <c r="J108" s="232">
        <v>10</v>
      </c>
      <c r="K108" s="232">
        <v>10</v>
      </c>
      <c r="L108" s="232">
        <v>8</v>
      </c>
      <c r="M108" s="232">
        <v>2</v>
      </c>
      <c r="N108" s="233">
        <v>70</v>
      </c>
      <c r="O108" s="234">
        <v>100</v>
      </c>
      <c r="P108" s="199">
        <v>10</v>
      </c>
      <c r="Q108" s="199">
        <v>10</v>
      </c>
      <c r="R108" s="199">
        <v>8</v>
      </c>
      <c r="S108" s="199">
        <v>2</v>
      </c>
      <c r="T108" s="189">
        <v>70</v>
      </c>
      <c r="U108" s="190">
        <v>100</v>
      </c>
      <c r="V108" s="239" t="s">
        <v>327</v>
      </c>
      <c r="W108" s="239">
        <v>10</v>
      </c>
      <c r="X108" s="239">
        <v>10</v>
      </c>
      <c r="Y108" s="239">
        <v>9</v>
      </c>
      <c r="Z108" s="523">
        <v>1</v>
      </c>
      <c r="AA108" s="228">
        <v>30</v>
      </c>
      <c r="AB108" s="471">
        <v>20</v>
      </c>
      <c r="AC108" s="231">
        <v>70</v>
      </c>
      <c r="AD108" s="229">
        <v>30</v>
      </c>
      <c r="AE108" s="199" t="s">
        <v>327</v>
      </c>
      <c r="AF108" s="199">
        <v>10</v>
      </c>
      <c r="AG108" s="199">
        <v>10</v>
      </c>
      <c r="AH108" s="199">
        <v>9</v>
      </c>
      <c r="AI108" s="199">
        <v>1</v>
      </c>
      <c r="AJ108" s="474">
        <v>50</v>
      </c>
      <c r="AK108" s="191">
        <v>20</v>
      </c>
      <c r="AL108" s="190">
        <v>70</v>
      </c>
      <c r="AM108" s="475">
        <v>30</v>
      </c>
      <c r="AN108" s="239" t="s">
        <v>327</v>
      </c>
      <c r="AO108" s="239">
        <v>10</v>
      </c>
      <c r="AP108" s="239">
        <v>10</v>
      </c>
      <c r="AQ108" s="239">
        <v>9</v>
      </c>
      <c r="AR108" s="239">
        <v>1</v>
      </c>
      <c r="AS108" s="230">
        <v>70</v>
      </c>
      <c r="AT108" s="471"/>
      <c r="AU108" s="231">
        <v>18</v>
      </c>
      <c r="AV108" s="229"/>
      <c r="AW108" s="1153" t="s">
        <v>91</v>
      </c>
      <c r="AX108" s="1155">
        <v>10</v>
      </c>
      <c r="AY108" s="1155">
        <v>10</v>
      </c>
      <c r="AZ108" s="1155">
        <v>10</v>
      </c>
      <c r="BA108" s="1153"/>
      <c r="BB108" s="1156">
        <v>50</v>
      </c>
      <c r="BC108" s="1156">
        <v>20</v>
      </c>
      <c r="BD108" s="1153">
        <v>70</v>
      </c>
      <c r="BE108" s="1153">
        <v>30</v>
      </c>
      <c r="BF108" s="199">
        <v>10</v>
      </c>
      <c r="BG108" s="199">
        <v>10</v>
      </c>
      <c r="BH108" s="199">
        <v>10</v>
      </c>
      <c r="BI108" s="191">
        <v>70</v>
      </c>
      <c r="BJ108" s="190">
        <v>100</v>
      </c>
      <c r="BK108" s="232">
        <v>30</v>
      </c>
      <c r="BL108" s="235">
        <v>30</v>
      </c>
      <c r="BM108" s="236">
        <v>40</v>
      </c>
      <c r="BN108" s="33"/>
      <c r="BO108" s="25"/>
      <c r="BP108" s="25"/>
      <c r="BQ108" s="7" t="str">
        <f t="shared" si="30"/>
        <v/>
      </c>
      <c r="BR108" s="267"/>
      <c r="BS108" s="7">
        <f t="shared" si="31"/>
        <v>44</v>
      </c>
      <c r="BT108" s="267"/>
      <c r="BU108" s="7">
        <f t="shared" si="32"/>
        <v>44</v>
      </c>
      <c r="BV108" s="267"/>
      <c r="BW108" s="7">
        <f t="shared" si="33"/>
        <v>42</v>
      </c>
      <c r="BX108" s="267"/>
      <c r="BY108" s="7">
        <f t="shared" si="34"/>
        <v>40</v>
      </c>
      <c r="BZ108" s="267"/>
      <c r="CA108" s="7">
        <f t="shared" si="35"/>
        <v>36</v>
      </c>
      <c r="CB108" s="267"/>
      <c r="CC108" s="7">
        <f t="shared" si="36"/>
        <v>34</v>
      </c>
      <c r="CD108" s="267"/>
      <c r="CE108" s="7">
        <f t="shared" si="37"/>
        <v>24</v>
      </c>
      <c r="CF108" s="267"/>
      <c r="CG108" s="7">
        <f t="shared" si="38"/>
        <v>28</v>
      </c>
      <c r="CH108" s="267"/>
      <c r="CI108" s="7">
        <f t="shared" si="39"/>
        <v>24</v>
      </c>
      <c r="CJ108" s="267"/>
      <c r="CK108" s="7">
        <f t="shared" si="40"/>
        <v>24</v>
      </c>
      <c r="CL108" s="267"/>
      <c r="CM108" s="7">
        <f t="shared" si="41"/>
        <v>22</v>
      </c>
      <c r="CN108" s="267"/>
      <c r="CO108" s="53"/>
      <c r="CP108" s="8">
        <f t="shared" si="45"/>
        <v>44</v>
      </c>
      <c r="CQ108" s="9" t="str">
        <f t="shared" si="45"/>
        <v/>
      </c>
      <c r="CR108" s="8">
        <f t="shared" si="52"/>
        <v>88</v>
      </c>
      <c r="CS108" s="9" t="str">
        <f t="shared" si="52"/>
        <v/>
      </c>
      <c r="CT108" s="8">
        <f t="shared" si="52"/>
        <v>130</v>
      </c>
      <c r="CU108" s="9" t="str">
        <f t="shared" si="52"/>
        <v/>
      </c>
      <c r="CV108" s="8">
        <f t="shared" si="52"/>
        <v>170</v>
      </c>
      <c r="CW108" s="9" t="str">
        <f t="shared" si="52"/>
        <v/>
      </c>
      <c r="CX108" s="8">
        <f t="shared" si="52"/>
        <v>206</v>
      </c>
      <c r="CY108" s="9" t="str">
        <f t="shared" si="52"/>
        <v/>
      </c>
      <c r="CZ108" s="8">
        <f t="shared" si="52"/>
        <v>240</v>
      </c>
      <c r="DA108" s="9" t="str">
        <f t="shared" si="52"/>
        <v/>
      </c>
      <c r="DB108" s="8">
        <f t="shared" si="52"/>
        <v>264</v>
      </c>
      <c r="DC108" s="9" t="str">
        <f t="shared" si="51"/>
        <v/>
      </c>
      <c r="DD108" s="8">
        <f t="shared" si="51"/>
        <v>292</v>
      </c>
      <c r="DE108" s="9" t="str">
        <f t="shared" si="51"/>
        <v/>
      </c>
      <c r="DF108" s="8">
        <f t="shared" si="51"/>
        <v>316</v>
      </c>
      <c r="DG108" s="9" t="str">
        <f t="shared" si="51"/>
        <v/>
      </c>
      <c r="DH108" s="8">
        <f t="shared" si="50"/>
        <v>340</v>
      </c>
      <c r="DI108" s="9" t="str">
        <f t="shared" si="50"/>
        <v/>
      </c>
      <c r="DJ108" s="270">
        <f t="shared" si="43"/>
        <v>362</v>
      </c>
      <c r="DK108" s="271">
        <f t="shared" si="44"/>
        <v>0</v>
      </c>
    </row>
    <row r="109" spans="1:149" ht="42.75" customHeight="1">
      <c r="A109" s="200"/>
      <c r="B109" s="201"/>
      <c r="C109" s="201"/>
      <c r="D109" s="201"/>
      <c r="E109" s="201"/>
      <c r="F109" s="202"/>
      <c r="G109" s="203"/>
      <c r="H109" s="204"/>
      <c r="I109" s="201"/>
      <c r="J109" s="202"/>
      <c r="K109" s="202"/>
      <c r="L109" s="202"/>
      <c r="M109" s="202"/>
      <c r="N109" s="202"/>
      <c r="O109" s="202"/>
      <c r="P109" s="202"/>
      <c r="Q109" s="202"/>
      <c r="R109" s="202"/>
      <c r="S109" s="202"/>
      <c r="T109" s="202"/>
      <c r="U109" s="202"/>
      <c r="V109" s="202"/>
      <c r="W109" s="202"/>
      <c r="X109" s="202"/>
      <c r="Y109" s="202"/>
      <c r="Z109" s="202"/>
      <c r="AA109" s="202"/>
      <c r="AB109" s="202"/>
      <c r="AC109" s="202"/>
      <c r="AD109" s="202"/>
      <c r="AE109" s="202"/>
      <c r="AF109" s="202"/>
      <c r="AG109" s="202"/>
      <c r="AH109" s="202"/>
      <c r="AI109" s="202"/>
      <c r="AJ109" s="202"/>
      <c r="AK109" s="202"/>
      <c r="AL109" s="202"/>
      <c r="AM109" s="202"/>
      <c r="AN109" s="202"/>
      <c r="AO109" s="202"/>
      <c r="AP109" s="202"/>
      <c r="AQ109" s="202"/>
      <c r="AR109" s="202"/>
      <c r="AS109" s="202"/>
      <c r="AT109" s="202"/>
      <c r="AU109" s="202"/>
      <c r="AV109" s="202"/>
      <c r="AW109" s="202"/>
      <c r="AX109" s="202"/>
      <c r="AY109" s="202"/>
      <c r="AZ109" s="202"/>
      <c r="BA109" s="202"/>
      <c r="BB109" s="202"/>
      <c r="BC109" s="202"/>
      <c r="BD109" s="202"/>
      <c r="BE109" s="202"/>
      <c r="BF109" s="202"/>
      <c r="BG109" s="202"/>
      <c r="BH109" s="202"/>
      <c r="BI109" s="202"/>
      <c r="BJ109" s="202"/>
      <c r="BK109" s="202"/>
      <c r="BL109" s="202"/>
      <c r="BM109" s="203"/>
      <c r="BN109" s="35"/>
      <c r="BO109" s="757" t="s">
        <v>139</v>
      </c>
      <c r="BP109" s="758"/>
      <c r="BQ109" s="10">
        <f t="shared" ref="BQ109:CN109" si="53">SUM(BQ9:BQ108)</f>
        <v>0</v>
      </c>
      <c r="BR109" s="11">
        <f t="shared" si="53"/>
        <v>0</v>
      </c>
      <c r="BS109" s="12">
        <f t="shared" si="53"/>
        <v>4400</v>
      </c>
      <c r="BT109" s="11">
        <f t="shared" si="53"/>
        <v>40</v>
      </c>
      <c r="BU109" s="12">
        <f t="shared" si="53"/>
        <v>4400</v>
      </c>
      <c r="BV109" s="11">
        <f t="shared" si="53"/>
        <v>40</v>
      </c>
      <c r="BW109" s="12">
        <f t="shared" si="53"/>
        <v>4200</v>
      </c>
      <c r="BX109" s="11">
        <f t="shared" si="53"/>
        <v>40</v>
      </c>
      <c r="BY109" s="12">
        <f t="shared" si="53"/>
        <v>4000</v>
      </c>
      <c r="BZ109" s="11">
        <f t="shared" si="53"/>
        <v>40</v>
      </c>
      <c r="CA109" s="12">
        <f t="shared" si="53"/>
        <v>3600</v>
      </c>
      <c r="CB109" s="11">
        <f t="shared" si="53"/>
        <v>40</v>
      </c>
      <c r="CC109" s="12">
        <f t="shared" si="53"/>
        <v>3400</v>
      </c>
      <c r="CD109" s="11">
        <f t="shared" si="53"/>
        <v>40</v>
      </c>
      <c r="CE109" s="12">
        <f t="shared" si="53"/>
        <v>2400</v>
      </c>
      <c r="CF109" s="11">
        <f t="shared" si="53"/>
        <v>40</v>
      </c>
      <c r="CG109" s="12">
        <f t="shared" si="53"/>
        <v>2800</v>
      </c>
      <c r="CH109" s="11">
        <f t="shared" si="53"/>
        <v>40</v>
      </c>
      <c r="CI109" s="12">
        <f t="shared" si="53"/>
        <v>2400</v>
      </c>
      <c r="CJ109" s="11">
        <f t="shared" si="53"/>
        <v>40</v>
      </c>
      <c r="CK109" s="12">
        <f t="shared" si="53"/>
        <v>2400</v>
      </c>
      <c r="CL109" s="11">
        <f t="shared" si="53"/>
        <v>40</v>
      </c>
      <c r="CM109" s="12">
        <f t="shared" si="53"/>
        <v>2200</v>
      </c>
      <c r="CN109" s="13">
        <f t="shared" si="53"/>
        <v>40</v>
      </c>
      <c r="CO109" s="53"/>
      <c r="CP109" s="14">
        <f>SUM(BQ109,BS109)</f>
        <v>4400</v>
      </c>
      <c r="CQ109" s="15">
        <f>SUM(BR109,BT109)</f>
        <v>40</v>
      </c>
      <c r="CR109" s="14">
        <f t="shared" ref="CR109:DI109" si="54">SUM(CP109,BU109)</f>
        <v>8800</v>
      </c>
      <c r="CS109" s="15">
        <f t="shared" si="54"/>
        <v>80</v>
      </c>
      <c r="CT109" s="14">
        <f t="shared" si="54"/>
        <v>13000</v>
      </c>
      <c r="CU109" s="15">
        <f t="shared" si="54"/>
        <v>120</v>
      </c>
      <c r="CV109" s="14">
        <f t="shared" si="54"/>
        <v>17000</v>
      </c>
      <c r="CW109" s="15">
        <f t="shared" si="54"/>
        <v>160</v>
      </c>
      <c r="CX109" s="14">
        <f t="shared" si="54"/>
        <v>20600</v>
      </c>
      <c r="CY109" s="15">
        <f t="shared" si="54"/>
        <v>200</v>
      </c>
      <c r="CZ109" s="14">
        <f t="shared" si="54"/>
        <v>24000</v>
      </c>
      <c r="DA109" s="15">
        <f t="shared" si="54"/>
        <v>240</v>
      </c>
      <c r="DB109" s="14">
        <f t="shared" si="54"/>
        <v>26400</v>
      </c>
      <c r="DC109" s="15">
        <f t="shared" si="54"/>
        <v>280</v>
      </c>
      <c r="DD109" s="14">
        <f t="shared" si="54"/>
        <v>29200</v>
      </c>
      <c r="DE109" s="15">
        <f t="shared" si="54"/>
        <v>320</v>
      </c>
      <c r="DF109" s="14">
        <f t="shared" si="54"/>
        <v>31600</v>
      </c>
      <c r="DG109" s="15">
        <f t="shared" si="54"/>
        <v>360</v>
      </c>
      <c r="DH109" s="14">
        <f t="shared" si="54"/>
        <v>34000</v>
      </c>
      <c r="DI109" s="15">
        <f t="shared" si="54"/>
        <v>400</v>
      </c>
      <c r="DJ109" s="16">
        <f>SUM(DJ9:DJ108)</f>
        <v>36200</v>
      </c>
      <c r="DK109" s="17">
        <f>SUM(DK9:DK108)</f>
        <v>440</v>
      </c>
    </row>
    <row r="110" spans="1:149" ht="50.25" customHeight="1" thickBot="1">
      <c r="A110" s="36"/>
      <c r="B110" s="37"/>
      <c r="C110" s="37"/>
      <c r="D110" s="37"/>
      <c r="E110" s="37"/>
      <c r="F110" s="38"/>
      <c r="G110" s="197"/>
      <c r="H110" s="196"/>
      <c r="I110" s="37"/>
      <c r="J110" s="37"/>
      <c r="K110" s="37"/>
      <c r="L110" s="37"/>
      <c r="M110" s="37"/>
      <c r="N110" s="37"/>
      <c r="O110" s="37"/>
      <c r="P110" s="37"/>
      <c r="Q110" s="37"/>
      <c r="R110" s="37"/>
      <c r="S110" s="37"/>
      <c r="T110" s="37"/>
      <c r="U110" s="37"/>
      <c r="V110" s="37"/>
      <c r="W110" s="37"/>
      <c r="X110" s="37"/>
      <c r="Y110" s="37"/>
      <c r="Z110" s="37"/>
      <c r="AA110" s="37"/>
      <c r="AB110" s="37"/>
      <c r="AC110" s="37"/>
      <c r="AD110" s="37"/>
      <c r="AE110" s="37"/>
      <c r="AF110" s="37"/>
      <c r="AG110" s="37"/>
      <c r="AH110" s="37"/>
      <c r="AI110" s="37"/>
      <c r="AJ110" s="37"/>
      <c r="AK110" s="37"/>
      <c r="AL110" s="37"/>
      <c r="AM110" s="37"/>
      <c r="AN110" s="37"/>
      <c r="AO110" s="37"/>
      <c r="AP110" s="37"/>
      <c r="AQ110" s="37"/>
      <c r="AR110" s="37"/>
      <c r="AS110" s="37"/>
      <c r="AT110" s="37"/>
      <c r="AU110" s="37"/>
      <c r="AV110" s="37"/>
      <c r="AW110" s="37"/>
      <c r="AX110" s="37"/>
      <c r="AY110" s="37"/>
      <c r="AZ110" s="37"/>
      <c r="BA110" s="37"/>
      <c r="BB110" s="37"/>
      <c r="BC110" s="37"/>
      <c r="BD110" s="37"/>
      <c r="BE110" s="37"/>
      <c r="BF110" s="37"/>
      <c r="BG110" s="37"/>
      <c r="BH110" s="37"/>
      <c r="BI110" s="37"/>
      <c r="BJ110" s="37"/>
      <c r="BK110" s="37"/>
      <c r="BL110" s="37"/>
      <c r="BM110" s="39"/>
      <c r="BN110" s="35"/>
      <c r="BO110" s="751" t="s">
        <v>140</v>
      </c>
      <c r="BP110" s="752"/>
      <c r="BQ110" s="18"/>
      <c r="BR110" s="19" t="str">
        <f>IF(BQ109=0,"",BR109/BQ6)</f>
        <v/>
      </c>
      <c r="BS110" s="20"/>
      <c r="BT110" s="19">
        <f>IF(BS109=0,"",BT109/BS6)</f>
        <v>0.90909090909090906</v>
      </c>
      <c r="BU110" s="20"/>
      <c r="BV110" s="19">
        <f>IF(BU109=0,"",BV109/BU6)</f>
        <v>0.90909090909090906</v>
      </c>
      <c r="BW110" s="20"/>
      <c r="BX110" s="19">
        <f>IF(BW109=0,"",BX109/BW6)</f>
        <v>0.95238095238095233</v>
      </c>
      <c r="BY110" s="20"/>
      <c r="BZ110" s="19">
        <f>IF(BY109=0,"",BZ109/BY6)</f>
        <v>1</v>
      </c>
      <c r="CA110" s="20"/>
      <c r="CB110" s="19">
        <f>IF(CA109=0,"",CB109/CA6)</f>
        <v>1.1111111111111112</v>
      </c>
      <c r="CC110" s="20"/>
      <c r="CD110" s="19">
        <f>IF(CC109=0,"",CD109/CC6)</f>
        <v>1.1764705882352942</v>
      </c>
      <c r="CE110" s="20"/>
      <c r="CF110" s="19">
        <f>IF(CE109=0,"",CF109/CE6)</f>
        <v>1.6666666666666667</v>
      </c>
      <c r="CG110" s="20"/>
      <c r="CH110" s="19">
        <f>IF(CG109=0,"",CH109/CG6)</f>
        <v>1.4285714285714286</v>
      </c>
      <c r="CI110" s="20"/>
      <c r="CJ110" s="19">
        <f>IF(CI109=0,"",CJ109/CI6)</f>
        <v>1.6666666666666667</v>
      </c>
      <c r="CK110" s="20"/>
      <c r="CL110" s="19">
        <f>IF(CK109=0,"",CL109/CK6)</f>
        <v>1.6666666666666667</v>
      </c>
      <c r="CM110" s="20"/>
      <c r="CN110" s="21">
        <f>IF(CM109=0,"",CN109/CM6)</f>
        <v>1.8181818181818181</v>
      </c>
      <c r="CO110" s="53"/>
      <c r="CP110" s="20"/>
      <c r="CQ110" s="19"/>
      <c r="CR110" s="20"/>
      <c r="CS110" s="19"/>
      <c r="CT110" s="20"/>
      <c r="CU110" s="19"/>
      <c r="CV110" s="20"/>
      <c r="CW110" s="19"/>
      <c r="CX110" s="20"/>
      <c r="CY110" s="19"/>
      <c r="CZ110" s="20"/>
      <c r="DA110" s="19"/>
      <c r="DB110" s="20"/>
      <c r="DC110" s="19"/>
      <c r="DD110" s="20"/>
      <c r="DE110" s="19"/>
      <c r="DF110" s="20"/>
      <c r="DG110" s="19"/>
      <c r="DH110" s="20"/>
      <c r="DI110" s="19"/>
      <c r="DJ110" s="20"/>
      <c r="DK110" s="21"/>
    </row>
    <row r="111" spans="1:149" ht="20.25" customHeight="1">
      <c r="BV111" s="6"/>
      <c r="BZ111" s="6"/>
      <c r="CD111" s="6"/>
      <c r="CH111" s="6"/>
      <c r="CL111" s="6"/>
      <c r="CP111" s="6"/>
      <c r="CT111" s="6"/>
      <c r="CX111" s="6"/>
      <c r="DB111" s="6"/>
      <c r="DF111" s="6"/>
      <c r="DJ111" s="6"/>
    </row>
    <row r="112" spans="1:149" ht="20.25" customHeight="1">
      <c r="BV112" s="6"/>
      <c r="BZ112" s="6"/>
      <c r="CD112" s="6"/>
      <c r="CH112" s="6"/>
      <c r="CL112" s="6"/>
      <c r="CP112" s="6"/>
      <c r="CT112" s="6"/>
      <c r="CX112" s="6"/>
      <c r="DB112" s="6"/>
      <c r="DF112" s="6"/>
      <c r="DJ112" s="6"/>
    </row>
    <row r="113" spans="74:114" ht="20.25" customHeight="1">
      <c r="BV113" s="6"/>
      <c r="BZ113" s="6"/>
      <c r="CD113" s="6"/>
      <c r="CH113" s="6"/>
      <c r="CL113" s="6"/>
      <c r="CP113" s="6"/>
      <c r="CT113" s="6"/>
      <c r="CX113" s="6"/>
      <c r="DB113" s="6"/>
      <c r="DF113" s="6"/>
      <c r="DJ113" s="6"/>
    </row>
    <row r="114" spans="74:114" ht="20.25" customHeight="1">
      <c r="BV114" s="6"/>
      <c r="BZ114" s="6"/>
      <c r="CD114" s="6"/>
      <c r="CH114" s="6"/>
      <c r="CL114" s="6"/>
      <c r="CP114" s="6"/>
      <c r="CT114" s="6"/>
      <c r="CX114" s="6"/>
      <c r="DB114" s="6"/>
      <c r="DF114" s="6"/>
      <c r="DJ114" s="6"/>
    </row>
    <row r="115" spans="74:114" ht="20.25" customHeight="1">
      <c r="BV115" s="6"/>
      <c r="BZ115" s="6"/>
      <c r="CD115" s="6"/>
      <c r="CH115" s="6"/>
      <c r="CL115" s="6"/>
      <c r="CP115" s="6"/>
      <c r="CT115" s="6"/>
      <c r="CX115" s="6"/>
      <c r="DB115" s="6"/>
      <c r="DF115" s="6"/>
      <c r="DJ115" s="6"/>
    </row>
    <row r="116" spans="74:114" ht="20.25" customHeight="1">
      <c r="BV116" s="6"/>
      <c r="BZ116" s="6"/>
      <c r="CD116" s="6"/>
      <c r="CH116" s="6"/>
      <c r="CL116" s="6"/>
      <c r="CP116" s="6"/>
      <c r="CT116" s="6"/>
      <c r="CX116" s="6"/>
      <c r="DB116" s="6"/>
      <c r="DF116" s="6"/>
      <c r="DJ116" s="6"/>
    </row>
    <row r="117" spans="74:114" ht="20.25" customHeight="1">
      <c r="BV117" s="6"/>
      <c r="BZ117" s="6"/>
      <c r="CD117" s="6"/>
      <c r="CH117" s="6"/>
      <c r="CL117" s="6"/>
      <c r="CP117" s="6"/>
      <c r="CT117" s="6"/>
      <c r="CX117" s="6"/>
      <c r="DB117" s="6"/>
      <c r="DF117" s="6"/>
      <c r="DJ117" s="6"/>
    </row>
  </sheetData>
  <sheetProtection algorithmName="SHA-512" hashValue="P8a/vDbFymmkw7XxOACwtlID4KEOrR8T+Kfc7seAOAILtNZx5Fy6sG27fmwwJQoZQo4SlXJPwLYM65Z9RuZWIQ==" saltValue="mIQRwVagC1xklcQOlHB7SA==" spinCount="100000" sheet="1" formatCells="0" formatColumns="0" formatRows="0" autoFilter="0"/>
  <protectedRanges>
    <protectedRange algorithmName="SHA-512" hashValue="0Plgl3dxYY5NzJFX8PA3+Qd7RLUv+QjybkVuzhbXavA15XXRPiz0Iy/DA3sUrnBukBa5dr3Lhe7hY8nDdyzd1w==" saltValue="5jlwfT1fJ7N11Derr/kGfA==" spinCount="100000" sqref="B9:I108 V2:AB2 AE2:AK2 AN2:AT2" name="st details"/>
    <protectedRange algorithmName="SHA-512" hashValue="aT3g/i6jduHjHLVDXTR2vrln2DS6w4v8xnXSDnM7hI728MDPemEPrXn7E5DtMMfsj7hPN9YwQ8VFCowayjTCWg==" saltValue="VSwzPERWTmuD/BM/ZalQ+w==" spinCount="100000" sqref="AJ9:AQ108 J9:Y108 AA9:AH108 AS9:BM108" name="marks"/>
    <protectedRange algorithmName="SHA-512" hashValue="ERtMfeyuhF/zVB/ZXMphVHEUN4R27Q52eIX49r+Fpm0+vVNUobq2Lof22SgNFQe7IEwjDiiIGQJ/C4Hp6Pjmhw==" saltValue="HUU8gn/UOcdm4e6uPd+LQQ==" spinCount="100000" sqref="A1 I4 E6:H7" name="school name and class"/>
    <protectedRange algorithmName="SHA-512" hashValue="XlxgcChhLR0DZxMpO482Ah02ckXBeFv46K5voPrxR+g0aZOwBFy7aaINj0nuleOcGJ5IIg6MX2diMPmStHifSA==" saltValue="f+84dIKnPnm+0iwiIxqS2Q==" spinCount="100000" sqref="J3:BM3 J2:U2 AC2:AD2 AL2:AM2 AU2:BM2" name="subjects"/>
    <protectedRange algorithmName="SHA-512" hashValue="i+i1jHeMJ4yJNnBV5niYqrnWPZ3RKqC3RnDzr0BaQ2SxbU+oKNVIQALHW4hMfdWGm22DxwhyH53afeaLDvE7UA==" saltValue="4gAJpXae1HHBRy+UQBRW4g==" spinCount="100000" sqref="BQ1:CN108" name="att"/>
  </protectedRanges>
  <customSheetViews>
    <customSheetView guid="{8A92BF25-699A-0948-9D46-95C27CAE2FDF}" hiddenRows="1" hiddenColumns="1">
      <pane xSplit="7" ySplit="7.045454545454545" topLeftCell="V8" activePane="bottomRight" state="frozenSplit"/>
      <selection pane="bottomRight" activeCell="AY7" sqref="AY7"/>
      <pageMargins left="0.7" right="0.7" top="0.75" bottom="0.75" header="0.3" footer="0.3"/>
      <headerFooter alignWithMargins="0"/>
    </customSheetView>
    <customSheetView guid="{6890B66D-F4A9-DC4C-BC21-22A75E74620A}">
      <pane xSplit="7" ySplit="7.045454545454545" topLeftCell="V8" activePane="bottomRight" state="frozenSplit"/>
      <selection pane="bottomRight" activeCell="AY7" sqref="AY7"/>
      <pageMargins left="0.7" right="0.7" top="0.75" bottom="0.75" header="0.3" footer="0.3"/>
      <headerFooter alignWithMargins="0"/>
    </customSheetView>
  </customSheetViews>
  <mergeCells count="108">
    <mergeCell ref="CF3:CF4"/>
    <mergeCell ref="BU3:BU4"/>
    <mergeCell ref="BV3:BV4"/>
    <mergeCell ref="BY3:BY4"/>
    <mergeCell ref="BZ3:BZ4"/>
    <mergeCell ref="CC3:CC4"/>
    <mergeCell ref="CD3:CD4"/>
    <mergeCell ref="AW6:AW7"/>
    <mergeCell ref="V6:V7"/>
    <mergeCell ref="BO110:BP110"/>
    <mergeCell ref="BJ4:BJ5"/>
    <mergeCell ref="BK4:BK5"/>
    <mergeCell ref="BL4:BL5"/>
    <mergeCell ref="BM4:BM5"/>
    <mergeCell ref="BO109:BP109"/>
    <mergeCell ref="BO6:BP6"/>
    <mergeCell ref="BQ1:CN2"/>
    <mergeCell ref="CG3:CG4"/>
    <mergeCell ref="CH3:CH4"/>
    <mergeCell ref="CK3:CK4"/>
    <mergeCell ref="CL3:CL4"/>
    <mergeCell ref="CJ3:CJ4"/>
    <mergeCell ref="CM3:CM4"/>
    <mergeCell ref="CI3:CI4"/>
    <mergeCell ref="BT3:BT4"/>
    <mergeCell ref="CA3:CA4"/>
    <mergeCell ref="CE3:CE4"/>
    <mergeCell ref="BQ3:BQ4"/>
    <mergeCell ref="BR3:BR4"/>
    <mergeCell ref="CN3:CN4"/>
    <mergeCell ref="BS3:BS4"/>
    <mergeCell ref="BX3:BX4"/>
    <mergeCell ref="CB3:CB4"/>
    <mergeCell ref="P1:U1"/>
    <mergeCell ref="V1:AD1"/>
    <mergeCell ref="AE1:AM1"/>
    <mergeCell ref="AL4:AM4"/>
    <mergeCell ref="AF4:AH4"/>
    <mergeCell ref="AC4:AD4"/>
    <mergeCell ref="AJ4:AK4"/>
    <mergeCell ref="V4:V5"/>
    <mergeCell ref="W4:Y4"/>
    <mergeCell ref="AA4:AB4"/>
    <mergeCell ref="AE4:AE5"/>
    <mergeCell ref="Z4:Z5"/>
    <mergeCell ref="AI4:AI5"/>
    <mergeCell ref="P3:U3"/>
    <mergeCell ref="P2:U2"/>
    <mergeCell ref="T4:T5"/>
    <mergeCell ref="P4:R4"/>
    <mergeCell ref="U4:U5"/>
    <mergeCell ref="S4:S5"/>
    <mergeCell ref="A6:D7"/>
    <mergeCell ref="J1:O1"/>
    <mergeCell ref="A2:A5"/>
    <mergeCell ref="B2:B5"/>
    <mergeCell ref="C2:C5"/>
    <mergeCell ref="D2:D5"/>
    <mergeCell ref="E2:E5"/>
    <mergeCell ref="J3:O3"/>
    <mergeCell ref="J4:L4"/>
    <mergeCell ref="N4:N5"/>
    <mergeCell ref="O4:O5"/>
    <mergeCell ref="J2:O2"/>
    <mergeCell ref="H6:H7"/>
    <mergeCell ref="G6:G7"/>
    <mergeCell ref="E6:F7"/>
    <mergeCell ref="F2:F5"/>
    <mergeCell ref="M4:M5"/>
    <mergeCell ref="BW3:BW4"/>
    <mergeCell ref="AE6:AE7"/>
    <mergeCell ref="AN6:AN7"/>
    <mergeCell ref="AS4:AT4"/>
    <mergeCell ref="AR4:AR5"/>
    <mergeCell ref="BK1:BM1"/>
    <mergeCell ref="BF3:BJ3"/>
    <mergeCell ref="BF2:BJ2"/>
    <mergeCell ref="BF1:BJ1"/>
    <mergeCell ref="BK3:BM3"/>
    <mergeCell ref="BK2:BM2"/>
    <mergeCell ref="AN1:AV1"/>
    <mergeCell ref="AU4:AV4"/>
    <mergeCell ref="BF4:BH4"/>
    <mergeCell ref="BI4:BI5"/>
    <mergeCell ref="AN4:AN5"/>
    <mergeCell ref="AO4:AQ4"/>
    <mergeCell ref="AW1:BE1"/>
    <mergeCell ref="AW4:AW5"/>
    <mergeCell ref="AX4:AZ4"/>
    <mergeCell ref="BA4:BA5"/>
    <mergeCell ref="BB4:BC4"/>
    <mergeCell ref="BD4:BE4"/>
    <mergeCell ref="EL2:ES3"/>
    <mergeCell ref="EL4:EM4"/>
    <mergeCell ref="EO4:EP4"/>
    <mergeCell ref="ER4:ES4"/>
    <mergeCell ref="CP3:CQ4"/>
    <mergeCell ref="CR3:CS4"/>
    <mergeCell ref="CT3:CU4"/>
    <mergeCell ref="CV3:CW4"/>
    <mergeCell ref="CX3:CY4"/>
    <mergeCell ref="CZ3:DA4"/>
    <mergeCell ref="DB3:DC4"/>
    <mergeCell ref="DD3:DE4"/>
    <mergeCell ref="DF3:DG4"/>
    <mergeCell ref="DH3:DI4"/>
    <mergeCell ref="DJ3:DK4"/>
    <mergeCell ref="CP1:DK2"/>
  </mergeCells>
  <phoneticPr fontId="0" type="noConversion"/>
  <conditionalFormatting sqref="BO6:BO9 BN6:BN41 BP6:BP41 BO20:BO41">
    <cfRule type="cellIs" dxfId="2039" priority="109" operator="equal">
      <formula>0</formula>
    </cfRule>
  </conditionalFormatting>
  <conditionalFormatting sqref="BP5:CN8 BP9:BP83 BP3:DJ3">
    <cfRule type="cellIs" dxfId="2038" priority="111" stopIfTrue="1" operator="equal">
      <formula>0</formula>
    </cfRule>
  </conditionalFormatting>
  <conditionalFormatting sqref="BQ6:CN8">
    <cfRule type="cellIs" dxfId="2037" priority="105" stopIfTrue="1" operator="equal">
      <formula>0</formula>
    </cfRule>
    <cfRule type="cellIs" dxfId="2036" priority="106" stopIfTrue="1" operator="equal">
      <formula>0</formula>
    </cfRule>
    <cfRule type="cellIs" dxfId="2035" priority="107" stopIfTrue="1" operator="equal">
      <formula>0</formula>
    </cfRule>
    <cfRule type="cellIs" dxfId="2034" priority="108" stopIfTrue="1" operator="equal">
      <formula>0</formula>
    </cfRule>
    <cfRule type="cellIs" dxfId="2033" priority="110" stopIfTrue="1" operator="equal">
      <formula>0</formula>
    </cfRule>
  </conditionalFormatting>
  <conditionalFormatting sqref="BQ6:CN108">
    <cfRule type="cellIs" dxfId="2032" priority="2" stopIfTrue="1" operator="equal">
      <formula>0</formula>
    </cfRule>
  </conditionalFormatting>
  <conditionalFormatting sqref="BQ6:DK108">
    <cfRule type="cellIs" dxfId="2031" priority="1" stopIfTrue="1" operator="equal">
      <formula>0</formula>
    </cfRule>
  </conditionalFormatting>
  <conditionalFormatting sqref="CO5:DK108">
    <cfRule type="cellIs" dxfId="2030" priority="622" stopIfTrue="1" operator="equal">
      <formula>0</formula>
    </cfRule>
  </conditionalFormatting>
  <dataValidations xWindow="349" yWindow="231" count="13">
    <dataValidation type="whole" errorStyle="warning" operator="lessThanOrEqual" allowBlank="1" showInputMessage="1" showErrorMessage="1" errorTitle="maximum limit crossed" error="maximum limit crossed" sqref="BQ6:BQ108 BS6:BS108 CM6:CM108 CI6:CI108 CE6:CE108 CA6:CA108 BW6:BW108 CG6:CG108 BU6:BU108 BY6:BY108 CK6:CK108 CC6:CC108" xr:uid="{00000000-0002-0000-0100-000000000000}">
      <formula1>BQ$6</formula1>
    </dataValidation>
    <dataValidation type="whole" operator="lessThanOrEqual" allowBlank="1" showInputMessage="1" showErrorMessage="1" sqref="BR6:BR108 CL6:CL108 BZ6:BZ108 BX6:BX108 CB6:CB108 CF6:CF108 CH6:CH108 BT6:BT108 CJ6:CJ108 BV9:BV108 CD6:CD108 CN6:CN108" xr:uid="{00000000-0002-0000-0100-000001000000}">
      <formula1>BQ6</formula1>
    </dataValidation>
    <dataValidation type="textLength" errorStyle="warning" operator="lessThanOrEqual" showInputMessage="1" showErrorMessage="1" errorTitle="long name" error="Please decrease the font size of this cell if name does not fit into the column." sqref="G9:I108" xr:uid="{00000000-0002-0000-0100-000002000000}">
      <formula1>20</formula1>
    </dataValidation>
    <dataValidation type="list" allowBlank="1" showInputMessage="1" showErrorMessage="1" sqref="B9:B108" xr:uid="{00000000-0002-0000-0100-000003000000}">
      <formula1>$BO$10:$BO$16</formula1>
    </dataValidation>
    <dataValidation type="list" showInputMessage="1" showErrorMessage="1" errorTitle="Sex" error="Invalid entry" sqref="C9:C108" xr:uid="{00000000-0002-0000-0100-000004000000}">
      <formula1>$BO$18:$BO$19</formula1>
    </dataValidation>
    <dataValidation type="list" allowBlank="1" showInputMessage="1" showErrorMessage="1" errorTitle="subject code" error="Please refer to training mannual for entering subject code" sqref="AE9:AE108 AN9:AN108" xr:uid="{00000000-0002-0000-0100-000005000000}">
      <formula1>$BO$21:$BO$28</formula1>
    </dataValidation>
    <dataValidation allowBlank="1" showInputMessage="1" showErrorMessage="1" prompt="MUST WRITE MUSIC AND DRAWING IN TCOLUMNS Z OR AA AND GIVE A SUBJECT CODE 'G' OR 'H'" sqref="V1:AD1" xr:uid="{00000000-0002-0000-0100-000007000000}"/>
    <dataValidation allowBlank="1" showInputMessage="1" showErrorMessage="1" prompt="MUST WRITE MUSIC AND DRAWING IN TCOLUMNS AH OR AI AND GIVE A SUBJECT CODE 'G' OR 'H'" sqref="AE1:AM1" xr:uid="{00000000-0002-0000-0100-000008000000}"/>
    <dataValidation allowBlank="1" showInputMessage="1" showErrorMessage="1" prompt="MUST WRITE MUSIC AND DRAWING IN TCOLUMNS AP OR AQ AND GIVE A SUBJECT CODE 'G' OR 'H'" sqref="AN1:BE1" xr:uid="{00000000-0002-0000-0100-000009000000}"/>
    <dataValidation type="list" allowBlank="1" showInputMessage="1" showErrorMessage="1" promptTitle="Special Subjects with 70% pract" prompt="Special Subjects with 70% practical. such as music, drawing etc." sqref="AC2:AD2 AL2:AM2 BD2:BE2" xr:uid="{D562FC39-7245-6A41-A3B8-39ADEB5A3E0F}">
      <formula1>$EF$44:$EF$54</formula1>
    </dataValidation>
    <dataValidation type="list" allowBlank="1" showInputMessage="1" showErrorMessage="1" promptTitle="Theory or Practical with 30% " prompt="Theory Subjects or Subjects with 30%  marks for Practical" sqref="AW2:BC2" xr:uid="{9603EEE7-27EB-6043-8673-23D4D7629D82}">
      <formula1>$EF$7:$EF$42</formula1>
    </dataValidation>
    <dataValidation type="list" allowBlank="1" showInputMessage="1" showErrorMessage="1" promptTitle="Special Subjects with 50% pract" prompt="Special Subjects with 50% practical and 50% theory. such as Typing" sqref="AU2:AV2" xr:uid="{8A080BE2-4DFA-0F4A-B23A-4AD6BBC22E82}">
      <formula1>$EF$55:$EF$59</formula1>
    </dataValidation>
    <dataValidation type="list" allowBlank="1" showInputMessage="1" showErrorMessage="1" sqref="V2:AB2 AE2:AK2 AN2:AT2" xr:uid="{916046F4-D4A0-6A4D-9860-86A550196E17}">
      <formula1>$EF$7:$EF$42</formula1>
    </dataValidation>
  </dataValidations>
  <hyperlinks>
    <hyperlink ref="F2:F3" location="'statement of marks'!FC4:GI4" display="CLICK HERE TO VIEW THE RESULT " xr:uid="{00000000-0004-0000-0100-000000000000}"/>
    <hyperlink ref="G4" location="'from the developer''s desk'!F7:I86" display="CLICK HERE FOR HELP" xr:uid="{00000000-0004-0000-0100-000001000000}"/>
  </hyperlinks>
  <pageMargins left="0.5" right="0.5" top="0.5" bottom="0.5" header="0.25" footer="0.25"/>
  <pageSetup paperSize="5" orientation="landscape" horizontalDpi="4294967292" verticalDpi="4294967292" r:id="rId1"/>
  <headerFooter alignWithMargins="0">
    <oddFooter>Page &amp;P of &amp;N</oddFooter>
  </headerFooter>
  <customProperties>
    <customPr name="DVSECTIONID" r:id="rId2"/>
  </customPropertie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sheetPr>
  <dimension ref="A1:KV143"/>
  <sheetViews>
    <sheetView topLeftCell="DA1" zoomScale="164" workbookViewId="0">
      <selection activeCell="DJ3" sqref="DJ3:DK3"/>
    </sheetView>
  </sheetViews>
  <sheetFormatPr baseColWidth="10" defaultColWidth="9.1640625" defaultRowHeight="0" customHeight="1" zeroHeight="1"/>
  <cols>
    <col min="1" max="1" width="3.33203125" style="282" customWidth="1"/>
    <col min="2" max="2" width="4.5" style="372" customWidth="1"/>
    <col min="3" max="3" width="3" style="372" customWidth="1"/>
    <col min="4" max="4" width="5.33203125" style="372" customWidth="1"/>
    <col min="5" max="5" width="6.6640625" style="373" customWidth="1"/>
    <col min="6" max="6" width="8.83203125" style="372" customWidth="1"/>
    <col min="7" max="7" width="17.6640625" style="374" customWidth="1"/>
    <col min="8" max="8" width="16.5" style="374" customWidth="1"/>
    <col min="9" max="9" width="16.83203125" style="374" customWidth="1"/>
    <col min="10" max="10" width="2.6640625" style="381" customWidth="1"/>
    <col min="11" max="11" width="3.33203125" style="381" customWidth="1"/>
    <col min="12" max="12" width="2.6640625" style="381" customWidth="1"/>
    <col min="13" max="13" width="2.6640625" style="382" customWidth="1"/>
    <col min="14" max="14" width="3.1640625" style="382" customWidth="1"/>
    <col min="15" max="15" width="2.6640625" style="381" customWidth="1"/>
    <col min="16" max="16" width="4.1640625" style="382" customWidth="1"/>
    <col min="17" max="17" width="3.33203125" style="381" customWidth="1"/>
    <col min="18" max="18" width="3.33203125" style="382" customWidth="1"/>
    <col min="19" max="19" width="3.33203125" style="282" hidden="1" customWidth="1"/>
    <col min="20" max="20" width="4.6640625" style="282" hidden="1" customWidth="1"/>
    <col min="21" max="21" width="3.33203125" style="282" hidden="1" customWidth="1"/>
    <col min="22" max="23" width="2.6640625" style="282" hidden="1" customWidth="1"/>
    <col min="24" max="26" width="2.6640625" style="381" customWidth="1"/>
    <col min="27" max="27" width="2.6640625" style="382" customWidth="1"/>
    <col min="28" max="28" width="2.83203125" style="382" customWidth="1"/>
    <col min="29" max="29" width="2.6640625" style="381" customWidth="1"/>
    <col min="30" max="30" width="3.33203125" style="382" customWidth="1"/>
    <col min="31" max="31" width="3.33203125" style="381" customWidth="1"/>
    <col min="32" max="32" width="3.33203125" style="382" customWidth="1"/>
    <col min="33" max="33" width="3.33203125" style="282" hidden="1" customWidth="1"/>
    <col min="34" max="34" width="4.1640625" style="282" hidden="1" customWidth="1"/>
    <col min="35" max="37" width="3.33203125" style="282" hidden="1" customWidth="1"/>
    <col min="38" max="38" width="2.83203125" style="282" customWidth="1"/>
    <col min="39" max="39" width="11.1640625" style="282" customWidth="1"/>
    <col min="40" max="40" width="2.6640625" style="381" customWidth="1"/>
    <col min="41" max="41" width="3.1640625" style="381" customWidth="1"/>
    <col min="42" max="42" width="3" style="381" customWidth="1"/>
    <col min="43" max="44" width="3.6640625" style="382" customWidth="1"/>
    <col min="45" max="46" width="3.6640625" style="381" customWidth="1"/>
    <col min="47" max="47" width="3.33203125" style="382" customWidth="1"/>
    <col min="48" max="48" width="4.6640625" style="382" customWidth="1"/>
    <col min="49" max="49" width="4.83203125" style="382" customWidth="1"/>
    <col min="50" max="51" width="3.33203125" style="381" customWidth="1"/>
    <col min="52" max="52" width="4.1640625" style="382" customWidth="1"/>
    <col min="53" max="54" width="3.33203125" style="382" customWidth="1"/>
    <col min="55" max="55" width="4" style="382" customWidth="1"/>
    <col min="56" max="56" width="3.1640625" style="282" hidden="1" customWidth="1"/>
    <col min="57" max="58" width="3.33203125" style="282" hidden="1" customWidth="1"/>
    <col min="59" max="63" width="3.33203125" style="381" hidden="1" customWidth="1"/>
    <col min="64" max="64" width="3.6640625" style="381" hidden="1" customWidth="1"/>
    <col min="65" max="67" width="3.6640625" style="282" hidden="1" customWidth="1"/>
    <col min="68" max="68" width="2.6640625" style="282" customWidth="1"/>
    <col min="69" max="69" width="17.1640625" style="282" bestFit="1" customWidth="1"/>
    <col min="70" max="70" width="3" style="381" customWidth="1"/>
    <col min="71" max="72" width="2.6640625" style="381" customWidth="1"/>
    <col min="73" max="74" width="3.83203125" style="382" customWidth="1"/>
    <col min="75" max="76" width="3.6640625" style="381" customWidth="1"/>
    <col min="77" max="77" width="3.6640625" style="382" customWidth="1"/>
    <col min="78" max="78" width="4.33203125" style="381" customWidth="1"/>
    <col min="79" max="79" width="4.6640625" style="382" customWidth="1"/>
    <col min="80" max="80" width="3.33203125" style="381" customWidth="1"/>
    <col min="81" max="81" width="3.1640625" style="381" customWidth="1"/>
    <col min="82" max="82" width="4.5" style="382" customWidth="1"/>
    <col min="83" max="83" width="3.33203125" style="382" customWidth="1"/>
    <col min="84" max="84" width="3.83203125" style="382" customWidth="1"/>
    <col min="85" max="85" width="4.5" style="382" customWidth="1"/>
    <col min="86" max="91" width="3.83203125" style="282" hidden="1" customWidth="1"/>
    <col min="92" max="95" width="3.83203125" style="381" hidden="1" customWidth="1"/>
    <col min="96" max="97" width="3.83203125" style="282" hidden="1" customWidth="1"/>
    <col min="98" max="98" width="3.1640625" style="282" customWidth="1"/>
    <col min="99" max="99" width="21.83203125" style="282" customWidth="1"/>
    <col min="100" max="100" width="3" style="381" customWidth="1"/>
    <col min="101" max="101" width="2.83203125" style="381" customWidth="1"/>
    <col min="102" max="102" width="3.1640625" style="381" customWidth="1"/>
    <col min="103" max="104" width="3.6640625" style="382" customWidth="1"/>
    <col min="105" max="105" width="3.33203125" style="381" customWidth="1"/>
    <col min="106" max="106" width="3.1640625" style="381" customWidth="1"/>
    <col min="107" max="107" width="3.33203125" style="382" customWidth="1"/>
    <col min="108" max="108" width="4.5" style="381" customWidth="1"/>
    <col min="109" max="109" width="4.1640625" style="382" customWidth="1"/>
    <col min="110" max="110" width="3.6640625" style="382" customWidth="1"/>
    <col min="111" max="111" width="3.6640625" style="381" customWidth="1"/>
    <col min="112" max="112" width="5.1640625" style="382" customWidth="1"/>
    <col min="113" max="113" width="4.5" style="382" customWidth="1"/>
    <col min="114" max="115" width="3.83203125" style="382" customWidth="1"/>
    <col min="116" max="116" width="3.33203125" style="282" hidden="1" customWidth="1"/>
    <col min="117" max="121" width="4" style="282" hidden="1" customWidth="1"/>
    <col min="122" max="122" width="3.83203125" style="381" hidden="1" customWidth="1"/>
    <col min="123" max="123" width="3.33203125" style="381" hidden="1" customWidth="1"/>
    <col min="124" max="124" width="3.83203125" style="381" hidden="1" customWidth="1"/>
    <col min="125" max="125" width="3.33203125" style="381" hidden="1" customWidth="1"/>
    <col min="126" max="126" width="4.5" style="282" hidden="1" customWidth="1"/>
    <col min="127" max="127" width="5" style="282" hidden="1" customWidth="1"/>
    <col min="128" max="128" width="4.1640625" style="282" hidden="1" customWidth="1"/>
    <col min="129" max="129" width="4.1640625" style="282" customWidth="1"/>
    <col min="130" max="130" width="11.1640625" style="282" customWidth="1"/>
    <col min="131" max="146" width="4.1640625" style="282" customWidth="1"/>
    <col min="147" max="158" width="4.1640625" style="282" hidden="1" customWidth="1"/>
    <col min="159" max="159" width="2.6640625" style="381" customWidth="1"/>
    <col min="160" max="161" width="3" style="381" customWidth="1"/>
    <col min="162" max="162" width="2.6640625" style="382" customWidth="1"/>
    <col min="163" max="163" width="2.6640625" style="381" customWidth="1"/>
    <col min="164" max="164" width="3.33203125" style="382" customWidth="1"/>
    <col min="165" max="165" width="3.33203125" style="381" customWidth="1"/>
    <col min="166" max="166" width="3.83203125" style="382" customWidth="1"/>
    <col min="167" max="170" width="3.33203125" style="282" hidden="1" customWidth="1"/>
    <col min="171" max="171" width="2.6640625" style="282" hidden="1" customWidth="1"/>
    <col min="172" max="172" width="3" style="381" customWidth="1"/>
    <col min="173" max="174" width="2.6640625" style="381" customWidth="1"/>
    <col min="175" max="175" width="4.1640625" style="382" customWidth="1"/>
    <col min="176" max="179" width="3.33203125" style="282" hidden="1" customWidth="1"/>
    <col min="180" max="182" width="2.6640625" style="282" hidden="1" customWidth="1"/>
    <col min="183" max="185" width="4.6640625" style="282" hidden="1" customWidth="1"/>
    <col min="186" max="190" width="2.6640625" style="282" hidden="1" customWidth="1"/>
    <col min="191" max="191" width="3.33203125" style="282" hidden="1" customWidth="1"/>
    <col min="192" max="192" width="8.1640625" style="282" hidden="1" customWidth="1"/>
    <col min="193" max="197" width="3.6640625" style="282" customWidth="1"/>
    <col min="198" max="198" width="4" style="282" customWidth="1"/>
    <col min="199" max="201" width="3.6640625" style="282" customWidth="1"/>
    <col min="202" max="203" width="4.5" style="282" customWidth="1"/>
    <col min="204" max="205" width="3.33203125" style="282" customWidth="1"/>
    <col min="206" max="206" width="3.33203125" style="282" bestFit="1" customWidth="1"/>
    <col min="207" max="207" width="3.33203125" style="282" customWidth="1"/>
    <col min="208" max="209" width="2.83203125" style="282" customWidth="1"/>
    <col min="210" max="210" width="2.6640625" style="282" customWidth="1"/>
    <col min="211" max="211" width="3.1640625" style="282" customWidth="1"/>
    <col min="212" max="214" width="2.6640625" style="282" customWidth="1"/>
    <col min="215" max="218" width="2.83203125" style="282" customWidth="1"/>
    <col min="219" max="219" width="2.83203125" style="282" hidden="1" customWidth="1"/>
    <col min="220" max="220" width="3.33203125" style="282" customWidth="1"/>
    <col min="221" max="221" width="2.6640625" style="282" customWidth="1"/>
    <col min="222" max="222" width="3.1640625" style="282" customWidth="1"/>
    <col min="223" max="225" width="2.6640625" style="282" customWidth="1"/>
    <col min="226" max="229" width="3.1640625" style="282" customWidth="1"/>
    <col min="230" max="230" width="3.1640625" style="282" hidden="1" customWidth="1"/>
    <col min="231" max="231" width="2.83203125" style="282" customWidth="1"/>
    <col min="232" max="232" width="2.6640625" style="282" customWidth="1"/>
    <col min="233" max="233" width="2.83203125" style="282" customWidth="1"/>
    <col min="234" max="236" width="2.6640625" style="282" customWidth="1"/>
    <col min="237" max="240" width="3" style="282" customWidth="1"/>
    <col min="241" max="241" width="3" style="282" hidden="1" customWidth="1"/>
    <col min="242" max="242" width="2.6640625" style="282" customWidth="1"/>
    <col min="243" max="243" width="3" style="282" customWidth="1"/>
    <col min="244" max="244" width="2.83203125" style="282" customWidth="1"/>
    <col min="245" max="245" width="15.1640625" style="282" bestFit="1" customWidth="1"/>
    <col min="246" max="246" width="17.33203125" style="282" bestFit="1" customWidth="1"/>
    <col min="247" max="247" width="15.83203125" style="282" bestFit="1" customWidth="1"/>
    <col min="248" max="248" width="10.83203125" style="282" customWidth="1"/>
    <col min="249" max="249" width="38.5" style="282" bestFit="1" customWidth="1"/>
    <col min="250" max="250" width="12.33203125" style="384" customWidth="1"/>
    <col min="251" max="251" width="7.83203125" style="282" customWidth="1"/>
    <col min="252" max="252" width="5.83203125" style="282" customWidth="1"/>
    <col min="253" max="253" width="5.33203125" style="282" customWidth="1"/>
    <col min="254" max="254" width="5.33203125" style="282" hidden="1" customWidth="1"/>
    <col min="255" max="255" width="5.1640625" style="282" customWidth="1"/>
    <col min="256" max="256" width="11.6640625" style="282" customWidth="1"/>
    <col min="257" max="257" width="5.33203125" style="282" customWidth="1"/>
    <col min="258" max="258" width="5.83203125" style="282" customWidth="1"/>
    <col min="259" max="259" width="4.33203125" style="282" bestFit="1" customWidth="1"/>
    <col min="260" max="260" width="9.6640625" style="282" customWidth="1"/>
    <col min="261" max="261" width="5.6640625" style="282" customWidth="1"/>
    <col min="262" max="262" width="5.6640625" style="282" hidden="1" customWidth="1"/>
    <col min="263" max="263" width="5.6640625" style="282" customWidth="1"/>
    <col min="264" max="264" width="10.1640625" style="282" customWidth="1"/>
    <col min="265" max="265" width="16.5" style="372" customWidth="1"/>
    <col min="266" max="285" width="4.6640625" style="282" customWidth="1"/>
    <col min="286" max="286" width="5" style="282" customWidth="1"/>
    <col min="287" max="287" width="4.6640625" style="282" customWidth="1"/>
    <col min="288" max="288" width="5.33203125" style="282" customWidth="1"/>
    <col min="289" max="294" width="4.6640625" style="282" customWidth="1"/>
    <col min="295" max="295" width="12.1640625" style="282" customWidth="1"/>
    <col min="296" max="296" width="10" style="282" customWidth="1"/>
    <col min="297" max="297" width="7.5" style="282" customWidth="1"/>
    <col min="298" max="298" width="8.33203125" style="282" customWidth="1"/>
    <col min="299" max="16384" width="9.1640625" style="282"/>
  </cols>
  <sheetData>
    <row r="1" spans="1:294" ht="18" customHeight="1">
      <c r="A1" s="864" t="str">
        <f>details!A1</f>
        <v>Govt. Hr. Sec. School,</v>
      </c>
      <c r="B1" s="789"/>
      <c r="C1" s="789"/>
      <c r="D1" s="789"/>
      <c r="E1" s="789"/>
      <c r="F1" s="789"/>
      <c r="G1" s="789"/>
      <c r="H1" s="789"/>
      <c r="I1" s="789"/>
      <c r="J1" s="789"/>
      <c r="K1" s="789"/>
      <c r="L1" s="789"/>
      <c r="M1" s="789"/>
      <c r="N1" s="789"/>
      <c r="O1" s="789"/>
      <c r="P1" s="789"/>
      <c r="Q1" s="789"/>
      <c r="R1" s="789"/>
      <c r="S1" s="789"/>
      <c r="T1" s="789"/>
      <c r="U1" s="789"/>
      <c r="V1" s="789"/>
      <c r="W1" s="865"/>
      <c r="X1" s="894" t="s">
        <v>146</v>
      </c>
      <c r="Y1" s="894"/>
      <c r="Z1" s="894"/>
      <c r="AA1" s="894"/>
      <c r="AB1" s="894"/>
      <c r="AC1" s="894"/>
      <c r="AD1" s="894"/>
      <c r="AE1" s="894"/>
      <c r="AF1" s="894"/>
      <c r="AG1" s="894"/>
      <c r="AH1" s="894"/>
      <c r="AI1" s="894"/>
      <c r="AJ1" s="894"/>
      <c r="AK1" s="894"/>
      <c r="AL1" s="879" t="str">
        <f>details!V1</f>
        <v>OPTIONAL SUBJECT 1</v>
      </c>
      <c r="AM1" s="879"/>
      <c r="AN1" s="879"/>
      <c r="AO1" s="879"/>
      <c r="AP1" s="879"/>
      <c r="AQ1" s="879"/>
      <c r="AR1" s="879"/>
      <c r="AS1" s="879"/>
      <c r="AT1" s="879"/>
      <c r="AU1" s="879"/>
      <c r="AV1" s="879"/>
      <c r="AW1" s="879"/>
      <c r="AX1" s="879"/>
      <c r="AY1" s="879"/>
      <c r="AZ1" s="879"/>
      <c r="BA1" s="879"/>
      <c r="BB1" s="879"/>
      <c r="BC1" s="879"/>
      <c r="BD1" s="879"/>
      <c r="BE1" s="879"/>
      <c r="BF1" s="879"/>
      <c r="BG1" s="879"/>
      <c r="BH1" s="879"/>
      <c r="BI1" s="879"/>
      <c r="BJ1" s="879"/>
      <c r="BK1" s="879"/>
      <c r="BL1" s="879"/>
      <c r="BM1" s="879"/>
      <c r="BN1" s="879"/>
      <c r="BO1" s="879"/>
      <c r="BP1" s="887" t="str">
        <f>details!AE1</f>
        <v>OPTIONAL SUBJECT 2</v>
      </c>
      <c r="BQ1" s="888"/>
      <c r="BR1" s="888"/>
      <c r="BS1" s="888"/>
      <c r="BT1" s="888"/>
      <c r="BU1" s="888"/>
      <c r="BV1" s="888"/>
      <c r="BW1" s="888"/>
      <c r="BX1" s="888"/>
      <c r="BY1" s="888"/>
      <c r="BZ1" s="888"/>
      <c r="CA1" s="888"/>
      <c r="CB1" s="888"/>
      <c r="CC1" s="888"/>
      <c r="CD1" s="888"/>
      <c r="CE1" s="888"/>
      <c r="CF1" s="888"/>
      <c r="CG1" s="888"/>
      <c r="CH1" s="888"/>
      <c r="CI1" s="888"/>
      <c r="CJ1" s="888"/>
      <c r="CK1" s="888"/>
      <c r="CL1" s="888"/>
      <c r="CM1" s="888"/>
      <c r="CN1" s="888"/>
      <c r="CO1" s="888"/>
      <c r="CP1" s="888"/>
      <c r="CQ1" s="888"/>
      <c r="CR1" s="888"/>
      <c r="CS1" s="889"/>
      <c r="CT1" s="788" t="str">
        <f>details!AN1</f>
        <v>OPTIONAL SUBJECT 3</v>
      </c>
      <c r="CU1" s="789"/>
      <c r="CV1" s="789"/>
      <c r="CW1" s="789"/>
      <c r="CX1" s="789"/>
      <c r="CY1" s="789"/>
      <c r="CZ1" s="789"/>
      <c r="DA1" s="789"/>
      <c r="DB1" s="789"/>
      <c r="DC1" s="789"/>
      <c r="DD1" s="789"/>
      <c r="DE1" s="789"/>
      <c r="DF1" s="789"/>
      <c r="DG1" s="789"/>
      <c r="DH1" s="789"/>
      <c r="DI1" s="789"/>
      <c r="DJ1" s="789"/>
      <c r="DK1" s="789"/>
      <c r="DL1" s="789"/>
      <c r="DM1" s="789"/>
      <c r="DN1" s="789"/>
      <c r="DO1" s="789"/>
      <c r="DP1" s="789"/>
      <c r="DQ1" s="789"/>
      <c r="DR1" s="789"/>
      <c r="DS1" s="789"/>
      <c r="DT1" s="789"/>
      <c r="DU1" s="789"/>
      <c r="DV1" s="789"/>
      <c r="DW1" s="789"/>
      <c r="DX1" s="865"/>
      <c r="DY1" s="879" t="str">
        <f>details!AW1</f>
        <v>ADDITIONAL OPTIONAL SUBJECT</v>
      </c>
      <c r="DZ1" s="879"/>
      <c r="EA1" s="879"/>
      <c r="EB1" s="879"/>
      <c r="EC1" s="879"/>
      <c r="ED1" s="879"/>
      <c r="EE1" s="879"/>
      <c r="EF1" s="879"/>
      <c r="EG1" s="879"/>
      <c r="EH1" s="879"/>
      <c r="EI1" s="879"/>
      <c r="EJ1" s="879"/>
      <c r="EK1" s="879"/>
      <c r="EL1" s="879"/>
      <c r="EM1" s="879"/>
      <c r="EN1" s="879"/>
      <c r="EO1" s="879"/>
      <c r="EP1" s="879"/>
      <c r="EQ1" s="879"/>
      <c r="ER1" s="879"/>
      <c r="ES1" s="879"/>
      <c r="ET1" s="879"/>
      <c r="EU1" s="879"/>
      <c r="EV1" s="879"/>
      <c r="EW1" s="879"/>
      <c r="EX1" s="879"/>
      <c r="EY1" s="879"/>
      <c r="EZ1" s="879"/>
      <c r="FA1" s="879"/>
      <c r="FB1" s="879"/>
      <c r="FC1" s="894"/>
      <c r="FD1" s="894"/>
      <c r="FE1" s="894"/>
      <c r="FF1" s="894"/>
      <c r="FG1" s="894"/>
      <c r="FH1" s="894"/>
      <c r="FI1" s="894"/>
      <c r="FJ1" s="894"/>
      <c r="FK1" s="894"/>
      <c r="FL1" s="894"/>
      <c r="FM1" s="894"/>
      <c r="FN1" s="894"/>
      <c r="FO1" s="894"/>
      <c r="FP1" s="894"/>
      <c r="FQ1" s="894"/>
      <c r="FR1" s="894"/>
      <c r="FS1" s="894"/>
      <c r="FT1" s="894"/>
      <c r="FU1" s="894"/>
      <c r="FV1" s="894"/>
      <c r="FW1" s="894"/>
      <c r="FX1" s="894"/>
      <c r="FY1" s="894"/>
      <c r="FZ1" s="894"/>
      <c r="GA1" s="894"/>
      <c r="GB1" s="894"/>
      <c r="GC1" s="894"/>
      <c r="GD1" s="894"/>
      <c r="GE1" s="894"/>
      <c r="GF1" s="894"/>
      <c r="GG1" s="894"/>
      <c r="GH1" s="894"/>
      <c r="GI1" s="894"/>
      <c r="GJ1" s="894"/>
      <c r="GK1" s="884" t="s">
        <v>185</v>
      </c>
      <c r="GL1" s="885"/>
      <c r="GM1" s="885"/>
      <c r="GN1" s="885"/>
      <c r="GO1" s="885"/>
      <c r="GP1" s="885"/>
      <c r="GQ1" s="885"/>
      <c r="GR1" s="885"/>
      <c r="GS1" s="885"/>
      <c r="GT1" s="886"/>
      <c r="GU1" s="311"/>
      <c r="GV1" s="882" t="s">
        <v>313</v>
      </c>
      <c r="GW1" s="882"/>
      <c r="GX1" s="882"/>
      <c r="GY1" s="882"/>
      <c r="GZ1" s="882"/>
      <c r="HA1" s="882"/>
      <c r="HB1" s="882"/>
      <c r="HC1" s="882"/>
      <c r="HD1" s="882"/>
      <c r="HE1" s="882"/>
      <c r="HF1" s="882"/>
      <c r="HG1" s="882"/>
      <c r="HH1" s="882"/>
      <c r="HI1" s="882"/>
      <c r="HJ1" s="882"/>
      <c r="HK1" s="882"/>
      <c r="HL1" s="882"/>
      <c r="HM1" s="882"/>
      <c r="HN1" s="882"/>
      <c r="HO1" s="882"/>
      <c r="HP1" s="882"/>
      <c r="HQ1" s="882"/>
      <c r="HR1" s="882"/>
      <c r="HS1" s="882"/>
      <c r="HT1" s="882"/>
      <c r="HU1" s="882"/>
      <c r="HV1" s="882"/>
      <c r="HW1" s="882"/>
      <c r="HX1" s="882"/>
      <c r="HY1" s="882"/>
      <c r="HZ1" s="882"/>
      <c r="IA1" s="882"/>
      <c r="IB1" s="882"/>
      <c r="IC1" s="882"/>
      <c r="ID1" s="882"/>
      <c r="IE1" s="882"/>
      <c r="IF1" s="882"/>
      <c r="IG1" s="882"/>
      <c r="IH1" s="882"/>
      <c r="II1" s="882"/>
      <c r="IJ1" s="882"/>
      <c r="IK1" s="296"/>
      <c r="IL1" s="894" t="s">
        <v>166</v>
      </c>
      <c r="IM1" s="894"/>
      <c r="IN1" s="894"/>
      <c r="IO1" s="894"/>
      <c r="IP1" s="788" t="s">
        <v>195</v>
      </c>
      <c r="IQ1" s="789"/>
      <c r="IR1" s="789"/>
      <c r="IS1" s="789"/>
      <c r="IT1" s="789"/>
      <c r="IU1" s="789"/>
      <c r="IV1" s="789"/>
      <c r="IW1" s="789"/>
      <c r="IX1" s="789"/>
      <c r="IY1" s="789"/>
      <c r="IZ1" s="790"/>
      <c r="JA1" s="344"/>
      <c r="JB1" s="345"/>
      <c r="JC1" s="345"/>
      <c r="JD1" s="346"/>
      <c r="JE1" s="984" t="str">
        <f>A1</f>
        <v>Govt. Hr. Sec. School,</v>
      </c>
      <c r="JF1" s="985"/>
      <c r="JG1" s="985"/>
      <c r="JH1" s="985"/>
      <c r="JI1" s="985"/>
      <c r="JJ1" s="985"/>
      <c r="JK1" s="985"/>
      <c r="JL1" s="985"/>
      <c r="JM1" s="985"/>
      <c r="JN1" s="985"/>
      <c r="JO1" s="985"/>
      <c r="JP1" s="985"/>
      <c r="JQ1" s="985"/>
      <c r="JR1" s="985"/>
      <c r="JS1" s="985"/>
      <c r="JT1" s="985"/>
      <c r="JU1" s="985"/>
      <c r="JV1" s="985"/>
      <c r="JW1" s="985"/>
      <c r="JX1" s="985"/>
      <c r="JY1" s="985"/>
      <c r="JZ1" s="985"/>
      <c r="KA1" s="985"/>
      <c r="KB1" s="985"/>
      <c r="KC1" s="985"/>
      <c r="KD1" s="985"/>
      <c r="KE1" s="985"/>
      <c r="KF1" s="985"/>
      <c r="KG1" s="985"/>
      <c r="KH1" s="986"/>
    </row>
    <row r="2" spans="1:294" ht="20.25" hidden="1" customHeight="1">
      <c r="A2" s="312"/>
      <c r="B2" s="242"/>
      <c r="C2" s="242"/>
      <c r="D2" s="242"/>
      <c r="E2" s="304"/>
      <c r="F2" s="242"/>
      <c r="G2" s="242"/>
      <c r="H2" s="242"/>
      <c r="I2" s="242"/>
      <c r="J2" s="348"/>
      <c r="K2" s="348"/>
      <c r="L2" s="348"/>
      <c r="M2" s="304"/>
      <c r="N2" s="304"/>
      <c r="O2" s="348"/>
      <c r="P2" s="304"/>
      <c r="Q2" s="348"/>
      <c r="R2" s="304"/>
      <c r="S2" s="242"/>
      <c r="T2" s="242"/>
      <c r="U2" s="242"/>
      <c r="V2" s="242"/>
      <c r="W2" s="242"/>
      <c r="X2" s="348"/>
      <c r="Y2" s="348"/>
      <c r="Z2" s="348"/>
      <c r="AA2" s="304"/>
      <c r="AB2" s="304"/>
      <c r="AC2" s="348"/>
      <c r="AD2" s="304"/>
      <c r="AE2" s="348"/>
      <c r="AF2" s="304"/>
      <c r="AG2" s="242"/>
      <c r="AH2" s="242"/>
      <c r="AI2" s="242"/>
      <c r="AJ2" s="242"/>
      <c r="AK2" s="242"/>
      <c r="AL2" s="242"/>
      <c r="AM2" s="242"/>
      <c r="AN2" s="348"/>
      <c r="AO2" s="348"/>
      <c r="AP2" s="348"/>
      <c r="AQ2" s="304"/>
      <c r="AR2" s="304"/>
      <c r="AS2" s="348"/>
      <c r="AT2" s="348"/>
      <c r="AU2" s="304"/>
      <c r="AV2" s="304"/>
      <c r="AW2" s="304"/>
      <c r="AX2" s="348"/>
      <c r="AY2" s="348"/>
      <c r="AZ2" s="304"/>
      <c r="BA2" s="304"/>
      <c r="BB2" s="304"/>
      <c r="BC2" s="304"/>
      <c r="BD2" s="242"/>
      <c r="BE2" s="242"/>
      <c r="BF2" s="242"/>
      <c r="BG2" s="348"/>
      <c r="BH2" s="348"/>
      <c r="BI2" s="348"/>
      <c r="BJ2" s="348"/>
      <c r="BK2" s="348"/>
      <c r="BL2" s="348"/>
      <c r="BM2" s="242"/>
      <c r="BN2" s="242"/>
      <c r="BO2" s="242"/>
      <c r="BP2" s="242"/>
      <c r="BQ2" s="242"/>
      <c r="BR2" s="348"/>
      <c r="BS2" s="348"/>
      <c r="BT2" s="348"/>
      <c r="BU2" s="304"/>
      <c r="BV2" s="304"/>
      <c r="BW2" s="348"/>
      <c r="BX2" s="348"/>
      <c r="BY2" s="304"/>
      <c r="BZ2" s="348"/>
      <c r="CA2" s="304"/>
      <c r="CB2" s="348"/>
      <c r="CC2" s="348"/>
      <c r="CD2" s="304"/>
      <c r="CE2" s="304"/>
      <c r="CF2" s="304"/>
      <c r="CG2" s="304"/>
      <c r="CH2" s="242"/>
      <c r="CI2" s="242"/>
      <c r="CJ2" s="242"/>
      <c r="CK2" s="242"/>
      <c r="CL2" s="242"/>
      <c r="CM2" s="242"/>
      <c r="CN2" s="348"/>
      <c r="CO2" s="348"/>
      <c r="CP2" s="348"/>
      <c r="CQ2" s="348"/>
      <c r="CR2" s="242"/>
      <c r="CS2" s="242"/>
      <c r="CT2" s="242"/>
      <c r="CU2" s="242"/>
      <c r="CV2" s="348"/>
      <c r="CW2" s="348"/>
      <c r="CX2" s="348"/>
      <c r="CY2" s="304"/>
      <c r="CZ2" s="304"/>
      <c r="DA2" s="348"/>
      <c r="DB2" s="348"/>
      <c r="DC2" s="304"/>
      <c r="DD2" s="348"/>
      <c r="DE2" s="304"/>
      <c r="DF2" s="304"/>
      <c r="DG2" s="348"/>
      <c r="DH2" s="304"/>
      <c r="DI2" s="304"/>
      <c r="DJ2" s="304"/>
      <c r="DK2" s="304"/>
      <c r="DL2" s="242"/>
      <c r="DM2" s="242"/>
      <c r="DN2" s="242"/>
      <c r="DO2" s="242"/>
      <c r="DP2" s="242"/>
      <c r="DQ2" s="242"/>
      <c r="DR2" s="348"/>
      <c r="DS2" s="348"/>
      <c r="DT2" s="348"/>
      <c r="DU2" s="348"/>
      <c r="DV2" s="242"/>
      <c r="DW2" s="242"/>
      <c r="DX2" s="242"/>
      <c r="DY2" s="242"/>
      <c r="DZ2" s="242"/>
      <c r="EA2" s="348"/>
      <c r="EB2" s="348"/>
      <c r="EC2" s="348"/>
      <c r="ED2" s="304"/>
      <c r="EE2" s="304"/>
      <c r="EF2" s="348"/>
      <c r="EG2" s="348"/>
      <c r="EH2" s="304"/>
      <c r="EI2" s="304"/>
      <c r="EJ2" s="304"/>
      <c r="EK2" s="348"/>
      <c r="EL2" s="348"/>
      <c r="EM2" s="304"/>
      <c r="EN2" s="304"/>
      <c r="EO2" s="304"/>
      <c r="EP2" s="304"/>
      <c r="EQ2" s="242"/>
      <c r="ER2" s="242"/>
      <c r="ES2" s="242"/>
      <c r="ET2" s="348"/>
      <c r="EU2" s="348"/>
      <c r="EV2" s="348"/>
      <c r="EW2" s="348"/>
      <c r="EX2" s="348"/>
      <c r="EY2" s="348"/>
      <c r="EZ2" s="242"/>
      <c r="FA2" s="242"/>
      <c r="FB2" s="242"/>
      <c r="FC2" s="348"/>
      <c r="FD2" s="348"/>
      <c r="FE2" s="348"/>
      <c r="FF2" s="304"/>
      <c r="FG2" s="348"/>
      <c r="FH2" s="304"/>
      <c r="FI2" s="348"/>
      <c r="FJ2" s="304"/>
      <c r="FK2" s="242"/>
      <c r="FL2" s="242"/>
      <c r="FM2" s="242"/>
      <c r="FN2" s="242"/>
      <c r="FO2" s="242"/>
      <c r="FP2" s="348"/>
      <c r="FQ2" s="348"/>
      <c r="FR2" s="348"/>
      <c r="FS2" s="304"/>
      <c r="FT2" s="242"/>
      <c r="FU2" s="242"/>
      <c r="FV2" s="242"/>
      <c r="FW2" s="242"/>
      <c r="FX2" s="242"/>
      <c r="FY2" s="242"/>
      <c r="FZ2" s="242"/>
      <c r="GA2" s="242"/>
      <c r="GB2" s="242"/>
      <c r="GC2" s="242"/>
      <c r="GD2" s="242"/>
      <c r="GE2" s="242"/>
      <c r="GF2" s="242"/>
      <c r="GG2" s="242"/>
      <c r="GH2" s="242"/>
      <c r="GI2" s="242"/>
      <c r="GJ2" s="349"/>
      <c r="GK2" s="254"/>
      <c r="GL2" s="178"/>
      <c r="GM2" s="178"/>
      <c r="GN2" s="178"/>
      <c r="GO2" s="178"/>
      <c r="GP2" s="178"/>
      <c r="GQ2" s="178"/>
      <c r="GR2" s="178"/>
      <c r="GS2" s="178"/>
      <c r="GT2" s="255"/>
      <c r="GU2" s="255"/>
      <c r="GV2" s="883"/>
      <c r="GW2" s="883"/>
      <c r="GX2" s="883"/>
      <c r="GY2" s="883"/>
      <c r="GZ2" s="883"/>
      <c r="HA2" s="883"/>
      <c r="HB2" s="883"/>
      <c r="HC2" s="883"/>
      <c r="HD2" s="883"/>
      <c r="HE2" s="883"/>
      <c r="HF2" s="883"/>
      <c r="HG2" s="883"/>
      <c r="HH2" s="883"/>
      <c r="HI2" s="883"/>
      <c r="HJ2" s="883"/>
      <c r="HK2" s="883"/>
      <c r="HL2" s="883"/>
      <c r="HM2" s="883"/>
      <c r="HN2" s="883"/>
      <c r="HO2" s="883"/>
      <c r="HP2" s="883"/>
      <c r="HQ2" s="883"/>
      <c r="HR2" s="883"/>
      <c r="HS2" s="883"/>
      <c r="HT2" s="883"/>
      <c r="HU2" s="883"/>
      <c r="HV2" s="883"/>
      <c r="HW2" s="883"/>
      <c r="HX2" s="883"/>
      <c r="HY2" s="883"/>
      <c r="HZ2" s="883"/>
      <c r="IA2" s="883"/>
      <c r="IB2" s="883"/>
      <c r="IC2" s="883"/>
      <c r="ID2" s="883"/>
      <c r="IE2" s="883"/>
      <c r="IF2" s="883"/>
      <c r="IG2" s="883"/>
      <c r="IH2" s="883"/>
      <c r="II2" s="883"/>
      <c r="IJ2" s="883"/>
      <c r="IK2" s="242"/>
      <c r="IL2" s="58"/>
      <c r="IM2" s="58"/>
      <c r="IN2" s="58"/>
      <c r="IO2" s="58"/>
      <c r="IP2" s="58"/>
      <c r="IQ2" s="58"/>
      <c r="IR2" s="58"/>
      <c r="IS2" s="58"/>
      <c r="IT2" s="58"/>
      <c r="IU2" s="58"/>
      <c r="IV2" s="58"/>
      <c r="IW2" s="58"/>
      <c r="IX2" s="58"/>
      <c r="IY2" s="58"/>
      <c r="IZ2" s="59"/>
      <c r="JA2" s="350"/>
      <c r="JB2" s="350"/>
      <c r="JC2" s="389"/>
      <c r="JD2" s="389"/>
      <c r="JE2" s="400"/>
      <c r="JF2" s="392"/>
      <c r="JG2" s="392"/>
      <c r="JH2" s="392"/>
      <c r="JI2" s="392"/>
      <c r="JJ2" s="392"/>
      <c r="JK2" s="392"/>
      <c r="JL2" s="392"/>
      <c r="JM2" s="393"/>
      <c r="JN2" s="393"/>
      <c r="JO2" s="393"/>
      <c r="JP2" s="393"/>
      <c r="JQ2" s="393"/>
      <c r="JR2" s="393"/>
      <c r="JS2" s="393"/>
      <c r="JT2" s="393"/>
      <c r="JU2" s="393"/>
      <c r="JV2" s="393"/>
      <c r="JW2" s="393"/>
      <c r="JX2" s="393"/>
      <c r="JY2" s="393"/>
      <c r="JZ2" s="393"/>
      <c r="KA2" s="393"/>
      <c r="KB2" s="393"/>
      <c r="KC2" s="393"/>
      <c r="KD2" s="393"/>
      <c r="KE2" s="393"/>
      <c r="KF2" s="393"/>
      <c r="KG2" s="393"/>
      <c r="KH2" s="401"/>
    </row>
    <row r="3" spans="1:294" s="346" customFormat="1" ht="26.25" customHeight="1">
      <c r="A3" s="866" t="str">
        <f>details!G6</f>
        <v>11 'A'</v>
      </c>
      <c r="B3" s="780"/>
      <c r="C3" s="780"/>
      <c r="D3" s="780"/>
      <c r="E3" s="780"/>
      <c r="F3" s="780" t="str">
        <f>details!H6</f>
        <v>2024-25</v>
      </c>
      <c r="G3" s="780"/>
      <c r="H3" s="242"/>
      <c r="I3" s="188" t="s">
        <v>325</v>
      </c>
      <c r="J3" s="780" t="str">
        <f>IF(details!J2="","",details!J2)</f>
        <v>HINDI COMPULSORY</v>
      </c>
      <c r="K3" s="780"/>
      <c r="L3" s="780"/>
      <c r="M3" s="780"/>
      <c r="N3" s="780"/>
      <c r="O3" s="780"/>
      <c r="P3" s="780"/>
      <c r="Q3" s="780"/>
      <c r="R3" s="780"/>
      <c r="S3" s="780"/>
      <c r="T3" s="780"/>
      <c r="U3" s="780"/>
      <c r="V3" s="780"/>
      <c r="W3" s="780"/>
      <c r="X3" s="780" t="str">
        <f>IF(details!P2="","",details!P2)</f>
        <v>ENGLISH COMPULSORY</v>
      </c>
      <c r="Y3" s="780"/>
      <c r="Z3" s="780"/>
      <c r="AA3" s="780"/>
      <c r="AB3" s="780"/>
      <c r="AC3" s="780"/>
      <c r="AD3" s="780"/>
      <c r="AE3" s="780"/>
      <c r="AF3" s="780"/>
      <c r="AG3" s="780"/>
      <c r="AH3" s="780"/>
      <c r="AI3" s="780"/>
      <c r="AJ3" s="780"/>
      <c r="AK3" s="780"/>
      <c r="AM3" s="786" t="str">
        <f>IF(details!V2="","",details!V2)</f>
        <v>HOME SCIENCE</v>
      </c>
      <c r="AN3" s="805"/>
      <c r="AO3" s="880" t="str">
        <f>IF(details!W2="","",details!W2)</f>
        <v>PHYSICS</v>
      </c>
      <c r="AP3" s="811"/>
      <c r="AQ3" s="880" t="str">
        <f>IF(details!X2="","",details!X2)</f>
        <v/>
      </c>
      <c r="AR3" s="811"/>
      <c r="AS3" s="891"/>
      <c r="AT3" s="880" t="str">
        <f>IF(details!Y2="","",details!Y2)</f>
        <v/>
      </c>
      <c r="AU3" s="811"/>
      <c r="AV3" s="880" t="str">
        <f>IF(details!AA2="","",details!AA2)</f>
        <v/>
      </c>
      <c r="AW3" s="811"/>
      <c r="AX3" s="880" t="str">
        <f>IF(details!AB2="","",details!AB2)</f>
        <v/>
      </c>
      <c r="AY3" s="811"/>
      <c r="AZ3" s="786" t="str">
        <f>IF(details!AC2="","",details!AC2)</f>
        <v>DRAWING</v>
      </c>
      <c r="BA3" s="805"/>
      <c r="BB3" s="786" t="str">
        <f>IF(details!AD2="","",details!AD2)</f>
        <v>MUSIC INSTR. FLUTE</v>
      </c>
      <c r="BC3" s="785"/>
      <c r="BD3" s="811" t="s">
        <v>8</v>
      </c>
      <c r="BE3" s="811"/>
      <c r="BF3" s="811" t="s">
        <v>352</v>
      </c>
      <c r="BG3" s="811"/>
      <c r="BH3" s="470"/>
      <c r="BI3" s="785" t="s">
        <v>24</v>
      </c>
      <c r="BJ3" s="785"/>
      <c r="BK3" s="785"/>
      <c r="BL3" s="262"/>
      <c r="BM3" s="785" t="s">
        <v>195</v>
      </c>
      <c r="BN3" s="785"/>
      <c r="BO3" s="805"/>
      <c r="BQ3" s="786" t="str">
        <f>IF(details!AE2="","",details!AE2)</f>
        <v>GEOGRAPHY</v>
      </c>
      <c r="BR3" s="805"/>
      <c r="BS3" s="880" t="str">
        <f>IF(details!AF2="","",details!AF2)</f>
        <v>CHEMISTRY</v>
      </c>
      <c r="BT3" s="891"/>
      <c r="BU3" s="880" t="str">
        <f>IF(details!AG2="","",details!AG2)</f>
        <v/>
      </c>
      <c r="BV3" s="811"/>
      <c r="BW3" s="891"/>
      <c r="BX3" s="880" t="str">
        <f>IF(details!AH2="","",details!AH2)</f>
        <v/>
      </c>
      <c r="BY3" s="891"/>
      <c r="BZ3" s="880" t="str">
        <f>IF(details!AJ2="","",details!AJ2)</f>
        <v/>
      </c>
      <c r="CA3" s="891"/>
      <c r="CB3" s="880" t="str">
        <f>IF(details!AK2="","",details!AK2)</f>
        <v/>
      </c>
      <c r="CC3" s="891"/>
      <c r="CD3" s="786" t="str">
        <f>IF(details!AL2="","",details!AL2)</f>
        <v>DRAWING</v>
      </c>
      <c r="CE3" s="805"/>
      <c r="CF3" s="786" t="str">
        <f>IF(details!AM2="","",details!AM2)</f>
        <v>MUSIC INSTR. FLUTE</v>
      </c>
      <c r="CG3" s="805"/>
      <c r="CH3" s="811" t="s">
        <v>8</v>
      </c>
      <c r="CI3" s="811"/>
      <c r="CJ3" s="811" t="s">
        <v>352</v>
      </c>
      <c r="CK3" s="811"/>
      <c r="CL3" s="470"/>
      <c r="CM3" s="785" t="s">
        <v>24</v>
      </c>
      <c r="CN3" s="785"/>
      <c r="CO3" s="785"/>
      <c r="CP3" s="262"/>
      <c r="CQ3" s="785" t="s">
        <v>195</v>
      </c>
      <c r="CR3" s="785"/>
      <c r="CS3" s="805"/>
      <c r="CU3" s="786" t="str">
        <f>IF(details!AN2="","",details!AN2)</f>
        <v>HOME SCIENCE</v>
      </c>
      <c r="CV3" s="805"/>
      <c r="CW3" s="880" t="str">
        <f>IF(details!AO2="","",details!AO2)</f>
        <v>MATHEMATICS</v>
      </c>
      <c r="CX3" s="891"/>
      <c r="CY3" s="880" t="str">
        <f>IF(details!AP2="","",details!AP2)</f>
        <v/>
      </c>
      <c r="CZ3" s="811"/>
      <c r="DA3" s="891"/>
      <c r="DB3" s="880" t="str">
        <f>IF(details!AQ2="","",details!AQ2)</f>
        <v/>
      </c>
      <c r="DC3" s="891"/>
      <c r="DD3" s="880" t="str">
        <f>IF(details!AS2="","",details!AS2)</f>
        <v/>
      </c>
      <c r="DE3" s="891"/>
      <c r="DF3" s="880" t="str">
        <f>IF(details!AT2="","",details!AT2)</f>
        <v/>
      </c>
      <c r="DG3" s="891"/>
      <c r="DH3" s="786" t="str">
        <f>IF(details!AU2="","",details!AU2)</f>
        <v>TYPING</v>
      </c>
      <c r="DI3" s="805"/>
      <c r="DJ3" s="786" t="str">
        <f>IF(details!AV2="","",details!AV2)</f>
        <v>SHORT HAND</v>
      </c>
      <c r="DK3" s="805"/>
      <c r="DL3" s="811" t="s">
        <v>8</v>
      </c>
      <c r="DM3" s="811"/>
      <c r="DN3" s="811" t="s">
        <v>352</v>
      </c>
      <c r="DO3" s="811"/>
      <c r="DP3" s="470"/>
      <c r="DQ3" s="785" t="s">
        <v>24</v>
      </c>
      <c r="DR3" s="785"/>
      <c r="DS3" s="785"/>
      <c r="DT3" s="262"/>
      <c r="DU3" s="785" t="s">
        <v>195</v>
      </c>
      <c r="DV3" s="785"/>
      <c r="DW3" s="805"/>
      <c r="DX3" s="351"/>
      <c r="DZ3" s="786" t="str">
        <f>IF(details!AW2="","",details!AW2)</f>
        <v>BIOLOGY</v>
      </c>
      <c r="EA3" s="805"/>
      <c r="EB3" s="786" t="str">
        <f>IF(details!AX2="","",details!AX2)</f>
        <v>MATHEMATICS</v>
      </c>
      <c r="EC3" s="805"/>
      <c r="ED3" s="880" t="str">
        <f>IF(details!AY2="","",details!AY2)</f>
        <v>AGRICULTURE</v>
      </c>
      <c r="EE3" s="811"/>
      <c r="EF3" s="891"/>
      <c r="EG3" s="786" t="str">
        <f>IF(details!AZ2="","",details!AZ2)</f>
        <v>GEO SCIENCE</v>
      </c>
      <c r="EH3" s="805"/>
      <c r="EI3" s="786" t="str">
        <f>IF(details!BB2="","",details!BB2)</f>
        <v>MULTIMEDIA WEB TECH</v>
      </c>
      <c r="EJ3" s="805"/>
      <c r="EK3" s="786" t="str">
        <f>IF(details!BC2="","",details!BC2)</f>
        <v>BIOLOGY</v>
      </c>
      <c r="EL3" s="805"/>
      <c r="EM3" s="786" t="str">
        <f>IF(details!BD2="","",details!BD2)</f>
        <v>DRAWING</v>
      </c>
      <c r="EN3" s="805"/>
      <c r="EO3" s="786" t="str">
        <f>IF(details!BE2="","",details!BE2)</f>
        <v>MUSIC INSTR. FLUTE</v>
      </c>
      <c r="EP3" s="805"/>
      <c r="EQ3" s="811" t="s">
        <v>8</v>
      </c>
      <c r="ER3" s="811"/>
      <c r="ES3" s="811" t="s">
        <v>352</v>
      </c>
      <c r="ET3" s="811"/>
      <c r="EU3" s="470"/>
      <c r="EV3" s="785" t="s">
        <v>24</v>
      </c>
      <c r="EW3" s="785"/>
      <c r="EX3" s="785"/>
      <c r="EY3" s="262"/>
      <c r="EZ3" s="785" t="s">
        <v>195</v>
      </c>
      <c r="FA3" s="785"/>
      <c r="FB3" s="805"/>
      <c r="FC3" s="780" t="str">
        <f>IF(details!BF2="","",details!BF2)</f>
        <v>Azadi ke Baad ka Swarnim Bharat</v>
      </c>
      <c r="FD3" s="780"/>
      <c r="FE3" s="780"/>
      <c r="FF3" s="780"/>
      <c r="FG3" s="780"/>
      <c r="FH3" s="780"/>
      <c r="FI3" s="780"/>
      <c r="FJ3" s="780"/>
      <c r="FK3" s="780"/>
      <c r="FL3" s="780"/>
      <c r="FM3" s="780"/>
      <c r="FN3" s="780"/>
      <c r="FO3" s="780"/>
      <c r="FP3" s="780" t="str">
        <f>IF(details!BK2="","",details!BK2)</f>
        <v>JEEVAN KAUShAL</v>
      </c>
      <c r="FQ3" s="780"/>
      <c r="FR3" s="780"/>
      <c r="FS3" s="780"/>
      <c r="FT3" s="780"/>
      <c r="FU3" s="780"/>
      <c r="FV3" s="780"/>
      <c r="FW3" s="780"/>
      <c r="FX3" s="780"/>
      <c r="FY3" s="881" t="s">
        <v>169</v>
      </c>
      <c r="FZ3" s="881"/>
      <c r="GA3" s="881"/>
      <c r="GB3" s="881"/>
      <c r="GC3" s="881"/>
      <c r="GD3" s="775" t="s">
        <v>170</v>
      </c>
      <c r="GE3" s="775" t="s">
        <v>171</v>
      </c>
      <c r="GF3" s="775" t="s">
        <v>172</v>
      </c>
      <c r="GG3" s="775" t="s">
        <v>173</v>
      </c>
      <c r="GH3" s="775" t="s">
        <v>174</v>
      </c>
      <c r="GI3" s="775" t="s">
        <v>175</v>
      </c>
      <c r="GJ3" s="65"/>
      <c r="GK3" s="783" t="s">
        <v>153</v>
      </c>
      <c r="GL3" s="783" t="s">
        <v>154</v>
      </c>
      <c r="GM3" s="783" t="s">
        <v>153</v>
      </c>
      <c r="GN3" s="783" t="s">
        <v>154</v>
      </c>
      <c r="GO3" s="783" t="s">
        <v>153</v>
      </c>
      <c r="GP3" s="783" t="s">
        <v>154</v>
      </c>
      <c r="GQ3" s="783" t="s">
        <v>153</v>
      </c>
      <c r="GR3" s="783" t="s">
        <v>154</v>
      </c>
      <c r="GS3" s="783" t="s">
        <v>153</v>
      </c>
      <c r="GT3" s="783" t="s">
        <v>154</v>
      </c>
      <c r="GU3" s="849" t="s">
        <v>367</v>
      </c>
      <c r="GV3" s="883"/>
      <c r="GW3" s="883"/>
      <c r="GX3" s="883"/>
      <c r="GY3" s="883"/>
      <c r="GZ3" s="883"/>
      <c r="HA3" s="883"/>
      <c r="HB3" s="883"/>
      <c r="HC3" s="883"/>
      <c r="HD3" s="883"/>
      <c r="HE3" s="883"/>
      <c r="HF3" s="883"/>
      <c r="HG3" s="883"/>
      <c r="HH3" s="883"/>
      <c r="HI3" s="883"/>
      <c r="HJ3" s="883"/>
      <c r="HK3" s="883"/>
      <c r="HL3" s="883"/>
      <c r="HM3" s="883"/>
      <c r="HN3" s="883"/>
      <c r="HO3" s="883"/>
      <c r="HP3" s="883"/>
      <c r="HQ3" s="883"/>
      <c r="HR3" s="883"/>
      <c r="HS3" s="883"/>
      <c r="HT3" s="883"/>
      <c r="HU3" s="883"/>
      <c r="HV3" s="883"/>
      <c r="HW3" s="883"/>
      <c r="HX3" s="883"/>
      <c r="HY3" s="883"/>
      <c r="HZ3" s="883"/>
      <c r="IA3" s="883"/>
      <c r="IB3" s="883"/>
      <c r="IC3" s="883"/>
      <c r="ID3" s="883"/>
      <c r="IE3" s="883"/>
      <c r="IF3" s="883"/>
      <c r="IG3" s="883"/>
      <c r="IH3" s="883"/>
      <c r="II3" s="883"/>
      <c r="IJ3" s="883"/>
      <c r="IK3" s="242"/>
      <c r="IL3" s="944" t="s">
        <v>81</v>
      </c>
      <c r="IM3" s="944"/>
      <c r="IN3" s="944"/>
      <c r="IO3" s="944"/>
      <c r="IP3" s="831" t="s">
        <v>312</v>
      </c>
      <c r="IQ3" s="832"/>
      <c r="IR3" s="832"/>
      <c r="IS3" s="832"/>
      <c r="IT3" s="832"/>
      <c r="IU3" s="833"/>
      <c r="IV3" s="786" t="s">
        <v>165</v>
      </c>
      <c r="IW3" s="785"/>
      <c r="IX3" s="785"/>
      <c r="IY3" s="785"/>
      <c r="IZ3" s="787"/>
      <c r="JE3" s="964" t="s">
        <v>217</v>
      </c>
      <c r="JF3" s="963" t="str">
        <f>A3</f>
        <v>11 'A'</v>
      </c>
      <c r="JG3" s="963"/>
      <c r="JH3" s="963" t="str">
        <f>F3</f>
        <v>2024-25</v>
      </c>
      <c r="JI3" s="963"/>
      <c r="JJ3" s="987"/>
      <c r="JK3" s="988"/>
      <c r="JL3" s="988"/>
      <c r="JM3" s="988"/>
      <c r="JN3" s="988"/>
      <c r="JO3" s="988"/>
      <c r="JP3" s="988"/>
      <c r="JQ3" s="988"/>
      <c r="JR3" s="988"/>
      <c r="JS3" s="988"/>
      <c r="JT3" s="988"/>
      <c r="JU3" s="988"/>
      <c r="JV3" s="988"/>
      <c r="JW3" s="988"/>
      <c r="JX3" s="988"/>
      <c r="JY3" s="988"/>
      <c r="JZ3" s="988"/>
      <c r="KA3" s="988"/>
      <c r="KB3" s="988"/>
      <c r="KC3" s="988"/>
      <c r="KD3" s="988"/>
      <c r="KE3" s="988"/>
      <c r="KF3" s="988"/>
      <c r="KG3" s="988"/>
      <c r="KH3" s="989"/>
    </row>
    <row r="4" spans="1:294" s="346" customFormat="1" ht="27" customHeight="1">
      <c r="A4" s="890" t="str">
        <f>details!A2</f>
        <v>S.NO.</v>
      </c>
      <c r="B4" s="794" t="str">
        <f>details!B2</f>
        <v>CATEGORY</v>
      </c>
      <c r="C4" s="794" t="str">
        <f>details!C2</f>
        <v>GENDER</v>
      </c>
      <c r="D4" s="794" t="str">
        <f>details!D2</f>
        <v>S.R. NO.</v>
      </c>
      <c r="E4" s="794" t="str">
        <f>details!E2</f>
        <v>RO. NO.</v>
      </c>
      <c r="F4" s="794" t="str">
        <f>details!F2</f>
        <v>DATE OF BIRTH</v>
      </c>
      <c r="G4" s="780" t="str">
        <f>details!G5</f>
        <v>NAME OF THE STUDENT</v>
      </c>
      <c r="H4" s="780" t="str">
        <f>details!H5</f>
        <v>FATIEHR'S NAME</v>
      </c>
      <c r="I4" s="780" t="str">
        <f>details!I5</f>
        <v>MOTHER'S NAME</v>
      </c>
      <c r="J4" s="780" t="str">
        <f>details!J4</f>
        <v>UNIT TEST</v>
      </c>
      <c r="K4" s="780"/>
      <c r="L4" s="780"/>
      <c r="M4" s="780"/>
      <c r="N4" s="804" t="str">
        <f>IF(details!M4="","",details!M4)</f>
        <v>VRIKSHAROPAN</v>
      </c>
      <c r="O4" s="794" t="str">
        <f>details!N4</f>
        <v>HALF YEARLY EXAM.</v>
      </c>
      <c r="P4" s="799" t="s">
        <v>168</v>
      </c>
      <c r="Q4" s="794" t="str">
        <f>details!O4</f>
        <v>ANNUAL EXAM.</v>
      </c>
      <c r="R4" s="801" t="s">
        <v>147</v>
      </c>
      <c r="S4" s="775" t="s">
        <v>8</v>
      </c>
      <c r="T4" s="775" t="s">
        <v>147</v>
      </c>
      <c r="U4" s="775" t="s">
        <v>27</v>
      </c>
      <c r="V4" s="775" t="s">
        <v>156</v>
      </c>
      <c r="W4" s="775" t="s">
        <v>155</v>
      </c>
      <c r="X4" s="780" t="str">
        <f>details!P4</f>
        <v>UNIT TEST</v>
      </c>
      <c r="Y4" s="780"/>
      <c r="Z4" s="780"/>
      <c r="AA4" s="780"/>
      <c r="AB4" s="804" t="str">
        <f>IF(details!S4="","",details!S4)</f>
        <v>VRUKSHAROPAN</v>
      </c>
      <c r="AC4" s="794" t="str">
        <f>details!T4</f>
        <v>HALF YEARLY EXAM.</v>
      </c>
      <c r="AD4" s="799" t="s">
        <v>168</v>
      </c>
      <c r="AE4" s="794" t="str">
        <f>details!U4</f>
        <v>ANNUAL EXAM.</v>
      </c>
      <c r="AF4" s="801" t="s">
        <v>147</v>
      </c>
      <c r="AG4" s="775" t="s">
        <v>8</v>
      </c>
      <c r="AH4" s="775" t="s">
        <v>147</v>
      </c>
      <c r="AI4" s="775" t="s">
        <v>27</v>
      </c>
      <c r="AJ4" s="775" t="s">
        <v>156</v>
      </c>
      <c r="AK4" s="775" t="s">
        <v>155</v>
      </c>
      <c r="AL4" s="804" t="str">
        <f>details!V4</f>
        <v>SUBJECT CODE</v>
      </c>
      <c r="AM4" s="780" t="s">
        <v>218</v>
      </c>
      <c r="AN4" s="780" t="str">
        <f>details!W4</f>
        <v>UNIT TEST</v>
      </c>
      <c r="AO4" s="780"/>
      <c r="AP4" s="780"/>
      <c r="AQ4" s="780"/>
      <c r="AR4" s="804" t="str">
        <f>IF(details!Z4="","",details!Z4)</f>
        <v>VRUKSHAROPAN</v>
      </c>
      <c r="AS4" s="780" t="str">
        <f>details!AA4</f>
        <v>HALF YEARLY EXAM.</v>
      </c>
      <c r="AT4" s="780"/>
      <c r="AU4" s="780"/>
      <c r="AV4" s="800" t="s">
        <v>167</v>
      </c>
      <c r="AW4" s="799" t="s">
        <v>168</v>
      </c>
      <c r="AX4" s="780" t="str">
        <f>details!AC4</f>
        <v>ANNUAL EXAM.</v>
      </c>
      <c r="AY4" s="780"/>
      <c r="AZ4" s="780"/>
      <c r="BA4" s="799" t="s">
        <v>148</v>
      </c>
      <c r="BB4" s="799" t="s">
        <v>149</v>
      </c>
      <c r="BC4" s="801" t="s">
        <v>147</v>
      </c>
      <c r="BD4" s="775" t="s">
        <v>354</v>
      </c>
      <c r="BE4" s="775" t="s">
        <v>355</v>
      </c>
      <c r="BF4" s="775" t="s">
        <v>157</v>
      </c>
      <c r="BG4" s="775" t="s">
        <v>158</v>
      </c>
      <c r="BH4" s="775" t="s">
        <v>453</v>
      </c>
      <c r="BI4" s="775" t="s">
        <v>148</v>
      </c>
      <c r="BJ4" s="775" t="s">
        <v>353</v>
      </c>
      <c r="BK4" s="775" t="s">
        <v>147</v>
      </c>
      <c r="BL4" s="775" t="s">
        <v>27</v>
      </c>
      <c r="BM4" s="775" t="s">
        <v>356</v>
      </c>
      <c r="BN4" s="775" t="s">
        <v>357</v>
      </c>
      <c r="BO4" s="775" t="s">
        <v>155</v>
      </c>
      <c r="BP4" s="794" t="str">
        <f>details!AE4</f>
        <v>SUBJECT CODE</v>
      </c>
      <c r="BQ4" s="780" t="s">
        <v>218</v>
      </c>
      <c r="BR4" s="780" t="str">
        <f>details!AF4</f>
        <v>UNIT TEST</v>
      </c>
      <c r="BS4" s="780"/>
      <c r="BT4" s="780"/>
      <c r="BU4" s="780"/>
      <c r="BV4" s="804" t="str">
        <f>IF(details!AI4="","",details!AI4)</f>
        <v>VRUKSHAROPAN</v>
      </c>
      <c r="BW4" s="780" t="str">
        <f>details!AJ4</f>
        <v>HALF YEARLY EXAM.</v>
      </c>
      <c r="BX4" s="780"/>
      <c r="BY4" s="780"/>
      <c r="BZ4" s="800" t="s">
        <v>167</v>
      </c>
      <c r="CA4" s="799" t="s">
        <v>168</v>
      </c>
      <c r="CB4" s="780" t="str">
        <f>details!AL4</f>
        <v>ANNUAL EXAM.</v>
      </c>
      <c r="CC4" s="780"/>
      <c r="CD4" s="780"/>
      <c r="CE4" s="799" t="s">
        <v>148</v>
      </c>
      <c r="CF4" s="799" t="s">
        <v>149</v>
      </c>
      <c r="CG4" s="801" t="s">
        <v>147</v>
      </c>
      <c r="CH4" s="775" t="s">
        <v>354</v>
      </c>
      <c r="CI4" s="775" t="s">
        <v>355</v>
      </c>
      <c r="CJ4" s="775" t="s">
        <v>157</v>
      </c>
      <c r="CK4" s="775" t="s">
        <v>158</v>
      </c>
      <c r="CL4" s="775" t="s">
        <v>453</v>
      </c>
      <c r="CM4" s="775" t="s">
        <v>148</v>
      </c>
      <c r="CN4" s="775" t="s">
        <v>353</v>
      </c>
      <c r="CO4" s="775" t="s">
        <v>147</v>
      </c>
      <c r="CP4" s="775" t="s">
        <v>27</v>
      </c>
      <c r="CQ4" s="775" t="s">
        <v>356</v>
      </c>
      <c r="CR4" s="775" t="s">
        <v>357</v>
      </c>
      <c r="CS4" s="775" t="s">
        <v>155</v>
      </c>
      <c r="CT4" s="804" t="str">
        <f>details!AN4</f>
        <v>SUBJECT CODE</v>
      </c>
      <c r="CU4" s="796" t="s">
        <v>218</v>
      </c>
      <c r="CV4" s="786" t="str">
        <f>details!AO4</f>
        <v>UNIT TEST</v>
      </c>
      <c r="CW4" s="785"/>
      <c r="CX4" s="785"/>
      <c r="CY4" s="805"/>
      <c r="CZ4" s="804" t="str">
        <f>IF(details!AR4="","",details!AR4)</f>
        <v>VRUKSHAROPAN</v>
      </c>
      <c r="DA4" s="786" t="str">
        <f>details!AS4</f>
        <v>HALF YEARLY EXAM.</v>
      </c>
      <c r="DB4" s="785"/>
      <c r="DC4" s="805"/>
      <c r="DD4" s="892" t="s">
        <v>167</v>
      </c>
      <c r="DE4" s="781" t="s">
        <v>168</v>
      </c>
      <c r="DF4" s="786" t="str">
        <f>details!AU4</f>
        <v>ANNUAL EXAM.</v>
      </c>
      <c r="DG4" s="785"/>
      <c r="DH4" s="805"/>
      <c r="DI4" s="781" t="s">
        <v>148</v>
      </c>
      <c r="DJ4" s="781" t="s">
        <v>149</v>
      </c>
      <c r="DK4" s="858" t="s">
        <v>147</v>
      </c>
      <c r="DL4" s="776" t="s">
        <v>354</v>
      </c>
      <c r="DM4" s="776" t="s">
        <v>355</v>
      </c>
      <c r="DN4" s="776" t="s">
        <v>157</v>
      </c>
      <c r="DO4" s="776" t="s">
        <v>158</v>
      </c>
      <c r="DP4" s="776" t="s">
        <v>453</v>
      </c>
      <c r="DQ4" s="776" t="s">
        <v>148</v>
      </c>
      <c r="DR4" s="776" t="s">
        <v>353</v>
      </c>
      <c r="DS4" s="776" t="s">
        <v>147</v>
      </c>
      <c r="DT4" s="776" t="s">
        <v>27</v>
      </c>
      <c r="DU4" s="776" t="s">
        <v>356</v>
      </c>
      <c r="DV4" s="776" t="s">
        <v>357</v>
      </c>
      <c r="DW4" s="776" t="s">
        <v>155</v>
      </c>
      <c r="DX4" s="775" t="s">
        <v>10</v>
      </c>
      <c r="DY4" s="804" t="str">
        <f>details!AW4</f>
        <v>SUBJECT CODE</v>
      </c>
      <c r="DZ4" s="780" t="s">
        <v>218</v>
      </c>
      <c r="EA4" s="780" t="str">
        <f>details!AX4</f>
        <v>UNIT TEST</v>
      </c>
      <c r="EB4" s="780"/>
      <c r="EC4" s="780"/>
      <c r="ED4" s="780"/>
      <c r="EE4" s="804" t="str">
        <f>IF(details!BA4="","",details!BA4)</f>
        <v>VRUKSHAROPAN</v>
      </c>
      <c r="EF4" s="780" t="str">
        <f>details!BB4</f>
        <v>HALF YEARLY EXAM.</v>
      </c>
      <c r="EG4" s="780"/>
      <c r="EH4" s="780"/>
      <c r="EI4" s="800" t="s">
        <v>167</v>
      </c>
      <c r="EJ4" s="799" t="s">
        <v>168</v>
      </c>
      <c r="EK4" s="780" t="str">
        <f>details!BD4</f>
        <v>ANNUAL EXAM.</v>
      </c>
      <c r="EL4" s="780"/>
      <c r="EM4" s="780"/>
      <c r="EN4" s="799" t="s">
        <v>148</v>
      </c>
      <c r="EO4" s="799" t="s">
        <v>149</v>
      </c>
      <c r="EP4" s="801" t="s">
        <v>147</v>
      </c>
      <c r="EQ4" s="775" t="s">
        <v>354</v>
      </c>
      <c r="ER4" s="775" t="s">
        <v>355</v>
      </c>
      <c r="ES4" s="775" t="s">
        <v>157</v>
      </c>
      <c r="ET4" s="775" t="s">
        <v>158</v>
      </c>
      <c r="EU4" s="775" t="s">
        <v>453</v>
      </c>
      <c r="EV4" s="775" t="s">
        <v>148</v>
      </c>
      <c r="EW4" s="775" t="s">
        <v>353</v>
      </c>
      <c r="EX4" s="775" t="s">
        <v>147</v>
      </c>
      <c r="EY4" s="775"/>
      <c r="EZ4" s="775" t="s">
        <v>356</v>
      </c>
      <c r="FA4" s="775" t="s">
        <v>357</v>
      </c>
      <c r="FB4" s="775" t="s">
        <v>155</v>
      </c>
      <c r="FC4" s="780" t="str">
        <f>details!BF4</f>
        <v>UNIT TEST</v>
      </c>
      <c r="FD4" s="780"/>
      <c r="FE4" s="780"/>
      <c r="FF4" s="780"/>
      <c r="FG4" s="794" t="str">
        <f>details!BI4</f>
        <v>HALF YEARLY EXAM.</v>
      </c>
      <c r="FH4" s="799" t="s">
        <v>168</v>
      </c>
      <c r="FI4" s="794" t="str">
        <f>details!BJ4</f>
        <v>ANNUAL EXAM.</v>
      </c>
      <c r="FJ4" s="801" t="s">
        <v>147</v>
      </c>
      <c r="FK4" s="775" t="s">
        <v>8</v>
      </c>
      <c r="FL4" s="775" t="s">
        <v>8</v>
      </c>
      <c r="FM4" s="775" t="s">
        <v>28</v>
      </c>
      <c r="FN4" s="775" t="s">
        <v>27</v>
      </c>
      <c r="FO4" s="775" t="s">
        <v>34</v>
      </c>
      <c r="FP4" s="794" t="str">
        <f>details!BK4</f>
        <v>CONT. ASSMNT.</v>
      </c>
      <c r="FQ4" s="794" t="str">
        <f>details!BL4</f>
        <v>CONT. ASSMNT.</v>
      </c>
      <c r="FR4" s="794" t="str">
        <f>details!BM4</f>
        <v>ANNUAL EXAM.</v>
      </c>
      <c r="FS4" s="801" t="s">
        <v>147</v>
      </c>
      <c r="FT4" s="775" t="s">
        <v>8</v>
      </c>
      <c r="FU4" s="775" t="s">
        <v>8</v>
      </c>
      <c r="FV4" s="775" t="s">
        <v>148</v>
      </c>
      <c r="FW4" s="775" t="s">
        <v>27</v>
      </c>
      <c r="FX4" s="775" t="s">
        <v>376</v>
      </c>
      <c r="FY4" s="881"/>
      <c r="FZ4" s="881"/>
      <c r="GA4" s="881"/>
      <c r="GB4" s="881"/>
      <c r="GC4" s="881"/>
      <c r="GD4" s="775"/>
      <c r="GE4" s="775"/>
      <c r="GF4" s="775"/>
      <c r="GG4" s="775"/>
      <c r="GH4" s="775"/>
      <c r="GI4" s="775"/>
      <c r="GJ4" s="848" t="s">
        <v>183</v>
      </c>
      <c r="GK4" s="784"/>
      <c r="GL4" s="784"/>
      <c r="GM4" s="784"/>
      <c r="GN4" s="784"/>
      <c r="GO4" s="784"/>
      <c r="GP4" s="784"/>
      <c r="GQ4" s="784"/>
      <c r="GR4" s="784"/>
      <c r="GS4" s="784"/>
      <c r="GT4" s="784"/>
      <c r="GU4" s="850"/>
      <c r="GV4" s="780" t="str">
        <f>J3</f>
        <v>HINDI COMPULSORY</v>
      </c>
      <c r="GW4" s="780"/>
      <c r="GX4" s="780"/>
      <c r="GY4" s="780" t="str">
        <f>X3</f>
        <v>ENGLISH COMPULSORY</v>
      </c>
      <c r="GZ4" s="780"/>
      <c r="HA4" s="780"/>
      <c r="HB4" s="804" t="str">
        <f>AL1</f>
        <v>OPTIONAL SUBJECT 1</v>
      </c>
      <c r="HC4" s="945" t="str">
        <f>AL1</f>
        <v>OPTIONAL SUBJECT 1</v>
      </c>
      <c r="HD4" s="945"/>
      <c r="HE4" s="945"/>
      <c r="HF4" s="945"/>
      <c r="HG4" s="945"/>
      <c r="HH4" s="945"/>
      <c r="HI4" s="945"/>
      <c r="HJ4" s="945"/>
      <c r="HK4" s="945"/>
      <c r="HL4" s="945"/>
      <c r="HM4" s="804" t="str">
        <f>BP1</f>
        <v>OPTIONAL SUBJECT 2</v>
      </c>
      <c r="HN4" s="945" t="str">
        <f>BP1</f>
        <v>OPTIONAL SUBJECT 2</v>
      </c>
      <c r="HO4" s="945"/>
      <c r="HP4" s="945"/>
      <c r="HQ4" s="945"/>
      <c r="HR4" s="945"/>
      <c r="HS4" s="945"/>
      <c r="HT4" s="945"/>
      <c r="HU4" s="945"/>
      <c r="HV4" s="945"/>
      <c r="HW4" s="945"/>
      <c r="HX4" s="804" t="str">
        <f>CT1</f>
        <v>OPTIONAL SUBJECT 3</v>
      </c>
      <c r="HY4" s="945" t="str">
        <f>CT1</f>
        <v>OPTIONAL SUBJECT 3</v>
      </c>
      <c r="HZ4" s="945"/>
      <c r="IA4" s="945"/>
      <c r="IB4" s="945"/>
      <c r="IC4" s="945"/>
      <c r="ID4" s="945"/>
      <c r="IE4" s="945"/>
      <c r="IF4" s="945"/>
      <c r="IG4" s="945"/>
      <c r="IH4" s="945"/>
      <c r="II4" s="58"/>
      <c r="IJ4" s="58"/>
      <c r="IK4" s="58"/>
      <c r="IL4" s="943" t="s">
        <v>79</v>
      </c>
      <c r="IM4" s="943"/>
      <c r="IN4" s="943" t="s">
        <v>80</v>
      </c>
      <c r="IO4" s="943"/>
      <c r="IP4" s="796" t="s">
        <v>315</v>
      </c>
      <c r="IQ4" s="795" t="s">
        <v>150</v>
      </c>
      <c r="IR4" s="794" t="s">
        <v>151</v>
      </c>
      <c r="IS4" s="794" t="s">
        <v>83</v>
      </c>
      <c r="IT4" s="157"/>
      <c r="IU4" s="158"/>
      <c r="IV4" s="793" t="s">
        <v>314</v>
      </c>
      <c r="IW4" s="793" t="s">
        <v>321</v>
      </c>
      <c r="IX4" s="793" t="s">
        <v>322</v>
      </c>
      <c r="IY4" s="793" t="s">
        <v>83</v>
      </c>
      <c r="IZ4" s="953" t="s">
        <v>166</v>
      </c>
      <c r="JE4" s="964"/>
      <c r="JF4" s="963"/>
      <c r="JG4" s="963"/>
      <c r="JH4" s="963"/>
      <c r="JI4" s="963"/>
      <c r="JJ4" s="990"/>
      <c r="JK4" s="991"/>
      <c r="JL4" s="991"/>
      <c r="JM4" s="991"/>
      <c r="JN4" s="991"/>
      <c r="JO4" s="991"/>
      <c r="JP4" s="991"/>
      <c r="JQ4" s="991"/>
      <c r="JR4" s="991"/>
      <c r="JS4" s="991"/>
      <c r="JT4" s="991"/>
      <c r="JU4" s="991"/>
      <c r="JV4" s="991"/>
      <c r="JW4" s="991"/>
      <c r="JX4" s="991"/>
      <c r="JY4" s="991"/>
      <c r="JZ4" s="991"/>
      <c r="KA4" s="991"/>
      <c r="KB4" s="991"/>
      <c r="KC4" s="991"/>
      <c r="KD4" s="991"/>
      <c r="KE4" s="991"/>
      <c r="KF4" s="991"/>
      <c r="KG4" s="991"/>
      <c r="KH4" s="992"/>
    </row>
    <row r="5" spans="1:294" s="346" customFormat="1" ht="59.25" customHeight="1">
      <c r="A5" s="890"/>
      <c r="B5" s="794"/>
      <c r="C5" s="794"/>
      <c r="D5" s="794"/>
      <c r="E5" s="794"/>
      <c r="F5" s="794"/>
      <c r="G5" s="780"/>
      <c r="H5" s="780"/>
      <c r="I5" s="780"/>
      <c r="J5" s="60" t="str">
        <f>details!J5</f>
        <v>FIRST</v>
      </c>
      <c r="K5" s="60" t="str">
        <f>details!K5</f>
        <v>SECOND</v>
      </c>
      <c r="L5" s="60" t="str">
        <f>details!L5</f>
        <v>THIRD</v>
      </c>
      <c r="M5" s="301" t="s">
        <v>24</v>
      </c>
      <c r="N5" s="792"/>
      <c r="O5" s="794"/>
      <c r="P5" s="799"/>
      <c r="Q5" s="794"/>
      <c r="R5" s="801"/>
      <c r="S5" s="775"/>
      <c r="T5" s="775"/>
      <c r="U5" s="775"/>
      <c r="V5" s="775"/>
      <c r="W5" s="775"/>
      <c r="X5" s="60" t="str">
        <f>details!P5</f>
        <v>FIRST</v>
      </c>
      <c r="Y5" s="60" t="str">
        <f>details!Q5</f>
        <v>SECOND</v>
      </c>
      <c r="Z5" s="60" t="str">
        <f>details!R5</f>
        <v>THIRD</v>
      </c>
      <c r="AA5" s="301" t="s">
        <v>24</v>
      </c>
      <c r="AB5" s="792"/>
      <c r="AC5" s="794"/>
      <c r="AD5" s="799"/>
      <c r="AE5" s="794"/>
      <c r="AF5" s="801"/>
      <c r="AG5" s="775"/>
      <c r="AH5" s="775"/>
      <c r="AI5" s="775"/>
      <c r="AJ5" s="775"/>
      <c r="AK5" s="775"/>
      <c r="AL5" s="792"/>
      <c r="AM5" s="780"/>
      <c r="AN5" s="60" t="str">
        <f>details!W5</f>
        <v>FIRST</v>
      </c>
      <c r="AO5" s="60" t="str">
        <f>details!X5</f>
        <v>SECOND</v>
      </c>
      <c r="AP5" s="60" t="str">
        <f>details!Y5</f>
        <v>THIRD</v>
      </c>
      <c r="AQ5" s="301" t="s">
        <v>24</v>
      </c>
      <c r="AR5" s="792"/>
      <c r="AS5" s="60" t="str">
        <f>details!AA5</f>
        <v>THEORY</v>
      </c>
      <c r="AT5" s="60" t="str">
        <f>details!AB5</f>
        <v>PRACTICAL</v>
      </c>
      <c r="AU5" s="301" t="s">
        <v>24</v>
      </c>
      <c r="AV5" s="800"/>
      <c r="AW5" s="799"/>
      <c r="AX5" s="60" t="str">
        <f>details!AC5</f>
        <v>THEORY</v>
      </c>
      <c r="AY5" s="60" t="str">
        <f>details!AD5</f>
        <v>PRACTICAL</v>
      </c>
      <c r="AZ5" s="301" t="s">
        <v>24</v>
      </c>
      <c r="BA5" s="799"/>
      <c r="BB5" s="799"/>
      <c r="BC5" s="801"/>
      <c r="BD5" s="775"/>
      <c r="BE5" s="775"/>
      <c r="BF5" s="775"/>
      <c r="BG5" s="775"/>
      <c r="BH5" s="775"/>
      <c r="BI5" s="775"/>
      <c r="BJ5" s="775"/>
      <c r="BK5" s="775"/>
      <c r="BL5" s="775"/>
      <c r="BM5" s="775"/>
      <c r="BN5" s="775"/>
      <c r="BO5" s="775"/>
      <c r="BP5" s="794"/>
      <c r="BQ5" s="780"/>
      <c r="BR5" s="60" t="str">
        <f>details!AF5</f>
        <v>FIRST</v>
      </c>
      <c r="BS5" s="60" t="str">
        <f>details!AG5</f>
        <v>SECOND</v>
      </c>
      <c r="BT5" s="60" t="str">
        <f>details!AH5</f>
        <v>THIRD</v>
      </c>
      <c r="BU5" s="301" t="s">
        <v>24</v>
      </c>
      <c r="BV5" s="792"/>
      <c r="BW5" s="60" t="str">
        <f>details!AJ5</f>
        <v>THEORY</v>
      </c>
      <c r="BX5" s="60" t="str">
        <f>details!AK5</f>
        <v>PRACTICAL</v>
      </c>
      <c r="BY5" s="301" t="s">
        <v>24</v>
      </c>
      <c r="BZ5" s="800"/>
      <c r="CA5" s="799"/>
      <c r="CB5" s="60" t="str">
        <f>details!AL5</f>
        <v>THEORY</v>
      </c>
      <c r="CC5" s="60" t="str">
        <f>details!AM5</f>
        <v>PRACTICAL</v>
      </c>
      <c r="CD5" s="301" t="s">
        <v>24</v>
      </c>
      <c r="CE5" s="799"/>
      <c r="CF5" s="799"/>
      <c r="CG5" s="801"/>
      <c r="CH5" s="775"/>
      <c r="CI5" s="775"/>
      <c r="CJ5" s="775"/>
      <c r="CK5" s="775"/>
      <c r="CL5" s="775"/>
      <c r="CM5" s="775"/>
      <c r="CN5" s="775"/>
      <c r="CO5" s="775"/>
      <c r="CP5" s="775"/>
      <c r="CQ5" s="775"/>
      <c r="CR5" s="775"/>
      <c r="CS5" s="775"/>
      <c r="CT5" s="792"/>
      <c r="CU5" s="798"/>
      <c r="CV5" s="60" t="str">
        <f>details!AO5</f>
        <v>FIRST</v>
      </c>
      <c r="CW5" s="60" t="str">
        <f>details!AP5</f>
        <v>SECOND</v>
      </c>
      <c r="CX5" s="60" t="str">
        <f>details!AQ5</f>
        <v>THIRD</v>
      </c>
      <c r="CY5" s="301" t="s">
        <v>24</v>
      </c>
      <c r="CZ5" s="792"/>
      <c r="DA5" s="60" t="str">
        <f>details!AS5</f>
        <v>THEORY</v>
      </c>
      <c r="DB5" s="60" t="str">
        <f>details!AT5</f>
        <v>PRACTICAL</v>
      </c>
      <c r="DC5" s="301" t="s">
        <v>24</v>
      </c>
      <c r="DD5" s="893"/>
      <c r="DE5" s="782"/>
      <c r="DF5" s="60" t="str">
        <f>details!AU5</f>
        <v>THEORY</v>
      </c>
      <c r="DG5" s="60" t="str">
        <f>details!AV5</f>
        <v>PRACTICAL</v>
      </c>
      <c r="DH5" s="301" t="s">
        <v>24</v>
      </c>
      <c r="DI5" s="782"/>
      <c r="DJ5" s="782"/>
      <c r="DK5" s="859"/>
      <c r="DL5" s="777"/>
      <c r="DM5" s="777"/>
      <c r="DN5" s="777"/>
      <c r="DO5" s="777"/>
      <c r="DP5" s="777"/>
      <c r="DQ5" s="777"/>
      <c r="DR5" s="777"/>
      <c r="DS5" s="777"/>
      <c r="DT5" s="777"/>
      <c r="DU5" s="777"/>
      <c r="DV5" s="777"/>
      <c r="DW5" s="777"/>
      <c r="DX5" s="775"/>
      <c r="DY5" s="792"/>
      <c r="DZ5" s="780"/>
      <c r="EA5" s="60" t="str">
        <f>details!AX5</f>
        <v>FIRST</v>
      </c>
      <c r="EB5" s="60" t="str">
        <f>details!AY5</f>
        <v>SECOND</v>
      </c>
      <c r="EC5" s="60" t="str">
        <f>details!AZ5</f>
        <v>THIRD</v>
      </c>
      <c r="ED5" s="301" t="s">
        <v>24</v>
      </c>
      <c r="EE5" s="792"/>
      <c r="EF5" s="60" t="str">
        <f>details!BB5</f>
        <v>THEORY</v>
      </c>
      <c r="EG5" s="60" t="str">
        <f>details!BC5</f>
        <v>PRACTICAL</v>
      </c>
      <c r="EH5" s="301" t="s">
        <v>24</v>
      </c>
      <c r="EI5" s="800"/>
      <c r="EJ5" s="799"/>
      <c r="EK5" s="60" t="str">
        <f>details!BD5</f>
        <v>THEORY</v>
      </c>
      <c r="EL5" s="60" t="str">
        <f>details!BE5</f>
        <v>PRACTICAL</v>
      </c>
      <c r="EM5" s="301" t="s">
        <v>24</v>
      </c>
      <c r="EN5" s="799"/>
      <c r="EO5" s="799"/>
      <c r="EP5" s="801"/>
      <c r="EQ5" s="775"/>
      <c r="ER5" s="775"/>
      <c r="ES5" s="775"/>
      <c r="ET5" s="775"/>
      <c r="EU5" s="775"/>
      <c r="EV5" s="775"/>
      <c r="EW5" s="775"/>
      <c r="EX5" s="775"/>
      <c r="EY5" s="775"/>
      <c r="EZ5" s="775"/>
      <c r="FA5" s="775"/>
      <c r="FB5" s="775"/>
      <c r="FC5" s="60" t="str">
        <f>details!BF5</f>
        <v>FIRST</v>
      </c>
      <c r="FD5" s="60" t="str">
        <f>details!BG5</f>
        <v>SECOND</v>
      </c>
      <c r="FE5" s="60" t="str">
        <f>details!BH5</f>
        <v>THIRD</v>
      </c>
      <c r="FF5" s="301" t="s">
        <v>24</v>
      </c>
      <c r="FG5" s="794"/>
      <c r="FH5" s="799"/>
      <c r="FI5" s="794"/>
      <c r="FJ5" s="801"/>
      <c r="FK5" s="775"/>
      <c r="FL5" s="775"/>
      <c r="FM5" s="775"/>
      <c r="FN5" s="775"/>
      <c r="FO5" s="775"/>
      <c r="FP5" s="794"/>
      <c r="FQ5" s="794"/>
      <c r="FR5" s="794"/>
      <c r="FS5" s="801"/>
      <c r="FT5" s="775"/>
      <c r="FU5" s="775"/>
      <c r="FV5" s="775"/>
      <c r="FW5" s="775"/>
      <c r="FX5" s="775"/>
      <c r="FY5" s="881"/>
      <c r="FZ5" s="881"/>
      <c r="GA5" s="881"/>
      <c r="GB5" s="881"/>
      <c r="GC5" s="881"/>
      <c r="GD5" s="775"/>
      <c r="GE5" s="775"/>
      <c r="GF5" s="775"/>
      <c r="GG5" s="775"/>
      <c r="GH5" s="775"/>
      <c r="GI5" s="775"/>
      <c r="GJ5" s="848"/>
      <c r="GK5" s="780" t="str">
        <f>details!CT3</f>
        <v xml:space="preserve">TOTAL UPTO AUGUST </v>
      </c>
      <c r="GL5" s="780"/>
      <c r="GM5" s="780" t="str">
        <f>details!CX3</f>
        <v>TOTAL UPTO OCTOBER</v>
      </c>
      <c r="GN5" s="780"/>
      <c r="GO5" s="780" t="str">
        <f>details!DB3</f>
        <v xml:space="preserve">TOTAL UPTO DECEMBER </v>
      </c>
      <c r="GP5" s="780"/>
      <c r="GQ5" s="786" t="str">
        <f>details!DF3</f>
        <v xml:space="preserve">TOTAL UPTO FEBRUARY </v>
      </c>
      <c r="GR5" s="805"/>
      <c r="GS5" s="780" t="str">
        <f>details!DJ3</f>
        <v xml:space="preserve"> TOTAL FOR THE SESSION</v>
      </c>
      <c r="GT5" s="780"/>
      <c r="GU5" s="60" t="s">
        <v>368</v>
      </c>
      <c r="GV5" s="804" t="str">
        <f>GV4</f>
        <v>HINDI COMPULSORY</v>
      </c>
      <c r="GW5" s="804"/>
      <c r="GX5" s="804" t="s">
        <v>159</v>
      </c>
      <c r="GY5" s="804" t="str">
        <f>GY4</f>
        <v>ENGLISH COMPULSORY</v>
      </c>
      <c r="GZ5" s="804"/>
      <c r="HA5" s="804" t="s">
        <v>159</v>
      </c>
      <c r="HB5" s="791"/>
      <c r="HC5" s="804" t="str">
        <f>AM3</f>
        <v>HOME SCIENCE</v>
      </c>
      <c r="HD5" s="804" t="str">
        <f>AO3</f>
        <v>PHYSICS</v>
      </c>
      <c r="HE5" s="804" t="str">
        <f>AQ3</f>
        <v/>
      </c>
      <c r="HF5" s="804" t="str">
        <f>AT3</f>
        <v/>
      </c>
      <c r="HG5" s="804" t="str">
        <f>AV3</f>
        <v/>
      </c>
      <c r="HH5" s="804" t="str">
        <f>AX3</f>
        <v/>
      </c>
      <c r="HI5" s="804" t="str">
        <f>AZ3</f>
        <v>DRAWING</v>
      </c>
      <c r="HJ5" s="804" t="str">
        <f>BB3</f>
        <v>MUSIC INSTR. FLUTE</v>
      </c>
      <c r="HK5" s="804"/>
      <c r="HL5" s="804" t="s">
        <v>159</v>
      </c>
      <c r="HM5" s="791"/>
      <c r="HN5" s="804" t="str">
        <f>BQ3</f>
        <v>GEOGRAPHY</v>
      </c>
      <c r="HO5" s="804" t="str">
        <f>BS3</f>
        <v>CHEMISTRY</v>
      </c>
      <c r="HP5" s="804" t="str">
        <f>BU3</f>
        <v/>
      </c>
      <c r="HQ5" s="804" t="str">
        <f>BX3</f>
        <v/>
      </c>
      <c r="HR5" s="804" t="str">
        <f>BZ3</f>
        <v/>
      </c>
      <c r="HS5" s="804" t="str">
        <f>CB3</f>
        <v/>
      </c>
      <c r="HT5" s="804" t="str">
        <f>CD3</f>
        <v>DRAWING</v>
      </c>
      <c r="HU5" s="804" t="str">
        <f>CF3</f>
        <v>MUSIC INSTR. FLUTE</v>
      </c>
      <c r="HV5" s="804"/>
      <c r="HW5" s="804" t="s">
        <v>159</v>
      </c>
      <c r="HX5" s="791"/>
      <c r="HY5" s="804" t="str">
        <f>CU3</f>
        <v>HOME SCIENCE</v>
      </c>
      <c r="HZ5" s="804" t="str">
        <f>CW3</f>
        <v>MATHEMATICS</v>
      </c>
      <c r="IA5" s="804" t="str">
        <f>CY3</f>
        <v/>
      </c>
      <c r="IB5" s="804" t="str">
        <f>DB3</f>
        <v/>
      </c>
      <c r="IC5" s="804" t="str">
        <f>DD3</f>
        <v/>
      </c>
      <c r="ID5" s="804" t="str">
        <f>DF3</f>
        <v/>
      </c>
      <c r="IE5" s="804" t="str">
        <f>DH3</f>
        <v>TYPING</v>
      </c>
      <c r="IF5" s="804" t="str">
        <f>DJ3</f>
        <v>SHORT HAND</v>
      </c>
      <c r="IG5" s="840"/>
      <c r="IH5" s="804" t="s">
        <v>159</v>
      </c>
      <c r="II5" s="804" t="str">
        <f>FC3</f>
        <v>Azadi ke Baad ka Swarnim Bharat</v>
      </c>
      <c r="IJ5" s="804" t="str">
        <f>FP3</f>
        <v>JEEVAN KAUShAL</v>
      </c>
      <c r="IK5" s="796" t="s">
        <v>161</v>
      </c>
      <c r="IL5" s="796" t="s">
        <v>160</v>
      </c>
      <c r="IM5" s="796" t="s">
        <v>162</v>
      </c>
      <c r="IN5" s="796" t="s">
        <v>163</v>
      </c>
      <c r="IO5" s="796" t="s">
        <v>164</v>
      </c>
      <c r="IP5" s="797"/>
      <c r="IQ5" s="795"/>
      <c r="IR5" s="794"/>
      <c r="IS5" s="794"/>
      <c r="IT5" s="152"/>
      <c r="IU5" s="299" t="s">
        <v>152</v>
      </c>
      <c r="IV5" s="783"/>
      <c r="IW5" s="783"/>
      <c r="IX5" s="783"/>
      <c r="IY5" s="783"/>
      <c r="IZ5" s="954"/>
      <c r="JE5" s="402" t="s">
        <v>373</v>
      </c>
      <c r="JF5" s="394" t="str">
        <f>J110</f>
        <v>HINDI COMPULSORY</v>
      </c>
      <c r="JG5" s="394" t="str">
        <f>X110</f>
        <v>ENGLISH COMPULSORY</v>
      </c>
      <c r="JH5" s="395" t="str">
        <f>AM110</f>
        <v>HOME SCIENCE</v>
      </c>
      <c r="JI5" s="396" t="str">
        <f>AO110</f>
        <v>PHYSICS</v>
      </c>
      <c r="JJ5" s="395" t="str">
        <f>AQ110</f>
        <v/>
      </c>
      <c r="JK5" s="396" t="str">
        <f>AT110</f>
        <v/>
      </c>
      <c r="JL5" s="397" t="str">
        <f>AV110</f>
        <v/>
      </c>
      <c r="JM5" s="398" t="str">
        <f>AX110</f>
        <v/>
      </c>
      <c r="JN5" s="395" t="str">
        <f>AZ110</f>
        <v>DRAWING</v>
      </c>
      <c r="JO5" s="396" t="str">
        <f>BB110</f>
        <v>MUSIC INSTR. FLUTE</v>
      </c>
      <c r="JP5" s="396" t="str">
        <f>BQ110</f>
        <v>GEOGRAPHY</v>
      </c>
      <c r="JQ5" s="396" t="str">
        <f>BS110</f>
        <v>CHEMISTRY</v>
      </c>
      <c r="JR5" s="396" t="str">
        <f>BU110</f>
        <v/>
      </c>
      <c r="JS5" s="396" t="str">
        <f>BX110</f>
        <v/>
      </c>
      <c r="JT5" s="396" t="str">
        <f>BZ110</f>
        <v/>
      </c>
      <c r="JU5" s="396" t="str">
        <f>CB110</f>
        <v/>
      </c>
      <c r="JV5" s="396" t="str">
        <f>CD110</f>
        <v>DRAWING</v>
      </c>
      <c r="JW5" s="396" t="str">
        <f>CF110</f>
        <v>MUSIC INSTR. FLUTE</v>
      </c>
      <c r="JX5" s="396" t="str">
        <f>CU110</f>
        <v>HOME SCIENCE</v>
      </c>
      <c r="JY5" s="396" t="str">
        <f>CW110</f>
        <v>MATHEMATICS</v>
      </c>
      <c r="JZ5" s="396" t="str">
        <f>CY110</f>
        <v/>
      </c>
      <c r="KA5" s="396" t="str">
        <f>DB110</f>
        <v/>
      </c>
      <c r="KB5" s="396" t="str">
        <f>DD110</f>
        <v/>
      </c>
      <c r="KC5" s="396" t="str">
        <f>DF110</f>
        <v/>
      </c>
      <c r="KD5" s="396" t="str">
        <f>DH110</f>
        <v>TYPING</v>
      </c>
      <c r="KE5" s="396" t="str">
        <f>DJ110</f>
        <v>SHORT HAND</v>
      </c>
      <c r="KF5" s="396" t="s">
        <v>375</v>
      </c>
      <c r="KG5" s="396" t="str">
        <f>FC110</f>
        <v>Azadi ke Baad ka Swarnim Bharat</v>
      </c>
      <c r="KH5" s="403" t="str">
        <f>FP110</f>
        <v>JEEVAN KAUShAL</v>
      </c>
    </row>
    <row r="6" spans="1:294" s="352" customFormat="1" ht="13" customHeight="1">
      <c r="A6" s="867" t="s">
        <v>47</v>
      </c>
      <c r="B6" s="868"/>
      <c r="C6" s="868"/>
      <c r="D6" s="868"/>
      <c r="E6" s="868"/>
      <c r="F6" s="868"/>
      <c r="G6" s="868"/>
      <c r="H6" s="873" t="str">
        <f>IF(details!I6="","",details!I6)</f>
        <v>MAX. MARKS FOR TH. SUBJECTS</v>
      </c>
      <c r="I6" s="874"/>
      <c r="J6" s="305">
        <f>IF(details!J6="","",details!J6)</f>
        <v>10</v>
      </c>
      <c r="K6" s="305">
        <f>IF(details!K6="","",details!K6)</f>
        <v>10</v>
      </c>
      <c r="L6" s="305">
        <f>IF(details!L6="","",details!L6)</f>
        <v>8</v>
      </c>
      <c r="M6" s="258">
        <f>IF(AND(J6="",K6="",L6=""),"",SUM(J6:L6))</f>
        <v>28</v>
      </c>
      <c r="N6" s="478">
        <f>IF(details!M6="","",details!M6)</f>
        <v>2</v>
      </c>
      <c r="O6" s="305">
        <f>IF(details!N6="","",details!N6)</f>
        <v>70</v>
      </c>
      <c r="P6" s="258">
        <f>IF(AND(M6="",O6=""),"",SUM(M6:O6))</f>
        <v>100</v>
      </c>
      <c r="Q6" s="305">
        <f>IF(details!O6="","",details!O6)</f>
        <v>100</v>
      </c>
      <c r="R6" s="259">
        <f>IF(AND(P6="",Q6=""),"",SUM(P6:Q6))</f>
        <v>200</v>
      </c>
      <c r="S6" s="310">
        <f>COUNTIF(J6:L6,"NA")*J$6+COUNTIF(J6:L6,"ML")*J$6+COUNTIF(O6,"ML")*O$6+COUNTIF(O6,"NA")*O$6</f>
        <v>0</v>
      </c>
      <c r="T6" s="61" t="str">
        <f>IF(OR($E6="NSO",$E6=""),"",IF(AND(J6="",K6="",L6="",O6="",Q6=""),"",IF(AND(K6="",L6="",O6="",Q6=""),J$6-S6,IF(AND(L6="",O6="",Q6=""),J$6+K$6-S6,IF(AND(L6="",Q6=""),J$6+K$6+O$6-S6,IF(Q6="",M$6+O$6-S6,R$6-S6))))))</f>
        <v/>
      </c>
      <c r="U6" s="310" t="str">
        <f>IF(AND(OR(J6="ab",J6="ml"),OR(K6="ab",K6="ml"),OR(L6="ab",L6="ml")),"AB",IF(AND(OR(J6="ab",J6="ml"),OR(K6="ab",K6="ml"),OR(O6="ab",O6="ml")),"AB",IF(AND(OR(J6="ab",J6="ml"),OR(O6="ab",O6="ml"),OR(L6="ab",L6="ml")),"AB",IF(AND(OR(O6="ab",O6="ml"),OR(K6="ab",K6="ml"),OR(L6="ab",L6="ml")),"AB",""))))</f>
        <v/>
      </c>
      <c r="V6" s="310" t="str">
        <f>IF(OR($E6="NSO",$E6="",Q6=""),"",IF(OR(U6="AB",Q6="ab"),"AB",IF(Q6="ML","RE",IF(AND(R6&gt;=36%*T6,Q6&gt;=20),"P",IF(AND(R6&gt;=34%*T6,COUNTIF(J6:Q6,"ML")=0,Q6&gt;=20),"G2",IF(AND(R6&gt;=31%*T6,COUNTIF(J6:Q6,"ML")=0,Q6&gt;=20),"G1",IF(R6&gt;=25%*T6,"S","F")))))))</f>
        <v/>
      </c>
      <c r="W6" s="310" t="str">
        <f>IF(OR(V6="",V6=0,V6="S",V6="RE",V6="F",V6="AB"),V6,IF(R6&gt;=60%*T6,"I",IF(R6&gt;=48%*T6,"II",IF(R6&gt;=36%*T6,"III",V6))))</f>
        <v/>
      </c>
      <c r="X6" s="305">
        <f>IF(details!P6="","",details!P6)</f>
        <v>10</v>
      </c>
      <c r="Y6" s="305">
        <f>IF(details!Q6="","",details!Q6)</f>
        <v>10</v>
      </c>
      <c r="Z6" s="305">
        <f>IF(details!R6="","",details!R6)</f>
        <v>8</v>
      </c>
      <c r="AA6" s="258">
        <f>IF(AND(X6="",Y6="",Z6=""),"",SUM(X6:Z6))</f>
        <v>28</v>
      </c>
      <c r="AB6" s="478">
        <f>IF(details!S6="","",details!S6)</f>
        <v>2</v>
      </c>
      <c r="AC6" s="305">
        <f>IF(details!T6="","",details!T6)</f>
        <v>70</v>
      </c>
      <c r="AD6" s="258">
        <f>IF(AND(AA6="",AC6=""),"",SUM(AA6:AC6))</f>
        <v>100</v>
      </c>
      <c r="AE6" s="305">
        <f>IF(details!U6="","",details!U6)</f>
        <v>100</v>
      </c>
      <c r="AF6" s="259">
        <f>IF(AND(AD6="",AE6=""),"",SUM(AD6:AE6))</f>
        <v>200</v>
      </c>
      <c r="AG6" s="310">
        <f t="shared" ref="AG6:AG13" si="0">COUNTIF(X6:Z6,"NA")*X$6+COUNTIF(X6:Z6,"ML")*X$6+COUNTIF(AC6,"ML")*AC$6+COUNTIF(AC6,"NAl")*AC$6</f>
        <v>0</v>
      </c>
      <c r="AH6" s="61" t="str">
        <f>IF(OR($E6="NSO",$E6=""),"",IF(AND(X6="",Y6="",Z6="",AC6="",AE6=""),"",IF(AND(Y6="",Z6="",AC6="",AE6=""),X$6-AG6,IF(AND(Z6="",AC6="",AE6=""),X$6+Y$6-AG6,IF(AND(Z6="",AE6=""),X$6+Y$6+AC$6-AG6,IF(AE6="",AA$6+AC$6-AG6,AF$6-AG6))))))</f>
        <v/>
      </c>
      <c r="AI6" s="310" t="str">
        <f>IF(AND(OR(X6="ab",X6="ml"),OR(Y6="ab",Y6="ml"),OR(Z6="ab",Z6="ml")),"AB",IF(AND(OR(X6="ab",X6="ml"),OR(Y6="ab",Y6="ml"),OR(AC6="ab",AC6="ml")),"AB",IF(AND(OR(X6="ab",X6="ml"),OR(AC6="ab",AC6="ml"),OR(Z6="ab",Z6="ml")),"AB",IF(AND(OR(AC6="ab",AC6="ml"),OR(Y6="ab",Y6="ml"),OR(Z6="ab",Z6="ml")),"AB",""))))</f>
        <v/>
      </c>
      <c r="AJ6" s="310" t="str">
        <f>IF(OR($E6="NSO",$E6="",AE6=""),"",IF(OR(AI6="AB",AE6="ab"),"AB",IF(AE6="ML","RE",IF(AND(AF6&gt;=36%*AH6,AE6&gt;=20),"P",IF(AND(AF6&gt;=34%*AH6,#REF!=0,AE6&gt;=20),"G2",IF(AND(AF6&gt;=31%*AH6,#REF!=0,AE6&gt;=20),"G1",IF(AF6&gt;=25%*AH6,"S","F")))))))</f>
        <v/>
      </c>
      <c r="AK6" s="310" t="str">
        <f>IF(OR(AJ6="",AJ6=0,AJ6="S",AJ6="RE",AJ6="F",AJ6="AB"),AJ6,IF(AF6&gt;=60%*AH6,"I",IF(AF6&gt;=48%*AH6,"II",IF(AF6&gt;=36%*AH6,"III",AJ6))))</f>
        <v/>
      </c>
      <c r="AL6" s="802">
        <f>IF(details!V6="","",details!V6)</f>
        <v>0</v>
      </c>
      <c r="AM6" s="802" t="s">
        <v>342</v>
      </c>
      <c r="AN6" s="305">
        <f>IF(details!W6="","",details!W6)</f>
        <v>10</v>
      </c>
      <c r="AO6" s="305">
        <f>IF(details!X6="","",details!X6)</f>
        <v>10</v>
      </c>
      <c r="AP6" s="305">
        <f>IF(details!Y6="","",details!Y6)</f>
        <v>9</v>
      </c>
      <c r="AQ6" s="305">
        <f>IF(AND(AN6="",AO6="",AP6=""),"",SUM(AN6:AP6))</f>
        <v>29</v>
      </c>
      <c r="AR6" s="478">
        <f>IF(details!Z6="","",details!Z6)</f>
        <v>1</v>
      </c>
      <c r="AS6" s="260">
        <f>IF(details!AA6="","",details!AA6)</f>
        <v>70</v>
      </c>
      <c r="AT6" s="260" t="str">
        <f>IF(details!AB6="","",details!AB6)</f>
        <v/>
      </c>
      <c r="AU6" s="258">
        <f>SUM(AS6,AT6)</f>
        <v>70</v>
      </c>
      <c r="AV6" s="481">
        <f>IF(AND(AQ6="",AR6="",AS6=""),"",SUM(AQ6,AR6,AS6))</f>
        <v>100</v>
      </c>
      <c r="AW6" s="481">
        <f>IF(AND(AQ6="",AR6="",AU6=""),"",SUM(AQ6,AR6,AU6))</f>
        <v>100</v>
      </c>
      <c r="AX6" s="260">
        <f>IF(details!AC6="","",details!AC6)</f>
        <v>100</v>
      </c>
      <c r="AY6" s="260" t="str">
        <f>IF(details!AD6="","",details!AD6)</f>
        <v/>
      </c>
      <c r="AZ6" s="258">
        <f>SUM(AX6,AY6)</f>
        <v>100</v>
      </c>
      <c r="BA6" s="261">
        <f>SUM(AV6,AX6)</f>
        <v>200</v>
      </c>
      <c r="BB6" s="261">
        <f>SUM(AT6,AY6)</f>
        <v>0</v>
      </c>
      <c r="BC6" s="259">
        <f>SUM(BA6,BB6)</f>
        <v>200</v>
      </c>
      <c r="BD6" s="263">
        <f>IF(AT6="",(COUNTIF(AN6:AP6,"NA")*AN$6+COUNTIF(AN6:AP6,"ML")*AN$6+COUNTIF(AS6,"ML")*AS$6+COUNTIF(AS6,"NA")*AS$6),IF(OR(AM6=AZ$3,AM6=BB$3),(COUNTIF(AN6:AP6,"NA")*AN$8+COUNTIF(AN6:AP6,"ML")*AN$8+COUNTIF(AS6,"ML")*AS$8+COUNTIF(AS6,"NA")*AS$8),(COUNTIF(AN6:AP6,"NA")*AN$7+COUNTIF(AN6:AP6,"ML")*AN$7+COUNTIF(AS6,"ML")*AS$7+COUNTIF(AS6,"NA")*AS$7)))</f>
        <v>0</v>
      </c>
      <c r="BE6" s="310" t="str">
        <f>IF(AT6="","",IF(OR(AM6=AZ$3,AM6=BB$3),(COUNTIF(AT6,"ML")*AT$8+COUNTIF(AT6,"NA")*AT$8),(COUNTIF(AT6,"ML")*AT$7+COUNTIF(AT6,"NA")*AT$7)))</f>
        <v/>
      </c>
      <c r="BF6" s="61" t="str">
        <f t="shared" ref="BF6:BF37" si="1">IF(OR($E6="NSO",$E6="",BA6=""),"",IF(AND(AT6="",AY6=""),AX$6,IF(OR(AM6=AZ$3,AM6=BB$3),AX$8,AX$7)))</f>
        <v/>
      </c>
      <c r="BG6" s="61" t="str">
        <f>IF(OR($E6="NSO",$E6="",BA6=""),"",IF(AND(AT6="",AY6=""),"",IF(OR(AM6=AZ$3,AM9=BB$3),AY$8,AY$7)))</f>
        <v/>
      </c>
      <c r="BH6" s="61"/>
      <c r="BI6" s="61" t="str">
        <f t="shared" ref="BI6:BI37" si="2">IF(OR($E6="NSO",$E6="",BA6="",AX6="ML"),"",IF(AND(AT6="",AY6=""),BA$6-BD6,IF(OR(AM6=AZ$3,AM6=BB$3),BA$8-BD6,BA$7-BD6)))</f>
        <v/>
      </c>
      <c r="BJ6" s="61" t="str">
        <f t="shared" ref="BJ6:BJ37" si="3">IF(OR($E6="NSO",$E6="",BA6="",AY6="ML"),"",IF(AND(AT6="",AY6=""),"",IF(OR(AM6=AZ$3,AM6=BB$3),BB$8-BE6,BB$7-BE6)))</f>
        <v/>
      </c>
      <c r="BK6" s="263">
        <f t="shared" ref="BK6:BK37" si="4">IF(OR(AX6="ML",AY6="ML"),"",SUM(BI6,BJ6))</f>
        <v>0</v>
      </c>
      <c r="BL6" s="310" t="str">
        <f t="shared" ref="BL6:BL37" si="5">IF(AND(OR(AN6="ab",AN6="ml"),OR(AO6="ab",AO6="ml"),OR(AP6="ab",AP6="ml")),"AB",IF(AND(OR(AN6="ab",AN6="ml"),OR(AO6="ab",AO6="ml"),OR(AU6="ab",AU6="ml")),"AB",IF(AND(OR(AN6="ab",AN6="ml"),OR(AU6="ab",AU6="ml"),OR(AP6="ab",AP6="ml")),"AB",IF(AND(OR(AU6="ab",AU6="ml"),OR(AO6="ab",AO6="ml"),OR(AP6="ab",AP6="ml")),"AB",""))))</f>
        <v/>
      </c>
      <c r="BM6" s="61" t="str">
        <f t="shared" ref="BM6:BM37" si="6">IF(OR($E6="NSO",$E6="",AZ6=""),"",IF(OR(AY6="AB",BL6="AB"),"AB",IF(AZ6="ML","RE",IF(AND(BA6&gt;=36%*BI6,AX6&gt;=20%*BF6),"P",IF(AND(BA6&gt;=34%*BI6,COUNTIF(AP6:AY6,"ML")=0,AX6&gt;=20%*BF6),"G2",IF(AND(BA6&gt;=31%*BI6,COUNTIF(AP6:AY6,"ML")=0,AX6&gt;=20%*BF6),"G1",IF(AND(BA6&gt;=25%*BI6),"S","F")))))))</f>
        <v/>
      </c>
      <c r="BN6" s="61" t="str">
        <f t="shared" ref="BN6:BN37" si="7">IF(OR($E6="NSO",$E6="",AY6="",AZ6=""),"",IF(OR(AZ6="AB",BL6="AB"),"AB",IF(AZ6="MLP","REP",IF(OR(AY6&lt;36%*BG6,BB6&lt;36%*BJ6),"FP","P"))))</f>
        <v/>
      </c>
      <c r="BO6" s="310" t="str">
        <f t="shared" ref="BO6:BO37" si="8">IF($E6="","",IF(OR(BM6="",BM6="F",BM6="RE",BM6="S",BM6="G1",BM6="G2"),BM6,IF(OR(BN6="FP",BN6="REP"),BN6,IF(BC6&gt;=75%*BK6,"D",IF(BC6&gt;=60%*BK6,"I",IF(BC6&gt;=48%*BK6,"II",IF(BC6&gt;=36%*BK6,"III",BM6)))))))</f>
        <v/>
      </c>
      <c r="BP6" s="802">
        <f>IF(details!AE6="","",details!AE6)</f>
        <v>0</v>
      </c>
      <c r="BQ6" s="802" t="s">
        <v>345</v>
      </c>
      <c r="BR6" s="305">
        <f>IF(details!AF6="","",details!AF6)</f>
        <v>10</v>
      </c>
      <c r="BS6" s="305">
        <f>IF(details!AG6="","",details!AG6)</f>
        <v>10</v>
      </c>
      <c r="BT6" s="305">
        <f>IF(details!AH6="","",details!AH6)</f>
        <v>9</v>
      </c>
      <c r="BU6" s="305">
        <f>IF(AND(BR6="",BS6="",BT6=""),"",SUM(BR6:BT6))</f>
        <v>29</v>
      </c>
      <c r="BV6" s="478">
        <f>IF(details!AI6="","",details!AI6)</f>
        <v>1</v>
      </c>
      <c r="BW6" s="260">
        <f>IF(details!AJ6="","",details!AJ6)</f>
        <v>70</v>
      </c>
      <c r="BX6" s="260" t="str">
        <f>IF(details!AK6="","",details!AK6)</f>
        <v/>
      </c>
      <c r="BY6" s="258">
        <f>SUM(BW6,BX6)</f>
        <v>70</v>
      </c>
      <c r="BZ6" s="481">
        <f>IF(AND(BU6="",BV6="",BW6=""),"",SUM(BU6,BV6,BW6))</f>
        <v>100</v>
      </c>
      <c r="CA6" s="481">
        <f>IF(AND(BU6="",BV6="",BY6=""),"",SUM(BU6,BV6,BY6))</f>
        <v>100</v>
      </c>
      <c r="CB6" s="260">
        <f>IF(details!AL6="","",details!AL6)</f>
        <v>100</v>
      </c>
      <c r="CC6" s="260" t="str">
        <f>IF(details!AM6="","",details!AM6)</f>
        <v/>
      </c>
      <c r="CD6" s="258">
        <f>SUM(CB6,CC6)</f>
        <v>100</v>
      </c>
      <c r="CE6" s="261">
        <f>SUM(BZ6,CB6)</f>
        <v>200</v>
      </c>
      <c r="CF6" s="261">
        <f>SUM(BX6,CC6)</f>
        <v>0</v>
      </c>
      <c r="CG6" s="259">
        <f>SUM(CE6,CF6)</f>
        <v>200</v>
      </c>
      <c r="CH6" s="263">
        <f t="shared" ref="CH6:CH37" si="9">IF(BX6="",(COUNTIF(BR6:BT6,"NA")*BR$6+COUNTIF(BR6:BT6,"ML")*BR$6+COUNTIF(BW6,"ML")*BW$6+COUNTIF(BW6,"NA")*BW$6),IF(OR(BQ6=CD$3,BQ6=CF$3),(COUNTIF(BR6:BT6,"NA")*BR$8+COUNTIF(BR6:BT6,"ML")*BR$8+COUNTIF(BW6,"ML")*BW$8+COUNTIF(BW6,"NA")*BW$8),(COUNTIF(BR6:BT6,"NA")*BR$7+COUNTIF(BR6:BT6,"ML")*BR$7+COUNTIF(BW6,"ML")*BW$7+COUNTIF(BW6,"NA")*BW$7)))</f>
        <v>0</v>
      </c>
      <c r="CI6" s="310" t="str">
        <f t="shared" ref="CI6:CI37" si="10">IF(BX6="","",IF(OR(BQ6=CD$3,BQ6=CF$3),(COUNTIF(BX6,"ML")*BX$8+COUNTIF(BX6,"NA")*BX$8),(COUNTIF(BX6,"ML")*BX$7+COUNTIF(BX6,"NA")*BX$7)))</f>
        <v/>
      </c>
      <c r="CJ6" s="61" t="str">
        <f t="shared" ref="CJ6:CJ37" si="11">IF(OR($E6="NSO",$E6="",CE6=""),"",IF(AND(BX6="",CC6=""),CB$6,IF(OR(BQ6=CD$3,BQ6=CF$3),CB$8,CB$7)))</f>
        <v/>
      </c>
      <c r="CK6" s="61" t="str">
        <f>IF(OR($E6="NSO",$E6="",CE6=""),"",IF(AND(BX6="",CC6=""),"",IF(OR(BQ6=CD$3,BQ9=CF$3),CC$8,CC$7)))</f>
        <v/>
      </c>
      <c r="CL6" s="61"/>
      <c r="CM6" s="61" t="str">
        <f t="shared" ref="CM6:CM37" si="12">IF(OR($E6="NSO",$E6="",CE6="",CB6="ML"),"",IF(AND(BX6="",CC6=""),CE$6-CH6,IF(OR(BQ6=CD$3,BQ6=CF$3),CE$8-CH6,CE$7-CH6)))</f>
        <v/>
      </c>
      <c r="CN6" s="61" t="str">
        <f t="shared" ref="CN6:CN37" si="13">IF(OR($E6="NSO",$E6="",CE6="",CC6="ML"),"",IF(AND(BX6="",CC6=""),"",IF(OR(BQ6=CD$3,BQ6=CF$3),CF$8-CI6,CF$7-CI6)))</f>
        <v/>
      </c>
      <c r="CO6" s="263">
        <f t="shared" ref="CO6:CO37" si="14">IF(OR(CB6="ML",CC6="ML"),"",SUM(CM6,CN6))</f>
        <v>0</v>
      </c>
      <c r="CP6" s="310" t="str">
        <f t="shared" ref="CP6:CP37" si="15">IF(AND(OR(BR6="ab",BR6="ml"),OR(BS6="ab",BS6="ml"),OR(BT6="ab",BT6="ml")),"AB",IF(AND(OR(BR6="ab",BR6="ml"),OR(BS6="ab",BS6="ml"),OR(BY6="ab",BY6="ml")),"AB",IF(AND(OR(BR6="ab",BR6="ml"),OR(BY6="ab",BY6="ml"),OR(BT6="ab",BT6="ml")),"AB",IF(AND(OR(BY6="ab",BY6="ml"),OR(BS6="ab",BS6="ml"),OR(BT6="ab",BT6="ml")),"AB",""))))</f>
        <v/>
      </c>
      <c r="CQ6" s="61" t="str">
        <f t="shared" ref="CQ6:CQ37" si="16">IF(OR($E6="NSO",$E6="",CD6=""),"",IF(OR(CC6="AB",CP6="AB"),"AB",IF(CD6="ML","RE",IF(AND(CE6&gt;=36%*CM6,CB6&gt;=20%*CJ6),"P",IF(AND(CE6&gt;=34%*CM6,COUNTIF(BT6:CC6,"ML")=0,CB6&gt;=20%*CJ6),"G2",IF(AND(CE6&gt;=31%*CM6,COUNTIF(BT6:CC6,"ML")=0,CB6&gt;=20%*CJ6),"G1",IF(AND(CE6&gt;=25%*CM6),"S","F")))))))</f>
        <v/>
      </c>
      <c r="CR6" s="61" t="str">
        <f t="shared" ref="CR6:CR37" si="17">IF(OR($E6="NSO",$E6="",CC6="",CD6=""),"",IF(OR(CD6="AB",CP6="AB"),"AB",IF(CD6="MLP","REP",IF(OR(CC6&lt;36%*CK6,CF6&lt;36%*CN6),"FP","P"))))</f>
        <v/>
      </c>
      <c r="CS6" s="310" t="str">
        <f>IF($E6="","",IF(OR(CQ6="",CQ6="F",CQ6="RE",CQ6="S",CQ6="G1",CQ6="G2"),CQ6,IF(OR(CR6="FP",CR6="REP"),CR6,IF(CG6&gt;=75%*CO6,"D",IF(CG6&gt;=60%*CO6,"I",IF(CG6&gt;=48%*CO6,"II",IF(CG6&gt;=36%*CO6,"III",CQ6)))))))</f>
        <v/>
      </c>
      <c r="CT6" s="802">
        <f>IF(details!AN6="","",details!AN6)</f>
        <v>0</v>
      </c>
      <c r="CU6" s="802" t="s">
        <v>344</v>
      </c>
      <c r="CV6" s="305">
        <f>IF(details!AO6="","",details!AO6)</f>
        <v>10</v>
      </c>
      <c r="CW6" s="305">
        <f>IF(details!AP6="","",details!AP6)</f>
        <v>10</v>
      </c>
      <c r="CX6" s="305">
        <f>IF(details!AQ6="","",details!AQ6)</f>
        <v>9</v>
      </c>
      <c r="CY6" s="305">
        <f>IF(AND(CV6="",CW6="",CX6=""),"",SUM(CV6:CX6))</f>
        <v>29</v>
      </c>
      <c r="CZ6" s="478">
        <f>IF(details!AR6="","",details!AR6)</f>
        <v>1</v>
      </c>
      <c r="DA6" s="260">
        <f>IF(details!AS6="","",details!AS6)</f>
        <v>70</v>
      </c>
      <c r="DB6" s="260" t="str">
        <f>IF(details!AT6="","",details!AT6)</f>
        <v/>
      </c>
      <c r="DC6" s="258">
        <f>SUM(DA6,DB6)</f>
        <v>70</v>
      </c>
      <c r="DD6" s="481">
        <f>IF(AND(CY6="",CZ6="",DA6=""),"",SUM(CY6,CZ6,DA6))</f>
        <v>100</v>
      </c>
      <c r="DE6" s="481">
        <f>IF(AND(CY6="",CZ6="",DC6=""),"",SUM(CY6,CZ6,DC6))</f>
        <v>100</v>
      </c>
      <c r="DF6" s="260">
        <f>IF(details!AU6="","",details!AU6)</f>
        <v>100</v>
      </c>
      <c r="DG6" s="260" t="str">
        <f>IF(details!AV6="","",details!AV6)</f>
        <v/>
      </c>
      <c r="DH6" s="258">
        <f>SUM(DF6,DG6)</f>
        <v>100</v>
      </c>
      <c r="DI6" s="261">
        <f>SUM(DD6,DF6)</f>
        <v>200</v>
      </c>
      <c r="DJ6" s="261">
        <f>SUM(DB6,DG6)</f>
        <v>0</v>
      </c>
      <c r="DK6" s="259">
        <f>SUM(DI6,DJ6)</f>
        <v>200</v>
      </c>
      <c r="DL6" s="263">
        <f>IF(DB6="",(COUNTIF(CV6:CX6,"NA")*CV$6+COUNTIF(CV6:CX6,"ML")*CV$6+COUNTIF(DA6,"ML")*DA$6+COUNTIF(DA6,"NA")*DA$6),IF(OR(CU6=DH$3,CU6=DJ$3),(COUNTIF(CV6:CX6,"NA")*CV$8+COUNTIF(CV6:CX6,"ML")*CV$8+COUNTIF(DA6,"ML")*DA$8+COUNTIF(DA6,"NA")*DA$8),(COUNTIF(CV6:CX6,"NA")*CV$7+COUNTIF(CV6:CX6,"ML")*CV$7+COUNTIF(DA6,"ML")*DA$7+COUNTIF(DA6,"NA")*DA$7)))</f>
        <v>0</v>
      </c>
      <c r="DM6" s="310" t="str">
        <f>IF(DB6="","",IF(OR(CU6=DH$3,CU6=DJ$3),(COUNTIF(DB6,"ML")*DB$8+COUNTIF(DB6,"NA")*DB$8),(COUNTIF(DB6,"ML")*DB$7+COUNTIF(DB6,"NA")*DB$7)))</f>
        <v/>
      </c>
      <c r="DN6" s="61" t="str">
        <f>IF(OR($E6="NSO",$E6="",DI6=""),"",IF(AND(DB6="",DG6=""),DF$6,IF(OR(CU6=DH$3,CU6=DJ$3),DF$8,DF$7)))</f>
        <v/>
      </c>
      <c r="DO6" s="61" t="str">
        <f>IF(OR($E6="NSO",$E6="",DI6=""),"",IF(AND(DB6="",DG6=""),"",IF(OR(CU6=DH$3,CU6=DJ$3),DG$8,DG$7)))</f>
        <v/>
      </c>
      <c r="DP6" s="61" t="str">
        <f>IF(OR($E6="NSO",$E6="",DI6=""),"",IF(AND(DB6="",DG6=""),"",IF(OR(CU6=DH$3,CU6=DJ$3),DB$8,DB$7)))</f>
        <v/>
      </c>
      <c r="DQ6" s="61" t="str">
        <f>IF(OR($E6="NSO",$E6="",DI6="",DF6="ML"),"",IF(AND(DB6="",DG6=""),DI$6-DL6,IF(OR(CU6=DH$3,CU6=DJ$3),DI$8-DL6,DI$7-DL6)))</f>
        <v/>
      </c>
      <c r="DR6" s="61" t="str">
        <f>IF(OR($E6="NSO",$E6="",DI6="",DG6="ML"),"",IF(AND(DB6="",DG6=""),"",IF(OR(CU6=DH$3,CU6=DJ$3),DJ$8-DM6,DJ$7-DM6)))</f>
        <v/>
      </c>
      <c r="DS6" s="263">
        <f>IF(OR(DF6="ML",DG6="ML"),"",SUM(DQ6,DR6))</f>
        <v>0</v>
      </c>
      <c r="DT6" s="310" t="str">
        <f>IF(AND(OR(CV6="ab",CV6="ml"),OR(CW6="ab",CW6="ml"),OR(CX6="ab",CX6="ml")),"AB",IF(AND(OR(CV6="ab",CV6="ml"),OR(CW6="ab",CW6="ml"),OR(DC6="ab",DC6="ml")),"AB",IF(AND(OR(CV6="ab",CV6="ml"),OR(DC6="ab",DC6="ml"),OR(CX6="ab",CX6="ml")),"AB",IF(AND(OR(DC6="ab",DC6="ml"),OR(CW6="ab",CW6="ml"),OR(CX6="ab",CX6="ml")),"AB",""))))</f>
        <v/>
      </c>
      <c r="DU6" s="61" t="str">
        <f>IF(OR($E6="NSO",$E6="",DH6=""),"",IF(OR(DG6="AB",DT6="AB"),"AB",IF(DH6="ML","RE",IF(AND(DI6&gt;=36%*DQ6,DF6&gt;=20%*DN6),"P",IF(AND(DI6&gt;=34%*DQ6,COUNTIF(CX6:DG6,"ML")=0,DF6&gt;=20%*DN6),"G2",IF(AND(DI6&gt;=31%*DQ6,COUNTIF(CX6:DG6,"ML")=0,DF6&gt;=20%*DN6),"G1",IF(AND(DI6&gt;=25%*DQ6),"S","F")))))))</f>
        <v/>
      </c>
      <c r="DV6" s="61" t="str">
        <f>IF(OR($E6="NSO",$E6="",DG6="",DH6=""),"",IF(OR(DH6="AB",DT6="AB"),"AB",IF(DH6="MLP","REP",IF(OR(DG6&lt;36%*DO6,DJ6&lt;36%*DR6),"FP","P"))))</f>
        <v/>
      </c>
      <c r="DW6" s="310" t="str">
        <f>IF($E6="","",IF(OR(DU6="",DU6="F",DU6="RE",DU6="S",DU6="G1",DU6="G2"),DU6,IF(OR(DV6="FP",DV6="REP"),DV6,IF(DK6&gt;=75%*DS6,"D",IF(DK6&gt;=60%*DS6,"I",IF(DK6&gt;=48%*DS6,"II",IF(DK6&gt;=36%*DS6,"III",DU6)))))))</f>
        <v/>
      </c>
      <c r="DX6" s="61">
        <f t="shared" ref="DX6:DX37" si="18">SUM(S6,AG6,BD6,BE6,CH6,CI6,DL6,DM6)</f>
        <v>0</v>
      </c>
      <c r="DY6" s="802" t="str">
        <f>IF(details!AWI6="","",details!AW6)</f>
        <v/>
      </c>
      <c r="DZ6" s="802" t="s">
        <v>796</v>
      </c>
      <c r="EA6" s="260">
        <f>IF(details!AX6="","",details!AX6)</f>
        <v>10</v>
      </c>
      <c r="EB6" s="260">
        <f>IF(details!AY6="","",details!AY6)</f>
        <v>10</v>
      </c>
      <c r="EC6" s="260">
        <f>IF(details!AZ6="","",details!AZ6)</f>
        <v>10</v>
      </c>
      <c r="ED6" s="261">
        <f>IF(AND(EA6="",EB6="",EC6=""),"",SUM(EA6:EC6))</f>
        <v>30</v>
      </c>
      <c r="EE6" s="260">
        <f>IF(details!BA6="","",details!BA6)</f>
        <v>0</v>
      </c>
      <c r="EF6" s="260">
        <f>IF(details!BB6="","",details!BB6)</f>
        <v>70</v>
      </c>
      <c r="EG6" s="260" t="str">
        <f>IF(details!BC6="","",details!BC6)</f>
        <v/>
      </c>
      <c r="EH6" s="261">
        <f>IF(AND(EF6="",EG6=""),"",IF(AND(EF6="ml",EG6="ml"),"ml",IF(AND(EF6="ml",EG6=""),"ml",IF(AND(EF6="AB",EG6="AB"),"AB",IF(AND(EF6="AB",EG6=""),"AB",SUM(EF6:EG6))))))</f>
        <v>70</v>
      </c>
      <c r="EI6" s="481">
        <f>IF(AND(ED6="",EE6="",EF6=""),"",SUM(ED6,EE6,EF6))</f>
        <v>100</v>
      </c>
      <c r="EJ6" s="481">
        <f>IF(AND(ED6="",EE6="",EH6=""),"",SUM(ED6,EE6,EH6))</f>
        <v>100</v>
      </c>
      <c r="EK6" s="260">
        <f>IF(details!BD6="","",details!BD6)</f>
        <v>100</v>
      </c>
      <c r="EL6" s="260" t="str">
        <f>IF(details!BE6="","",details!BE6)</f>
        <v/>
      </c>
      <c r="EM6" s="261">
        <f>IF(AND(EK6="",EL6=""),"",IF(OR(EK6="AB",EL6="AB"),"AB",IF(EK6="ML","ML",IF(AND(EK6&gt;=0,EL6="ML"),"MLP",SUM(EK6:EL6)))))</f>
        <v>100</v>
      </c>
      <c r="EN6" s="261">
        <f>IF(AND(EI6="",EK6=""),"",SUM(EI6,EK6))</f>
        <v>200</v>
      </c>
      <c r="EO6" s="261" t="str">
        <f>IF(AND(EG6="",EL6=""),"",SUM(EG6,EL6))</f>
        <v/>
      </c>
      <c r="EP6" s="531">
        <f>IF(AND(EN6="",EO6=""),"",SUM(EN6:EO6))</f>
        <v>200</v>
      </c>
      <c r="EQ6" s="263">
        <f>IF(EG6="",(COUNTIF(EA6:EC6,"NA")*EA$6+COUNTIF(EA6:EC6,"ML")*EA$6+COUNTIF(EF6,"ML")*EF$6+COUNTIF(EF6,"NA")*EF$6),IF(OR(DZ6=EM$3,DZ6=EO$3),(COUNTIF(EA6:EC6,"NA")*EA$8+COUNTIF(EA6:EC6,"ML")*EA$8+COUNTIF(EF6,"ML")*EF$8+COUNTIF(EF6,"NA")*EF$8),(COUNTIF(EA6:EC6,"NA")*EA$7+COUNTIF(EA6:EC6,"ML")*EA$7+COUNTIF(EF6,"ML")*EF$7+COUNTIF(EF6,"NA")*EF$7)))</f>
        <v>0</v>
      </c>
      <c r="ER6" s="310" t="str">
        <f>IF(EG6="","",IF(OR(DZ6=EM$3,DZ6=EO$3),(COUNTIF(EG6,"ML")*EG$8+COUNTIF(EG6,"NA")*EG$8),(COUNTIF(EG6,"ML")*EG$7+COUNTIF(EG6,"NA")*EG$7)))</f>
        <v/>
      </c>
      <c r="ES6" s="61" t="str">
        <f>IF(OR($E6="NSO",$E6="",EN6=""),"",IF(AND(EG6="",EL6=""),EK$6,IF(OR(DZ6=EM$3,DZ6=EO$3),EK$8,EK$7)))</f>
        <v/>
      </c>
      <c r="ET6" s="61" t="str">
        <f>IF(OR($E6="NSO",$E6="",EN6=""),"",IF(AND(EG6="",EL6=""),"",IF(OR(DZ6=EM$3,DZ9=EO$3),EL$8,EL$7)))</f>
        <v/>
      </c>
      <c r="EU6" s="61"/>
      <c r="EV6" s="61" t="str">
        <f>IF(OR($E6="NSO",$E6="",EN6="",EK6="ML"),"",IF(AND(EG6="",EL6=""),EN$6-EQ6,IF(OR(DZ6=EM$3,DZ6=EO$3),EN$8-EQ6,EN$7-EQ6)))</f>
        <v/>
      </c>
      <c r="EW6" s="61" t="str">
        <f>IF(OR($E6="NSO",$E6="",EN6="",EL6="ML"),"",IF(AND(EG6="",EL6=""),"",IF(OR(DZ6=EM$3,DZ6=EO$3),EO$8-ER6,EO$7-ER6)))</f>
        <v/>
      </c>
      <c r="EX6" s="263">
        <f>IF(OR(EK6="ML",EL6="ML"),"",SUM(EV6,EW6))</f>
        <v>0</v>
      </c>
      <c r="EY6" s="310"/>
      <c r="EZ6" s="61" t="str">
        <f>IF(OR($E6="NSO",$E6="",EM6=""),"",IF(OR(EL6="AB",EY6="AB"),"AB",IF(EM6="ML","RE",IF(AND(EN6&gt;=36%*EV6,EK6&gt;=20%*ES6),"P",IF(AND(EN6&gt;=34%*EV6,COUNTIF(EC6:EL6,"ML")=0,EK6&gt;=20%*ES6),"G2",IF(AND(EN6&gt;=31%*EV6,COUNTIF(EC6:EL6,"ML")=0,EK6&gt;=20%*ES6),"G1",IF(AND(EN6&gt;=25%*EV6),"S","F")))))))</f>
        <v/>
      </c>
      <c r="FA6" s="61" t="str">
        <f>IF(OR($E6="NSO",$E6="",EL6="",EM6=""),"",IF(OR(EM6="AB",EY6="AB"),"AB",IF(EM6="MLP","REP",IF(OR(EL6&lt;36%*ET6,EO6&lt;36%*EW6),"FP","P"))))</f>
        <v/>
      </c>
      <c r="FB6" s="310" t="str">
        <f>IF($E6="","",IF(OR(EZ6="",EZ6="F",EZ6="RE",EZ6="S",EZ6="G1",EZ6="G2"),EZ6,IF(OR(FA6="FP",FA6="REP"),FA6,IF(EP6&gt;=75%*EX6,"D",IF(EP6&gt;=60%*EX6,"I",IF(EP6&gt;=48%*EX6,"II",IF(EP6&gt;=36%*EX6,"III",EZ6)))))))</f>
        <v/>
      </c>
      <c r="FC6" s="260">
        <f>IF(details!BF6="","",details!BF6)</f>
        <v>10</v>
      </c>
      <c r="FD6" s="260">
        <f>IF(details!BG6="","",details!BG6)</f>
        <v>10</v>
      </c>
      <c r="FE6" s="260">
        <f>IF(details!BH6="","",details!BH6)</f>
        <v>10</v>
      </c>
      <c r="FF6" s="261">
        <f>IF(AND(FC6="",FD6="",FE6=""),"",SUM(FC6:FE6))</f>
        <v>30</v>
      </c>
      <c r="FG6" s="260">
        <f>IF(details!BI6="","",details!BI6)</f>
        <v>70</v>
      </c>
      <c r="FH6" s="261">
        <f>IF(AND(FF6="",FG6=""),"",SUM(FF6:FG6))</f>
        <v>100</v>
      </c>
      <c r="FI6" s="260">
        <f>IF(details!BJ6="","",details!BJ6)</f>
        <v>100</v>
      </c>
      <c r="FJ6" s="251">
        <f>IF(AND(FH6="",FI6=""),"",SUM(FH6:FI6))</f>
        <v>200</v>
      </c>
      <c r="FK6" s="260">
        <f>COUNTIF(FC6:FE6,"NA")*10</f>
        <v>0</v>
      </c>
      <c r="FL6" s="260">
        <f>(COUNTIF(FC6:FE6,"ML")*10)+(COUNTIF(FG6,"ML")*70)+(COUNTIF(FI6,"ML")*100)</f>
        <v>0</v>
      </c>
      <c r="FM6" s="250" t="str">
        <f>IF(OR($E6="NSO",$E6=0),"",IF(AND(FC6="",FD6="",FE6="",FG6="",FI6=""),"",IF(AND(FD6="",FE6="",FG6="",FI6=""),10-FK6-FL6,IF(AND(FE6="",FG6="",FI6=""),20-FK6-FL6,IF(AND(FE6="",FI6=""),90-FK6-FL6,IF(FI6="",100-FK6-FL6,200-FK6-FL6))))))</f>
        <v/>
      </c>
      <c r="FN6" s="260" t="str">
        <f>IF(AND(OR(FC6="ab",FC6="ml"),OR(FD6="ab",FD6="ml"),OR(FE6="ab",FE6="ml")),"AB",IF(AND(OR(FC6="ab",FC6="ml"),OR(FD6="ab",FD6="ml"),OR(FG6="ab",FG6="ml")),"AB",IF(AND(OR(FC6="ab",FC6="ml"),OR(FG6="ab",FG6="ml"),OR(FE6="ab",FE6="ml")),"AB",IF(AND(OR(FG6="ab",FG6="ml"),OR(FD6="ab",FD6="ml"),OR(FE6="ab",FE6="ml")),"AB",""))))</f>
        <v/>
      </c>
      <c r="FO6" s="260" t="str">
        <f>IF(OR($E6="NSO",$E6=0,FI6=""),"",IF(OR(FN6="AB",FI6="ab"),"AB",IF(AND(GJ6="FAIL",(OR(FI6="ml",FJ6&lt;36%*FM6))),"F",IF(OR(FI6="ML",FJ6&lt;36%*FM6),"RE",IF(FJ6&gt;80%*FM6,"A",IF(FJ6&gt;60%*FM6,"B",IF(FJ6&gt;40%*FM6,"C","D")))))))</f>
        <v/>
      </c>
      <c r="FP6" s="260">
        <f>IF(details!BK6="","",details!BK6)</f>
        <v>30</v>
      </c>
      <c r="FQ6" s="260">
        <f>IF(details!BL6="","",details!BL6)</f>
        <v>30</v>
      </c>
      <c r="FR6" s="260">
        <f>IF(details!BM6="","",details!BM6)</f>
        <v>40</v>
      </c>
      <c r="FS6" s="251">
        <f>IF(AND(FP6="",FQ6="",FR6=""),"",SUM(FP6:FR6))</f>
        <v>100</v>
      </c>
      <c r="FT6" s="310">
        <f>COUNTIF(FP6,"NA")*30</f>
        <v>0</v>
      </c>
      <c r="FU6" s="310">
        <f>(COUNTIF(FP6,"ML")*30)+(COUNTIF(FQ6,"ML")*30)+(COUNTIF(FR6,"ML")*40)</f>
        <v>0</v>
      </c>
      <c r="FV6" s="61" t="str">
        <f>IF(OR($E6="NSO",$E6=0),"",IF(AND(FP6="",FQ6="",FR6=""),"",IF(AND(FQ6="",FR6=""),30-FT6-FU6,IF(FR6="",60-FT6-FU6,100-FT6-FU6))))</f>
        <v/>
      </c>
      <c r="FW6" s="310" t="str">
        <f>IF(AND(OR(FP6="ab",FP6="ml"),OR(FQ6="ab",FQ6="ml")),"AB","")</f>
        <v/>
      </c>
      <c r="FX6" s="310" t="str">
        <f>IF(OR($E6="NSO",$E6=0,FR6=""),"",IF(OR(FW6="AB",FR6="ab"),"AB",IF(AND(GJ6="FAIL",(OR(FR6="ml",FS6&lt;36%*FV6))),"F",IF(OR(FR6="ML",FS6&lt;36%*FV6),"RE",IF(FS6&gt;80%*FV6,"A",IF(FS6&gt;60%*FV6,"B",IF(FS6&gt;40%*FV6,"C","D")))))))</f>
        <v/>
      </c>
      <c r="FY6" s="310" t="s">
        <v>358</v>
      </c>
      <c r="FZ6" s="310" t="s">
        <v>359</v>
      </c>
      <c r="GA6" s="310" t="s">
        <v>199</v>
      </c>
      <c r="GB6" s="310" t="s">
        <v>200</v>
      </c>
      <c r="GC6" s="310" t="s">
        <v>198</v>
      </c>
      <c r="GD6" s="310" t="s">
        <v>4</v>
      </c>
      <c r="GE6" s="310" t="s">
        <v>5</v>
      </c>
      <c r="GF6" s="310" t="s">
        <v>6</v>
      </c>
      <c r="GG6" s="310" t="s">
        <v>7</v>
      </c>
      <c r="GH6" s="310" t="s">
        <v>88</v>
      </c>
      <c r="GI6" s="264" t="s">
        <v>90</v>
      </c>
      <c r="GJ6" s="848"/>
      <c r="GK6" s="252">
        <f>IF(details!CT6="","",details!CT6)</f>
        <v>130</v>
      </c>
      <c r="GL6" s="253" t="str">
        <f>IF(details!CU6="","",details!CU6)</f>
        <v/>
      </c>
      <c r="GM6" s="252">
        <f>IF(details!CX6="","",details!CX6)</f>
        <v>206</v>
      </c>
      <c r="GN6" s="253" t="str">
        <f>IF(details!CY6="","",details!CY6)</f>
        <v/>
      </c>
      <c r="GO6" s="252">
        <f>IF(details!DB6="","",details!DB6)</f>
        <v>264</v>
      </c>
      <c r="GP6" s="253" t="str">
        <f>IF(details!DC6="","",details!DC6)</f>
        <v/>
      </c>
      <c r="GQ6" s="252">
        <f>IF(details!DF6="","",details!DF6)</f>
        <v>316</v>
      </c>
      <c r="GR6" s="253" t="str">
        <f>IF(details!DG6="","",details!DG6)</f>
        <v/>
      </c>
      <c r="GS6" s="252">
        <f>IF(details!DJ6="","",details!DJ6)</f>
        <v>362</v>
      </c>
      <c r="GT6" s="253" t="str">
        <f>IF(details!DK6="","",details!DK6)</f>
        <v/>
      </c>
      <c r="GU6" s="272"/>
      <c r="GV6" s="791"/>
      <c r="GW6" s="791"/>
      <c r="GX6" s="791"/>
      <c r="GY6" s="791"/>
      <c r="GZ6" s="791"/>
      <c r="HA6" s="791"/>
      <c r="HB6" s="791"/>
      <c r="HC6" s="791"/>
      <c r="HD6" s="791"/>
      <c r="HE6" s="791"/>
      <c r="HF6" s="791"/>
      <c r="HG6" s="791"/>
      <c r="HH6" s="791"/>
      <c r="HI6" s="791"/>
      <c r="HJ6" s="791"/>
      <c r="HK6" s="791"/>
      <c r="HL6" s="791"/>
      <c r="HM6" s="791"/>
      <c r="HN6" s="791"/>
      <c r="HO6" s="791"/>
      <c r="HP6" s="791"/>
      <c r="HQ6" s="791"/>
      <c r="HR6" s="791"/>
      <c r="HS6" s="791"/>
      <c r="HT6" s="791"/>
      <c r="HU6" s="791"/>
      <c r="HV6" s="791"/>
      <c r="HW6" s="791"/>
      <c r="HX6" s="791"/>
      <c r="HY6" s="791"/>
      <c r="HZ6" s="791"/>
      <c r="IA6" s="791"/>
      <c r="IB6" s="791"/>
      <c r="IC6" s="791"/>
      <c r="ID6" s="791"/>
      <c r="IE6" s="791"/>
      <c r="IF6" s="791"/>
      <c r="IG6" s="841"/>
      <c r="IH6" s="791"/>
      <c r="II6" s="791"/>
      <c r="IJ6" s="791"/>
      <c r="IK6" s="797"/>
      <c r="IL6" s="797"/>
      <c r="IM6" s="797"/>
      <c r="IN6" s="797"/>
      <c r="IO6" s="797"/>
      <c r="IP6" s="797"/>
      <c r="IQ6" s="467">
        <f>SUM(R6,AF6,BC6,CG6,DK6)</f>
        <v>1000</v>
      </c>
      <c r="IR6" s="843">
        <f>IQ6*100/(1000-DX6)</f>
        <v>100</v>
      </c>
      <c r="IS6" s="796" t="str">
        <f>IF(AND(IR6&gt;=60,(IP6="PASS")),"I",IF(AND(IR6&gt;=60,(IP6="PASS BY GRACE")),"I",IF(AND(IR6&gt;=48,(IP6="PASS")),"II",IF(AND(IR6&gt;=48,(IP6="PASS BY GRACE")),"II",IF(AND(IR6&gt;=36,(IP6="PASS")),"III",IF(AND(IR6&gt;=36,(IP6="PASS BY GRACE")),"III",""))))))</f>
        <v/>
      </c>
      <c r="IT6" s="153"/>
      <c r="IU6" s="791"/>
      <c r="IV6" s="783"/>
      <c r="IW6" s="783"/>
      <c r="IX6" s="783"/>
      <c r="IY6" s="783"/>
      <c r="IZ6" s="954"/>
      <c r="JE6" s="965" t="s">
        <v>374</v>
      </c>
      <c r="JF6" s="779" t="str">
        <f>J111</f>
        <v>SHARMA</v>
      </c>
      <c r="JG6" s="779" t="str">
        <f>X111</f>
        <v>D. KAVITA</v>
      </c>
      <c r="JH6" s="779" t="str">
        <f>AM111</f>
        <v>A</v>
      </c>
      <c r="JI6" s="779" t="str">
        <f>AO111</f>
        <v>B</v>
      </c>
      <c r="JJ6" s="779" t="str">
        <f>AQ111</f>
        <v>C</v>
      </c>
      <c r="JK6" s="779" t="str">
        <f>AT111</f>
        <v>D</v>
      </c>
      <c r="JL6" s="779" t="str">
        <f>AV111</f>
        <v>E</v>
      </c>
      <c r="JM6" s="779" t="str">
        <f>AX111</f>
        <v>F</v>
      </c>
      <c r="JN6" s="779" t="str">
        <f>AZ111</f>
        <v>G</v>
      </c>
      <c r="JO6" s="779" t="str">
        <f>BB111</f>
        <v>H</v>
      </c>
      <c r="JP6" s="779" t="str">
        <f>BQ111</f>
        <v>A</v>
      </c>
      <c r="JQ6" s="779" t="str">
        <f>BS111</f>
        <v>B</v>
      </c>
      <c r="JR6" s="779" t="str">
        <f>BU111</f>
        <v>C</v>
      </c>
      <c r="JS6" s="779" t="str">
        <f>BX111</f>
        <v>D</v>
      </c>
      <c r="JT6" s="779" t="str">
        <f>BZ111</f>
        <v>E</v>
      </c>
      <c r="JU6" s="779" t="str">
        <f>CB111</f>
        <v>F</v>
      </c>
      <c r="JV6" s="779" t="str">
        <f>CD111</f>
        <v>G</v>
      </c>
      <c r="JW6" s="779" t="str">
        <f>CF111</f>
        <v>H</v>
      </c>
      <c r="JX6" s="779" t="str">
        <f>CU111</f>
        <v>A</v>
      </c>
      <c r="JY6" s="779" t="str">
        <f>CW111</f>
        <v>B</v>
      </c>
      <c r="JZ6" s="779" t="str">
        <f>CY111</f>
        <v>C</v>
      </c>
      <c r="KA6" s="779" t="str">
        <f>DB111</f>
        <v>D</v>
      </c>
      <c r="KB6" s="779" t="str">
        <f>DD111</f>
        <v>E</v>
      </c>
      <c r="KC6" s="779" t="str">
        <f>DF111</f>
        <v>F</v>
      </c>
      <c r="KD6" s="779" t="str">
        <f>DH111</f>
        <v>G</v>
      </c>
      <c r="KE6" s="779" t="str">
        <f>DJ111</f>
        <v>H</v>
      </c>
      <c r="KF6" s="779"/>
      <c r="KG6" s="779" t="str">
        <f>FC111</f>
        <v>MEENA</v>
      </c>
      <c r="KH6" s="778" t="str">
        <f>FP111</f>
        <v>REKHA</v>
      </c>
    </row>
    <row r="7" spans="1:294" s="352" customFormat="1" ht="12" customHeight="1">
      <c r="A7" s="869"/>
      <c r="B7" s="870"/>
      <c r="C7" s="870"/>
      <c r="D7" s="870"/>
      <c r="E7" s="870"/>
      <c r="F7" s="870"/>
      <c r="G7" s="870"/>
      <c r="H7" s="873" t="str">
        <f>IF(details!I7="","",details!I7)</f>
        <v>MAX. MARKS FOR NORMAL PR. SUBJECTS</v>
      </c>
      <c r="I7" s="874"/>
      <c r="J7" s="305">
        <f>IF(details!J7="","",details!J7)</f>
        <v>10</v>
      </c>
      <c r="K7" s="305">
        <f>IF(details!K7="","",details!K7)</f>
        <v>10</v>
      </c>
      <c r="L7" s="305">
        <f>IF(details!L7="","",details!L7)</f>
        <v>8</v>
      </c>
      <c r="M7" s="258">
        <f>IF(AND(J7="",K7="",L7=""),"",SUM(J7:L7))</f>
        <v>28</v>
      </c>
      <c r="N7" s="478">
        <f>IF(details!M7="","",details!M7)</f>
        <v>2</v>
      </c>
      <c r="O7" s="305">
        <f>IF(details!N7="","",details!N7)</f>
        <v>70</v>
      </c>
      <c r="P7" s="258">
        <f>IF(AND(M7="",O7=""),"",SUM(M7:O7))</f>
        <v>100</v>
      </c>
      <c r="Q7" s="305">
        <f>IF(details!O7="","",details!O7)</f>
        <v>100</v>
      </c>
      <c r="R7" s="259">
        <f>IF(AND(P7="",Q7=""),"",SUM(P7:Q7))</f>
        <v>200</v>
      </c>
      <c r="S7" s="310">
        <f t="shared" ref="S7:S13" si="19">COUNTIF(J7:L7,"NA")*J$6+COUNTIF(J7:L7,"ML")*J$6+COUNTIF(O7,"ML")*O$6+COUNTIF(O7,"NAl")*O$6</f>
        <v>0</v>
      </c>
      <c r="T7" s="61" t="str">
        <f t="shared" ref="T7:T70" si="20">IF(OR($E7="NSO",$E7=""),"",IF(AND(J7="",K7="",L7="",O7="",Q7=""),"",IF(AND(K7="",L7="",O7="",Q7=""),J$6-S7,IF(AND(L7="",O7="",Q7=""),J$6+K$6-S7,IF(AND(L7="",Q7=""),J$6+K$6+O$6-S7,IF(Q7="",M$6+O$6-S7,R$6-S7))))))</f>
        <v/>
      </c>
      <c r="U7" s="310"/>
      <c r="V7" s="310" t="str">
        <f t="shared" ref="V7:V70" si="21">IF(OR($E7="NSO",$E7="",Q7=""),"",IF(OR(U7="AB",Q7="ab"),"AB",IF(Q7="ML","RE",IF(AND(R7&gt;=36%*T7,Q7&gt;=20),"P",IF(AND(R7&gt;=34%*T7,COUNTIF(J7:Q7,"ML")=0,Q7&gt;=20),"G2",IF(AND(R7&gt;=31%*T7,COUNTIF(J7:Q7,"ML")=0,Q7&gt;=20),"G1",IF(R7&gt;=25%*T7,"S","F")))))))</f>
        <v/>
      </c>
      <c r="W7" s="310"/>
      <c r="X7" s="305">
        <f>IF(details!P7="","",details!P7)</f>
        <v>10</v>
      </c>
      <c r="Y7" s="305">
        <f>IF(details!Q7="","",details!Q7)</f>
        <v>10</v>
      </c>
      <c r="Z7" s="305">
        <f>IF(details!R7="","",details!R7)</f>
        <v>8</v>
      </c>
      <c r="AA7" s="258">
        <f>IF(AND(X7="",Y7="",Z7=""),"",SUM(X7:Z7))</f>
        <v>28</v>
      </c>
      <c r="AB7" s="478">
        <f>IF(details!S7="","",details!S7)</f>
        <v>2</v>
      </c>
      <c r="AC7" s="305">
        <f>IF(details!T7="","",details!T7)</f>
        <v>70</v>
      </c>
      <c r="AD7" s="258">
        <f>IF(AND(AA7="",AC7=""),"",SUM(AA7:AC7))</f>
        <v>100</v>
      </c>
      <c r="AE7" s="305">
        <f>IF(details!U7="","",details!U7)</f>
        <v>100</v>
      </c>
      <c r="AF7" s="259">
        <f>IF(AND(AD7="",AE7=""),"",SUM(AD7:AE7))</f>
        <v>200</v>
      </c>
      <c r="AG7" s="310">
        <f t="shared" si="0"/>
        <v>0</v>
      </c>
      <c r="AH7" s="61" t="str">
        <f t="shared" ref="AH7:AH70" si="22">IF(OR($E7="NSO",$E7=""),"",IF(AND(X7="",Y7="",Z7="",AC7="",AE7=""),"",IF(AND(Y7="",Z7="",AC7="",AE7=""),X$6-AG7,IF(AND(Z7="",AC7="",AE7=""),X$6+Y$6-AG7,IF(AND(Z7="",AE7=""),X$6+Y$6+AC$6-AG7,IF(AE7="",AA$6+AC$6-AG7,AF$6-AG7))))))</f>
        <v/>
      </c>
      <c r="AI7" s="310"/>
      <c r="AJ7" s="310"/>
      <c r="AK7" s="310"/>
      <c r="AL7" s="803"/>
      <c r="AM7" s="803"/>
      <c r="AN7" s="305">
        <f>IF(details!W7="","",details!W7)</f>
        <v>10</v>
      </c>
      <c r="AO7" s="305">
        <f>IF(details!X7="","",details!X7)</f>
        <v>10</v>
      </c>
      <c r="AP7" s="305">
        <f>IF(details!Y7="","",details!Y7)</f>
        <v>9</v>
      </c>
      <c r="AQ7" s="258">
        <f>IF(AND(AN7="",AO7="",AP7=""),"",SUM(AN7:AP7))</f>
        <v>29</v>
      </c>
      <c r="AR7" s="478">
        <f>IF(details!Z7="","",details!Z7)</f>
        <v>1</v>
      </c>
      <c r="AS7" s="260">
        <f>IF(details!AA7="","",details!AA7)</f>
        <v>50</v>
      </c>
      <c r="AT7" s="260">
        <f>IF(details!AB7="","",details!AB7)</f>
        <v>20</v>
      </c>
      <c r="AU7" s="258">
        <f>SUM(AS7,AT7)</f>
        <v>70</v>
      </c>
      <c r="AV7" s="481">
        <f t="shared" ref="AV7:AV70" si="23">IF(AND(AQ7="",AR7="",AS7=""),"",SUM(AQ7,AR7,AS7))</f>
        <v>80</v>
      </c>
      <c r="AW7" s="481">
        <f t="shared" ref="AW7:AW70" si="24">IF(AND(AQ7="",AR7="",AU7=""),"",SUM(AQ7,AR7,AU7))</f>
        <v>100</v>
      </c>
      <c r="AX7" s="260">
        <f>IF(details!AC7="","",details!AC7)</f>
        <v>70</v>
      </c>
      <c r="AY7" s="260">
        <f>IF(details!AD7="","",details!AD7)</f>
        <v>30</v>
      </c>
      <c r="AZ7" s="258">
        <f>SUM(AX7,AY7)</f>
        <v>100</v>
      </c>
      <c r="BA7" s="261">
        <f>SUM(AV7,AX7)</f>
        <v>150</v>
      </c>
      <c r="BB7" s="261">
        <f>SUM(AT7,AY7)</f>
        <v>50</v>
      </c>
      <c r="BC7" s="259">
        <f>SUM(BA7,BB7)</f>
        <v>200</v>
      </c>
      <c r="BD7" s="263">
        <f>IF(AT7="",(COUNTIF(AN7:AP7,"NA")*AN$6+COUNTIF(AN7:AP7,"ML")*AN$6+COUNTIF(AS7,"ML")*AS$6+COUNTIF(AS7,"NA")*AS$6),IF(OR(AM7=AZ$3,AM7=BB$3),(COUNTIF(AN7:AP7,"NA")*AN$8+COUNTIF(AN7:AP7,"ML")*AN$8+COUNTIF(AS7,"ML")*AS$8+COUNTIF(AS7,"NA")*AS$8),(COUNTIF(AN7:AP7,"NA")*AN$7+COUNTIF(AN7:AP7,"ML")*AN$7+COUNTIF(AS7,"ML")*AS$7+COUNTIF(AS7,"NA")*AS$7)))</f>
        <v>0</v>
      </c>
      <c r="BE7" s="310">
        <f>IF(AT7="","",IF(OR(AM7=AZ$3,AM7=BB$3),(COUNTIF(AT7,"ML")*AT$8+COUNTIF(AT7,"NA")*AT$8),(COUNTIF(AT7,"ML")*AT$7+COUNTIF(AT7,"NA")*AT$7)))</f>
        <v>0</v>
      </c>
      <c r="BF7" s="61" t="str">
        <f t="shared" si="1"/>
        <v/>
      </c>
      <c r="BG7" s="61" t="str">
        <f>IF(OR($E7="NSO",$E7="",BA7=""),"",IF(AND(AT7="",AY7=""),"",IF(OR(AM7=AZ$3,AM10=BB$3),AY$8,AY$7)))</f>
        <v/>
      </c>
      <c r="BH7" s="61"/>
      <c r="BI7" s="61" t="str">
        <f t="shared" si="2"/>
        <v/>
      </c>
      <c r="BJ7" s="61" t="str">
        <f t="shared" si="3"/>
        <v/>
      </c>
      <c r="BK7" s="263">
        <f t="shared" si="4"/>
        <v>0</v>
      </c>
      <c r="BL7" s="310" t="str">
        <f t="shared" si="5"/>
        <v/>
      </c>
      <c r="BM7" s="61" t="str">
        <f t="shared" si="6"/>
        <v/>
      </c>
      <c r="BN7" s="61" t="str">
        <f t="shared" si="7"/>
        <v/>
      </c>
      <c r="BO7" s="310" t="str">
        <f t="shared" si="8"/>
        <v/>
      </c>
      <c r="BP7" s="803"/>
      <c r="BQ7" s="803"/>
      <c r="BR7" s="305">
        <f>IF(details!AF7="","",details!AF7)</f>
        <v>10</v>
      </c>
      <c r="BS7" s="305">
        <f>IF(details!AG7="","",details!AG7)</f>
        <v>10</v>
      </c>
      <c r="BT7" s="305">
        <f>IF(details!AH7="","",details!AH7)</f>
        <v>9</v>
      </c>
      <c r="BU7" s="305">
        <f>IF(AND(BR7="",BS7="",BT7=""),"",SUM(BR7:BT7))</f>
        <v>29</v>
      </c>
      <c r="BV7" s="478">
        <f>IF(details!AI7="","",details!AI7)</f>
        <v>1</v>
      </c>
      <c r="BW7" s="260">
        <f>IF(details!AJ7="","",details!AJ7)</f>
        <v>50</v>
      </c>
      <c r="BX7" s="260">
        <f>IF(details!AK7="","",details!AK7)</f>
        <v>20</v>
      </c>
      <c r="BY7" s="258">
        <f>SUM(BW7,BX7)</f>
        <v>70</v>
      </c>
      <c r="BZ7" s="481">
        <f>IF(AND(BU7="",BV7="",BW7=""),"",SUM(BU7,BV7,BW7))</f>
        <v>80</v>
      </c>
      <c r="CA7" s="481">
        <f>IF(AND(BU7="",BV7="",BY7=""),"",SUM(BU7,BV7,BY7))</f>
        <v>100</v>
      </c>
      <c r="CB7" s="260">
        <f>IF(details!AL7="","",details!AL7)</f>
        <v>70</v>
      </c>
      <c r="CC7" s="260">
        <f>IF(details!AM7="","",details!AM7)</f>
        <v>30</v>
      </c>
      <c r="CD7" s="258">
        <f>SUM(CB7,CC7)</f>
        <v>100</v>
      </c>
      <c r="CE7" s="261">
        <f>SUM(BZ7,CB7)</f>
        <v>150</v>
      </c>
      <c r="CF7" s="261">
        <f>SUM(BX7,CC7)</f>
        <v>50</v>
      </c>
      <c r="CG7" s="259">
        <f>SUM(CE7,CF7)</f>
        <v>200</v>
      </c>
      <c r="CH7" s="263">
        <f t="shared" si="9"/>
        <v>0</v>
      </c>
      <c r="CI7" s="310">
        <f t="shared" si="10"/>
        <v>0</v>
      </c>
      <c r="CJ7" s="61" t="str">
        <f t="shared" si="11"/>
        <v/>
      </c>
      <c r="CK7" s="61" t="str">
        <f>IF(OR($E7="NSO",$E7="",CE7=""),"",IF(AND(BX7="",CC7=""),"",IF(OR(BQ7=CD$3,BQ10=CF$3),CC$8,CC$7)))</f>
        <v/>
      </c>
      <c r="CL7" s="61"/>
      <c r="CM7" s="61" t="str">
        <f t="shared" si="12"/>
        <v/>
      </c>
      <c r="CN7" s="61" t="str">
        <f t="shared" si="13"/>
        <v/>
      </c>
      <c r="CO7" s="263">
        <f t="shared" si="14"/>
        <v>0</v>
      </c>
      <c r="CP7" s="310" t="str">
        <f t="shared" si="15"/>
        <v/>
      </c>
      <c r="CQ7" s="61" t="str">
        <f t="shared" si="16"/>
        <v/>
      </c>
      <c r="CR7" s="61" t="str">
        <f t="shared" si="17"/>
        <v/>
      </c>
      <c r="CS7" s="310" t="str">
        <f t="shared" ref="CS7:CS70" si="25">IF($E7="","",IF(OR(CQ7="",CQ7="F",CQ7="RE",CQ7="S",CQ7="G1",CQ7="G2"),CQ7,IF(OR(CR7="FP",CR7="REP"),CR7,IF(CG7&gt;=75%*CO7,"D",IF(CG7&gt;=60%*CO7,"I",IF(CG7&gt;=48%*CO7,"II",IF(CG7&gt;=36%*CO7,"III",CQ7)))))))</f>
        <v/>
      </c>
      <c r="CT7" s="803"/>
      <c r="CU7" s="803"/>
      <c r="CV7" s="305">
        <f>IF(details!AO7="","",details!AO7)</f>
        <v>10</v>
      </c>
      <c r="CW7" s="305">
        <f>IF(details!AP7="","",details!AP7)</f>
        <v>10</v>
      </c>
      <c r="CX7" s="305">
        <f>IF(details!AQ7="","",details!AQ7)</f>
        <v>9</v>
      </c>
      <c r="CY7" s="305">
        <f>IF(AND(CV7="",CW7="",CX7=""),"",SUM(CV7:CX7))</f>
        <v>29</v>
      </c>
      <c r="CZ7" s="478">
        <f>IF(details!AR7="","",details!AR7)</f>
        <v>1</v>
      </c>
      <c r="DA7" s="260">
        <f>IF(details!AS7="","",details!AS7)</f>
        <v>50</v>
      </c>
      <c r="DB7" s="260">
        <f>IF(details!AT7="","",details!AT7)</f>
        <v>20</v>
      </c>
      <c r="DC7" s="258">
        <f>SUM(DA7,DB7)</f>
        <v>70</v>
      </c>
      <c r="DD7" s="481">
        <f>IF(AND(CY7="",CZ7="",DA7=""),"",SUM(CY7,CZ7,DA7))</f>
        <v>80</v>
      </c>
      <c r="DE7" s="481">
        <f>IF(AND(CY7="",CZ7="",DC7=""),"",SUM(CY7,CZ7,DC7))</f>
        <v>100</v>
      </c>
      <c r="DF7" s="260">
        <f>IF(details!AU7="","",details!AU7)</f>
        <v>70</v>
      </c>
      <c r="DG7" s="260">
        <f>IF(details!AV7="","",details!AV7)</f>
        <v>30</v>
      </c>
      <c r="DH7" s="258">
        <f>SUM(DF7,DG7)</f>
        <v>100</v>
      </c>
      <c r="DI7" s="261">
        <f>SUM(DD7,DF7)</f>
        <v>150</v>
      </c>
      <c r="DJ7" s="261">
        <f>SUM(DB7,DG7)</f>
        <v>50</v>
      </c>
      <c r="DK7" s="259">
        <f>SUM(DI7,DJ7)</f>
        <v>200</v>
      </c>
      <c r="DL7" s="263">
        <f>IF(DB7="",(COUNTIF(CV7:CX7,"NA")*CV$6+COUNTIF(CV7:CX7,"ML")*CV$6+COUNTIF(DA7,"ML")*DA$6+COUNTIF(DA7,"NA")*DA$6),IF(OR(CU7=DH$3,CU7=DJ$3),(COUNTIF(CV7:CX7,"NA")*CV$8+COUNTIF(CV7:CX7,"ML")*CV$8+COUNTIF(DA7,"ML")*DA$8+COUNTIF(DA7,"NA")*DA$8),(COUNTIF(CV7:CX7,"NA")*CV$7+COUNTIF(CV7:CX7,"ML")*CV$7+COUNTIF(DA7,"ML")*DA$7+COUNTIF(DA7,"NA")*DA$7)))</f>
        <v>0</v>
      </c>
      <c r="DM7" s="310">
        <f>IF(DB7="","",IF(OR(CU7=DH$3,CU7=DJ$3),(COUNTIF(DB7,"ML")*DB$8+COUNTIF(DB7,"NA")*DB$8),(COUNTIF(DB7,"ML")*DB$7+COUNTIF(DB7,"NA")*DB$7)))</f>
        <v>0</v>
      </c>
      <c r="DN7" s="61" t="str">
        <f>IF(OR($E7="NSO",$E7="",DI7=""),"",IF(AND(DB7="",DG7=""),DF$6,IF(OR(CU7=DH$3,CU7=DJ$3),DF$8,DF$7)))</f>
        <v/>
      </c>
      <c r="DO7" s="61" t="str">
        <f t="shared" ref="DO7:DO70" si="26">IF(OR($E7="NSO",$E7="",DI7=""),"",IF(AND(DB7="",DG7=""),"",IF(OR(CU7=DH$3,CU7=DJ$3),DG$8,DG$7)))</f>
        <v/>
      </c>
      <c r="DP7" s="61" t="str">
        <f t="shared" ref="DP7:DP70" si="27">IF(OR($E7="NSO",$E7="",DI7=""),"",IF(AND(DB7="",DG7=""),"",IF(OR(CU7=DH$3,CU7=DJ$3),DB$8,DB$7)))</f>
        <v/>
      </c>
      <c r="DQ7" s="61" t="str">
        <f>IF(OR($E7="NSO",$E7="",DI7="",DF7="ML"),"",IF(AND(DB7="",DG7=""),DI$6-DL7,IF(OR(CU7=DH$3,CU7=DJ$3),DI$8-DL7,DI$7-DL7)))</f>
        <v/>
      </c>
      <c r="DR7" s="61" t="str">
        <f>IF(OR($E7="NSO",$E7="",DI7="",DG7="ML"),"",IF(AND(DB7="",DG7=""),"",IF(OR(CU7=DH$3,CU7=DJ$3),DJ$8-DM7,DJ$7-DM7)))</f>
        <v/>
      </c>
      <c r="DS7" s="263">
        <f>IF(OR(DF7="ML",DG7="ML"),"",SUM(DQ7,DR7))</f>
        <v>0</v>
      </c>
      <c r="DT7" s="310" t="str">
        <f>IF(AND(OR(CV7="ab",CV7="ml"),OR(CW7="ab",CW7="ml"),OR(CX7="ab",CX7="ml")),"AB",IF(AND(OR(CV7="ab",CV7="ml"),OR(CW7="ab",CW7="ml"),OR(DC7="ab",DC7="ml")),"AB",IF(AND(OR(CV7="ab",CV7="ml"),OR(DC7="ab",DC7="ml"),OR(CX7="ab",CX7="ml")),"AB",IF(AND(OR(DC7="ab",DC7="ml"),OR(CW7="ab",CW7="ml"),OR(CX7="ab",CX7="ml")),"AB",""))))</f>
        <v/>
      </c>
      <c r="DU7" s="61" t="str">
        <f>IF(OR($E7="NSO",$E7="",DH7=""),"",IF(OR(DG7="AB",DT7="AB"),"AB",IF(DH7="ML","RE",IF(AND(DI7&gt;=36%*DQ7,DF7&gt;=20%*DN7),"P",IF(AND(DI7&gt;=34%*DQ7,COUNTIF(CX7:DG7,"ML")=0,DF7&gt;=20%*DN7),"G2",IF(AND(DI7&gt;=31%*DQ7,COUNTIF(CX7:DG7,"ML")=0,DF7&gt;=20%*DN7),"G1",IF(AND(DI7&gt;=25%*DQ7),"S","F")))))))</f>
        <v/>
      </c>
      <c r="DV7" s="61" t="str">
        <f>IF(OR($E7="NSO",$E7="",DG7="",DH7=""),"",IF(OR(DH7="AB",DT7="AB"),"AB",IF(DH7="MLP","REP",IF(OR(DG7&lt;36%*DO7,DJ7&lt;36%*DR7),"FP","P"))))</f>
        <v/>
      </c>
      <c r="DW7" s="310" t="str">
        <f>IF($E7="","",IF(OR(DU7="",DU7="F",DU7="RE",DU7="S",DU7="G1",DU7="G2"),DU7,IF(OR(DV7="FP",DV7="REP"),DV7,IF(DK7&gt;=75%*DS7,"D",IF(DK7&gt;=60%*DS7,"I",IF(DK7&gt;=48%*DS7,"II",IF(DK7&gt;=36%*DS7,"III",DU7)))))))</f>
        <v/>
      </c>
      <c r="DX7" s="61">
        <f t="shared" si="18"/>
        <v>0</v>
      </c>
      <c r="DY7" s="803"/>
      <c r="DZ7" s="803"/>
      <c r="EA7" s="260">
        <f>IF(details!AX7="","",details!AX7)</f>
        <v>10</v>
      </c>
      <c r="EB7" s="260">
        <f>IF(details!AY7="","",details!AY7)</f>
        <v>10</v>
      </c>
      <c r="EC7" s="260">
        <f>IF(details!AZ7="","",details!AZ7)</f>
        <v>10</v>
      </c>
      <c r="ED7" s="261">
        <f>IF(AND(EA7="",EB7="",EC7=""),"",SUM(EA7:EC7))</f>
        <v>30</v>
      </c>
      <c r="EE7" s="260">
        <f>IF(details!BA7="","",details!BA7)</f>
        <v>0</v>
      </c>
      <c r="EF7" s="260">
        <f>IF(details!BB7="","",details!BB7)</f>
        <v>50</v>
      </c>
      <c r="EG7" s="260">
        <f>IF(details!BC7="","",details!BC7)</f>
        <v>20</v>
      </c>
      <c r="EH7" s="261">
        <f>IF(AND(EF7="",EG7=""),"",IF(AND(EF7="ml",EG7="ml"),"ml",IF(AND(EF7="ml",EG7=""),"ml",IF(AND(EF7="AB",EG7="AB"),"AB",IF(AND(EF7="AB",EG7=""),"AB",SUM(EF7:EG7))))))</f>
        <v>70</v>
      </c>
      <c r="EI7" s="481">
        <f>IF(AND(ED7="",EE7="",EF7=""),"",SUM(ED7,EE7,EF7))</f>
        <v>80</v>
      </c>
      <c r="EJ7" s="481">
        <f>IF(AND(ED7="",EE7="",EH7=""),"",SUM(ED7,EE7,EH7))</f>
        <v>100</v>
      </c>
      <c r="EK7" s="260">
        <f>IF(details!BD7="","",details!BD7)</f>
        <v>70</v>
      </c>
      <c r="EL7" s="260">
        <f>IF(details!BE7="","",details!BE7)</f>
        <v>30</v>
      </c>
      <c r="EM7" s="261">
        <f>IF(AND(EK7="",EL7=""),"",IF(OR(EK7="AB",EL7="AB"),"AB",IF(EK7="ML","ML",IF(AND(EK7&gt;=0,EL7="ML"),"MLP",SUM(EK7:EL7)))))</f>
        <v>100</v>
      </c>
      <c r="EN7" s="261">
        <f>IF(AND(EI7="",EK7=""),"",SUM(EI7,EK7))</f>
        <v>150</v>
      </c>
      <c r="EO7" s="261">
        <f>IF(AND(EG7="",EL7=""),"",SUM(EG7,EL7))</f>
        <v>50</v>
      </c>
      <c r="EP7" s="531">
        <f>IF(AND(EN7="",EO7=""),"",SUM(EN7:EO7))</f>
        <v>200</v>
      </c>
      <c r="EQ7" s="263">
        <f>IF(EG7="",(COUNTIF(EA7:EC7,"NA")*EA$6+COUNTIF(EA7:EC7,"ML")*EA$6+COUNTIF(EF7,"ML")*EF$6+COUNTIF(EF7,"NA")*EF$6),IF(OR(DZ7=EM$3,DZ7=EO$3),(COUNTIF(EA7:EC7,"NA")*EA$8+COUNTIF(EA7:EC7,"ML")*EA$8+COUNTIF(EF7,"ML")*EF$8+COUNTIF(EF7,"NA")*EF$8),(COUNTIF(EA7:EC7,"NA")*EA$7+COUNTIF(EA7:EC7,"ML")*EA$7+COUNTIF(EF7,"ML")*EF$7+COUNTIF(EF7,"NA")*EF$7)))</f>
        <v>0</v>
      </c>
      <c r="ER7" s="310">
        <f>IF(EG7="","",IF(OR(DZ7=EM$3,DZ7=EO$3),(COUNTIF(EG7,"ML")*EG$8+COUNTIF(EG7,"NA")*EG$8),(COUNTIF(EG7,"ML")*EG$7+COUNTIF(EG7,"NA")*EG$7)))</f>
        <v>0</v>
      </c>
      <c r="ES7" s="61" t="str">
        <f>IF(OR($E7="NSO",$E7="",EN7=""),"",IF(AND(EG7="",EL7=""),EK$6,IF(OR(DZ7=EM$3,DZ7=EO$3),EK$8,EK$7)))</f>
        <v/>
      </c>
      <c r="ET7" s="61" t="str">
        <f>IF(OR($E7="NSO",$E7="",EN7=""),"",IF(AND(EG7="",EL7=""),"",IF(OR(DZ7=EM$3,DZ10=EO$3),EL$8,EL$7)))</f>
        <v/>
      </c>
      <c r="EU7" s="61"/>
      <c r="EV7" s="61" t="str">
        <f>IF(OR($E7="NSO",$E7="",EN7="",EK7="ML"),"",IF(AND(EG7="",EL7=""),EN$6-EQ7,IF(OR(DZ7=EM$3,DZ7=EO$3),EN$8-EQ7,EN$7-EQ7)))</f>
        <v/>
      </c>
      <c r="EW7" s="61" t="str">
        <f>IF(OR($E7="NSO",$E7="",EN7="",EL7="ML"),"",IF(AND(EG7="",EL7=""),"",IF(OR(DZ7=EM$3,DZ7=EO$3),EO$8-ER7,EO$7-ER7)))</f>
        <v/>
      </c>
      <c r="EX7" s="263">
        <f>IF(OR(EK7="ML",EL7="ML"),"",SUM(EV7,EW7))</f>
        <v>0</v>
      </c>
      <c r="EY7" s="310"/>
      <c r="EZ7" s="61" t="str">
        <f>IF(OR($E7="NSO",$E7="",EM7=""),"",IF(OR(EL7="AB",EY7="AB"),"AB",IF(EM7="ML","RE",IF(AND(EN7&gt;=36%*EV7,EK7&gt;=20%*ES7),"P",IF(AND(EN7&gt;=34%*EV7,COUNTIF(EC7:EL7,"ML")=0,EK7&gt;=20%*ES7),"G2",IF(AND(EN7&gt;=31%*EV7,COUNTIF(EC7:EL7,"ML")=0,EK7&gt;=20%*ES7),"G1",IF(AND(EN7&gt;=25%*EV7),"S","F")))))))</f>
        <v/>
      </c>
      <c r="FA7" s="61" t="str">
        <f>IF(OR($E7="NSO",$E7="",EL7="",EM7=""),"",IF(OR(EM7="AB",EY7="AB"),"AB",IF(EM7="MLP","REP",IF(OR(EL7&lt;36%*ET7,EO7&lt;36%*EW7),"FP","P"))))</f>
        <v/>
      </c>
      <c r="FB7" s="310" t="str">
        <f>IF($E7="","",IF(OR(EZ7="",EZ7="F",EZ7="RE",EZ7="S",EZ7="G1",EZ7="G2"),EZ7,IF(OR(FA7="FP",FA7="REP"),FA7,IF(EP7&gt;=75%*EX7,"D",IF(EP7&gt;=60%*EX7,"I",IF(EP7&gt;=48%*EX7,"II",IF(EP7&gt;=36%*EX7,"III",EZ7)))))))</f>
        <v/>
      </c>
      <c r="FC7" s="260"/>
      <c r="FD7" s="260"/>
      <c r="FE7" s="260"/>
      <c r="FF7" s="261"/>
      <c r="FG7" s="260"/>
      <c r="FH7" s="261"/>
      <c r="FI7" s="260"/>
      <c r="FJ7" s="251"/>
      <c r="FK7" s="260"/>
      <c r="FL7" s="260"/>
      <c r="FM7" s="250"/>
      <c r="FN7" s="260"/>
      <c r="FO7" s="260"/>
      <c r="FP7" s="260"/>
      <c r="FQ7" s="260"/>
      <c r="FR7" s="260"/>
      <c r="FS7" s="251"/>
      <c r="FT7" s="310"/>
      <c r="FU7" s="310"/>
      <c r="FV7" s="61"/>
      <c r="FW7" s="310"/>
      <c r="FX7" s="310"/>
      <c r="FY7" s="310"/>
      <c r="FZ7" s="310"/>
      <c r="GA7" s="297"/>
      <c r="GB7" s="297"/>
      <c r="GC7" s="297"/>
      <c r="GD7" s="310"/>
      <c r="GE7" s="310"/>
      <c r="GF7" s="310"/>
      <c r="GG7" s="310"/>
      <c r="GH7" s="310"/>
      <c r="GI7" s="310"/>
      <c r="GJ7" s="315"/>
      <c r="GK7" s="252" t="str">
        <f>IF(details!CT7="","",details!CT7)</f>
        <v/>
      </c>
      <c r="GL7" s="253" t="str">
        <f>IF(details!CU7="","",details!CU7)</f>
        <v/>
      </c>
      <c r="GM7" s="252" t="str">
        <f>IF(details!CX7="","",details!CX7)</f>
        <v/>
      </c>
      <c r="GN7" s="253" t="str">
        <f>IF(details!CY7="","",details!CY7)</f>
        <v/>
      </c>
      <c r="GO7" s="252" t="str">
        <f>IF(details!DB7="","",details!DB7)</f>
        <v/>
      </c>
      <c r="GP7" s="253" t="str">
        <f>IF(details!DC7="","",details!DC7)</f>
        <v/>
      </c>
      <c r="GQ7" s="252" t="str">
        <f>IF(details!DF7="","",details!DF7)</f>
        <v/>
      </c>
      <c r="GR7" s="253" t="str">
        <f>IF(details!DG7="","",details!DG7)</f>
        <v/>
      </c>
      <c r="GS7" s="252" t="str">
        <f>IF(details!DJ7="","",details!DJ7)</f>
        <v/>
      </c>
      <c r="GT7" s="253" t="str">
        <f>IF(details!DK7="","",details!DK7)</f>
        <v/>
      </c>
      <c r="GU7" s="272"/>
      <c r="GV7" s="791"/>
      <c r="GW7" s="791"/>
      <c r="GX7" s="791"/>
      <c r="GY7" s="791"/>
      <c r="GZ7" s="791"/>
      <c r="HA7" s="791"/>
      <c r="HB7" s="791"/>
      <c r="HC7" s="791"/>
      <c r="HD7" s="791"/>
      <c r="HE7" s="791"/>
      <c r="HF7" s="791"/>
      <c r="HG7" s="791"/>
      <c r="HH7" s="791"/>
      <c r="HI7" s="791"/>
      <c r="HJ7" s="791"/>
      <c r="HK7" s="791"/>
      <c r="HL7" s="791"/>
      <c r="HM7" s="791"/>
      <c r="HN7" s="791"/>
      <c r="HO7" s="791"/>
      <c r="HP7" s="791"/>
      <c r="HQ7" s="791"/>
      <c r="HR7" s="791"/>
      <c r="HS7" s="791"/>
      <c r="HT7" s="791"/>
      <c r="HU7" s="791"/>
      <c r="HV7" s="791"/>
      <c r="HW7" s="791"/>
      <c r="HX7" s="791"/>
      <c r="HY7" s="791"/>
      <c r="HZ7" s="791"/>
      <c r="IA7" s="791"/>
      <c r="IB7" s="791"/>
      <c r="IC7" s="791"/>
      <c r="ID7" s="791"/>
      <c r="IE7" s="791"/>
      <c r="IF7" s="791"/>
      <c r="IG7" s="841"/>
      <c r="IH7" s="791"/>
      <c r="II7" s="791"/>
      <c r="IJ7" s="791"/>
      <c r="IK7" s="797"/>
      <c r="IL7" s="797"/>
      <c r="IM7" s="797"/>
      <c r="IN7" s="797"/>
      <c r="IO7" s="797"/>
      <c r="IP7" s="797"/>
      <c r="IQ7" s="468" t="s">
        <v>448</v>
      </c>
      <c r="IR7" s="844"/>
      <c r="IS7" s="797"/>
      <c r="IT7" s="297"/>
      <c r="IU7" s="791"/>
      <c r="IV7" s="783"/>
      <c r="IW7" s="783"/>
      <c r="IX7" s="783"/>
      <c r="IY7" s="783" t="str">
        <f t="shared" ref="IY7:IY40" si="28">IF(IX7="","",IF(AND(IX7&gt;=60,(IV7="PASS")),"I",IF(AND(IX7&gt;=60,(IV7="PASS BY GRACE")),"I",IF(AND(IX7&gt;=48,(IV7="PASS")),"II",IF(AND(IX7&gt;=48,(IV7="PASS BY GRACE")),"II",IF(AND(IX7&gt;=36,(IV7="PASS")),"III",IF(AND(IX7&gt;=36,(IV7="PASS BY GRACE")),"III","")))))))</f>
        <v/>
      </c>
      <c r="IZ7" s="954"/>
      <c r="JE7" s="965"/>
      <c r="JF7" s="779"/>
      <c r="JG7" s="779"/>
      <c r="JH7" s="779"/>
      <c r="JI7" s="779"/>
      <c r="JJ7" s="779"/>
      <c r="JK7" s="779"/>
      <c r="JL7" s="779"/>
      <c r="JM7" s="779"/>
      <c r="JN7" s="779"/>
      <c r="JO7" s="779"/>
      <c r="JP7" s="779"/>
      <c r="JQ7" s="779"/>
      <c r="JR7" s="779"/>
      <c r="JS7" s="779"/>
      <c r="JT7" s="779"/>
      <c r="JU7" s="779"/>
      <c r="JV7" s="779"/>
      <c r="JW7" s="779"/>
      <c r="JX7" s="779"/>
      <c r="JY7" s="779"/>
      <c r="JZ7" s="779"/>
      <c r="KA7" s="779"/>
      <c r="KB7" s="779"/>
      <c r="KC7" s="779"/>
      <c r="KD7" s="779"/>
      <c r="KE7" s="779"/>
      <c r="KF7" s="779"/>
      <c r="KG7" s="779"/>
      <c r="KH7" s="778"/>
    </row>
    <row r="8" spans="1:294" s="352" customFormat="1" ht="12" customHeight="1">
      <c r="A8" s="871"/>
      <c r="B8" s="872"/>
      <c r="C8" s="872"/>
      <c r="D8" s="872"/>
      <c r="E8" s="872"/>
      <c r="F8" s="872"/>
      <c r="G8" s="872"/>
      <c r="H8" s="873" t="str">
        <f>IF(details!I8="","",details!I8)</f>
        <v>MAX. MARKS FOR SPECIAL PR. SUBJECTS</v>
      </c>
      <c r="I8" s="874"/>
      <c r="J8" s="305">
        <f>IF(details!J8="","",details!J8)</f>
        <v>10</v>
      </c>
      <c r="K8" s="305">
        <f>IF(details!K8="","",details!K8)</f>
        <v>10</v>
      </c>
      <c r="L8" s="305">
        <f>IF(details!L8="","",details!L8)</f>
        <v>8</v>
      </c>
      <c r="M8" s="258">
        <f>IF(AND(J8="",K8="",L8=""),"",SUM(J8:L8))</f>
        <v>28</v>
      </c>
      <c r="N8" s="478">
        <f>IF(details!M8="","",details!M8)</f>
        <v>2</v>
      </c>
      <c r="O8" s="305">
        <f>IF(details!N8="","",details!N8)</f>
        <v>70</v>
      </c>
      <c r="P8" s="258">
        <f>IF(AND(M8="",O8=""),"",SUM(M8:O8))</f>
        <v>100</v>
      </c>
      <c r="Q8" s="305">
        <f>IF(details!O8="","",details!O8)</f>
        <v>100</v>
      </c>
      <c r="R8" s="259">
        <f>IF(AND(P8="",Q8=""),"",SUM(P8:Q8))</f>
        <v>200</v>
      </c>
      <c r="S8" s="310">
        <f t="shared" si="19"/>
        <v>0</v>
      </c>
      <c r="T8" s="61" t="str">
        <f t="shared" si="20"/>
        <v/>
      </c>
      <c r="U8" s="310"/>
      <c r="V8" s="310" t="str">
        <f t="shared" si="21"/>
        <v/>
      </c>
      <c r="W8" s="310"/>
      <c r="X8" s="305">
        <f>IF(details!P8="","",details!P8)</f>
        <v>10</v>
      </c>
      <c r="Y8" s="305">
        <f>IF(details!Q8="","",details!Q8)</f>
        <v>10</v>
      </c>
      <c r="Z8" s="305">
        <f>IF(details!R8="","",details!R8)</f>
        <v>8</v>
      </c>
      <c r="AA8" s="258">
        <f>IF(AND(X8="",Y8="",Z8=""),"",SUM(X8:Z8))</f>
        <v>28</v>
      </c>
      <c r="AB8" s="478">
        <f>IF(details!S8="","",details!S8)</f>
        <v>2</v>
      </c>
      <c r="AC8" s="305">
        <f>IF(details!T8="","",details!T8)</f>
        <v>70</v>
      </c>
      <c r="AD8" s="258">
        <f>IF(AND(AA8="",AC8=""),"",SUM(AA8:AC8))</f>
        <v>100</v>
      </c>
      <c r="AE8" s="305">
        <f>IF(details!U8="","",details!U8)</f>
        <v>100</v>
      </c>
      <c r="AF8" s="259">
        <f>IF(AND(AD8="",AE8=""),"",SUM(AD8:AE8))</f>
        <v>200</v>
      </c>
      <c r="AG8" s="310">
        <f t="shared" si="0"/>
        <v>0</v>
      </c>
      <c r="AH8" s="61" t="str">
        <f t="shared" si="22"/>
        <v/>
      </c>
      <c r="AI8" s="310"/>
      <c r="AJ8" s="310"/>
      <c r="AK8" s="310"/>
      <c r="AL8" s="307"/>
      <c r="AM8" s="306"/>
      <c r="AN8" s="305">
        <f>IF(details!W8="","",details!W8)</f>
        <v>10</v>
      </c>
      <c r="AO8" s="305">
        <f>IF(details!X8="","",details!X8)</f>
        <v>10</v>
      </c>
      <c r="AP8" s="305">
        <f>IF(details!Y8="","",details!Y8)</f>
        <v>9</v>
      </c>
      <c r="AQ8" s="258">
        <f>IF(AND(AN8="",AO8="",AP8=""),"",SUM(AN8:AP8))</f>
        <v>29</v>
      </c>
      <c r="AR8" s="478">
        <f>IF(details!Z8="","",details!Z8)</f>
        <v>1</v>
      </c>
      <c r="AS8" s="260">
        <f>IF(details!AA8="","",details!AA8)</f>
        <v>20</v>
      </c>
      <c r="AT8" s="260">
        <f>IF(details!AB8="","",details!AB8)</f>
        <v>50</v>
      </c>
      <c r="AU8" s="258">
        <f>SUM(AS8,AT8)</f>
        <v>70</v>
      </c>
      <c r="AV8" s="481">
        <f t="shared" si="23"/>
        <v>50</v>
      </c>
      <c r="AW8" s="481">
        <f t="shared" si="24"/>
        <v>100</v>
      </c>
      <c r="AX8" s="260">
        <f>IF(details!AC8="","",details!AC8)</f>
        <v>30</v>
      </c>
      <c r="AY8" s="260">
        <f>IF(details!AD8="","",details!AD8)</f>
        <v>70</v>
      </c>
      <c r="AZ8" s="258">
        <f>SUM(AX8,AY8)</f>
        <v>100</v>
      </c>
      <c r="BA8" s="261">
        <f>SUM(AV8,AX8)</f>
        <v>80</v>
      </c>
      <c r="BB8" s="261">
        <f>SUM(AT8,AY8)</f>
        <v>120</v>
      </c>
      <c r="BC8" s="259">
        <f>SUM(BA8,BB8)</f>
        <v>200</v>
      </c>
      <c r="BD8" s="263">
        <f>IF(AT8="",(COUNTIF(AN8:AP8,"NA")*AN$6+COUNTIF(AN8:AP8,"ML")*AN$6+COUNTIF(AS8,"ML")*AS$6+COUNTIF(AS8,"NA")*AS$6),IF(OR(AM8=AZ$3,AM8=BB$3),(COUNTIF(AN8:AP8,"NA")*AN$8+COUNTIF(AN8:AP8,"ML")*AN$8+COUNTIF(AS8,"ML")*AS$8+COUNTIF(AS8,"NA")*AS$8),(COUNTIF(AN8:AP8,"NA")*AN$7+COUNTIF(AN8:AP8,"ML")*AN$7+COUNTIF(AS8,"ML")*AS$7+COUNTIF(AS8,"NA")*AS$7)))</f>
        <v>0</v>
      </c>
      <c r="BE8" s="310">
        <f>IF(AT8="","",IF(OR(AM8=AZ$3,AM8=BB$3),(COUNTIF(AT8,"ML")*AT$8+COUNTIF(AT8,"NA")*AT$8),(COUNTIF(AT8,"ML")*AT$7+COUNTIF(AT8,"NA")*AT$7)))</f>
        <v>0</v>
      </c>
      <c r="BF8" s="61" t="str">
        <f t="shared" si="1"/>
        <v/>
      </c>
      <c r="BG8" s="61" t="str">
        <f>IF(OR($E8="NSO",$E8="",BA8=""),"",IF(AND(AT8="",AY8=""),"",IF(OR(AM8=AZ$3,AM11=BB$3),AY$8,AY$7)))</f>
        <v/>
      </c>
      <c r="BH8" s="61"/>
      <c r="BI8" s="61" t="str">
        <f t="shared" si="2"/>
        <v/>
      </c>
      <c r="BJ8" s="61" t="str">
        <f t="shared" si="3"/>
        <v/>
      </c>
      <c r="BK8" s="263">
        <f t="shared" si="4"/>
        <v>0</v>
      </c>
      <c r="BL8" s="310" t="str">
        <f t="shared" si="5"/>
        <v/>
      </c>
      <c r="BM8" s="61" t="str">
        <f t="shared" si="6"/>
        <v/>
      </c>
      <c r="BN8" s="61" t="str">
        <f t="shared" si="7"/>
        <v/>
      </c>
      <c r="BO8" s="310" t="str">
        <f t="shared" si="8"/>
        <v/>
      </c>
      <c r="BP8" s="307"/>
      <c r="BQ8" s="307"/>
      <c r="BR8" s="305">
        <f>IF(details!AF8="","",details!AF8)</f>
        <v>10</v>
      </c>
      <c r="BS8" s="305">
        <f>IF(details!AG8="","",details!AG8)</f>
        <v>10</v>
      </c>
      <c r="BT8" s="305">
        <f>IF(details!AH8="","",details!AH8)</f>
        <v>9</v>
      </c>
      <c r="BU8" s="305">
        <f>IF(AND(BR8="",BS8="",BT8=""),"",SUM(BR8:BT8))</f>
        <v>29</v>
      </c>
      <c r="BV8" s="478">
        <f>IF(details!AI8="","",details!AI8)</f>
        <v>1</v>
      </c>
      <c r="BW8" s="260">
        <f>IF(details!AJ8="","",details!AJ8)</f>
        <v>20</v>
      </c>
      <c r="BX8" s="260">
        <f>IF(details!AK8="","",details!AK8)</f>
        <v>50</v>
      </c>
      <c r="BY8" s="258">
        <f>SUM(BW8,BX8)</f>
        <v>70</v>
      </c>
      <c r="BZ8" s="481">
        <f>IF(AND(BU8="",BV8="",BW8=""),"",SUM(BU8,BV8,BW8))</f>
        <v>50</v>
      </c>
      <c r="CA8" s="481">
        <f>IF(AND(BU8="",BV8="",BY8=""),"",SUM(BU8,BV8,BY8))</f>
        <v>100</v>
      </c>
      <c r="CB8" s="260">
        <f>IF(details!AL8="","",details!AL8)</f>
        <v>30</v>
      </c>
      <c r="CC8" s="260">
        <f>IF(details!AM8="","",details!AM8)</f>
        <v>70</v>
      </c>
      <c r="CD8" s="258">
        <f>SUM(CB8,CC8)</f>
        <v>100</v>
      </c>
      <c r="CE8" s="261">
        <f>SUM(BZ8,CB8)</f>
        <v>80</v>
      </c>
      <c r="CF8" s="261">
        <f>SUM(BX8,CC8)</f>
        <v>120</v>
      </c>
      <c r="CG8" s="259">
        <f>SUM(CE8,CF8)</f>
        <v>200</v>
      </c>
      <c r="CH8" s="263">
        <f t="shared" si="9"/>
        <v>0</v>
      </c>
      <c r="CI8" s="310">
        <f t="shared" si="10"/>
        <v>0</v>
      </c>
      <c r="CJ8" s="61" t="str">
        <f t="shared" si="11"/>
        <v/>
      </c>
      <c r="CK8" s="61" t="str">
        <f>IF(OR($E8="NSO",$E8="",CE8=""),"",IF(AND(BX8="",CC8=""),"",IF(OR(BQ8=CD$3,BQ11=CF$3),CC$8,CC$7)))</f>
        <v/>
      </c>
      <c r="CL8" s="61"/>
      <c r="CM8" s="61" t="str">
        <f t="shared" si="12"/>
        <v/>
      </c>
      <c r="CN8" s="61" t="str">
        <f t="shared" si="13"/>
        <v/>
      </c>
      <c r="CO8" s="263">
        <f t="shared" si="14"/>
        <v>0</v>
      </c>
      <c r="CP8" s="310" t="str">
        <f t="shared" si="15"/>
        <v/>
      </c>
      <c r="CQ8" s="61" t="str">
        <f t="shared" si="16"/>
        <v/>
      </c>
      <c r="CR8" s="61" t="str">
        <f t="shared" si="17"/>
        <v/>
      </c>
      <c r="CS8" s="310" t="str">
        <f t="shared" si="25"/>
        <v/>
      </c>
      <c r="CT8" s="307"/>
      <c r="CU8" s="307"/>
      <c r="CV8" s="305">
        <f>IF(details!AO8="","",details!AO8)</f>
        <v>10</v>
      </c>
      <c r="CW8" s="305">
        <f>IF(details!AP8="","",details!AP8)</f>
        <v>10</v>
      </c>
      <c r="CX8" s="305">
        <f>IF(details!AQ8="","",details!AQ8)</f>
        <v>9</v>
      </c>
      <c r="CY8" s="305">
        <f>IF(AND(CV8="",CW8="",CX8=""),"",SUM(CV8:CX8))</f>
        <v>29</v>
      </c>
      <c r="CZ8" s="478">
        <f>IF(details!AR8="","",details!AR8)</f>
        <v>1</v>
      </c>
      <c r="DA8" s="260">
        <f>IF(details!AS8="","",details!AS8)</f>
        <v>35</v>
      </c>
      <c r="DB8" s="260">
        <f>IF(details!AT8="","",details!AT8)</f>
        <v>35</v>
      </c>
      <c r="DC8" s="258">
        <f>SUM(DA8,DB8)</f>
        <v>70</v>
      </c>
      <c r="DD8" s="481">
        <f>IF(AND(CY8="",CZ8="",DA8=""),"",SUM(CY8,CZ8,DA8))</f>
        <v>65</v>
      </c>
      <c r="DE8" s="481">
        <f>IF(AND(CY8="",CZ8="",DC8=""),"",SUM(CY8,CZ8,DC8))</f>
        <v>100</v>
      </c>
      <c r="DF8" s="260">
        <f>IF(details!AU8="","",details!AU8)</f>
        <v>50</v>
      </c>
      <c r="DG8" s="260">
        <f>IF(details!AV8="","",details!AV8)</f>
        <v>50</v>
      </c>
      <c r="DH8" s="258">
        <f>SUM(DF8,DG8)</f>
        <v>100</v>
      </c>
      <c r="DI8" s="261">
        <f>SUM(DD8,DF8)</f>
        <v>115</v>
      </c>
      <c r="DJ8" s="261">
        <f>SUM(DB8,DG8)</f>
        <v>85</v>
      </c>
      <c r="DK8" s="304">
        <f>IF(AND(DI8="",DJ8=""),"",IF(OR(CT8="g",CT8="h"),SUM(SUM(DI8:DJ8),20%*DE8),SUM(DI8:DJ8)))</f>
        <v>200</v>
      </c>
      <c r="DL8" s="263">
        <f>IF(DB8="",(COUNTIF(CV8:CX8,"NA")*CV$6+COUNTIF(CV8:CX8,"ML")*CV$6+COUNTIF(DA8,"ML")*DA$6+COUNTIF(DA8,"NA")*DA$6),IF(OR(CU8=DH$3,CU8=DJ$3),(COUNTIF(CV8:CX8,"NA")*CV$8+COUNTIF(CV8:CX8,"ML")*CV$8+COUNTIF(DA8,"ML")*DA$8+COUNTIF(DA8,"NA")*DA$8),(COUNTIF(CV8:CX8,"NA")*CV$7+COUNTIF(CV8:CX8,"ML")*CV$7+COUNTIF(DA8,"ML")*DA$7+COUNTIF(DA8,"NA")*DA$7)))</f>
        <v>0</v>
      </c>
      <c r="DM8" s="310">
        <f>IF(DB8="","",IF(OR(CU8=DH$3,CU8=DJ$3),(COUNTIF(DB8,"ML")*DB$8+COUNTIF(DB8,"NA")*DB$8),(COUNTIF(DB8,"ML")*DB$7+COUNTIF(DB8,"NA")*DB$7)))</f>
        <v>0</v>
      </c>
      <c r="DN8" s="61" t="str">
        <f>IF(OR($E8="NSO",$E8="",DI8=""),"",IF(AND(DB8="",DG8=""),DF$6,IF(OR(CU8=DH$3,CU8=DJ$3),DF$8,DF$7)))</f>
        <v/>
      </c>
      <c r="DO8" s="61" t="str">
        <f t="shared" si="26"/>
        <v/>
      </c>
      <c r="DP8" s="61" t="str">
        <f t="shared" si="27"/>
        <v/>
      </c>
      <c r="DQ8" s="61" t="str">
        <f>IF(OR($E8="NSO",$E8="",DI8="",DF8="ML"),"",IF(AND(DB8="",DG8=""),DI$6-DL8,IF(OR(CU8=DH$3,CU8=DJ$3),DI$8-DL8,DI$7-DL8)))</f>
        <v/>
      </c>
      <c r="DR8" s="61" t="str">
        <f>IF(OR($E8="NSO",$E8="",DI8="",DG8="ML"),"",IF(AND(DB8="",DG8=""),"",IF(OR(CU8=DH$3,CU8=DJ$3),DJ$8-DM8,DJ$7-DM8)))</f>
        <v/>
      </c>
      <c r="DS8" s="263">
        <f>IF(OR(DF8="ML",DG8="ML"),"",SUM(DQ8,DR8))</f>
        <v>0</v>
      </c>
      <c r="DT8" s="310" t="str">
        <f>IF(AND(OR(CV8="ab",CV8="ml"),OR(CW8="ab",CW8="ml"),OR(CX8="ab",CX8="ml")),"AB",IF(AND(OR(CV8="ab",CV8="ml"),OR(CW8="ab",CW8="ml"),OR(DC8="ab",DC8="ml")),"AB",IF(AND(OR(CV8="ab",CV8="ml"),OR(DC8="ab",DC8="ml"),OR(CX8="ab",CX8="ml")),"AB",IF(AND(OR(DC8="ab",DC8="ml"),OR(CW8="ab",CW8="ml"),OR(CX8="ab",CX8="ml")),"AB",""))))</f>
        <v/>
      </c>
      <c r="DU8" s="61" t="str">
        <f>IF(OR($E8="NSO",$E8="",DH8=""),"",IF(OR(DG8="AB",DT8="AB"),"AB",IF(DH8="ML","RE",IF(AND(DI8&gt;=36%*DQ8,DF8&gt;=20%*DN8),"P",IF(AND(DI8&gt;=34%*DQ8,COUNTIF(CX8:DG8,"ML")=0,DF8&gt;=20%*DN8),"G2",IF(AND(DI8&gt;=31%*DQ8,COUNTIF(CX8:DG8,"ML")=0,DF8&gt;=20%*DN8),"G1",IF(AND(DI8&gt;=25%*DQ8),"S","F")))))))</f>
        <v/>
      </c>
      <c r="DV8" s="61" t="str">
        <f>IF(OR($E8="NSO",$E8="",DG8="",DH8=""),"",IF(OR(DH8="AB",DT8="AB"),"AB",IF(DH8="MLP","REP",IF(OR(DG8&lt;36%*DO8,DJ8&lt;36%*DR8),"FP","P"))))</f>
        <v/>
      </c>
      <c r="DW8" s="310" t="str">
        <f>IF($E8="","",IF(OR(DU8="",DU8="F",DU8="RE",DU8="S",DU8="G1",DU8="G2"),DU8,IF(OR(DV8="FP",DV8="REP"),DV8,IF(DK8&gt;=75%*DS8,"D",IF(DK8&gt;=60%*DS8,"I",IF(DK8&gt;=48%*DS8,"II",IF(DK8&gt;=36%*DS8,"III",DU8)))))))</f>
        <v/>
      </c>
      <c r="DX8" s="61">
        <f t="shared" si="18"/>
        <v>0</v>
      </c>
      <c r="DY8" s="307"/>
      <c r="DZ8" s="306"/>
      <c r="EA8" s="260">
        <f>IF(details!AX8="","",details!AX8)</f>
        <v>10</v>
      </c>
      <c r="EB8" s="260">
        <f>IF(details!AY8="","",details!AY8)</f>
        <v>10</v>
      </c>
      <c r="EC8" s="260">
        <f>IF(details!AZ8="","",details!AZ8)</f>
        <v>10</v>
      </c>
      <c r="ED8" s="261">
        <f>IF(AND(EA8="",EB8="",EC8=""),"",SUM(EA8:EC8))</f>
        <v>30</v>
      </c>
      <c r="EE8" s="260">
        <f>IF(details!BA8="","",details!BA8)</f>
        <v>0</v>
      </c>
      <c r="EF8" s="260">
        <v>20</v>
      </c>
      <c r="EG8" s="260">
        <v>50</v>
      </c>
      <c r="EH8" s="261">
        <f>IF(AND(EF8="",EG8=""),"",IF(AND(EF8="ml",EG8="ml"),"ml",IF(AND(EF8="ml",EG8=""),"ml",IF(AND(EF8="AB",EG8="AB"),"AB",IF(AND(EF8="AB",EG8=""),"AB",SUM(EF8:EG8))))))</f>
        <v>70</v>
      </c>
      <c r="EI8" s="481">
        <f>IF(AND(ED8="",EE8="",EF8=""),"",SUM(ED8,EE8,EF8))</f>
        <v>50</v>
      </c>
      <c r="EJ8" s="481">
        <f>IF(AND(ED8="",EE8="",EH8=""),"",SUM(ED8,EE8,EH8))</f>
        <v>100</v>
      </c>
      <c r="EK8" s="260">
        <f>IF(details!BD8="","",details!BD8)</f>
        <v>30</v>
      </c>
      <c r="EL8" s="260">
        <f>IF(details!BE8="","",details!BE8)</f>
        <v>70</v>
      </c>
      <c r="EM8" s="261">
        <f>IF(AND(EK8="",EL8=""),"",IF(OR(EK8="AB",EL8="AB"),"AB",IF(EK8="ML","ML",IF(AND(EK8&gt;=0,EL8="ML"),"MLP",SUM(EK8:EL8)))))</f>
        <v>100</v>
      </c>
      <c r="EN8" s="261">
        <f>IF(AND(EI8="",EK8=""),"",SUM(EI8,EK8))</f>
        <v>80</v>
      </c>
      <c r="EO8" s="261">
        <f>IF(AND(EG8="",EL8=""),"",SUM(EG8,EL8))</f>
        <v>120</v>
      </c>
      <c r="EP8" s="531">
        <f>IF(AND(EN8="",EO8=""),"",SUM(EN8:EO8))</f>
        <v>200</v>
      </c>
      <c r="EQ8" s="263">
        <f>IF(EG8="",(COUNTIF(EA8:EC8,"NA")*EA$6+COUNTIF(EA8:EC8,"ML")*EA$6+COUNTIF(EF8,"ML")*EF$6+COUNTIF(EF8,"NA")*EF$6),IF(OR(DZ8=EM$3,DZ8=EO$3),(COUNTIF(EA8:EC8,"NA")*EA$8+COUNTIF(EA8:EC8,"ML")*EA$8+COUNTIF(EF8,"ML")*EF$8+COUNTIF(EF8,"NA")*EF$8),(COUNTIF(EA8:EC8,"NA")*EA$7+COUNTIF(EA8:EC8,"ML")*EA$7+COUNTIF(EF8,"ML")*EF$7+COUNTIF(EF8,"NA")*EF$7)))</f>
        <v>0</v>
      </c>
      <c r="ER8" s="310">
        <f>IF(EG8="","",IF(OR(DZ8=EM$3,DZ8=EO$3),(COUNTIF(EG8,"ML")*EG$8+COUNTIF(EG8,"NA")*EG$8),(COUNTIF(EG8,"ML")*EG$7+COUNTIF(EG8,"NA")*EG$7)))</f>
        <v>0</v>
      </c>
      <c r="ES8" s="61" t="str">
        <f>IF(OR($E8="NSO",$E8="",EN8=""),"",IF(AND(EG8="",EL8=""),EK$6,IF(OR(DZ8=EM$3,DZ8=EO$3),EK$8,EK$7)))</f>
        <v/>
      </c>
      <c r="ET8" s="61" t="str">
        <f>IF(OR($E8="NSO",$E8="",EN8=""),"",IF(AND(EG8="",EL8=""),"",IF(OR(DZ8=EM$3,DZ11=EO$3),EL$8,EL$7)))</f>
        <v/>
      </c>
      <c r="EU8" s="61"/>
      <c r="EV8" s="61" t="str">
        <f>IF(OR($E8="NSO",$E8="",EN8="",EK8="ML"),"",IF(AND(EG8="",EL8=""),EN$6-EQ8,IF(OR(DZ8=EM$3,DZ8=EO$3),EN$8-EQ8,EN$7-EQ8)))</f>
        <v/>
      </c>
      <c r="EW8" s="61" t="str">
        <f>IF(OR($E8="NSO",$E8="",EN8="",EL8="ML"),"",IF(AND(EG8="",EL8=""),"",IF(OR(DZ8=EM$3,DZ8=EO$3),EO$8-ER8,EO$7-ER8)))</f>
        <v/>
      </c>
      <c r="EX8" s="263">
        <f>IF(OR(EK8="ML",EL8="ML"),"",SUM(EV8,EW8))</f>
        <v>0</v>
      </c>
      <c r="EY8" s="310"/>
      <c r="EZ8" s="61" t="str">
        <f>IF(OR($E8="NSO",$E8="",EM8=""),"",IF(OR(EL8="AB",EY8="AB"),"AB",IF(EM8="ML","RE",IF(AND(EN8&gt;=36%*EV8,EK8&gt;=20%*ES8),"P",IF(AND(EN8&gt;=34%*EV8,COUNTIF(EC8:EL8,"ML")=0,EK8&gt;=20%*ES8),"G2",IF(AND(EN8&gt;=31%*EV8,COUNTIF(EC8:EL8,"ML")=0,EK8&gt;=20%*ES8),"G1",IF(AND(EN8&gt;=25%*EV8),"S","F")))))))</f>
        <v/>
      </c>
      <c r="FA8" s="61" t="str">
        <f>IF(OR($E8="NSO",$E8="",EL8="",EM8=""),"",IF(OR(EM8="AB",EY8="AB"),"AB",IF(EM8="MLP","REP",IF(OR(EL8&lt;36%*ET8,EO8&lt;36%*EW8),"FP","P"))))</f>
        <v/>
      </c>
      <c r="FB8" s="310" t="str">
        <f>IF($E8="","",IF(OR(EZ8="",EZ8="F",EZ8="RE",EZ8="S",EZ8="G1",EZ8="G2"),EZ8,IF(OR(FA8="FP",FA8="REP"),FA8,IF(EP8&gt;=75%*EX8,"D",IF(EP8&gt;=60%*EX8,"I",IF(EP8&gt;=48%*EX8,"II",IF(EP8&gt;=36%*EX8,"III",EZ8)))))))</f>
        <v/>
      </c>
      <c r="FC8" s="260"/>
      <c r="FD8" s="260"/>
      <c r="FE8" s="260"/>
      <c r="FF8" s="261"/>
      <c r="FG8" s="260"/>
      <c r="FH8" s="261"/>
      <c r="FI8" s="260"/>
      <c r="FJ8" s="251"/>
      <c r="FK8" s="260"/>
      <c r="FL8" s="260"/>
      <c r="FM8" s="250"/>
      <c r="FN8" s="260"/>
      <c r="FO8" s="260"/>
      <c r="FP8" s="260"/>
      <c r="FQ8" s="260"/>
      <c r="FR8" s="260"/>
      <c r="FS8" s="251"/>
      <c r="FT8" s="310"/>
      <c r="FU8" s="310"/>
      <c r="FV8" s="61"/>
      <c r="FW8" s="310"/>
      <c r="FX8" s="310"/>
      <c r="FY8" s="310"/>
      <c r="FZ8" s="310"/>
      <c r="GA8" s="297"/>
      <c r="GB8" s="297"/>
      <c r="GC8" s="297"/>
      <c r="GD8" s="310"/>
      <c r="GE8" s="310"/>
      <c r="GF8" s="310"/>
      <c r="GG8" s="310"/>
      <c r="GH8" s="310"/>
      <c r="GI8" s="310"/>
      <c r="GJ8" s="315"/>
      <c r="GK8" s="252"/>
      <c r="GL8" s="253"/>
      <c r="GM8" s="252"/>
      <c r="GN8" s="253"/>
      <c r="GO8" s="252"/>
      <c r="GP8" s="253"/>
      <c r="GQ8" s="252"/>
      <c r="GR8" s="253"/>
      <c r="GS8" s="252"/>
      <c r="GT8" s="253"/>
      <c r="GU8" s="273"/>
      <c r="GV8" s="792"/>
      <c r="GW8" s="792"/>
      <c r="GX8" s="792"/>
      <c r="GY8" s="792"/>
      <c r="GZ8" s="792"/>
      <c r="HA8" s="792"/>
      <c r="HB8" s="792"/>
      <c r="HC8" s="792"/>
      <c r="HD8" s="792"/>
      <c r="HE8" s="792"/>
      <c r="HF8" s="792"/>
      <c r="HG8" s="792"/>
      <c r="HH8" s="792"/>
      <c r="HI8" s="792"/>
      <c r="HJ8" s="792"/>
      <c r="HK8" s="792"/>
      <c r="HL8" s="792"/>
      <c r="HM8" s="792"/>
      <c r="HN8" s="792"/>
      <c r="HO8" s="792"/>
      <c r="HP8" s="792"/>
      <c r="HQ8" s="792"/>
      <c r="HR8" s="791"/>
      <c r="HS8" s="792"/>
      <c r="HT8" s="792"/>
      <c r="HU8" s="792"/>
      <c r="HV8" s="792"/>
      <c r="HW8" s="792"/>
      <c r="HX8" s="792"/>
      <c r="HY8" s="792"/>
      <c r="HZ8" s="792"/>
      <c r="IA8" s="792"/>
      <c r="IB8" s="792"/>
      <c r="IC8" s="792"/>
      <c r="ID8" s="792"/>
      <c r="IE8" s="792"/>
      <c r="IF8" s="792"/>
      <c r="IG8" s="842"/>
      <c r="IH8" s="792"/>
      <c r="II8" s="792"/>
      <c r="IJ8" s="792"/>
      <c r="IK8" s="798"/>
      <c r="IL8" s="798"/>
      <c r="IM8" s="798"/>
      <c r="IN8" s="798"/>
      <c r="IO8" s="798"/>
      <c r="IP8" s="798"/>
      <c r="IQ8" s="169">
        <f>SUM(R8,AF8,BC8,CG8,DK8)</f>
        <v>1000</v>
      </c>
      <c r="IR8" s="845"/>
      <c r="IS8" s="798"/>
      <c r="IT8" s="297"/>
      <c r="IU8" s="792"/>
      <c r="IV8" s="784"/>
      <c r="IW8" s="784"/>
      <c r="IX8" s="784"/>
      <c r="IY8" s="784"/>
      <c r="IZ8" s="955"/>
      <c r="JE8" s="965"/>
      <c r="JF8" s="779"/>
      <c r="JG8" s="779"/>
      <c r="JH8" s="779"/>
      <c r="JI8" s="779"/>
      <c r="JJ8" s="779"/>
      <c r="JK8" s="779"/>
      <c r="JL8" s="779"/>
      <c r="JM8" s="779"/>
      <c r="JN8" s="779"/>
      <c r="JO8" s="779"/>
      <c r="JP8" s="779"/>
      <c r="JQ8" s="779"/>
      <c r="JR8" s="779"/>
      <c r="JS8" s="779"/>
      <c r="JT8" s="779"/>
      <c r="JU8" s="779"/>
      <c r="JV8" s="779"/>
      <c r="JW8" s="779"/>
      <c r="JX8" s="779"/>
      <c r="JY8" s="779"/>
      <c r="JZ8" s="779"/>
      <c r="KA8" s="779"/>
      <c r="KB8" s="779"/>
      <c r="KC8" s="779"/>
      <c r="KD8" s="779"/>
      <c r="KE8" s="779"/>
      <c r="KF8" s="779"/>
      <c r="KG8" s="779"/>
      <c r="KH8" s="778"/>
    </row>
    <row r="9" spans="1:294" s="276" customFormat="1" ht="13" customHeight="1">
      <c r="A9" s="313">
        <f>IF(details!A9="","",details!A9)</f>
        <v>1</v>
      </c>
      <c r="B9" s="242" t="str">
        <f>IF(details!B9="","",details!B9)</f>
        <v>OBC</v>
      </c>
      <c r="C9" s="242" t="str">
        <f>IF(details!C9="","",details!C9)</f>
        <v>G</v>
      </c>
      <c r="D9" s="242">
        <f>IF(details!D9="","",details!D9)</f>
        <v>11111</v>
      </c>
      <c r="E9" s="304">
        <f>IF(details!E9="","",details!E9)</f>
        <v>11101</v>
      </c>
      <c r="F9" s="67">
        <f>IF(details!F9="","",details!F9)</f>
        <v>35179</v>
      </c>
      <c r="G9" s="83" t="str">
        <f>IF(details!G9="","",details!G9)</f>
        <v>A 001</v>
      </c>
      <c r="H9" s="83" t="str">
        <f>IF(details!H9="","",details!H9)</f>
        <v>B 001</v>
      </c>
      <c r="I9" s="83" t="str">
        <f>IF(details!I9="","",details!I9)</f>
        <v>C 001</v>
      </c>
      <c r="J9" s="242">
        <f>IF(details!J9="","",details!J9)</f>
        <v>10</v>
      </c>
      <c r="K9" s="242">
        <f>IF(details!K9="","",details!K9)</f>
        <v>10</v>
      </c>
      <c r="L9" s="242">
        <f>IF(details!L9="","",details!L9)</f>
        <v>8</v>
      </c>
      <c r="M9" s="151">
        <f>IF(AND(J9="",K9="",L9=""),"",SUM(J9:L9))</f>
        <v>28</v>
      </c>
      <c r="N9" s="479">
        <f>IF(details!M9="","",details!M9)</f>
        <v>2</v>
      </c>
      <c r="O9" s="242">
        <f>IF(details!N9="","",details!N9)</f>
        <v>70</v>
      </c>
      <c r="P9" s="151">
        <f>IF(AND(M9="",O9=""),"",SUM(M9:O9))</f>
        <v>100</v>
      </c>
      <c r="Q9" s="242">
        <f>IF(details!O9="","",details!O9)</f>
        <v>100</v>
      </c>
      <c r="R9" s="298">
        <f>IF(AND(P9="",Q9=""),"",SUM(P9:Q9))</f>
        <v>200</v>
      </c>
      <c r="S9" s="310">
        <f t="shared" si="19"/>
        <v>0</v>
      </c>
      <c r="T9" s="61">
        <f t="shared" si="20"/>
        <v>200</v>
      </c>
      <c r="U9" s="310" t="str">
        <f t="shared" ref="U9:U40" si="29">IF(AND(OR(J9="ab",J9="ml"),OR(K9="ab",K9="ml"),OR(L9="ab",L9="ml")),"AB",IF(AND(OR(J9="ab",J9="ml"),OR(K9="ab",K9="ml"),OR(O9="ab",O9="ml")),"AB",IF(AND(OR(J9="ab",J9="ml"),OR(O9="ab",O9="ml"),OR(L9="ab",L9="ml")),"AB",IF(AND(OR(O9="ab",O9="ml"),OR(K9="ab",K9="ml"),OR(L9="ab",L9="ml")),"AB",""))))</f>
        <v/>
      </c>
      <c r="V9" s="310" t="str">
        <f t="shared" si="21"/>
        <v>P</v>
      </c>
      <c r="W9" s="310" t="str">
        <f t="shared" ref="W9:W40" si="30">IF(OR(V9="",V9=0,V9="S",V9="RE",V9="F",V9="AB"),V9,IF(R9&gt;=75%*T9,"D",IF(R9&gt;=60%*T9,"I",IF(R9&gt;=48%*T9,"II",IF(R9&gt;=36%*T9,"III",V9)))))</f>
        <v>D</v>
      </c>
      <c r="X9" s="242">
        <f>IF(details!P9="","",details!P9)</f>
        <v>10</v>
      </c>
      <c r="Y9" s="242">
        <f>IF(details!Q9="","",details!Q9)</f>
        <v>10</v>
      </c>
      <c r="Z9" s="242">
        <f>IF(details!R9="","",details!R9)</f>
        <v>8</v>
      </c>
      <c r="AA9" s="151">
        <f>IF(AND(X9="",Y9="",Z9=""),"",SUM(X9:Z9))</f>
        <v>28</v>
      </c>
      <c r="AB9" s="479">
        <f>IF(details!S9="","",details!S9)</f>
        <v>2</v>
      </c>
      <c r="AC9" s="242">
        <f>IF(details!T9="","",details!T9)</f>
        <v>70</v>
      </c>
      <c r="AD9" s="151">
        <f>IF(AND(AA9="",AC9=""),"",SUM(AA9:AC9))</f>
        <v>100</v>
      </c>
      <c r="AE9" s="242">
        <f>IF(details!U9="","",details!U9)</f>
        <v>100</v>
      </c>
      <c r="AF9" s="298">
        <f>IF(AND(AD9="",AE9=""),"",SUM(AD9:AE9))</f>
        <v>200</v>
      </c>
      <c r="AG9" s="310">
        <f t="shared" si="0"/>
        <v>0</v>
      </c>
      <c r="AH9" s="61">
        <f t="shared" si="22"/>
        <v>200</v>
      </c>
      <c r="AI9" s="310" t="str">
        <f t="shared" ref="AI9:AI40" si="31">IF(AND(OR(X9="ab",X9="ml"),OR(Y9="ab",Y9="ml"),OR(Z9="ab",Z9="ml")),"AB",IF(AND(OR(X9="ab",X9="ml"),OR(Y9="ab",Y9="ml"),OR(AC9="ab",AC9="ml")),"AB",IF(AND(OR(X9="ab",X9="ml"),OR(AC9="ab",AC9="ml"),OR(Z9="ab",Z9="ml")),"AB",IF(AND(OR(AC9="ab",AC9="ml"),OR(Y9="ab",Y9="ml"),OR(Z9="ab",Z9="ml")),"AB",""))))</f>
        <v/>
      </c>
      <c r="AJ9" s="310" t="str">
        <f>IF(OR($E9="NSO",$E9="",AE9=""),"",IF(OR(AI9="AB",AE9="ab"),"AB",IF(AE9="ML","RE",IF(AND(AF9&gt;=36%*AH9,AE9&gt;=20),"P",IF(AND(AF9&gt;=34%*AH9,COUNTIF(X9:AE9,"ML")=0,AE9&gt;=20),"G2",IF(AND(AF9&gt;=31%*AH9,COUNTIF(X9:AE9,"ML")=0,AE9&gt;=20),"G1",IF(AF9&gt;=25%*AH9,"S","F")))))))</f>
        <v>P</v>
      </c>
      <c r="AK9" s="310" t="str">
        <f>IF(OR(AJ9="",AJ9=0,AJ9="S",AJ9="RE",AJ9="F",AJ9="AB"),AJ9,IF(AF9&gt;=75%*AH9,"D",IF(AF9&gt;=60%*AH9,"I",IF(AF9&gt;=48%*AH9,"II",IF(AF9&gt;=36%*AH9,"III",AJ9)))))</f>
        <v>D</v>
      </c>
      <c r="AL9" s="242" t="str">
        <f>IF(details!V9="","",details!V9)</f>
        <v>b</v>
      </c>
      <c r="AM9" s="83" t="str">
        <f>IF(AL9="","",IF(AL9="a",AM$3,IF(AL9="b",AO$3,IF(AL9="c",AQ$3,IF(AL9="d",AT$3,IF(AL9="e",AV$3,IF(AL9="f",AX$3,IF(AL9="g",AZ$3,IF(AL9="h",BB$3)))))))))</f>
        <v>PHYSICS</v>
      </c>
      <c r="AN9" s="242">
        <f>IF(details!W9="","",details!W9)</f>
        <v>10</v>
      </c>
      <c r="AO9" s="242">
        <f>IF(details!X9="","",details!X9)</f>
        <v>10</v>
      </c>
      <c r="AP9" s="242">
        <f>IF(details!Y9="","",details!Y9)</f>
        <v>9</v>
      </c>
      <c r="AQ9" s="151">
        <f>IF(AND(AN9="",AO9="",AP9=""),"",SUM(AN9:AP9))</f>
        <v>29</v>
      </c>
      <c r="AR9" s="479">
        <f>IF(details!Z9="","",details!Z9)</f>
        <v>1</v>
      </c>
      <c r="AS9" s="242">
        <f>IF(details!AA9="","",details!AA9)</f>
        <v>30</v>
      </c>
      <c r="AT9" s="242">
        <f>IF(details!AB9="","",details!AB9)</f>
        <v>20</v>
      </c>
      <c r="AU9" s="151">
        <f>IF(AND(AS9="",AT9=""),"",IF(AND(AS9="ml",AT9="ml"),"ml",IF(AND(AS9="ml",AT9=""),"ml",IF(AND(AS9="AB",AT9="AB"),"AB",IF(AND(AS9="AB",AT9=""),"AB",SUM(AS9:AT9))))))</f>
        <v>50</v>
      </c>
      <c r="AV9" s="482">
        <f t="shared" si="23"/>
        <v>60</v>
      </c>
      <c r="AW9" s="482">
        <f t="shared" si="24"/>
        <v>80</v>
      </c>
      <c r="AX9" s="242">
        <f>IF(details!AC9="","",details!AC9)</f>
        <v>70</v>
      </c>
      <c r="AY9" s="242">
        <f>IF(details!AD9="","",details!AD9)</f>
        <v>30</v>
      </c>
      <c r="AZ9" s="151">
        <f>IF(AND(AX9="",AY9=""),"",IF(OR(AX9="AB",AY9="AB"),"AB",IF(AX9="ML","ML",IF(AND(AX9&gt;=0,AY9="ML"),"MLP",SUM(AX9:AY9)))))</f>
        <v>100</v>
      </c>
      <c r="BA9" s="151">
        <f>IF(AND(AV9="",AX9=""),"",SUM(AV9,AX9))</f>
        <v>130</v>
      </c>
      <c r="BB9" s="151">
        <f>IF(AND(AT9="",AY9=""),"",SUM(AT9,AY9))</f>
        <v>50</v>
      </c>
      <c r="BC9" s="304">
        <f>IF(AND(BA9="",BB9=""),"",SUM(BA9:BB9))</f>
        <v>180</v>
      </c>
      <c r="BD9" s="263">
        <f>IF(AT9="",(COUNTIF(AN9:AP9,"NA")*AN$6+COUNTIF(AN9:AP9,"ML")*AN$6+COUNTIF(AS9,"ML")*AS$6+COUNTIF(AS9,"NA")*AS$6),IF(OR(AM9=AZ$3,AM9=BB$3),(COUNTIF(AN9:AP9,"NA")*AN$8+COUNTIF(AN9:AP9,"ML")*AN$8+COUNTIF(AS9,"ML")*AS$8+COUNTIF(AS9,"NA")*AS$8),(COUNTIF(AN9:AP9,"NA")*AN$7+COUNTIF(AN9:AP9,"ML")*AN$7+COUNTIF(AS9,"ML")*AS$7+COUNTIF(AS9,"NA")*AS$7)))</f>
        <v>0</v>
      </c>
      <c r="BE9" s="310">
        <f>IF(AT9="","",IF(OR(AM9=AZ$3,AM9=BB$3),(COUNTIF(AT9,"ML")*AT$8+COUNTIF(AT9,"NA")*AT$8),(COUNTIF(AT9,"ML")*AT$7+COUNTIF(AT9,"NA")*AT$7)))</f>
        <v>0</v>
      </c>
      <c r="BF9" s="61">
        <f t="shared" si="1"/>
        <v>70</v>
      </c>
      <c r="BG9" s="61">
        <f>IF(OR($E9="NSO",$E9="",BA9=""),"",IF(AND(AT9="",AY9=""),"",IF(OR(AM9=AZ$3,AM9=BB$3),AY$8,AY$7)))</f>
        <v>30</v>
      </c>
      <c r="BH9" s="61">
        <f>IF(OR($E9="NSO",$E9="",BA9=""),"",IF(AND(AT9="",AY9=""),"",IF(OR(AM9=AZ$3,AM9=BB$3),AT$8,AT$7)))</f>
        <v>20</v>
      </c>
      <c r="BI9" s="61">
        <f t="shared" si="2"/>
        <v>150</v>
      </c>
      <c r="BJ9" s="61">
        <f t="shared" si="3"/>
        <v>50</v>
      </c>
      <c r="BK9" s="263">
        <f t="shared" si="4"/>
        <v>200</v>
      </c>
      <c r="BL9" s="310" t="str">
        <f t="shared" si="5"/>
        <v/>
      </c>
      <c r="BM9" s="61" t="str">
        <f t="shared" si="6"/>
        <v>P</v>
      </c>
      <c r="BN9" s="61" t="str">
        <f t="shared" si="7"/>
        <v>P</v>
      </c>
      <c r="BO9" s="310" t="str">
        <f t="shared" si="8"/>
        <v>D</v>
      </c>
      <c r="BP9" s="242" t="str">
        <f>IF(details!AE9="","",details!AE9)</f>
        <v>b</v>
      </c>
      <c r="BQ9" s="83" t="str">
        <f>IF(BP9="","",IF(BP9="a",BQ$3,IF(BP9="b",BS$3,IF(BP9="c",BU$3,IF(BP9="d",BX$3,IF(BP9="e",BZ$3,IF(BP9="f",CB$3,IF(BP9="g",CD$3,IF(BP9="h",CF$3)))))))))</f>
        <v>CHEMISTRY</v>
      </c>
      <c r="BR9" s="242">
        <f>IF(details!AF9="","",details!AF9)</f>
        <v>10</v>
      </c>
      <c r="BS9" s="242">
        <f>IF(details!AG9="","",details!AG9)</f>
        <v>10</v>
      </c>
      <c r="BT9" s="242">
        <f>IF(details!AH9="","",details!AH9)</f>
        <v>9</v>
      </c>
      <c r="BU9" s="151">
        <f>IF(AND(BR9="",BS9="",BT9=""),"",SUM(BR9:BT9))</f>
        <v>29</v>
      </c>
      <c r="BV9" s="479">
        <f>IF(details!AI9="","",details!AI9)</f>
        <v>1</v>
      </c>
      <c r="BW9" s="242">
        <f>IF(details!AJ9="","",details!AJ9)</f>
        <v>50</v>
      </c>
      <c r="BX9" s="242">
        <f>IF(details!AK9="","",details!AK9)</f>
        <v>20</v>
      </c>
      <c r="BY9" s="151">
        <f>IF(AND(BW9="",BX9=""),"",IF(AND(BW9="ml",BX9="ml"),"ml",IF(AND(BW9="ml",BX9=""),"ml",IF(AND(BW9="AB",BX9="AB"),"AB",IF(AND(BW9="AB",BX9=""),"AB",SUM(BW9:BX9))))))</f>
        <v>70</v>
      </c>
      <c r="BZ9" s="482">
        <f>IF(AND(BU9="",BV9="",BW9=""),"",SUM(BU9,BV9,BW9))</f>
        <v>80</v>
      </c>
      <c r="CA9" s="482">
        <f>IF(AND(BU9="",BV9="",BY9=""),"",SUM(BU9,BV9,BY9))</f>
        <v>100</v>
      </c>
      <c r="CB9" s="242">
        <f>IF(details!AL9="","",details!AL9)</f>
        <v>70</v>
      </c>
      <c r="CC9" s="242">
        <f>IF(details!AM9="","",details!AM9)</f>
        <v>30</v>
      </c>
      <c r="CD9" s="151">
        <f>IF(AND(CB9="",CC9=""),"",IF(OR(CB9="AB",CC9="AB"),"AB",IF(CB9="ML","ML",IF(AND(CB9&gt;=0,CC9="ML"),"MLP",SUM(CB9:CC9)))))</f>
        <v>100</v>
      </c>
      <c r="CE9" s="151">
        <f>IF(AND(BZ9="",CB9=""),"",SUM(BZ9,CB9))</f>
        <v>150</v>
      </c>
      <c r="CF9" s="151">
        <f>IF(AND(BX9="",CC9=""),"",SUM(BX9,CC9))</f>
        <v>50</v>
      </c>
      <c r="CG9" s="304">
        <f t="shared" ref="CG9:CG40" si="32">IF(AND(CE9="",CF9=""),"",SUM(CE9:CF9))</f>
        <v>200</v>
      </c>
      <c r="CH9" s="263">
        <f t="shared" si="9"/>
        <v>0</v>
      </c>
      <c r="CI9" s="310">
        <f t="shared" si="10"/>
        <v>0</v>
      </c>
      <c r="CJ9" s="61">
        <f t="shared" si="11"/>
        <v>70</v>
      </c>
      <c r="CK9" s="61">
        <f t="shared" ref="CK9:CK40" si="33">IF(OR($E9="NSO",$E9="",CE9=""),"",IF(AND(BX9="",CC9=""),"",IF(OR(BQ9=CD$3,BQ9=CF$3),CC$8,CC$7)))</f>
        <v>30</v>
      </c>
      <c r="CL9" s="61">
        <f>IF(OR($E9="NSO",$E9="",CE9=""),"",IF(AND(BX9="",CC9=""),"",IF(OR(BQ9=CD$3,BQ9=CF$3),BX$8,BX$7)))</f>
        <v>20</v>
      </c>
      <c r="CM9" s="61">
        <f t="shared" si="12"/>
        <v>150</v>
      </c>
      <c r="CN9" s="61">
        <f t="shared" si="13"/>
        <v>50</v>
      </c>
      <c r="CO9" s="263">
        <f t="shared" si="14"/>
        <v>200</v>
      </c>
      <c r="CP9" s="310" t="str">
        <f t="shared" si="15"/>
        <v/>
      </c>
      <c r="CQ9" s="61" t="str">
        <f t="shared" si="16"/>
        <v>P</v>
      </c>
      <c r="CR9" s="61" t="str">
        <f t="shared" si="17"/>
        <v>P</v>
      </c>
      <c r="CS9" s="310" t="str">
        <f t="shared" si="25"/>
        <v>D</v>
      </c>
      <c r="CT9" s="242" t="str">
        <f>IF(details!AN9="","",details!AN9)</f>
        <v>b</v>
      </c>
      <c r="CU9" s="83" t="str">
        <f>IF(CT9="","",IF(CT9="a",CU$3,IF(CT9="b",CW$3,IF(CT9="c",CY$3,IF(CT9="d",DB$3,IF(CT9="e",DD$3,IF(CT9="f",DF$3,IF(CT9="g",DH$3,IF(CT9="h",DJ$3)))))))))</f>
        <v>MATHEMATICS</v>
      </c>
      <c r="CV9" s="242">
        <f>IF(details!AO9="","",details!AO9)</f>
        <v>10</v>
      </c>
      <c r="CW9" s="242">
        <f>IF(details!AP9="","",details!AP9)</f>
        <v>10</v>
      </c>
      <c r="CX9" s="242">
        <f>IF(details!AQ9="","",details!AQ9)</f>
        <v>9</v>
      </c>
      <c r="CY9" s="151">
        <f>IF(AND(CV9="",CW9="",CX9=""),"",SUM(CV9:CX9))</f>
        <v>29</v>
      </c>
      <c r="CZ9" s="479">
        <f>IF(details!AR9="","",details!AR9)</f>
        <v>1</v>
      </c>
      <c r="DA9" s="242">
        <f>IF(details!AS9="","",details!AS9)</f>
        <v>70</v>
      </c>
      <c r="DB9" s="242" t="str">
        <f>IF(details!AT9="","",details!AT9)</f>
        <v/>
      </c>
      <c r="DC9" s="151">
        <f>IF(AND(DA9="",DB9=""),"",IF(AND(DA9="ml",DB9="ml"),"ml",IF(AND(DA9="ml",DB9=""),"ml",IF(AND(DA9="AB",DB9="AB"),"AB",IF(AND(DA9="AB",DB9=""),"AB",SUM(DA9:DB9))))))</f>
        <v>70</v>
      </c>
      <c r="DD9" s="482">
        <f>IF(AND(CY9="",CZ9="",DA9=""),"",SUM(CY9,CZ9,DA9))</f>
        <v>100</v>
      </c>
      <c r="DE9" s="482">
        <f>IF(AND(CY9="",CZ9="",DC9=""),"",SUM(CY9,CZ9,DC9))</f>
        <v>100</v>
      </c>
      <c r="DF9" s="242">
        <f>IF(details!AU9="","",details!AU9)</f>
        <v>18</v>
      </c>
      <c r="DG9" s="242" t="str">
        <f>IF(details!AV9="","",details!AV9)</f>
        <v/>
      </c>
      <c r="DH9" s="151">
        <f>IF(AND(DF9="",DG9=""),"",IF(OR(DF9="AB",DG9="AB"),"AB",IF(DF9="ML","ML",IF(AND(DF9&gt;=0,DG9="ML"),"MLP",SUM(DF9:DG9)))))</f>
        <v>18</v>
      </c>
      <c r="DI9" s="151">
        <f>IF(AND(DD9="",DF9=""),"",SUM(DD9,DF9))</f>
        <v>118</v>
      </c>
      <c r="DJ9" s="151" t="str">
        <f>IF(AND(DB9="",DG9=""),"",SUM(DB9,DG9))</f>
        <v/>
      </c>
      <c r="DK9" s="304">
        <f>IF(AND(DI9="",DJ9=""),"",SUM(DI9:DJ9))</f>
        <v>118</v>
      </c>
      <c r="DL9" s="263">
        <f>IF(DB9="",(COUNTIF(CV9:CX9,"NA")*CV$6+COUNTIF(CV9:CX9,"ML")*CV$6+COUNTIF(DA9,"ML")*DA$6+COUNTIF(DA9,"NA")*DA$6),IF(OR(CU9=DH$3,CU9=DJ$3),(COUNTIF(CV9:CX9,"NA")*CV$8+COUNTIF(CV9:CX9,"ML")*CV$8+COUNTIF(DA9,"ML")*DA$8+COUNTIF(DA9,"NA")*DA$8),(COUNTIF(CV9:CX9,"NA")*CV$7+COUNTIF(CV9:CX9,"ML")*CV$7+COUNTIF(DA9,"ML")*DA$7+COUNTIF(DA9,"NA")*DA$7)))</f>
        <v>0</v>
      </c>
      <c r="DM9" s="310" t="str">
        <f>IF(DB9="","",IF(OR(CU9=DH$3,CU9=DJ$3),(COUNTIF(DB9,"ML")*DB$8+COUNTIF(DB9,"NA")*DB$8),(COUNTIF(DB9,"ML")*DB$7+COUNTIF(DB9,"NA")*DB$7)))</f>
        <v/>
      </c>
      <c r="DN9" s="61">
        <f>IF(OR($E9="NSO",$E9="",DI9=""),"",IF(AND(DB9="",DG9=""),DF$6,IF(OR(CU9=DH$3,CU9=DJ$3),DF$8,DF$7)))</f>
        <v>100</v>
      </c>
      <c r="DO9" s="61" t="str">
        <f t="shared" si="26"/>
        <v/>
      </c>
      <c r="DP9" s="61" t="str">
        <f t="shared" si="27"/>
        <v/>
      </c>
      <c r="DQ9" s="61">
        <f>IF(OR($E9="NSO",$E9="",DI9="",DF9="ML"),"",IF(AND(DB9="",DG9=""),DI$6-DL9,IF(OR(CU9=DH$3,CU9=DJ$3),DI$8-DL9,DI$7-DL9)))</f>
        <v>200</v>
      </c>
      <c r="DR9" s="61" t="str">
        <f>IF(OR($E9="NSO",$E9="",DI9="",DG9="ML"),"",IF(AND(DB9="",DG9=""),"",IF(OR(CU9=DH$3,CU9=DJ$3),DJ$8-DM9,DJ$7-DM9)))</f>
        <v/>
      </c>
      <c r="DS9" s="263">
        <f t="shared" ref="DS9:DS40" si="34">IF(OR(E9="",E9="nso"),"",IF(OR(DF9="ML",DG9="ML"),"",IF(OR(CT9="g",CT9="h"),SUM(SUM(DQ9,DR9),20%*DE$8),SUM(DQ9,DR9))))</f>
        <v>200</v>
      </c>
      <c r="DT9" s="310" t="str">
        <f>IF(AND(OR(CV9="ab",CV9="ml"),OR(CW9="ab",CW9="ml"),OR(CX9="ab",CX9="ml")),"AB",IF(AND(OR(CV9="ab",CV9="ml"),OR(CW9="ab",CW9="ml"),OR(DC9="ab",DC9="ml")),"AB",IF(AND(OR(CV9="ab",CV9="ml"),OR(DC9="ab",DC9="ml"),OR(CX9="ab",CX9="ml")),"AB",IF(AND(OR(DC9="ab",DC9="ml"),OR(CW9="ab",CW9="ml"),OR(CX9="ab",CX9="ml")),"AB",""))))</f>
        <v/>
      </c>
      <c r="DU9" s="61" t="str">
        <f>IF(OR($E9="NSO",$E9="",DH9=""),"",IF(OR(DG9="AB",DT9="AB"),"AB",IF(DH9="ML","RE",IF(AND(DI9&gt;=36%*DQ9,DF9&gt;=20%*DN9),"P",IF(AND(DI9&gt;=34%*DQ9,COUNTIF(CX9:DG9,"ML")=0,DF9&gt;=20%*DN9),"G2",IF(AND(DI9&gt;=31%*DQ9,COUNTIF(CX9:DG9,"ML")=0,DF9&gt;=20%*DN9),"G1",IF(AND(DI9&gt;=25%*DQ9),"S","F")))))))</f>
        <v>S</v>
      </c>
      <c r="DV9" s="61" t="str">
        <f>IF(OR($E9="NSO",$E9="",DG9="",DH9=""),"",IF(OR(DH9="AB",DT9="AB"),"AB",IF(DH9="MLP","REP",IF(OR(DG9&lt;36%*DO9,DJ9&lt;36%*DR9),"FP","P"))))</f>
        <v/>
      </c>
      <c r="DW9" s="310" t="str">
        <f>IF($E9="","",IF(OR(DU9="",DU9="F",DU9="RE",DU9="S",DU9="G1",DU9="G2"),DU9,IF(OR(DV9="FP",DV9="REP"),DV9,IF(DK9&gt;=75%*DS9,"D",IF(DK9&gt;=60%*DS9,"I",IF(DK9&gt;=48%*DS9,"II",IF(DK9&gt;=36%*DS9,"III",DU9)))))))</f>
        <v>S</v>
      </c>
      <c r="DX9" s="61">
        <f t="shared" si="18"/>
        <v>0</v>
      </c>
      <c r="DY9" s="242" t="str">
        <f>IF(details!AW9="","",details!AW9)</f>
        <v>a</v>
      </c>
      <c r="DZ9" s="83" t="str">
        <f>IF(DY9="","",IF(DY9="a",DZ$3,IF(DY9="b",EB$3,IF(DY9="c",ED$3,IF(DY9="d",EG$3,IF(DY9="e",EI$3,IF(DY9="f",EK$3,IF(DY9="g",EM$3,IF(DY9="h",EO$3)))))))))</f>
        <v>BIOLOGY</v>
      </c>
      <c r="EA9" s="242">
        <f>IF(details!AX9="","",details!AX9)</f>
        <v>10</v>
      </c>
      <c r="EB9" s="242">
        <f>IF(details!AY9="","",details!AY9)</f>
        <v>10</v>
      </c>
      <c r="EC9" s="242">
        <f>IF(details!AZ9="","",details!AZ9)</f>
        <v>10</v>
      </c>
      <c r="ED9" s="151">
        <f>IF(AND(EA9="",EB9="",EC9=""),"",SUM(EA9:EC9))</f>
        <v>30</v>
      </c>
      <c r="EE9" s="242" t="str">
        <f>IF(details!BA9="","",details!BA9)</f>
        <v/>
      </c>
      <c r="EF9" s="242">
        <f>IF(details!BB9="","",details!BB9)</f>
        <v>50</v>
      </c>
      <c r="EG9" s="242">
        <f>IF(details!BC9="","",details!BC9)</f>
        <v>20</v>
      </c>
      <c r="EH9" s="151">
        <f>IF(AND(EF9="",EG9=""),"",IF(AND(EF9="ml",EG9="ml"),"ml",IF(AND(EF9="ml",EG9=""),"ml",IF(AND(EF9="AB",EG9="AB"),"AB",IF(AND(EF9="AB",EG9=""),"AB",SUM(EF9:EG9))))))</f>
        <v>70</v>
      </c>
      <c r="EI9" s="482">
        <f>IF(AND(ED9="",EE9="",EF9=""),"",SUM(ED9,EE9,EF9))</f>
        <v>80</v>
      </c>
      <c r="EJ9" s="482">
        <f>IF(AND(ED9="",EE9="",EH9=""),"",SUM(ED9,EE9,EH9))</f>
        <v>100</v>
      </c>
      <c r="EK9" s="242">
        <f>IF(details!BD9="","",details!BD9)</f>
        <v>70</v>
      </c>
      <c r="EL9" s="242">
        <f>IF(details!BE9="","",details!BE9)</f>
        <v>30</v>
      </c>
      <c r="EM9" s="151">
        <f>IF(AND(EK9="",EL9=""),"",IF(OR(EK9="AB",EL9="AB"),"AB",IF(EK9="ML","ML",IF(AND(EK9&gt;=0,EL9="ML"),"MLP",SUM(EK9:EL9)))))</f>
        <v>100</v>
      </c>
      <c r="EN9" s="151">
        <f>IF(AND(EI9="",EK9=""),"",SUM(EI9,EK9))</f>
        <v>150</v>
      </c>
      <c r="EO9" s="151">
        <f>IF(AND(EG9="",EL9=""),"",SUM(EG9,EL9))</f>
        <v>50</v>
      </c>
      <c r="EP9" s="304">
        <f>IF(AND(EN9="",EO9=""),"",SUM(EN9:EO9))</f>
        <v>200</v>
      </c>
      <c r="EQ9" s="263">
        <f>IF(EG9="",(COUNTIF(EA9:EC9,"NA")*EA$6+COUNTIF(EA9:EC9,"ML")*EA$6+COUNTIF(EF9,"ML")*EF$6+COUNTIF(EF9,"NA")*EF$6),IF(OR(DZ9=EM$3,DZ9=EO$3),(COUNTIF(EA9:EC9,"NA")*EA$8+COUNTIF(EA9:EC9,"ML")*EA$8+COUNTIF(EF9,"ML")*EF$8+COUNTIF(EF9,"NA")*EF$8),(COUNTIF(EA9:EC9,"NA")*EA$7+COUNTIF(EA9:EC9,"ML")*EA$7+COUNTIF(EF9,"ML")*EF$7+COUNTIF(EF9,"NA")*EF$7)))</f>
        <v>0</v>
      </c>
      <c r="ER9" s="310">
        <f>IF(EG9="","",IF(OR(DZ9=EM$3,DZ9=EO$3),(COUNTIF(EG9,"ML")*EG$8+COUNTIF(EG9,"NA")*EG$8),(COUNTIF(EG9,"ML")*EG$7+COUNTIF(EG9,"NA")*EG$7)))</f>
        <v>0</v>
      </c>
      <c r="ES9" s="61">
        <f>IF(OR($E9="NSO",$E9="",EN9=""),"",IF(AND(EG9="",EL9=""),EK$6,IF(OR(DZ9=EM$3,DZ9=EO$3),EK$8,EK$7)))</f>
        <v>70</v>
      </c>
      <c r="ET9" s="61">
        <f>IF(OR($E9="NSO",$E9="",EN9=""),"",IF(AND(EG9="",EL9=""),"",IF(OR(DZ9=EM$3,DZ9=EO$3),EL$8,EL$7)))</f>
        <v>30</v>
      </c>
      <c r="EU9" s="61">
        <f>IF(OR($E9="NSO",$E9="",EN9=""),"",IF(AND(EG9="",EL9=""),"",IF(OR(DZ9=EM$3,DZ9=EO$3),EG$8,EG$7)))</f>
        <v>20</v>
      </c>
      <c r="EV9" s="61">
        <f>IF(OR($E9="NSO",$E9="",EN9="",EK9="ML"),"",IF(AND(EG9="",EL9=""),EN$6-EQ9,IF(OR(DZ9=EM$3,DZ9=EO$3),EN$8-EQ9,EN$7-EQ9)))</f>
        <v>150</v>
      </c>
      <c r="EW9" s="61">
        <f>IF(OR($E9="NSO",$E9="",EN9="",EL9="ML"),"",IF(AND(EG9="",EL9=""),"",IF(OR(DZ9=EM$3,DZ9=EO$3),EO$8-ER9,EO$7-ER9)))</f>
        <v>50</v>
      </c>
      <c r="EX9" s="263">
        <f>IF(OR(EK9="ML",EL9="ML"),"",SUM(EV9,EW9))</f>
        <v>200</v>
      </c>
      <c r="EY9" s="310"/>
      <c r="EZ9" s="61" t="str">
        <f>IF(OR($E9="NSO",$E9="",EM9=""),"",IF(OR(EK9="AB",EK9="ML"),EK9,IF(AND(EN9&gt;=36%*EV9,EK9&gt;=20%*ES9),"P","F")))</f>
        <v>P</v>
      </c>
      <c r="FA9" s="61" t="str">
        <f>IF(OR($E9="NSO",$E9="",EN9=""),"",IF(OR(EL9="AB",EL9="ML"),EL9,IF(AND(EO9&gt;=36%*EW9,EL9&gt;=20%*ET9),"P","F")))</f>
        <v>P</v>
      </c>
      <c r="FB9" s="310" t="str">
        <f>IF(OR($E9="",EZ9=""),"",IF(OR(EZ9="F",FA9="F"),"F",IF(EP9&gt;=60%*EX9,"I",IF(EP9&gt;=48%*EX9,"II","III"))))</f>
        <v>I</v>
      </c>
      <c r="FC9" s="242">
        <f>IF(details!BF9="","",details!BF9)</f>
        <v>10</v>
      </c>
      <c r="FD9" s="242">
        <f>IF(details!BG9="","",details!BG9)</f>
        <v>10</v>
      </c>
      <c r="FE9" s="242">
        <f>IF(details!BH9="","",details!BH9)</f>
        <v>10</v>
      </c>
      <c r="FF9" s="151">
        <f>IF(AND(FC9="",FD9="",FE9=""),"",SUM(FC9:FE9))</f>
        <v>30</v>
      </c>
      <c r="FG9" s="242">
        <f>IF(details!BI9="","",details!BI9)</f>
        <v>70</v>
      </c>
      <c r="FH9" s="151">
        <f>IF(AND(FF9="",FG9=""),"",SUM(FF9:FG9))</f>
        <v>100</v>
      </c>
      <c r="FI9" s="242">
        <f>IF(details!BJ9="","",details!BJ9)</f>
        <v>100</v>
      </c>
      <c r="FJ9" s="298">
        <f>IF(AND(FH9="",FI9=""),"",SUM(FH9:FI9))</f>
        <v>200</v>
      </c>
      <c r="FK9" s="310">
        <f>COUNTIF(FC9:FE9,"NA")*10</f>
        <v>0</v>
      </c>
      <c r="FL9" s="310">
        <f>(COUNTIF(FC9:FE9,"ML")*10)+(COUNTIF(FG9,"ML")*70)+(COUNTIF(FI9,"ML")*100)</f>
        <v>0</v>
      </c>
      <c r="FM9" s="61">
        <f>IF(OR($E9="NSO",$E9=0),"",IF(AND(FC9="",FD9="",FE9="",FG9="",FI9=""),"",IF(AND(FD9="",FE9="",FG9="",FI9=""),10-FK9-FL9,IF(AND(FE9="",FG9="",FI9=""),20-FK9-FL9,IF(AND(FE9="",FI9=""),90-FK9-FL9,IF(FI9="",100-FK9-FL9,200-FK9-FL9))))))</f>
        <v>200</v>
      </c>
      <c r="FN9" s="310" t="str">
        <f>IF(AND(OR(FC9="ab",FC9="ml"),OR(FD9="ab",FD9="ml"),OR(FE9="ab",FE9="ml")),"AB",IF(AND(OR(FC9="ab",FC9="ml"),OR(FD9="ab",FD9="ml"),OR(FG9="ab",FG9="ml")),"AB",IF(AND(OR(FC9="ab",FC9="ml"),OR(FG9="ab",FG9="ml"),OR(FE9="ab",FE9="ml")),"AB",IF(AND(OR(FG9="ab",FG9="ml"),OR(FD9="ab",FD9="ml"),OR(FE9="ab",FE9="ml")),"AB",""))))</f>
        <v/>
      </c>
      <c r="FO9" s="310" t="str">
        <f t="shared" ref="FO9:FO40" si="35">IF(OR($E9="NSO",$E9=0,FI9=""),"",IF(OR(FN9="AB",FI9="ab"),"AB",IF(AND(GJ9="FAIL",(OR(FI9="ml",FI9&lt;20%*$FI$6,FJ9&lt;36%*FM9))),"F",IF(OR(FI9="ML",FI9&lt;20%*$FI$6,FJ9&lt;36%*FM9),"RE",IF(FJ9&gt;80%*FM9,"A",IF(FJ9&gt;60%*FM9,"B",IF(FJ9&gt;40%*FM9,"C","D")))))))</f>
        <v>A</v>
      </c>
      <c r="FP9" s="242">
        <f>IF(details!BK9="","",details!BK9)</f>
        <v>30</v>
      </c>
      <c r="FQ9" s="242">
        <f>IF(details!BL9="","",details!BL9)</f>
        <v>30</v>
      </c>
      <c r="FR9" s="242">
        <f>IF(details!BM9="","",details!BM9)</f>
        <v>40</v>
      </c>
      <c r="FS9" s="298">
        <f>IF(AND(FP9="",FQ9="",FR9=""),"",SUM(FP9:FR9))</f>
        <v>100</v>
      </c>
      <c r="FT9" s="310">
        <f>COUNTIF(FP9,"NA")*30</f>
        <v>0</v>
      </c>
      <c r="FU9" s="310">
        <f>(COUNTIF(FP9,"ML")*30)+(COUNTIF(FQ9,"ML")*30)+(COUNTIF(FR9,"ML")*40)</f>
        <v>0</v>
      </c>
      <c r="FV9" s="61">
        <f>IF(OR($E9="NSO",$E9=0),"",IF(AND(FP9="",FQ9="",FR9=""),"",IF(AND(FQ9="",FR9=""),30-FT9-FU9,IF(FR9="",60-FT9-FU9,100-FT9-FU9))))</f>
        <v>100</v>
      </c>
      <c r="FW9" s="310" t="str">
        <f>IF(OR(FR9="ab",FR9="ml"),FR9,"")</f>
        <v/>
      </c>
      <c r="FX9" s="310" t="str">
        <f t="shared" ref="FX9:FX40" si="36">IF(OR($E9="NSO",$E9=0,FR9=""),"",IF(OR(FW9="AB",FR9="ab"),"AB",IF(AND(GJ9="FAIL",(OR(FR9="ml",FR9&lt;20%*$FR$6,FS9&lt;36%*FV9))),"F",IF(OR(FR9="ML",FR9&lt;20%*$FR$6,FS9&lt;36%*FV9),"RE",IF(FS9&gt;80%*FV9,"A",IF(FS9&gt;60%*FV9,"B",IF(FS9&gt;40%*FV9,"C","D")))))))</f>
        <v>A</v>
      </c>
      <c r="FY9" s="310" t="str">
        <f t="shared" ref="FY9:FY40" si="37">W9</f>
        <v>D</v>
      </c>
      <c r="FZ9" s="310" t="str">
        <f t="shared" ref="FZ9:FZ40" si="38">AK9</f>
        <v>D</v>
      </c>
      <c r="GA9" s="310" t="str">
        <f t="shared" ref="GA9:GA40" si="39">BO9</f>
        <v>D</v>
      </c>
      <c r="GB9" s="310" t="str">
        <f t="shared" ref="GB9:GB40" si="40">CS9</f>
        <v>D</v>
      </c>
      <c r="GC9" s="310" t="str">
        <f t="shared" ref="GC9:GC40" si="41">DW9</f>
        <v>S</v>
      </c>
      <c r="GD9" s="310">
        <f>COUNTIF(FY9:GC9,"F")+COUNTIF(FY9:GC9,"AB")+COUNTIF(GA9:GC9,"FP")</f>
        <v>0</v>
      </c>
      <c r="GE9" s="310">
        <f>COUNTIF(FY9:GC9,"S")</f>
        <v>1</v>
      </c>
      <c r="GF9" s="310">
        <f>COUNTIF(FY9:GC9,"G1")</f>
        <v>0</v>
      </c>
      <c r="GG9" s="310">
        <f>COUNTIF(FY9:GC9,"G2")</f>
        <v>0</v>
      </c>
      <c r="GH9" s="310">
        <f>COUNTIF(FY9:GC9,"RE")+COUNTIF(FY9:GC9,"REP")</f>
        <v>0</v>
      </c>
      <c r="GI9" s="310" t="str">
        <f>IF(OR(FO9="AB",FX9="AB",FO9="FB",FX9="F"),"F",IF(OR(FO9="RE",FX9="RE"),"RE",""))</f>
        <v/>
      </c>
      <c r="GJ9" s="69" t="str">
        <f t="shared" ref="GJ9:GJ40" si="42">IF(E9="NSO","NSO",IF(OR(E9="",E9=0,Q9="",AE9="",AX9="",CB9="",DF9=""),"",IF(OR(GD9&gt;0,(GE9+GF9+GG9)&gt;2),"FAIL",IF(GH9&gt;0,"RE-EXAM.",IF(OR(GE9&gt;0,GF9&gt;1),"SUPPL.",IF(AND(GF9&gt;0,GG9&gt;0),"SUPPL.",IF((GF9+GG9)&gt;0,"PASS BY GRACE","PASS")))))))</f>
        <v>SUPPL.</v>
      </c>
      <c r="GK9" s="63">
        <f>IF(details!CT9="","",details!CT9)</f>
        <v>130</v>
      </c>
      <c r="GL9" s="64">
        <f>IF(details!CU9="","",details!CU9)</f>
        <v>60</v>
      </c>
      <c r="GM9" s="63">
        <f>IF(details!CX9="","",details!CX9)</f>
        <v>206</v>
      </c>
      <c r="GN9" s="64">
        <f>IF(details!CY9="","",details!CY9)</f>
        <v>100</v>
      </c>
      <c r="GO9" s="63">
        <f>IF(details!DB9="","",details!DB9)</f>
        <v>264</v>
      </c>
      <c r="GP9" s="64">
        <f>IF(details!DC9="","",details!DC9)</f>
        <v>140</v>
      </c>
      <c r="GQ9" s="63">
        <f>IF(details!DF9="","",details!DF9)</f>
        <v>316</v>
      </c>
      <c r="GR9" s="64">
        <f>IF(details!DG9="","",details!DG9)</f>
        <v>180</v>
      </c>
      <c r="GS9" s="63">
        <f>IF(details!DJ9="","",details!DJ9)</f>
        <v>362</v>
      </c>
      <c r="GT9" s="64">
        <f>IF(details!DK9="","",details!DK9)</f>
        <v>220</v>
      </c>
      <c r="GU9" s="274">
        <f>IF(OR(GS9="",GT9=""),"",GT9/GS9*100)</f>
        <v>60.773480662983424</v>
      </c>
      <c r="GV9" s="242" t="str">
        <f t="shared" ref="GV9:GV40" si="43">IF(AND(GJ9="FAIL",(OR(FY9="G1",FY9="G2",FY9="S",FY9="RE"))),"F",IF(AND(GJ9="RE-EXAM.",(OR(FY9="G1",FY9="G2",FY9="S"))),"S",IF(AND(GJ9="SUPPL.",(OR(FY9="G1",FY9="G2"))),"S",IF(AND(GJ9="PASS BY GRACE",(OR(FY9="G1",FY9="G2"))),"G",FY9))))</f>
        <v>D</v>
      </c>
      <c r="GW9" s="242" t="str">
        <f>IF(GV9="G",",+","")</f>
        <v/>
      </c>
      <c r="GX9" s="353" t="str">
        <f t="shared" ref="GX9:GX40" si="44">IF(GV9="G",ROUNDUP(36%*T9-R9,0),"")</f>
        <v/>
      </c>
      <c r="GY9" s="242" t="str">
        <f t="shared" ref="GY9:GY40" si="45">IF(AND(GJ9="FAIL",(OR(FZ9="G1",FZ9="G2",FZ9="S",FZ9="RE"))),"F",IF(AND(GJ9="RE-EXAM.",(OR(FZ9="G1",FZ9="G2",FZ9="S"))),"S",IF(AND(GJ9="SUPPL.",(OR(FZ9="G1",FZ9="G2"))),"S",IF(AND(GJ9="PASS BY GRACE",(OR(FZ9="G1",FZ9="G2"))),"G",FZ9))))</f>
        <v>D</v>
      </c>
      <c r="GZ9" s="72" t="str">
        <f>IF(GY9="G",",+","")</f>
        <v/>
      </c>
      <c r="HA9" s="353" t="str">
        <f t="shared" ref="HA9:HA40" si="46">IF(GY9="G",ROUNDUP(36%*AH9-AF9,0),"")</f>
        <v/>
      </c>
      <c r="HB9" s="73" t="str">
        <f t="shared" ref="HB9:HB40" si="47">IF(AND(GJ9="FAIL",(OR(GA9="G1",GA9="G2",GA9="S",GA9="RE"))),"F",IF(AND(GJ9="RE-EXAM.",(OR(GA9="G1",GA9="G2",GA9="S"))),"S",IF(AND(GJ9="SUPPL.",(OR(GA9="G1",GA9="G2"))),"S",IF(AND(GJ9="PASS BY GRACE",(OR(GA9="G1",GA9="G2"))),"G",GA9))))</f>
        <v>D</v>
      </c>
      <c r="HC9" s="242" t="str">
        <f t="shared" ref="HC9:HC40" si="48">IF(AL9="a",HB9,"")</f>
        <v/>
      </c>
      <c r="HD9" s="242" t="str">
        <f t="shared" ref="HD9:HD40" si="49">IF(AL9="b",HB9,"")</f>
        <v>D</v>
      </c>
      <c r="HE9" s="242" t="str">
        <f t="shared" ref="HE9:HE40" si="50">IF(AL9="c",HB9,"")</f>
        <v/>
      </c>
      <c r="HF9" s="242" t="str">
        <f t="shared" ref="HF9:HF40" si="51">IF(AL9="d",HB9,"")</f>
        <v/>
      </c>
      <c r="HG9" s="276" t="str">
        <f t="shared" ref="HG9:HG40" si="52">IF(AL9="e",HB9,"")</f>
        <v/>
      </c>
      <c r="HH9" s="242" t="str">
        <f t="shared" ref="HH9:HH40" si="53">IF(AL9="f",HB9,"")</f>
        <v/>
      </c>
      <c r="HI9" s="242" t="str">
        <f t="shared" ref="HI9:HI40" si="54">IF(AL9="g",HB9,"")</f>
        <v/>
      </c>
      <c r="HJ9" s="242" t="str">
        <f t="shared" ref="HJ9:HJ40" si="55">IF(AL9="h",HB9,"")</f>
        <v/>
      </c>
      <c r="HK9" s="242" t="str">
        <f t="shared" ref="HK9:HK40" si="56">IF(HB9="G",",+","")</f>
        <v/>
      </c>
      <c r="HL9" s="353" t="str">
        <f t="shared" ref="HL9:HL40" si="57">IF(HB9="G",ROUNDUP(36%*BI9-BA9,0),"")</f>
        <v/>
      </c>
      <c r="HM9" s="73" t="str">
        <f t="shared" ref="HM9:HM40" si="58">IF(AND(GJ9="FAIL",(OR(GB9="G1",GB9="G2",GB9="S",GB9="RE",))),"F",IF(AND(GJ9="RE-EXAM.",(OR(GB9="G1",GB9="G2",GB9="S"))),"S",IF(AND(GJ9="SUPPL.",(OR(GB9="G1",GB9="G2"))),"S",IF(AND(GJ9="PASS BY GRACE",(OR(GB9="G1",GB9="G2"))),"G",GB9))))</f>
        <v>D</v>
      </c>
      <c r="HN9" s="242" t="str">
        <f t="shared" ref="HN9:HN40" si="59">IF(BP9="a",HM9,"")</f>
        <v/>
      </c>
      <c r="HO9" s="242" t="str">
        <f t="shared" ref="HO9:HO40" si="60">IF(BP9="b",HM9,"")</f>
        <v>D</v>
      </c>
      <c r="HP9" s="242" t="str">
        <f t="shared" ref="HP9:HP40" si="61">IF(BP9="c",HM9,"")</f>
        <v/>
      </c>
      <c r="HQ9" s="295" t="str">
        <f t="shared" ref="HQ9:HQ40" si="62">IF(BP9="d",HM9,"")</f>
        <v/>
      </c>
      <c r="HR9" s="354" t="str">
        <f t="shared" ref="HR9:HR40" si="63">IF(BP9="e",HM9,"")</f>
        <v/>
      </c>
      <c r="HS9" s="302" t="str">
        <f t="shared" ref="HS9:HS40" si="64">IF(BP9="f",HM9,"")</f>
        <v/>
      </c>
      <c r="HT9" s="242" t="str">
        <f t="shared" ref="HT9:HT40" si="65">IF(BP9="g",HM9,"")</f>
        <v/>
      </c>
      <c r="HU9" s="242" t="str">
        <f t="shared" ref="HU9:HU40" si="66">IF(BP9="h",HM9,"")</f>
        <v/>
      </c>
      <c r="HV9" s="242" t="str">
        <f t="shared" ref="HV9:HV40" si="67">IF(HM9="G",",+","")</f>
        <v/>
      </c>
      <c r="HW9" s="353" t="str">
        <f t="shared" ref="HW9:HW40" si="68">IF(HM9="G",ROUNDUP(36%*CM9-CE9,0),"")</f>
        <v/>
      </c>
      <c r="HX9" s="73" t="str">
        <f t="shared" ref="HX9:HX40" si="69">IF(AND(GJ9="FAIL",(OR(GC9="G1",GC9="G2",GC9="S",GC9="RE"))),"F",IF(AND(GJ9="RE-EXAM.",(OR(GC9="G1",GC9="G2",GC9="S"))),"S",IF(AND(GJ9="SUPPL.",(OR(GC9="G1",GC9="G2"))),"S",IF(AND(GJ9="PASS BY GRACE",(OR(GC9="G1",GC9="G2"))),"G",GC9))))</f>
        <v>S</v>
      </c>
      <c r="HY9" s="242" t="str">
        <f t="shared" ref="HY9:HY40" si="70">IF(CT9="a",HX9,"")</f>
        <v/>
      </c>
      <c r="HZ9" s="242" t="str">
        <f t="shared" ref="HZ9:HZ40" si="71">IF(CT9="b",HX9,"")</f>
        <v>S</v>
      </c>
      <c r="IA9" s="242" t="str">
        <f t="shared" ref="IA9:IA40" si="72">IF(CT9="c",HX9,"")</f>
        <v/>
      </c>
      <c r="IB9" s="242" t="str">
        <f t="shared" ref="IB9:IB40" si="73">IF(CT9="d",HX9,"")</f>
        <v/>
      </c>
      <c r="IC9" s="242" t="str">
        <f t="shared" ref="IC9:IC40" si="74">IF(CT9="e",HX9,"")</f>
        <v/>
      </c>
      <c r="ID9" s="242" t="str">
        <f t="shared" ref="ID9:ID40" si="75">IF(CT9="f",HX9,"")</f>
        <v/>
      </c>
      <c r="IE9" s="242" t="str">
        <f t="shared" ref="IE9:IE40" si="76">IF(CT9="g",HX9,"")</f>
        <v/>
      </c>
      <c r="IF9" s="242" t="str">
        <f t="shared" ref="IF9:IF40" si="77">IF(CT9="h",HX9,"")</f>
        <v/>
      </c>
      <c r="IG9" s="242" t="str">
        <f t="shared" ref="IG9:IG40" si="78">IF(HX9="G",",+","")</f>
        <v/>
      </c>
      <c r="IH9" s="353" t="str">
        <f t="shared" ref="IH9:IH40" si="79">IF(HX9="G",ROUNDUP(36%*DQ9-DI9,0),"")</f>
        <v/>
      </c>
      <c r="II9" s="242" t="str">
        <f t="shared" ref="II9:II40" si="80">IF(AND(GJ9="FAIL",FO9="RE"),"F",FO9)</f>
        <v>A</v>
      </c>
      <c r="IJ9" s="242" t="str">
        <f t="shared" ref="IJ9:IJ40" si="81">IF(AND(GJ9="FAIL",FX9="RE"),"F",FX9)</f>
        <v>A</v>
      </c>
      <c r="IK9" s="242" t="str">
        <f t="shared" ref="IK9:IK40" si="82">CONCATENATE(IF(GV9="F",$GV$5,"")," ",IF(GY9="F",$GY$5,"")," ",IF(HC9="F",$HC$5,IF(HD9="F",$HD$5,IF(HE9="F",$HE$5,IF(HF9="F",$HF$5,""))))," ",IF(HN9="F",$HN$5,IF(HO9="F",$HO$5,IF(HP9="F",$HP$5,IF(HQ9="F",$HQ$5,""))))," ",IF(HY9="F",$HY$5,IF(HZ9="F",$HZ$5,IF(IA9="F",$IA$5,IF(IB9="F",$IB$5,"")))))</f>
        <v xml:space="preserve">    </v>
      </c>
      <c r="IL9" s="242" t="str">
        <f t="shared" ref="IL9:IL40" si="83">CONCATENATE(IF(GV9="S",$GV$5,"")," ",IF(GY9="S",$GY$5,"")," ",IF(HC9="S",$HC$5,IF(HD9="S",$HD$5,IF(HE9="S",$HE$5,IF(HF9="S",$HF$5,""))))," ",IF(HN9="S",$HN$5,IF(HO9="S",$HO$5,IF(HP9="S",$HP$5,IF(HQ9="S",$HQ$5,""))))," ",IF(HY9="S",$HY$5,IF(HZ9="S",$HZ$5,IF(IA9="S",$IA$5,IF(IB9="S",$IB$5,"")))))</f>
        <v xml:space="preserve">    MATHEMATICS</v>
      </c>
      <c r="IM9" s="242" t="str">
        <f t="shared" ref="IM9:IM40" si="84">CONCATENATE(IF(GV9="G",$GV$5,"")," ",IF(GY9="G",$GY$5,"")," ",IF(HC9="G",$HC$5,IF(HD9="G",$HD$5,IF(HE9="G",$HE$5,IF(HF9="G",$HF$5,""))))," ",IF(HN9="G",$HN$5,IF(HO9="G",$HO$5,IF(HP9="G",$HP$5,IF(HQ9="G",$HQ$5,""))))," ",IF(HY9="G",$HY$5,IF(HZ9="G",$HZ$5,IF(IA9="G",$IA$5,IF(IB9="G",$IB$5,"")))))</f>
        <v xml:space="preserve">    </v>
      </c>
      <c r="IN9" s="242" t="str">
        <f t="shared" ref="IN9:IN40" si="85">CONCATENATE(IF(GV9="RE",$GV$5,"")," ",IF(GY9="RE",$GY$5,"")," ",IF(OR(HC9="RE",HC9="REP"),$HC$5,IF(OR(HD9="RE",HD9="REP"),$HD$5,IF(OR(HE9="RE",HE9="REP"),$HE$5,IF(OR(HF9="RE",HF9="REP"),$HF$5,""))))," ",IF(OR(HN9="RE",HN9="REP"),$HN$5,IF(OR(HO9="RE",HO9="REP"),$HO$5,IF(OR(HP9="RE",HP9="REP"),$HP$5,IF(OR(HQ9="RE",HQ9="REP"),$HQ$5,""))))," ",IF(OR(HY9="RE",HY9="REP"),$HY$5,IF(OR(HZ9="RE",HZ9="REP"),$HZ$5,IF(OR(IA9="RE",IA9="REP"),$IA$5,IF(OR(IB9="RE",IB9="REP"),$IB$5,""))))," ",IF(II9="RE",$II$5," ")," ",IF(IJ9="RE",$IJ$5," "),"",)</f>
        <v xml:space="preserve">        </v>
      </c>
      <c r="IO9" s="242" t="str">
        <f t="shared" ref="IO9:IO40" si="86">CONCATENATE(IF(GV9="D",$GV$5,"")," ",IF($Y9="D",$GY$5,"")," ",IF(HC9="D",$HC$5,IF(HD9="D",$HD$5,IF(HE9="D",$HE$5,IF(HF9="D",$HF$5,""))))," ",IF(HN9="D",$HN$5,IF(HO9="D",$HO$5,IF(HP9="D",$HP$5,IF(HQ9="D",$HQ$5,""))))," ",IF(HY9="D",$HY$5,IF(HZ9="D",$HZ$5,IF(IA9="D",$IA$5,IF(IB9="D",$IB$5,"")))))</f>
        <v xml:space="preserve">HINDI COMPULSORY  PHYSICS CHEMISTRY </v>
      </c>
      <c r="IP9" s="242" t="str">
        <f t="shared" ref="IP9:IP40" si="87">IF(E9="NSO","NSO",IF(AND(OR(GJ9="PASS",GJ9="PASS BY GRACE",GJ9="RE-EXAM."),GI9="F"),"FAIL",IF(AND(OR(GJ9="PASS",GJ9="PASS BY GRACE"),GI9="RE"),"RE-EXAM.",GJ9)))</f>
        <v>SUPPL.</v>
      </c>
      <c r="IQ9" s="62">
        <f>IF(AND(R9="",AF9="",BC9="",CG9="",DK9=""),"",SUM(R9,AF9,BC9,CG9,DK9))</f>
        <v>898</v>
      </c>
      <c r="IR9" s="68">
        <f t="shared" ref="IR9:IR40" si="88">IF(IQ9="","",IF(OR(CT9="G",CT9="H"),IQ9*100/(IQ$8-DX9),IQ9*100/(IQ$6-DX9)))</f>
        <v>89.8</v>
      </c>
      <c r="IS9" s="242" t="str">
        <f t="shared" ref="IS9:IS40" si="89">IF(IR9="","",IF(AND(IR9&gt;=60,(IP9="PASS")),"I",IF(AND(IR9&gt;=60,(IP9="PASS BY GRACE")),"I",IF(AND(IR9&gt;=48,(IP9="PASS")),"II",IF(AND(IR9&gt;=48,(IP9="PASS BY GRACE")),"II",IF(AND(IR9&gt;=36,(IP9="PASS")),"III",IF(AND(IR9&gt;=36,(IP9="PASS BY GRACE")),"III","")))))))</f>
        <v/>
      </c>
      <c r="IT9" s="70" t="str">
        <f t="shared" ref="IT9:IT40" si="90">IF(OR(IP9="PASS",IP9="PASS BY GRACE"),IR9,"")</f>
        <v/>
      </c>
      <c r="IU9" s="71" t="str" cm="1">
        <f t="array" ref="IU9">IF(IT9="","",SUMPRODUCT((IT9&lt;IT$9:IT$108)/COUNTIF(IT$9:IT$108,IT$9:IT$108)))</f>
        <v/>
      </c>
      <c r="IV9" s="242" t="str">
        <f>IF(OR(IP9="SUPPL.",IP9="RE-EXAM."),'result subject-wise'!AR9,IP9)</f>
        <v/>
      </c>
      <c r="IW9" s="355" t="str">
        <f t="shared" ref="IW9:IW40" si="91">JB9</f>
        <v/>
      </c>
      <c r="IX9" s="356">
        <f t="shared" ref="IX9:IX40" si="92">IF(IW9="",IR9,IW9)</f>
        <v>89.8</v>
      </c>
      <c r="IY9" s="242" t="str">
        <f>IF(IX9="","",IF(AND(IX9&gt;=60,(IV9="PASS")),"I",IF(AND(IX9&gt;=60,(IV9="PASS BY GRACE")),"I",IF(AND(IX9&gt;=48,(IV9="PASS")),"II",IF(AND(IX9&gt;=48,(IV9="PASS BY GRACE")),"II",IF(AND(IX9&gt;=36,(IV9="PASS")),"III",IF(AND(IX9&gt;=36,(IV9="PASS BY GRACE")),"III",IV9)))))))</f>
        <v/>
      </c>
      <c r="IZ9" s="183"/>
      <c r="JA9" s="276" t="str">
        <f>IF(JC9=JD9,"","no")</f>
        <v/>
      </c>
      <c r="JB9" s="357" t="str">
        <f>'full report'!Y17</f>
        <v/>
      </c>
      <c r="JC9" s="352"/>
      <c r="JD9"/>
      <c r="JE9" s="965"/>
      <c r="JF9" s="779"/>
      <c r="JG9" s="779"/>
      <c r="JH9" s="779"/>
      <c r="JI9" s="779"/>
      <c r="JJ9" s="779"/>
      <c r="JK9" s="779"/>
      <c r="JL9" s="779"/>
      <c r="JM9" s="779"/>
      <c r="JN9" s="779"/>
      <c r="JO9" s="779"/>
      <c r="JP9" s="779"/>
      <c r="JQ9" s="779"/>
      <c r="JR9" s="779"/>
      <c r="JS9" s="779"/>
      <c r="JT9" s="779"/>
      <c r="JU9" s="779"/>
      <c r="JV9" s="779"/>
      <c r="JW9" s="779"/>
      <c r="JX9" s="779"/>
      <c r="JY9" s="779"/>
      <c r="JZ9" s="779"/>
      <c r="KA9" s="779"/>
      <c r="KB9" s="779"/>
      <c r="KC9" s="779"/>
      <c r="KD9" s="779"/>
      <c r="KE9" s="779"/>
      <c r="KF9" s="779"/>
      <c r="KG9" s="779"/>
      <c r="KH9" s="778"/>
    </row>
    <row r="10" spans="1:294" s="276" customFormat="1" ht="13" customHeight="1">
      <c r="A10" s="313">
        <f>IF(details!A10="","",details!A10)</f>
        <v>2</v>
      </c>
      <c r="B10" s="242" t="str">
        <f>IF(details!B10="","",details!B10)</f>
        <v/>
      </c>
      <c r="C10" s="242" t="str">
        <f>IF(details!C10="","",details!C10)</f>
        <v/>
      </c>
      <c r="D10" s="242" t="str">
        <f>IF(details!D10="","",details!D10)</f>
        <v/>
      </c>
      <c r="E10" s="304">
        <f>IF(details!E10="","",details!E10)</f>
        <v>11102</v>
      </c>
      <c r="F10" s="67" t="str">
        <f>IF(details!F10="","",details!F10)</f>
        <v/>
      </c>
      <c r="G10" s="83" t="str">
        <f>IF(details!G10="","",details!G10)</f>
        <v>A 002</v>
      </c>
      <c r="H10" s="83" t="str">
        <f>IF(details!H10="","",details!H10)</f>
        <v>B 002</v>
      </c>
      <c r="I10" s="83" t="str">
        <f>IF(details!I10="","",details!I10)</f>
        <v>C 002</v>
      </c>
      <c r="J10" s="242">
        <f>IF(details!J10="","",details!J10)</f>
        <v>10</v>
      </c>
      <c r="K10" s="242">
        <f>IF(details!K10="","",details!K10)</f>
        <v>10</v>
      </c>
      <c r="L10" s="242">
        <f>IF(details!L10="","",details!L10)</f>
        <v>8</v>
      </c>
      <c r="M10" s="151">
        <f t="shared" ref="M10:M73" si="93">IF(AND(J10="",K10="",L10=""),"",SUM(J10:L10))</f>
        <v>28</v>
      </c>
      <c r="N10" s="479">
        <f>IF(details!M10="","",details!M10)</f>
        <v>2</v>
      </c>
      <c r="O10" s="242">
        <f>IF(details!N10="","",details!N10)</f>
        <v>70</v>
      </c>
      <c r="P10" s="151">
        <f t="shared" ref="P10:P73" si="94">IF(AND(M10="",O10=""),"",SUM(M10:O10))</f>
        <v>100</v>
      </c>
      <c r="Q10" s="242">
        <f>IF(details!O10="","",details!O10)</f>
        <v>100</v>
      </c>
      <c r="R10" s="298">
        <f t="shared" ref="R10:R73" si="95">IF(AND(P10="",Q10=""),"",SUM(P10:Q10))</f>
        <v>200</v>
      </c>
      <c r="S10" s="310">
        <f t="shared" si="19"/>
        <v>0</v>
      </c>
      <c r="T10" s="61">
        <f t="shared" si="20"/>
        <v>200</v>
      </c>
      <c r="U10" s="310" t="str">
        <f t="shared" si="29"/>
        <v/>
      </c>
      <c r="V10" s="310" t="str">
        <f t="shared" si="21"/>
        <v>P</v>
      </c>
      <c r="W10" s="310" t="str">
        <f t="shared" si="30"/>
        <v>D</v>
      </c>
      <c r="X10" s="242">
        <f>IF(details!P10="","",details!P10)</f>
        <v>10</v>
      </c>
      <c r="Y10" s="242">
        <f>IF(details!Q10="","",details!Q10)</f>
        <v>10</v>
      </c>
      <c r="Z10" s="242">
        <f>IF(details!R10="","",details!R10)</f>
        <v>8</v>
      </c>
      <c r="AA10" s="151">
        <f t="shared" ref="AA10:AA73" si="96">IF(AND(X10="",Y10="",Z10=""),"",SUM(X10:Z10))</f>
        <v>28</v>
      </c>
      <c r="AB10" s="479">
        <f>IF(details!S10="","",details!S10)</f>
        <v>2</v>
      </c>
      <c r="AC10" s="242">
        <f>IF(details!T10="","",details!T10)</f>
        <v>70</v>
      </c>
      <c r="AD10" s="151">
        <f t="shared" ref="AD10:AD73" si="97">IF(AND(AA10="",AC10=""),"",SUM(AA10:AC10))</f>
        <v>100</v>
      </c>
      <c r="AE10" s="242">
        <f>IF(details!U10="","",details!U10)</f>
        <v>100</v>
      </c>
      <c r="AF10" s="298">
        <f t="shared" ref="AF10:AF73" si="98">IF(AND(AD10="",AE10=""),"",SUM(AD10:AE10))</f>
        <v>200</v>
      </c>
      <c r="AG10" s="310">
        <f t="shared" si="0"/>
        <v>0</v>
      </c>
      <c r="AH10" s="61">
        <f t="shared" si="22"/>
        <v>200</v>
      </c>
      <c r="AI10" s="310" t="str">
        <f t="shared" si="31"/>
        <v/>
      </c>
      <c r="AJ10" s="310" t="str">
        <f t="shared" ref="AJ10:AJ73" si="99">IF(OR($E10="NSO",$E10="",AE10=""),"",IF(OR(AI10="AB",AE10="ab"),"AB",IF(AE10="ML","RE",IF(AND(AF10&gt;=36%*AH10,AE10&gt;=20),"P",IF(AND(AF10&gt;=34%*AH10,COUNTIF(X10:AE10,"ML")=0,AE10&gt;=20),"G2",IF(AND(AF10&gt;=31%*AH10,COUNTIF(X10:AE10,"ML")=0,AE10&gt;=20),"G1",IF(AF10&gt;=25%*AH10,"S","F")))))))</f>
        <v>P</v>
      </c>
      <c r="AK10" s="310" t="str">
        <f t="shared" ref="AK10:AK73" si="100">IF(OR(AJ10="",AJ10=0,AJ10="S",AJ10="RE",AJ10="F",AJ10="AB"),AJ10,IF(AF10&gt;=75%*AH10,"D",IF(AF10&gt;=60%*AH10,"I",IF(AF10&gt;=48%*AH10,"II",IF(AF10&gt;=36%*AH10,"III",AJ10)))))</f>
        <v>D</v>
      </c>
      <c r="AL10" s="242" t="str">
        <f>IF(details!V10="","",details!V10)</f>
        <v>b</v>
      </c>
      <c r="AM10" s="83" t="str">
        <f t="shared" ref="AM10:AM73" si="101">IF(AL10="","",IF(AL10="a",$AM$3,IF(AL10="b",$AO$3,IF(AL10="c",$AQ$3,IF(AL10="d",$AT$3,IF(AL10="e",$AV$3,IF(AL10="f",$AX$3,IF(AL10="g",$AZ$3,IF(AL10="h",$BB$3)))))))))</f>
        <v>PHYSICS</v>
      </c>
      <c r="AN10" s="242">
        <f>IF(details!W10="","",details!W10)</f>
        <v>10</v>
      </c>
      <c r="AO10" s="242">
        <f>IF(details!X10="","",details!X10)</f>
        <v>10</v>
      </c>
      <c r="AP10" s="242">
        <f>IF(details!Y10="","",details!Y10)</f>
        <v>9</v>
      </c>
      <c r="AQ10" s="151">
        <f t="shared" ref="AQ10:AQ73" si="102">IF(AND(AN10="",AO10="",AP10=""),"",SUM(AN10:AP10))</f>
        <v>29</v>
      </c>
      <c r="AR10" s="479">
        <f>IF(details!Z10="","",details!Z10)</f>
        <v>1</v>
      </c>
      <c r="AS10" s="242">
        <f>IF(details!AA10="","",details!AA10)</f>
        <v>30</v>
      </c>
      <c r="AT10" s="242">
        <f>IF(details!AB10="","",details!AB10)</f>
        <v>20</v>
      </c>
      <c r="AU10" s="151">
        <f t="shared" ref="AU10:AU73" si="103">IF(AND(AS10="",AT10=""),"",IF(AND(AS10="ml",AT10="ml"),"ml",IF(AND(AS10="ml",AT10=""),"ml",IF(AND(AS10="AB",AT10="AB"),"AB",IF(AND(AS10="AB",AT10=""),"AB",SUM(AS10:AT10))))))</f>
        <v>50</v>
      </c>
      <c r="AV10" s="482">
        <f t="shared" si="23"/>
        <v>60</v>
      </c>
      <c r="AW10" s="482">
        <f t="shared" si="24"/>
        <v>80</v>
      </c>
      <c r="AX10" s="242">
        <f>IF(details!AC10="","",details!AC10)</f>
        <v>70</v>
      </c>
      <c r="AY10" s="242">
        <f>IF(details!AD10="","",details!AD10)</f>
        <v>30</v>
      </c>
      <c r="AZ10" s="151">
        <f t="shared" ref="AZ10:AZ73" si="104">IF(AND(AX10="",AY10=""),"",IF(OR(AX10="AB",AY10="AB"),"AB",IF(AX10="ML","ML",IF(AND(AX10&gt;=0,AY10="ML"),"MLP",SUM(AX10:AY10)))))</f>
        <v>100</v>
      </c>
      <c r="BA10" s="151">
        <f t="shared" ref="BA10:BA73" si="105">IF(AND(AV10="",AX10=""),"",SUM(AV10,AX10))</f>
        <v>130</v>
      </c>
      <c r="BB10" s="151">
        <f t="shared" ref="BB10:BB73" si="106">IF(AND(AT10="",AY10=""),"",SUM(AT10,AY10))</f>
        <v>50</v>
      </c>
      <c r="BC10" s="304">
        <f t="shared" ref="BC10:BC73" si="107">IF(AND(BA10="",BB10=""),"",SUM(BA10:BB10))</f>
        <v>180</v>
      </c>
      <c r="BD10" s="263">
        <f t="shared" ref="BD10:BD70" si="108">IF(AT10="",(COUNTIF(AN10:AP10,"NA")*AN$6+COUNTIF(AN10:AP10,"ML")*AN$6+COUNTIF(AS10,"ML")*AS$6+COUNTIF(AS10,"NA")*AS$6),IF(OR(AM10=AZ$3,AM10=BB$3),(COUNTIF(AN10:AP10,"NA")*AN$8+COUNTIF(AN10:AP10,"ML")*AN$8+COUNTIF(AS10,"ML")*AS$8+COUNTIF(AS10,"NA")*AS$8),(COUNTIF(AN10:AP10,"NA")*AN$7+COUNTIF(AN10:AP10,"ML")*AN$7+COUNTIF(AS10,"ML")*AS$7+COUNTIF(AS10,"NA")*AS$7)))</f>
        <v>0</v>
      </c>
      <c r="BE10" s="310">
        <f t="shared" ref="BE10:BE70" si="109">IF(AT10="","",IF(OR(AM10=AZ$3,AM10=BB$3),(COUNTIF(AT10,"ML")*AT$8+COUNTIF(AT10,"NA")*AT$8),(COUNTIF(AT10,"ML")*AT$7+COUNTIF(AT10,"NA")*AT$7)))</f>
        <v>0</v>
      </c>
      <c r="BF10" s="61">
        <f t="shared" si="1"/>
        <v>70</v>
      </c>
      <c r="BG10" s="61">
        <f t="shared" ref="BG10:BG73" si="110">IF(OR($E10="NSO",$E10="",BA10=""),"",IF(AND(AT10="",AY10=""),"",IF(OR(AM10=AZ$3,AM10=BB$3),AY$8,AY$7)))</f>
        <v>30</v>
      </c>
      <c r="BH10" s="61">
        <f t="shared" ref="BH10:BH73" si="111">IF(OR($E10="NSO",$E10="",BA10=""),"",IF(AND(AT10="",AY10=""),"",IF(OR(AM10=AZ$3,AM10=BB$3),AT$8,AT$7)))</f>
        <v>20</v>
      </c>
      <c r="BI10" s="61">
        <f t="shared" si="2"/>
        <v>150</v>
      </c>
      <c r="BJ10" s="61">
        <f t="shared" si="3"/>
        <v>50</v>
      </c>
      <c r="BK10" s="263">
        <f t="shared" si="4"/>
        <v>200</v>
      </c>
      <c r="BL10" s="310" t="str">
        <f t="shared" si="5"/>
        <v/>
      </c>
      <c r="BM10" s="61" t="str">
        <f t="shared" si="6"/>
        <v>P</v>
      </c>
      <c r="BN10" s="61" t="str">
        <f t="shared" si="7"/>
        <v>P</v>
      </c>
      <c r="BO10" s="310" t="str">
        <f t="shared" si="8"/>
        <v>D</v>
      </c>
      <c r="BP10" s="242" t="str">
        <f>IF(details!AE10="","",details!AE10)</f>
        <v>b</v>
      </c>
      <c r="BQ10" s="83" t="str">
        <f t="shared" ref="BQ10:BQ73" si="112">IF(BP10="","",IF(BP10="a",BQ$3,IF(BP10="b",BS$3,IF(BP10="c",BU$3,IF(BP10="d",BX$3,IF(BP10="e",BZ$3,IF(BP10="f",CB$3,IF(BP10="g",CD$3,IF(BP10="h",CF$3)))))))))</f>
        <v>CHEMISTRY</v>
      </c>
      <c r="BR10" s="242">
        <f>IF(details!AF10="","",details!AF10)</f>
        <v>10</v>
      </c>
      <c r="BS10" s="242">
        <f>IF(details!AG10="","",details!AG10)</f>
        <v>10</v>
      </c>
      <c r="BT10" s="242">
        <f>IF(details!AH10="","",details!AH10)</f>
        <v>9</v>
      </c>
      <c r="BU10" s="151">
        <f t="shared" ref="BU10:BU73" si="113">IF(AND(BR10="",BS10="",BT10=""),"",SUM(BR10:BT10))</f>
        <v>29</v>
      </c>
      <c r="BV10" s="479">
        <f>IF(details!AI10="","",details!AI10)</f>
        <v>1</v>
      </c>
      <c r="BW10" s="242">
        <f>IF(details!AJ10="","",details!AJ10)</f>
        <v>50</v>
      </c>
      <c r="BX10" s="242">
        <f>IF(details!AK10="","",details!AK10)</f>
        <v>20</v>
      </c>
      <c r="BY10" s="151">
        <f t="shared" ref="BY10:BY73" si="114">IF(AND(BW10="",BX10=""),"",IF(AND(BW10="ml",BX10="ml"),"ml",IF(AND(BW10="ml",BX10=""),"ml",IF(AND(BW10="AB",BX10="AB"),"AB",IF(AND(BW10="AB",BX10=""),"AB",SUM(BW10:BX10))))))</f>
        <v>70</v>
      </c>
      <c r="BZ10" s="482">
        <f t="shared" ref="BZ10:BZ73" si="115">IF(AND(BU10="",BV10="",BW10=""),"",SUM(BU10,BV10,BW10))</f>
        <v>80</v>
      </c>
      <c r="CA10" s="482">
        <f t="shared" ref="CA10:CA73" si="116">IF(AND(BU10="",BV10="",BY10=""),"",SUM(BU10,BV10,BY10))</f>
        <v>100</v>
      </c>
      <c r="CB10" s="242">
        <f>IF(details!AL10="","",details!AL10)</f>
        <v>70</v>
      </c>
      <c r="CC10" s="242">
        <f>IF(details!AM10="","",details!AM10)</f>
        <v>30</v>
      </c>
      <c r="CD10" s="151">
        <f t="shared" ref="CD10:CD73" si="117">IF(AND(CB10="",CC10=""),"",IF(OR(CB10="AB",CC10="AB"),"AB",IF(CB10="ML","ML",IF(AND(CB10&gt;=0,CC10="ML"),"MLP",SUM(CB10:CC10)))))</f>
        <v>100</v>
      </c>
      <c r="CE10" s="151">
        <f t="shared" ref="CE10:CE73" si="118">IF(AND(BZ10="",CB10=""),"",SUM(BZ10,CB10))</f>
        <v>150</v>
      </c>
      <c r="CF10" s="151">
        <f t="shared" ref="CF10:CF73" si="119">IF(AND(BX10="",CC10=""),"",SUM(BX10,CC10))</f>
        <v>50</v>
      </c>
      <c r="CG10" s="304">
        <f t="shared" si="32"/>
        <v>200</v>
      </c>
      <c r="CH10" s="263">
        <f t="shared" si="9"/>
        <v>0</v>
      </c>
      <c r="CI10" s="310">
        <f t="shared" si="10"/>
        <v>0</v>
      </c>
      <c r="CJ10" s="61">
        <f t="shared" si="11"/>
        <v>70</v>
      </c>
      <c r="CK10" s="61">
        <f t="shared" si="33"/>
        <v>30</v>
      </c>
      <c r="CL10" s="61">
        <f t="shared" ref="CL10:CL73" si="120">IF(OR($E10="NSO",$E10="",CE10=""),"",IF(AND(BX10="",CC10=""),"",IF(OR(BQ10=CD$3,BQ10=CF$3),BX$8,BX$7)))</f>
        <v>20</v>
      </c>
      <c r="CM10" s="61">
        <f t="shared" si="12"/>
        <v>150</v>
      </c>
      <c r="CN10" s="61">
        <f t="shared" si="13"/>
        <v>50</v>
      </c>
      <c r="CO10" s="263">
        <f t="shared" si="14"/>
        <v>200</v>
      </c>
      <c r="CP10" s="310" t="str">
        <f t="shared" si="15"/>
        <v/>
      </c>
      <c r="CQ10" s="61" t="str">
        <f t="shared" si="16"/>
        <v>P</v>
      </c>
      <c r="CR10" s="61" t="str">
        <f t="shared" si="17"/>
        <v>P</v>
      </c>
      <c r="CS10" s="310" t="str">
        <f t="shared" si="25"/>
        <v>D</v>
      </c>
      <c r="CT10" s="242" t="str">
        <f>IF(details!AN10="","",details!AN10)</f>
        <v>b</v>
      </c>
      <c r="CU10" s="83" t="str">
        <f t="shared" ref="CU10:CU73" si="121">IF(CT10="","",IF(CT10="a",CU$3,IF(CT10="b",CW$3,IF(CT10="c",CY$3,IF(CT10="d",DB$3,IF(CT10="e",DD$3,IF(CT10="f",DF$3,IF(CT10="g",DH$3,IF(CT10="h",DJ$3)))))))))</f>
        <v>MATHEMATICS</v>
      </c>
      <c r="CV10" s="242">
        <f>IF(details!AO10="","",details!AO10)</f>
        <v>10</v>
      </c>
      <c r="CW10" s="242">
        <f>IF(details!AP10="","",details!AP10)</f>
        <v>10</v>
      </c>
      <c r="CX10" s="242">
        <f>IF(details!AQ10="","",details!AQ10)</f>
        <v>9</v>
      </c>
      <c r="CY10" s="151">
        <f t="shared" ref="CY10:CY73" si="122">IF(AND(CV10="",CW10="",CX10=""),"",SUM(CV10:CX10))</f>
        <v>29</v>
      </c>
      <c r="CZ10" s="479">
        <f>IF(details!AR10="","",details!AR10)</f>
        <v>1</v>
      </c>
      <c r="DA10" s="242">
        <f>IF(details!AS10="","",details!AS10)</f>
        <v>70</v>
      </c>
      <c r="DB10" s="242" t="str">
        <f>IF(details!AT10="","",details!AT10)</f>
        <v/>
      </c>
      <c r="DC10" s="151">
        <f t="shared" ref="DC10:DC73" si="123">IF(AND(DA10="",DB10=""),"",IF(AND(DA10="ml",DB10="ml"),"ml",IF(AND(DA10="ml",DB10=""),"ml",IF(AND(DA10="AB",DB10="AB"),"AB",IF(AND(DA10="AB",DB10=""),"AB",SUM(DA10:DB10))))))</f>
        <v>70</v>
      </c>
      <c r="DD10" s="482">
        <f t="shared" ref="DD10:DD73" si="124">IF(AND(CY10="",CZ10="",DA10=""),"",SUM(CY10,CZ10,DA10))</f>
        <v>100</v>
      </c>
      <c r="DE10" s="482">
        <f t="shared" ref="DE10:DE73" si="125">IF(AND(CY10="",CZ10="",DC10=""),"",SUM(CY10,CZ10,DC10))</f>
        <v>100</v>
      </c>
      <c r="DF10" s="242">
        <f>IF(details!AU10="","",details!AU10)</f>
        <v>18</v>
      </c>
      <c r="DG10" s="242" t="str">
        <f>IF(details!AV10="","",details!AV10)</f>
        <v/>
      </c>
      <c r="DH10" s="151">
        <f>IF(AND(DF10="",DG10=""),"",IF(OR(DF10="AB",DG10="AB"),"AB",IF(DF10="ML","ML",IF(AND(DF10&gt;=0,DG10="ML"),"MLP",SUM(DF10:DG10)))))</f>
        <v>18</v>
      </c>
      <c r="DI10" s="151">
        <f>IF(AND(DD10="",DF10=""),"",IF(OR(CT10="g",CT10="h"),DF10,SUM(DD10,DF10)))</f>
        <v>118</v>
      </c>
      <c r="DJ10" s="151" t="str">
        <f t="shared" ref="DJ10:DJ73" si="126">IF(AND(DB10="",DG10=""),"",IF(OR(CT10="g",CT10="h"),DG10,SUM(DB10,DG10)))</f>
        <v/>
      </c>
      <c r="DK10" s="304">
        <f>IF(AND(DI10="",DJ10=""),"",IF(OR(CT10="g",CT10="h"),SUM(SUM(DI10:DJ10),20%*DE10),SUM(DI10:DJ10)))</f>
        <v>118</v>
      </c>
      <c r="DL10" s="263">
        <f t="shared" ref="DL10:DL73" si="127">IF(DB10="",(COUNTIF(CV10:CX10,"NA")*CV$6+COUNTIF(CV10:CX10,"ML")*CV$6+COUNTIF(DA10,"ML")*DA$6+COUNTIF(DA10,"NA")*DA$6),IF(OR(CU10=DH$3,CU10=DJ$3),(COUNTIF(CV10:CX10,"NA")*CV$8+COUNTIF(CV10:CX10,"ML")*CV$8+COUNTIF(DA10,"ML")*DA$8+COUNTIF(DA10,"NA")*DA$8),(COUNTIF(CV10:CX10,"NA")*CV$7+COUNTIF(CV10:CX10,"ML")*CV$7+COUNTIF(DA10,"ML")*DA$7+COUNTIF(DA10,"NA")*DA$7)))</f>
        <v>0</v>
      </c>
      <c r="DM10" s="310" t="str">
        <f t="shared" ref="DM10:DM73" si="128">IF(DB10="","",IF(OR(CU10=DH$3,CU10=DJ$3),(COUNTIF(DB10,"ML")*DB$8+COUNTIF(DB10,"NA")*DB$8),(COUNTIF(DB10,"ML")*DB$7+COUNTIF(DB10,"NA")*DB$7)))</f>
        <v/>
      </c>
      <c r="DN10" s="61">
        <f t="shared" ref="DN10:DN73" si="129">IF(OR($E10="NSO",$E10="",DI10=""),"",IF(AND(DB10="",DG10=""),DF$6,IF(OR(CU10=DH$3,CU10=DJ$3),DF$8,DF$7)))</f>
        <v>100</v>
      </c>
      <c r="DO10" s="61" t="str">
        <f t="shared" si="26"/>
        <v/>
      </c>
      <c r="DP10" s="61" t="str">
        <f t="shared" si="27"/>
        <v/>
      </c>
      <c r="DQ10" s="61">
        <f t="shared" ref="DQ10:DQ73" si="130">IF(OR($E10="NSO",$E10="",DI10="",DF10="ML"),"",IF(AND(DB10="",DG10=""),DI$6-DL10,IF(OR(CU10=DH$3,CU10=DJ$3),DI$8-DL10,DI$7-DL10)))</f>
        <v>200</v>
      </c>
      <c r="DR10" s="61" t="str">
        <f t="shared" ref="DR10:DR73" si="131">IF(OR($E10="NSO",$E10="",DI10="",DG10="ML"),"",IF(AND(DB10="",DG10=""),"",IF(OR(CU10=DH$3,CU10=DJ$3),DJ$8-DM10,DJ$7-DM10)))</f>
        <v/>
      </c>
      <c r="DS10" s="263">
        <f t="shared" si="34"/>
        <v>200</v>
      </c>
      <c r="DT10" s="310" t="str">
        <f t="shared" ref="DT10:DT73" si="132">IF(AND(OR(CV10="ab",CV10="ml"),OR(CW10="ab",CW10="ml"),OR(CX10="ab",CX10="ml")),"AB",IF(AND(OR(CV10="ab",CV10="ml"),OR(CW10="ab",CW10="ml"),OR(DC10="ab",DC10="ml")),"AB",IF(AND(OR(CV10="ab",CV10="ml"),OR(DC10="ab",DC10="ml"),OR(CX10="ab",CX10="ml")),"AB",IF(AND(OR(DC10="ab",DC10="ml"),OR(CW10="ab",CW10="ml"),OR(CX10="ab",CX10="ml")),"AB",""))))</f>
        <v/>
      </c>
      <c r="DU10" s="61" t="str">
        <f t="shared" ref="DU10:DU73" si="133">IF(OR($E10="NSO",$E10="",DH10=""),"",IF(OR(DG10="AB",DT10="AB"),"AB",IF(DH10="ML","RE",IF(AND(DI10&gt;=36%*DQ10,DF10&gt;=20%*DN10),"P",IF(AND(DI10&gt;=34%*DQ10,COUNTIF(CX10:DG10,"ML")=0,DF10&gt;=20%*DN10),"G2",IF(AND(DI10&gt;=31%*DQ10,COUNTIF(CX10:DG10,"ML")=0,DF10&gt;=20%*DN10),"G1",IF(AND(DI10&gt;=25%*DQ10),"S","F")))))))</f>
        <v>S</v>
      </c>
      <c r="DV10" s="61" t="str">
        <f t="shared" ref="DV10:DV73" si="134">IF(OR($E10="NSO",$E10="",DG10="",DH10=""),"",IF(OR(DH10="AB",DT10="AB"),"AB",IF(DH10="MLP","REP",IF(OR(DG10&lt;36%*DO10,DJ10&lt;36%*DR10),"FP","P"))))</f>
        <v/>
      </c>
      <c r="DW10" s="310" t="str">
        <f t="shared" ref="DW10:DW73" si="135">IF($E10="","",IF(OR(DU10="",DU10="F",DU10="RE",DU10="S",DU10="G1",DU10="G2"),DU10,IF(OR(DV10="FP",DV10="REP"),DV10,IF(DK10&gt;=75%*DS10,"D",IF(DK10&gt;=60%*DS10,"I",IF(DK10&gt;=48%*DS10,"II",IF(DK10&gt;=36%*DS10,"III",DU10)))))))</f>
        <v>S</v>
      </c>
      <c r="DX10" s="61">
        <f t="shared" si="18"/>
        <v>0</v>
      </c>
      <c r="DY10" s="242" t="str">
        <f>IF(details!AW10="","",details!AW10)</f>
        <v>a</v>
      </c>
      <c r="DZ10" s="83" t="str">
        <f t="shared" ref="DZ10:DZ73" si="136">IF(DY10="","",IF(DY10="a",DZ$3,IF(DY10="b",EB$3,IF(DY10="c",ED$3,IF(DY10="d",EG$3,IF(DY10="e",EI$3,IF(DY10="f",EK$3,IF(DY10="g",EM$3,IF(DY10="h",EO$3)))))))))</f>
        <v>BIOLOGY</v>
      </c>
      <c r="EA10" s="242">
        <f>IF(details!AX10="","",details!AX10)</f>
        <v>10</v>
      </c>
      <c r="EB10" s="242">
        <f>IF(details!AY10="","",details!AY10)</f>
        <v>10</v>
      </c>
      <c r="EC10" s="242">
        <f>IF(details!AZ10="","",details!AZ10)</f>
        <v>10</v>
      </c>
      <c r="ED10" s="151">
        <f t="shared" ref="ED10:ED73" si="137">IF(AND(EA10="",EB10="",EC10=""),"",SUM(EA10:EC10))</f>
        <v>30</v>
      </c>
      <c r="EE10" s="242" t="str">
        <f>IF(details!BA10="","",details!BA10)</f>
        <v/>
      </c>
      <c r="EF10" s="242">
        <f>IF(details!BB10="","",details!BB10)</f>
        <v>50</v>
      </c>
      <c r="EG10" s="242">
        <f>IF(details!BC10="","",details!BC10)</f>
        <v>20</v>
      </c>
      <c r="EH10" s="151">
        <f t="shared" ref="EH10:EH73" si="138">IF(AND(EF10="",EG10=""),"",IF(AND(EF10="ml",EG10="ml"),"ml",IF(AND(EF10="ml",EG10=""),"ml",IF(AND(EF10="AB",EG10="AB"),"AB",IF(AND(EF10="AB",EG10=""),"AB",SUM(EF10:EG10))))))</f>
        <v>70</v>
      </c>
      <c r="EI10" s="482">
        <f t="shared" ref="EI10:EI73" si="139">IF(AND(ED10="",EE10="",EF10=""),"",SUM(ED10,EE10,EF10))</f>
        <v>80</v>
      </c>
      <c r="EJ10" s="482">
        <f t="shared" ref="EJ10:EJ73" si="140">IF(AND(ED10="",EE10="",EH10=""),"",SUM(ED10,EE10,EH10))</f>
        <v>100</v>
      </c>
      <c r="EK10" s="242">
        <f>IF(details!BD10="","",details!BD10)</f>
        <v>70</v>
      </c>
      <c r="EL10" s="242">
        <f>IF(details!BE10="","",details!BE10)</f>
        <v>30</v>
      </c>
      <c r="EM10" s="151">
        <f t="shared" ref="EM10:EM73" si="141">IF(AND(EK10="",EL10=""),"",IF(OR(EK10="AB",EL10="AB"),"AB",IF(EK10="ML","ML",IF(AND(EK10&gt;=0,EL10="ML"),"MLP",SUM(EK10:EL10)))))</f>
        <v>100</v>
      </c>
      <c r="EN10" s="151">
        <f t="shared" ref="EN10:EN73" si="142">IF(AND(EI10="",EK10=""),"",SUM(EI10,EK10))</f>
        <v>150</v>
      </c>
      <c r="EO10" s="151">
        <f t="shared" ref="EO10:EO73" si="143">IF(AND(EG10="",EL10=""),"",SUM(EG10,EL10))</f>
        <v>50</v>
      </c>
      <c r="EP10" s="304">
        <f t="shared" ref="EP10:EP73" si="144">IF(AND(EN10="",EO10=""),"",SUM(EN10:EO10))</f>
        <v>200</v>
      </c>
      <c r="EQ10" s="263">
        <f t="shared" ref="EQ10:EQ73" si="145">IF(EG10="",(COUNTIF(EA10:EC10,"NA")*EA$6+COUNTIF(EA10:EC10,"ML")*EA$6+COUNTIF(EF10,"ML")*EF$6+COUNTIF(EF10,"NA")*EF$6),IF(OR(DZ10=EM$3,DZ10=EO$3),(COUNTIF(EA10:EC10,"NA")*EA$8+COUNTIF(EA10:EC10,"ML")*EA$8+COUNTIF(EF10,"ML")*EF$8+COUNTIF(EF10,"NA")*EF$8),(COUNTIF(EA10:EC10,"NA")*EA$7+COUNTIF(EA10:EC10,"ML")*EA$7+COUNTIF(EF10,"ML")*EF$7+COUNTIF(EF10,"NA")*EF$7)))</f>
        <v>0</v>
      </c>
      <c r="ER10" s="310">
        <f t="shared" ref="ER10:ER73" si="146">IF(EG10="","",IF(OR(DZ10=EM$3,DZ10=EO$3),(COUNTIF(EG10,"ML")*EG$8+COUNTIF(EG10,"NA")*EG$8),(COUNTIF(EG10,"ML")*EG$7+COUNTIF(EG10,"NA")*EG$7)))</f>
        <v>0</v>
      </c>
      <c r="ES10" s="61">
        <f t="shared" ref="ES10:ES73" si="147">IF(OR($E10="NSO",$E10="",EN10=""),"",IF(AND(EG10="",EL10=""),EK$6,IF(OR(DZ10=EM$3,DZ10=EO$3),EK$8,EK$7)))</f>
        <v>70</v>
      </c>
      <c r="ET10" s="61">
        <f t="shared" ref="ET10:ET73" si="148">IF(OR($E10="NSO",$E10="",EN10=""),"",IF(AND(EG10="",EL10=""),"",IF(OR(DZ10=EM$3,DZ10=EO$3),EL$8,EL$7)))</f>
        <v>30</v>
      </c>
      <c r="EU10" s="61">
        <f t="shared" ref="EU10:EU73" si="149">IF(OR($E10="NSO",$E10="",EN10=""),"",IF(AND(EG10="",EL10=""),"",IF(OR(DZ10=EM$3,DZ10=EO$3),EG$8,EG$7)))</f>
        <v>20</v>
      </c>
      <c r="EV10" s="61">
        <f t="shared" ref="EV10:EV73" si="150">IF(OR($E10="NSO",$E10="",EN10="",EK10="ML"),"",IF(AND(EG10="",EL10=""),EN$6-EQ10,IF(OR(DZ10=EM$3,DZ10=EO$3),EN$8-EQ10,EN$7-EQ10)))</f>
        <v>150</v>
      </c>
      <c r="EW10" s="61">
        <f t="shared" ref="EW10:EW73" si="151">IF(OR($E10="NSO",$E10="",EN10="",EL10="ML"),"",IF(AND(EG10="",EL10=""),"",IF(OR(DZ10=EM$3,DZ10=EO$3),EO$8-ER10,EO$7-ER10)))</f>
        <v>50</v>
      </c>
      <c r="EX10" s="263">
        <f t="shared" ref="EX10:EX73" si="152">IF(OR(EK10="ML",EL10="ML"),"",SUM(EV10,EW10))</f>
        <v>200</v>
      </c>
      <c r="EY10" s="310"/>
      <c r="EZ10" s="61" t="str">
        <f t="shared" ref="EZ10:EZ73" si="153">IF(OR($E10="NSO",$E10="",EM10=""),"",IF(OR(EK10="AB",EK10="ML"),EK10,IF(AND(EN10&gt;=36%*EV10,EK10&gt;=20%*ES10),"P","F")))</f>
        <v>P</v>
      </c>
      <c r="FA10" s="61" t="str">
        <f t="shared" ref="FA10:FA73" si="154">IF(OR($E10="NSO",$E10="",EN10=""),"",IF(OR(EL10="AB",EL10="ML"),EL10,IF(AND(EO10&gt;=36%*EW10,EL10&gt;=20%*ET10),"P","F")))</f>
        <v>P</v>
      </c>
      <c r="FB10" s="310" t="str">
        <f t="shared" ref="FB10:FB73" si="155">IF(OR($E10="",EZ10=""),"",IF(OR(EZ10="F",FA10="F"),"F",IF(EP10&gt;=60%*EX10,"I",IF(EP10&gt;=48%*EX10,"II","III"))))</f>
        <v>I</v>
      </c>
      <c r="FC10" s="242">
        <f>IF(details!BF10="","",details!BF10)</f>
        <v>10</v>
      </c>
      <c r="FD10" s="242">
        <f>IF(details!BG10="","",details!BG10)</f>
        <v>10</v>
      </c>
      <c r="FE10" s="242">
        <f>IF(details!BH10="","",details!BH10)</f>
        <v>10</v>
      </c>
      <c r="FF10" s="151">
        <f t="shared" ref="FF10:FF73" si="156">IF(AND(FC10="",FD10="",FE10=""),"",SUM(FC10:FE10))</f>
        <v>30</v>
      </c>
      <c r="FG10" s="242">
        <f>IF(details!BI10="","",details!BI10)</f>
        <v>70</v>
      </c>
      <c r="FH10" s="151">
        <f t="shared" ref="FH10:FH73" si="157">IF(AND(FF10="",FG10=""),"",SUM(FF10:FG10))</f>
        <v>100</v>
      </c>
      <c r="FI10" s="242">
        <f>IF(details!BJ10="","",details!BJ10)</f>
        <v>100</v>
      </c>
      <c r="FJ10" s="298">
        <f t="shared" ref="FJ10:FJ73" si="158">IF(AND(FH10="",FI10=""),"",SUM(FH10:FI10))</f>
        <v>200</v>
      </c>
      <c r="FK10" s="310">
        <f t="shared" ref="FK10:FK73" si="159">COUNTIF(FC10:FE10,"NA")*10</f>
        <v>0</v>
      </c>
      <c r="FL10" s="310">
        <f t="shared" ref="FL10:FL73" si="160">(COUNTIF(FC10:FE10,"ML")*10)+(COUNTIF(FG10,"ML")*70)+(COUNTIF(FI10,"ML")*100)</f>
        <v>0</v>
      </c>
      <c r="FM10" s="61">
        <f t="shared" ref="FM10:FM73" si="161">IF(OR($E10="NSO",$E10=0),"",IF(AND(FC10="",FD10="",FE10="",FG10="",FI10=""),"",IF(AND(FD10="",FE10="",FG10="",FI10=""),10-FK10-FL10,IF(AND(FE10="",FG10="",FI10=""),20-FK10-FL10,IF(AND(FE10="",FI10=""),90-FK10-FL10,IF(FI10="",100-FK10-FL10,200-FK10-FL10))))))</f>
        <v>200</v>
      </c>
      <c r="FN10" s="310" t="str">
        <f t="shared" ref="FN10:FN73" si="162">IF(AND(OR(FC10="ab",FC10="ml"),OR(FD10="ab",FD10="ml"),OR(FE10="ab",FE10="ml")),"AB",IF(AND(OR(FC10="ab",FC10="ml"),OR(FD10="ab",FD10="ml"),OR(FG10="ab",FG10="ml")),"AB",IF(AND(OR(FC10="ab",FC10="ml"),OR(FG10="ab",FG10="ml"),OR(FE10="ab",FE10="ml")),"AB",IF(AND(OR(FG10="ab",FG10="ml"),OR(FD10="ab",FD10="ml"),OR(FE10="ab",FE10="ml")),"AB",""))))</f>
        <v/>
      </c>
      <c r="FO10" s="310" t="str">
        <f t="shared" si="35"/>
        <v>A</v>
      </c>
      <c r="FP10" s="242">
        <f>IF(details!BK10="","",details!BK10)</f>
        <v>30</v>
      </c>
      <c r="FQ10" s="242">
        <f>IF(details!BL10="","",details!BL10)</f>
        <v>30</v>
      </c>
      <c r="FR10" s="242">
        <f>IF(details!BM10="","",details!BM10)</f>
        <v>40</v>
      </c>
      <c r="FS10" s="298">
        <f t="shared" ref="FS10:FS73" si="163">IF(AND(FP10="",FQ10="",FR10=""),"",SUM(FP10:FR10))</f>
        <v>100</v>
      </c>
      <c r="FT10" s="310">
        <f t="shared" ref="FT10:FT73" si="164">COUNTIF(FP10,"NA")*30</f>
        <v>0</v>
      </c>
      <c r="FU10" s="310">
        <f t="shared" ref="FU10:FU73" si="165">(COUNTIF(FP10,"ML")*30)+(COUNTIF(FQ10,"ML")*30)+(COUNTIF(FR10,"ML")*40)</f>
        <v>0</v>
      </c>
      <c r="FV10" s="61">
        <f t="shared" ref="FV10:FV73" si="166">IF(OR($E10="NSO",$E10=0),"",IF(AND(FP10="",FQ10="",FR10=""),"",IF(AND(FQ10="",FR10=""),30-FT10-FU10,IF(FR10="",60-FT10-FU10,100-FT10-FU10))))</f>
        <v>100</v>
      </c>
      <c r="FW10" s="310" t="str">
        <f t="shared" ref="FW10:FW73" si="167">IF(OR(FR10="ab",FR10="ml"),FR10,"")</f>
        <v/>
      </c>
      <c r="FX10" s="310" t="str">
        <f t="shared" si="36"/>
        <v>A</v>
      </c>
      <c r="FY10" s="310" t="str">
        <f t="shared" si="37"/>
        <v>D</v>
      </c>
      <c r="FZ10" s="310" t="str">
        <f t="shared" si="38"/>
        <v>D</v>
      </c>
      <c r="GA10" s="310" t="str">
        <f t="shared" si="39"/>
        <v>D</v>
      </c>
      <c r="GB10" s="310" t="str">
        <f t="shared" si="40"/>
        <v>D</v>
      </c>
      <c r="GC10" s="310" t="str">
        <f t="shared" si="41"/>
        <v>S</v>
      </c>
      <c r="GD10" s="310">
        <f t="shared" ref="GD10:GD73" si="168">COUNTIF(FY10:GC10,"F")+COUNTIF(FY10:GC10,"AB")+COUNTIF(GA10:GC10,"FP")</f>
        <v>0</v>
      </c>
      <c r="GE10" s="310">
        <f t="shared" ref="GE10:GE73" si="169">COUNTIF(FY10:GC10,"S")</f>
        <v>1</v>
      </c>
      <c r="GF10" s="310">
        <f t="shared" ref="GF10:GF73" si="170">COUNTIF(FY10:GC10,"G1")</f>
        <v>0</v>
      </c>
      <c r="GG10" s="310">
        <f t="shared" ref="GG10:GG73" si="171">COUNTIF(FY10:GC10,"G2")</f>
        <v>0</v>
      </c>
      <c r="GH10" s="310">
        <f t="shared" ref="GH10:GH73" si="172">COUNTIF(FY10:GC10,"RE")+COUNTIF(FY10:GC10,"REP")</f>
        <v>0</v>
      </c>
      <c r="GI10" s="310" t="str">
        <f t="shared" ref="GI10:GI73" si="173">IF(OR(FO10="AB",FX10="AB",FO10="FB",FX10="F"),"F",IF(OR(FO10="RE",FX10="RE"),"RE",""))</f>
        <v/>
      </c>
      <c r="GJ10" s="69" t="str">
        <f t="shared" si="42"/>
        <v>SUPPL.</v>
      </c>
      <c r="GK10" s="63">
        <f>IF(details!CT10="","",details!CT10)</f>
        <v>130</v>
      </c>
      <c r="GL10" s="64">
        <f>IF(details!CU10="","",details!CU10)</f>
        <v>60</v>
      </c>
      <c r="GM10" s="63">
        <f>IF(details!CX10="","",details!CX10)</f>
        <v>206</v>
      </c>
      <c r="GN10" s="64">
        <f>IF(details!CY10="","",details!CY10)</f>
        <v>100</v>
      </c>
      <c r="GO10" s="63">
        <f>IF(details!DB10="","",details!DB10)</f>
        <v>264</v>
      </c>
      <c r="GP10" s="64">
        <f>IF(details!DC10="","",details!DC10)</f>
        <v>140</v>
      </c>
      <c r="GQ10" s="63">
        <f>IF(details!DF10="","",details!DF10)</f>
        <v>316</v>
      </c>
      <c r="GR10" s="64">
        <f>IF(details!DG10="","",details!DG10)</f>
        <v>180</v>
      </c>
      <c r="GS10" s="63">
        <f>IF(details!DJ10="","",details!DJ10)</f>
        <v>362</v>
      </c>
      <c r="GT10" s="64">
        <f>IF(details!DK10="","",details!DK10)</f>
        <v>220</v>
      </c>
      <c r="GU10" s="274">
        <f>IF(OR(GS10="",GT10=""),"",GT10/GS10*100)</f>
        <v>60.773480662983424</v>
      </c>
      <c r="GV10" s="242" t="str">
        <f t="shared" si="43"/>
        <v>D</v>
      </c>
      <c r="GW10" s="242" t="str">
        <f t="shared" ref="GW10:GW73" si="174">IF(GV10="G",",+","")</f>
        <v/>
      </c>
      <c r="GX10" s="353" t="str">
        <f t="shared" si="44"/>
        <v/>
      </c>
      <c r="GY10" s="242" t="str">
        <f t="shared" si="45"/>
        <v>D</v>
      </c>
      <c r="GZ10" s="72" t="str">
        <f t="shared" ref="GZ10:GZ73" si="175">IF(GY10="G",",+","")</f>
        <v/>
      </c>
      <c r="HA10" s="353" t="str">
        <f t="shared" si="46"/>
        <v/>
      </c>
      <c r="HB10" s="73" t="str">
        <f t="shared" si="47"/>
        <v>D</v>
      </c>
      <c r="HC10" s="242" t="str">
        <f t="shared" si="48"/>
        <v/>
      </c>
      <c r="HD10" s="242" t="str">
        <f t="shared" si="49"/>
        <v>D</v>
      </c>
      <c r="HE10" s="242" t="str">
        <f t="shared" si="50"/>
        <v/>
      </c>
      <c r="HF10" s="242" t="str">
        <f t="shared" si="51"/>
        <v/>
      </c>
      <c r="HG10" s="276" t="str">
        <f t="shared" si="52"/>
        <v/>
      </c>
      <c r="HH10" s="242" t="str">
        <f t="shared" si="53"/>
        <v/>
      </c>
      <c r="HI10" s="242" t="str">
        <f t="shared" si="54"/>
        <v/>
      </c>
      <c r="HJ10" s="242" t="str">
        <f t="shared" si="55"/>
        <v/>
      </c>
      <c r="HK10" s="242" t="str">
        <f t="shared" si="56"/>
        <v/>
      </c>
      <c r="HL10" s="353" t="str">
        <f t="shared" si="57"/>
        <v/>
      </c>
      <c r="HM10" s="73" t="str">
        <f t="shared" si="58"/>
        <v>D</v>
      </c>
      <c r="HN10" s="242" t="str">
        <f t="shared" si="59"/>
        <v/>
      </c>
      <c r="HO10" s="242" t="str">
        <f t="shared" si="60"/>
        <v>D</v>
      </c>
      <c r="HP10" s="242" t="str">
        <f t="shared" si="61"/>
        <v/>
      </c>
      <c r="HQ10" s="242" t="str">
        <f t="shared" si="62"/>
        <v/>
      </c>
      <c r="HR10" s="354" t="str">
        <f t="shared" si="63"/>
        <v/>
      </c>
      <c r="HS10" s="302" t="str">
        <f t="shared" si="64"/>
        <v/>
      </c>
      <c r="HT10" s="242" t="str">
        <f t="shared" si="65"/>
        <v/>
      </c>
      <c r="HU10" s="242" t="str">
        <f t="shared" si="66"/>
        <v/>
      </c>
      <c r="HV10" s="242" t="str">
        <f t="shared" si="67"/>
        <v/>
      </c>
      <c r="HW10" s="353" t="str">
        <f t="shared" si="68"/>
        <v/>
      </c>
      <c r="HX10" s="73" t="str">
        <f t="shared" si="69"/>
        <v>S</v>
      </c>
      <c r="HY10" s="242" t="str">
        <f t="shared" si="70"/>
        <v/>
      </c>
      <c r="HZ10" s="242" t="str">
        <f t="shared" si="71"/>
        <v>S</v>
      </c>
      <c r="IA10" s="242" t="str">
        <f t="shared" si="72"/>
        <v/>
      </c>
      <c r="IB10" s="242" t="str">
        <f t="shared" si="73"/>
        <v/>
      </c>
      <c r="IC10" s="242" t="str">
        <f t="shared" si="74"/>
        <v/>
      </c>
      <c r="ID10" s="242" t="str">
        <f t="shared" si="75"/>
        <v/>
      </c>
      <c r="IE10" s="242" t="str">
        <f t="shared" si="76"/>
        <v/>
      </c>
      <c r="IF10" s="242" t="str">
        <f t="shared" si="77"/>
        <v/>
      </c>
      <c r="IG10" s="242" t="str">
        <f t="shared" si="78"/>
        <v/>
      </c>
      <c r="IH10" s="353" t="str">
        <f t="shared" si="79"/>
        <v/>
      </c>
      <c r="II10" s="242" t="str">
        <f t="shared" si="80"/>
        <v>A</v>
      </c>
      <c r="IJ10" s="242" t="str">
        <f t="shared" si="81"/>
        <v>A</v>
      </c>
      <c r="IK10" s="242" t="str">
        <f t="shared" si="82"/>
        <v xml:space="preserve">    </v>
      </c>
      <c r="IL10" s="242" t="str">
        <f t="shared" si="83"/>
        <v xml:space="preserve">    MATHEMATICS</v>
      </c>
      <c r="IM10" s="242" t="str">
        <f t="shared" si="84"/>
        <v xml:space="preserve">    </v>
      </c>
      <c r="IN10" s="242" t="str">
        <f t="shared" si="85"/>
        <v xml:space="preserve">        </v>
      </c>
      <c r="IO10" s="242" t="str">
        <f t="shared" si="86"/>
        <v xml:space="preserve">HINDI COMPULSORY  PHYSICS CHEMISTRY </v>
      </c>
      <c r="IP10" s="242" t="str">
        <f t="shared" si="87"/>
        <v>SUPPL.</v>
      </c>
      <c r="IQ10" s="62">
        <f t="shared" ref="IQ10:IQ41" si="176">IF(AND(R10="",AF10="",BC10="",CG10="",DK10=""),"",ROUND(SUM(R10,AF10,BC10,CG10,DK10),0))</f>
        <v>898</v>
      </c>
      <c r="IR10" s="68">
        <f t="shared" si="88"/>
        <v>89.8</v>
      </c>
      <c r="IS10" s="242" t="str">
        <f>IF(IR10="","",IF(AND(IR10&gt;=60,(IP10="PASS")),"I",IF(AND(IR10&gt;=60,(IP10="PASS BY GRACE")),"I",IF(AND(IR10&gt;=48,(IP10="PASS")),"II",IF(AND(IR10&gt;=48,(IP10="PASS BY GRACE")),"II",IF(AND(IR10&gt;=36,(IP10="PASS")),"III",IF(AND(IR10&gt;=36,(IP10="PASS BY GRACE")),"III","")))))))</f>
        <v/>
      </c>
      <c r="IT10" s="70" t="str">
        <f t="shared" si="90"/>
        <v/>
      </c>
      <c r="IU10" s="71" t="str" cm="1">
        <f t="array" ref="IU10">IF(IT10="","",SUMPRODUCT((IT10&lt;IT$9:IT$108)/COUNTIF(IT$9:IT$108,IT$9:IT$108)))</f>
        <v/>
      </c>
      <c r="IV10" s="242" t="str">
        <f>IF(OR(IP10="SUPPL.",IP10="RE-EXAM."),'result subject-wise'!AR10,IP10)</f>
        <v/>
      </c>
      <c r="IW10" s="355" t="str">
        <f t="shared" si="91"/>
        <v/>
      </c>
      <c r="IX10" s="356">
        <f t="shared" si="92"/>
        <v>89.8</v>
      </c>
      <c r="IY10" s="242" t="str">
        <f t="shared" si="28"/>
        <v/>
      </c>
      <c r="IZ10" s="183"/>
      <c r="JA10" s="276" t="str">
        <f t="shared" ref="JA10:JA73" si="177">IF(JC10=JD10,"","no")</f>
        <v/>
      </c>
      <c r="JB10" s="357" t="str">
        <f>'full report'!Y45</f>
        <v/>
      </c>
      <c r="JC10" s="352"/>
      <c r="JD10"/>
      <c r="JE10" s="404" t="s">
        <v>202</v>
      </c>
      <c r="JF10" s="390">
        <f t="shared" ref="JF10:JF20" si="178">M112</f>
        <v>100</v>
      </c>
      <c r="JG10" s="390">
        <f t="shared" ref="JG10:JG20" si="179">AA112</f>
        <v>100</v>
      </c>
      <c r="JH10" s="390">
        <f t="shared" ref="JH10:JH20" si="180">AM112</f>
        <v>0</v>
      </c>
      <c r="JI10" s="390">
        <f t="shared" ref="JI10:JI20" si="181">AO112</f>
        <v>100</v>
      </c>
      <c r="JJ10" s="390">
        <f t="shared" ref="JJ10:JJ20" si="182">AQ112</f>
        <v>0</v>
      </c>
      <c r="JK10" s="390">
        <f t="shared" ref="JK10:JK20" si="183">AT112</f>
        <v>0</v>
      </c>
      <c r="JL10" s="390">
        <f t="shared" ref="JL10:JL20" si="184">AV112</f>
        <v>0</v>
      </c>
      <c r="JM10" s="390">
        <f t="shared" ref="JM10:JM20" si="185">AX112</f>
        <v>0</v>
      </c>
      <c r="JN10" s="390">
        <f t="shared" ref="JN10:JN20" si="186">AZ112</f>
        <v>0</v>
      </c>
      <c r="JO10" s="390">
        <f t="shared" ref="JO10:JO20" si="187">BB112</f>
        <v>0</v>
      </c>
      <c r="JP10" s="390">
        <f t="shared" ref="JP10:JP20" si="188">BQ112</f>
        <v>0</v>
      </c>
      <c r="JQ10" s="390">
        <f t="shared" ref="JQ10:JQ20" si="189">BS112</f>
        <v>100</v>
      </c>
      <c r="JR10" s="390">
        <f t="shared" ref="JR10:JR20" si="190">BU112</f>
        <v>0</v>
      </c>
      <c r="JS10" s="390">
        <f t="shared" ref="JS10:JS20" si="191">BX112</f>
        <v>0</v>
      </c>
      <c r="JT10" s="390">
        <f t="shared" ref="JT10:JT20" si="192">BZ112</f>
        <v>0</v>
      </c>
      <c r="JU10" s="390">
        <f t="shared" ref="JU10:JU20" si="193">CB112</f>
        <v>0</v>
      </c>
      <c r="JV10" s="390">
        <f t="shared" ref="JV10:JV20" si="194">CD112</f>
        <v>0</v>
      </c>
      <c r="JW10" s="390">
        <f t="shared" ref="JW10:JW20" si="195">CF112</f>
        <v>0</v>
      </c>
      <c r="JX10" s="390">
        <f t="shared" ref="JX10:JX20" si="196">CU112</f>
        <v>0</v>
      </c>
      <c r="JY10" s="390">
        <f t="shared" ref="JY10:JY20" si="197">CW112</f>
        <v>100</v>
      </c>
      <c r="JZ10" s="390">
        <f t="shared" ref="JZ10:JZ20" si="198">CY112</f>
        <v>0</v>
      </c>
      <c r="KA10" s="390">
        <f t="shared" ref="KA10:KA20" si="199">DB112</f>
        <v>0</v>
      </c>
      <c r="KB10" s="390">
        <f t="shared" ref="KB10:KB20" si="200">DD112</f>
        <v>0</v>
      </c>
      <c r="KC10" s="390">
        <f t="shared" ref="KC10:KC20" si="201">DF112</f>
        <v>0</v>
      </c>
      <c r="KD10" s="390">
        <f t="shared" ref="KD10:KD20" si="202">DH112</f>
        <v>0</v>
      </c>
      <c r="KE10" s="390">
        <f t="shared" ref="KE10:KE20" si="203">DJ112</f>
        <v>0</v>
      </c>
      <c r="KF10" s="390"/>
      <c r="KG10" s="390">
        <f>FE112</f>
        <v>100</v>
      </c>
      <c r="KH10" s="405">
        <f>FR112</f>
        <v>100</v>
      </c>
    </row>
    <row r="11" spans="1:294" s="276" customFormat="1" ht="13" customHeight="1">
      <c r="A11" s="313">
        <f>IF(details!A11="","",details!A11)</f>
        <v>3</v>
      </c>
      <c r="B11" s="242" t="str">
        <f>IF(details!B11="","",details!B11)</f>
        <v/>
      </c>
      <c r="C11" s="242" t="str">
        <f>IF(details!C11="","",details!C11)</f>
        <v/>
      </c>
      <c r="D11" s="242" t="str">
        <f>IF(details!D11="","",details!D11)</f>
        <v/>
      </c>
      <c r="E11" s="304">
        <f>IF(details!E11="","",details!E11)</f>
        <v>11103</v>
      </c>
      <c r="F11" s="67" t="str">
        <f>IF(details!F11="","",details!F11)</f>
        <v/>
      </c>
      <c r="G11" s="83" t="str">
        <f>IF(details!G11="","",details!G11)</f>
        <v>A 003</v>
      </c>
      <c r="H11" s="83" t="str">
        <f>IF(details!H11="","",details!H11)</f>
        <v>B 003</v>
      </c>
      <c r="I11" s="83" t="str">
        <f>IF(details!I11="","",details!I11)</f>
        <v>C 003</v>
      </c>
      <c r="J11" s="242">
        <f>IF(details!J11="","",details!J11)</f>
        <v>10</v>
      </c>
      <c r="K11" s="242">
        <f>IF(details!K11="","",details!K11)</f>
        <v>10</v>
      </c>
      <c r="L11" s="242">
        <f>IF(details!L11="","",details!L11)</f>
        <v>8</v>
      </c>
      <c r="M11" s="151">
        <f t="shared" si="93"/>
        <v>28</v>
      </c>
      <c r="N11" s="479">
        <f>IF(details!M11="","",details!M11)</f>
        <v>2</v>
      </c>
      <c r="O11" s="242">
        <f>IF(details!N11="","",details!N11)</f>
        <v>70</v>
      </c>
      <c r="P11" s="151">
        <f t="shared" si="94"/>
        <v>100</v>
      </c>
      <c r="Q11" s="242">
        <f>IF(details!O11="","",details!O11)</f>
        <v>100</v>
      </c>
      <c r="R11" s="298">
        <f t="shared" si="95"/>
        <v>200</v>
      </c>
      <c r="S11" s="310">
        <f t="shared" si="19"/>
        <v>0</v>
      </c>
      <c r="T11" s="61">
        <f t="shared" si="20"/>
        <v>200</v>
      </c>
      <c r="U11" s="310" t="str">
        <f t="shared" si="29"/>
        <v/>
      </c>
      <c r="V11" s="310" t="str">
        <f t="shared" si="21"/>
        <v>P</v>
      </c>
      <c r="W11" s="310" t="str">
        <f t="shared" si="30"/>
        <v>D</v>
      </c>
      <c r="X11" s="242">
        <f>IF(details!P11="","",details!P11)</f>
        <v>10</v>
      </c>
      <c r="Y11" s="242">
        <f>IF(details!Q11="","",details!Q11)</f>
        <v>10</v>
      </c>
      <c r="Z11" s="242">
        <f>IF(details!R11="","",details!R11)</f>
        <v>8</v>
      </c>
      <c r="AA11" s="151">
        <f t="shared" si="96"/>
        <v>28</v>
      </c>
      <c r="AB11" s="479">
        <f>IF(details!S11="","",details!S11)</f>
        <v>2</v>
      </c>
      <c r="AC11" s="242">
        <f>IF(details!T11="","",details!T11)</f>
        <v>70</v>
      </c>
      <c r="AD11" s="151">
        <f t="shared" si="97"/>
        <v>100</v>
      </c>
      <c r="AE11" s="242">
        <f>IF(details!U11="","",details!U11)</f>
        <v>100</v>
      </c>
      <c r="AF11" s="298">
        <f t="shared" si="98"/>
        <v>200</v>
      </c>
      <c r="AG11" s="310">
        <f t="shared" si="0"/>
        <v>0</v>
      </c>
      <c r="AH11" s="61">
        <f t="shared" si="22"/>
        <v>200</v>
      </c>
      <c r="AI11" s="310" t="str">
        <f t="shared" si="31"/>
        <v/>
      </c>
      <c r="AJ11" s="310" t="str">
        <f t="shared" si="99"/>
        <v>P</v>
      </c>
      <c r="AK11" s="310" t="str">
        <f t="shared" si="100"/>
        <v>D</v>
      </c>
      <c r="AL11" s="242" t="str">
        <f>IF(details!V11="","",details!V11)</f>
        <v>b</v>
      </c>
      <c r="AM11" s="83" t="str">
        <f t="shared" si="101"/>
        <v>PHYSICS</v>
      </c>
      <c r="AN11" s="242">
        <f>IF(details!W11="","",details!W11)</f>
        <v>10</v>
      </c>
      <c r="AO11" s="242">
        <f>IF(details!X11="","",details!X11)</f>
        <v>10</v>
      </c>
      <c r="AP11" s="242">
        <f>IF(details!Y11="","",details!Y11)</f>
        <v>9</v>
      </c>
      <c r="AQ11" s="151">
        <f t="shared" si="102"/>
        <v>29</v>
      </c>
      <c r="AR11" s="479">
        <f>IF(details!Z11="","",details!Z11)</f>
        <v>1</v>
      </c>
      <c r="AS11" s="242">
        <f>IF(details!AA11="","",details!AA11)</f>
        <v>30</v>
      </c>
      <c r="AT11" s="242">
        <f>IF(details!AB11="","",details!AB11)</f>
        <v>20</v>
      </c>
      <c r="AU11" s="151">
        <f t="shared" si="103"/>
        <v>50</v>
      </c>
      <c r="AV11" s="482">
        <f t="shared" si="23"/>
        <v>60</v>
      </c>
      <c r="AW11" s="482">
        <f t="shared" si="24"/>
        <v>80</v>
      </c>
      <c r="AX11" s="242">
        <f>IF(details!AC11="","",details!AC11)</f>
        <v>70</v>
      </c>
      <c r="AY11" s="242">
        <f>IF(details!AD11="","",details!AD11)</f>
        <v>30</v>
      </c>
      <c r="AZ11" s="151">
        <f t="shared" si="104"/>
        <v>100</v>
      </c>
      <c r="BA11" s="151">
        <f t="shared" si="105"/>
        <v>130</v>
      </c>
      <c r="BB11" s="151">
        <f t="shared" si="106"/>
        <v>50</v>
      </c>
      <c r="BC11" s="304">
        <f t="shared" si="107"/>
        <v>180</v>
      </c>
      <c r="BD11" s="263">
        <f t="shared" si="108"/>
        <v>0</v>
      </c>
      <c r="BE11" s="310">
        <f t="shared" si="109"/>
        <v>0</v>
      </c>
      <c r="BF11" s="61">
        <f t="shared" si="1"/>
        <v>70</v>
      </c>
      <c r="BG11" s="61">
        <f t="shared" si="110"/>
        <v>30</v>
      </c>
      <c r="BH11" s="61">
        <f t="shared" si="111"/>
        <v>20</v>
      </c>
      <c r="BI11" s="61">
        <f t="shared" si="2"/>
        <v>150</v>
      </c>
      <c r="BJ11" s="61">
        <f t="shared" si="3"/>
        <v>50</v>
      </c>
      <c r="BK11" s="263">
        <f t="shared" si="4"/>
        <v>200</v>
      </c>
      <c r="BL11" s="310" t="str">
        <f t="shared" si="5"/>
        <v/>
      </c>
      <c r="BM11" s="61" t="str">
        <f t="shared" si="6"/>
        <v>P</v>
      </c>
      <c r="BN11" s="61" t="str">
        <f t="shared" si="7"/>
        <v>P</v>
      </c>
      <c r="BO11" s="310" t="str">
        <f t="shared" si="8"/>
        <v>D</v>
      </c>
      <c r="BP11" s="242" t="str">
        <f>IF(details!AE11="","",details!AE11)</f>
        <v>b</v>
      </c>
      <c r="BQ11" s="83" t="str">
        <f t="shared" si="112"/>
        <v>CHEMISTRY</v>
      </c>
      <c r="BR11" s="242">
        <f>IF(details!AF11="","",details!AF11)</f>
        <v>10</v>
      </c>
      <c r="BS11" s="242">
        <f>IF(details!AG11="","",details!AG11)</f>
        <v>10</v>
      </c>
      <c r="BT11" s="242">
        <f>IF(details!AH11="","",details!AH11)</f>
        <v>9</v>
      </c>
      <c r="BU11" s="151">
        <f t="shared" si="113"/>
        <v>29</v>
      </c>
      <c r="BV11" s="479">
        <f>IF(details!AI11="","",details!AI11)</f>
        <v>1</v>
      </c>
      <c r="BW11" s="242">
        <f>IF(details!AJ11="","",details!AJ11)</f>
        <v>50</v>
      </c>
      <c r="BX11" s="242">
        <f>IF(details!AK11="","",details!AK11)</f>
        <v>20</v>
      </c>
      <c r="BY11" s="151">
        <f t="shared" si="114"/>
        <v>70</v>
      </c>
      <c r="BZ11" s="482">
        <f t="shared" si="115"/>
        <v>80</v>
      </c>
      <c r="CA11" s="482">
        <f t="shared" si="116"/>
        <v>100</v>
      </c>
      <c r="CB11" s="242">
        <f>IF(details!AL11="","",details!AL11)</f>
        <v>70</v>
      </c>
      <c r="CC11" s="242">
        <f>IF(details!AM11="","",details!AM11)</f>
        <v>30</v>
      </c>
      <c r="CD11" s="151">
        <f t="shared" si="117"/>
        <v>100</v>
      </c>
      <c r="CE11" s="151">
        <f t="shared" si="118"/>
        <v>150</v>
      </c>
      <c r="CF11" s="151">
        <f t="shared" si="119"/>
        <v>50</v>
      </c>
      <c r="CG11" s="304">
        <f t="shared" si="32"/>
        <v>200</v>
      </c>
      <c r="CH11" s="263">
        <f t="shared" si="9"/>
        <v>0</v>
      </c>
      <c r="CI11" s="310">
        <f t="shared" si="10"/>
        <v>0</v>
      </c>
      <c r="CJ11" s="61">
        <f t="shared" si="11"/>
        <v>70</v>
      </c>
      <c r="CK11" s="61">
        <f t="shared" si="33"/>
        <v>30</v>
      </c>
      <c r="CL11" s="61">
        <f t="shared" si="120"/>
        <v>20</v>
      </c>
      <c r="CM11" s="61">
        <f t="shared" si="12"/>
        <v>150</v>
      </c>
      <c r="CN11" s="61">
        <f t="shared" si="13"/>
        <v>50</v>
      </c>
      <c r="CO11" s="263">
        <f t="shared" si="14"/>
        <v>200</v>
      </c>
      <c r="CP11" s="310" t="str">
        <f t="shared" si="15"/>
        <v/>
      </c>
      <c r="CQ11" s="61" t="str">
        <f t="shared" si="16"/>
        <v>P</v>
      </c>
      <c r="CR11" s="61" t="str">
        <f t="shared" si="17"/>
        <v>P</v>
      </c>
      <c r="CS11" s="310" t="str">
        <f t="shared" si="25"/>
        <v>D</v>
      </c>
      <c r="CT11" s="242" t="str">
        <f>IF(details!AN11="","",details!AN11)</f>
        <v>b</v>
      </c>
      <c r="CU11" s="83" t="str">
        <f t="shared" si="121"/>
        <v>MATHEMATICS</v>
      </c>
      <c r="CV11" s="242">
        <f>IF(details!AO11="","",details!AO11)</f>
        <v>10</v>
      </c>
      <c r="CW11" s="242">
        <f>IF(details!AP11="","",details!AP11)</f>
        <v>10</v>
      </c>
      <c r="CX11" s="242">
        <f>IF(details!AQ11="","",details!AQ11)</f>
        <v>9</v>
      </c>
      <c r="CY11" s="151">
        <f t="shared" si="122"/>
        <v>29</v>
      </c>
      <c r="CZ11" s="479">
        <f>IF(details!AR11="","",details!AR11)</f>
        <v>1</v>
      </c>
      <c r="DA11" s="242">
        <f>IF(details!AS11="","",details!AS11)</f>
        <v>70</v>
      </c>
      <c r="DB11" s="242" t="str">
        <f>IF(details!AT11="","",details!AT11)</f>
        <v/>
      </c>
      <c r="DC11" s="151">
        <f t="shared" si="123"/>
        <v>70</v>
      </c>
      <c r="DD11" s="482">
        <f t="shared" si="124"/>
        <v>100</v>
      </c>
      <c r="DE11" s="482">
        <f t="shared" si="125"/>
        <v>100</v>
      </c>
      <c r="DF11" s="242">
        <f>IF(details!AU11="","",details!AU11)</f>
        <v>18</v>
      </c>
      <c r="DG11" s="242" t="str">
        <f>IF(details!AV11="","",details!AV11)</f>
        <v/>
      </c>
      <c r="DH11" s="151">
        <f t="shared" ref="DH11:DH73" si="204">IF(AND(DF11="",DG11=""),"",IF(OR(DF11="AB",DG11="AB"),"AB",IF(DF11="ML","ML",IF(AND(DF11&gt;=0,DG11="ML"),"MLP",SUM(DF11:DG11)))))</f>
        <v>18</v>
      </c>
      <c r="DI11" s="151">
        <f t="shared" ref="DI11:DI73" si="205">IF(AND(DD11="",DF11=""),"",IF(OR(CT11="g",CT11="h"),DF11,SUM(DD11,DF11)))</f>
        <v>118</v>
      </c>
      <c r="DJ11" s="151" t="str">
        <f t="shared" si="126"/>
        <v/>
      </c>
      <c r="DK11" s="304">
        <f t="shared" ref="DK11:DK73" si="206">IF(AND(DI11="",DJ11=""),"",IF(OR(CT11="g",CT11="h"),SUM(SUM(DI11:DJ11),20%*DE11),SUM(DI11:DJ11)))</f>
        <v>118</v>
      </c>
      <c r="DL11" s="263">
        <f t="shared" si="127"/>
        <v>0</v>
      </c>
      <c r="DM11" s="310" t="str">
        <f t="shared" si="128"/>
        <v/>
      </c>
      <c r="DN11" s="61">
        <f t="shared" si="129"/>
        <v>100</v>
      </c>
      <c r="DO11" s="61" t="str">
        <f t="shared" si="26"/>
        <v/>
      </c>
      <c r="DP11" s="61" t="str">
        <f t="shared" si="27"/>
        <v/>
      </c>
      <c r="DQ11" s="61">
        <f t="shared" si="130"/>
        <v>200</v>
      </c>
      <c r="DR11" s="61" t="str">
        <f t="shared" si="131"/>
        <v/>
      </c>
      <c r="DS11" s="263">
        <f t="shared" si="34"/>
        <v>200</v>
      </c>
      <c r="DT11" s="310" t="str">
        <f t="shared" si="132"/>
        <v/>
      </c>
      <c r="DU11" s="61" t="str">
        <f t="shared" si="133"/>
        <v>S</v>
      </c>
      <c r="DV11" s="61" t="str">
        <f t="shared" si="134"/>
        <v/>
      </c>
      <c r="DW11" s="310" t="str">
        <f t="shared" si="135"/>
        <v>S</v>
      </c>
      <c r="DX11" s="61">
        <f t="shared" si="18"/>
        <v>0</v>
      </c>
      <c r="DY11" s="242" t="str">
        <f>IF(details!AW11="","",details!AW11)</f>
        <v>a</v>
      </c>
      <c r="DZ11" s="83" t="str">
        <f t="shared" si="136"/>
        <v>BIOLOGY</v>
      </c>
      <c r="EA11" s="242">
        <f>IF(details!AX11="","",details!AX11)</f>
        <v>10</v>
      </c>
      <c r="EB11" s="242">
        <f>IF(details!AY11="","",details!AY11)</f>
        <v>10</v>
      </c>
      <c r="EC11" s="242">
        <f>IF(details!AZ11="","",details!AZ11)</f>
        <v>10</v>
      </c>
      <c r="ED11" s="151">
        <f t="shared" si="137"/>
        <v>30</v>
      </c>
      <c r="EE11" s="242" t="str">
        <f>IF(details!BA11="","",details!BA11)</f>
        <v/>
      </c>
      <c r="EF11" s="242">
        <f>IF(details!BB11="","",details!BB11)</f>
        <v>50</v>
      </c>
      <c r="EG11" s="242">
        <f>IF(details!BC11="","",details!BC11)</f>
        <v>20</v>
      </c>
      <c r="EH11" s="151">
        <f t="shared" si="138"/>
        <v>70</v>
      </c>
      <c r="EI11" s="482">
        <f t="shared" si="139"/>
        <v>80</v>
      </c>
      <c r="EJ11" s="482">
        <f t="shared" si="140"/>
        <v>100</v>
      </c>
      <c r="EK11" s="242">
        <f>IF(details!BD11="","",details!BD11)</f>
        <v>70</v>
      </c>
      <c r="EL11" s="242">
        <f>IF(details!BE11="","",details!BE11)</f>
        <v>30</v>
      </c>
      <c r="EM11" s="151">
        <f t="shared" si="141"/>
        <v>100</v>
      </c>
      <c r="EN11" s="151">
        <f t="shared" si="142"/>
        <v>150</v>
      </c>
      <c r="EO11" s="151">
        <f t="shared" si="143"/>
        <v>50</v>
      </c>
      <c r="EP11" s="304">
        <f t="shared" si="144"/>
        <v>200</v>
      </c>
      <c r="EQ11" s="263">
        <f t="shared" si="145"/>
        <v>0</v>
      </c>
      <c r="ER11" s="310">
        <f t="shared" si="146"/>
        <v>0</v>
      </c>
      <c r="ES11" s="61">
        <f t="shared" si="147"/>
        <v>70</v>
      </c>
      <c r="ET11" s="61">
        <f t="shared" si="148"/>
        <v>30</v>
      </c>
      <c r="EU11" s="61">
        <f t="shared" si="149"/>
        <v>20</v>
      </c>
      <c r="EV11" s="61">
        <f t="shared" si="150"/>
        <v>150</v>
      </c>
      <c r="EW11" s="61">
        <f t="shared" si="151"/>
        <v>50</v>
      </c>
      <c r="EX11" s="263">
        <f t="shared" si="152"/>
        <v>200</v>
      </c>
      <c r="EY11" s="310"/>
      <c r="EZ11" s="61" t="str">
        <f t="shared" si="153"/>
        <v>P</v>
      </c>
      <c r="FA11" s="61" t="str">
        <f t="shared" si="154"/>
        <v>P</v>
      </c>
      <c r="FB11" s="310" t="str">
        <f t="shared" si="155"/>
        <v>I</v>
      </c>
      <c r="FC11" s="242">
        <f>IF(details!BF11="","",details!BF11)</f>
        <v>10</v>
      </c>
      <c r="FD11" s="242">
        <f>IF(details!BG11="","",details!BG11)</f>
        <v>10</v>
      </c>
      <c r="FE11" s="242">
        <f>IF(details!BH11="","",details!BH11)</f>
        <v>10</v>
      </c>
      <c r="FF11" s="151">
        <f t="shared" si="156"/>
        <v>30</v>
      </c>
      <c r="FG11" s="242">
        <f>IF(details!BI11="","",details!BI11)</f>
        <v>70</v>
      </c>
      <c r="FH11" s="151">
        <f t="shared" si="157"/>
        <v>100</v>
      </c>
      <c r="FI11" s="242">
        <f>IF(details!BJ11="","",details!BJ11)</f>
        <v>100</v>
      </c>
      <c r="FJ11" s="298">
        <f t="shared" si="158"/>
        <v>200</v>
      </c>
      <c r="FK11" s="310">
        <f t="shared" si="159"/>
        <v>0</v>
      </c>
      <c r="FL11" s="310">
        <f t="shared" si="160"/>
        <v>0</v>
      </c>
      <c r="FM11" s="61">
        <f t="shared" si="161"/>
        <v>200</v>
      </c>
      <c r="FN11" s="310" t="str">
        <f t="shared" si="162"/>
        <v/>
      </c>
      <c r="FO11" s="310" t="str">
        <f t="shared" si="35"/>
        <v>A</v>
      </c>
      <c r="FP11" s="242">
        <f>IF(details!BK11="","",details!BK11)</f>
        <v>30</v>
      </c>
      <c r="FQ11" s="242">
        <f>IF(details!BL11="","",details!BL11)</f>
        <v>30</v>
      </c>
      <c r="FR11" s="242">
        <f>IF(details!BM11="","",details!BM11)</f>
        <v>40</v>
      </c>
      <c r="FS11" s="298">
        <f t="shared" si="163"/>
        <v>100</v>
      </c>
      <c r="FT11" s="310">
        <f t="shared" si="164"/>
        <v>0</v>
      </c>
      <c r="FU11" s="310">
        <f t="shared" si="165"/>
        <v>0</v>
      </c>
      <c r="FV11" s="61">
        <f t="shared" si="166"/>
        <v>100</v>
      </c>
      <c r="FW11" s="310" t="str">
        <f t="shared" si="167"/>
        <v/>
      </c>
      <c r="FX11" s="310" t="str">
        <f t="shared" si="36"/>
        <v>A</v>
      </c>
      <c r="FY11" s="310" t="str">
        <f t="shared" si="37"/>
        <v>D</v>
      </c>
      <c r="FZ11" s="310" t="str">
        <f t="shared" si="38"/>
        <v>D</v>
      </c>
      <c r="GA11" s="310" t="str">
        <f t="shared" si="39"/>
        <v>D</v>
      </c>
      <c r="GB11" s="310" t="str">
        <f t="shared" si="40"/>
        <v>D</v>
      </c>
      <c r="GC11" s="310" t="str">
        <f t="shared" si="41"/>
        <v>S</v>
      </c>
      <c r="GD11" s="310">
        <f t="shared" si="168"/>
        <v>0</v>
      </c>
      <c r="GE11" s="310">
        <f t="shared" si="169"/>
        <v>1</v>
      </c>
      <c r="GF11" s="310">
        <f t="shared" si="170"/>
        <v>0</v>
      </c>
      <c r="GG11" s="310">
        <f t="shared" si="171"/>
        <v>0</v>
      </c>
      <c r="GH11" s="310">
        <f t="shared" si="172"/>
        <v>0</v>
      </c>
      <c r="GI11" s="310" t="str">
        <f t="shared" si="173"/>
        <v/>
      </c>
      <c r="GJ11" s="69" t="str">
        <f t="shared" si="42"/>
        <v>SUPPL.</v>
      </c>
      <c r="GK11" s="63">
        <f>IF(details!CT11="","",details!CT11)</f>
        <v>130</v>
      </c>
      <c r="GL11" s="64" t="str">
        <f>IF(details!CU11="","",details!CU11)</f>
        <v/>
      </c>
      <c r="GM11" s="63">
        <f>IF(details!CX11="","",details!CX11)</f>
        <v>206</v>
      </c>
      <c r="GN11" s="64" t="str">
        <f>IF(details!CY11="","",details!CY11)</f>
        <v/>
      </c>
      <c r="GO11" s="63">
        <f>IF(details!DB11="","",details!DB11)</f>
        <v>264</v>
      </c>
      <c r="GP11" s="64" t="str">
        <f>IF(details!DC11="","",details!DC11)</f>
        <v/>
      </c>
      <c r="GQ11" s="63">
        <f>IF(details!DF11="","",details!DF11)</f>
        <v>316</v>
      </c>
      <c r="GR11" s="64" t="str">
        <f>IF(details!DG11="","",details!DG11)</f>
        <v/>
      </c>
      <c r="GS11" s="63">
        <f>IF(details!DJ11="","",details!DJ11)</f>
        <v>362</v>
      </c>
      <c r="GT11" s="64">
        <f>IF(details!DK11="","",details!DK11)</f>
        <v>0</v>
      </c>
      <c r="GU11" s="274">
        <f t="shared" ref="GU11:GU75" si="207">IF(OR(GS11="",GT11=""),"",GT11/GS11*100)</f>
        <v>0</v>
      </c>
      <c r="GV11" s="242" t="str">
        <f t="shared" si="43"/>
        <v>D</v>
      </c>
      <c r="GW11" s="242" t="str">
        <f t="shared" si="174"/>
        <v/>
      </c>
      <c r="GX11" s="353" t="str">
        <f t="shared" si="44"/>
        <v/>
      </c>
      <c r="GY11" s="242" t="str">
        <f t="shared" si="45"/>
        <v>D</v>
      </c>
      <c r="GZ11" s="72" t="str">
        <f t="shared" si="175"/>
        <v/>
      </c>
      <c r="HA11" s="353" t="str">
        <f t="shared" si="46"/>
        <v/>
      </c>
      <c r="HB11" s="73" t="str">
        <f t="shared" si="47"/>
        <v>D</v>
      </c>
      <c r="HC11" s="242" t="str">
        <f t="shared" si="48"/>
        <v/>
      </c>
      <c r="HD11" s="242" t="str">
        <f t="shared" si="49"/>
        <v>D</v>
      </c>
      <c r="HE11" s="242" t="str">
        <f t="shared" si="50"/>
        <v/>
      </c>
      <c r="HF11" s="242" t="str">
        <f t="shared" si="51"/>
        <v/>
      </c>
      <c r="HG11" s="276" t="str">
        <f t="shared" si="52"/>
        <v/>
      </c>
      <c r="HH11" s="242" t="str">
        <f t="shared" si="53"/>
        <v/>
      </c>
      <c r="HI11" s="242" t="str">
        <f t="shared" si="54"/>
        <v/>
      </c>
      <c r="HJ11" s="242" t="str">
        <f t="shared" si="55"/>
        <v/>
      </c>
      <c r="HK11" s="242" t="str">
        <f t="shared" si="56"/>
        <v/>
      </c>
      <c r="HL11" s="353" t="str">
        <f t="shared" si="57"/>
        <v/>
      </c>
      <c r="HM11" s="73" t="str">
        <f t="shared" si="58"/>
        <v>D</v>
      </c>
      <c r="HN11" s="242" t="str">
        <f t="shared" si="59"/>
        <v/>
      </c>
      <c r="HO11" s="242" t="str">
        <f t="shared" si="60"/>
        <v>D</v>
      </c>
      <c r="HP11" s="242" t="str">
        <f t="shared" si="61"/>
        <v/>
      </c>
      <c r="HQ11" s="242" t="str">
        <f t="shared" si="62"/>
        <v/>
      </c>
      <c r="HR11" s="354" t="str">
        <f t="shared" si="63"/>
        <v/>
      </c>
      <c r="HS11" s="302" t="str">
        <f t="shared" si="64"/>
        <v/>
      </c>
      <c r="HT11" s="242" t="str">
        <f t="shared" si="65"/>
        <v/>
      </c>
      <c r="HU11" s="242" t="str">
        <f t="shared" si="66"/>
        <v/>
      </c>
      <c r="HV11" s="242" t="str">
        <f t="shared" si="67"/>
        <v/>
      </c>
      <c r="HW11" s="353" t="str">
        <f t="shared" si="68"/>
        <v/>
      </c>
      <c r="HX11" s="73" t="str">
        <f t="shared" si="69"/>
        <v>S</v>
      </c>
      <c r="HY11" s="242" t="str">
        <f t="shared" si="70"/>
        <v/>
      </c>
      <c r="HZ11" s="242" t="str">
        <f t="shared" si="71"/>
        <v>S</v>
      </c>
      <c r="IA11" s="242" t="str">
        <f t="shared" si="72"/>
        <v/>
      </c>
      <c r="IB11" s="242" t="str">
        <f t="shared" si="73"/>
        <v/>
      </c>
      <c r="IC11" s="242" t="str">
        <f t="shared" si="74"/>
        <v/>
      </c>
      <c r="ID11" s="242" t="str">
        <f t="shared" si="75"/>
        <v/>
      </c>
      <c r="IE11" s="242" t="str">
        <f t="shared" si="76"/>
        <v/>
      </c>
      <c r="IF11" s="242" t="str">
        <f t="shared" si="77"/>
        <v/>
      </c>
      <c r="IG11" s="242" t="str">
        <f t="shared" si="78"/>
        <v/>
      </c>
      <c r="IH11" s="353" t="str">
        <f t="shared" si="79"/>
        <v/>
      </c>
      <c r="II11" s="242" t="str">
        <f t="shared" si="80"/>
        <v>A</v>
      </c>
      <c r="IJ11" s="242" t="str">
        <f t="shared" si="81"/>
        <v>A</v>
      </c>
      <c r="IK11" s="242" t="str">
        <f t="shared" si="82"/>
        <v xml:space="preserve">    </v>
      </c>
      <c r="IL11" s="242" t="str">
        <f t="shared" si="83"/>
        <v xml:space="preserve">    MATHEMATICS</v>
      </c>
      <c r="IM11" s="242" t="str">
        <f t="shared" si="84"/>
        <v xml:space="preserve">    </v>
      </c>
      <c r="IN11" s="242" t="str">
        <f t="shared" si="85"/>
        <v xml:space="preserve">        </v>
      </c>
      <c r="IO11" s="242" t="str">
        <f t="shared" si="86"/>
        <v xml:space="preserve">HINDI COMPULSORY  PHYSICS CHEMISTRY </v>
      </c>
      <c r="IP11" s="242" t="str">
        <f t="shared" si="87"/>
        <v>SUPPL.</v>
      </c>
      <c r="IQ11" s="62">
        <f t="shared" si="176"/>
        <v>898</v>
      </c>
      <c r="IR11" s="68">
        <f t="shared" si="88"/>
        <v>89.8</v>
      </c>
      <c r="IS11" s="242" t="str">
        <f t="shared" si="89"/>
        <v/>
      </c>
      <c r="IT11" s="70" t="str">
        <f t="shared" si="90"/>
        <v/>
      </c>
      <c r="IU11" s="71" t="str" cm="1">
        <f t="array" ref="IU11">IF(IT11="","",SUMPRODUCT((IT11&lt;IT$9:IT$108)/COUNTIF(IT$9:IT$108,IT$9:IT$108)))</f>
        <v/>
      </c>
      <c r="IV11" s="242" t="str">
        <f>IF(OR(IP11="SUPPL.",IP11="RE-EXAM."),'result subject-wise'!AR11,IP11)</f>
        <v/>
      </c>
      <c r="IW11" s="355" t="str">
        <f t="shared" si="91"/>
        <v/>
      </c>
      <c r="IX11" s="356">
        <f t="shared" si="92"/>
        <v>89.8</v>
      </c>
      <c r="IY11" s="242" t="str">
        <f t="shared" si="28"/>
        <v/>
      </c>
      <c r="IZ11" s="183"/>
      <c r="JA11" s="276" t="str">
        <f t="shared" si="177"/>
        <v/>
      </c>
      <c r="JB11" s="357" t="str">
        <f>'full report'!Y73</f>
        <v/>
      </c>
      <c r="JC11" s="352"/>
      <c r="JD11"/>
      <c r="JE11" s="404" t="s">
        <v>204</v>
      </c>
      <c r="JF11" s="390">
        <f t="shared" si="178"/>
        <v>100</v>
      </c>
      <c r="JG11" s="390">
        <f t="shared" si="179"/>
        <v>100</v>
      </c>
      <c r="JH11" s="390">
        <f t="shared" si="180"/>
        <v>0</v>
      </c>
      <c r="JI11" s="390">
        <f t="shared" si="181"/>
        <v>100</v>
      </c>
      <c r="JJ11" s="390">
        <f t="shared" si="182"/>
        <v>0</v>
      </c>
      <c r="JK11" s="390">
        <f t="shared" si="183"/>
        <v>0</v>
      </c>
      <c r="JL11" s="390">
        <f t="shared" si="184"/>
        <v>0</v>
      </c>
      <c r="JM11" s="390">
        <f t="shared" si="185"/>
        <v>0</v>
      </c>
      <c r="JN11" s="390">
        <f t="shared" si="186"/>
        <v>0</v>
      </c>
      <c r="JO11" s="390">
        <f t="shared" si="187"/>
        <v>0</v>
      </c>
      <c r="JP11" s="390">
        <f t="shared" si="188"/>
        <v>0</v>
      </c>
      <c r="JQ11" s="390">
        <f t="shared" si="189"/>
        <v>100</v>
      </c>
      <c r="JR11" s="390">
        <f t="shared" si="190"/>
        <v>0</v>
      </c>
      <c r="JS11" s="390">
        <f t="shared" si="191"/>
        <v>0</v>
      </c>
      <c r="JT11" s="390">
        <f t="shared" si="192"/>
        <v>0</v>
      </c>
      <c r="JU11" s="390">
        <f t="shared" si="193"/>
        <v>0</v>
      </c>
      <c r="JV11" s="390">
        <f t="shared" si="194"/>
        <v>0</v>
      </c>
      <c r="JW11" s="390">
        <f t="shared" si="195"/>
        <v>0</v>
      </c>
      <c r="JX11" s="390">
        <f t="shared" si="196"/>
        <v>0</v>
      </c>
      <c r="JY11" s="390">
        <f t="shared" si="197"/>
        <v>0</v>
      </c>
      <c r="JZ11" s="390">
        <f t="shared" si="198"/>
        <v>0</v>
      </c>
      <c r="KA11" s="390">
        <f t="shared" si="199"/>
        <v>0</v>
      </c>
      <c r="KB11" s="390">
        <f t="shared" si="200"/>
        <v>0</v>
      </c>
      <c r="KC11" s="390">
        <f t="shared" si="201"/>
        <v>0</v>
      </c>
      <c r="KD11" s="390">
        <f t="shared" si="202"/>
        <v>0</v>
      </c>
      <c r="KE11" s="390">
        <f t="shared" si="203"/>
        <v>0</v>
      </c>
      <c r="KF11" s="390"/>
      <c r="KG11" s="390">
        <f t="shared" ref="KG11:KG17" si="208">FE113</f>
        <v>100</v>
      </c>
      <c r="KH11" s="405">
        <f t="shared" ref="KH11:KH17" si="209">FR113</f>
        <v>100</v>
      </c>
    </row>
    <row r="12" spans="1:294" s="276" customFormat="1" ht="13" customHeight="1">
      <c r="A12" s="313">
        <f>IF(details!A12="","",details!A12)</f>
        <v>4</v>
      </c>
      <c r="B12" s="242" t="str">
        <f>IF(details!B12="","",details!B12)</f>
        <v/>
      </c>
      <c r="C12" s="242" t="str">
        <f>IF(details!C12="","",details!C12)</f>
        <v/>
      </c>
      <c r="D12" s="242" t="str">
        <f>IF(details!D12="","",details!D12)</f>
        <v/>
      </c>
      <c r="E12" s="304">
        <f>IF(details!E12="","",details!E12)</f>
        <v>11104</v>
      </c>
      <c r="F12" s="67" t="str">
        <f>IF(details!F12="","",details!F12)</f>
        <v/>
      </c>
      <c r="G12" s="83" t="str">
        <f>IF(details!G12="","",details!G12)</f>
        <v>A 004</v>
      </c>
      <c r="H12" s="83" t="str">
        <f>IF(details!H12="","",details!H12)</f>
        <v>B 004</v>
      </c>
      <c r="I12" s="83" t="str">
        <f>IF(details!I12="","",details!I12)</f>
        <v>C 004</v>
      </c>
      <c r="J12" s="242">
        <f>IF(details!J12="","",details!J12)</f>
        <v>10</v>
      </c>
      <c r="K12" s="242">
        <f>IF(details!K12="","",details!K12)</f>
        <v>10</v>
      </c>
      <c r="L12" s="242">
        <f>IF(details!L12="","",details!L12)</f>
        <v>8</v>
      </c>
      <c r="M12" s="151">
        <f t="shared" si="93"/>
        <v>28</v>
      </c>
      <c r="N12" s="479">
        <f>IF(details!M12="","",details!M12)</f>
        <v>2</v>
      </c>
      <c r="O12" s="242">
        <f>IF(details!N12="","",details!N12)</f>
        <v>70</v>
      </c>
      <c r="P12" s="151">
        <f t="shared" si="94"/>
        <v>100</v>
      </c>
      <c r="Q12" s="242">
        <f>IF(details!O12="","",details!O12)</f>
        <v>100</v>
      </c>
      <c r="R12" s="298">
        <f t="shared" si="95"/>
        <v>200</v>
      </c>
      <c r="S12" s="310">
        <f t="shared" si="19"/>
        <v>0</v>
      </c>
      <c r="T12" s="61">
        <f t="shared" si="20"/>
        <v>200</v>
      </c>
      <c r="U12" s="310" t="str">
        <f t="shared" si="29"/>
        <v/>
      </c>
      <c r="V12" s="310" t="str">
        <f t="shared" si="21"/>
        <v>P</v>
      </c>
      <c r="W12" s="310" t="str">
        <f t="shared" si="30"/>
        <v>D</v>
      </c>
      <c r="X12" s="242">
        <f>IF(details!P12="","",details!P12)</f>
        <v>10</v>
      </c>
      <c r="Y12" s="242">
        <f>IF(details!Q12="","",details!Q12)</f>
        <v>10</v>
      </c>
      <c r="Z12" s="242">
        <f>IF(details!R12="","",details!R12)</f>
        <v>8</v>
      </c>
      <c r="AA12" s="151">
        <f t="shared" si="96"/>
        <v>28</v>
      </c>
      <c r="AB12" s="479">
        <f>IF(details!S12="","",details!S12)</f>
        <v>2</v>
      </c>
      <c r="AC12" s="242">
        <f>IF(details!T12="","",details!T12)</f>
        <v>70</v>
      </c>
      <c r="AD12" s="151">
        <f t="shared" si="97"/>
        <v>100</v>
      </c>
      <c r="AE12" s="242">
        <f>IF(details!U12="","",details!U12)</f>
        <v>100</v>
      </c>
      <c r="AF12" s="298">
        <f t="shared" si="98"/>
        <v>200</v>
      </c>
      <c r="AG12" s="310">
        <f t="shared" si="0"/>
        <v>0</v>
      </c>
      <c r="AH12" s="61">
        <f t="shared" si="22"/>
        <v>200</v>
      </c>
      <c r="AI12" s="310" t="str">
        <f t="shared" si="31"/>
        <v/>
      </c>
      <c r="AJ12" s="310" t="str">
        <f t="shared" si="99"/>
        <v>P</v>
      </c>
      <c r="AK12" s="310" t="str">
        <f t="shared" si="100"/>
        <v>D</v>
      </c>
      <c r="AL12" s="242" t="str">
        <f>IF(details!V12="","",details!V12)</f>
        <v>b</v>
      </c>
      <c r="AM12" s="83" t="str">
        <f t="shared" si="101"/>
        <v>PHYSICS</v>
      </c>
      <c r="AN12" s="242">
        <f>IF(details!W12="","",details!W12)</f>
        <v>10</v>
      </c>
      <c r="AO12" s="242">
        <f>IF(details!X12="","",details!X12)</f>
        <v>10</v>
      </c>
      <c r="AP12" s="242">
        <f>IF(details!Y12="","",details!Y12)</f>
        <v>9</v>
      </c>
      <c r="AQ12" s="151">
        <f t="shared" si="102"/>
        <v>29</v>
      </c>
      <c r="AR12" s="479">
        <f>IF(details!Z12="","",details!Z12)</f>
        <v>1</v>
      </c>
      <c r="AS12" s="242">
        <f>IF(details!AA12="","",details!AA12)</f>
        <v>30</v>
      </c>
      <c r="AT12" s="242">
        <f>IF(details!AB12="","",details!AB12)</f>
        <v>20</v>
      </c>
      <c r="AU12" s="151">
        <f t="shared" si="103"/>
        <v>50</v>
      </c>
      <c r="AV12" s="482">
        <f t="shared" si="23"/>
        <v>60</v>
      </c>
      <c r="AW12" s="482">
        <f t="shared" si="24"/>
        <v>80</v>
      </c>
      <c r="AX12" s="242">
        <f>IF(details!AC12="","",details!AC12)</f>
        <v>70</v>
      </c>
      <c r="AY12" s="242">
        <f>IF(details!AD12="","",details!AD12)</f>
        <v>30</v>
      </c>
      <c r="AZ12" s="151">
        <f t="shared" si="104"/>
        <v>100</v>
      </c>
      <c r="BA12" s="151">
        <f t="shared" si="105"/>
        <v>130</v>
      </c>
      <c r="BB12" s="151">
        <f t="shared" si="106"/>
        <v>50</v>
      </c>
      <c r="BC12" s="304">
        <f t="shared" si="107"/>
        <v>180</v>
      </c>
      <c r="BD12" s="263">
        <f t="shared" si="108"/>
        <v>0</v>
      </c>
      <c r="BE12" s="310">
        <f t="shared" si="109"/>
        <v>0</v>
      </c>
      <c r="BF12" s="61">
        <f t="shared" si="1"/>
        <v>70</v>
      </c>
      <c r="BG12" s="61">
        <f t="shared" si="110"/>
        <v>30</v>
      </c>
      <c r="BH12" s="61">
        <f t="shared" si="111"/>
        <v>20</v>
      </c>
      <c r="BI12" s="61">
        <f t="shared" si="2"/>
        <v>150</v>
      </c>
      <c r="BJ12" s="61">
        <f t="shared" si="3"/>
        <v>50</v>
      </c>
      <c r="BK12" s="263">
        <f t="shared" si="4"/>
        <v>200</v>
      </c>
      <c r="BL12" s="310" t="str">
        <f t="shared" si="5"/>
        <v/>
      </c>
      <c r="BM12" s="61" t="str">
        <f t="shared" si="6"/>
        <v>P</v>
      </c>
      <c r="BN12" s="61" t="str">
        <f t="shared" si="7"/>
        <v>P</v>
      </c>
      <c r="BO12" s="310" t="str">
        <f t="shared" si="8"/>
        <v>D</v>
      </c>
      <c r="BP12" s="242" t="str">
        <f>IF(details!AE12="","",details!AE12)</f>
        <v>b</v>
      </c>
      <c r="BQ12" s="83" t="str">
        <f t="shared" si="112"/>
        <v>CHEMISTRY</v>
      </c>
      <c r="BR12" s="242">
        <f>IF(details!AF12="","",details!AF12)</f>
        <v>10</v>
      </c>
      <c r="BS12" s="242">
        <f>IF(details!AG12="","",details!AG12)</f>
        <v>10</v>
      </c>
      <c r="BT12" s="242">
        <f>IF(details!AH12="","",details!AH12)</f>
        <v>9</v>
      </c>
      <c r="BU12" s="151">
        <f t="shared" si="113"/>
        <v>29</v>
      </c>
      <c r="BV12" s="479">
        <f>IF(details!AI12="","",details!AI12)</f>
        <v>1</v>
      </c>
      <c r="BW12" s="242">
        <f>IF(details!AJ12="","",details!AJ12)</f>
        <v>50</v>
      </c>
      <c r="BX12" s="242">
        <f>IF(details!AK12="","",details!AK12)</f>
        <v>20</v>
      </c>
      <c r="BY12" s="151">
        <f t="shared" si="114"/>
        <v>70</v>
      </c>
      <c r="BZ12" s="482">
        <f t="shared" si="115"/>
        <v>80</v>
      </c>
      <c r="CA12" s="482">
        <f t="shared" si="116"/>
        <v>100</v>
      </c>
      <c r="CB12" s="242">
        <f>IF(details!AL12="","",details!AL12)</f>
        <v>70</v>
      </c>
      <c r="CC12" s="242">
        <f>IF(details!AM12="","",details!AM12)</f>
        <v>30</v>
      </c>
      <c r="CD12" s="151">
        <f t="shared" si="117"/>
        <v>100</v>
      </c>
      <c r="CE12" s="151">
        <f t="shared" si="118"/>
        <v>150</v>
      </c>
      <c r="CF12" s="151">
        <f t="shared" si="119"/>
        <v>50</v>
      </c>
      <c r="CG12" s="304">
        <f t="shared" si="32"/>
        <v>200</v>
      </c>
      <c r="CH12" s="263">
        <f t="shared" si="9"/>
        <v>0</v>
      </c>
      <c r="CI12" s="310">
        <f t="shared" si="10"/>
        <v>0</v>
      </c>
      <c r="CJ12" s="61">
        <f t="shared" si="11"/>
        <v>70</v>
      </c>
      <c r="CK12" s="61">
        <f t="shared" si="33"/>
        <v>30</v>
      </c>
      <c r="CL12" s="61">
        <f t="shared" si="120"/>
        <v>20</v>
      </c>
      <c r="CM12" s="61">
        <f t="shared" si="12"/>
        <v>150</v>
      </c>
      <c r="CN12" s="61">
        <f t="shared" si="13"/>
        <v>50</v>
      </c>
      <c r="CO12" s="263">
        <f t="shared" si="14"/>
        <v>200</v>
      </c>
      <c r="CP12" s="310" t="str">
        <f t="shared" si="15"/>
        <v/>
      </c>
      <c r="CQ12" s="61" t="str">
        <f t="shared" si="16"/>
        <v>P</v>
      </c>
      <c r="CR12" s="61" t="str">
        <f t="shared" si="17"/>
        <v>P</v>
      </c>
      <c r="CS12" s="310" t="str">
        <f t="shared" si="25"/>
        <v>D</v>
      </c>
      <c r="CT12" s="242" t="str">
        <f>IF(details!AN12="","",details!AN12)</f>
        <v>b</v>
      </c>
      <c r="CU12" s="83" t="str">
        <f t="shared" si="121"/>
        <v>MATHEMATICS</v>
      </c>
      <c r="CV12" s="242">
        <f>IF(details!AO12="","",details!AO12)</f>
        <v>10</v>
      </c>
      <c r="CW12" s="242">
        <f>IF(details!AP12="","",details!AP12)</f>
        <v>10</v>
      </c>
      <c r="CX12" s="242">
        <f>IF(details!AQ12="","",details!AQ12)</f>
        <v>9</v>
      </c>
      <c r="CY12" s="151">
        <f t="shared" si="122"/>
        <v>29</v>
      </c>
      <c r="CZ12" s="479">
        <f>IF(details!AR12="","",details!AR12)</f>
        <v>1</v>
      </c>
      <c r="DA12" s="242">
        <f>IF(details!AS12="","",details!AS12)</f>
        <v>70</v>
      </c>
      <c r="DB12" s="242" t="str">
        <f>IF(details!AT12="","",details!AT12)</f>
        <v/>
      </c>
      <c r="DC12" s="151">
        <f t="shared" si="123"/>
        <v>70</v>
      </c>
      <c r="DD12" s="482">
        <f t="shared" si="124"/>
        <v>100</v>
      </c>
      <c r="DE12" s="482">
        <f t="shared" si="125"/>
        <v>100</v>
      </c>
      <c r="DF12" s="242">
        <f>IF(details!AU12="","",details!AU12)</f>
        <v>18</v>
      </c>
      <c r="DG12" s="242" t="str">
        <f>IF(details!AV12="","",details!AV12)</f>
        <v/>
      </c>
      <c r="DH12" s="151">
        <f t="shared" si="204"/>
        <v>18</v>
      </c>
      <c r="DI12" s="151">
        <f t="shared" si="205"/>
        <v>118</v>
      </c>
      <c r="DJ12" s="151" t="str">
        <f t="shared" si="126"/>
        <v/>
      </c>
      <c r="DK12" s="304">
        <f t="shared" si="206"/>
        <v>118</v>
      </c>
      <c r="DL12" s="263">
        <f t="shared" si="127"/>
        <v>0</v>
      </c>
      <c r="DM12" s="310" t="str">
        <f t="shared" si="128"/>
        <v/>
      </c>
      <c r="DN12" s="61">
        <f t="shared" si="129"/>
        <v>100</v>
      </c>
      <c r="DO12" s="61" t="str">
        <f t="shared" si="26"/>
        <v/>
      </c>
      <c r="DP12" s="61" t="str">
        <f t="shared" si="27"/>
        <v/>
      </c>
      <c r="DQ12" s="61">
        <f t="shared" si="130"/>
        <v>200</v>
      </c>
      <c r="DR12" s="61" t="str">
        <f t="shared" si="131"/>
        <v/>
      </c>
      <c r="DS12" s="263">
        <f t="shared" si="34"/>
        <v>200</v>
      </c>
      <c r="DT12" s="310" t="str">
        <f t="shared" si="132"/>
        <v/>
      </c>
      <c r="DU12" s="61" t="str">
        <f t="shared" si="133"/>
        <v>S</v>
      </c>
      <c r="DV12" s="61" t="str">
        <f t="shared" si="134"/>
        <v/>
      </c>
      <c r="DW12" s="310" t="str">
        <f t="shared" si="135"/>
        <v>S</v>
      </c>
      <c r="DX12" s="61">
        <f t="shared" si="18"/>
        <v>0</v>
      </c>
      <c r="DY12" s="242" t="str">
        <f>IF(details!AW12="","",details!AW12)</f>
        <v>a</v>
      </c>
      <c r="DZ12" s="83" t="str">
        <f t="shared" si="136"/>
        <v>BIOLOGY</v>
      </c>
      <c r="EA12" s="242">
        <f>IF(details!AX12="","",details!AX12)</f>
        <v>10</v>
      </c>
      <c r="EB12" s="242">
        <f>IF(details!AY12="","",details!AY12)</f>
        <v>10</v>
      </c>
      <c r="EC12" s="242">
        <f>IF(details!AZ12="","",details!AZ12)</f>
        <v>10</v>
      </c>
      <c r="ED12" s="151">
        <f t="shared" si="137"/>
        <v>30</v>
      </c>
      <c r="EE12" s="242" t="str">
        <f>IF(details!BA12="","",details!BA12)</f>
        <v/>
      </c>
      <c r="EF12" s="242">
        <f>IF(details!BB12="","",details!BB12)</f>
        <v>50</v>
      </c>
      <c r="EG12" s="242">
        <f>IF(details!BC12="","",details!BC12)</f>
        <v>20</v>
      </c>
      <c r="EH12" s="151">
        <f t="shared" si="138"/>
        <v>70</v>
      </c>
      <c r="EI12" s="482">
        <f t="shared" si="139"/>
        <v>80</v>
      </c>
      <c r="EJ12" s="482">
        <f t="shared" si="140"/>
        <v>100</v>
      </c>
      <c r="EK12" s="242">
        <f>IF(details!BD12="","",details!BD12)</f>
        <v>70</v>
      </c>
      <c r="EL12" s="242">
        <f>IF(details!BE12="","",details!BE12)</f>
        <v>30</v>
      </c>
      <c r="EM12" s="151">
        <f t="shared" si="141"/>
        <v>100</v>
      </c>
      <c r="EN12" s="151">
        <f t="shared" si="142"/>
        <v>150</v>
      </c>
      <c r="EO12" s="151">
        <f t="shared" si="143"/>
        <v>50</v>
      </c>
      <c r="EP12" s="304">
        <f t="shared" si="144"/>
        <v>200</v>
      </c>
      <c r="EQ12" s="263">
        <f t="shared" si="145"/>
        <v>0</v>
      </c>
      <c r="ER12" s="310">
        <f t="shared" si="146"/>
        <v>0</v>
      </c>
      <c r="ES12" s="61">
        <f t="shared" si="147"/>
        <v>70</v>
      </c>
      <c r="ET12" s="61">
        <f t="shared" si="148"/>
        <v>30</v>
      </c>
      <c r="EU12" s="61">
        <f t="shared" si="149"/>
        <v>20</v>
      </c>
      <c r="EV12" s="61">
        <f t="shared" si="150"/>
        <v>150</v>
      </c>
      <c r="EW12" s="61">
        <f t="shared" si="151"/>
        <v>50</v>
      </c>
      <c r="EX12" s="263">
        <f t="shared" si="152"/>
        <v>200</v>
      </c>
      <c r="EY12" s="310"/>
      <c r="EZ12" s="61" t="str">
        <f t="shared" si="153"/>
        <v>P</v>
      </c>
      <c r="FA12" s="61" t="str">
        <f t="shared" si="154"/>
        <v>P</v>
      </c>
      <c r="FB12" s="310" t="str">
        <f t="shared" si="155"/>
        <v>I</v>
      </c>
      <c r="FC12" s="242">
        <f>IF(details!BF12="","",details!BF12)</f>
        <v>10</v>
      </c>
      <c r="FD12" s="242">
        <f>IF(details!BG12="","",details!BG12)</f>
        <v>10</v>
      </c>
      <c r="FE12" s="242">
        <f>IF(details!BH12="","",details!BH12)</f>
        <v>10</v>
      </c>
      <c r="FF12" s="151">
        <f t="shared" si="156"/>
        <v>30</v>
      </c>
      <c r="FG12" s="242">
        <f>IF(details!BI12="","",details!BI12)</f>
        <v>70</v>
      </c>
      <c r="FH12" s="151">
        <f t="shared" si="157"/>
        <v>100</v>
      </c>
      <c r="FI12" s="242">
        <f>IF(details!BJ12="","",details!BJ12)</f>
        <v>100</v>
      </c>
      <c r="FJ12" s="298">
        <f t="shared" si="158"/>
        <v>200</v>
      </c>
      <c r="FK12" s="310">
        <f t="shared" si="159"/>
        <v>0</v>
      </c>
      <c r="FL12" s="310">
        <f t="shared" si="160"/>
        <v>0</v>
      </c>
      <c r="FM12" s="61">
        <f t="shared" si="161"/>
        <v>200</v>
      </c>
      <c r="FN12" s="310" t="str">
        <f t="shared" si="162"/>
        <v/>
      </c>
      <c r="FO12" s="310" t="str">
        <f t="shared" si="35"/>
        <v>A</v>
      </c>
      <c r="FP12" s="242">
        <f>IF(details!BK12="","",details!BK12)</f>
        <v>30</v>
      </c>
      <c r="FQ12" s="242">
        <f>IF(details!BL12="","",details!BL12)</f>
        <v>30</v>
      </c>
      <c r="FR12" s="242">
        <f>IF(details!BM12="","",details!BM12)</f>
        <v>40</v>
      </c>
      <c r="FS12" s="298">
        <f t="shared" si="163"/>
        <v>100</v>
      </c>
      <c r="FT12" s="310">
        <f t="shared" si="164"/>
        <v>0</v>
      </c>
      <c r="FU12" s="310">
        <f t="shared" si="165"/>
        <v>0</v>
      </c>
      <c r="FV12" s="61">
        <f t="shared" si="166"/>
        <v>100</v>
      </c>
      <c r="FW12" s="310" t="str">
        <f t="shared" si="167"/>
        <v/>
      </c>
      <c r="FX12" s="310" t="str">
        <f t="shared" si="36"/>
        <v>A</v>
      </c>
      <c r="FY12" s="310" t="str">
        <f t="shared" si="37"/>
        <v>D</v>
      </c>
      <c r="FZ12" s="310" t="str">
        <f t="shared" si="38"/>
        <v>D</v>
      </c>
      <c r="GA12" s="310" t="str">
        <f t="shared" si="39"/>
        <v>D</v>
      </c>
      <c r="GB12" s="310" t="str">
        <f t="shared" si="40"/>
        <v>D</v>
      </c>
      <c r="GC12" s="310" t="str">
        <f t="shared" si="41"/>
        <v>S</v>
      </c>
      <c r="GD12" s="310">
        <f t="shared" si="168"/>
        <v>0</v>
      </c>
      <c r="GE12" s="310">
        <f t="shared" si="169"/>
        <v>1</v>
      </c>
      <c r="GF12" s="310">
        <f t="shared" si="170"/>
        <v>0</v>
      </c>
      <c r="GG12" s="310">
        <f t="shared" si="171"/>
        <v>0</v>
      </c>
      <c r="GH12" s="310">
        <f t="shared" si="172"/>
        <v>0</v>
      </c>
      <c r="GI12" s="310" t="str">
        <f t="shared" si="173"/>
        <v/>
      </c>
      <c r="GJ12" s="69" t="str">
        <f t="shared" si="42"/>
        <v>SUPPL.</v>
      </c>
      <c r="GK12" s="63">
        <f>IF(details!CT12="","",details!CT12)</f>
        <v>130</v>
      </c>
      <c r="GL12" s="64" t="str">
        <f>IF(details!CU12="","",details!CU12)</f>
        <v/>
      </c>
      <c r="GM12" s="63">
        <f>IF(details!CX12="","",details!CX12)</f>
        <v>206</v>
      </c>
      <c r="GN12" s="64" t="str">
        <f>IF(details!CY12="","",details!CY12)</f>
        <v/>
      </c>
      <c r="GO12" s="63">
        <f>IF(details!DB12="","",details!DB12)</f>
        <v>264</v>
      </c>
      <c r="GP12" s="64" t="str">
        <f>IF(details!DC12="","",details!DC12)</f>
        <v/>
      </c>
      <c r="GQ12" s="63">
        <f>IF(details!DF12="","",details!DF12)</f>
        <v>316</v>
      </c>
      <c r="GR12" s="64" t="str">
        <f>IF(details!DG12="","",details!DG12)</f>
        <v/>
      </c>
      <c r="GS12" s="63">
        <f>IF(details!DJ12="","",details!DJ12)</f>
        <v>362</v>
      </c>
      <c r="GT12" s="64">
        <f>IF(details!DK12="","",details!DK12)</f>
        <v>0</v>
      </c>
      <c r="GU12" s="274">
        <f t="shared" si="207"/>
        <v>0</v>
      </c>
      <c r="GV12" s="242" t="str">
        <f t="shared" si="43"/>
        <v>D</v>
      </c>
      <c r="GW12" s="242" t="str">
        <f t="shared" si="174"/>
        <v/>
      </c>
      <c r="GX12" s="353" t="str">
        <f t="shared" si="44"/>
        <v/>
      </c>
      <c r="GY12" s="242" t="str">
        <f t="shared" si="45"/>
        <v>D</v>
      </c>
      <c r="GZ12" s="72" t="str">
        <f t="shared" si="175"/>
        <v/>
      </c>
      <c r="HA12" s="353" t="str">
        <f t="shared" si="46"/>
        <v/>
      </c>
      <c r="HB12" s="73" t="str">
        <f t="shared" si="47"/>
        <v>D</v>
      </c>
      <c r="HC12" s="242" t="str">
        <f t="shared" si="48"/>
        <v/>
      </c>
      <c r="HD12" s="242" t="str">
        <f t="shared" si="49"/>
        <v>D</v>
      </c>
      <c r="HE12" s="242" t="str">
        <f t="shared" si="50"/>
        <v/>
      </c>
      <c r="HF12" s="242" t="str">
        <f t="shared" si="51"/>
        <v/>
      </c>
      <c r="HG12" s="276" t="str">
        <f t="shared" si="52"/>
        <v/>
      </c>
      <c r="HH12" s="242" t="str">
        <f t="shared" si="53"/>
        <v/>
      </c>
      <c r="HI12" s="242" t="str">
        <f t="shared" si="54"/>
        <v/>
      </c>
      <c r="HJ12" s="242" t="str">
        <f t="shared" si="55"/>
        <v/>
      </c>
      <c r="HK12" s="242" t="str">
        <f t="shared" si="56"/>
        <v/>
      </c>
      <c r="HL12" s="353" t="str">
        <f t="shared" si="57"/>
        <v/>
      </c>
      <c r="HM12" s="73" t="str">
        <f t="shared" si="58"/>
        <v>D</v>
      </c>
      <c r="HN12" s="242" t="str">
        <f t="shared" si="59"/>
        <v/>
      </c>
      <c r="HO12" s="242" t="str">
        <f t="shared" si="60"/>
        <v>D</v>
      </c>
      <c r="HP12" s="242" t="str">
        <f t="shared" si="61"/>
        <v/>
      </c>
      <c r="HQ12" s="242" t="str">
        <f t="shared" si="62"/>
        <v/>
      </c>
      <c r="HR12" s="354" t="str">
        <f t="shared" si="63"/>
        <v/>
      </c>
      <c r="HS12" s="302" t="str">
        <f t="shared" si="64"/>
        <v/>
      </c>
      <c r="HT12" s="242" t="str">
        <f t="shared" si="65"/>
        <v/>
      </c>
      <c r="HU12" s="242" t="str">
        <f t="shared" si="66"/>
        <v/>
      </c>
      <c r="HV12" s="242" t="str">
        <f t="shared" si="67"/>
        <v/>
      </c>
      <c r="HW12" s="353" t="str">
        <f t="shared" si="68"/>
        <v/>
      </c>
      <c r="HX12" s="73" t="str">
        <f t="shared" si="69"/>
        <v>S</v>
      </c>
      <c r="HY12" s="242" t="str">
        <f t="shared" si="70"/>
        <v/>
      </c>
      <c r="HZ12" s="242" t="str">
        <f t="shared" si="71"/>
        <v>S</v>
      </c>
      <c r="IA12" s="242" t="str">
        <f t="shared" si="72"/>
        <v/>
      </c>
      <c r="IB12" s="242" t="str">
        <f t="shared" si="73"/>
        <v/>
      </c>
      <c r="IC12" s="242" t="str">
        <f t="shared" si="74"/>
        <v/>
      </c>
      <c r="ID12" s="242" t="str">
        <f t="shared" si="75"/>
        <v/>
      </c>
      <c r="IE12" s="242" t="str">
        <f t="shared" si="76"/>
        <v/>
      </c>
      <c r="IF12" s="242" t="str">
        <f t="shared" si="77"/>
        <v/>
      </c>
      <c r="IG12" s="242" t="str">
        <f t="shared" si="78"/>
        <v/>
      </c>
      <c r="IH12" s="353" t="str">
        <f t="shared" si="79"/>
        <v/>
      </c>
      <c r="II12" s="242" t="str">
        <f t="shared" si="80"/>
        <v>A</v>
      </c>
      <c r="IJ12" s="242" t="str">
        <f t="shared" si="81"/>
        <v>A</v>
      </c>
      <c r="IK12" s="242" t="str">
        <f t="shared" si="82"/>
        <v xml:space="preserve">    </v>
      </c>
      <c r="IL12" s="242" t="str">
        <f t="shared" si="83"/>
        <v xml:space="preserve">    MATHEMATICS</v>
      </c>
      <c r="IM12" s="242" t="str">
        <f t="shared" si="84"/>
        <v xml:space="preserve">    </v>
      </c>
      <c r="IN12" s="242" t="str">
        <f t="shared" si="85"/>
        <v xml:space="preserve">        </v>
      </c>
      <c r="IO12" s="242" t="str">
        <f t="shared" si="86"/>
        <v xml:space="preserve">HINDI COMPULSORY  PHYSICS CHEMISTRY </v>
      </c>
      <c r="IP12" s="242" t="str">
        <f t="shared" si="87"/>
        <v>SUPPL.</v>
      </c>
      <c r="IQ12" s="62">
        <f t="shared" si="176"/>
        <v>898</v>
      </c>
      <c r="IR12" s="68">
        <f t="shared" si="88"/>
        <v>89.8</v>
      </c>
      <c r="IS12" s="242" t="str">
        <f t="shared" si="89"/>
        <v/>
      </c>
      <c r="IT12" s="70" t="str">
        <f t="shared" si="90"/>
        <v/>
      </c>
      <c r="IU12" s="71" t="str" cm="1">
        <f t="array" ref="IU12">IF(IT12="","",SUMPRODUCT((IT12&lt;IT$9:IT$108)/COUNTIF(IT$9:IT$108,IT$9:IT$108)))</f>
        <v/>
      </c>
      <c r="IV12" s="242" t="str">
        <f>IF(OR(IP12="SUPPL.",IP12="RE-EXAM."),'result subject-wise'!AR12,IP12)</f>
        <v/>
      </c>
      <c r="IW12" s="355" t="str">
        <f t="shared" si="91"/>
        <v/>
      </c>
      <c r="IX12" s="356">
        <f t="shared" si="92"/>
        <v>89.8</v>
      </c>
      <c r="IY12" s="242" t="str">
        <f t="shared" si="28"/>
        <v/>
      </c>
      <c r="IZ12" s="183"/>
      <c r="JA12" s="276" t="str">
        <f t="shared" si="177"/>
        <v/>
      </c>
      <c r="JB12" s="357" t="str">
        <f>'full report'!Y101</f>
        <v/>
      </c>
      <c r="JC12" s="352"/>
      <c r="JD12"/>
      <c r="JE12" s="404" t="s">
        <v>205</v>
      </c>
      <c r="JF12" s="390">
        <f t="shared" si="178"/>
        <v>0</v>
      </c>
      <c r="JG12" s="390">
        <f t="shared" si="179"/>
        <v>0</v>
      </c>
      <c r="JH12" s="390">
        <f t="shared" si="180"/>
        <v>0</v>
      </c>
      <c r="JI12" s="390">
        <f t="shared" si="181"/>
        <v>0</v>
      </c>
      <c r="JJ12" s="390">
        <f t="shared" si="182"/>
        <v>0</v>
      </c>
      <c r="JK12" s="390">
        <f t="shared" si="183"/>
        <v>0</v>
      </c>
      <c r="JL12" s="390">
        <f t="shared" si="184"/>
        <v>0</v>
      </c>
      <c r="JM12" s="390">
        <f t="shared" si="185"/>
        <v>0</v>
      </c>
      <c r="JN12" s="390">
        <f t="shared" si="186"/>
        <v>0</v>
      </c>
      <c r="JO12" s="390">
        <f t="shared" si="187"/>
        <v>0</v>
      </c>
      <c r="JP12" s="390">
        <f t="shared" si="188"/>
        <v>0</v>
      </c>
      <c r="JQ12" s="390">
        <f t="shared" si="189"/>
        <v>0</v>
      </c>
      <c r="JR12" s="390">
        <f t="shared" si="190"/>
        <v>0</v>
      </c>
      <c r="JS12" s="390">
        <f t="shared" si="191"/>
        <v>0</v>
      </c>
      <c r="JT12" s="390">
        <f t="shared" si="192"/>
        <v>0</v>
      </c>
      <c r="JU12" s="390">
        <f t="shared" si="193"/>
        <v>0</v>
      </c>
      <c r="JV12" s="390">
        <f t="shared" si="194"/>
        <v>0</v>
      </c>
      <c r="JW12" s="390">
        <f t="shared" si="195"/>
        <v>0</v>
      </c>
      <c r="JX12" s="390">
        <f t="shared" si="196"/>
        <v>0</v>
      </c>
      <c r="JY12" s="390">
        <f t="shared" si="197"/>
        <v>0</v>
      </c>
      <c r="JZ12" s="390">
        <f t="shared" si="198"/>
        <v>0</v>
      </c>
      <c r="KA12" s="390">
        <f t="shared" si="199"/>
        <v>0</v>
      </c>
      <c r="KB12" s="390">
        <f t="shared" si="200"/>
        <v>0</v>
      </c>
      <c r="KC12" s="390">
        <f t="shared" si="201"/>
        <v>0</v>
      </c>
      <c r="KD12" s="390">
        <f t="shared" si="202"/>
        <v>0</v>
      </c>
      <c r="KE12" s="390">
        <f t="shared" si="203"/>
        <v>0</v>
      </c>
      <c r="KF12" s="390"/>
      <c r="KG12" s="390">
        <f t="shared" si="208"/>
        <v>0</v>
      </c>
      <c r="KH12" s="405">
        <f t="shared" si="209"/>
        <v>0</v>
      </c>
    </row>
    <row r="13" spans="1:294" s="276" customFormat="1" ht="13" customHeight="1">
      <c r="A13" s="313">
        <f>IF(details!A13="","",details!A13)</f>
        <v>5</v>
      </c>
      <c r="B13" s="242" t="str">
        <f>IF(details!B13="","",details!B13)</f>
        <v/>
      </c>
      <c r="C13" s="242" t="str">
        <f>IF(details!C13="","",details!C13)</f>
        <v/>
      </c>
      <c r="D13" s="242" t="str">
        <f>IF(details!D13="","",details!D13)</f>
        <v/>
      </c>
      <c r="E13" s="304">
        <f>IF(details!E13="","",details!E13)</f>
        <v>11105</v>
      </c>
      <c r="F13" s="67" t="str">
        <f>IF(details!F13="","",details!F13)</f>
        <v/>
      </c>
      <c r="G13" s="83" t="str">
        <f>IF(details!G13="","",details!G13)</f>
        <v>A 005</v>
      </c>
      <c r="H13" s="83" t="str">
        <f>IF(details!H13="","",details!H13)</f>
        <v>B 005</v>
      </c>
      <c r="I13" s="83" t="str">
        <f>IF(details!I13="","",details!I13)</f>
        <v>C 005</v>
      </c>
      <c r="J13" s="242">
        <f>IF(details!J13="","",details!J13)</f>
        <v>10</v>
      </c>
      <c r="K13" s="242">
        <f>IF(details!K13="","",details!K13)</f>
        <v>10</v>
      </c>
      <c r="L13" s="242">
        <f>IF(details!L13="","",details!L13)</f>
        <v>8</v>
      </c>
      <c r="M13" s="151">
        <f t="shared" si="93"/>
        <v>28</v>
      </c>
      <c r="N13" s="479">
        <f>IF(details!M13="","",details!M13)</f>
        <v>2</v>
      </c>
      <c r="O13" s="242">
        <f>IF(details!N13="","",details!N13)</f>
        <v>70</v>
      </c>
      <c r="P13" s="151">
        <f t="shared" si="94"/>
        <v>100</v>
      </c>
      <c r="Q13" s="242">
        <f>IF(details!O13="","",details!O13)</f>
        <v>100</v>
      </c>
      <c r="R13" s="298">
        <f t="shared" si="95"/>
        <v>200</v>
      </c>
      <c r="S13" s="310">
        <f t="shared" si="19"/>
        <v>0</v>
      </c>
      <c r="T13" s="61">
        <f t="shared" si="20"/>
        <v>200</v>
      </c>
      <c r="U13" s="310" t="str">
        <f t="shared" si="29"/>
        <v/>
      </c>
      <c r="V13" s="310" t="str">
        <f t="shared" si="21"/>
        <v>P</v>
      </c>
      <c r="W13" s="310" t="str">
        <f t="shared" si="30"/>
        <v>D</v>
      </c>
      <c r="X13" s="242">
        <f>IF(details!P13="","",details!P13)</f>
        <v>10</v>
      </c>
      <c r="Y13" s="242">
        <f>IF(details!Q13="","",details!Q13)</f>
        <v>10</v>
      </c>
      <c r="Z13" s="242">
        <f>IF(details!R13="","",details!R13)</f>
        <v>8</v>
      </c>
      <c r="AA13" s="151">
        <f t="shared" si="96"/>
        <v>28</v>
      </c>
      <c r="AB13" s="479">
        <f>IF(details!S13="","",details!S13)</f>
        <v>2</v>
      </c>
      <c r="AC13" s="242">
        <f>IF(details!T13="","",details!T13)</f>
        <v>70</v>
      </c>
      <c r="AD13" s="151">
        <f t="shared" si="97"/>
        <v>100</v>
      </c>
      <c r="AE13" s="242">
        <f>IF(details!U13="","",details!U13)</f>
        <v>100</v>
      </c>
      <c r="AF13" s="298">
        <f t="shared" si="98"/>
        <v>200</v>
      </c>
      <c r="AG13" s="310">
        <f t="shared" si="0"/>
        <v>0</v>
      </c>
      <c r="AH13" s="61">
        <f t="shared" si="22"/>
        <v>200</v>
      </c>
      <c r="AI13" s="310" t="str">
        <f t="shared" si="31"/>
        <v/>
      </c>
      <c r="AJ13" s="310" t="str">
        <f t="shared" si="99"/>
        <v>P</v>
      </c>
      <c r="AK13" s="310" t="str">
        <f t="shared" si="100"/>
        <v>D</v>
      </c>
      <c r="AL13" s="242" t="str">
        <f>IF(details!V13="","",details!V13)</f>
        <v>b</v>
      </c>
      <c r="AM13" s="83" t="str">
        <f t="shared" si="101"/>
        <v>PHYSICS</v>
      </c>
      <c r="AN13" s="242">
        <f>IF(details!W13="","",details!W13)</f>
        <v>10</v>
      </c>
      <c r="AO13" s="242">
        <f>IF(details!X13="","",details!X13)</f>
        <v>10</v>
      </c>
      <c r="AP13" s="242">
        <f>IF(details!Y13="","",details!Y13)</f>
        <v>9</v>
      </c>
      <c r="AQ13" s="151">
        <f t="shared" si="102"/>
        <v>29</v>
      </c>
      <c r="AR13" s="479">
        <f>IF(details!Z13="","",details!Z13)</f>
        <v>1</v>
      </c>
      <c r="AS13" s="242">
        <f>IF(details!AA13="","",details!AA13)</f>
        <v>30</v>
      </c>
      <c r="AT13" s="242">
        <f>IF(details!AB13="","",details!AB13)</f>
        <v>20</v>
      </c>
      <c r="AU13" s="151">
        <f t="shared" si="103"/>
        <v>50</v>
      </c>
      <c r="AV13" s="482">
        <f t="shared" si="23"/>
        <v>60</v>
      </c>
      <c r="AW13" s="482">
        <f t="shared" si="24"/>
        <v>80</v>
      </c>
      <c r="AX13" s="242">
        <f>IF(details!AC13="","",details!AC13)</f>
        <v>70</v>
      </c>
      <c r="AY13" s="242">
        <f>IF(details!AD13="","",details!AD13)</f>
        <v>30</v>
      </c>
      <c r="AZ13" s="151">
        <f t="shared" si="104"/>
        <v>100</v>
      </c>
      <c r="BA13" s="151">
        <f t="shared" si="105"/>
        <v>130</v>
      </c>
      <c r="BB13" s="151">
        <f t="shared" si="106"/>
        <v>50</v>
      </c>
      <c r="BC13" s="304">
        <f t="shared" si="107"/>
        <v>180</v>
      </c>
      <c r="BD13" s="263">
        <f t="shared" si="108"/>
        <v>0</v>
      </c>
      <c r="BE13" s="310">
        <f t="shared" si="109"/>
        <v>0</v>
      </c>
      <c r="BF13" s="61">
        <f t="shared" si="1"/>
        <v>70</v>
      </c>
      <c r="BG13" s="61">
        <f t="shared" si="110"/>
        <v>30</v>
      </c>
      <c r="BH13" s="61">
        <f t="shared" si="111"/>
        <v>20</v>
      </c>
      <c r="BI13" s="61">
        <f t="shared" si="2"/>
        <v>150</v>
      </c>
      <c r="BJ13" s="61">
        <f t="shared" si="3"/>
        <v>50</v>
      </c>
      <c r="BK13" s="263">
        <f t="shared" si="4"/>
        <v>200</v>
      </c>
      <c r="BL13" s="310" t="str">
        <f t="shared" si="5"/>
        <v/>
      </c>
      <c r="BM13" s="61" t="str">
        <f t="shared" si="6"/>
        <v>P</v>
      </c>
      <c r="BN13" s="61" t="str">
        <f t="shared" si="7"/>
        <v>P</v>
      </c>
      <c r="BO13" s="310" t="str">
        <f t="shared" si="8"/>
        <v>D</v>
      </c>
      <c r="BP13" s="242" t="str">
        <f>IF(details!AE13="","",details!AE13)</f>
        <v>b</v>
      </c>
      <c r="BQ13" s="83" t="str">
        <f t="shared" si="112"/>
        <v>CHEMISTRY</v>
      </c>
      <c r="BR13" s="242">
        <f>IF(details!AF13="","",details!AF13)</f>
        <v>10</v>
      </c>
      <c r="BS13" s="242">
        <f>IF(details!AG13="","",details!AG13)</f>
        <v>10</v>
      </c>
      <c r="BT13" s="242">
        <f>IF(details!AH13="","",details!AH13)</f>
        <v>9</v>
      </c>
      <c r="BU13" s="151">
        <f t="shared" si="113"/>
        <v>29</v>
      </c>
      <c r="BV13" s="479">
        <f>IF(details!AI13="","",details!AI13)</f>
        <v>1</v>
      </c>
      <c r="BW13" s="242">
        <f>IF(details!AJ13="","",details!AJ13)</f>
        <v>50</v>
      </c>
      <c r="BX13" s="242">
        <f>IF(details!AK13="","",details!AK13)</f>
        <v>20</v>
      </c>
      <c r="BY13" s="151">
        <f t="shared" si="114"/>
        <v>70</v>
      </c>
      <c r="BZ13" s="482">
        <f t="shared" si="115"/>
        <v>80</v>
      </c>
      <c r="CA13" s="482">
        <f t="shared" si="116"/>
        <v>100</v>
      </c>
      <c r="CB13" s="242">
        <f>IF(details!AL13="","",details!AL13)</f>
        <v>70</v>
      </c>
      <c r="CC13" s="242">
        <f>IF(details!AM13="","",details!AM13)</f>
        <v>30</v>
      </c>
      <c r="CD13" s="151">
        <f t="shared" si="117"/>
        <v>100</v>
      </c>
      <c r="CE13" s="151">
        <f t="shared" si="118"/>
        <v>150</v>
      </c>
      <c r="CF13" s="151">
        <f t="shared" si="119"/>
        <v>50</v>
      </c>
      <c r="CG13" s="304">
        <f t="shared" si="32"/>
        <v>200</v>
      </c>
      <c r="CH13" s="263">
        <f t="shared" si="9"/>
        <v>0</v>
      </c>
      <c r="CI13" s="310">
        <f t="shared" si="10"/>
        <v>0</v>
      </c>
      <c r="CJ13" s="61">
        <f t="shared" si="11"/>
        <v>70</v>
      </c>
      <c r="CK13" s="61">
        <f t="shared" si="33"/>
        <v>30</v>
      </c>
      <c r="CL13" s="61">
        <f t="shared" si="120"/>
        <v>20</v>
      </c>
      <c r="CM13" s="61">
        <f t="shared" si="12"/>
        <v>150</v>
      </c>
      <c r="CN13" s="61">
        <f t="shared" si="13"/>
        <v>50</v>
      </c>
      <c r="CO13" s="263">
        <f t="shared" si="14"/>
        <v>200</v>
      </c>
      <c r="CP13" s="310" t="str">
        <f t="shared" si="15"/>
        <v/>
      </c>
      <c r="CQ13" s="61" t="str">
        <f t="shared" si="16"/>
        <v>P</v>
      </c>
      <c r="CR13" s="61" t="str">
        <f t="shared" si="17"/>
        <v>P</v>
      </c>
      <c r="CS13" s="310" t="str">
        <f t="shared" si="25"/>
        <v>D</v>
      </c>
      <c r="CT13" s="242" t="str">
        <f>IF(details!AN13="","",details!AN13)</f>
        <v>b</v>
      </c>
      <c r="CU13" s="83" t="str">
        <f t="shared" si="121"/>
        <v>MATHEMATICS</v>
      </c>
      <c r="CV13" s="242">
        <f>IF(details!AO13="","",details!AO13)</f>
        <v>10</v>
      </c>
      <c r="CW13" s="242">
        <f>IF(details!AP13="","",details!AP13)</f>
        <v>10</v>
      </c>
      <c r="CX13" s="242">
        <f>IF(details!AQ13="","",details!AQ13)</f>
        <v>9</v>
      </c>
      <c r="CY13" s="151">
        <f t="shared" si="122"/>
        <v>29</v>
      </c>
      <c r="CZ13" s="479">
        <f>IF(details!AR13="","",details!AR13)</f>
        <v>1</v>
      </c>
      <c r="DA13" s="242">
        <f>IF(details!AS13="","",details!AS13)</f>
        <v>70</v>
      </c>
      <c r="DB13" s="242" t="str">
        <f>IF(details!AT13="","",details!AT13)</f>
        <v/>
      </c>
      <c r="DC13" s="151">
        <f t="shared" si="123"/>
        <v>70</v>
      </c>
      <c r="DD13" s="482">
        <f t="shared" si="124"/>
        <v>100</v>
      </c>
      <c r="DE13" s="482">
        <f t="shared" si="125"/>
        <v>100</v>
      </c>
      <c r="DF13" s="242">
        <f>IF(details!AU13="","",details!AU13)</f>
        <v>18</v>
      </c>
      <c r="DG13" s="242" t="str">
        <f>IF(details!AV13="","",details!AV13)</f>
        <v/>
      </c>
      <c r="DH13" s="151">
        <f t="shared" si="204"/>
        <v>18</v>
      </c>
      <c r="DI13" s="151">
        <f t="shared" si="205"/>
        <v>118</v>
      </c>
      <c r="DJ13" s="151" t="str">
        <f t="shared" si="126"/>
        <v/>
      </c>
      <c r="DK13" s="304">
        <f t="shared" si="206"/>
        <v>118</v>
      </c>
      <c r="DL13" s="263">
        <f t="shared" si="127"/>
        <v>0</v>
      </c>
      <c r="DM13" s="310" t="str">
        <f t="shared" si="128"/>
        <v/>
      </c>
      <c r="DN13" s="61">
        <f t="shared" si="129"/>
        <v>100</v>
      </c>
      <c r="DO13" s="61" t="str">
        <f t="shared" si="26"/>
        <v/>
      </c>
      <c r="DP13" s="61" t="str">
        <f t="shared" si="27"/>
        <v/>
      </c>
      <c r="DQ13" s="61">
        <f t="shared" si="130"/>
        <v>200</v>
      </c>
      <c r="DR13" s="61" t="str">
        <f t="shared" si="131"/>
        <v/>
      </c>
      <c r="DS13" s="263">
        <f t="shared" si="34"/>
        <v>200</v>
      </c>
      <c r="DT13" s="310" t="str">
        <f t="shared" si="132"/>
        <v/>
      </c>
      <c r="DU13" s="61" t="str">
        <f t="shared" si="133"/>
        <v>S</v>
      </c>
      <c r="DV13" s="61" t="str">
        <f t="shared" si="134"/>
        <v/>
      </c>
      <c r="DW13" s="310" t="str">
        <f t="shared" si="135"/>
        <v>S</v>
      </c>
      <c r="DX13" s="61">
        <f t="shared" si="18"/>
        <v>0</v>
      </c>
      <c r="DY13" s="242" t="str">
        <f>IF(details!AW13="","",details!AW13)</f>
        <v>a</v>
      </c>
      <c r="DZ13" s="83" t="str">
        <f t="shared" si="136"/>
        <v>BIOLOGY</v>
      </c>
      <c r="EA13" s="242">
        <f>IF(details!AX13="","",details!AX13)</f>
        <v>10</v>
      </c>
      <c r="EB13" s="242">
        <f>IF(details!AY13="","",details!AY13)</f>
        <v>10</v>
      </c>
      <c r="EC13" s="242">
        <f>IF(details!AZ13="","",details!AZ13)</f>
        <v>10</v>
      </c>
      <c r="ED13" s="151">
        <f t="shared" si="137"/>
        <v>30</v>
      </c>
      <c r="EE13" s="242" t="str">
        <f>IF(details!BA13="","",details!BA13)</f>
        <v/>
      </c>
      <c r="EF13" s="242">
        <f>IF(details!BB13="","",details!BB13)</f>
        <v>50</v>
      </c>
      <c r="EG13" s="242">
        <f>IF(details!BC13="","",details!BC13)</f>
        <v>20</v>
      </c>
      <c r="EH13" s="151">
        <f t="shared" si="138"/>
        <v>70</v>
      </c>
      <c r="EI13" s="482">
        <f t="shared" si="139"/>
        <v>80</v>
      </c>
      <c r="EJ13" s="482">
        <f t="shared" si="140"/>
        <v>100</v>
      </c>
      <c r="EK13" s="242">
        <f>IF(details!BD13="","",details!BD13)</f>
        <v>70</v>
      </c>
      <c r="EL13" s="242">
        <f>IF(details!BE13="","",details!BE13)</f>
        <v>30</v>
      </c>
      <c r="EM13" s="151">
        <f t="shared" si="141"/>
        <v>100</v>
      </c>
      <c r="EN13" s="151">
        <f t="shared" si="142"/>
        <v>150</v>
      </c>
      <c r="EO13" s="151">
        <f t="shared" si="143"/>
        <v>50</v>
      </c>
      <c r="EP13" s="304">
        <f t="shared" si="144"/>
        <v>200</v>
      </c>
      <c r="EQ13" s="263">
        <f t="shared" si="145"/>
        <v>0</v>
      </c>
      <c r="ER13" s="310">
        <f t="shared" si="146"/>
        <v>0</v>
      </c>
      <c r="ES13" s="61">
        <f t="shared" si="147"/>
        <v>70</v>
      </c>
      <c r="ET13" s="61">
        <f t="shared" si="148"/>
        <v>30</v>
      </c>
      <c r="EU13" s="61">
        <f t="shared" si="149"/>
        <v>20</v>
      </c>
      <c r="EV13" s="61">
        <f t="shared" si="150"/>
        <v>150</v>
      </c>
      <c r="EW13" s="61">
        <f t="shared" si="151"/>
        <v>50</v>
      </c>
      <c r="EX13" s="263">
        <f t="shared" si="152"/>
        <v>200</v>
      </c>
      <c r="EY13" s="310"/>
      <c r="EZ13" s="61" t="str">
        <f t="shared" si="153"/>
        <v>P</v>
      </c>
      <c r="FA13" s="61" t="str">
        <f t="shared" si="154"/>
        <v>P</v>
      </c>
      <c r="FB13" s="310" t="str">
        <f t="shared" si="155"/>
        <v>I</v>
      </c>
      <c r="FC13" s="242">
        <f>IF(details!BF13="","",details!BF13)</f>
        <v>10</v>
      </c>
      <c r="FD13" s="242">
        <f>IF(details!BG13="","",details!BG13)</f>
        <v>10</v>
      </c>
      <c r="FE13" s="242">
        <f>IF(details!BH13="","",details!BH13)</f>
        <v>10</v>
      </c>
      <c r="FF13" s="151">
        <f t="shared" si="156"/>
        <v>30</v>
      </c>
      <c r="FG13" s="242">
        <f>IF(details!BI13="","",details!BI13)</f>
        <v>70</v>
      </c>
      <c r="FH13" s="151">
        <f t="shared" si="157"/>
        <v>100</v>
      </c>
      <c r="FI13" s="242">
        <f>IF(details!BJ13="","",details!BJ13)</f>
        <v>100</v>
      </c>
      <c r="FJ13" s="298">
        <f t="shared" si="158"/>
        <v>200</v>
      </c>
      <c r="FK13" s="310">
        <f t="shared" si="159"/>
        <v>0</v>
      </c>
      <c r="FL13" s="310">
        <f t="shared" si="160"/>
        <v>0</v>
      </c>
      <c r="FM13" s="61">
        <f t="shared" si="161"/>
        <v>200</v>
      </c>
      <c r="FN13" s="310" t="str">
        <f t="shared" si="162"/>
        <v/>
      </c>
      <c r="FO13" s="310" t="str">
        <f t="shared" si="35"/>
        <v>A</v>
      </c>
      <c r="FP13" s="242">
        <f>IF(details!BK13="","",details!BK13)</f>
        <v>30</v>
      </c>
      <c r="FQ13" s="242">
        <f>IF(details!BL13="","",details!BL13)</f>
        <v>30</v>
      </c>
      <c r="FR13" s="242">
        <f>IF(details!BM13="","",details!BM13)</f>
        <v>40</v>
      </c>
      <c r="FS13" s="298">
        <f t="shared" si="163"/>
        <v>100</v>
      </c>
      <c r="FT13" s="310">
        <f t="shared" si="164"/>
        <v>0</v>
      </c>
      <c r="FU13" s="310">
        <f t="shared" si="165"/>
        <v>0</v>
      </c>
      <c r="FV13" s="61">
        <f t="shared" si="166"/>
        <v>100</v>
      </c>
      <c r="FW13" s="310" t="str">
        <f t="shared" si="167"/>
        <v/>
      </c>
      <c r="FX13" s="310" t="str">
        <f t="shared" si="36"/>
        <v>A</v>
      </c>
      <c r="FY13" s="310" t="str">
        <f t="shared" si="37"/>
        <v>D</v>
      </c>
      <c r="FZ13" s="310" t="str">
        <f t="shared" si="38"/>
        <v>D</v>
      </c>
      <c r="GA13" s="310" t="str">
        <f t="shared" si="39"/>
        <v>D</v>
      </c>
      <c r="GB13" s="310" t="str">
        <f t="shared" si="40"/>
        <v>D</v>
      </c>
      <c r="GC13" s="310" t="str">
        <f t="shared" si="41"/>
        <v>S</v>
      </c>
      <c r="GD13" s="310">
        <f t="shared" si="168"/>
        <v>0</v>
      </c>
      <c r="GE13" s="310">
        <f t="shared" si="169"/>
        <v>1</v>
      </c>
      <c r="GF13" s="310">
        <f t="shared" si="170"/>
        <v>0</v>
      </c>
      <c r="GG13" s="310">
        <f t="shared" si="171"/>
        <v>0</v>
      </c>
      <c r="GH13" s="310">
        <f t="shared" si="172"/>
        <v>0</v>
      </c>
      <c r="GI13" s="310" t="str">
        <f t="shared" si="173"/>
        <v/>
      </c>
      <c r="GJ13" s="69" t="str">
        <f t="shared" si="42"/>
        <v>SUPPL.</v>
      </c>
      <c r="GK13" s="63">
        <f>IF(details!CT13="","",details!CT13)</f>
        <v>130</v>
      </c>
      <c r="GL13" s="64" t="str">
        <f>IF(details!CU13="","",details!CU13)</f>
        <v/>
      </c>
      <c r="GM13" s="63">
        <f>IF(details!CX13="","",details!CX13)</f>
        <v>206</v>
      </c>
      <c r="GN13" s="64" t="str">
        <f>IF(details!CY13="","",details!CY13)</f>
        <v/>
      </c>
      <c r="GO13" s="63">
        <f>IF(details!DB13="","",details!DB13)</f>
        <v>264</v>
      </c>
      <c r="GP13" s="64" t="str">
        <f>IF(details!DC13="","",details!DC13)</f>
        <v/>
      </c>
      <c r="GQ13" s="63">
        <f>IF(details!DF13="","",details!DF13)</f>
        <v>316</v>
      </c>
      <c r="GR13" s="64" t="str">
        <f>IF(details!DG13="","",details!DG13)</f>
        <v/>
      </c>
      <c r="GS13" s="63">
        <f>IF(details!DJ13="","",details!DJ13)</f>
        <v>362</v>
      </c>
      <c r="GT13" s="64">
        <f>IF(details!DK13="","",details!DK13)</f>
        <v>0</v>
      </c>
      <c r="GU13" s="274">
        <f t="shared" si="207"/>
        <v>0</v>
      </c>
      <c r="GV13" s="242" t="str">
        <f t="shared" si="43"/>
        <v>D</v>
      </c>
      <c r="GW13" s="242" t="str">
        <f t="shared" si="174"/>
        <v/>
      </c>
      <c r="GX13" s="353" t="str">
        <f t="shared" si="44"/>
        <v/>
      </c>
      <c r="GY13" s="242" t="str">
        <f t="shared" si="45"/>
        <v>D</v>
      </c>
      <c r="GZ13" s="72" t="str">
        <f t="shared" si="175"/>
        <v/>
      </c>
      <c r="HA13" s="353" t="str">
        <f t="shared" si="46"/>
        <v/>
      </c>
      <c r="HB13" s="73" t="str">
        <f t="shared" si="47"/>
        <v>D</v>
      </c>
      <c r="HC13" s="242" t="str">
        <f t="shared" si="48"/>
        <v/>
      </c>
      <c r="HD13" s="242" t="str">
        <f t="shared" si="49"/>
        <v>D</v>
      </c>
      <c r="HE13" s="242" t="str">
        <f t="shared" si="50"/>
        <v/>
      </c>
      <c r="HF13" s="242" t="str">
        <f t="shared" si="51"/>
        <v/>
      </c>
      <c r="HG13" s="276" t="str">
        <f t="shared" si="52"/>
        <v/>
      </c>
      <c r="HH13" s="242" t="str">
        <f t="shared" si="53"/>
        <v/>
      </c>
      <c r="HI13" s="242" t="str">
        <f t="shared" si="54"/>
        <v/>
      </c>
      <c r="HJ13" s="242" t="str">
        <f t="shared" si="55"/>
        <v/>
      </c>
      <c r="HK13" s="242" t="str">
        <f t="shared" si="56"/>
        <v/>
      </c>
      <c r="HL13" s="353" t="str">
        <f t="shared" si="57"/>
        <v/>
      </c>
      <c r="HM13" s="73" t="str">
        <f t="shared" si="58"/>
        <v>D</v>
      </c>
      <c r="HN13" s="242" t="str">
        <f t="shared" si="59"/>
        <v/>
      </c>
      <c r="HO13" s="242" t="str">
        <f t="shared" si="60"/>
        <v>D</v>
      </c>
      <c r="HP13" s="242" t="str">
        <f t="shared" si="61"/>
        <v/>
      </c>
      <c r="HQ13" s="242" t="str">
        <f t="shared" si="62"/>
        <v/>
      </c>
      <c r="HR13" s="354" t="str">
        <f t="shared" si="63"/>
        <v/>
      </c>
      <c r="HS13" s="302" t="str">
        <f t="shared" si="64"/>
        <v/>
      </c>
      <c r="HT13" s="242" t="str">
        <f t="shared" si="65"/>
        <v/>
      </c>
      <c r="HU13" s="242" t="str">
        <f t="shared" si="66"/>
        <v/>
      </c>
      <c r="HV13" s="242" t="str">
        <f t="shared" si="67"/>
        <v/>
      </c>
      <c r="HW13" s="353" t="str">
        <f t="shared" si="68"/>
        <v/>
      </c>
      <c r="HX13" s="73" t="str">
        <f t="shared" si="69"/>
        <v>S</v>
      </c>
      <c r="HY13" s="242" t="str">
        <f t="shared" si="70"/>
        <v/>
      </c>
      <c r="HZ13" s="242" t="str">
        <f t="shared" si="71"/>
        <v>S</v>
      </c>
      <c r="IA13" s="242" t="str">
        <f t="shared" si="72"/>
        <v/>
      </c>
      <c r="IB13" s="242" t="str">
        <f t="shared" si="73"/>
        <v/>
      </c>
      <c r="IC13" s="242" t="str">
        <f t="shared" si="74"/>
        <v/>
      </c>
      <c r="ID13" s="242" t="str">
        <f t="shared" si="75"/>
        <v/>
      </c>
      <c r="IE13" s="242" t="str">
        <f t="shared" si="76"/>
        <v/>
      </c>
      <c r="IF13" s="242" t="str">
        <f t="shared" si="77"/>
        <v/>
      </c>
      <c r="IG13" s="242" t="str">
        <f t="shared" si="78"/>
        <v/>
      </c>
      <c r="IH13" s="353" t="str">
        <f t="shared" si="79"/>
        <v/>
      </c>
      <c r="II13" s="242" t="str">
        <f t="shared" si="80"/>
        <v>A</v>
      </c>
      <c r="IJ13" s="242" t="str">
        <f t="shared" si="81"/>
        <v>A</v>
      </c>
      <c r="IK13" s="242" t="str">
        <f t="shared" si="82"/>
        <v xml:space="preserve">    </v>
      </c>
      <c r="IL13" s="242" t="str">
        <f t="shared" si="83"/>
        <v xml:space="preserve">    MATHEMATICS</v>
      </c>
      <c r="IM13" s="242" t="str">
        <f t="shared" si="84"/>
        <v xml:space="preserve">    </v>
      </c>
      <c r="IN13" s="242" t="str">
        <f t="shared" si="85"/>
        <v xml:space="preserve">        </v>
      </c>
      <c r="IO13" s="242" t="str">
        <f t="shared" si="86"/>
        <v xml:space="preserve">HINDI COMPULSORY  PHYSICS CHEMISTRY </v>
      </c>
      <c r="IP13" s="242" t="str">
        <f t="shared" si="87"/>
        <v>SUPPL.</v>
      </c>
      <c r="IQ13" s="62">
        <f t="shared" si="176"/>
        <v>898</v>
      </c>
      <c r="IR13" s="68">
        <f t="shared" si="88"/>
        <v>89.8</v>
      </c>
      <c r="IS13" s="242" t="str">
        <f t="shared" si="89"/>
        <v/>
      </c>
      <c r="IT13" s="70" t="str">
        <f t="shared" si="90"/>
        <v/>
      </c>
      <c r="IU13" s="71" t="str" cm="1">
        <f t="array" ref="IU13">IF(IT13="","",SUMPRODUCT((IT13&lt;IT$9:IT$108)/COUNTIF(IT$9:IT$108,IT$9:IT$108)))</f>
        <v/>
      </c>
      <c r="IV13" s="242" t="str">
        <f>IF(OR(IP13="SUPPL.",IP13="RE-EXAM."),'result subject-wise'!AR13,IP13)</f>
        <v/>
      </c>
      <c r="IW13" s="355" t="str">
        <f t="shared" si="91"/>
        <v/>
      </c>
      <c r="IX13" s="356">
        <f t="shared" si="92"/>
        <v>89.8</v>
      </c>
      <c r="IY13" s="242" t="str">
        <f t="shared" si="28"/>
        <v/>
      </c>
      <c r="IZ13" s="183"/>
      <c r="JA13" s="276" t="str">
        <f t="shared" si="177"/>
        <v/>
      </c>
      <c r="JB13" s="357" t="str">
        <f>'full report'!Y129</f>
        <v/>
      </c>
      <c r="JC13" s="352"/>
      <c r="JD13"/>
      <c r="JE13" s="404" t="s">
        <v>206</v>
      </c>
      <c r="JF13" s="390">
        <f t="shared" si="178"/>
        <v>0</v>
      </c>
      <c r="JG13" s="390">
        <f t="shared" si="179"/>
        <v>0</v>
      </c>
      <c r="JH13" s="390">
        <f t="shared" si="180"/>
        <v>0</v>
      </c>
      <c r="JI13" s="390">
        <f t="shared" si="181"/>
        <v>0</v>
      </c>
      <c r="JJ13" s="390">
        <f t="shared" si="182"/>
        <v>0</v>
      </c>
      <c r="JK13" s="390">
        <f t="shared" si="183"/>
        <v>0</v>
      </c>
      <c r="JL13" s="390">
        <f t="shared" si="184"/>
        <v>0</v>
      </c>
      <c r="JM13" s="390">
        <f t="shared" si="185"/>
        <v>0</v>
      </c>
      <c r="JN13" s="390">
        <f t="shared" si="186"/>
        <v>0</v>
      </c>
      <c r="JO13" s="390">
        <f t="shared" si="187"/>
        <v>0</v>
      </c>
      <c r="JP13" s="390">
        <f t="shared" si="188"/>
        <v>0</v>
      </c>
      <c r="JQ13" s="390">
        <f t="shared" si="189"/>
        <v>0</v>
      </c>
      <c r="JR13" s="390">
        <f t="shared" si="190"/>
        <v>0</v>
      </c>
      <c r="JS13" s="390">
        <f t="shared" si="191"/>
        <v>0</v>
      </c>
      <c r="JT13" s="390">
        <f t="shared" si="192"/>
        <v>0</v>
      </c>
      <c r="JU13" s="390">
        <f t="shared" si="193"/>
        <v>0</v>
      </c>
      <c r="JV13" s="390">
        <f t="shared" si="194"/>
        <v>0</v>
      </c>
      <c r="JW13" s="390">
        <f t="shared" si="195"/>
        <v>0</v>
      </c>
      <c r="JX13" s="390">
        <f t="shared" si="196"/>
        <v>0</v>
      </c>
      <c r="JY13" s="390">
        <f t="shared" si="197"/>
        <v>0</v>
      </c>
      <c r="JZ13" s="390">
        <f t="shared" si="198"/>
        <v>0</v>
      </c>
      <c r="KA13" s="390">
        <f t="shared" si="199"/>
        <v>0</v>
      </c>
      <c r="KB13" s="390">
        <f t="shared" si="200"/>
        <v>0</v>
      </c>
      <c r="KC13" s="390">
        <f t="shared" si="201"/>
        <v>0</v>
      </c>
      <c r="KD13" s="390">
        <f t="shared" si="202"/>
        <v>0</v>
      </c>
      <c r="KE13" s="390">
        <f t="shared" si="203"/>
        <v>0</v>
      </c>
      <c r="KF13" s="390"/>
      <c r="KG13" s="390">
        <f t="shared" si="208"/>
        <v>0</v>
      </c>
      <c r="KH13" s="405">
        <f t="shared" si="209"/>
        <v>0</v>
      </c>
    </row>
    <row r="14" spans="1:294" s="276" customFormat="1" ht="13" customHeight="1">
      <c r="A14" s="313">
        <f>IF(details!A14="","",details!A14)</f>
        <v>6</v>
      </c>
      <c r="B14" s="242" t="str">
        <f>IF(details!B14="","",details!B14)</f>
        <v/>
      </c>
      <c r="C14" s="242" t="str">
        <f>IF(details!C14="","",details!C14)</f>
        <v/>
      </c>
      <c r="D14" s="242" t="str">
        <f>IF(details!D14="","",details!D14)</f>
        <v/>
      </c>
      <c r="E14" s="304">
        <f>IF(details!E14="","",details!E14)</f>
        <v>11106</v>
      </c>
      <c r="F14" s="67" t="str">
        <f>IF(details!F14="","",details!F14)</f>
        <v/>
      </c>
      <c r="G14" s="83" t="str">
        <f>IF(details!G14="","",details!G14)</f>
        <v>A 006</v>
      </c>
      <c r="H14" s="83" t="str">
        <f>IF(details!H14="","",details!H14)</f>
        <v>B 006</v>
      </c>
      <c r="I14" s="83" t="str">
        <f>IF(details!I14="","",details!I14)</f>
        <v>C 006</v>
      </c>
      <c r="J14" s="242">
        <f>IF(details!J14="","",details!J14)</f>
        <v>10</v>
      </c>
      <c r="K14" s="242">
        <f>IF(details!K14="","",details!K14)</f>
        <v>10</v>
      </c>
      <c r="L14" s="242">
        <f>IF(details!L14="","",details!L14)</f>
        <v>8</v>
      </c>
      <c r="M14" s="151">
        <f t="shared" si="93"/>
        <v>28</v>
      </c>
      <c r="N14" s="479">
        <f>IF(details!M14="","",details!M14)</f>
        <v>2</v>
      </c>
      <c r="O14" s="242">
        <f>IF(details!N14="","",details!N14)</f>
        <v>70</v>
      </c>
      <c r="P14" s="151">
        <f t="shared" si="94"/>
        <v>100</v>
      </c>
      <c r="Q14" s="242">
        <f>IF(details!O14="","",details!O14)</f>
        <v>100</v>
      </c>
      <c r="R14" s="298">
        <f t="shared" si="95"/>
        <v>200</v>
      </c>
      <c r="S14" s="310">
        <f>COUNTIF(J14:L14,"NA")*J$6+COUNTIF(J14:L14,"ML")*J$6+COUNTIF(M14,"ML")*M$6+COUNTIF(M14,"NAl")*M$6</f>
        <v>0</v>
      </c>
      <c r="T14" s="61">
        <f t="shared" si="20"/>
        <v>200</v>
      </c>
      <c r="U14" s="310" t="str">
        <f t="shared" si="29"/>
        <v/>
      </c>
      <c r="V14" s="310" t="str">
        <f t="shared" si="21"/>
        <v>P</v>
      </c>
      <c r="W14" s="310" t="str">
        <f t="shared" si="30"/>
        <v>D</v>
      </c>
      <c r="X14" s="242">
        <f>IF(details!P14="","",details!P14)</f>
        <v>10</v>
      </c>
      <c r="Y14" s="242">
        <f>IF(details!Q14="","",details!Q14)</f>
        <v>10</v>
      </c>
      <c r="Z14" s="242">
        <f>IF(details!R14="","",details!R14)</f>
        <v>8</v>
      </c>
      <c r="AA14" s="151">
        <f t="shared" si="96"/>
        <v>28</v>
      </c>
      <c r="AB14" s="479">
        <f>IF(details!S14="","",details!S14)</f>
        <v>2</v>
      </c>
      <c r="AC14" s="242">
        <f>IF(details!T14="","",details!T14)</f>
        <v>70</v>
      </c>
      <c r="AD14" s="151">
        <f t="shared" si="97"/>
        <v>100</v>
      </c>
      <c r="AE14" s="242">
        <f>IF(details!U14="","",details!U14)</f>
        <v>100</v>
      </c>
      <c r="AF14" s="298">
        <f t="shared" si="98"/>
        <v>200</v>
      </c>
      <c r="AG14" s="310">
        <f>COUNTIF(X14:Z14,"NA")*X$6+COUNTIF(X14:Z14,"ML")*X$6+COUNTIF(AA14,"ML")*AA$6+COUNTIF(AA14,"NAl")*AA$6</f>
        <v>0</v>
      </c>
      <c r="AH14" s="61">
        <f t="shared" si="22"/>
        <v>200</v>
      </c>
      <c r="AI14" s="310" t="str">
        <f t="shared" si="31"/>
        <v/>
      </c>
      <c r="AJ14" s="310" t="str">
        <f t="shared" si="99"/>
        <v>P</v>
      </c>
      <c r="AK14" s="310" t="str">
        <f t="shared" si="100"/>
        <v>D</v>
      </c>
      <c r="AL14" s="242" t="str">
        <f>IF(details!V14="","",details!V14)</f>
        <v>b</v>
      </c>
      <c r="AM14" s="83" t="str">
        <f t="shared" si="101"/>
        <v>PHYSICS</v>
      </c>
      <c r="AN14" s="242">
        <f>IF(details!W14="","",details!W14)</f>
        <v>10</v>
      </c>
      <c r="AO14" s="242">
        <f>IF(details!X14="","",details!X14)</f>
        <v>10</v>
      </c>
      <c r="AP14" s="242">
        <f>IF(details!Y14="","",details!Y14)</f>
        <v>9</v>
      </c>
      <c r="AQ14" s="151">
        <f t="shared" si="102"/>
        <v>29</v>
      </c>
      <c r="AR14" s="479">
        <f>IF(details!Z14="","",details!Z14)</f>
        <v>1</v>
      </c>
      <c r="AS14" s="242">
        <f>IF(details!AA14="","",details!AA14)</f>
        <v>30</v>
      </c>
      <c r="AT14" s="242">
        <f>IF(details!AB14="","",details!AB14)</f>
        <v>20</v>
      </c>
      <c r="AU14" s="151">
        <f t="shared" si="103"/>
        <v>50</v>
      </c>
      <c r="AV14" s="482">
        <f t="shared" si="23"/>
        <v>60</v>
      </c>
      <c r="AW14" s="482">
        <f t="shared" si="24"/>
        <v>80</v>
      </c>
      <c r="AX14" s="242">
        <f>IF(details!AC14="","",details!AC14)</f>
        <v>70</v>
      </c>
      <c r="AY14" s="242">
        <f>IF(details!AD14="","",details!AD14)</f>
        <v>30</v>
      </c>
      <c r="AZ14" s="151">
        <f t="shared" si="104"/>
        <v>100</v>
      </c>
      <c r="BA14" s="151">
        <f t="shared" si="105"/>
        <v>130</v>
      </c>
      <c r="BB14" s="151">
        <f t="shared" si="106"/>
        <v>50</v>
      </c>
      <c r="BC14" s="304">
        <f t="shared" si="107"/>
        <v>180</v>
      </c>
      <c r="BD14" s="263">
        <f t="shared" si="108"/>
        <v>0</v>
      </c>
      <c r="BE14" s="310">
        <f t="shared" si="109"/>
        <v>0</v>
      </c>
      <c r="BF14" s="61">
        <f t="shared" si="1"/>
        <v>70</v>
      </c>
      <c r="BG14" s="61">
        <f t="shared" si="110"/>
        <v>30</v>
      </c>
      <c r="BH14" s="61">
        <f t="shared" si="111"/>
        <v>20</v>
      </c>
      <c r="BI14" s="61">
        <f t="shared" si="2"/>
        <v>150</v>
      </c>
      <c r="BJ14" s="61">
        <f t="shared" si="3"/>
        <v>50</v>
      </c>
      <c r="BK14" s="263">
        <f t="shared" si="4"/>
        <v>200</v>
      </c>
      <c r="BL14" s="310" t="str">
        <f t="shared" si="5"/>
        <v/>
      </c>
      <c r="BM14" s="61" t="str">
        <f t="shared" si="6"/>
        <v>P</v>
      </c>
      <c r="BN14" s="61" t="str">
        <f t="shared" si="7"/>
        <v>P</v>
      </c>
      <c r="BO14" s="310" t="str">
        <f t="shared" si="8"/>
        <v>D</v>
      </c>
      <c r="BP14" s="242" t="str">
        <f>IF(details!AE14="","",details!AE14)</f>
        <v>b</v>
      </c>
      <c r="BQ14" s="83" t="str">
        <f t="shared" si="112"/>
        <v>CHEMISTRY</v>
      </c>
      <c r="BR14" s="242">
        <f>IF(details!AF14="","",details!AF14)</f>
        <v>10</v>
      </c>
      <c r="BS14" s="242">
        <f>IF(details!AG14="","",details!AG14)</f>
        <v>10</v>
      </c>
      <c r="BT14" s="242">
        <f>IF(details!AH14="","",details!AH14)</f>
        <v>9</v>
      </c>
      <c r="BU14" s="151">
        <f t="shared" si="113"/>
        <v>29</v>
      </c>
      <c r="BV14" s="479">
        <f>IF(details!AI14="","",details!AI14)</f>
        <v>1</v>
      </c>
      <c r="BW14" s="242">
        <f>IF(details!AJ14="","",details!AJ14)</f>
        <v>50</v>
      </c>
      <c r="BX14" s="242">
        <f>IF(details!AK14="","",details!AK14)</f>
        <v>20</v>
      </c>
      <c r="BY14" s="151">
        <f t="shared" si="114"/>
        <v>70</v>
      </c>
      <c r="BZ14" s="482">
        <f t="shared" si="115"/>
        <v>80</v>
      </c>
      <c r="CA14" s="482">
        <f t="shared" si="116"/>
        <v>100</v>
      </c>
      <c r="CB14" s="242">
        <f>IF(details!AL14="","",details!AL14)</f>
        <v>70</v>
      </c>
      <c r="CC14" s="242">
        <f>IF(details!AM14="","",details!AM14)</f>
        <v>30</v>
      </c>
      <c r="CD14" s="151">
        <f t="shared" si="117"/>
        <v>100</v>
      </c>
      <c r="CE14" s="151">
        <f t="shared" si="118"/>
        <v>150</v>
      </c>
      <c r="CF14" s="151">
        <f t="shared" si="119"/>
        <v>50</v>
      </c>
      <c r="CG14" s="304">
        <f t="shared" si="32"/>
        <v>200</v>
      </c>
      <c r="CH14" s="263">
        <f t="shared" si="9"/>
        <v>0</v>
      </c>
      <c r="CI14" s="310">
        <f t="shared" si="10"/>
        <v>0</v>
      </c>
      <c r="CJ14" s="61">
        <f t="shared" si="11"/>
        <v>70</v>
      </c>
      <c r="CK14" s="61">
        <f t="shared" si="33"/>
        <v>30</v>
      </c>
      <c r="CL14" s="61">
        <f t="shared" si="120"/>
        <v>20</v>
      </c>
      <c r="CM14" s="61">
        <f t="shared" si="12"/>
        <v>150</v>
      </c>
      <c r="CN14" s="61">
        <f t="shared" si="13"/>
        <v>50</v>
      </c>
      <c r="CO14" s="263">
        <f t="shared" si="14"/>
        <v>200</v>
      </c>
      <c r="CP14" s="310" t="str">
        <f t="shared" si="15"/>
        <v/>
      </c>
      <c r="CQ14" s="61" t="str">
        <f t="shared" si="16"/>
        <v>P</v>
      </c>
      <c r="CR14" s="61" t="str">
        <f t="shared" si="17"/>
        <v>P</v>
      </c>
      <c r="CS14" s="310" t="str">
        <f t="shared" si="25"/>
        <v>D</v>
      </c>
      <c r="CT14" s="242" t="str">
        <f>IF(details!AN14="","",details!AN14)</f>
        <v>b</v>
      </c>
      <c r="CU14" s="83" t="str">
        <f t="shared" si="121"/>
        <v>MATHEMATICS</v>
      </c>
      <c r="CV14" s="242">
        <f>IF(details!AO14="","",details!AO14)</f>
        <v>10</v>
      </c>
      <c r="CW14" s="242">
        <f>IF(details!AP14="","",details!AP14)</f>
        <v>10</v>
      </c>
      <c r="CX14" s="242">
        <f>IF(details!AQ14="","",details!AQ14)</f>
        <v>9</v>
      </c>
      <c r="CY14" s="151">
        <f t="shared" si="122"/>
        <v>29</v>
      </c>
      <c r="CZ14" s="479">
        <f>IF(details!AR14="","",details!AR14)</f>
        <v>1</v>
      </c>
      <c r="DA14" s="242">
        <f>IF(details!AS14="","",details!AS14)</f>
        <v>70</v>
      </c>
      <c r="DB14" s="242" t="str">
        <f>IF(details!AT14="","",details!AT14)</f>
        <v/>
      </c>
      <c r="DC14" s="151">
        <f t="shared" si="123"/>
        <v>70</v>
      </c>
      <c r="DD14" s="482">
        <f t="shared" si="124"/>
        <v>100</v>
      </c>
      <c r="DE14" s="482">
        <f t="shared" si="125"/>
        <v>100</v>
      </c>
      <c r="DF14" s="242">
        <f>IF(details!AU14="","",details!AU14)</f>
        <v>18</v>
      </c>
      <c r="DG14" s="242" t="str">
        <f>IF(details!AV14="","",details!AV14)</f>
        <v/>
      </c>
      <c r="DH14" s="151">
        <f t="shared" si="204"/>
        <v>18</v>
      </c>
      <c r="DI14" s="151">
        <f t="shared" si="205"/>
        <v>118</v>
      </c>
      <c r="DJ14" s="151" t="str">
        <f t="shared" si="126"/>
        <v/>
      </c>
      <c r="DK14" s="304">
        <f t="shared" si="206"/>
        <v>118</v>
      </c>
      <c r="DL14" s="263">
        <f t="shared" si="127"/>
        <v>0</v>
      </c>
      <c r="DM14" s="310" t="str">
        <f t="shared" si="128"/>
        <v/>
      </c>
      <c r="DN14" s="61">
        <f t="shared" si="129"/>
        <v>100</v>
      </c>
      <c r="DO14" s="61" t="str">
        <f t="shared" si="26"/>
        <v/>
      </c>
      <c r="DP14" s="61" t="str">
        <f t="shared" si="27"/>
        <v/>
      </c>
      <c r="DQ14" s="61">
        <f t="shared" si="130"/>
        <v>200</v>
      </c>
      <c r="DR14" s="61" t="str">
        <f t="shared" si="131"/>
        <v/>
      </c>
      <c r="DS14" s="263">
        <f t="shared" si="34"/>
        <v>200</v>
      </c>
      <c r="DT14" s="310" t="str">
        <f t="shared" si="132"/>
        <v/>
      </c>
      <c r="DU14" s="61" t="str">
        <f t="shared" si="133"/>
        <v>S</v>
      </c>
      <c r="DV14" s="61" t="str">
        <f t="shared" si="134"/>
        <v/>
      </c>
      <c r="DW14" s="310" t="str">
        <f t="shared" si="135"/>
        <v>S</v>
      </c>
      <c r="DX14" s="61">
        <f t="shared" si="18"/>
        <v>0</v>
      </c>
      <c r="DY14" s="242" t="str">
        <f>IF(details!AW14="","",details!AW14)</f>
        <v>a</v>
      </c>
      <c r="DZ14" s="83" t="str">
        <f t="shared" si="136"/>
        <v>BIOLOGY</v>
      </c>
      <c r="EA14" s="242">
        <f>IF(details!AX14="","",details!AX14)</f>
        <v>10</v>
      </c>
      <c r="EB14" s="242">
        <f>IF(details!AY14="","",details!AY14)</f>
        <v>10</v>
      </c>
      <c r="EC14" s="242">
        <f>IF(details!AZ14="","",details!AZ14)</f>
        <v>10</v>
      </c>
      <c r="ED14" s="151">
        <f t="shared" si="137"/>
        <v>30</v>
      </c>
      <c r="EE14" s="242" t="str">
        <f>IF(details!BA14="","",details!BA14)</f>
        <v/>
      </c>
      <c r="EF14" s="242">
        <f>IF(details!BB14="","",details!BB14)</f>
        <v>50</v>
      </c>
      <c r="EG14" s="242">
        <f>IF(details!BC14="","",details!BC14)</f>
        <v>20</v>
      </c>
      <c r="EH14" s="151">
        <f t="shared" si="138"/>
        <v>70</v>
      </c>
      <c r="EI14" s="482">
        <f t="shared" si="139"/>
        <v>80</v>
      </c>
      <c r="EJ14" s="482">
        <f t="shared" si="140"/>
        <v>100</v>
      </c>
      <c r="EK14" s="242">
        <f>IF(details!BD14="","",details!BD14)</f>
        <v>70</v>
      </c>
      <c r="EL14" s="242">
        <f>IF(details!BE14="","",details!BE14)</f>
        <v>30</v>
      </c>
      <c r="EM14" s="151">
        <f t="shared" si="141"/>
        <v>100</v>
      </c>
      <c r="EN14" s="151">
        <f t="shared" si="142"/>
        <v>150</v>
      </c>
      <c r="EO14" s="151">
        <f t="shared" si="143"/>
        <v>50</v>
      </c>
      <c r="EP14" s="304">
        <f t="shared" si="144"/>
        <v>200</v>
      </c>
      <c r="EQ14" s="263">
        <f t="shared" si="145"/>
        <v>0</v>
      </c>
      <c r="ER14" s="310">
        <f t="shared" si="146"/>
        <v>0</v>
      </c>
      <c r="ES14" s="61">
        <f t="shared" si="147"/>
        <v>70</v>
      </c>
      <c r="ET14" s="61">
        <f t="shared" si="148"/>
        <v>30</v>
      </c>
      <c r="EU14" s="61">
        <f t="shared" si="149"/>
        <v>20</v>
      </c>
      <c r="EV14" s="61">
        <f t="shared" si="150"/>
        <v>150</v>
      </c>
      <c r="EW14" s="61">
        <f t="shared" si="151"/>
        <v>50</v>
      </c>
      <c r="EX14" s="263">
        <f t="shared" si="152"/>
        <v>200</v>
      </c>
      <c r="EY14" s="310"/>
      <c r="EZ14" s="61" t="str">
        <f t="shared" si="153"/>
        <v>P</v>
      </c>
      <c r="FA14" s="61" t="str">
        <f t="shared" si="154"/>
        <v>P</v>
      </c>
      <c r="FB14" s="310" t="str">
        <f t="shared" si="155"/>
        <v>I</v>
      </c>
      <c r="FC14" s="242">
        <f>IF(details!BF14="","",details!BF14)</f>
        <v>10</v>
      </c>
      <c r="FD14" s="242">
        <f>IF(details!BG14="","",details!BG14)</f>
        <v>10</v>
      </c>
      <c r="FE14" s="242">
        <f>IF(details!BH14="","",details!BH14)</f>
        <v>10</v>
      </c>
      <c r="FF14" s="151">
        <f t="shared" si="156"/>
        <v>30</v>
      </c>
      <c r="FG14" s="242">
        <f>IF(details!BI14="","",details!BI14)</f>
        <v>70</v>
      </c>
      <c r="FH14" s="151">
        <f t="shared" si="157"/>
        <v>100</v>
      </c>
      <c r="FI14" s="242">
        <f>IF(details!BJ14="","",details!BJ14)</f>
        <v>100</v>
      </c>
      <c r="FJ14" s="298">
        <f t="shared" si="158"/>
        <v>200</v>
      </c>
      <c r="FK14" s="310">
        <f t="shared" si="159"/>
        <v>0</v>
      </c>
      <c r="FL14" s="310">
        <f t="shared" si="160"/>
        <v>0</v>
      </c>
      <c r="FM14" s="61">
        <f t="shared" si="161"/>
        <v>200</v>
      </c>
      <c r="FN14" s="310" t="str">
        <f t="shared" si="162"/>
        <v/>
      </c>
      <c r="FO14" s="310" t="str">
        <f t="shared" si="35"/>
        <v>A</v>
      </c>
      <c r="FP14" s="242">
        <f>IF(details!BK14="","",details!BK14)</f>
        <v>30</v>
      </c>
      <c r="FQ14" s="242">
        <f>IF(details!BL14="","",details!BL14)</f>
        <v>30</v>
      </c>
      <c r="FR14" s="242">
        <f>IF(details!BM14="","",details!BM14)</f>
        <v>40</v>
      </c>
      <c r="FS14" s="298">
        <f t="shared" si="163"/>
        <v>100</v>
      </c>
      <c r="FT14" s="310">
        <f t="shared" si="164"/>
        <v>0</v>
      </c>
      <c r="FU14" s="310">
        <f t="shared" si="165"/>
        <v>0</v>
      </c>
      <c r="FV14" s="61">
        <f t="shared" si="166"/>
        <v>100</v>
      </c>
      <c r="FW14" s="310" t="str">
        <f t="shared" si="167"/>
        <v/>
      </c>
      <c r="FX14" s="310" t="str">
        <f t="shared" si="36"/>
        <v>A</v>
      </c>
      <c r="FY14" s="310" t="str">
        <f t="shared" si="37"/>
        <v>D</v>
      </c>
      <c r="FZ14" s="310" t="str">
        <f t="shared" si="38"/>
        <v>D</v>
      </c>
      <c r="GA14" s="310" t="str">
        <f t="shared" si="39"/>
        <v>D</v>
      </c>
      <c r="GB14" s="310" t="str">
        <f t="shared" si="40"/>
        <v>D</v>
      </c>
      <c r="GC14" s="310" t="str">
        <f t="shared" si="41"/>
        <v>S</v>
      </c>
      <c r="GD14" s="310">
        <f t="shared" si="168"/>
        <v>0</v>
      </c>
      <c r="GE14" s="310">
        <f t="shared" si="169"/>
        <v>1</v>
      </c>
      <c r="GF14" s="310">
        <f t="shared" si="170"/>
        <v>0</v>
      </c>
      <c r="GG14" s="310">
        <f t="shared" si="171"/>
        <v>0</v>
      </c>
      <c r="GH14" s="310">
        <f t="shared" si="172"/>
        <v>0</v>
      </c>
      <c r="GI14" s="310" t="str">
        <f t="shared" si="173"/>
        <v/>
      </c>
      <c r="GJ14" s="69" t="str">
        <f t="shared" si="42"/>
        <v>SUPPL.</v>
      </c>
      <c r="GK14" s="63">
        <f>IF(details!CT14="","",details!CT14)</f>
        <v>130</v>
      </c>
      <c r="GL14" s="64" t="str">
        <f>IF(details!CU14="","",details!CU14)</f>
        <v/>
      </c>
      <c r="GM14" s="63">
        <f>IF(details!CX14="","",details!CX14)</f>
        <v>206</v>
      </c>
      <c r="GN14" s="64" t="str">
        <f>IF(details!CY14="","",details!CY14)</f>
        <v/>
      </c>
      <c r="GO14" s="63">
        <f>IF(details!DB14="","",details!DB14)</f>
        <v>264</v>
      </c>
      <c r="GP14" s="64" t="str">
        <f>IF(details!DC14="","",details!DC14)</f>
        <v/>
      </c>
      <c r="GQ14" s="63">
        <f>IF(details!DF14="","",details!DF14)</f>
        <v>316</v>
      </c>
      <c r="GR14" s="64" t="str">
        <f>IF(details!DG14="","",details!DG14)</f>
        <v/>
      </c>
      <c r="GS14" s="63">
        <f>IF(details!DJ14="","",details!DJ14)</f>
        <v>362</v>
      </c>
      <c r="GT14" s="64">
        <f>IF(details!DK14="","",details!DK14)</f>
        <v>0</v>
      </c>
      <c r="GU14" s="274">
        <f t="shared" si="207"/>
        <v>0</v>
      </c>
      <c r="GV14" s="242" t="str">
        <f t="shared" si="43"/>
        <v>D</v>
      </c>
      <c r="GW14" s="242" t="str">
        <f t="shared" si="174"/>
        <v/>
      </c>
      <c r="GX14" s="353" t="str">
        <f t="shared" si="44"/>
        <v/>
      </c>
      <c r="GY14" s="242" t="str">
        <f t="shared" si="45"/>
        <v>D</v>
      </c>
      <c r="GZ14" s="72" t="str">
        <f t="shared" si="175"/>
        <v/>
      </c>
      <c r="HA14" s="353" t="str">
        <f t="shared" si="46"/>
        <v/>
      </c>
      <c r="HB14" s="73" t="str">
        <f t="shared" si="47"/>
        <v>D</v>
      </c>
      <c r="HC14" s="242" t="str">
        <f t="shared" si="48"/>
        <v/>
      </c>
      <c r="HD14" s="242" t="str">
        <f t="shared" si="49"/>
        <v>D</v>
      </c>
      <c r="HE14" s="242" t="str">
        <f t="shared" si="50"/>
        <v/>
      </c>
      <c r="HF14" s="242" t="str">
        <f t="shared" si="51"/>
        <v/>
      </c>
      <c r="HG14" s="276" t="str">
        <f t="shared" si="52"/>
        <v/>
      </c>
      <c r="HH14" s="242" t="str">
        <f t="shared" si="53"/>
        <v/>
      </c>
      <c r="HI14" s="242" t="str">
        <f t="shared" si="54"/>
        <v/>
      </c>
      <c r="HJ14" s="242" t="str">
        <f t="shared" si="55"/>
        <v/>
      </c>
      <c r="HK14" s="242" t="str">
        <f t="shared" si="56"/>
        <v/>
      </c>
      <c r="HL14" s="353" t="str">
        <f t="shared" si="57"/>
        <v/>
      </c>
      <c r="HM14" s="73" t="str">
        <f t="shared" si="58"/>
        <v>D</v>
      </c>
      <c r="HN14" s="242" t="str">
        <f t="shared" si="59"/>
        <v/>
      </c>
      <c r="HO14" s="242" t="str">
        <f t="shared" si="60"/>
        <v>D</v>
      </c>
      <c r="HP14" s="242" t="str">
        <f t="shared" si="61"/>
        <v/>
      </c>
      <c r="HQ14" s="242" t="str">
        <f t="shared" si="62"/>
        <v/>
      </c>
      <c r="HR14" s="354" t="str">
        <f t="shared" si="63"/>
        <v/>
      </c>
      <c r="HS14" s="302" t="str">
        <f t="shared" si="64"/>
        <v/>
      </c>
      <c r="HT14" s="242" t="str">
        <f t="shared" si="65"/>
        <v/>
      </c>
      <c r="HU14" s="242" t="str">
        <f t="shared" si="66"/>
        <v/>
      </c>
      <c r="HV14" s="242" t="str">
        <f t="shared" si="67"/>
        <v/>
      </c>
      <c r="HW14" s="353" t="str">
        <f t="shared" si="68"/>
        <v/>
      </c>
      <c r="HX14" s="73" t="str">
        <f t="shared" si="69"/>
        <v>S</v>
      </c>
      <c r="HY14" s="242" t="str">
        <f t="shared" si="70"/>
        <v/>
      </c>
      <c r="HZ14" s="242" t="str">
        <f t="shared" si="71"/>
        <v>S</v>
      </c>
      <c r="IA14" s="242" t="str">
        <f t="shared" si="72"/>
        <v/>
      </c>
      <c r="IB14" s="242" t="str">
        <f t="shared" si="73"/>
        <v/>
      </c>
      <c r="IC14" s="242" t="str">
        <f t="shared" si="74"/>
        <v/>
      </c>
      <c r="ID14" s="242" t="str">
        <f t="shared" si="75"/>
        <v/>
      </c>
      <c r="IE14" s="242" t="str">
        <f t="shared" si="76"/>
        <v/>
      </c>
      <c r="IF14" s="242" t="str">
        <f t="shared" si="77"/>
        <v/>
      </c>
      <c r="IG14" s="242" t="str">
        <f t="shared" si="78"/>
        <v/>
      </c>
      <c r="IH14" s="353" t="str">
        <f t="shared" si="79"/>
        <v/>
      </c>
      <c r="II14" s="242" t="str">
        <f t="shared" si="80"/>
        <v>A</v>
      </c>
      <c r="IJ14" s="242" t="str">
        <f t="shared" si="81"/>
        <v>A</v>
      </c>
      <c r="IK14" s="242" t="str">
        <f t="shared" si="82"/>
        <v xml:space="preserve">    </v>
      </c>
      <c r="IL14" s="242" t="str">
        <f t="shared" si="83"/>
        <v xml:space="preserve">    MATHEMATICS</v>
      </c>
      <c r="IM14" s="242" t="str">
        <f t="shared" si="84"/>
        <v xml:space="preserve">    </v>
      </c>
      <c r="IN14" s="242" t="str">
        <f t="shared" si="85"/>
        <v xml:space="preserve">        </v>
      </c>
      <c r="IO14" s="242" t="str">
        <f t="shared" si="86"/>
        <v xml:space="preserve">HINDI COMPULSORY  PHYSICS CHEMISTRY </v>
      </c>
      <c r="IP14" s="242" t="str">
        <f t="shared" si="87"/>
        <v>SUPPL.</v>
      </c>
      <c r="IQ14" s="62">
        <f t="shared" si="176"/>
        <v>898</v>
      </c>
      <c r="IR14" s="68">
        <f t="shared" si="88"/>
        <v>89.8</v>
      </c>
      <c r="IS14" s="242" t="str">
        <f t="shared" si="89"/>
        <v/>
      </c>
      <c r="IT14" s="70" t="str">
        <f t="shared" si="90"/>
        <v/>
      </c>
      <c r="IU14" s="71" t="str" cm="1">
        <f t="array" ref="IU14">IF(IT14="","",SUMPRODUCT((IT14&lt;IT$9:IT$108)/COUNTIF(IT$9:IT$108,IT$9:IT$108)))</f>
        <v/>
      </c>
      <c r="IV14" s="242" t="str">
        <f>IF(OR(IP14="SUPPL.",IP14="RE-EXAM."),'result subject-wise'!AR14,IP14)</f>
        <v/>
      </c>
      <c r="IW14" s="355" t="str">
        <f t="shared" si="91"/>
        <v/>
      </c>
      <c r="IX14" s="356">
        <f t="shared" si="92"/>
        <v>89.8</v>
      </c>
      <c r="IY14" s="242" t="str">
        <f t="shared" si="28"/>
        <v/>
      </c>
      <c r="IZ14" s="183"/>
      <c r="JA14" s="276" t="str">
        <f t="shared" si="177"/>
        <v/>
      </c>
      <c r="JB14" s="357" t="str">
        <f>'full report'!Y157</f>
        <v/>
      </c>
      <c r="JC14" s="352"/>
      <c r="JD14"/>
      <c r="JE14" s="404" t="s">
        <v>207</v>
      </c>
      <c r="JF14" s="390">
        <f t="shared" si="178"/>
        <v>0</v>
      </c>
      <c r="JG14" s="390">
        <f t="shared" si="179"/>
        <v>0</v>
      </c>
      <c r="JH14" s="390">
        <f t="shared" si="180"/>
        <v>0</v>
      </c>
      <c r="JI14" s="390">
        <f t="shared" si="181"/>
        <v>0</v>
      </c>
      <c r="JJ14" s="390">
        <f t="shared" si="182"/>
        <v>0</v>
      </c>
      <c r="JK14" s="390">
        <f t="shared" si="183"/>
        <v>0</v>
      </c>
      <c r="JL14" s="390">
        <f t="shared" si="184"/>
        <v>0</v>
      </c>
      <c r="JM14" s="390">
        <f t="shared" si="185"/>
        <v>0</v>
      </c>
      <c r="JN14" s="390">
        <f t="shared" si="186"/>
        <v>0</v>
      </c>
      <c r="JO14" s="390">
        <f t="shared" si="187"/>
        <v>0</v>
      </c>
      <c r="JP14" s="390">
        <f t="shared" si="188"/>
        <v>0</v>
      </c>
      <c r="JQ14" s="390">
        <f t="shared" si="189"/>
        <v>0</v>
      </c>
      <c r="JR14" s="390">
        <f t="shared" si="190"/>
        <v>0</v>
      </c>
      <c r="JS14" s="390">
        <f t="shared" si="191"/>
        <v>0</v>
      </c>
      <c r="JT14" s="390">
        <f t="shared" si="192"/>
        <v>0</v>
      </c>
      <c r="JU14" s="390">
        <f t="shared" si="193"/>
        <v>0</v>
      </c>
      <c r="JV14" s="390">
        <f t="shared" si="194"/>
        <v>0</v>
      </c>
      <c r="JW14" s="390">
        <f t="shared" si="195"/>
        <v>0</v>
      </c>
      <c r="JX14" s="390">
        <f t="shared" si="196"/>
        <v>0</v>
      </c>
      <c r="JY14" s="390">
        <f t="shared" si="197"/>
        <v>0</v>
      </c>
      <c r="JZ14" s="390">
        <f t="shared" si="198"/>
        <v>0</v>
      </c>
      <c r="KA14" s="390">
        <f t="shared" si="199"/>
        <v>0</v>
      </c>
      <c r="KB14" s="390">
        <f t="shared" si="200"/>
        <v>0</v>
      </c>
      <c r="KC14" s="390">
        <f t="shared" si="201"/>
        <v>0</v>
      </c>
      <c r="KD14" s="390">
        <f t="shared" si="202"/>
        <v>0</v>
      </c>
      <c r="KE14" s="390">
        <f t="shared" si="203"/>
        <v>0</v>
      </c>
      <c r="KF14" s="390"/>
      <c r="KG14" s="390">
        <f t="shared" si="208"/>
        <v>0</v>
      </c>
      <c r="KH14" s="405">
        <f t="shared" si="209"/>
        <v>0</v>
      </c>
    </row>
    <row r="15" spans="1:294" s="276" customFormat="1" ht="13" customHeight="1">
      <c r="A15" s="313">
        <f>IF(details!A15="","",details!A15)</f>
        <v>7</v>
      </c>
      <c r="B15" s="242" t="str">
        <f>IF(details!B15="","",details!B15)</f>
        <v/>
      </c>
      <c r="C15" s="242" t="str">
        <f>IF(details!C15="","",details!C15)</f>
        <v/>
      </c>
      <c r="D15" s="242" t="str">
        <f>IF(details!D15="","",details!D15)</f>
        <v/>
      </c>
      <c r="E15" s="304">
        <f>IF(details!E15="","",details!E15)</f>
        <v>11107</v>
      </c>
      <c r="F15" s="67" t="str">
        <f>IF(details!F15="","",details!F15)</f>
        <v/>
      </c>
      <c r="G15" s="83" t="str">
        <f>IF(details!G15="","",details!G15)</f>
        <v>A 007</v>
      </c>
      <c r="H15" s="83" t="str">
        <f>IF(details!H15="","",details!H15)</f>
        <v>B 007</v>
      </c>
      <c r="I15" s="83" t="str">
        <f>IF(details!I15="","",details!I15)</f>
        <v>C 007</v>
      </c>
      <c r="J15" s="242">
        <f>IF(details!J15="","",details!J15)</f>
        <v>10</v>
      </c>
      <c r="K15" s="242">
        <f>IF(details!K15="","",details!K15)</f>
        <v>10</v>
      </c>
      <c r="L15" s="242">
        <f>IF(details!L15="","",details!L15)</f>
        <v>8</v>
      </c>
      <c r="M15" s="151">
        <f t="shared" si="93"/>
        <v>28</v>
      </c>
      <c r="N15" s="479">
        <f>IF(details!M15="","",details!M15)</f>
        <v>2</v>
      </c>
      <c r="O15" s="242">
        <f>IF(details!N15="","",details!N15)</f>
        <v>70</v>
      </c>
      <c r="P15" s="151">
        <f t="shared" si="94"/>
        <v>100</v>
      </c>
      <c r="Q15" s="242">
        <f>IF(details!O15="","",details!O15)</f>
        <v>100</v>
      </c>
      <c r="R15" s="298">
        <f t="shared" si="95"/>
        <v>200</v>
      </c>
      <c r="S15" s="310">
        <f>COUNTIF(J15:L15,"NA")*J$6+COUNTIF(J15:L15,"ML")*J$6+COUNTIF(M15,"ML")*M$6+COUNTIF(M15,"NAl")*M$6</f>
        <v>0</v>
      </c>
      <c r="T15" s="61">
        <f t="shared" si="20"/>
        <v>200</v>
      </c>
      <c r="U15" s="310" t="str">
        <f t="shared" si="29"/>
        <v/>
      </c>
      <c r="V15" s="310" t="str">
        <f t="shared" si="21"/>
        <v>P</v>
      </c>
      <c r="W15" s="310" t="str">
        <f t="shared" si="30"/>
        <v>D</v>
      </c>
      <c r="X15" s="242">
        <f>IF(details!P15="","",details!P15)</f>
        <v>10</v>
      </c>
      <c r="Y15" s="242">
        <f>IF(details!Q15="","",details!Q15)</f>
        <v>10</v>
      </c>
      <c r="Z15" s="242">
        <f>IF(details!R15="","",details!R15)</f>
        <v>8</v>
      </c>
      <c r="AA15" s="151">
        <f t="shared" si="96"/>
        <v>28</v>
      </c>
      <c r="AB15" s="479">
        <f>IF(details!S15="","",details!S15)</f>
        <v>2</v>
      </c>
      <c r="AC15" s="242">
        <f>IF(details!T15="","",details!T15)</f>
        <v>70</v>
      </c>
      <c r="AD15" s="151">
        <f t="shared" si="97"/>
        <v>100</v>
      </c>
      <c r="AE15" s="242">
        <f>IF(details!U15="","",details!U15)</f>
        <v>100</v>
      </c>
      <c r="AF15" s="298">
        <f t="shared" si="98"/>
        <v>200</v>
      </c>
      <c r="AG15" s="310">
        <f t="shared" ref="AG15:AG73" si="210">COUNTIF(X15:Z15,"NA")*10</f>
        <v>0</v>
      </c>
      <c r="AH15" s="61">
        <f t="shared" si="22"/>
        <v>200</v>
      </c>
      <c r="AI15" s="310" t="str">
        <f t="shared" si="31"/>
        <v/>
      </c>
      <c r="AJ15" s="310" t="str">
        <f t="shared" si="99"/>
        <v>P</v>
      </c>
      <c r="AK15" s="310" t="str">
        <f t="shared" si="100"/>
        <v>D</v>
      </c>
      <c r="AL15" s="242" t="str">
        <f>IF(details!V15="","",details!V15)</f>
        <v>b</v>
      </c>
      <c r="AM15" s="83" t="str">
        <f t="shared" si="101"/>
        <v>PHYSICS</v>
      </c>
      <c r="AN15" s="242">
        <f>IF(details!W15="","",details!W15)</f>
        <v>10</v>
      </c>
      <c r="AO15" s="242">
        <f>IF(details!X15="","",details!X15)</f>
        <v>10</v>
      </c>
      <c r="AP15" s="242">
        <f>IF(details!Y15="","",details!Y15)</f>
        <v>9</v>
      </c>
      <c r="AQ15" s="151">
        <f t="shared" si="102"/>
        <v>29</v>
      </c>
      <c r="AR15" s="479">
        <f>IF(details!Z15="","",details!Z15)</f>
        <v>1</v>
      </c>
      <c r="AS15" s="242">
        <f>IF(details!AA15="","",details!AA15)</f>
        <v>30</v>
      </c>
      <c r="AT15" s="242">
        <f>IF(details!AB15="","",details!AB15)</f>
        <v>20</v>
      </c>
      <c r="AU15" s="151">
        <f t="shared" si="103"/>
        <v>50</v>
      </c>
      <c r="AV15" s="482">
        <f t="shared" si="23"/>
        <v>60</v>
      </c>
      <c r="AW15" s="482">
        <f t="shared" si="24"/>
        <v>80</v>
      </c>
      <c r="AX15" s="242">
        <f>IF(details!AC15="","",details!AC15)</f>
        <v>70</v>
      </c>
      <c r="AY15" s="242">
        <f>IF(details!AD15="","",details!AD15)</f>
        <v>30</v>
      </c>
      <c r="AZ15" s="151">
        <f t="shared" si="104"/>
        <v>100</v>
      </c>
      <c r="BA15" s="151">
        <f t="shared" si="105"/>
        <v>130</v>
      </c>
      <c r="BB15" s="151">
        <f t="shared" si="106"/>
        <v>50</v>
      </c>
      <c r="BC15" s="304">
        <f t="shared" si="107"/>
        <v>180</v>
      </c>
      <c r="BD15" s="263">
        <f t="shared" si="108"/>
        <v>0</v>
      </c>
      <c r="BE15" s="310">
        <f t="shared" si="109"/>
        <v>0</v>
      </c>
      <c r="BF15" s="61">
        <f t="shared" si="1"/>
        <v>70</v>
      </c>
      <c r="BG15" s="61">
        <f t="shared" si="110"/>
        <v>30</v>
      </c>
      <c r="BH15" s="61">
        <f t="shared" si="111"/>
        <v>20</v>
      </c>
      <c r="BI15" s="61">
        <f t="shared" si="2"/>
        <v>150</v>
      </c>
      <c r="BJ15" s="61">
        <f t="shared" si="3"/>
        <v>50</v>
      </c>
      <c r="BK15" s="263">
        <f t="shared" si="4"/>
        <v>200</v>
      </c>
      <c r="BL15" s="310" t="str">
        <f t="shared" si="5"/>
        <v/>
      </c>
      <c r="BM15" s="61" t="str">
        <f t="shared" si="6"/>
        <v>P</v>
      </c>
      <c r="BN15" s="61" t="str">
        <f t="shared" si="7"/>
        <v>P</v>
      </c>
      <c r="BO15" s="310" t="str">
        <f t="shared" si="8"/>
        <v>D</v>
      </c>
      <c r="BP15" s="242" t="str">
        <f>IF(details!AE15="","",details!AE15)</f>
        <v>b</v>
      </c>
      <c r="BQ15" s="83" t="str">
        <f t="shared" si="112"/>
        <v>CHEMISTRY</v>
      </c>
      <c r="BR15" s="242">
        <f>IF(details!AF15="","",details!AF15)</f>
        <v>10</v>
      </c>
      <c r="BS15" s="242">
        <f>IF(details!AG15="","",details!AG15)</f>
        <v>10</v>
      </c>
      <c r="BT15" s="242">
        <f>IF(details!AH15="","",details!AH15)</f>
        <v>9</v>
      </c>
      <c r="BU15" s="151">
        <f t="shared" si="113"/>
        <v>29</v>
      </c>
      <c r="BV15" s="479">
        <f>IF(details!AI15="","",details!AI15)</f>
        <v>1</v>
      </c>
      <c r="BW15" s="242">
        <f>IF(details!AJ15="","",details!AJ15)</f>
        <v>50</v>
      </c>
      <c r="BX15" s="242">
        <f>IF(details!AK15="","",details!AK15)</f>
        <v>20</v>
      </c>
      <c r="BY15" s="151">
        <f t="shared" si="114"/>
        <v>70</v>
      </c>
      <c r="BZ15" s="482">
        <f t="shared" si="115"/>
        <v>80</v>
      </c>
      <c r="CA15" s="482">
        <f t="shared" si="116"/>
        <v>100</v>
      </c>
      <c r="CB15" s="242">
        <f>IF(details!AL15="","",details!AL15)</f>
        <v>70</v>
      </c>
      <c r="CC15" s="242">
        <f>IF(details!AM15="","",details!AM15)</f>
        <v>30</v>
      </c>
      <c r="CD15" s="151">
        <f t="shared" si="117"/>
        <v>100</v>
      </c>
      <c r="CE15" s="151">
        <f t="shared" si="118"/>
        <v>150</v>
      </c>
      <c r="CF15" s="151">
        <f t="shared" si="119"/>
        <v>50</v>
      </c>
      <c r="CG15" s="304">
        <f t="shared" si="32"/>
        <v>200</v>
      </c>
      <c r="CH15" s="263">
        <f t="shared" si="9"/>
        <v>0</v>
      </c>
      <c r="CI15" s="310">
        <f t="shared" si="10"/>
        <v>0</v>
      </c>
      <c r="CJ15" s="61">
        <f t="shared" si="11"/>
        <v>70</v>
      </c>
      <c r="CK15" s="61">
        <f t="shared" si="33"/>
        <v>30</v>
      </c>
      <c r="CL15" s="61">
        <f t="shared" si="120"/>
        <v>20</v>
      </c>
      <c r="CM15" s="61">
        <f t="shared" si="12"/>
        <v>150</v>
      </c>
      <c r="CN15" s="61">
        <f t="shared" si="13"/>
        <v>50</v>
      </c>
      <c r="CO15" s="263">
        <f t="shared" si="14"/>
        <v>200</v>
      </c>
      <c r="CP15" s="310" t="str">
        <f t="shared" si="15"/>
        <v/>
      </c>
      <c r="CQ15" s="61" t="str">
        <f t="shared" si="16"/>
        <v>P</v>
      </c>
      <c r="CR15" s="61" t="str">
        <f t="shared" si="17"/>
        <v>P</v>
      </c>
      <c r="CS15" s="310" t="str">
        <f t="shared" si="25"/>
        <v>D</v>
      </c>
      <c r="CT15" s="242" t="str">
        <f>IF(details!AN15="","",details!AN15)</f>
        <v>b</v>
      </c>
      <c r="CU15" s="83" t="str">
        <f t="shared" si="121"/>
        <v>MATHEMATICS</v>
      </c>
      <c r="CV15" s="242">
        <f>IF(details!AO15="","",details!AO15)</f>
        <v>10</v>
      </c>
      <c r="CW15" s="242">
        <f>IF(details!AP15="","",details!AP15)</f>
        <v>10</v>
      </c>
      <c r="CX15" s="242">
        <f>IF(details!AQ15="","",details!AQ15)</f>
        <v>9</v>
      </c>
      <c r="CY15" s="151">
        <f t="shared" si="122"/>
        <v>29</v>
      </c>
      <c r="CZ15" s="479">
        <f>IF(details!AR15="","",details!AR15)</f>
        <v>1</v>
      </c>
      <c r="DA15" s="242">
        <f>IF(details!AS15="","",details!AS15)</f>
        <v>70</v>
      </c>
      <c r="DB15" s="242" t="str">
        <f>IF(details!AT15="","",details!AT15)</f>
        <v/>
      </c>
      <c r="DC15" s="151">
        <f t="shared" si="123"/>
        <v>70</v>
      </c>
      <c r="DD15" s="482">
        <f t="shared" si="124"/>
        <v>100</v>
      </c>
      <c r="DE15" s="482">
        <f t="shared" si="125"/>
        <v>100</v>
      </c>
      <c r="DF15" s="242">
        <f>IF(details!AU15="","",details!AU15)</f>
        <v>18</v>
      </c>
      <c r="DG15" s="242" t="str">
        <f>IF(details!AV15="","",details!AV15)</f>
        <v/>
      </c>
      <c r="DH15" s="151">
        <f t="shared" si="204"/>
        <v>18</v>
      </c>
      <c r="DI15" s="151">
        <f t="shared" si="205"/>
        <v>118</v>
      </c>
      <c r="DJ15" s="151" t="str">
        <f t="shared" si="126"/>
        <v/>
      </c>
      <c r="DK15" s="304">
        <f t="shared" si="206"/>
        <v>118</v>
      </c>
      <c r="DL15" s="263">
        <f t="shared" si="127"/>
        <v>0</v>
      </c>
      <c r="DM15" s="310" t="str">
        <f t="shared" si="128"/>
        <v/>
      </c>
      <c r="DN15" s="61">
        <f t="shared" si="129"/>
        <v>100</v>
      </c>
      <c r="DO15" s="61" t="str">
        <f t="shared" si="26"/>
        <v/>
      </c>
      <c r="DP15" s="61" t="str">
        <f t="shared" si="27"/>
        <v/>
      </c>
      <c r="DQ15" s="61">
        <f t="shared" si="130"/>
        <v>200</v>
      </c>
      <c r="DR15" s="61" t="str">
        <f t="shared" si="131"/>
        <v/>
      </c>
      <c r="DS15" s="263">
        <f t="shared" si="34"/>
        <v>200</v>
      </c>
      <c r="DT15" s="310" t="str">
        <f t="shared" si="132"/>
        <v/>
      </c>
      <c r="DU15" s="61" t="str">
        <f t="shared" si="133"/>
        <v>S</v>
      </c>
      <c r="DV15" s="61" t="str">
        <f t="shared" si="134"/>
        <v/>
      </c>
      <c r="DW15" s="310" t="str">
        <f t="shared" si="135"/>
        <v>S</v>
      </c>
      <c r="DX15" s="61">
        <f t="shared" si="18"/>
        <v>0</v>
      </c>
      <c r="DY15" s="242" t="str">
        <f>IF(details!AW15="","",details!AW15)</f>
        <v>a</v>
      </c>
      <c r="DZ15" s="83" t="str">
        <f t="shared" si="136"/>
        <v>BIOLOGY</v>
      </c>
      <c r="EA15" s="242">
        <f>IF(details!AX15="","",details!AX15)</f>
        <v>10</v>
      </c>
      <c r="EB15" s="242">
        <f>IF(details!AY15="","",details!AY15)</f>
        <v>10</v>
      </c>
      <c r="EC15" s="242">
        <f>IF(details!AZ15="","",details!AZ15)</f>
        <v>10</v>
      </c>
      <c r="ED15" s="151">
        <f t="shared" si="137"/>
        <v>30</v>
      </c>
      <c r="EE15" s="242" t="str">
        <f>IF(details!BA15="","",details!BA15)</f>
        <v/>
      </c>
      <c r="EF15" s="242">
        <f>IF(details!BB15="","",details!BB15)</f>
        <v>50</v>
      </c>
      <c r="EG15" s="242">
        <f>IF(details!BC15="","",details!BC15)</f>
        <v>20</v>
      </c>
      <c r="EH15" s="151">
        <f t="shared" si="138"/>
        <v>70</v>
      </c>
      <c r="EI15" s="482">
        <f t="shared" si="139"/>
        <v>80</v>
      </c>
      <c r="EJ15" s="482">
        <f t="shared" si="140"/>
        <v>100</v>
      </c>
      <c r="EK15" s="242">
        <f>IF(details!BD15="","",details!BD15)</f>
        <v>70</v>
      </c>
      <c r="EL15" s="242">
        <f>IF(details!BE15="","",details!BE15)</f>
        <v>30</v>
      </c>
      <c r="EM15" s="151">
        <f t="shared" si="141"/>
        <v>100</v>
      </c>
      <c r="EN15" s="151">
        <f t="shared" si="142"/>
        <v>150</v>
      </c>
      <c r="EO15" s="151">
        <f t="shared" si="143"/>
        <v>50</v>
      </c>
      <c r="EP15" s="304">
        <f t="shared" si="144"/>
        <v>200</v>
      </c>
      <c r="EQ15" s="263">
        <f t="shared" si="145"/>
        <v>0</v>
      </c>
      <c r="ER15" s="310">
        <f t="shared" si="146"/>
        <v>0</v>
      </c>
      <c r="ES15" s="61">
        <f t="shared" si="147"/>
        <v>70</v>
      </c>
      <c r="ET15" s="61">
        <f t="shared" si="148"/>
        <v>30</v>
      </c>
      <c r="EU15" s="61">
        <f t="shared" si="149"/>
        <v>20</v>
      </c>
      <c r="EV15" s="61">
        <f t="shared" si="150"/>
        <v>150</v>
      </c>
      <c r="EW15" s="61">
        <f t="shared" si="151"/>
        <v>50</v>
      </c>
      <c r="EX15" s="263">
        <f t="shared" si="152"/>
        <v>200</v>
      </c>
      <c r="EY15" s="310"/>
      <c r="EZ15" s="61" t="str">
        <f t="shared" si="153"/>
        <v>P</v>
      </c>
      <c r="FA15" s="61" t="str">
        <f t="shared" si="154"/>
        <v>P</v>
      </c>
      <c r="FB15" s="310" t="str">
        <f t="shared" si="155"/>
        <v>I</v>
      </c>
      <c r="FC15" s="242">
        <f>IF(details!BF15="","",details!BF15)</f>
        <v>10</v>
      </c>
      <c r="FD15" s="242">
        <f>IF(details!BG15="","",details!BG15)</f>
        <v>10</v>
      </c>
      <c r="FE15" s="242">
        <f>IF(details!BH15="","",details!BH15)</f>
        <v>10</v>
      </c>
      <c r="FF15" s="151">
        <f t="shared" si="156"/>
        <v>30</v>
      </c>
      <c r="FG15" s="242">
        <f>IF(details!BI15="","",details!BI15)</f>
        <v>70</v>
      </c>
      <c r="FH15" s="151">
        <f t="shared" si="157"/>
        <v>100</v>
      </c>
      <c r="FI15" s="242">
        <f>IF(details!BJ15="","",details!BJ15)</f>
        <v>100</v>
      </c>
      <c r="FJ15" s="298">
        <f t="shared" si="158"/>
        <v>200</v>
      </c>
      <c r="FK15" s="310">
        <f t="shared" si="159"/>
        <v>0</v>
      </c>
      <c r="FL15" s="310">
        <f t="shared" si="160"/>
        <v>0</v>
      </c>
      <c r="FM15" s="61">
        <f t="shared" si="161"/>
        <v>200</v>
      </c>
      <c r="FN15" s="310" t="str">
        <f t="shared" si="162"/>
        <v/>
      </c>
      <c r="FO15" s="310" t="str">
        <f t="shared" si="35"/>
        <v>A</v>
      </c>
      <c r="FP15" s="242">
        <f>IF(details!BK15="","",details!BK15)</f>
        <v>30</v>
      </c>
      <c r="FQ15" s="242">
        <f>IF(details!BL15="","",details!BL15)</f>
        <v>30</v>
      </c>
      <c r="FR15" s="242">
        <f>IF(details!BM15="","",details!BM15)</f>
        <v>40</v>
      </c>
      <c r="FS15" s="298">
        <f t="shared" si="163"/>
        <v>100</v>
      </c>
      <c r="FT15" s="310">
        <f t="shared" si="164"/>
        <v>0</v>
      </c>
      <c r="FU15" s="310">
        <f t="shared" si="165"/>
        <v>0</v>
      </c>
      <c r="FV15" s="61">
        <f t="shared" si="166"/>
        <v>100</v>
      </c>
      <c r="FW15" s="310" t="str">
        <f t="shared" si="167"/>
        <v/>
      </c>
      <c r="FX15" s="310" t="str">
        <f t="shared" si="36"/>
        <v>A</v>
      </c>
      <c r="FY15" s="310" t="str">
        <f t="shared" si="37"/>
        <v>D</v>
      </c>
      <c r="FZ15" s="310" t="str">
        <f t="shared" si="38"/>
        <v>D</v>
      </c>
      <c r="GA15" s="310" t="str">
        <f t="shared" si="39"/>
        <v>D</v>
      </c>
      <c r="GB15" s="310" t="str">
        <f t="shared" si="40"/>
        <v>D</v>
      </c>
      <c r="GC15" s="310" t="str">
        <f t="shared" si="41"/>
        <v>S</v>
      </c>
      <c r="GD15" s="310">
        <f t="shared" si="168"/>
        <v>0</v>
      </c>
      <c r="GE15" s="310">
        <f t="shared" si="169"/>
        <v>1</v>
      </c>
      <c r="GF15" s="310">
        <f t="shared" si="170"/>
        <v>0</v>
      </c>
      <c r="GG15" s="310">
        <f t="shared" si="171"/>
        <v>0</v>
      </c>
      <c r="GH15" s="310">
        <f t="shared" si="172"/>
        <v>0</v>
      </c>
      <c r="GI15" s="310" t="str">
        <f t="shared" si="173"/>
        <v/>
      </c>
      <c r="GJ15" s="69" t="str">
        <f t="shared" si="42"/>
        <v>SUPPL.</v>
      </c>
      <c r="GK15" s="63">
        <f>IF(details!CT15="","",details!CT15)</f>
        <v>130</v>
      </c>
      <c r="GL15" s="64" t="str">
        <f>IF(details!CU15="","",details!CU15)</f>
        <v/>
      </c>
      <c r="GM15" s="63">
        <f>IF(details!CX15="","",details!CX15)</f>
        <v>206</v>
      </c>
      <c r="GN15" s="64" t="str">
        <f>IF(details!CY15="","",details!CY15)</f>
        <v/>
      </c>
      <c r="GO15" s="63">
        <f>IF(details!DB15="","",details!DB15)</f>
        <v>264</v>
      </c>
      <c r="GP15" s="64" t="str">
        <f>IF(details!DC15="","",details!DC15)</f>
        <v/>
      </c>
      <c r="GQ15" s="63">
        <f>IF(details!DF15="","",details!DF15)</f>
        <v>316</v>
      </c>
      <c r="GR15" s="64" t="str">
        <f>IF(details!DG15="","",details!DG15)</f>
        <v/>
      </c>
      <c r="GS15" s="63">
        <f>IF(details!DJ15="","",details!DJ15)</f>
        <v>362</v>
      </c>
      <c r="GT15" s="64">
        <f>IF(details!DK15="","",details!DK15)</f>
        <v>0</v>
      </c>
      <c r="GU15" s="274">
        <f t="shared" si="207"/>
        <v>0</v>
      </c>
      <c r="GV15" s="242" t="str">
        <f t="shared" si="43"/>
        <v>D</v>
      </c>
      <c r="GW15" s="242" t="str">
        <f t="shared" si="174"/>
        <v/>
      </c>
      <c r="GX15" s="353" t="str">
        <f t="shared" si="44"/>
        <v/>
      </c>
      <c r="GY15" s="242" t="str">
        <f t="shared" si="45"/>
        <v>D</v>
      </c>
      <c r="GZ15" s="72" t="str">
        <f t="shared" si="175"/>
        <v/>
      </c>
      <c r="HA15" s="353" t="str">
        <f t="shared" si="46"/>
        <v/>
      </c>
      <c r="HB15" s="73" t="str">
        <f t="shared" si="47"/>
        <v>D</v>
      </c>
      <c r="HC15" s="242" t="str">
        <f t="shared" si="48"/>
        <v/>
      </c>
      <c r="HD15" s="242" t="str">
        <f t="shared" si="49"/>
        <v>D</v>
      </c>
      <c r="HE15" s="242" t="str">
        <f t="shared" si="50"/>
        <v/>
      </c>
      <c r="HF15" s="242" t="str">
        <f t="shared" si="51"/>
        <v/>
      </c>
      <c r="HG15" s="276" t="str">
        <f t="shared" si="52"/>
        <v/>
      </c>
      <c r="HH15" s="242" t="str">
        <f t="shared" si="53"/>
        <v/>
      </c>
      <c r="HI15" s="242" t="str">
        <f t="shared" si="54"/>
        <v/>
      </c>
      <c r="HJ15" s="242" t="str">
        <f t="shared" si="55"/>
        <v/>
      </c>
      <c r="HK15" s="242" t="str">
        <f t="shared" si="56"/>
        <v/>
      </c>
      <c r="HL15" s="353" t="str">
        <f t="shared" si="57"/>
        <v/>
      </c>
      <c r="HM15" s="73" t="str">
        <f t="shared" si="58"/>
        <v>D</v>
      </c>
      <c r="HN15" s="242" t="str">
        <f t="shared" si="59"/>
        <v/>
      </c>
      <c r="HO15" s="242" t="str">
        <f t="shared" si="60"/>
        <v>D</v>
      </c>
      <c r="HP15" s="242" t="str">
        <f t="shared" si="61"/>
        <v/>
      </c>
      <c r="HQ15" s="242" t="str">
        <f t="shared" si="62"/>
        <v/>
      </c>
      <c r="HR15" s="354" t="str">
        <f t="shared" si="63"/>
        <v/>
      </c>
      <c r="HS15" s="302" t="str">
        <f t="shared" si="64"/>
        <v/>
      </c>
      <c r="HT15" s="242" t="str">
        <f t="shared" si="65"/>
        <v/>
      </c>
      <c r="HU15" s="242" t="str">
        <f t="shared" si="66"/>
        <v/>
      </c>
      <c r="HV15" s="242" t="str">
        <f t="shared" si="67"/>
        <v/>
      </c>
      <c r="HW15" s="353" t="str">
        <f t="shared" si="68"/>
        <v/>
      </c>
      <c r="HX15" s="73" t="str">
        <f t="shared" si="69"/>
        <v>S</v>
      </c>
      <c r="HY15" s="242" t="str">
        <f t="shared" si="70"/>
        <v/>
      </c>
      <c r="HZ15" s="242" t="str">
        <f t="shared" si="71"/>
        <v>S</v>
      </c>
      <c r="IA15" s="242" t="str">
        <f t="shared" si="72"/>
        <v/>
      </c>
      <c r="IB15" s="242" t="str">
        <f t="shared" si="73"/>
        <v/>
      </c>
      <c r="IC15" s="242" t="str">
        <f t="shared" si="74"/>
        <v/>
      </c>
      <c r="ID15" s="242" t="str">
        <f t="shared" si="75"/>
        <v/>
      </c>
      <c r="IE15" s="242" t="str">
        <f t="shared" si="76"/>
        <v/>
      </c>
      <c r="IF15" s="242" t="str">
        <f t="shared" si="77"/>
        <v/>
      </c>
      <c r="IG15" s="242" t="str">
        <f t="shared" si="78"/>
        <v/>
      </c>
      <c r="IH15" s="353" t="str">
        <f t="shared" si="79"/>
        <v/>
      </c>
      <c r="II15" s="242" t="str">
        <f t="shared" si="80"/>
        <v>A</v>
      </c>
      <c r="IJ15" s="242" t="str">
        <f t="shared" si="81"/>
        <v>A</v>
      </c>
      <c r="IK15" s="242" t="str">
        <f t="shared" si="82"/>
        <v xml:space="preserve">    </v>
      </c>
      <c r="IL15" s="242" t="str">
        <f t="shared" si="83"/>
        <v xml:space="preserve">    MATHEMATICS</v>
      </c>
      <c r="IM15" s="242" t="str">
        <f t="shared" si="84"/>
        <v xml:space="preserve">    </v>
      </c>
      <c r="IN15" s="242" t="str">
        <f t="shared" si="85"/>
        <v xml:space="preserve">        </v>
      </c>
      <c r="IO15" s="242" t="str">
        <f t="shared" si="86"/>
        <v xml:space="preserve">HINDI COMPULSORY  PHYSICS CHEMISTRY </v>
      </c>
      <c r="IP15" s="242" t="str">
        <f t="shared" si="87"/>
        <v>SUPPL.</v>
      </c>
      <c r="IQ15" s="62">
        <f t="shared" si="176"/>
        <v>898</v>
      </c>
      <c r="IR15" s="68">
        <f t="shared" si="88"/>
        <v>89.8</v>
      </c>
      <c r="IS15" s="242" t="str">
        <f t="shared" si="89"/>
        <v/>
      </c>
      <c r="IT15" s="70" t="str">
        <f t="shared" si="90"/>
        <v/>
      </c>
      <c r="IU15" s="71" t="str" cm="1">
        <f t="array" ref="IU15">IF(IT15="","",SUMPRODUCT((IT15&lt;IT$9:IT$108)/COUNTIF(IT$9:IT$108,IT$9:IT$108)))</f>
        <v/>
      </c>
      <c r="IV15" s="242" t="str">
        <f>IF(OR(IP15="SUPPL.",IP15="RE-EXAM."),'result subject-wise'!AR15,IP15)</f>
        <v/>
      </c>
      <c r="IW15" s="355" t="str">
        <f t="shared" si="91"/>
        <v/>
      </c>
      <c r="IX15" s="356">
        <f t="shared" si="92"/>
        <v>89.8</v>
      </c>
      <c r="IY15" s="242" t="str">
        <f t="shared" si="28"/>
        <v/>
      </c>
      <c r="IZ15" s="183"/>
      <c r="JA15" s="276" t="str">
        <f t="shared" si="177"/>
        <v/>
      </c>
      <c r="JB15" s="357" t="str">
        <f>'full report'!Y185</f>
        <v/>
      </c>
      <c r="JC15" s="352"/>
      <c r="JD15"/>
      <c r="JE15" s="404" t="s">
        <v>181</v>
      </c>
      <c r="JF15" s="390">
        <f t="shared" si="178"/>
        <v>100</v>
      </c>
      <c r="JG15" s="390">
        <f t="shared" si="179"/>
        <v>100</v>
      </c>
      <c r="JH15" s="390">
        <f t="shared" si="180"/>
        <v>0</v>
      </c>
      <c r="JI15" s="390">
        <f t="shared" si="181"/>
        <v>100</v>
      </c>
      <c r="JJ15" s="390">
        <f t="shared" si="182"/>
        <v>0</v>
      </c>
      <c r="JK15" s="390">
        <f t="shared" si="183"/>
        <v>0</v>
      </c>
      <c r="JL15" s="390">
        <f t="shared" si="184"/>
        <v>0</v>
      </c>
      <c r="JM15" s="390">
        <f t="shared" si="185"/>
        <v>0</v>
      </c>
      <c r="JN15" s="390">
        <f t="shared" si="186"/>
        <v>0</v>
      </c>
      <c r="JO15" s="390">
        <f t="shared" si="187"/>
        <v>0</v>
      </c>
      <c r="JP15" s="390">
        <f t="shared" si="188"/>
        <v>0</v>
      </c>
      <c r="JQ15" s="390">
        <f t="shared" si="189"/>
        <v>100</v>
      </c>
      <c r="JR15" s="390">
        <f t="shared" si="190"/>
        <v>0</v>
      </c>
      <c r="JS15" s="390">
        <f t="shared" si="191"/>
        <v>0</v>
      </c>
      <c r="JT15" s="390">
        <f t="shared" si="192"/>
        <v>0</v>
      </c>
      <c r="JU15" s="390">
        <f t="shared" si="193"/>
        <v>0</v>
      </c>
      <c r="JV15" s="390">
        <f t="shared" si="194"/>
        <v>0</v>
      </c>
      <c r="JW15" s="390">
        <f t="shared" si="195"/>
        <v>0</v>
      </c>
      <c r="JX15" s="390">
        <f t="shared" si="196"/>
        <v>0</v>
      </c>
      <c r="JY15" s="390">
        <f t="shared" si="197"/>
        <v>0</v>
      </c>
      <c r="JZ15" s="390">
        <f t="shared" si="198"/>
        <v>0</v>
      </c>
      <c r="KA15" s="390">
        <f t="shared" si="199"/>
        <v>0</v>
      </c>
      <c r="KB15" s="390">
        <f t="shared" si="200"/>
        <v>0</v>
      </c>
      <c r="KC15" s="390">
        <f t="shared" si="201"/>
        <v>0</v>
      </c>
      <c r="KD15" s="390">
        <f t="shared" si="202"/>
        <v>0</v>
      </c>
      <c r="KE15" s="390">
        <f t="shared" si="203"/>
        <v>0</v>
      </c>
      <c r="KF15" s="390"/>
      <c r="KG15" s="390">
        <f t="shared" si="208"/>
        <v>100</v>
      </c>
      <c r="KH15" s="405">
        <f t="shared" si="209"/>
        <v>100</v>
      </c>
    </row>
    <row r="16" spans="1:294" s="276" customFormat="1" ht="13" customHeight="1">
      <c r="A16" s="313">
        <f>IF(details!A16="","",details!A16)</f>
        <v>8</v>
      </c>
      <c r="B16" s="242" t="str">
        <f>IF(details!B16="","",details!B16)</f>
        <v/>
      </c>
      <c r="C16" s="242" t="str">
        <f>IF(details!C16="","",details!C16)</f>
        <v/>
      </c>
      <c r="D16" s="242" t="str">
        <f>IF(details!D16="","",details!D16)</f>
        <v/>
      </c>
      <c r="E16" s="304">
        <f>IF(details!E16="","",details!E16)</f>
        <v>11108</v>
      </c>
      <c r="F16" s="67" t="str">
        <f>IF(details!F16="","",details!F16)</f>
        <v/>
      </c>
      <c r="G16" s="83" t="str">
        <f>IF(details!G16="","",details!G16)</f>
        <v>A 008</v>
      </c>
      <c r="H16" s="83" t="str">
        <f>IF(details!H16="","",details!H16)</f>
        <v>B 008</v>
      </c>
      <c r="I16" s="83" t="str">
        <f>IF(details!I16="","",details!I16)</f>
        <v>C 008</v>
      </c>
      <c r="J16" s="242">
        <f>IF(details!J16="","",details!J16)</f>
        <v>10</v>
      </c>
      <c r="K16" s="242">
        <f>IF(details!K16="","",details!K16)</f>
        <v>10</v>
      </c>
      <c r="L16" s="242">
        <f>IF(details!L16="","",details!L16)</f>
        <v>8</v>
      </c>
      <c r="M16" s="151">
        <f t="shared" si="93"/>
        <v>28</v>
      </c>
      <c r="N16" s="479">
        <f>IF(details!M16="","",details!M16)</f>
        <v>2</v>
      </c>
      <c r="O16" s="242">
        <f>IF(details!N16="","",details!N16)</f>
        <v>70</v>
      </c>
      <c r="P16" s="151">
        <f t="shared" si="94"/>
        <v>100</v>
      </c>
      <c r="Q16" s="242">
        <f>IF(details!O16="","",details!O16)</f>
        <v>100</v>
      </c>
      <c r="R16" s="298">
        <f t="shared" si="95"/>
        <v>200</v>
      </c>
      <c r="S16" s="310">
        <f>COUNTIF(J16:L16,"NA")*J$6+COUNTIF(J16:L16,"ML")*J$6+COUNTIF(M16,"ML")*M$6+COUNTIF(M16,"NAl")*M$6</f>
        <v>0</v>
      </c>
      <c r="T16" s="61">
        <f t="shared" si="20"/>
        <v>200</v>
      </c>
      <c r="U16" s="310" t="str">
        <f t="shared" si="29"/>
        <v/>
      </c>
      <c r="V16" s="310" t="str">
        <f t="shared" si="21"/>
        <v>P</v>
      </c>
      <c r="W16" s="310" t="str">
        <f t="shared" si="30"/>
        <v>D</v>
      </c>
      <c r="X16" s="242">
        <f>IF(details!P16="","",details!P16)</f>
        <v>10</v>
      </c>
      <c r="Y16" s="242">
        <f>IF(details!Q16="","",details!Q16)</f>
        <v>10</v>
      </c>
      <c r="Z16" s="242">
        <f>IF(details!R16="","",details!R16)</f>
        <v>8</v>
      </c>
      <c r="AA16" s="151">
        <f t="shared" si="96"/>
        <v>28</v>
      </c>
      <c r="AB16" s="479">
        <f>IF(details!S16="","",details!S16)</f>
        <v>2</v>
      </c>
      <c r="AC16" s="242">
        <f>IF(details!T16="","",details!T16)</f>
        <v>70</v>
      </c>
      <c r="AD16" s="151">
        <f t="shared" si="97"/>
        <v>100</v>
      </c>
      <c r="AE16" s="242">
        <f>IF(details!U16="","",details!U16)</f>
        <v>100</v>
      </c>
      <c r="AF16" s="298">
        <f t="shared" si="98"/>
        <v>200</v>
      </c>
      <c r="AG16" s="310">
        <f t="shared" si="210"/>
        <v>0</v>
      </c>
      <c r="AH16" s="61">
        <f t="shared" si="22"/>
        <v>200</v>
      </c>
      <c r="AI16" s="310" t="str">
        <f t="shared" si="31"/>
        <v/>
      </c>
      <c r="AJ16" s="310" t="str">
        <f t="shared" si="99"/>
        <v>P</v>
      </c>
      <c r="AK16" s="310" t="str">
        <f t="shared" si="100"/>
        <v>D</v>
      </c>
      <c r="AL16" s="242" t="str">
        <f>IF(details!V16="","",details!V16)</f>
        <v>b</v>
      </c>
      <c r="AM16" s="83" t="str">
        <f t="shared" si="101"/>
        <v>PHYSICS</v>
      </c>
      <c r="AN16" s="242">
        <f>IF(details!W16="","",details!W16)</f>
        <v>10</v>
      </c>
      <c r="AO16" s="242">
        <f>IF(details!X16="","",details!X16)</f>
        <v>10</v>
      </c>
      <c r="AP16" s="242">
        <f>IF(details!Y16="","",details!Y16)</f>
        <v>9</v>
      </c>
      <c r="AQ16" s="151">
        <f t="shared" si="102"/>
        <v>29</v>
      </c>
      <c r="AR16" s="479">
        <f>IF(details!Z16="","",details!Z16)</f>
        <v>1</v>
      </c>
      <c r="AS16" s="242">
        <f>IF(details!AA16="","",details!AA16)</f>
        <v>30</v>
      </c>
      <c r="AT16" s="242">
        <f>IF(details!AB16="","",details!AB16)</f>
        <v>20</v>
      </c>
      <c r="AU16" s="151">
        <f t="shared" si="103"/>
        <v>50</v>
      </c>
      <c r="AV16" s="482">
        <f t="shared" si="23"/>
        <v>60</v>
      </c>
      <c r="AW16" s="482">
        <f t="shared" si="24"/>
        <v>80</v>
      </c>
      <c r="AX16" s="242">
        <f>IF(details!AC16="","",details!AC16)</f>
        <v>70</v>
      </c>
      <c r="AY16" s="242">
        <f>IF(details!AD16="","",details!AD16)</f>
        <v>30</v>
      </c>
      <c r="AZ16" s="151">
        <f t="shared" si="104"/>
        <v>100</v>
      </c>
      <c r="BA16" s="151">
        <f t="shared" si="105"/>
        <v>130</v>
      </c>
      <c r="BB16" s="151">
        <f t="shared" si="106"/>
        <v>50</v>
      </c>
      <c r="BC16" s="304">
        <f t="shared" si="107"/>
        <v>180</v>
      </c>
      <c r="BD16" s="263">
        <f t="shared" si="108"/>
        <v>0</v>
      </c>
      <c r="BE16" s="310">
        <f t="shared" si="109"/>
        <v>0</v>
      </c>
      <c r="BF16" s="61">
        <f t="shared" si="1"/>
        <v>70</v>
      </c>
      <c r="BG16" s="61">
        <f t="shared" si="110"/>
        <v>30</v>
      </c>
      <c r="BH16" s="61">
        <f t="shared" si="111"/>
        <v>20</v>
      </c>
      <c r="BI16" s="61">
        <f t="shared" si="2"/>
        <v>150</v>
      </c>
      <c r="BJ16" s="61">
        <f t="shared" si="3"/>
        <v>50</v>
      </c>
      <c r="BK16" s="263">
        <f t="shared" si="4"/>
        <v>200</v>
      </c>
      <c r="BL16" s="310" t="str">
        <f t="shared" si="5"/>
        <v/>
      </c>
      <c r="BM16" s="61" t="str">
        <f t="shared" si="6"/>
        <v>P</v>
      </c>
      <c r="BN16" s="61" t="str">
        <f t="shared" si="7"/>
        <v>P</v>
      </c>
      <c r="BO16" s="310" t="str">
        <f t="shared" si="8"/>
        <v>D</v>
      </c>
      <c r="BP16" s="242" t="str">
        <f>IF(details!AE16="","",details!AE16)</f>
        <v>b</v>
      </c>
      <c r="BQ16" s="83" t="str">
        <f t="shared" si="112"/>
        <v>CHEMISTRY</v>
      </c>
      <c r="BR16" s="242">
        <f>IF(details!AF16="","",details!AF16)</f>
        <v>10</v>
      </c>
      <c r="BS16" s="242">
        <f>IF(details!AG16="","",details!AG16)</f>
        <v>10</v>
      </c>
      <c r="BT16" s="242">
        <f>IF(details!AH16="","",details!AH16)</f>
        <v>9</v>
      </c>
      <c r="BU16" s="151">
        <f t="shared" si="113"/>
        <v>29</v>
      </c>
      <c r="BV16" s="479">
        <f>IF(details!AI16="","",details!AI16)</f>
        <v>1</v>
      </c>
      <c r="BW16" s="242">
        <f>IF(details!AJ16="","",details!AJ16)</f>
        <v>50</v>
      </c>
      <c r="BX16" s="242">
        <f>IF(details!AK16="","",details!AK16)</f>
        <v>20</v>
      </c>
      <c r="BY16" s="151">
        <f t="shared" si="114"/>
        <v>70</v>
      </c>
      <c r="BZ16" s="482">
        <f t="shared" si="115"/>
        <v>80</v>
      </c>
      <c r="CA16" s="482">
        <f t="shared" si="116"/>
        <v>100</v>
      </c>
      <c r="CB16" s="242">
        <f>IF(details!AL16="","",details!AL16)</f>
        <v>70</v>
      </c>
      <c r="CC16" s="242">
        <f>IF(details!AM16="","",details!AM16)</f>
        <v>30</v>
      </c>
      <c r="CD16" s="151">
        <f t="shared" si="117"/>
        <v>100</v>
      </c>
      <c r="CE16" s="151">
        <f t="shared" si="118"/>
        <v>150</v>
      </c>
      <c r="CF16" s="151">
        <f t="shared" si="119"/>
        <v>50</v>
      </c>
      <c r="CG16" s="304">
        <f t="shared" si="32"/>
        <v>200</v>
      </c>
      <c r="CH16" s="263">
        <f t="shared" si="9"/>
        <v>0</v>
      </c>
      <c r="CI16" s="310">
        <f t="shared" si="10"/>
        <v>0</v>
      </c>
      <c r="CJ16" s="61">
        <f t="shared" si="11"/>
        <v>70</v>
      </c>
      <c r="CK16" s="61">
        <f t="shared" si="33"/>
        <v>30</v>
      </c>
      <c r="CL16" s="61">
        <f t="shared" si="120"/>
        <v>20</v>
      </c>
      <c r="CM16" s="61">
        <f t="shared" si="12"/>
        <v>150</v>
      </c>
      <c r="CN16" s="61">
        <f t="shared" si="13"/>
        <v>50</v>
      </c>
      <c r="CO16" s="263">
        <f t="shared" si="14"/>
        <v>200</v>
      </c>
      <c r="CP16" s="310" t="str">
        <f t="shared" si="15"/>
        <v/>
      </c>
      <c r="CQ16" s="61" t="str">
        <f t="shared" si="16"/>
        <v>P</v>
      </c>
      <c r="CR16" s="61" t="str">
        <f t="shared" si="17"/>
        <v>P</v>
      </c>
      <c r="CS16" s="310" t="str">
        <f t="shared" si="25"/>
        <v>D</v>
      </c>
      <c r="CT16" s="242" t="str">
        <f>IF(details!AN16="","",details!AN16)</f>
        <v>b</v>
      </c>
      <c r="CU16" s="83" t="str">
        <f t="shared" si="121"/>
        <v>MATHEMATICS</v>
      </c>
      <c r="CV16" s="242">
        <f>IF(details!AO16="","",details!AO16)</f>
        <v>10</v>
      </c>
      <c r="CW16" s="242">
        <f>IF(details!AP16="","",details!AP16)</f>
        <v>10</v>
      </c>
      <c r="CX16" s="242">
        <f>IF(details!AQ16="","",details!AQ16)</f>
        <v>9</v>
      </c>
      <c r="CY16" s="151">
        <f t="shared" si="122"/>
        <v>29</v>
      </c>
      <c r="CZ16" s="479">
        <f>IF(details!AR16="","",details!AR16)</f>
        <v>1</v>
      </c>
      <c r="DA16" s="242">
        <f>IF(details!AS16="","",details!AS16)</f>
        <v>70</v>
      </c>
      <c r="DB16" s="242" t="str">
        <f>IF(details!AT16="","",details!AT16)</f>
        <v/>
      </c>
      <c r="DC16" s="151">
        <f t="shared" si="123"/>
        <v>70</v>
      </c>
      <c r="DD16" s="482">
        <f t="shared" si="124"/>
        <v>100</v>
      </c>
      <c r="DE16" s="482">
        <f t="shared" si="125"/>
        <v>100</v>
      </c>
      <c r="DF16" s="242">
        <f>IF(details!AU16="","",details!AU16)</f>
        <v>18</v>
      </c>
      <c r="DG16" s="242" t="str">
        <f>IF(details!AV16="","",details!AV16)</f>
        <v/>
      </c>
      <c r="DH16" s="151">
        <f t="shared" si="204"/>
        <v>18</v>
      </c>
      <c r="DI16" s="151">
        <f t="shared" si="205"/>
        <v>118</v>
      </c>
      <c r="DJ16" s="151" t="str">
        <f t="shared" si="126"/>
        <v/>
      </c>
      <c r="DK16" s="304">
        <f t="shared" si="206"/>
        <v>118</v>
      </c>
      <c r="DL16" s="263">
        <f t="shared" si="127"/>
        <v>0</v>
      </c>
      <c r="DM16" s="310" t="str">
        <f t="shared" si="128"/>
        <v/>
      </c>
      <c r="DN16" s="61">
        <f t="shared" si="129"/>
        <v>100</v>
      </c>
      <c r="DO16" s="61" t="str">
        <f t="shared" si="26"/>
        <v/>
      </c>
      <c r="DP16" s="61" t="str">
        <f t="shared" si="27"/>
        <v/>
      </c>
      <c r="DQ16" s="61">
        <f t="shared" si="130"/>
        <v>200</v>
      </c>
      <c r="DR16" s="61" t="str">
        <f t="shared" si="131"/>
        <v/>
      </c>
      <c r="DS16" s="263">
        <f t="shared" si="34"/>
        <v>200</v>
      </c>
      <c r="DT16" s="310" t="str">
        <f t="shared" si="132"/>
        <v/>
      </c>
      <c r="DU16" s="61" t="str">
        <f t="shared" si="133"/>
        <v>S</v>
      </c>
      <c r="DV16" s="61" t="str">
        <f t="shared" si="134"/>
        <v/>
      </c>
      <c r="DW16" s="310" t="str">
        <f t="shared" si="135"/>
        <v>S</v>
      </c>
      <c r="DX16" s="61">
        <f t="shared" si="18"/>
        <v>0</v>
      </c>
      <c r="DY16" s="242" t="str">
        <f>IF(details!AW16="","",details!AW16)</f>
        <v>a</v>
      </c>
      <c r="DZ16" s="83" t="str">
        <f t="shared" si="136"/>
        <v>BIOLOGY</v>
      </c>
      <c r="EA16" s="242">
        <f>IF(details!AX16="","",details!AX16)</f>
        <v>10</v>
      </c>
      <c r="EB16" s="242">
        <f>IF(details!AY16="","",details!AY16)</f>
        <v>10</v>
      </c>
      <c r="EC16" s="242">
        <f>IF(details!AZ16="","",details!AZ16)</f>
        <v>10</v>
      </c>
      <c r="ED16" s="151">
        <f t="shared" si="137"/>
        <v>30</v>
      </c>
      <c r="EE16" s="242" t="str">
        <f>IF(details!BA16="","",details!BA16)</f>
        <v/>
      </c>
      <c r="EF16" s="242">
        <f>IF(details!BB16="","",details!BB16)</f>
        <v>50</v>
      </c>
      <c r="EG16" s="242">
        <f>IF(details!BC16="","",details!BC16)</f>
        <v>20</v>
      </c>
      <c r="EH16" s="151">
        <f t="shared" si="138"/>
        <v>70</v>
      </c>
      <c r="EI16" s="482">
        <f t="shared" si="139"/>
        <v>80</v>
      </c>
      <c r="EJ16" s="482">
        <f t="shared" si="140"/>
        <v>100</v>
      </c>
      <c r="EK16" s="242">
        <f>IF(details!BD16="","",details!BD16)</f>
        <v>70</v>
      </c>
      <c r="EL16" s="242">
        <f>IF(details!BE16="","",details!BE16)</f>
        <v>30</v>
      </c>
      <c r="EM16" s="151">
        <f t="shared" si="141"/>
        <v>100</v>
      </c>
      <c r="EN16" s="151">
        <f t="shared" si="142"/>
        <v>150</v>
      </c>
      <c r="EO16" s="151">
        <f t="shared" si="143"/>
        <v>50</v>
      </c>
      <c r="EP16" s="304">
        <f t="shared" si="144"/>
        <v>200</v>
      </c>
      <c r="EQ16" s="263">
        <f t="shared" si="145"/>
        <v>0</v>
      </c>
      <c r="ER16" s="310">
        <f t="shared" si="146"/>
        <v>0</v>
      </c>
      <c r="ES16" s="61">
        <f t="shared" si="147"/>
        <v>70</v>
      </c>
      <c r="ET16" s="61">
        <f t="shared" si="148"/>
        <v>30</v>
      </c>
      <c r="EU16" s="61">
        <f t="shared" si="149"/>
        <v>20</v>
      </c>
      <c r="EV16" s="61">
        <f t="shared" si="150"/>
        <v>150</v>
      </c>
      <c r="EW16" s="61">
        <f t="shared" si="151"/>
        <v>50</v>
      </c>
      <c r="EX16" s="263">
        <f t="shared" si="152"/>
        <v>200</v>
      </c>
      <c r="EY16" s="310"/>
      <c r="EZ16" s="61" t="str">
        <f t="shared" si="153"/>
        <v>P</v>
      </c>
      <c r="FA16" s="61" t="str">
        <f t="shared" si="154"/>
        <v>P</v>
      </c>
      <c r="FB16" s="310" t="str">
        <f t="shared" si="155"/>
        <v>I</v>
      </c>
      <c r="FC16" s="242">
        <f>IF(details!BF16="","",details!BF16)</f>
        <v>10</v>
      </c>
      <c r="FD16" s="242">
        <f>IF(details!BG16="","",details!BG16)</f>
        <v>10</v>
      </c>
      <c r="FE16" s="242">
        <f>IF(details!BH16="","",details!BH16)</f>
        <v>10</v>
      </c>
      <c r="FF16" s="151">
        <f t="shared" si="156"/>
        <v>30</v>
      </c>
      <c r="FG16" s="242">
        <f>IF(details!BI16="","",details!BI16)</f>
        <v>70</v>
      </c>
      <c r="FH16" s="151">
        <f t="shared" si="157"/>
        <v>100</v>
      </c>
      <c r="FI16" s="242">
        <f>IF(details!BJ16="","",details!BJ16)</f>
        <v>100</v>
      </c>
      <c r="FJ16" s="298">
        <f t="shared" si="158"/>
        <v>200</v>
      </c>
      <c r="FK16" s="310">
        <f t="shared" si="159"/>
        <v>0</v>
      </c>
      <c r="FL16" s="310">
        <f t="shared" si="160"/>
        <v>0</v>
      </c>
      <c r="FM16" s="61">
        <f t="shared" si="161"/>
        <v>200</v>
      </c>
      <c r="FN16" s="310" t="str">
        <f t="shared" si="162"/>
        <v/>
      </c>
      <c r="FO16" s="310" t="str">
        <f t="shared" si="35"/>
        <v>A</v>
      </c>
      <c r="FP16" s="242">
        <f>IF(details!BK16="","",details!BK16)</f>
        <v>30</v>
      </c>
      <c r="FQ16" s="242">
        <f>IF(details!BL16="","",details!BL16)</f>
        <v>30</v>
      </c>
      <c r="FR16" s="242">
        <f>IF(details!BM16="","",details!BM16)</f>
        <v>40</v>
      </c>
      <c r="FS16" s="298">
        <f t="shared" si="163"/>
        <v>100</v>
      </c>
      <c r="FT16" s="310">
        <f t="shared" si="164"/>
        <v>0</v>
      </c>
      <c r="FU16" s="310">
        <f t="shared" si="165"/>
        <v>0</v>
      </c>
      <c r="FV16" s="61">
        <f t="shared" si="166"/>
        <v>100</v>
      </c>
      <c r="FW16" s="310" t="str">
        <f t="shared" si="167"/>
        <v/>
      </c>
      <c r="FX16" s="310" t="str">
        <f t="shared" si="36"/>
        <v>A</v>
      </c>
      <c r="FY16" s="310" t="str">
        <f t="shared" si="37"/>
        <v>D</v>
      </c>
      <c r="FZ16" s="310" t="str">
        <f t="shared" si="38"/>
        <v>D</v>
      </c>
      <c r="GA16" s="310" t="str">
        <f t="shared" si="39"/>
        <v>D</v>
      </c>
      <c r="GB16" s="310" t="str">
        <f t="shared" si="40"/>
        <v>D</v>
      </c>
      <c r="GC16" s="310" t="str">
        <f t="shared" si="41"/>
        <v>S</v>
      </c>
      <c r="GD16" s="310">
        <f t="shared" si="168"/>
        <v>0</v>
      </c>
      <c r="GE16" s="310">
        <f t="shared" si="169"/>
        <v>1</v>
      </c>
      <c r="GF16" s="310">
        <f t="shared" si="170"/>
        <v>0</v>
      </c>
      <c r="GG16" s="310">
        <f t="shared" si="171"/>
        <v>0</v>
      </c>
      <c r="GH16" s="310">
        <f t="shared" si="172"/>
        <v>0</v>
      </c>
      <c r="GI16" s="310" t="str">
        <f t="shared" si="173"/>
        <v/>
      </c>
      <c r="GJ16" s="69" t="str">
        <f t="shared" si="42"/>
        <v>SUPPL.</v>
      </c>
      <c r="GK16" s="63">
        <f>IF(details!CT16="","",details!CT16)</f>
        <v>130</v>
      </c>
      <c r="GL16" s="64" t="str">
        <f>IF(details!CU16="","",details!CU16)</f>
        <v/>
      </c>
      <c r="GM16" s="63">
        <f>IF(details!CX16="","",details!CX16)</f>
        <v>206</v>
      </c>
      <c r="GN16" s="64" t="str">
        <f>IF(details!CY16="","",details!CY16)</f>
        <v/>
      </c>
      <c r="GO16" s="63">
        <f>IF(details!DB16="","",details!DB16)</f>
        <v>264</v>
      </c>
      <c r="GP16" s="64" t="str">
        <f>IF(details!DC16="","",details!DC16)</f>
        <v/>
      </c>
      <c r="GQ16" s="63">
        <f>IF(details!DF16="","",details!DF16)</f>
        <v>316</v>
      </c>
      <c r="GR16" s="64" t="str">
        <f>IF(details!DG16="","",details!DG16)</f>
        <v/>
      </c>
      <c r="GS16" s="63">
        <f>IF(details!DJ16="","",details!DJ16)</f>
        <v>362</v>
      </c>
      <c r="GT16" s="64">
        <f>IF(details!DK16="","",details!DK16)</f>
        <v>0</v>
      </c>
      <c r="GU16" s="274">
        <f t="shared" si="207"/>
        <v>0</v>
      </c>
      <c r="GV16" s="242" t="str">
        <f t="shared" si="43"/>
        <v>D</v>
      </c>
      <c r="GW16" s="242" t="str">
        <f t="shared" si="174"/>
        <v/>
      </c>
      <c r="GX16" s="353" t="str">
        <f t="shared" si="44"/>
        <v/>
      </c>
      <c r="GY16" s="242" t="str">
        <f t="shared" si="45"/>
        <v>D</v>
      </c>
      <c r="GZ16" s="72" t="str">
        <f t="shared" si="175"/>
        <v/>
      </c>
      <c r="HA16" s="353" t="str">
        <f t="shared" si="46"/>
        <v/>
      </c>
      <c r="HB16" s="73" t="str">
        <f t="shared" si="47"/>
        <v>D</v>
      </c>
      <c r="HC16" s="242" t="str">
        <f t="shared" si="48"/>
        <v/>
      </c>
      <c r="HD16" s="242" t="str">
        <f t="shared" si="49"/>
        <v>D</v>
      </c>
      <c r="HE16" s="242" t="str">
        <f t="shared" si="50"/>
        <v/>
      </c>
      <c r="HF16" s="242" t="str">
        <f t="shared" si="51"/>
        <v/>
      </c>
      <c r="HG16" s="276" t="str">
        <f t="shared" si="52"/>
        <v/>
      </c>
      <c r="HH16" s="242" t="str">
        <f t="shared" si="53"/>
        <v/>
      </c>
      <c r="HI16" s="242" t="str">
        <f t="shared" si="54"/>
        <v/>
      </c>
      <c r="HJ16" s="242" t="str">
        <f t="shared" si="55"/>
        <v/>
      </c>
      <c r="HK16" s="242" t="str">
        <f t="shared" si="56"/>
        <v/>
      </c>
      <c r="HL16" s="353" t="str">
        <f t="shared" si="57"/>
        <v/>
      </c>
      <c r="HM16" s="73" t="str">
        <f t="shared" si="58"/>
        <v>D</v>
      </c>
      <c r="HN16" s="242" t="str">
        <f t="shared" si="59"/>
        <v/>
      </c>
      <c r="HO16" s="242" t="str">
        <f t="shared" si="60"/>
        <v>D</v>
      </c>
      <c r="HP16" s="242" t="str">
        <f t="shared" si="61"/>
        <v/>
      </c>
      <c r="HQ16" s="242" t="str">
        <f t="shared" si="62"/>
        <v/>
      </c>
      <c r="HR16" s="354" t="str">
        <f t="shared" si="63"/>
        <v/>
      </c>
      <c r="HS16" s="302" t="str">
        <f t="shared" si="64"/>
        <v/>
      </c>
      <c r="HT16" s="242" t="str">
        <f t="shared" si="65"/>
        <v/>
      </c>
      <c r="HU16" s="242" t="str">
        <f t="shared" si="66"/>
        <v/>
      </c>
      <c r="HV16" s="242" t="str">
        <f t="shared" si="67"/>
        <v/>
      </c>
      <c r="HW16" s="353" t="str">
        <f t="shared" si="68"/>
        <v/>
      </c>
      <c r="HX16" s="73" t="str">
        <f t="shared" si="69"/>
        <v>S</v>
      </c>
      <c r="HY16" s="242" t="str">
        <f t="shared" si="70"/>
        <v/>
      </c>
      <c r="HZ16" s="242" t="str">
        <f t="shared" si="71"/>
        <v>S</v>
      </c>
      <c r="IA16" s="242" t="str">
        <f t="shared" si="72"/>
        <v/>
      </c>
      <c r="IB16" s="242" t="str">
        <f t="shared" si="73"/>
        <v/>
      </c>
      <c r="IC16" s="242" t="str">
        <f t="shared" si="74"/>
        <v/>
      </c>
      <c r="ID16" s="242" t="str">
        <f t="shared" si="75"/>
        <v/>
      </c>
      <c r="IE16" s="242" t="str">
        <f t="shared" si="76"/>
        <v/>
      </c>
      <c r="IF16" s="242" t="str">
        <f t="shared" si="77"/>
        <v/>
      </c>
      <c r="IG16" s="242" t="str">
        <f t="shared" si="78"/>
        <v/>
      </c>
      <c r="IH16" s="353" t="str">
        <f t="shared" si="79"/>
        <v/>
      </c>
      <c r="II16" s="242" t="str">
        <f t="shared" si="80"/>
        <v>A</v>
      </c>
      <c r="IJ16" s="242" t="str">
        <f t="shared" si="81"/>
        <v>A</v>
      </c>
      <c r="IK16" s="242" t="str">
        <f t="shared" si="82"/>
        <v xml:space="preserve">    </v>
      </c>
      <c r="IL16" s="242" t="str">
        <f t="shared" si="83"/>
        <v xml:space="preserve">    MATHEMATICS</v>
      </c>
      <c r="IM16" s="242" t="str">
        <f t="shared" si="84"/>
        <v xml:space="preserve">    </v>
      </c>
      <c r="IN16" s="242" t="str">
        <f t="shared" si="85"/>
        <v xml:space="preserve">        </v>
      </c>
      <c r="IO16" s="242" t="str">
        <f t="shared" si="86"/>
        <v xml:space="preserve">HINDI COMPULSORY  PHYSICS CHEMISTRY </v>
      </c>
      <c r="IP16" s="242" t="str">
        <f t="shared" si="87"/>
        <v>SUPPL.</v>
      </c>
      <c r="IQ16" s="62">
        <f t="shared" si="176"/>
        <v>898</v>
      </c>
      <c r="IR16" s="68">
        <f t="shared" si="88"/>
        <v>89.8</v>
      </c>
      <c r="IS16" s="242" t="str">
        <f t="shared" si="89"/>
        <v/>
      </c>
      <c r="IT16" s="70" t="str">
        <f t="shared" si="90"/>
        <v/>
      </c>
      <c r="IU16" s="71" t="str" cm="1">
        <f t="array" ref="IU16">IF(IT16="","",SUMPRODUCT((IT16&lt;IT$9:IT$108)/COUNTIF(IT$9:IT$108,IT$9:IT$108)))</f>
        <v/>
      </c>
      <c r="IV16" s="242" t="str">
        <f>IF(OR(IP16="SUPPL.",IP16="RE-EXAM."),'result subject-wise'!AR16,IP16)</f>
        <v/>
      </c>
      <c r="IW16" s="355" t="str">
        <f t="shared" si="91"/>
        <v/>
      </c>
      <c r="IX16" s="356">
        <f t="shared" si="92"/>
        <v>89.8</v>
      </c>
      <c r="IY16" s="242" t="str">
        <f t="shared" si="28"/>
        <v/>
      </c>
      <c r="IZ16" s="183"/>
      <c r="JA16" s="276" t="str">
        <f t="shared" si="177"/>
        <v/>
      </c>
      <c r="JB16" s="357" t="str">
        <f>'full report'!Y213</f>
        <v/>
      </c>
      <c r="JC16" s="352"/>
      <c r="JD16"/>
      <c r="JE16" s="404" t="s">
        <v>180</v>
      </c>
      <c r="JF16" s="390">
        <f t="shared" si="178"/>
        <v>0</v>
      </c>
      <c r="JG16" s="390">
        <f t="shared" si="179"/>
        <v>0</v>
      </c>
      <c r="JH16" s="390">
        <f t="shared" si="180"/>
        <v>0</v>
      </c>
      <c r="JI16" s="390">
        <f t="shared" si="181"/>
        <v>0</v>
      </c>
      <c r="JJ16" s="390">
        <f t="shared" si="182"/>
        <v>0</v>
      </c>
      <c r="JK16" s="390">
        <f t="shared" si="183"/>
        <v>0</v>
      </c>
      <c r="JL16" s="390">
        <f t="shared" si="184"/>
        <v>0</v>
      </c>
      <c r="JM16" s="390">
        <f t="shared" si="185"/>
        <v>0</v>
      </c>
      <c r="JN16" s="390">
        <f t="shared" si="186"/>
        <v>0</v>
      </c>
      <c r="JO16" s="390">
        <f t="shared" si="187"/>
        <v>0</v>
      </c>
      <c r="JP16" s="390">
        <f t="shared" si="188"/>
        <v>0</v>
      </c>
      <c r="JQ16" s="390">
        <f t="shared" si="189"/>
        <v>0</v>
      </c>
      <c r="JR16" s="390">
        <f t="shared" si="190"/>
        <v>0</v>
      </c>
      <c r="JS16" s="390">
        <f t="shared" si="191"/>
        <v>0</v>
      </c>
      <c r="JT16" s="390">
        <f t="shared" si="192"/>
        <v>0</v>
      </c>
      <c r="JU16" s="390">
        <f t="shared" si="193"/>
        <v>0</v>
      </c>
      <c r="JV16" s="390">
        <f t="shared" si="194"/>
        <v>0</v>
      </c>
      <c r="JW16" s="390">
        <f t="shared" si="195"/>
        <v>0</v>
      </c>
      <c r="JX16" s="390">
        <f t="shared" si="196"/>
        <v>0</v>
      </c>
      <c r="JY16" s="390">
        <f t="shared" si="197"/>
        <v>100</v>
      </c>
      <c r="JZ16" s="390">
        <f t="shared" si="198"/>
        <v>0</v>
      </c>
      <c r="KA16" s="390">
        <f t="shared" si="199"/>
        <v>0</v>
      </c>
      <c r="KB16" s="390">
        <f t="shared" si="200"/>
        <v>0</v>
      </c>
      <c r="KC16" s="390">
        <f t="shared" si="201"/>
        <v>0</v>
      </c>
      <c r="KD16" s="390">
        <f t="shared" si="202"/>
        <v>0</v>
      </c>
      <c r="KE16" s="390">
        <f t="shared" si="203"/>
        <v>0</v>
      </c>
      <c r="KF16" s="390"/>
      <c r="KG16" s="390">
        <f t="shared" si="208"/>
        <v>0</v>
      </c>
      <c r="KH16" s="405">
        <f t="shared" si="209"/>
        <v>0</v>
      </c>
    </row>
    <row r="17" spans="1:294" s="276" customFormat="1" ht="13" customHeight="1">
      <c r="A17" s="313">
        <f>IF(details!A17="","",details!A17)</f>
        <v>9</v>
      </c>
      <c r="B17" s="242" t="str">
        <f>IF(details!B17="","",details!B17)</f>
        <v/>
      </c>
      <c r="C17" s="242" t="str">
        <f>IF(details!C17="","",details!C17)</f>
        <v/>
      </c>
      <c r="D17" s="242" t="str">
        <f>IF(details!D17="","",details!D17)</f>
        <v/>
      </c>
      <c r="E17" s="304">
        <f>IF(details!E17="","",details!E17)</f>
        <v>11109</v>
      </c>
      <c r="F17" s="67" t="str">
        <f>IF(details!F17="","",details!F17)</f>
        <v/>
      </c>
      <c r="G17" s="83" t="str">
        <f>IF(details!G17="","",details!G17)</f>
        <v>A 009</v>
      </c>
      <c r="H17" s="83" t="str">
        <f>IF(details!H17="","",details!H17)</f>
        <v>B 009</v>
      </c>
      <c r="I17" s="83" t="str">
        <f>IF(details!I17="","",details!I17)</f>
        <v>C 009</v>
      </c>
      <c r="J17" s="242">
        <f>IF(details!J17="","",details!J17)</f>
        <v>10</v>
      </c>
      <c r="K17" s="242">
        <f>IF(details!K17="","",details!K17)</f>
        <v>10</v>
      </c>
      <c r="L17" s="242">
        <f>IF(details!L17="","",details!L17)</f>
        <v>8</v>
      </c>
      <c r="M17" s="151">
        <f t="shared" si="93"/>
        <v>28</v>
      </c>
      <c r="N17" s="479">
        <f>IF(details!M17="","",details!M17)</f>
        <v>2</v>
      </c>
      <c r="O17" s="242">
        <f>IF(details!N17="","",details!N17)</f>
        <v>70</v>
      </c>
      <c r="P17" s="151">
        <f t="shared" si="94"/>
        <v>100</v>
      </c>
      <c r="Q17" s="242">
        <f>IF(details!O17="","",details!O17)</f>
        <v>100</v>
      </c>
      <c r="R17" s="298">
        <f t="shared" si="95"/>
        <v>200</v>
      </c>
      <c r="S17" s="310">
        <f t="shared" ref="S17:S73" si="211">COUNTIF(J17:L17,"NA")*10</f>
        <v>0</v>
      </c>
      <c r="T17" s="61">
        <f t="shared" si="20"/>
        <v>200</v>
      </c>
      <c r="U17" s="310" t="str">
        <f t="shared" si="29"/>
        <v/>
      </c>
      <c r="V17" s="310" t="str">
        <f t="shared" si="21"/>
        <v>P</v>
      </c>
      <c r="W17" s="310" t="str">
        <f t="shared" si="30"/>
        <v>D</v>
      </c>
      <c r="X17" s="242">
        <f>IF(details!P17="","",details!P17)</f>
        <v>10</v>
      </c>
      <c r="Y17" s="242">
        <f>IF(details!Q17="","",details!Q17)</f>
        <v>10</v>
      </c>
      <c r="Z17" s="242">
        <f>IF(details!R17="","",details!R17)</f>
        <v>8</v>
      </c>
      <c r="AA17" s="151">
        <f t="shared" si="96"/>
        <v>28</v>
      </c>
      <c r="AB17" s="479">
        <f>IF(details!S17="","",details!S17)</f>
        <v>2</v>
      </c>
      <c r="AC17" s="242">
        <f>IF(details!T17="","",details!T17)</f>
        <v>70</v>
      </c>
      <c r="AD17" s="151">
        <f t="shared" si="97"/>
        <v>100</v>
      </c>
      <c r="AE17" s="242">
        <f>IF(details!U17="","",details!U17)</f>
        <v>100</v>
      </c>
      <c r="AF17" s="298">
        <f t="shared" si="98"/>
        <v>200</v>
      </c>
      <c r="AG17" s="310">
        <f t="shared" si="210"/>
        <v>0</v>
      </c>
      <c r="AH17" s="61">
        <f t="shared" si="22"/>
        <v>200</v>
      </c>
      <c r="AI17" s="310" t="str">
        <f t="shared" si="31"/>
        <v/>
      </c>
      <c r="AJ17" s="310" t="str">
        <f t="shared" si="99"/>
        <v>P</v>
      </c>
      <c r="AK17" s="310" t="str">
        <f t="shared" si="100"/>
        <v>D</v>
      </c>
      <c r="AL17" s="242" t="str">
        <f>IF(details!V17="","",details!V17)</f>
        <v>b</v>
      </c>
      <c r="AM17" s="83" t="str">
        <f t="shared" si="101"/>
        <v>PHYSICS</v>
      </c>
      <c r="AN17" s="242">
        <f>IF(details!W17="","",details!W17)</f>
        <v>10</v>
      </c>
      <c r="AO17" s="242">
        <f>IF(details!X17="","",details!X17)</f>
        <v>10</v>
      </c>
      <c r="AP17" s="242">
        <f>IF(details!Y17="","",details!Y17)</f>
        <v>9</v>
      </c>
      <c r="AQ17" s="151">
        <f t="shared" si="102"/>
        <v>29</v>
      </c>
      <c r="AR17" s="479">
        <f>IF(details!Z17="","",details!Z17)</f>
        <v>1</v>
      </c>
      <c r="AS17" s="242">
        <f>IF(details!AA17="","",details!AA17)</f>
        <v>30</v>
      </c>
      <c r="AT17" s="242">
        <f>IF(details!AB17="","",details!AB17)</f>
        <v>20</v>
      </c>
      <c r="AU17" s="151">
        <f t="shared" si="103"/>
        <v>50</v>
      </c>
      <c r="AV17" s="482">
        <f t="shared" si="23"/>
        <v>60</v>
      </c>
      <c r="AW17" s="482">
        <f t="shared" si="24"/>
        <v>80</v>
      </c>
      <c r="AX17" s="242">
        <f>IF(details!AC17="","",details!AC17)</f>
        <v>70</v>
      </c>
      <c r="AY17" s="242">
        <f>IF(details!AD17="","",details!AD17)</f>
        <v>30</v>
      </c>
      <c r="AZ17" s="151">
        <f t="shared" si="104"/>
        <v>100</v>
      </c>
      <c r="BA17" s="151">
        <f t="shared" si="105"/>
        <v>130</v>
      </c>
      <c r="BB17" s="151">
        <f t="shared" si="106"/>
        <v>50</v>
      </c>
      <c r="BC17" s="304">
        <f t="shared" si="107"/>
        <v>180</v>
      </c>
      <c r="BD17" s="263">
        <f t="shared" si="108"/>
        <v>0</v>
      </c>
      <c r="BE17" s="310">
        <f t="shared" si="109"/>
        <v>0</v>
      </c>
      <c r="BF17" s="61">
        <f t="shared" si="1"/>
        <v>70</v>
      </c>
      <c r="BG17" s="61">
        <f t="shared" si="110"/>
        <v>30</v>
      </c>
      <c r="BH17" s="61">
        <f t="shared" si="111"/>
        <v>20</v>
      </c>
      <c r="BI17" s="61">
        <f t="shared" si="2"/>
        <v>150</v>
      </c>
      <c r="BJ17" s="61">
        <f t="shared" si="3"/>
        <v>50</v>
      </c>
      <c r="BK17" s="263">
        <f t="shared" si="4"/>
        <v>200</v>
      </c>
      <c r="BL17" s="310" t="str">
        <f t="shared" si="5"/>
        <v/>
      </c>
      <c r="BM17" s="61" t="str">
        <f t="shared" si="6"/>
        <v>P</v>
      </c>
      <c r="BN17" s="61" t="str">
        <f t="shared" si="7"/>
        <v>P</v>
      </c>
      <c r="BO17" s="310" t="str">
        <f t="shared" si="8"/>
        <v>D</v>
      </c>
      <c r="BP17" s="242" t="str">
        <f>IF(details!AE17="","",details!AE17)</f>
        <v>b</v>
      </c>
      <c r="BQ17" s="83" t="str">
        <f t="shared" si="112"/>
        <v>CHEMISTRY</v>
      </c>
      <c r="BR17" s="242">
        <f>IF(details!AF17="","",details!AF17)</f>
        <v>10</v>
      </c>
      <c r="BS17" s="242">
        <f>IF(details!AG17="","",details!AG17)</f>
        <v>10</v>
      </c>
      <c r="BT17" s="242">
        <f>IF(details!AH17="","",details!AH17)</f>
        <v>9</v>
      </c>
      <c r="BU17" s="151">
        <f t="shared" si="113"/>
        <v>29</v>
      </c>
      <c r="BV17" s="479">
        <f>IF(details!AI17="","",details!AI17)</f>
        <v>1</v>
      </c>
      <c r="BW17" s="242">
        <f>IF(details!AJ17="","",details!AJ17)</f>
        <v>50</v>
      </c>
      <c r="BX17" s="242">
        <f>IF(details!AK17="","",details!AK17)</f>
        <v>20</v>
      </c>
      <c r="BY17" s="151">
        <f t="shared" si="114"/>
        <v>70</v>
      </c>
      <c r="BZ17" s="482">
        <f t="shared" si="115"/>
        <v>80</v>
      </c>
      <c r="CA17" s="482">
        <f t="shared" si="116"/>
        <v>100</v>
      </c>
      <c r="CB17" s="242">
        <f>IF(details!AL17="","",details!AL17)</f>
        <v>70</v>
      </c>
      <c r="CC17" s="242">
        <f>IF(details!AM17="","",details!AM17)</f>
        <v>30</v>
      </c>
      <c r="CD17" s="151">
        <f t="shared" si="117"/>
        <v>100</v>
      </c>
      <c r="CE17" s="151">
        <f t="shared" si="118"/>
        <v>150</v>
      </c>
      <c r="CF17" s="151">
        <f t="shared" si="119"/>
        <v>50</v>
      </c>
      <c r="CG17" s="304">
        <f t="shared" si="32"/>
        <v>200</v>
      </c>
      <c r="CH17" s="263">
        <f t="shared" si="9"/>
        <v>0</v>
      </c>
      <c r="CI17" s="310">
        <f t="shared" si="10"/>
        <v>0</v>
      </c>
      <c r="CJ17" s="61">
        <f t="shared" si="11"/>
        <v>70</v>
      </c>
      <c r="CK17" s="61">
        <f t="shared" si="33"/>
        <v>30</v>
      </c>
      <c r="CL17" s="61">
        <f t="shared" si="120"/>
        <v>20</v>
      </c>
      <c r="CM17" s="61">
        <f t="shared" si="12"/>
        <v>150</v>
      </c>
      <c r="CN17" s="61">
        <f t="shared" si="13"/>
        <v>50</v>
      </c>
      <c r="CO17" s="263">
        <f t="shared" si="14"/>
        <v>200</v>
      </c>
      <c r="CP17" s="310" t="str">
        <f t="shared" si="15"/>
        <v/>
      </c>
      <c r="CQ17" s="61" t="str">
        <f t="shared" si="16"/>
        <v>P</v>
      </c>
      <c r="CR17" s="61" t="str">
        <f t="shared" si="17"/>
        <v>P</v>
      </c>
      <c r="CS17" s="310" t="str">
        <f t="shared" si="25"/>
        <v>D</v>
      </c>
      <c r="CT17" s="242" t="str">
        <f>IF(details!AN17="","",details!AN17)</f>
        <v>b</v>
      </c>
      <c r="CU17" s="83" t="str">
        <f t="shared" si="121"/>
        <v>MATHEMATICS</v>
      </c>
      <c r="CV17" s="242">
        <f>IF(details!AO17="","",details!AO17)</f>
        <v>10</v>
      </c>
      <c r="CW17" s="242">
        <f>IF(details!AP17="","",details!AP17)</f>
        <v>10</v>
      </c>
      <c r="CX17" s="242">
        <f>IF(details!AQ17="","",details!AQ17)</f>
        <v>9</v>
      </c>
      <c r="CY17" s="151">
        <f t="shared" si="122"/>
        <v>29</v>
      </c>
      <c r="CZ17" s="479">
        <f>IF(details!AR17="","",details!AR17)</f>
        <v>1</v>
      </c>
      <c r="DA17" s="242">
        <f>IF(details!AS17="","",details!AS17)</f>
        <v>70</v>
      </c>
      <c r="DB17" s="242" t="str">
        <f>IF(details!AT17="","",details!AT17)</f>
        <v/>
      </c>
      <c r="DC17" s="151">
        <f t="shared" si="123"/>
        <v>70</v>
      </c>
      <c r="DD17" s="482">
        <f t="shared" si="124"/>
        <v>100</v>
      </c>
      <c r="DE17" s="482">
        <f t="shared" si="125"/>
        <v>100</v>
      </c>
      <c r="DF17" s="242">
        <f>IF(details!AU17="","",details!AU17)</f>
        <v>18</v>
      </c>
      <c r="DG17" s="242" t="str">
        <f>IF(details!AV17="","",details!AV17)</f>
        <v/>
      </c>
      <c r="DH17" s="151">
        <f t="shared" si="204"/>
        <v>18</v>
      </c>
      <c r="DI17" s="151">
        <f t="shared" si="205"/>
        <v>118</v>
      </c>
      <c r="DJ17" s="151" t="str">
        <f t="shared" si="126"/>
        <v/>
      </c>
      <c r="DK17" s="304">
        <f t="shared" si="206"/>
        <v>118</v>
      </c>
      <c r="DL17" s="263">
        <f t="shared" si="127"/>
        <v>0</v>
      </c>
      <c r="DM17" s="310" t="str">
        <f t="shared" si="128"/>
        <v/>
      </c>
      <c r="DN17" s="61">
        <f t="shared" si="129"/>
        <v>100</v>
      </c>
      <c r="DO17" s="61" t="str">
        <f t="shared" si="26"/>
        <v/>
      </c>
      <c r="DP17" s="61" t="str">
        <f t="shared" si="27"/>
        <v/>
      </c>
      <c r="DQ17" s="61">
        <f t="shared" si="130"/>
        <v>200</v>
      </c>
      <c r="DR17" s="61" t="str">
        <f t="shared" si="131"/>
        <v/>
      </c>
      <c r="DS17" s="263">
        <f t="shared" si="34"/>
        <v>200</v>
      </c>
      <c r="DT17" s="310" t="str">
        <f t="shared" si="132"/>
        <v/>
      </c>
      <c r="DU17" s="61" t="str">
        <f t="shared" si="133"/>
        <v>S</v>
      </c>
      <c r="DV17" s="61" t="str">
        <f t="shared" si="134"/>
        <v/>
      </c>
      <c r="DW17" s="310" t="str">
        <f t="shared" si="135"/>
        <v>S</v>
      </c>
      <c r="DX17" s="61">
        <f t="shared" si="18"/>
        <v>0</v>
      </c>
      <c r="DY17" s="242" t="str">
        <f>IF(details!AW17="","",details!AW17)</f>
        <v>a</v>
      </c>
      <c r="DZ17" s="83" t="str">
        <f t="shared" si="136"/>
        <v>BIOLOGY</v>
      </c>
      <c r="EA17" s="242">
        <f>IF(details!AX17="","",details!AX17)</f>
        <v>10</v>
      </c>
      <c r="EB17" s="242">
        <f>IF(details!AY17="","",details!AY17)</f>
        <v>10</v>
      </c>
      <c r="EC17" s="242">
        <f>IF(details!AZ17="","",details!AZ17)</f>
        <v>10</v>
      </c>
      <c r="ED17" s="151">
        <f t="shared" si="137"/>
        <v>30</v>
      </c>
      <c r="EE17" s="242" t="str">
        <f>IF(details!BA17="","",details!BA17)</f>
        <v/>
      </c>
      <c r="EF17" s="242">
        <f>IF(details!BB17="","",details!BB17)</f>
        <v>50</v>
      </c>
      <c r="EG17" s="242">
        <f>IF(details!BC17="","",details!BC17)</f>
        <v>20</v>
      </c>
      <c r="EH17" s="151">
        <f t="shared" si="138"/>
        <v>70</v>
      </c>
      <c r="EI17" s="482">
        <f t="shared" si="139"/>
        <v>80</v>
      </c>
      <c r="EJ17" s="482">
        <f t="shared" si="140"/>
        <v>100</v>
      </c>
      <c r="EK17" s="242">
        <f>IF(details!BD17="","",details!BD17)</f>
        <v>70</v>
      </c>
      <c r="EL17" s="242">
        <f>IF(details!BE17="","",details!BE17)</f>
        <v>30</v>
      </c>
      <c r="EM17" s="151">
        <f t="shared" si="141"/>
        <v>100</v>
      </c>
      <c r="EN17" s="151">
        <f t="shared" si="142"/>
        <v>150</v>
      </c>
      <c r="EO17" s="151">
        <f t="shared" si="143"/>
        <v>50</v>
      </c>
      <c r="EP17" s="304">
        <f t="shared" si="144"/>
        <v>200</v>
      </c>
      <c r="EQ17" s="263">
        <f t="shared" si="145"/>
        <v>0</v>
      </c>
      <c r="ER17" s="310">
        <f t="shared" si="146"/>
        <v>0</v>
      </c>
      <c r="ES17" s="61">
        <f t="shared" si="147"/>
        <v>70</v>
      </c>
      <c r="ET17" s="61">
        <f t="shared" si="148"/>
        <v>30</v>
      </c>
      <c r="EU17" s="61">
        <f t="shared" si="149"/>
        <v>20</v>
      </c>
      <c r="EV17" s="61">
        <f t="shared" si="150"/>
        <v>150</v>
      </c>
      <c r="EW17" s="61">
        <f t="shared" si="151"/>
        <v>50</v>
      </c>
      <c r="EX17" s="263">
        <f t="shared" si="152"/>
        <v>200</v>
      </c>
      <c r="EY17" s="310"/>
      <c r="EZ17" s="61" t="str">
        <f t="shared" si="153"/>
        <v>P</v>
      </c>
      <c r="FA17" s="61" t="str">
        <f t="shared" si="154"/>
        <v>P</v>
      </c>
      <c r="FB17" s="310" t="str">
        <f t="shared" si="155"/>
        <v>I</v>
      </c>
      <c r="FC17" s="242">
        <f>IF(details!BF17="","",details!BF17)</f>
        <v>10</v>
      </c>
      <c r="FD17" s="242">
        <f>IF(details!BG17="","",details!BG17)</f>
        <v>10</v>
      </c>
      <c r="FE17" s="242">
        <f>IF(details!BH17="","",details!BH17)</f>
        <v>10</v>
      </c>
      <c r="FF17" s="151">
        <f t="shared" si="156"/>
        <v>30</v>
      </c>
      <c r="FG17" s="242">
        <f>IF(details!BI17="","",details!BI17)</f>
        <v>70</v>
      </c>
      <c r="FH17" s="151">
        <f t="shared" si="157"/>
        <v>100</v>
      </c>
      <c r="FI17" s="242">
        <f>IF(details!BJ17="","",details!BJ17)</f>
        <v>100</v>
      </c>
      <c r="FJ17" s="298">
        <f t="shared" si="158"/>
        <v>200</v>
      </c>
      <c r="FK17" s="310">
        <f t="shared" si="159"/>
        <v>0</v>
      </c>
      <c r="FL17" s="310">
        <f t="shared" si="160"/>
        <v>0</v>
      </c>
      <c r="FM17" s="61">
        <f t="shared" si="161"/>
        <v>200</v>
      </c>
      <c r="FN17" s="310" t="str">
        <f t="shared" si="162"/>
        <v/>
      </c>
      <c r="FO17" s="310" t="str">
        <f t="shared" si="35"/>
        <v>A</v>
      </c>
      <c r="FP17" s="242">
        <f>IF(details!BK17="","",details!BK17)</f>
        <v>30</v>
      </c>
      <c r="FQ17" s="242">
        <f>IF(details!BL17="","",details!BL17)</f>
        <v>30</v>
      </c>
      <c r="FR17" s="242">
        <f>IF(details!BM17="","",details!BM17)</f>
        <v>40</v>
      </c>
      <c r="FS17" s="298">
        <f t="shared" si="163"/>
        <v>100</v>
      </c>
      <c r="FT17" s="310">
        <f t="shared" si="164"/>
        <v>0</v>
      </c>
      <c r="FU17" s="310">
        <f t="shared" si="165"/>
        <v>0</v>
      </c>
      <c r="FV17" s="61">
        <f t="shared" si="166"/>
        <v>100</v>
      </c>
      <c r="FW17" s="310" t="str">
        <f t="shared" si="167"/>
        <v/>
      </c>
      <c r="FX17" s="310" t="str">
        <f t="shared" si="36"/>
        <v>A</v>
      </c>
      <c r="FY17" s="310" t="str">
        <f t="shared" si="37"/>
        <v>D</v>
      </c>
      <c r="FZ17" s="310" t="str">
        <f t="shared" si="38"/>
        <v>D</v>
      </c>
      <c r="GA17" s="310" t="str">
        <f t="shared" si="39"/>
        <v>D</v>
      </c>
      <c r="GB17" s="310" t="str">
        <f t="shared" si="40"/>
        <v>D</v>
      </c>
      <c r="GC17" s="310" t="str">
        <f t="shared" si="41"/>
        <v>S</v>
      </c>
      <c r="GD17" s="310">
        <f t="shared" si="168"/>
        <v>0</v>
      </c>
      <c r="GE17" s="310">
        <f t="shared" si="169"/>
        <v>1</v>
      </c>
      <c r="GF17" s="310">
        <f t="shared" si="170"/>
        <v>0</v>
      </c>
      <c r="GG17" s="310">
        <f t="shared" si="171"/>
        <v>0</v>
      </c>
      <c r="GH17" s="310">
        <f t="shared" si="172"/>
        <v>0</v>
      </c>
      <c r="GI17" s="310" t="str">
        <f t="shared" si="173"/>
        <v/>
      </c>
      <c r="GJ17" s="69" t="str">
        <f t="shared" si="42"/>
        <v>SUPPL.</v>
      </c>
      <c r="GK17" s="63">
        <f>IF(details!CT17="","",details!CT17)</f>
        <v>130</v>
      </c>
      <c r="GL17" s="64" t="str">
        <f>IF(details!CU17="","",details!CU17)</f>
        <v/>
      </c>
      <c r="GM17" s="63">
        <f>IF(details!CX17="","",details!CX17)</f>
        <v>206</v>
      </c>
      <c r="GN17" s="64" t="str">
        <f>IF(details!CY17="","",details!CY17)</f>
        <v/>
      </c>
      <c r="GO17" s="63">
        <f>IF(details!DB17="","",details!DB17)</f>
        <v>264</v>
      </c>
      <c r="GP17" s="64" t="str">
        <f>IF(details!DC17="","",details!DC17)</f>
        <v/>
      </c>
      <c r="GQ17" s="63">
        <f>IF(details!DF17="","",details!DF17)</f>
        <v>316</v>
      </c>
      <c r="GR17" s="64" t="str">
        <f>IF(details!DG17="","",details!DG17)</f>
        <v/>
      </c>
      <c r="GS17" s="63">
        <f>IF(details!DJ17="","",details!DJ17)</f>
        <v>362</v>
      </c>
      <c r="GT17" s="64">
        <f>IF(details!DK17="","",details!DK17)</f>
        <v>0</v>
      </c>
      <c r="GU17" s="274">
        <f t="shared" si="207"/>
        <v>0</v>
      </c>
      <c r="GV17" s="242" t="str">
        <f t="shared" si="43"/>
        <v>D</v>
      </c>
      <c r="GW17" s="242" t="str">
        <f t="shared" si="174"/>
        <v/>
      </c>
      <c r="GX17" s="353" t="str">
        <f t="shared" si="44"/>
        <v/>
      </c>
      <c r="GY17" s="242" t="str">
        <f t="shared" si="45"/>
        <v>D</v>
      </c>
      <c r="GZ17" s="72" t="str">
        <f t="shared" si="175"/>
        <v/>
      </c>
      <c r="HA17" s="353" t="str">
        <f t="shared" si="46"/>
        <v/>
      </c>
      <c r="HB17" s="73" t="str">
        <f t="shared" si="47"/>
        <v>D</v>
      </c>
      <c r="HC17" s="242" t="str">
        <f t="shared" si="48"/>
        <v/>
      </c>
      <c r="HD17" s="242" t="str">
        <f t="shared" si="49"/>
        <v>D</v>
      </c>
      <c r="HE17" s="242" t="str">
        <f t="shared" si="50"/>
        <v/>
      </c>
      <c r="HF17" s="242" t="str">
        <f t="shared" si="51"/>
        <v/>
      </c>
      <c r="HG17" s="276" t="str">
        <f t="shared" si="52"/>
        <v/>
      </c>
      <c r="HH17" s="242" t="str">
        <f t="shared" si="53"/>
        <v/>
      </c>
      <c r="HI17" s="242" t="str">
        <f t="shared" si="54"/>
        <v/>
      </c>
      <c r="HJ17" s="242" t="str">
        <f t="shared" si="55"/>
        <v/>
      </c>
      <c r="HK17" s="242" t="str">
        <f t="shared" si="56"/>
        <v/>
      </c>
      <c r="HL17" s="353" t="str">
        <f t="shared" si="57"/>
        <v/>
      </c>
      <c r="HM17" s="73" t="str">
        <f t="shared" si="58"/>
        <v>D</v>
      </c>
      <c r="HN17" s="242" t="str">
        <f t="shared" si="59"/>
        <v/>
      </c>
      <c r="HO17" s="242" t="str">
        <f t="shared" si="60"/>
        <v>D</v>
      </c>
      <c r="HP17" s="242" t="str">
        <f t="shared" si="61"/>
        <v/>
      </c>
      <c r="HQ17" s="242" t="str">
        <f t="shared" si="62"/>
        <v/>
      </c>
      <c r="HR17" s="354" t="str">
        <f t="shared" si="63"/>
        <v/>
      </c>
      <c r="HS17" s="302" t="str">
        <f t="shared" si="64"/>
        <v/>
      </c>
      <c r="HT17" s="242" t="str">
        <f t="shared" si="65"/>
        <v/>
      </c>
      <c r="HU17" s="242" t="str">
        <f t="shared" si="66"/>
        <v/>
      </c>
      <c r="HV17" s="242" t="str">
        <f t="shared" si="67"/>
        <v/>
      </c>
      <c r="HW17" s="353" t="str">
        <f t="shared" si="68"/>
        <v/>
      </c>
      <c r="HX17" s="73" t="str">
        <f t="shared" si="69"/>
        <v>S</v>
      </c>
      <c r="HY17" s="242" t="str">
        <f t="shared" si="70"/>
        <v/>
      </c>
      <c r="HZ17" s="242" t="str">
        <f t="shared" si="71"/>
        <v>S</v>
      </c>
      <c r="IA17" s="242" t="str">
        <f t="shared" si="72"/>
        <v/>
      </c>
      <c r="IB17" s="242" t="str">
        <f t="shared" si="73"/>
        <v/>
      </c>
      <c r="IC17" s="242" t="str">
        <f t="shared" si="74"/>
        <v/>
      </c>
      <c r="ID17" s="242" t="str">
        <f t="shared" si="75"/>
        <v/>
      </c>
      <c r="IE17" s="242" t="str">
        <f t="shared" si="76"/>
        <v/>
      </c>
      <c r="IF17" s="242" t="str">
        <f t="shared" si="77"/>
        <v/>
      </c>
      <c r="IG17" s="242" t="str">
        <f t="shared" si="78"/>
        <v/>
      </c>
      <c r="IH17" s="353" t="str">
        <f t="shared" si="79"/>
        <v/>
      </c>
      <c r="II17" s="242" t="str">
        <f t="shared" si="80"/>
        <v>A</v>
      </c>
      <c r="IJ17" s="242" t="str">
        <f t="shared" si="81"/>
        <v>A</v>
      </c>
      <c r="IK17" s="242" t="str">
        <f t="shared" si="82"/>
        <v xml:space="preserve">    </v>
      </c>
      <c r="IL17" s="242" t="str">
        <f t="shared" si="83"/>
        <v xml:space="preserve">    MATHEMATICS</v>
      </c>
      <c r="IM17" s="242" t="str">
        <f t="shared" si="84"/>
        <v xml:space="preserve">    </v>
      </c>
      <c r="IN17" s="242" t="str">
        <f t="shared" si="85"/>
        <v xml:space="preserve">        </v>
      </c>
      <c r="IO17" s="242" t="str">
        <f t="shared" si="86"/>
        <v xml:space="preserve">HINDI COMPULSORY  PHYSICS CHEMISTRY </v>
      </c>
      <c r="IP17" s="242" t="str">
        <f t="shared" si="87"/>
        <v>SUPPL.</v>
      </c>
      <c r="IQ17" s="62">
        <f t="shared" si="176"/>
        <v>898</v>
      </c>
      <c r="IR17" s="68">
        <f t="shared" si="88"/>
        <v>89.8</v>
      </c>
      <c r="IS17" s="242" t="str">
        <f t="shared" si="89"/>
        <v/>
      </c>
      <c r="IT17" s="70" t="str">
        <f t="shared" si="90"/>
        <v/>
      </c>
      <c r="IU17" s="71" t="str" cm="1">
        <f t="array" ref="IU17">IF(IT17="","",SUMPRODUCT((IT17&lt;IT$9:IT$108)/COUNTIF(IT$9:IT$108,IT$9:IT$108)))</f>
        <v/>
      </c>
      <c r="IV17" s="242" t="str">
        <f>IF(OR(IP17="SUPPL.",IP17="RE-EXAM."),'result subject-wise'!AR17,IP17)</f>
        <v/>
      </c>
      <c r="IW17" s="355" t="str">
        <f t="shared" si="91"/>
        <v/>
      </c>
      <c r="IX17" s="356">
        <f t="shared" si="92"/>
        <v>89.8</v>
      </c>
      <c r="IY17" s="242" t="str">
        <f t="shared" si="28"/>
        <v/>
      </c>
      <c r="IZ17" s="183"/>
      <c r="JA17" s="276" t="str">
        <f t="shared" si="177"/>
        <v/>
      </c>
      <c r="JB17" s="357" t="str">
        <f>'full report'!Y241</f>
        <v/>
      </c>
      <c r="JC17" s="352"/>
      <c r="JD17"/>
      <c r="JE17" s="404" t="s">
        <v>177</v>
      </c>
      <c r="JF17" s="390">
        <f t="shared" si="178"/>
        <v>0</v>
      </c>
      <c r="JG17" s="390">
        <f t="shared" si="179"/>
        <v>0</v>
      </c>
      <c r="JH17" s="390">
        <f t="shared" si="180"/>
        <v>0</v>
      </c>
      <c r="JI17" s="390">
        <f t="shared" si="181"/>
        <v>0</v>
      </c>
      <c r="JJ17" s="390">
        <f t="shared" si="182"/>
        <v>0</v>
      </c>
      <c r="JK17" s="390">
        <f t="shared" si="183"/>
        <v>0</v>
      </c>
      <c r="JL17" s="390">
        <f t="shared" si="184"/>
        <v>0</v>
      </c>
      <c r="JM17" s="390">
        <f t="shared" si="185"/>
        <v>0</v>
      </c>
      <c r="JN17" s="390">
        <f t="shared" si="186"/>
        <v>0</v>
      </c>
      <c r="JO17" s="390">
        <f t="shared" si="187"/>
        <v>0</v>
      </c>
      <c r="JP17" s="390">
        <f t="shared" si="188"/>
        <v>0</v>
      </c>
      <c r="JQ17" s="390">
        <f t="shared" si="189"/>
        <v>0</v>
      </c>
      <c r="JR17" s="390">
        <f t="shared" si="190"/>
        <v>0</v>
      </c>
      <c r="JS17" s="390">
        <f t="shared" si="191"/>
        <v>0</v>
      </c>
      <c r="JT17" s="390">
        <f t="shared" si="192"/>
        <v>0</v>
      </c>
      <c r="JU17" s="390">
        <f t="shared" si="193"/>
        <v>0</v>
      </c>
      <c r="JV17" s="390">
        <f t="shared" si="194"/>
        <v>0</v>
      </c>
      <c r="JW17" s="390">
        <f t="shared" si="195"/>
        <v>0</v>
      </c>
      <c r="JX17" s="390">
        <f t="shared" si="196"/>
        <v>0</v>
      </c>
      <c r="JY17" s="390">
        <f t="shared" si="197"/>
        <v>0</v>
      </c>
      <c r="JZ17" s="390">
        <f t="shared" si="198"/>
        <v>0</v>
      </c>
      <c r="KA17" s="390">
        <f t="shared" si="199"/>
        <v>0</v>
      </c>
      <c r="KB17" s="390">
        <f t="shared" si="200"/>
        <v>0</v>
      </c>
      <c r="KC17" s="390">
        <f t="shared" si="201"/>
        <v>0</v>
      </c>
      <c r="KD17" s="390">
        <f t="shared" si="202"/>
        <v>0</v>
      </c>
      <c r="KE17" s="390">
        <f t="shared" si="203"/>
        <v>0</v>
      </c>
      <c r="KF17" s="390"/>
      <c r="KG17" s="390">
        <f t="shared" si="208"/>
        <v>0</v>
      </c>
      <c r="KH17" s="405">
        <f t="shared" si="209"/>
        <v>0</v>
      </c>
    </row>
    <row r="18" spans="1:294" s="276" customFormat="1" ht="13" customHeight="1">
      <c r="A18" s="313">
        <f>IF(details!A18="","",details!A18)</f>
        <v>10</v>
      </c>
      <c r="B18" s="242" t="str">
        <f>IF(details!B18="","",details!B18)</f>
        <v/>
      </c>
      <c r="C18" s="242" t="str">
        <f>IF(details!C18="","",details!C18)</f>
        <v/>
      </c>
      <c r="D18" s="242" t="str">
        <f>IF(details!D18="","",details!D18)</f>
        <v/>
      </c>
      <c r="E18" s="304">
        <f>IF(details!E18="","",details!E18)</f>
        <v>11110</v>
      </c>
      <c r="F18" s="67" t="str">
        <f>IF(details!F18="","",details!F18)</f>
        <v/>
      </c>
      <c r="G18" s="83" t="str">
        <f>IF(details!G18="","",details!G18)</f>
        <v>A 010</v>
      </c>
      <c r="H18" s="83" t="str">
        <f>IF(details!H18="","",details!H18)</f>
        <v>B 010</v>
      </c>
      <c r="I18" s="83" t="str">
        <f>IF(details!I18="","",details!I18)</f>
        <v>C 010</v>
      </c>
      <c r="J18" s="242">
        <f>IF(details!J18="","",details!J18)</f>
        <v>10</v>
      </c>
      <c r="K18" s="242">
        <f>IF(details!K18="","",details!K18)</f>
        <v>10</v>
      </c>
      <c r="L18" s="242">
        <f>IF(details!L18="","",details!L18)</f>
        <v>8</v>
      </c>
      <c r="M18" s="151">
        <f t="shared" si="93"/>
        <v>28</v>
      </c>
      <c r="N18" s="479">
        <f>IF(details!M18="","",details!M18)</f>
        <v>2</v>
      </c>
      <c r="O18" s="242">
        <f>IF(details!N18="","",details!N18)</f>
        <v>70</v>
      </c>
      <c r="P18" s="151">
        <f t="shared" si="94"/>
        <v>100</v>
      </c>
      <c r="Q18" s="242">
        <f>IF(details!O18="","",details!O18)</f>
        <v>100</v>
      </c>
      <c r="R18" s="298">
        <f t="shared" si="95"/>
        <v>200</v>
      </c>
      <c r="S18" s="310">
        <f t="shared" si="211"/>
        <v>0</v>
      </c>
      <c r="T18" s="61">
        <f t="shared" si="20"/>
        <v>200</v>
      </c>
      <c r="U18" s="310" t="str">
        <f t="shared" si="29"/>
        <v/>
      </c>
      <c r="V18" s="310" t="str">
        <f t="shared" si="21"/>
        <v>P</v>
      </c>
      <c r="W18" s="310" t="str">
        <f t="shared" si="30"/>
        <v>D</v>
      </c>
      <c r="X18" s="242">
        <f>IF(details!P18="","",details!P18)</f>
        <v>10</v>
      </c>
      <c r="Y18" s="242">
        <f>IF(details!Q18="","",details!Q18)</f>
        <v>10</v>
      </c>
      <c r="Z18" s="242">
        <f>IF(details!R18="","",details!R18)</f>
        <v>8</v>
      </c>
      <c r="AA18" s="151">
        <f t="shared" si="96"/>
        <v>28</v>
      </c>
      <c r="AB18" s="479">
        <f>IF(details!S18="","",details!S18)</f>
        <v>2</v>
      </c>
      <c r="AC18" s="242">
        <f>IF(details!T18="","",details!T18)</f>
        <v>70</v>
      </c>
      <c r="AD18" s="151">
        <f t="shared" si="97"/>
        <v>100</v>
      </c>
      <c r="AE18" s="242">
        <f>IF(details!U18="","",details!U18)</f>
        <v>100</v>
      </c>
      <c r="AF18" s="298">
        <f t="shared" si="98"/>
        <v>200</v>
      </c>
      <c r="AG18" s="310">
        <f t="shared" si="210"/>
        <v>0</v>
      </c>
      <c r="AH18" s="61">
        <f t="shared" si="22"/>
        <v>200</v>
      </c>
      <c r="AI18" s="310" t="str">
        <f t="shared" si="31"/>
        <v/>
      </c>
      <c r="AJ18" s="310" t="str">
        <f t="shared" si="99"/>
        <v>P</v>
      </c>
      <c r="AK18" s="310" t="str">
        <f t="shared" si="100"/>
        <v>D</v>
      </c>
      <c r="AL18" s="242" t="str">
        <f>IF(details!V18="","",details!V18)</f>
        <v>b</v>
      </c>
      <c r="AM18" s="83" t="str">
        <f t="shared" si="101"/>
        <v>PHYSICS</v>
      </c>
      <c r="AN18" s="242">
        <f>IF(details!W18="","",details!W18)</f>
        <v>10</v>
      </c>
      <c r="AO18" s="242">
        <f>IF(details!X18="","",details!X18)</f>
        <v>10</v>
      </c>
      <c r="AP18" s="242">
        <f>IF(details!Y18="","",details!Y18)</f>
        <v>9</v>
      </c>
      <c r="AQ18" s="151">
        <f t="shared" si="102"/>
        <v>29</v>
      </c>
      <c r="AR18" s="479">
        <f>IF(details!Z18="","",details!Z18)</f>
        <v>1</v>
      </c>
      <c r="AS18" s="242">
        <f>IF(details!AA18="","",details!AA18)</f>
        <v>30</v>
      </c>
      <c r="AT18" s="242">
        <f>IF(details!AB18="","",details!AB18)</f>
        <v>20</v>
      </c>
      <c r="AU18" s="151">
        <f t="shared" si="103"/>
        <v>50</v>
      </c>
      <c r="AV18" s="482">
        <f t="shared" si="23"/>
        <v>60</v>
      </c>
      <c r="AW18" s="482">
        <f t="shared" si="24"/>
        <v>80</v>
      </c>
      <c r="AX18" s="242">
        <f>IF(details!AC18="","",details!AC18)</f>
        <v>70</v>
      </c>
      <c r="AY18" s="242">
        <f>IF(details!AD18="","",details!AD18)</f>
        <v>30</v>
      </c>
      <c r="AZ18" s="151">
        <f t="shared" si="104"/>
        <v>100</v>
      </c>
      <c r="BA18" s="151">
        <f t="shared" si="105"/>
        <v>130</v>
      </c>
      <c r="BB18" s="151">
        <f t="shared" si="106"/>
        <v>50</v>
      </c>
      <c r="BC18" s="304">
        <f t="shared" si="107"/>
        <v>180</v>
      </c>
      <c r="BD18" s="263">
        <f t="shared" si="108"/>
        <v>0</v>
      </c>
      <c r="BE18" s="310">
        <f t="shared" si="109"/>
        <v>0</v>
      </c>
      <c r="BF18" s="61">
        <f t="shared" si="1"/>
        <v>70</v>
      </c>
      <c r="BG18" s="61">
        <f t="shared" si="110"/>
        <v>30</v>
      </c>
      <c r="BH18" s="61">
        <f t="shared" si="111"/>
        <v>20</v>
      </c>
      <c r="BI18" s="61">
        <f t="shared" si="2"/>
        <v>150</v>
      </c>
      <c r="BJ18" s="61">
        <f t="shared" si="3"/>
        <v>50</v>
      </c>
      <c r="BK18" s="263">
        <f t="shared" si="4"/>
        <v>200</v>
      </c>
      <c r="BL18" s="310" t="str">
        <f t="shared" si="5"/>
        <v/>
      </c>
      <c r="BM18" s="61" t="str">
        <f t="shared" si="6"/>
        <v>P</v>
      </c>
      <c r="BN18" s="61" t="str">
        <f t="shared" si="7"/>
        <v>P</v>
      </c>
      <c r="BO18" s="310" t="str">
        <f t="shared" si="8"/>
        <v>D</v>
      </c>
      <c r="BP18" s="242" t="str">
        <f>IF(details!AE18="","",details!AE18)</f>
        <v>b</v>
      </c>
      <c r="BQ18" s="83" t="str">
        <f t="shared" si="112"/>
        <v>CHEMISTRY</v>
      </c>
      <c r="BR18" s="242">
        <f>IF(details!AF18="","",details!AF18)</f>
        <v>10</v>
      </c>
      <c r="BS18" s="242">
        <f>IF(details!AG18="","",details!AG18)</f>
        <v>10</v>
      </c>
      <c r="BT18" s="242">
        <f>IF(details!AH18="","",details!AH18)</f>
        <v>9</v>
      </c>
      <c r="BU18" s="151">
        <f t="shared" si="113"/>
        <v>29</v>
      </c>
      <c r="BV18" s="479">
        <f>IF(details!AI18="","",details!AI18)</f>
        <v>1</v>
      </c>
      <c r="BW18" s="242">
        <f>IF(details!AJ18="","",details!AJ18)</f>
        <v>50</v>
      </c>
      <c r="BX18" s="242">
        <f>IF(details!AK18="","",details!AK18)</f>
        <v>20</v>
      </c>
      <c r="BY18" s="151">
        <f t="shared" si="114"/>
        <v>70</v>
      </c>
      <c r="BZ18" s="482">
        <f t="shared" si="115"/>
        <v>80</v>
      </c>
      <c r="CA18" s="482">
        <f t="shared" si="116"/>
        <v>100</v>
      </c>
      <c r="CB18" s="242">
        <f>IF(details!AL18="","",details!AL18)</f>
        <v>70</v>
      </c>
      <c r="CC18" s="242">
        <f>IF(details!AM18="","",details!AM18)</f>
        <v>30</v>
      </c>
      <c r="CD18" s="151">
        <f t="shared" si="117"/>
        <v>100</v>
      </c>
      <c r="CE18" s="151">
        <f t="shared" si="118"/>
        <v>150</v>
      </c>
      <c r="CF18" s="151">
        <f t="shared" si="119"/>
        <v>50</v>
      </c>
      <c r="CG18" s="304">
        <f t="shared" si="32"/>
        <v>200</v>
      </c>
      <c r="CH18" s="263">
        <f t="shared" si="9"/>
        <v>0</v>
      </c>
      <c r="CI18" s="310">
        <f t="shared" si="10"/>
        <v>0</v>
      </c>
      <c r="CJ18" s="61">
        <f t="shared" si="11"/>
        <v>70</v>
      </c>
      <c r="CK18" s="61">
        <f t="shared" si="33"/>
        <v>30</v>
      </c>
      <c r="CL18" s="61">
        <f t="shared" si="120"/>
        <v>20</v>
      </c>
      <c r="CM18" s="61">
        <f t="shared" si="12"/>
        <v>150</v>
      </c>
      <c r="CN18" s="61">
        <f t="shared" si="13"/>
        <v>50</v>
      </c>
      <c r="CO18" s="263">
        <f t="shared" si="14"/>
        <v>200</v>
      </c>
      <c r="CP18" s="310" t="str">
        <f t="shared" si="15"/>
        <v/>
      </c>
      <c r="CQ18" s="61" t="str">
        <f t="shared" si="16"/>
        <v>P</v>
      </c>
      <c r="CR18" s="61" t="str">
        <f t="shared" si="17"/>
        <v>P</v>
      </c>
      <c r="CS18" s="310" t="str">
        <f t="shared" si="25"/>
        <v>D</v>
      </c>
      <c r="CT18" s="242" t="str">
        <f>IF(details!AN18="","",details!AN18)</f>
        <v>b</v>
      </c>
      <c r="CU18" s="83" t="str">
        <f t="shared" si="121"/>
        <v>MATHEMATICS</v>
      </c>
      <c r="CV18" s="242">
        <f>IF(details!AO18="","",details!AO18)</f>
        <v>10</v>
      </c>
      <c r="CW18" s="242">
        <f>IF(details!AP18="","",details!AP18)</f>
        <v>10</v>
      </c>
      <c r="CX18" s="242">
        <f>IF(details!AQ18="","",details!AQ18)</f>
        <v>9</v>
      </c>
      <c r="CY18" s="151">
        <f t="shared" si="122"/>
        <v>29</v>
      </c>
      <c r="CZ18" s="479">
        <f>IF(details!AR18="","",details!AR18)</f>
        <v>1</v>
      </c>
      <c r="DA18" s="242">
        <f>IF(details!AS18="","",details!AS18)</f>
        <v>70</v>
      </c>
      <c r="DB18" s="242" t="str">
        <f>IF(details!AT18="","",details!AT18)</f>
        <v/>
      </c>
      <c r="DC18" s="151">
        <f t="shared" si="123"/>
        <v>70</v>
      </c>
      <c r="DD18" s="482">
        <f t="shared" si="124"/>
        <v>100</v>
      </c>
      <c r="DE18" s="482">
        <f t="shared" si="125"/>
        <v>100</v>
      </c>
      <c r="DF18" s="242">
        <f>IF(details!AU18="","",details!AU18)</f>
        <v>18</v>
      </c>
      <c r="DG18" s="242" t="str">
        <f>IF(details!AV18="","",details!AV18)</f>
        <v/>
      </c>
      <c r="DH18" s="151">
        <f t="shared" si="204"/>
        <v>18</v>
      </c>
      <c r="DI18" s="151">
        <f t="shared" si="205"/>
        <v>118</v>
      </c>
      <c r="DJ18" s="151" t="str">
        <f t="shared" si="126"/>
        <v/>
      </c>
      <c r="DK18" s="304">
        <f t="shared" si="206"/>
        <v>118</v>
      </c>
      <c r="DL18" s="263">
        <f t="shared" si="127"/>
        <v>0</v>
      </c>
      <c r="DM18" s="310" t="str">
        <f t="shared" si="128"/>
        <v/>
      </c>
      <c r="DN18" s="61">
        <f t="shared" si="129"/>
        <v>100</v>
      </c>
      <c r="DO18" s="61" t="str">
        <f t="shared" si="26"/>
        <v/>
      </c>
      <c r="DP18" s="61" t="str">
        <f t="shared" si="27"/>
        <v/>
      </c>
      <c r="DQ18" s="61">
        <f t="shared" si="130"/>
        <v>200</v>
      </c>
      <c r="DR18" s="61" t="str">
        <f t="shared" si="131"/>
        <v/>
      </c>
      <c r="DS18" s="263">
        <f t="shared" si="34"/>
        <v>200</v>
      </c>
      <c r="DT18" s="310" t="str">
        <f t="shared" si="132"/>
        <v/>
      </c>
      <c r="DU18" s="61" t="str">
        <f t="shared" si="133"/>
        <v>S</v>
      </c>
      <c r="DV18" s="61" t="str">
        <f t="shared" si="134"/>
        <v/>
      </c>
      <c r="DW18" s="310" t="str">
        <f t="shared" si="135"/>
        <v>S</v>
      </c>
      <c r="DX18" s="61">
        <f t="shared" si="18"/>
        <v>0</v>
      </c>
      <c r="DY18" s="242" t="str">
        <f>IF(details!AW18="","",details!AW18)</f>
        <v>a</v>
      </c>
      <c r="DZ18" s="83" t="str">
        <f t="shared" si="136"/>
        <v>BIOLOGY</v>
      </c>
      <c r="EA18" s="242">
        <f>IF(details!AX18="","",details!AX18)</f>
        <v>10</v>
      </c>
      <c r="EB18" s="242">
        <f>IF(details!AY18="","",details!AY18)</f>
        <v>10</v>
      </c>
      <c r="EC18" s="242">
        <f>IF(details!AZ18="","",details!AZ18)</f>
        <v>10</v>
      </c>
      <c r="ED18" s="151">
        <f t="shared" si="137"/>
        <v>30</v>
      </c>
      <c r="EE18" s="242" t="str">
        <f>IF(details!BA18="","",details!BA18)</f>
        <v/>
      </c>
      <c r="EF18" s="242">
        <f>IF(details!BB18="","",details!BB18)</f>
        <v>50</v>
      </c>
      <c r="EG18" s="242">
        <f>IF(details!BC18="","",details!BC18)</f>
        <v>20</v>
      </c>
      <c r="EH18" s="151">
        <f t="shared" si="138"/>
        <v>70</v>
      </c>
      <c r="EI18" s="482">
        <f t="shared" si="139"/>
        <v>80</v>
      </c>
      <c r="EJ18" s="482">
        <f t="shared" si="140"/>
        <v>100</v>
      </c>
      <c r="EK18" s="242">
        <f>IF(details!BD18="","",details!BD18)</f>
        <v>70</v>
      </c>
      <c r="EL18" s="242">
        <f>IF(details!BE18="","",details!BE18)</f>
        <v>30</v>
      </c>
      <c r="EM18" s="151">
        <f t="shared" si="141"/>
        <v>100</v>
      </c>
      <c r="EN18" s="151">
        <f t="shared" si="142"/>
        <v>150</v>
      </c>
      <c r="EO18" s="151">
        <f t="shared" si="143"/>
        <v>50</v>
      </c>
      <c r="EP18" s="304">
        <f t="shared" si="144"/>
        <v>200</v>
      </c>
      <c r="EQ18" s="263">
        <f t="shared" si="145"/>
        <v>0</v>
      </c>
      <c r="ER18" s="310">
        <f t="shared" si="146"/>
        <v>0</v>
      </c>
      <c r="ES18" s="61">
        <f t="shared" si="147"/>
        <v>70</v>
      </c>
      <c r="ET18" s="61">
        <f t="shared" si="148"/>
        <v>30</v>
      </c>
      <c r="EU18" s="61">
        <f t="shared" si="149"/>
        <v>20</v>
      </c>
      <c r="EV18" s="61">
        <f t="shared" si="150"/>
        <v>150</v>
      </c>
      <c r="EW18" s="61">
        <f t="shared" si="151"/>
        <v>50</v>
      </c>
      <c r="EX18" s="263">
        <f t="shared" si="152"/>
        <v>200</v>
      </c>
      <c r="EY18" s="310"/>
      <c r="EZ18" s="61" t="str">
        <f t="shared" si="153"/>
        <v>P</v>
      </c>
      <c r="FA18" s="61" t="str">
        <f t="shared" si="154"/>
        <v>P</v>
      </c>
      <c r="FB18" s="310" t="str">
        <f t="shared" si="155"/>
        <v>I</v>
      </c>
      <c r="FC18" s="242">
        <f>IF(details!BF18="","",details!BF18)</f>
        <v>10</v>
      </c>
      <c r="FD18" s="242">
        <f>IF(details!BG18="","",details!BG18)</f>
        <v>10</v>
      </c>
      <c r="FE18" s="242">
        <f>IF(details!BH18="","",details!BH18)</f>
        <v>10</v>
      </c>
      <c r="FF18" s="151">
        <f t="shared" si="156"/>
        <v>30</v>
      </c>
      <c r="FG18" s="242">
        <f>IF(details!BI18="","",details!BI18)</f>
        <v>70</v>
      </c>
      <c r="FH18" s="151">
        <f t="shared" si="157"/>
        <v>100</v>
      </c>
      <c r="FI18" s="242">
        <f>IF(details!BJ18="","",details!BJ18)</f>
        <v>100</v>
      </c>
      <c r="FJ18" s="298">
        <f t="shared" si="158"/>
        <v>200</v>
      </c>
      <c r="FK18" s="310">
        <f t="shared" si="159"/>
        <v>0</v>
      </c>
      <c r="FL18" s="310">
        <f t="shared" si="160"/>
        <v>0</v>
      </c>
      <c r="FM18" s="61">
        <f t="shared" si="161"/>
        <v>200</v>
      </c>
      <c r="FN18" s="310" t="str">
        <f t="shared" si="162"/>
        <v/>
      </c>
      <c r="FO18" s="310" t="str">
        <f t="shared" si="35"/>
        <v>A</v>
      </c>
      <c r="FP18" s="242">
        <f>IF(details!BK18="","",details!BK18)</f>
        <v>30</v>
      </c>
      <c r="FQ18" s="242">
        <f>IF(details!BL18="","",details!BL18)</f>
        <v>30</v>
      </c>
      <c r="FR18" s="242">
        <f>IF(details!BM18="","",details!BM18)</f>
        <v>40</v>
      </c>
      <c r="FS18" s="298">
        <f t="shared" si="163"/>
        <v>100</v>
      </c>
      <c r="FT18" s="310">
        <f t="shared" si="164"/>
        <v>0</v>
      </c>
      <c r="FU18" s="310">
        <f t="shared" si="165"/>
        <v>0</v>
      </c>
      <c r="FV18" s="61">
        <f t="shared" si="166"/>
        <v>100</v>
      </c>
      <c r="FW18" s="310" t="str">
        <f t="shared" si="167"/>
        <v/>
      </c>
      <c r="FX18" s="310" t="str">
        <f t="shared" si="36"/>
        <v>A</v>
      </c>
      <c r="FY18" s="310" t="str">
        <f t="shared" si="37"/>
        <v>D</v>
      </c>
      <c r="FZ18" s="310" t="str">
        <f t="shared" si="38"/>
        <v>D</v>
      </c>
      <c r="GA18" s="310" t="str">
        <f t="shared" si="39"/>
        <v>D</v>
      </c>
      <c r="GB18" s="310" t="str">
        <f t="shared" si="40"/>
        <v>D</v>
      </c>
      <c r="GC18" s="310" t="str">
        <f t="shared" si="41"/>
        <v>S</v>
      </c>
      <c r="GD18" s="310">
        <f t="shared" si="168"/>
        <v>0</v>
      </c>
      <c r="GE18" s="310">
        <f t="shared" si="169"/>
        <v>1</v>
      </c>
      <c r="GF18" s="310">
        <f t="shared" si="170"/>
        <v>0</v>
      </c>
      <c r="GG18" s="310">
        <f t="shared" si="171"/>
        <v>0</v>
      </c>
      <c r="GH18" s="310">
        <f t="shared" si="172"/>
        <v>0</v>
      </c>
      <c r="GI18" s="310" t="str">
        <f t="shared" si="173"/>
        <v/>
      </c>
      <c r="GJ18" s="69" t="str">
        <f t="shared" si="42"/>
        <v>SUPPL.</v>
      </c>
      <c r="GK18" s="63">
        <f>IF(details!CT18="","",details!CT18)</f>
        <v>130</v>
      </c>
      <c r="GL18" s="64" t="str">
        <f>IF(details!CU18="","",details!CU18)</f>
        <v/>
      </c>
      <c r="GM18" s="63">
        <f>IF(details!CX18="","",details!CX18)</f>
        <v>206</v>
      </c>
      <c r="GN18" s="64" t="str">
        <f>IF(details!CY18="","",details!CY18)</f>
        <v/>
      </c>
      <c r="GO18" s="63">
        <f>IF(details!DB18="","",details!DB18)</f>
        <v>264</v>
      </c>
      <c r="GP18" s="64" t="str">
        <f>IF(details!DC18="","",details!DC18)</f>
        <v/>
      </c>
      <c r="GQ18" s="63">
        <f>IF(details!DF18="","",details!DF18)</f>
        <v>316</v>
      </c>
      <c r="GR18" s="64" t="str">
        <f>IF(details!DG18="","",details!DG18)</f>
        <v/>
      </c>
      <c r="GS18" s="63">
        <f>IF(details!DJ18="","",details!DJ18)</f>
        <v>362</v>
      </c>
      <c r="GT18" s="64">
        <f>IF(details!DK18="","",details!DK18)</f>
        <v>0</v>
      </c>
      <c r="GU18" s="274">
        <f t="shared" si="207"/>
        <v>0</v>
      </c>
      <c r="GV18" s="242" t="str">
        <f t="shared" si="43"/>
        <v>D</v>
      </c>
      <c r="GW18" s="242" t="str">
        <f t="shared" si="174"/>
        <v/>
      </c>
      <c r="GX18" s="353" t="str">
        <f t="shared" si="44"/>
        <v/>
      </c>
      <c r="GY18" s="242" t="str">
        <f t="shared" si="45"/>
        <v>D</v>
      </c>
      <c r="GZ18" s="72" t="str">
        <f t="shared" si="175"/>
        <v/>
      </c>
      <c r="HA18" s="353" t="str">
        <f t="shared" si="46"/>
        <v/>
      </c>
      <c r="HB18" s="73" t="str">
        <f t="shared" si="47"/>
        <v>D</v>
      </c>
      <c r="HC18" s="242" t="str">
        <f t="shared" si="48"/>
        <v/>
      </c>
      <c r="HD18" s="242" t="str">
        <f t="shared" si="49"/>
        <v>D</v>
      </c>
      <c r="HE18" s="242" t="str">
        <f t="shared" si="50"/>
        <v/>
      </c>
      <c r="HF18" s="242" t="str">
        <f t="shared" si="51"/>
        <v/>
      </c>
      <c r="HG18" s="276" t="str">
        <f t="shared" si="52"/>
        <v/>
      </c>
      <c r="HH18" s="242" t="str">
        <f t="shared" si="53"/>
        <v/>
      </c>
      <c r="HI18" s="242" t="str">
        <f t="shared" si="54"/>
        <v/>
      </c>
      <c r="HJ18" s="242" t="str">
        <f t="shared" si="55"/>
        <v/>
      </c>
      <c r="HK18" s="242" t="str">
        <f t="shared" si="56"/>
        <v/>
      </c>
      <c r="HL18" s="353" t="str">
        <f t="shared" si="57"/>
        <v/>
      </c>
      <c r="HM18" s="73" t="str">
        <f t="shared" si="58"/>
        <v>D</v>
      </c>
      <c r="HN18" s="242" t="str">
        <f t="shared" si="59"/>
        <v/>
      </c>
      <c r="HO18" s="242" t="str">
        <f t="shared" si="60"/>
        <v>D</v>
      </c>
      <c r="HP18" s="242" t="str">
        <f t="shared" si="61"/>
        <v/>
      </c>
      <c r="HQ18" s="242" t="str">
        <f t="shared" si="62"/>
        <v/>
      </c>
      <c r="HR18" s="354" t="str">
        <f t="shared" si="63"/>
        <v/>
      </c>
      <c r="HS18" s="302" t="str">
        <f t="shared" si="64"/>
        <v/>
      </c>
      <c r="HT18" s="242" t="str">
        <f t="shared" si="65"/>
        <v/>
      </c>
      <c r="HU18" s="242" t="str">
        <f t="shared" si="66"/>
        <v/>
      </c>
      <c r="HV18" s="242" t="str">
        <f t="shared" si="67"/>
        <v/>
      </c>
      <c r="HW18" s="353" t="str">
        <f t="shared" si="68"/>
        <v/>
      </c>
      <c r="HX18" s="73" t="str">
        <f t="shared" si="69"/>
        <v>S</v>
      </c>
      <c r="HY18" s="242" t="str">
        <f t="shared" si="70"/>
        <v/>
      </c>
      <c r="HZ18" s="242" t="str">
        <f t="shared" si="71"/>
        <v>S</v>
      </c>
      <c r="IA18" s="242" t="str">
        <f t="shared" si="72"/>
        <v/>
      </c>
      <c r="IB18" s="242" t="str">
        <f t="shared" si="73"/>
        <v/>
      </c>
      <c r="IC18" s="242" t="str">
        <f t="shared" si="74"/>
        <v/>
      </c>
      <c r="ID18" s="242" t="str">
        <f t="shared" si="75"/>
        <v/>
      </c>
      <c r="IE18" s="242" t="str">
        <f t="shared" si="76"/>
        <v/>
      </c>
      <c r="IF18" s="242" t="str">
        <f t="shared" si="77"/>
        <v/>
      </c>
      <c r="IG18" s="242" t="str">
        <f t="shared" si="78"/>
        <v/>
      </c>
      <c r="IH18" s="353" t="str">
        <f t="shared" si="79"/>
        <v/>
      </c>
      <c r="II18" s="242" t="str">
        <f t="shared" si="80"/>
        <v>A</v>
      </c>
      <c r="IJ18" s="242" t="str">
        <f t="shared" si="81"/>
        <v>A</v>
      </c>
      <c r="IK18" s="242" t="str">
        <f t="shared" si="82"/>
        <v xml:space="preserve">    </v>
      </c>
      <c r="IL18" s="242" t="str">
        <f t="shared" si="83"/>
        <v xml:space="preserve">    MATHEMATICS</v>
      </c>
      <c r="IM18" s="242" t="str">
        <f t="shared" si="84"/>
        <v xml:space="preserve">    </v>
      </c>
      <c r="IN18" s="242" t="str">
        <f t="shared" si="85"/>
        <v xml:space="preserve">        </v>
      </c>
      <c r="IO18" s="242" t="str">
        <f t="shared" si="86"/>
        <v xml:space="preserve">HINDI COMPULSORY  PHYSICS CHEMISTRY </v>
      </c>
      <c r="IP18" s="242" t="str">
        <f t="shared" si="87"/>
        <v>SUPPL.</v>
      </c>
      <c r="IQ18" s="62">
        <f t="shared" si="176"/>
        <v>898</v>
      </c>
      <c r="IR18" s="68">
        <f t="shared" si="88"/>
        <v>89.8</v>
      </c>
      <c r="IS18" s="242" t="str">
        <f t="shared" si="89"/>
        <v/>
      </c>
      <c r="IT18" s="70" t="str">
        <f t="shared" si="90"/>
        <v/>
      </c>
      <c r="IU18" s="71" t="str" cm="1">
        <f t="array" ref="IU18">IF(IT18="","",SUMPRODUCT((IT18&lt;IT$9:IT$108)/COUNTIF(IT$9:IT$108,IT$9:IT$108)))</f>
        <v/>
      </c>
      <c r="IV18" s="242" t="str">
        <f>IF(OR(IP18="SUPPL.",IP18="RE-EXAM."),'result subject-wise'!AR18,IP18)</f>
        <v/>
      </c>
      <c r="IW18" s="355" t="str">
        <f t="shared" si="91"/>
        <v/>
      </c>
      <c r="IX18" s="356">
        <f t="shared" si="92"/>
        <v>89.8</v>
      </c>
      <c r="IY18" s="242" t="str">
        <f t="shared" si="28"/>
        <v/>
      </c>
      <c r="IZ18" s="183"/>
      <c r="JA18" s="276" t="str">
        <f t="shared" si="177"/>
        <v/>
      </c>
      <c r="JB18" s="357" t="str">
        <f>'full report'!Y269</f>
        <v/>
      </c>
      <c r="JC18" s="352"/>
      <c r="JD18"/>
      <c r="JE18" s="404" t="s">
        <v>208</v>
      </c>
      <c r="JF18" s="390">
        <f t="shared" si="178"/>
        <v>0</v>
      </c>
      <c r="JG18" s="390">
        <f t="shared" si="179"/>
        <v>0</v>
      </c>
      <c r="JH18" s="390">
        <f t="shared" si="180"/>
        <v>0</v>
      </c>
      <c r="JI18" s="390">
        <f t="shared" si="181"/>
        <v>0</v>
      </c>
      <c r="JJ18" s="390">
        <f t="shared" si="182"/>
        <v>0</v>
      </c>
      <c r="JK18" s="390">
        <f t="shared" si="183"/>
        <v>0</v>
      </c>
      <c r="JL18" s="390">
        <f t="shared" si="184"/>
        <v>0</v>
      </c>
      <c r="JM18" s="390">
        <f t="shared" si="185"/>
        <v>0</v>
      </c>
      <c r="JN18" s="390">
        <f t="shared" si="186"/>
        <v>0</v>
      </c>
      <c r="JO18" s="390">
        <f t="shared" si="187"/>
        <v>0</v>
      </c>
      <c r="JP18" s="390">
        <f t="shared" si="188"/>
        <v>0</v>
      </c>
      <c r="JQ18" s="390">
        <f t="shared" si="189"/>
        <v>0</v>
      </c>
      <c r="JR18" s="390">
        <f t="shared" si="190"/>
        <v>0</v>
      </c>
      <c r="JS18" s="390">
        <f t="shared" si="191"/>
        <v>0</v>
      </c>
      <c r="JT18" s="390">
        <f t="shared" si="192"/>
        <v>0</v>
      </c>
      <c r="JU18" s="390">
        <f t="shared" si="193"/>
        <v>0</v>
      </c>
      <c r="JV18" s="390">
        <f t="shared" si="194"/>
        <v>0</v>
      </c>
      <c r="JW18" s="390">
        <f t="shared" si="195"/>
        <v>0</v>
      </c>
      <c r="JX18" s="390">
        <f t="shared" si="196"/>
        <v>0</v>
      </c>
      <c r="JY18" s="390">
        <f t="shared" si="197"/>
        <v>0</v>
      </c>
      <c r="JZ18" s="390">
        <f t="shared" si="198"/>
        <v>0</v>
      </c>
      <c r="KA18" s="390">
        <f t="shared" si="199"/>
        <v>0</v>
      </c>
      <c r="KB18" s="390">
        <f t="shared" si="200"/>
        <v>0</v>
      </c>
      <c r="KC18" s="390">
        <f t="shared" si="201"/>
        <v>0</v>
      </c>
      <c r="KD18" s="390">
        <f t="shared" si="202"/>
        <v>0</v>
      </c>
      <c r="KE18" s="390">
        <f t="shared" si="203"/>
        <v>0</v>
      </c>
      <c r="KF18" s="390"/>
      <c r="KG18" s="390">
        <f>FE120</f>
        <v>0</v>
      </c>
      <c r="KH18" s="405">
        <f>FR120</f>
        <v>0</v>
      </c>
    </row>
    <row r="19" spans="1:294" s="276" customFormat="1" ht="13" customHeight="1">
      <c r="A19" s="313">
        <f>IF(details!A19="","",details!A19)</f>
        <v>11</v>
      </c>
      <c r="B19" s="242" t="str">
        <f>IF(details!B19="","",details!B19)</f>
        <v/>
      </c>
      <c r="C19" s="242" t="str">
        <f>IF(details!C19="","",details!C19)</f>
        <v/>
      </c>
      <c r="D19" s="242" t="str">
        <f>IF(details!D19="","",details!D19)</f>
        <v/>
      </c>
      <c r="E19" s="304">
        <f>IF(details!E19="","",details!E19)</f>
        <v>11111</v>
      </c>
      <c r="F19" s="67" t="str">
        <f>IF(details!F19="","",details!F19)</f>
        <v/>
      </c>
      <c r="G19" s="83" t="str">
        <f>IF(details!G19="","",details!G19)</f>
        <v>A 011</v>
      </c>
      <c r="H19" s="83" t="str">
        <f>IF(details!H19="","",details!H19)</f>
        <v>B 011</v>
      </c>
      <c r="I19" s="83" t="str">
        <f>IF(details!I19="","",details!I19)</f>
        <v>C 011</v>
      </c>
      <c r="J19" s="242">
        <f>IF(details!J19="","",details!J19)</f>
        <v>10</v>
      </c>
      <c r="K19" s="242">
        <f>IF(details!K19="","",details!K19)</f>
        <v>10</v>
      </c>
      <c r="L19" s="242">
        <f>IF(details!L19="","",details!L19)</f>
        <v>8</v>
      </c>
      <c r="M19" s="151">
        <f t="shared" si="93"/>
        <v>28</v>
      </c>
      <c r="N19" s="479">
        <f>IF(details!M19="","",details!M19)</f>
        <v>2</v>
      </c>
      <c r="O19" s="242">
        <f>IF(details!N19="","",details!N19)</f>
        <v>70</v>
      </c>
      <c r="P19" s="151">
        <f t="shared" si="94"/>
        <v>100</v>
      </c>
      <c r="Q19" s="242">
        <f>IF(details!O19="","",details!O19)</f>
        <v>100</v>
      </c>
      <c r="R19" s="298">
        <f t="shared" si="95"/>
        <v>200</v>
      </c>
      <c r="S19" s="310">
        <f t="shared" si="211"/>
        <v>0</v>
      </c>
      <c r="T19" s="61">
        <f t="shared" si="20"/>
        <v>200</v>
      </c>
      <c r="U19" s="310" t="str">
        <f t="shared" si="29"/>
        <v/>
      </c>
      <c r="V19" s="310" t="str">
        <f t="shared" si="21"/>
        <v>P</v>
      </c>
      <c r="W19" s="310" t="str">
        <f t="shared" si="30"/>
        <v>D</v>
      </c>
      <c r="X19" s="242">
        <f>IF(details!P19="","",details!P19)</f>
        <v>10</v>
      </c>
      <c r="Y19" s="242">
        <f>IF(details!Q19="","",details!Q19)</f>
        <v>10</v>
      </c>
      <c r="Z19" s="242">
        <f>IF(details!R19="","",details!R19)</f>
        <v>8</v>
      </c>
      <c r="AA19" s="151">
        <f t="shared" si="96"/>
        <v>28</v>
      </c>
      <c r="AB19" s="479">
        <f>IF(details!S19="","",details!S19)</f>
        <v>2</v>
      </c>
      <c r="AC19" s="242">
        <f>IF(details!T19="","",details!T19)</f>
        <v>70</v>
      </c>
      <c r="AD19" s="151">
        <f t="shared" si="97"/>
        <v>100</v>
      </c>
      <c r="AE19" s="242">
        <f>IF(details!U19="","",details!U19)</f>
        <v>100</v>
      </c>
      <c r="AF19" s="298">
        <f t="shared" si="98"/>
        <v>200</v>
      </c>
      <c r="AG19" s="310">
        <f t="shared" si="210"/>
        <v>0</v>
      </c>
      <c r="AH19" s="61">
        <f t="shared" si="22"/>
        <v>200</v>
      </c>
      <c r="AI19" s="310" t="str">
        <f t="shared" si="31"/>
        <v/>
      </c>
      <c r="AJ19" s="310" t="str">
        <f t="shared" si="99"/>
        <v>P</v>
      </c>
      <c r="AK19" s="310" t="str">
        <f t="shared" si="100"/>
        <v>D</v>
      </c>
      <c r="AL19" s="242" t="str">
        <f>IF(details!V19="","",details!V19)</f>
        <v>b</v>
      </c>
      <c r="AM19" s="83" t="str">
        <f t="shared" si="101"/>
        <v>PHYSICS</v>
      </c>
      <c r="AN19" s="242">
        <f>IF(details!W19="","",details!W19)</f>
        <v>10</v>
      </c>
      <c r="AO19" s="242">
        <f>IF(details!X19="","",details!X19)</f>
        <v>10</v>
      </c>
      <c r="AP19" s="242">
        <f>IF(details!Y19="","",details!Y19)</f>
        <v>9</v>
      </c>
      <c r="AQ19" s="151">
        <f t="shared" si="102"/>
        <v>29</v>
      </c>
      <c r="AR19" s="479">
        <f>IF(details!Z19="","",details!Z19)</f>
        <v>1</v>
      </c>
      <c r="AS19" s="242">
        <f>IF(details!AA19="","",details!AA19)</f>
        <v>30</v>
      </c>
      <c r="AT19" s="242">
        <f>IF(details!AB19="","",details!AB19)</f>
        <v>20</v>
      </c>
      <c r="AU19" s="151">
        <f t="shared" si="103"/>
        <v>50</v>
      </c>
      <c r="AV19" s="482">
        <f t="shared" si="23"/>
        <v>60</v>
      </c>
      <c r="AW19" s="482">
        <f t="shared" si="24"/>
        <v>80</v>
      </c>
      <c r="AX19" s="242">
        <f>IF(details!AC19="","",details!AC19)</f>
        <v>70</v>
      </c>
      <c r="AY19" s="242">
        <f>IF(details!AD19="","",details!AD19)</f>
        <v>30</v>
      </c>
      <c r="AZ19" s="151">
        <f t="shared" si="104"/>
        <v>100</v>
      </c>
      <c r="BA19" s="151">
        <f t="shared" si="105"/>
        <v>130</v>
      </c>
      <c r="BB19" s="151">
        <f t="shared" si="106"/>
        <v>50</v>
      </c>
      <c r="BC19" s="304">
        <f t="shared" si="107"/>
        <v>180</v>
      </c>
      <c r="BD19" s="263">
        <f t="shared" si="108"/>
        <v>0</v>
      </c>
      <c r="BE19" s="310">
        <f t="shared" si="109"/>
        <v>0</v>
      </c>
      <c r="BF19" s="61">
        <f t="shared" si="1"/>
        <v>70</v>
      </c>
      <c r="BG19" s="61">
        <f t="shared" si="110"/>
        <v>30</v>
      </c>
      <c r="BH19" s="61">
        <f t="shared" si="111"/>
        <v>20</v>
      </c>
      <c r="BI19" s="61">
        <f t="shared" si="2"/>
        <v>150</v>
      </c>
      <c r="BJ19" s="61">
        <f t="shared" si="3"/>
        <v>50</v>
      </c>
      <c r="BK19" s="263">
        <f t="shared" si="4"/>
        <v>200</v>
      </c>
      <c r="BL19" s="310" t="str">
        <f t="shared" si="5"/>
        <v/>
      </c>
      <c r="BM19" s="61" t="str">
        <f t="shared" si="6"/>
        <v>P</v>
      </c>
      <c r="BN19" s="61" t="str">
        <f t="shared" si="7"/>
        <v>P</v>
      </c>
      <c r="BO19" s="310" t="str">
        <f t="shared" si="8"/>
        <v>D</v>
      </c>
      <c r="BP19" s="242" t="str">
        <f>IF(details!AE19="","",details!AE19)</f>
        <v>b</v>
      </c>
      <c r="BQ19" s="83" t="str">
        <f t="shared" si="112"/>
        <v>CHEMISTRY</v>
      </c>
      <c r="BR19" s="242">
        <f>IF(details!AF19="","",details!AF19)</f>
        <v>10</v>
      </c>
      <c r="BS19" s="242">
        <f>IF(details!AG19="","",details!AG19)</f>
        <v>10</v>
      </c>
      <c r="BT19" s="242">
        <f>IF(details!AH19="","",details!AH19)</f>
        <v>9</v>
      </c>
      <c r="BU19" s="151">
        <f t="shared" si="113"/>
        <v>29</v>
      </c>
      <c r="BV19" s="479">
        <f>IF(details!AI19="","",details!AI19)</f>
        <v>1</v>
      </c>
      <c r="BW19" s="242">
        <f>IF(details!AJ19="","",details!AJ19)</f>
        <v>50</v>
      </c>
      <c r="BX19" s="242">
        <f>IF(details!AK19="","",details!AK19)</f>
        <v>20</v>
      </c>
      <c r="BY19" s="151">
        <f t="shared" si="114"/>
        <v>70</v>
      </c>
      <c r="BZ19" s="482">
        <f t="shared" si="115"/>
        <v>80</v>
      </c>
      <c r="CA19" s="482">
        <f t="shared" si="116"/>
        <v>100</v>
      </c>
      <c r="CB19" s="242">
        <f>IF(details!AL19="","",details!AL19)</f>
        <v>70</v>
      </c>
      <c r="CC19" s="242">
        <f>IF(details!AM19="","",details!AM19)</f>
        <v>30</v>
      </c>
      <c r="CD19" s="151">
        <f t="shared" si="117"/>
        <v>100</v>
      </c>
      <c r="CE19" s="151">
        <f t="shared" si="118"/>
        <v>150</v>
      </c>
      <c r="CF19" s="151">
        <f t="shared" si="119"/>
        <v>50</v>
      </c>
      <c r="CG19" s="304">
        <f t="shared" si="32"/>
        <v>200</v>
      </c>
      <c r="CH19" s="263">
        <f t="shared" si="9"/>
        <v>0</v>
      </c>
      <c r="CI19" s="310">
        <f t="shared" si="10"/>
        <v>0</v>
      </c>
      <c r="CJ19" s="61">
        <f t="shared" si="11"/>
        <v>70</v>
      </c>
      <c r="CK19" s="61">
        <f t="shared" si="33"/>
        <v>30</v>
      </c>
      <c r="CL19" s="61">
        <f t="shared" si="120"/>
        <v>20</v>
      </c>
      <c r="CM19" s="61">
        <f t="shared" si="12"/>
        <v>150</v>
      </c>
      <c r="CN19" s="61">
        <f t="shared" si="13"/>
        <v>50</v>
      </c>
      <c r="CO19" s="263">
        <f t="shared" si="14"/>
        <v>200</v>
      </c>
      <c r="CP19" s="310" t="str">
        <f t="shared" si="15"/>
        <v/>
      </c>
      <c r="CQ19" s="61" t="str">
        <f t="shared" si="16"/>
        <v>P</v>
      </c>
      <c r="CR19" s="61" t="str">
        <f t="shared" si="17"/>
        <v>P</v>
      </c>
      <c r="CS19" s="310" t="str">
        <f t="shared" si="25"/>
        <v>D</v>
      </c>
      <c r="CT19" s="242" t="str">
        <f>IF(details!AN19="","",details!AN19)</f>
        <v>b</v>
      </c>
      <c r="CU19" s="83" t="str">
        <f t="shared" si="121"/>
        <v>MATHEMATICS</v>
      </c>
      <c r="CV19" s="242">
        <f>IF(details!AO19="","",details!AO19)</f>
        <v>10</v>
      </c>
      <c r="CW19" s="242">
        <f>IF(details!AP19="","",details!AP19)</f>
        <v>10</v>
      </c>
      <c r="CX19" s="242">
        <f>IF(details!AQ19="","",details!AQ19)</f>
        <v>9</v>
      </c>
      <c r="CY19" s="151">
        <f t="shared" si="122"/>
        <v>29</v>
      </c>
      <c r="CZ19" s="479">
        <f>IF(details!AR19="","",details!AR19)</f>
        <v>1</v>
      </c>
      <c r="DA19" s="242">
        <f>IF(details!AS19="","",details!AS19)</f>
        <v>70</v>
      </c>
      <c r="DB19" s="242" t="str">
        <f>IF(details!AT19="","",details!AT19)</f>
        <v/>
      </c>
      <c r="DC19" s="151">
        <f t="shared" si="123"/>
        <v>70</v>
      </c>
      <c r="DD19" s="482">
        <f t="shared" si="124"/>
        <v>100</v>
      </c>
      <c r="DE19" s="482">
        <f t="shared" si="125"/>
        <v>100</v>
      </c>
      <c r="DF19" s="242">
        <f>IF(details!AU19="","",details!AU19)</f>
        <v>18</v>
      </c>
      <c r="DG19" s="242" t="str">
        <f>IF(details!AV19="","",details!AV19)</f>
        <v/>
      </c>
      <c r="DH19" s="151">
        <f t="shared" si="204"/>
        <v>18</v>
      </c>
      <c r="DI19" s="151">
        <f t="shared" si="205"/>
        <v>118</v>
      </c>
      <c r="DJ19" s="151" t="str">
        <f t="shared" si="126"/>
        <v/>
      </c>
      <c r="DK19" s="304">
        <f t="shared" si="206"/>
        <v>118</v>
      </c>
      <c r="DL19" s="263">
        <f t="shared" si="127"/>
        <v>0</v>
      </c>
      <c r="DM19" s="310" t="str">
        <f t="shared" si="128"/>
        <v/>
      </c>
      <c r="DN19" s="61">
        <f t="shared" si="129"/>
        <v>100</v>
      </c>
      <c r="DO19" s="61" t="str">
        <f t="shared" si="26"/>
        <v/>
      </c>
      <c r="DP19" s="61" t="str">
        <f t="shared" si="27"/>
        <v/>
      </c>
      <c r="DQ19" s="61">
        <f t="shared" si="130"/>
        <v>200</v>
      </c>
      <c r="DR19" s="61" t="str">
        <f t="shared" si="131"/>
        <v/>
      </c>
      <c r="DS19" s="263">
        <f t="shared" si="34"/>
        <v>200</v>
      </c>
      <c r="DT19" s="310" t="str">
        <f t="shared" si="132"/>
        <v/>
      </c>
      <c r="DU19" s="61" t="str">
        <f t="shared" si="133"/>
        <v>S</v>
      </c>
      <c r="DV19" s="61" t="str">
        <f t="shared" si="134"/>
        <v/>
      </c>
      <c r="DW19" s="310" t="str">
        <f t="shared" si="135"/>
        <v>S</v>
      </c>
      <c r="DX19" s="61">
        <f t="shared" si="18"/>
        <v>0</v>
      </c>
      <c r="DY19" s="242" t="str">
        <f>IF(details!AW19="","",details!AW19)</f>
        <v>a</v>
      </c>
      <c r="DZ19" s="83" t="str">
        <f t="shared" si="136"/>
        <v>BIOLOGY</v>
      </c>
      <c r="EA19" s="242">
        <f>IF(details!AX19="","",details!AX19)</f>
        <v>10</v>
      </c>
      <c r="EB19" s="242">
        <f>IF(details!AY19="","",details!AY19)</f>
        <v>10</v>
      </c>
      <c r="EC19" s="242">
        <f>IF(details!AZ19="","",details!AZ19)</f>
        <v>10</v>
      </c>
      <c r="ED19" s="151">
        <f t="shared" si="137"/>
        <v>30</v>
      </c>
      <c r="EE19" s="242" t="str">
        <f>IF(details!BA19="","",details!BA19)</f>
        <v/>
      </c>
      <c r="EF19" s="242">
        <f>IF(details!BB19="","",details!BB19)</f>
        <v>50</v>
      </c>
      <c r="EG19" s="242">
        <f>IF(details!BC19="","",details!BC19)</f>
        <v>20</v>
      </c>
      <c r="EH19" s="151">
        <f t="shared" si="138"/>
        <v>70</v>
      </c>
      <c r="EI19" s="482">
        <f t="shared" si="139"/>
        <v>80</v>
      </c>
      <c r="EJ19" s="482">
        <f t="shared" si="140"/>
        <v>100</v>
      </c>
      <c r="EK19" s="242">
        <f>IF(details!BD19="","",details!BD19)</f>
        <v>70</v>
      </c>
      <c r="EL19" s="242">
        <f>IF(details!BE19="","",details!BE19)</f>
        <v>30</v>
      </c>
      <c r="EM19" s="151">
        <f t="shared" si="141"/>
        <v>100</v>
      </c>
      <c r="EN19" s="151">
        <f t="shared" si="142"/>
        <v>150</v>
      </c>
      <c r="EO19" s="151">
        <f t="shared" si="143"/>
        <v>50</v>
      </c>
      <c r="EP19" s="304">
        <f t="shared" si="144"/>
        <v>200</v>
      </c>
      <c r="EQ19" s="263">
        <f t="shared" si="145"/>
        <v>0</v>
      </c>
      <c r="ER19" s="310">
        <f t="shared" si="146"/>
        <v>0</v>
      </c>
      <c r="ES19" s="61">
        <f t="shared" si="147"/>
        <v>70</v>
      </c>
      <c r="ET19" s="61">
        <f t="shared" si="148"/>
        <v>30</v>
      </c>
      <c r="EU19" s="61">
        <f t="shared" si="149"/>
        <v>20</v>
      </c>
      <c r="EV19" s="61">
        <f t="shared" si="150"/>
        <v>150</v>
      </c>
      <c r="EW19" s="61">
        <f t="shared" si="151"/>
        <v>50</v>
      </c>
      <c r="EX19" s="263">
        <f t="shared" si="152"/>
        <v>200</v>
      </c>
      <c r="EY19" s="310"/>
      <c r="EZ19" s="61" t="str">
        <f t="shared" si="153"/>
        <v>P</v>
      </c>
      <c r="FA19" s="61" t="str">
        <f t="shared" si="154"/>
        <v>P</v>
      </c>
      <c r="FB19" s="310" t="str">
        <f t="shared" si="155"/>
        <v>I</v>
      </c>
      <c r="FC19" s="242">
        <f>IF(details!BF19="","",details!BF19)</f>
        <v>10</v>
      </c>
      <c r="FD19" s="242">
        <f>IF(details!BG19="","",details!BG19)</f>
        <v>10</v>
      </c>
      <c r="FE19" s="242">
        <f>IF(details!BH19="","",details!BH19)</f>
        <v>10</v>
      </c>
      <c r="FF19" s="151">
        <f t="shared" si="156"/>
        <v>30</v>
      </c>
      <c r="FG19" s="242">
        <f>IF(details!BI19="","",details!BI19)</f>
        <v>70</v>
      </c>
      <c r="FH19" s="151">
        <f t="shared" si="157"/>
        <v>100</v>
      </c>
      <c r="FI19" s="242">
        <f>IF(details!BJ19="","",details!BJ19)</f>
        <v>100</v>
      </c>
      <c r="FJ19" s="298">
        <f t="shared" si="158"/>
        <v>200</v>
      </c>
      <c r="FK19" s="310">
        <f t="shared" si="159"/>
        <v>0</v>
      </c>
      <c r="FL19" s="310">
        <f t="shared" si="160"/>
        <v>0</v>
      </c>
      <c r="FM19" s="61">
        <f t="shared" si="161"/>
        <v>200</v>
      </c>
      <c r="FN19" s="310" t="str">
        <f t="shared" si="162"/>
        <v/>
      </c>
      <c r="FO19" s="310" t="str">
        <f t="shared" si="35"/>
        <v>A</v>
      </c>
      <c r="FP19" s="242">
        <f>IF(details!BK19="","",details!BK19)</f>
        <v>30</v>
      </c>
      <c r="FQ19" s="242">
        <f>IF(details!BL19="","",details!BL19)</f>
        <v>30</v>
      </c>
      <c r="FR19" s="242">
        <f>IF(details!BM19="","",details!BM19)</f>
        <v>40</v>
      </c>
      <c r="FS19" s="298">
        <f t="shared" si="163"/>
        <v>100</v>
      </c>
      <c r="FT19" s="310">
        <f t="shared" si="164"/>
        <v>0</v>
      </c>
      <c r="FU19" s="310">
        <f t="shared" si="165"/>
        <v>0</v>
      </c>
      <c r="FV19" s="61">
        <f t="shared" si="166"/>
        <v>100</v>
      </c>
      <c r="FW19" s="310" t="str">
        <f t="shared" si="167"/>
        <v/>
      </c>
      <c r="FX19" s="310" t="str">
        <f t="shared" si="36"/>
        <v>A</v>
      </c>
      <c r="FY19" s="310" t="str">
        <f t="shared" si="37"/>
        <v>D</v>
      </c>
      <c r="FZ19" s="310" t="str">
        <f t="shared" si="38"/>
        <v>D</v>
      </c>
      <c r="GA19" s="310" t="str">
        <f t="shared" si="39"/>
        <v>D</v>
      </c>
      <c r="GB19" s="310" t="str">
        <f t="shared" si="40"/>
        <v>D</v>
      </c>
      <c r="GC19" s="310" t="str">
        <f t="shared" si="41"/>
        <v>S</v>
      </c>
      <c r="GD19" s="310">
        <f t="shared" si="168"/>
        <v>0</v>
      </c>
      <c r="GE19" s="310">
        <f t="shared" si="169"/>
        <v>1</v>
      </c>
      <c r="GF19" s="310">
        <f t="shared" si="170"/>
        <v>0</v>
      </c>
      <c r="GG19" s="310">
        <f t="shared" si="171"/>
        <v>0</v>
      </c>
      <c r="GH19" s="310">
        <f t="shared" si="172"/>
        <v>0</v>
      </c>
      <c r="GI19" s="310" t="str">
        <f t="shared" si="173"/>
        <v/>
      </c>
      <c r="GJ19" s="69" t="str">
        <f t="shared" si="42"/>
        <v>SUPPL.</v>
      </c>
      <c r="GK19" s="63">
        <f>IF(details!CT19="","",details!CT19)</f>
        <v>130</v>
      </c>
      <c r="GL19" s="64" t="str">
        <f>IF(details!CU19="","",details!CU19)</f>
        <v/>
      </c>
      <c r="GM19" s="63">
        <f>IF(details!CX19="","",details!CX19)</f>
        <v>206</v>
      </c>
      <c r="GN19" s="64" t="str">
        <f>IF(details!CY19="","",details!CY19)</f>
        <v/>
      </c>
      <c r="GO19" s="63">
        <f>IF(details!DB19="","",details!DB19)</f>
        <v>264</v>
      </c>
      <c r="GP19" s="64" t="str">
        <f>IF(details!DC19="","",details!DC19)</f>
        <v/>
      </c>
      <c r="GQ19" s="63">
        <f>IF(details!DF19="","",details!DF19)</f>
        <v>316</v>
      </c>
      <c r="GR19" s="64" t="str">
        <f>IF(details!DG19="","",details!DG19)</f>
        <v/>
      </c>
      <c r="GS19" s="63">
        <f>IF(details!DJ19="","",details!DJ19)</f>
        <v>362</v>
      </c>
      <c r="GT19" s="64">
        <f>IF(details!DK19="","",details!DK19)</f>
        <v>0</v>
      </c>
      <c r="GU19" s="274">
        <f t="shared" si="207"/>
        <v>0</v>
      </c>
      <c r="GV19" s="242" t="str">
        <f t="shared" si="43"/>
        <v>D</v>
      </c>
      <c r="GW19" s="242" t="str">
        <f t="shared" si="174"/>
        <v/>
      </c>
      <c r="GX19" s="353" t="str">
        <f t="shared" si="44"/>
        <v/>
      </c>
      <c r="GY19" s="242" t="str">
        <f t="shared" si="45"/>
        <v>D</v>
      </c>
      <c r="GZ19" s="72" t="str">
        <f t="shared" si="175"/>
        <v/>
      </c>
      <c r="HA19" s="353" t="str">
        <f t="shared" si="46"/>
        <v/>
      </c>
      <c r="HB19" s="73" t="str">
        <f t="shared" si="47"/>
        <v>D</v>
      </c>
      <c r="HC19" s="242" t="str">
        <f t="shared" si="48"/>
        <v/>
      </c>
      <c r="HD19" s="242" t="str">
        <f t="shared" si="49"/>
        <v>D</v>
      </c>
      <c r="HE19" s="242" t="str">
        <f t="shared" si="50"/>
        <v/>
      </c>
      <c r="HF19" s="242" t="str">
        <f t="shared" si="51"/>
        <v/>
      </c>
      <c r="HG19" s="276" t="str">
        <f t="shared" si="52"/>
        <v/>
      </c>
      <c r="HH19" s="242" t="str">
        <f t="shared" si="53"/>
        <v/>
      </c>
      <c r="HI19" s="242" t="str">
        <f t="shared" si="54"/>
        <v/>
      </c>
      <c r="HJ19" s="242" t="str">
        <f t="shared" si="55"/>
        <v/>
      </c>
      <c r="HK19" s="242" t="str">
        <f t="shared" si="56"/>
        <v/>
      </c>
      <c r="HL19" s="353" t="str">
        <f t="shared" si="57"/>
        <v/>
      </c>
      <c r="HM19" s="73" t="str">
        <f t="shared" si="58"/>
        <v>D</v>
      </c>
      <c r="HN19" s="242" t="str">
        <f t="shared" si="59"/>
        <v/>
      </c>
      <c r="HO19" s="242" t="str">
        <f t="shared" si="60"/>
        <v>D</v>
      </c>
      <c r="HP19" s="242" t="str">
        <f t="shared" si="61"/>
        <v/>
      </c>
      <c r="HQ19" s="242" t="str">
        <f t="shared" si="62"/>
        <v/>
      </c>
      <c r="HR19" s="354" t="str">
        <f t="shared" si="63"/>
        <v/>
      </c>
      <c r="HS19" s="302" t="str">
        <f t="shared" si="64"/>
        <v/>
      </c>
      <c r="HT19" s="242" t="str">
        <f t="shared" si="65"/>
        <v/>
      </c>
      <c r="HU19" s="242" t="str">
        <f t="shared" si="66"/>
        <v/>
      </c>
      <c r="HV19" s="242" t="str">
        <f t="shared" si="67"/>
        <v/>
      </c>
      <c r="HW19" s="353" t="str">
        <f t="shared" si="68"/>
        <v/>
      </c>
      <c r="HX19" s="73" t="str">
        <f t="shared" si="69"/>
        <v>S</v>
      </c>
      <c r="HY19" s="242" t="str">
        <f t="shared" si="70"/>
        <v/>
      </c>
      <c r="HZ19" s="242" t="str">
        <f t="shared" si="71"/>
        <v>S</v>
      </c>
      <c r="IA19" s="242" t="str">
        <f t="shared" si="72"/>
        <v/>
      </c>
      <c r="IB19" s="242" t="str">
        <f t="shared" si="73"/>
        <v/>
      </c>
      <c r="IC19" s="242" t="str">
        <f t="shared" si="74"/>
        <v/>
      </c>
      <c r="ID19" s="242" t="str">
        <f t="shared" si="75"/>
        <v/>
      </c>
      <c r="IE19" s="242" t="str">
        <f t="shared" si="76"/>
        <v/>
      </c>
      <c r="IF19" s="242" t="str">
        <f t="shared" si="77"/>
        <v/>
      </c>
      <c r="IG19" s="242" t="str">
        <f t="shared" si="78"/>
        <v/>
      </c>
      <c r="IH19" s="353" t="str">
        <f t="shared" si="79"/>
        <v/>
      </c>
      <c r="II19" s="242" t="str">
        <f t="shared" si="80"/>
        <v>A</v>
      </c>
      <c r="IJ19" s="242" t="str">
        <f t="shared" si="81"/>
        <v>A</v>
      </c>
      <c r="IK19" s="242" t="str">
        <f t="shared" si="82"/>
        <v xml:space="preserve">    </v>
      </c>
      <c r="IL19" s="242" t="str">
        <f t="shared" si="83"/>
        <v xml:space="preserve">    MATHEMATICS</v>
      </c>
      <c r="IM19" s="242" t="str">
        <f t="shared" si="84"/>
        <v xml:space="preserve">    </v>
      </c>
      <c r="IN19" s="242" t="str">
        <f t="shared" si="85"/>
        <v xml:space="preserve">        </v>
      </c>
      <c r="IO19" s="242" t="str">
        <f t="shared" si="86"/>
        <v xml:space="preserve">HINDI COMPULSORY  PHYSICS CHEMISTRY </v>
      </c>
      <c r="IP19" s="242" t="str">
        <f t="shared" si="87"/>
        <v>SUPPL.</v>
      </c>
      <c r="IQ19" s="62">
        <f t="shared" si="176"/>
        <v>898</v>
      </c>
      <c r="IR19" s="68">
        <f t="shared" si="88"/>
        <v>89.8</v>
      </c>
      <c r="IS19" s="242" t="str">
        <f t="shared" si="89"/>
        <v/>
      </c>
      <c r="IT19" s="70" t="str">
        <f t="shared" si="90"/>
        <v/>
      </c>
      <c r="IU19" s="71" t="str" cm="1">
        <f t="array" ref="IU19">IF(IT19="","",SUMPRODUCT((IT19&lt;IT$9:IT$108)/COUNTIF(IT$9:IT$108,IT$9:IT$108)))</f>
        <v/>
      </c>
      <c r="IV19" s="242" t="str">
        <f>IF(OR(IP19="SUPPL.",IP19="RE-EXAM."),'result subject-wise'!AR19,IP19)</f>
        <v/>
      </c>
      <c r="IW19" s="355" t="str">
        <f t="shared" si="91"/>
        <v/>
      </c>
      <c r="IX19" s="356">
        <f t="shared" si="92"/>
        <v>89.8</v>
      </c>
      <c r="IY19" s="242" t="str">
        <f t="shared" si="28"/>
        <v/>
      </c>
      <c r="IZ19" s="183"/>
      <c r="JA19" s="276" t="str">
        <f t="shared" si="177"/>
        <v/>
      </c>
      <c r="JB19" s="357" t="str">
        <f>'full report'!Y297</f>
        <v/>
      </c>
      <c r="JC19" s="352"/>
      <c r="JD19"/>
      <c r="JE19" s="404" t="s">
        <v>179</v>
      </c>
      <c r="JF19" s="390">
        <f t="shared" si="178"/>
        <v>0</v>
      </c>
      <c r="JG19" s="390">
        <f t="shared" si="179"/>
        <v>0</v>
      </c>
      <c r="JH19" s="390">
        <f t="shared" si="180"/>
        <v>0</v>
      </c>
      <c r="JI19" s="390">
        <f t="shared" si="181"/>
        <v>0</v>
      </c>
      <c r="JJ19" s="390">
        <f t="shared" si="182"/>
        <v>0</v>
      </c>
      <c r="JK19" s="390">
        <f t="shared" si="183"/>
        <v>0</v>
      </c>
      <c r="JL19" s="390">
        <f t="shared" si="184"/>
        <v>0</v>
      </c>
      <c r="JM19" s="390">
        <f t="shared" si="185"/>
        <v>0</v>
      </c>
      <c r="JN19" s="390">
        <f t="shared" si="186"/>
        <v>0</v>
      </c>
      <c r="JO19" s="390">
        <f t="shared" si="187"/>
        <v>0</v>
      </c>
      <c r="JP19" s="390">
        <f t="shared" si="188"/>
        <v>0</v>
      </c>
      <c r="JQ19" s="390">
        <f t="shared" si="189"/>
        <v>0</v>
      </c>
      <c r="JR19" s="390">
        <f t="shared" si="190"/>
        <v>0</v>
      </c>
      <c r="JS19" s="390">
        <f t="shared" si="191"/>
        <v>0</v>
      </c>
      <c r="JT19" s="390">
        <f t="shared" si="192"/>
        <v>0</v>
      </c>
      <c r="JU19" s="390">
        <f t="shared" si="193"/>
        <v>0</v>
      </c>
      <c r="JV19" s="390">
        <f t="shared" si="194"/>
        <v>0</v>
      </c>
      <c r="JW19" s="390">
        <f t="shared" si="195"/>
        <v>0</v>
      </c>
      <c r="JX19" s="390">
        <f t="shared" si="196"/>
        <v>0</v>
      </c>
      <c r="JY19" s="390">
        <f t="shared" si="197"/>
        <v>0</v>
      </c>
      <c r="JZ19" s="390">
        <f t="shared" si="198"/>
        <v>0</v>
      </c>
      <c r="KA19" s="390">
        <f t="shared" si="199"/>
        <v>0</v>
      </c>
      <c r="KB19" s="390">
        <f t="shared" si="200"/>
        <v>0</v>
      </c>
      <c r="KC19" s="390">
        <f t="shared" si="201"/>
        <v>0</v>
      </c>
      <c r="KD19" s="390">
        <f t="shared" si="202"/>
        <v>0</v>
      </c>
      <c r="KE19" s="390">
        <f t="shared" si="203"/>
        <v>0</v>
      </c>
      <c r="KF19" s="390"/>
      <c r="KG19" s="390">
        <f>FE121</f>
        <v>0</v>
      </c>
      <c r="KH19" s="405">
        <f>FR121</f>
        <v>0</v>
      </c>
    </row>
    <row r="20" spans="1:294" s="276" customFormat="1" ht="13" customHeight="1">
      <c r="A20" s="313">
        <f>IF(details!A20="","",details!A20)</f>
        <v>12</v>
      </c>
      <c r="B20" s="242" t="str">
        <f>IF(details!B20="","",details!B20)</f>
        <v/>
      </c>
      <c r="C20" s="242" t="str">
        <f>IF(details!C20="","",details!C20)</f>
        <v/>
      </c>
      <c r="D20" s="242" t="str">
        <f>IF(details!D20="","",details!D20)</f>
        <v/>
      </c>
      <c r="E20" s="304">
        <f>IF(details!E20="","",details!E20)</f>
        <v>11112</v>
      </c>
      <c r="F20" s="67" t="str">
        <f>IF(details!F20="","",details!F20)</f>
        <v/>
      </c>
      <c r="G20" s="83" t="str">
        <f>IF(details!G20="","",details!G20)</f>
        <v>A 012</v>
      </c>
      <c r="H20" s="83" t="str">
        <f>IF(details!H20="","",details!H20)</f>
        <v>B 012</v>
      </c>
      <c r="I20" s="83" t="str">
        <f>IF(details!I20="","",details!I20)</f>
        <v>C 012</v>
      </c>
      <c r="J20" s="242">
        <f>IF(details!J20="","",details!J20)</f>
        <v>10</v>
      </c>
      <c r="K20" s="242">
        <f>IF(details!K20="","",details!K20)</f>
        <v>10</v>
      </c>
      <c r="L20" s="242">
        <f>IF(details!L20="","",details!L20)</f>
        <v>8</v>
      </c>
      <c r="M20" s="151">
        <f t="shared" si="93"/>
        <v>28</v>
      </c>
      <c r="N20" s="479">
        <f>IF(details!M20="","",details!M20)</f>
        <v>2</v>
      </c>
      <c r="O20" s="242">
        <f>IF(details!N20="","",details!N20)</f>
        <v>70</v>
      </c>
      <c r="P20" s="151">
        <f t="shared" si="94"/>
        <v>100</v>
      </c>
      <c r="Q20" s="242">
        <f>IF(details!O20="","",details!O20)</f>
        <v>100</v>
      </c>
      <c r="R20" s="298">
        <f t="shared" si="95"/>
        <v>200</v>
      </c>
      <c r="S20" s="310">
        <f t="shared" si="211"/>
        <v>0</v>
      </c>
      <c r="T20" s="61">
        <f t="shared" si="20"/>
        <v>200</v>
      </c>
      <c r="U20" s="310" t="str">
        <f t="shared" si="29"/>
        <v/>
      </c>
      <c r="V20" s="310" t="str">
        <f t="shared" si="21"/>
        <v>P</v>
      </c>
      <c r="W20" s="310" t="str">
        <f t="shared" si="30"/>
        <v>D</v>
      </c>
      <c r="X20" s="242">
        <f>IF(details!P20="","",details!P20)</f>
        <v>10</v>
      </c>
      <c r="Y20" s="242">
        <f>IF(details!Q20="","",details!Q20)</f>
        <v>10</v>
      </c>
      <c r="Z20" s="242">
        <f>IF(details!R20="","",details!R20)</f>
        <v>8</v>
      </c>
      <c r="AA20" s="151">
        <f t="shared" si="96"/>
        <v>28</v>
      </c>
      <c r="AB20" s="479">
        <f>IF(details!S20="","",details!S20)</f>
        <v>2</v>
      </c>
      <c r="AC20" s="242">
        <f>IF(details!T20="","",details!T20)</f>
        <v>70</v>
      </c>
      <c r="AD20" s="151">
        <f t="shared" si="97"/>
        <v>100</v>
      </c>
      <c r="AE20" s="242">
        <f>IF(details!U20="","",details!U20)</f>
        <v>100</v>
      </c>
      <c r="AF20" s="298">
        <f t="shared" si="98"/>
        <v>200</v>
      </c>
      <c r="AG20" s="310">
        <f t="shared" si="210"/>
        <v>0</v>
      </c>
      <c r="AH20" s="61">
        <f t="shared" si="22"/>
        <v>200</v>
      </c>
      <c r="AI20" s="310" t="str">
        <f t="shared" si="31"/>
        <v/>
      </c>
      <c r="AJ20" s="310" t="str">
        <f t="shared" si="99"/>
        <v>P</v>
      </c>
      <c r="AK20" s="310" t="str">
        <f t="shared" si="100"/>
        <v>D</v>
      </c>
      <c r="AL20" s="242" t="str">
        <f>IF(details!V20="","",details!V20)</f>
        <v>b</v>
      </c>
      <c r="AM20" s="83" t="str">
        <f t="shared" si="101"/>
        <v>PHYSICS</v>
      </c>
      <c r="AN20" s="242">
        <f>IF(details!W20="","",details!W20)</f>
        <v>10</v>
      </c>
      <c r="AO20" s="242">
        <f>IF(details!X20="","",details!X20)</f>
        <v>10</v>
      </c>
      <c r="AP20" s="242">
        <f>IF(details!Y20="","",details!Y20)</f>
        <v>9</v>
      </c>
      <c r="AQ20" s="151">
        <f t="shared" si="102"/>
        <v>29</v>
      </c>
      <c r="AR20" s="479">
        <f>IF(details!Z20="","",details!Z20)</f>
        <v>1</v>
      </c>
      <c r="AS20" s="242">
        <f>IF(details!AA20="","",details!AA20)</f>
        <v>30</v>
      </c>
      <c r="AT20" s="242">
        <f>IF(details!AB20="","",details!AB20)</f>
        <v>20</v>
      </c>
      <c r="AU20" s="151">
        <f t="shared" si="103"/>
        <v>50</v>
      </c>
      <c r="AV20" s="482">
        <f t="shared" si="23"/>
        <v>60</v>
      </c>
      <c r="AW20" s="482">
        <f t="shared" si="24"/>
        <v>80</v>
      </c>
      <c r="AX20" s="242">
        <f>IF(details!AC20="","",details!AC20)</f>
        <v>70</v>
      </c>
      <c r="AY20" s="242">
        <f>IF(details!AD20="","",details!AD20)</f>
        <v>30</v>
      </c>
      <c r="AZ20" s="151">
        <f t="shared" si="104"/>
        <v>100</v>
      </c>
      <c r="BA20" s="151">
        <f t="shared" si="105"/>
        <v>130</v>
      </c>
      <c r="BB20" s="151">
        <f t="shared" si="106"/>
        <v>50</v>
      </c>
      <c r="BC20" s="304">
        <f t="shared" si="107"/>
        <v>180</v>
      </c>
      <c r="BD20" s="263">
        <f t="shared" si="108"/>
        <v>0</v>
      </c>
      <c r="BE20" s="310">
        <f t="shared" si="109"/>
        <v>0</v>
      </c>
      <c r="BF20" s="61">
        <f t="shared" si="1"/>
        <v>70</v>
      </c>
      <c r="BG20" s="61">
        <f t="shared" si="110"/>
        <v>30</v>
      </c>
      <c r="BH20" s="61">
        <f t="shared" si="111"/>
        <v>20</v>
      </c>
      <c r="BI20" s="61">
        <f t="shared" si="2"/>
        <v>150</v>
      </c>
      <c r="BJ20" s="61">
        <f t="shared" si="3"/>
        <v>50</v>
      </c>
      <c r="BK20" s="263">
        <f t="shared" si="4"/>
        <v>200</v>
      </c>
      <c r="BL20" s="310" t="str">
        <f t="shared" si="5"/>
        <v/>
      </c>
      <c r="BM20" s="61" t="str">
        <f t="shared" si="6"/>
        <v>P</v>
      </c>
      <c r="BN20" s="61" t="str">
        <f t="shared" si="7"/>
        <v>P</v>
      </c>
      <c r="BO20" s="310" t="str">
        <f t="shared" si="8"/>
        <v>D</v>
      </c>
      <c r="BP20" s="242" t="str">
        <f>IF(details!AE20="","",details!AE20)</f>
        <v>b</v>
      </c>
      <c r="BQ20" s="83" t="str">
        <f t="shared" si="112"/>
        <v>CHEMISTRY</v>
      </c>
      <c r="BR20" s="242">
        <f>IF(details!AF20="","",details!AF20)</f>
        <v>10</v>
      </c>
      <c r="BS20" s="242">
        <f>IF(details!AG20="","",details!AG20)</f>
        <v>10</v>
      </c>
      <c r="BT20" s="242">
        <f>IF(details!AH20="","",details!AH20)</f>
        <v>9</v>
      </c>
      <c r="BU20" s="151">
        <f t="shared" si="113"/>
        <v>29</v>
      </c>
      <c r="BV20" s="479">
        <f>IF(details!AI20="","",details!AI20)</f>
        <v>1</v>
      </c>
      <c r="BW20" s="242">
        <f>IF(details!AJ20="","",details!AJ20)</f>
        <v>50</v>
      </c>
      <c r="BX20" s="242">
        <f>IF(details!AK20="","",details!AK20)</f>
        <v>20</v>
      </c>
      <c r="BY20" s="151">
        <f t="shared" si="114"/>
        <v>70</v>
      </c>
      <c r="BZ20" s="482">
        <f t="shared" si="115"/>
        <v>80</v>
      </c>
      <c r="CA20" s="482">
        <f t="shared" si="116"/>
        <v>100</v>
      </c>
      <c r="CB20" s="242">
        <f>IF(details!AL20="","",details!AL20)</f>
        <v>70</v>
      </c>
      <c r="CC20" s="242">
        <f>IF(details!AM20="","",details!AM20)</f>
        <v>30</v>
      </c>
      <c r="CD20" s="151">
        <f t="shared" si="117"/>
        <v>100</v>
      </c>
      <c r="CE20" s="151">
        <f t="shared" si="118"/>
        <v>150</v>
      </c>
      <c r="CF20" s="151">
        <f t="shared" si="119"/>
        <v>50</v>
      </c>
      <c r="CG20" s="304">
        <f t="shared" si="32"/>
        <v>200</v>
      </c>
      <c r="CH20" s="263">
        <f t="shared" si="9"/>
        <v>0</v>
      </c>
      <c r="CI20" s="310">
        <f t="shared" si="10"/>
        <v>0</v>
      </c>
      <c r="CJ20" s="61">
        <f t="shared" si="11"/>
        <v>70</v>
      </c>
      <c r="CK20" s="61">
        <f t="shared" si="33"/>
        <v>30</v>
      </c>
      <c r="CL20" s="61">
        <f t="shared" si="120"/>
        <v>20</v>
      </c>
      <c r="CM20" s="61">
        <f t="shared" si="12"/>
        <v>150</v>
      </c>
      <c r="CN20" s="61">
        <f t="shared" si="13"/>
        <v>50</v>
      </c>
      <c r="CO20" s="263">
        <f t="shared" si="14"/>
        <v>200</v>
      </c>
      <c r="CP20" s="310" t="str">
        <f t="shared" si="15"/>
        <v/>
      </c>
      <c r="CQ20" s="61" t="str">
        <f t="shared" si="16"/>
        <v>P</v>
      </c>
      <c r="CR20" s="61" t="str">
        <f t="shared" si="17"/>
        <v>P</v>
      </c>
      <c r="CS20" s="310" t="str">
        <f t="shared" si="25"/>
        <v>D</v>
      </c>
      <c r="CT20" s="242" t="str">
        <f>IF(details!AN20="","",details!AN20)</f>
        <v>b</v>
      </c>
      <c r="CU20" s="83" t="str">
        <f t="shared" si="121"/>
        <v>MATHEMATICS</v>
      </c>
      <c r="CV20" s="242">
        <f>IF(details!AO20="","",details!AO20)</f>
        <v>10</v>
      </c>
      <c r="CW20" s="242">
        <f>IF(details!AP20="","",details!AP20)</f>
        <v>10</v>
      </c>
      <c r="CX20" s="242">
        <f>IF(details!AQ20="","",details!AQ20)</f>
        <v>9</v>
      </c>
      <c r="CY20" s="151">
        <f t="shared" si="122"/>
        <v>29</v>
      </c>
      <c r="CZ20" s="479">
        <f>IF(details!AR20="","",details!AR20)</f>
        <v>1</v>
      </c>
      <c r="DA20" s="242">
        <f>IF(details!AS20="","",details!AS20)</f>
        <v>70</v>
      </c>
      <c r="DB20" s="242" t="str">
        <f>IF(details!AT20="","",details!AT20)</f>
        <v/>
      </c>
      <c r="DC20" s="151">
        <f t="shared" si="123"/>
        <v>70</v>
      </c>
      <c r="DD20" s="482">
        <f t="shared" si="124"/>
        <v>100</v>
      </c>
      <c r="DE20" s="482">
        <f t="shared" si="125"/>
        <v>100</v>
      </c>
      <c r="DF20" s="242">
        <f>IF(details!AU20="","",details!AU20)</f>
        <v>18</v>
      </c>
      <c r="DG20" s="242" t="str">
        <f>IF(details!AV20="","",details!AV20)</f>
        <v/>
      </c>
      <c r="DH20" s="151">
        <f t="shared" si="204"/>
        <v>18</v>
      </c>
      <c r="DI20" s="151">
        <f t="shared" si="205"/>
        <v>118</v>
      </c>
      <c r="DJ20" s="151" t="str">
        <f t="shared" si="126"/>
        <v/>
      </c>
      <c r="DK20" s="304">
        <f t="shared" si="206"/>
        <v>118</v>
      </c>
      <c r="DL20" s="263">
        <f t="shared" si="127"/>
        <v>0</v>
      </c>
      <c r="DM20" s="310" t="str">
        <f t="shared" si="128"/>
        <v/>
      </c>
      <c r="DN20" s="61">
        <f t="shared" si="129"/>
        <v>100</v>
      </c>
      <c r="DO20" s="61" t="str">
        <f t="shared" si="26"/>
        <v/>
      </c>
      <c r="DP20" s="61" t="str">
        <f t="shared" si="27"/>
        <v/>
      </c>
      <c r="DQ20" s="61">
        <f t="shared" si="130"/>
        <v>200</v>
      </c>
      <c r="DR20" s="61" t="str">
        <f t="shared" si="131"/>
        <v/>
      </c>
      <c r="DS20" s="263">
        <f t="shared" si="34"/>
        <v>200</v>
      </c>
      <c r="DT20" s="310" t="str">
        <f t="shared" si="132"/>
        <v/>
      </c>
      <c r="DU20" s="61" t="str">
        <f t="shared" si="133"/>
        <v>S</v>
      </c>
      <c r="DV20" s="61" t="str">
        <f t="shared" si="134"/>
        <v/>
      </c>
      <c r="DW20" s="310" t="str">
        <f t="shared" si="135"/>
        <v>S</v>
      </c>
      <c r="DX20" s="61">
        <f t="shared" si="18"/>
        <v>0</v>
      </c>
      <c r="DY20" s="242" t="str">
        <f>IF(details!AW20="","",details!AW20)</f>
        <v>a</v>
      </c>
      <c r="DZ20" s="83" t="str">
        <f t="shared" si="136"/>
        <v>BIOLOGY</v>
      </c>
      <c r="EA20" s="242">
        <f>IF(details!AX20="","",details!AX20)</f>
        <v>10</v>
      </c>
      <c r="EB20" s="242">
        <f>IF(details!AY20="","",details!AY20)</f>
        <v>10</v>
      </c>
      <c r="EC20" s="242">
        <f>IF(details!AZ20="","",details!AZ20)</f>
        <v>10</v>
      </c>
      <c r="ED20" s="151">
        <f t="shared" si="137"/>
        <v>30</v>
      </c>
      <c r="EE20" s="242" t="str">
        <f>IF(details!BA20="","",details!BA20)</f>
        <v/>
      </c>
      <c r="EF20" s="242">
        <f>IF(details!BB20="","",details!BB20)</f>
        <v>50</v>
      </c>
      <c r="EG20" s="242">
        <f>IF(details!BC20="","",details!BC20)</f>
        <v>20</v>
      </c>
      <c r="EH20" s="151">
        <f t="shared" si="138"/>
        <v>70</v>
      </c>
      <c r="EI20" s="482">
        <f t="shared" si="139"/>
        <v>80</v>
      </c>
      <c r="EJ20" s="482">
        <f t="shared" si="140"/>
        <v>100</v>
      </c>
      <c r="EK20" s="242">
        <f>IF(details!BD20="","",details!BD20)</f>
        <v>70</v>
      </c>
      <c r="EL20" s="242">
        <f>IF(details!BE20="","",details!BE20)</f>
        <v>30</v>
      </c>
      <c r="EM20" s="151">
        <f t="shared" si="141"/>
        <v>100</v>
      </c>
      <c r="EN20" s="151">
        <f t="shared" si="142"/>
        <v>150</v>
      </c>
      <c r="EO20" s="151">
        <f t="shared" si="143"/>
        <v>50</v>
      </c>
      <c r="EP20" s="304">
        <f t="shared" si="144"/>
        <v>200</v>
      </c>
      <c r="EQ20" s="263">
        <f t="shared" si="145"/>
        <v>0</v>
      </c>
      <c r="ER20" s="310">
        <f t="shared" si="146"/>
        <v>0</v>
      </c>
      <c r="ES20" s="61">
        <f t="shared" si="147"/>
        <v>70</v>
      </c>
      <c r="ET20" s="61">
        <f t="shared" si="148"/>
        <v>30</v>
      </c>
      <c r="EU20" s="61">
        <f t="shared" si="149"/>
        <v>20</v>
      </c>
      <c r="EV20" s="61">
        <f t="shared" si="150"/>
        <v>150</v>
      </c>
      <c r="EW20" s="61">
        <f t="shared" si="151"/>
        <v>50</v>
      </c>
      <c r="EX20" s="263">
        <f t="shared" si="152"/>
        <v>200</v>
      </c>
      <c r="EY20" s="310"/>
      <c r="EZ20" s="61" t="str">
        <f t="shared" si="153"/>
        <v>P</v>
      </c>
      <c r="FA20" s="61" t="str">
        <f t="shared" si="154"/>
        <v>P</v>
      </c>
      <c r="FB20" s="310" t="str">
        <f t="shared" si="155"/>
        <v>I</v>
      </c>
      <c r="FC20" s="242">
        <f>IF(details!BF20="","",details!BF20)</f>
        <v>10</v>
      </c>
      <c r="FD20" s="242">
        <f>IF(details!BG20="","",details!BG20)</f>
        <v>10</v>
      </c>
      <c r="FE20" s="242">
        <f>IF(details!BH20="","",details!BH20)</f>
        <v>10</v>
      </c>
      <c r="FF20" s="151">
        <f t="shared" si="156"/>
        <v>30</v>
      </c>
      <c r="FG20" s="242">
        <f>IF(details!BI20="","",details!BI20)</f>
        <v>70</v>
      </c>
      <c r="FH20" s="151">
        <f t="shared" si="157"/>
        <v>100</v>
      </c>
      <c r="FI20" s="242">
        <f>IF(details!BJ20="","",details!BJ20)</f>
        <v>100</v>
      </c>
      <c r="FJ20" s="298">
        <f t="shared" si="158"/>
        <v>200</v>
      </c>
      <c r="FK20" s="310">
        <f t="shared" si="159"/>
        <v>0</v>
      </c>
      <c r="FL20" s="310">
        <f t="shared" si="160"/>
        <v>0</v>
      </c>
      <c r="FM20" s="61">
        <f t="shared" si="161"/>
        <v>200</v>
      </c>
      <c r="FN20" s="310" t="str">
        <f t="shared" si="162"/>
        <v/>
      </c>
      <c r="FO20" s="310" t="str">
        <f t="shared" si="35"/>
        <v>A</v>
      </c>
      <c r="FP20" s="242">
        <f>IF(details!BK20="","",details!BK20)</f>
        <v>30</v>
      </c>
      <c r="FQ20" s="242">
        <f>IF(details!BL20="","",details!BL20)</f>
        <v>30</v>
      </c>
      <c r="FR20" s="242">
        <f>IF(details!BM20="","",details!BM20)</f>
        <v>40</v>
      </c>
      <c r="FS20" s="298">
        <f t="shared" si="163"/>
        <v>100</v>
      </c>
      <c r="FT20" s="310">
        <f t="shared" si="164"/>
        <v>0</v>
      </c>
      <c r="FU20" s="310">
        <f t="shared" si="165"/>
        <v>0</v>
      </c>
      <c r="FV20" s="61">
        <f t="shared" si="166"/>
        <v>100</v>
      </c>
      <c r="FW20" s="310" t="str">
        <f t="shared" si="167"/>
        <v/>
      </c>
      <c r="FX20" s="310" t="str">
        <f t="shared" si="36"/>
        <v>A</v>
      </c>
      <c r="FY20" s="310" t="str">
        <f t="shared" si="37"/>
        <v>D</v>
      </c>
      <c r="FZ20" s="310" t="str">
        <f t="shared" si="38"/>
        <v>D</v>
      </c>
      <c r="GA20" s="310" t="str">
        <f t="shared" si="39"/>
        <v>D</v>
      </c>
      <c r="GB20" s="310" t="str">
        <f t="shared" si="40"/>
        <v>D</v>
      </c>
      <c r="GC20" s="310" t="str">
        <f t="shared" si="41"/>
        <v>S</v>
      </c>
      <c r="GD20" s="310">
        <f t="shared" si="168"/>
        <v>0</v>
      </c>
      <c r="GE20" s="310">
        <f t="shared" si="169"/>
        <v>1</v>
      </c>
      <c r="GF20" s="310">
        <f t="shared" si="170"/>
        <v>0</v>
      </c>
      <c r="GG20" s="310">
        <f t="shared" si="171"/>
        <v>0</v>
      </c>
      <c r="GH20" s="310">
        <f t="shared" si="172"/>
        <v>0</v>
      </c>
      <c r="GI20" s="310" t="str">
        <f t="shared" si="173"/>
        <v/>
      </c>
      <c r="GJ20" s="69" t="str">
        <f t="shared" si="42"/>
        <v>SUPPL.</v>
      </c>
      <c r="GK20" s="63">
        <f>IF(details!CT20="","",details!CT20)</f>
        <v>130</v>
      </c>
      <c r="GL20" s="64" t="str">
        <f>IF(details!CU20="","",details!CU20)</f>
        <v/>
      </c>
      <c r="GM20" s="63">
        <f>IF(details!CX20="","",details!CX20)</f>
        <v>206</v>
      </c>
      <c r="GN20" s="64" t="str">
        <f>IF(details!CY20="","",details!CY20)</f>
        <v/>
      </c>
      <c r="GO20" s="63">
        <f>IF(details!DB20="","",details!DB20)</f>
        <v>264</v>
      </c>
      <c r="GP20" s="64" t="str">
        <f>IF(details!DC20="","",details!DC20)</f>
        <v/>
      </c>
      <c r="GQ20" s="63">
        <f>IF(details!DF20="","",details!DF20)</f>
        <v>316</v>
      </c>
      <c r="GR20" s="64" t="str">
        <f>IF(details!DG20="","",details!DG20)</f>
        <v/>
      </c>
      <c r="GS20" s="63">
        <f>IF(details!DJ20="","",details!DJ20)</f>
        <v>362</v>
      </c>
      <c r="GT20" s="64">
        <f>IF(details!DK20="","",details!DK20)</f>
        <v>0</v>
      </c>
      <c r="GU20" s="274">
        <f t="shared" si="207"/>
        <v>0</v>
      </c>
      <c r="GV20" s="242" t="str">
        <f t="shared" si="43"/>
        <v>D</v>
      </c>
      <c r="GW20" s="242" t="str">
        <f t="shared" si="174"/>
        <v/>
      </c>
      <c r="GX20" s="353" t="str">
        <f t="shared" si="44"/>
        <v/>
      </c>
      <c r="GY20" s="242" t="str">
        <f t="shared" si="45"/>
        <v>D</v>
      </c>
      <c r="GZ20" s="72" t="str">
        <f t="shared" si="175"/>
        <v/>
      </c>
      <c r="HA20" s="353" t="str">
        <f t="shared" si="46"/>
        <v/>
      </c>
      <c r="HB20" s="73" t="str">
        <f t="shared" si="47"/>
        <v>D</v>
      </c>
      <c r="HC20" s="242" t="str">
        <f t="shared" si="48"/>
        <v/>
      </c>
      <c r="HD20" s="242" t="str">
        <f t="shared" si="49"/>
        <v>D</v>
      </c>
      <c r="HE20" s="242" t="str">
        <f t="shared" si="50"/>
        <v/>
      </c>
      <c r="HF20" s="242" t="str">
        <f t="shared" si="51"/>
        <v/>
      </c>
      <c r="HG20" s="276" t="str">
        <f t="shared" si="52"/>
        <v/>
      </c>
      <c r="HH20" s="242" t="str">
        <f t="shared" si="53"/>
        <v/>
      </c>
      <c r="HI20" s="242" t="str">
        <f t="shared" si="54"/>
        <v/>
      </c>
      <c r="HJ20" s="242" t="str">
        <f t="shared" si="55"/>
        <v/>
      </c>
      <c r="HK20" s="242" t="str">
        <f t="shared" si="56"/>
        <v/>
      </c>
      <c r="HL20" s="353" t="str">
        <f t="shared" si="57"/>
        <v/>
      </c>
      <c r="HM20" s="73" t="str">
        <f t="shared" si="58"/>
        <v>D</v>
      </c>
      <c r="HN20" s="242" t="str">
        <f t="shared" si="59"/>
        <v/>
      </c>
      <c r="HO20" s="242" t="str">
        <f t="shared" si="60"/>
        <v>D</v>
      </c>
      <c r="HP20" s="242" t="str">
        <f t="shared" si="61"/>
        <v/>
      </c>
      <c r="HQ20" s="242" t="str">
        <f t="shared" si="62"/>
        <v/>
      </c>
      <c r="HR20" s="354" t="str">
        <f t="shared" si="63"/>
        <v/>
      </c>
      <c r="HS20" s="302" t="str">
        <f t="shared" si="64"/>
        <v/>
      </c>
      <c r="HT20" s="242" t="str">
        <f t="shared" si="65"/>
        <v/>
      </c>
      <c r="HU20" s="242" t="str">
        <f t="shared" si="66"/>
        <v/>
      </c>
      <c r="HV20" s="242" t="str">
        <f t="shared" si="67"/>
        <v/>
      </c>
      <c r="HW20" s="353" t="str">
        <f t="shared" si="68"/>
        <v/>
      </c>
      <c r="HX20" s="73" t="str">
        <f t="shared" si="69"/>
        <v>S</v>
      </c>
      <c r="HY20" s="242" t="str">
        <f t="shared" si="70"/>
        <v/>
      </c>
      <c r="HZ20" s="242" t="str">
        <f t="shared" si="71"/>
        <v>S</v>
      </c>
      <c r="IA20" s="242" t="str">
        <f t="shared" si="72"/>
        <v/>
      </c>
      <c r="IB20" s="242" t="str">
        <f t="shared" si="73"/>
        <v/>
      </c>
      <c r="IC20" s="242" t="str">
        <f t="shared" si="74"/>
        <v/>
      </c>
      <c r="ID20" s="242" t="str">
        <f t="shared" si="75"/>
        <v/>
      </c>
      <c r="IE20" s="242" t="str">
        <f t="shared" si="76"/>
        <v/>
      </c>
      <c r="IF20" s="242" t="str">
        <f t="shared" si="77"/>
        <v/>
      </c>
      <c r="IG20" s="242" t="str">
        <f t="shared" si="78"/>
        <v/>
      </c>
      <c r="IH20" s="353" t="str">
        <f t="shared" si="79"/>
        <v/>
      </c>
      <c r="II20" s="242" t="str">
        <f t="shared" si="80"/>
        <v>A</v>
      </c>
      <c r="IJ20" s="242" t="str">
        <f t="shared" si="81"/>
        <v>A</v>
      </c>
      <c r="IK20" s="242" t="str">
        <f t="shared" si="82"/>
        <v xml:space="preserve">    </v>
      </c>
      <c r="IL20" s="242" t="str">
        <f t="shared" si="83"/>
        <v xml:space="preserve">    MATHEMATICS</v>
      </c>
      <c r="IM20" s="242" t="str">
        <f t="shared" si="84"/>
        <v xml:space="preserve">    </v>
      </c>
      <c r="IN20" s="242" t="str">
        <f t="shared" si="85"/>
        <v xml:space="preserve">        </v>
      </c>
      <c r="IO20" s="242" t="str">
        <f t="shared" si="86"/>
        <v xml:space="preserve">HINDI COMPULSORY  PHYSICS CHEMISTRY </v>
      </c>
      <c r="IP20" s="242" t="str">
        <f t="shared" si="87"/>
        <v>SUPPL.</v>
      </c>
      <c r="IQ20" s="62">
        <f t="shared" si="176"/>
        <v>898</v>
      </c>
      <c r="IR20" s="68">
        <f t="shared" si="88"/>
        <v>89.8</v>
      </c>
      <c r="IS20" s="242" t="str">
        <f t="shared" si="89"/>
        <v/>
      </c>
      <c r="IT20" s="70" t="str">
        <f t="shared" si="90"/>
        <v/>
      </c>
      <c r="IU20" s="71" t="str" cm="1">
        <f t="array" ref="IU20">IF(IT20="","",SUMPRODUCT((IT20&lt;IT$9:IT$108)/COUNTIF(IT$9:IT$108,IT$9:IT$108)))</f>
        <v/>
      </c>
      <c r="IV20" s="242" t="str">
        <f>IF(OR(IP20="SUPPL.",IP20="RE-EXAM."),'result subject-wise'!AR20,IP20)</f>
        <v/>
      </c>
      <c r="IW20" s="355" t="str">
        <f t="shared" si="91"/>
        <v/>
      </c>
      <c r="IX20" s="356">
        <f t="shared" si="92"/>
        <v>89.8</v>
      </c>
      <c r="IY20" s="242" t="str">
        <f t="shared" si="28"/>
        <v/>
      </c>
      <c r="IZ20" s="183"/>
      <c r="JA20" s="276" t="str">
        <f t="shared" si="177"/>
        <v/>
      </c>
      <c r="JB20" s="357" t="str">
        <f>'full report'!Y325</f>
        <v/>
      </c>
      <c r="JC20" s="352"/>
      <c r="JD20"/>
      <c r="JE20" s="404" t="s">
        <v>203</v>
      </c>
      <c r="JF20" s="399">
        <f t="shared" si="178"/>
        <v>100</v>
      </c>
      <c r="JG20" s="399">
        <f t="shared" si="179"/>
        <v>100</v>
      </c>
      <c r="JH20" s="399">
        <f t="shared" si="180"/>
        <v>0</v>
      </c>
      <c r="JI20" s="399">
        <f t="shared" si="181"/>
        <v>100</v>
      </c>
      <c r="JJ20" s="399">
        <f t="shared" si="182"/>
        <v>0</v>
      </c>
      <c r="JK20" s="399">
        <f t="shared" si="183"/>
        <v>0</v>
      </c>
      <c r="JL20" s="399">
        <f t="shared" si="184"/>
        <v>0</v>
      </c>
      <c r="JM20" s="399">
        <f t="shared" si="185"/>
        <v>0</v>
      </c>
      <c r="JN20" s="399">
        <f t="shared" si="186"/>
        <v>0</v>
      </c>
      <c r="JO20" s="399">
        <f t="shared" si="187"/>
        <v>0</v>
      </c>
      <c r="JP20" s="399">
        <f t="shared" si="188"/>
        <v>0</v>
      </c>
      <c r="JQ20" s="399">
        <f t="shared" si="189"/>
        <v>100</v>
      </c>
      <c r="JR20" s="399">
        <f t="shared" si="190"/>
        <v>0</v>
      </c>
      <c r="JS20" s="399">
        <f t="shared" si="191"/>
        <v>0</v>
      </c>
      <c r="JT20" s="399">
        <f t="shared" si="192"/>
        <v>0</v>
      </c>
      <c r="JU20" s="399">
        <f t="shared" si="193"/>
        <v>0</v>
      </c>
      <c r="JV20" s="399">
        <f t="shared" si="194"/>
        <v>0</v>
      </c>
      <c r="JW20" s="399">
        <f t="shared" si="195"/>
        <v>0</v>
      </c>
      <c r="JX20" s="399">
        <f t="shared" si="196"/>
        <v>0</v>
      </c>
      <c r="JY20" s="399">
        <f t="shared" si="197"/>
        <v>0</v>
      </c>
      <c r="JZ20" s="399">
        <f t="shared" si="198"/>
        <v>0</v>
      </c>
      <c r="KA20" s="399">
        <f t="shared" si="199"/>
        <v>0</v>
      </c>
      <c r="KB20" s="399">
        <f t="shared" si="200"/>
        <v>0</v>
      </c>
      <c r="KC20" s="399">
        <f t="shared" si="201"/>
        <v>0</v>
      </c>
      <c r="KD20" s="399">
        <f t="shared" si="202"/>
        <v>0</v>
      </c>
      <c r="KE20" s="399">
        <f t="shared" si="203"/>
        <v>0</v>
      </c>
      <c r="KF20" s="399"/>
      <c r="KG20" s="399">
        <f>FE122</f>
        <v>100</v>
      </c>
      <c r="KH20" s="406">
        <f>FR122</f>
        <v>100</v>
      </c>
    </row>
    <row r="21" spans="1:294" s="276" customFormat="1" ht="13" customHeight="1" thickBot="1">
      <c r="A21" s="313">
        <f>IF(details!A21="","",details!A21)</f>
        <v>13</v>
      </c>
      <c r="B21" s="242" t="str">
        <f>IF(details!B21="","",details!B21)</f>
        <v/>
      </c>
      <c r="C21" s="242" t="str">
        <f>IF(details!C21="","",details!C21)</f>
        <v/>
      </c>
      <c r="D21" s="242" t="str">
        <f>IF(details!D21="","",details!D21)</f>
        <v/>
      </c>
      <c r="E21" s="304">
        <f>IF(details!E21="","",details!E21)</f>
        <v>11113</v>
      </c>
      <c r="F21" s="67" t="str">
        <f>IF(details!F21="","",details!F21)</f>
        <v/>
      </c>
      <c r="G21" s="83" t="str">
        <f>IF(details!G21="","",details!G21)</f>
        <v>A 013</v>
      </c>
      <c r="H21" s="83" t="str">
        <f>IF(details!H21="","",details!H21)</f>
        <v>B 013</v>
      </c>
      <c r="I21" s="83" t="str">
        <f>IF(details!I21="","",details!I21)</f>
        <v>C 013</v>
      </c>
      <c r="J21" s="242">
        <f>IF(details!J21="","",details!J21)</f>
        <v>10</v>
      </c>
      <c r="K21" s="242">
        <f>IF(details!K21="","",details!K21)</f>
        <v>10</v>
      </c>
      <c r="L21" s="242">
        <f>IF(details!L21="","",details!L21)</f>
        <v>8</v>
      </c>
      <c r="M21" s="151">
        <f t="shared" si="93"/>
        <v>28</v>
      </c>
      <c r="N21" s="479">
        <f>IF(details!M21="","",details!M21)</f>
        <v>2</v>
      </c>
      <c r="O21" s="242">
        <f>IF(details!N21="","",details!N21)</f>
        <v>70</v>
      </c>
      <c r="P21" s="151">
        <f t="shared" si="94"/>
        <v>100</v>
      </c>
      <c r="Q21" s="242">
        <f>IF(details!O21="","",details!O21)</f>
        <v>100</v>
      </c>
      <c r="R21" s="298">
        <f t="shared" si="95"/>
        <v>200</v>
      </c>
      <c r="S21" s="310">
        <f t="shared" si="211"/>
        <v>0</v>
      </c>
      <c r="T21" s="61">
        <f t="shared" si="20"/>
        <v>200</v>
      </c>
      <c r="U21" s="310" t="str">
        <f t="shared" si="29"/>
        <v/>
      </c>
      <c r="V21" s="310" t="str">
        <f t="shared" si="21"/>
        <v>P</v>
      </c>
      <c r="W21" s="310" t="str">
        <f t="shared" si="30"/>
        <v>D</v>
      </c>
      <c r="X21" s="242">
        <f>IF(details!P21="","",details!P21)</f>
        <v>10</v>
      </c>
      <c r="Y21" s="242">
        <f>IF(details!Q21="","",details!Q21)</f>
        <v>10</v>
      </c>
      <c r="Z21" s="242">
        <f>IF(details!R21="","",details!R21)</f>
        <v>8</v>
      </c>
      <c r="AA21" s="151">
        <f t="shared" si="96"/>
        <v>28</v>
      </c>
      <c r="AB21" s="479">
        <f>IF(details!S21="","",details!S21)</f>
        <v>2</v>
      </c>
      <c r="AC21" s="242">
        <f>IF(details!T21="","",details!T21)</f>
        <v>70</v>
      </c>
      <c r="AD21" s="151">
        <f t="shared" si="97"/>
        <v>100</v>
      </c>
      <c r="AE21" s="242">
        <f>IF(details!U21="","",details!U21)</f>
        <v>100</v>
      </c>
      <c r="AF21" s="298">
        <f t="shared" si="98"/>
        <v>200</v>
      </c>
      <c r="AG21" s="310">
        <f t="shared" si="210"/>
        <v>0</v>
      </c>
      <c r="AH21" s="61">
        <f t="shared" si="22"/>
        <v>200</v>
      </c>
      <c r="AI21" s="310" t="str">
        <f t="shared" si="31"/>
        <v/>
      </c>
      <c r="AJ21" s="310" t="str">
        <f t="shared" si="99"/>
        <v>P</v>
      </c>
      <c r="AK21" s="310" t="str">
        <f t="shared" si="100"/>
        <v>D</v>
      </c>
      <c r="AL21" s="242" t="str">
        <f>IF(details!V21="","",details!V21)</f>
        <v>b</v>
      </c>
      <c r="AM21" s="83" t="str">
        <f t="shared" si="101"/>
        <v>PHYSICS</v>
      </c>
      <c r="AN21" s="242">
        <f>IF(details!W21="","",details!W21)</f>
        <v>10</v>
      </c>
      <c r="AO21" s="242">
        <f>IF(details!X21="","",details!X21)</f>
        <v>10</v>
      </c>
      <c r="AP21" s="242">
        <f>IF(details!Y21="","",details!Y21)</f>
        <v>9</v>
      </c>
      <c r="AQ21" s="151">
        <f t="shared" si="102"/>
        <v>29</v>
      </c>
      <c r="AR21" s="479">
        <f>IF(details!Z21="","",details!Z21)</f>
        <v>1</v>
      </c>
      <c r="AS21" s="242">
        <f>IF(details!AA21="","",details!AA21)</f>
        <v>30</v>
      </c>
      <c r="AT21" s="242">
        <f>IF(details!AB21="","",details!AB21)</f>
        <v>20</v>
      </c>
      <c r="AU21" s="151">
        <f t="shared" si="103"/>
        <v>50</v>
      </c>
      <c r="AV21" s="482">
        <f t="shared" si="23"/>
        <v>60</v>
      </c>
      <c r="AW21" s="482">
        <f t="shared" si="24"/>
        <v>80</v>
      </c>
      <c r="AX21" s="242">
        <f>IF(details!AC21="","",details!AC21)</f>
        <v>70</v>
      </c>
      <c r="AY21" s="242">
        <f>IF(details!AD21="","",details!AD21)</f>
        <v>30</v>
      </c>
      <c r="AZ21" s="151">
        <f t="shared" si="104"/>
        <v>100</v>
      </c>
      <c r="BA21" s="151">
        <f t="shared" si="105"/>
        <v>130</v>
      </c>
      <c r="BB21" s="151">
        <f t="shared" si="106"/>
        <v>50</v>
      </c>
      <c r="BC21" s="304">
        <f t="shared" si="107"/>
        <v>180</v>
      </c>
      <c r="BD21" s="263">
        <f t="shared" si="108"/>
        <v>0</v>
      </c>
      <c r="BE21" s="310">
        <f t="shared" si="109"/>
        <v>0</v>
      </c>
      <c r="BF21" s="61">
        <f t="shared" si="1"/>
        <v>70</v>
      </c>
      <c r="BG21" s="61">
        <f t="shared" si="110"/>
        <v>30</v>
      </c>
      <c r="BH21" s="61">
        <f t="shared" si="111"/>
        <v>20</v>
      </c>
      <c r="BI21" s="61">
        <f t="shared" si="2"/>
        <v>150</v>
      </c>
      <c r="BJ21" s="61">
        <f t="shared" si="3"/>
        <v>50</v>
      </c>
      <c r="BK21" s="263">
        <f t="shared" si="4"/>
        <v>200</v>
      </c>
      <c r="BL21" s="310" t="str">
        <f t="shared" si="5"/>
        <v/>
      </c>
      <c r="BM21" s="61" t="str">
        <f t="shared" si="6"/>
        <v>P</v>
      </c>
      <c r="BN21" s="61" t="str">
        <f t="shared" si="7"/>
        <v>P</v>
      </c>
      <c r="BO21" s="310" t="str">
        <f t="shared" si="8"/>
        <v>D</v>
      </c>
      <c r="BP21" s="242" t="str">
        <f>IF(details!AE21="","",details!AE21)</f>
        <v>b</v>
      </c>
      <c r="BQ21" s="83" t="str">
        <f t="shared" si="112"/>
        <v>CHEMISTRY</v>
      </c>
      <c r="BR21" s="242">
        <f>IF(details!AF21="","",details!AF21)</f>
        <v>10</v>
      </c>
      <c r="BS21" s="242">
        <f>IF(details!AG21="","",details!AG21)</f>
        <v>10</v>
      </c>
      <c r="BT21" s="242">
        <f>IF(details!AH21="","",details!AH21)</f>
        <v>9</v>
      </c>
      <c r="BU21" s="151">
        <f t="shared" si="113"/>
        <v>29</v>
      </c>
      <c r="BV21" s="479">
        <f>IF(details!AI21="","",details!AI21)</f>
        <v>1</v>
      </c>
      <c r="BW21" s="242">
        <f>IF(details!AJ21="","",details!AJ21)</f>
        <v>50</v>
      </c>
      <c r="BX21" s="242">
        <f>IF(details!AK21="","",details!AK21)</f>
        <v>20</v>
      </c>
      <c r="BY21" s="151">
        <f t="shared" si="114"/>
        <v>70</v>
      </c>
      <c r="BZ21" s="482">
        <f t="shared" si="115"/>
        <v>80</v>
      </c>
      <c r="CA21" s="482">
        <f t="shared" si="116"/>
        <v>100</v>
      </c>
      <c r="CB21" s="242">
        <f>IF(details!AL21="","",details!AL21)</f>
        <v>70</v>
      </c>
      <c r="CC21" s="242">
        <f>IF(details!AM21="","",details!AM21)</f>
        <v>30</v>
      </c>
      <c r="CD21" s="151">
        <f t="shared" si="117"/>
        <v>100</v>
      </c>
      <c r="CE21" s="151">
        <f t="shared" si="118"/>
        <v>150</v>
      </c>
      <c r="CF21" s="151">
        <f t="shared" si="119"/>
        <v>50</v>
      </c>
      <c r="CG21" s="304">
        <f t="shared" si="32"/>
        <v>200</v>
      </c>
      <c r="CH21" s="263">
        <f t="shared" si="9"/>
        <v>0</v>
      </c>
      <c r="CI21" s="310">
        <f t="shared" si="10"/>
        <v>0</v>
      </c>
      <c r="CJ21" s="61">
        <f t="shared" si="11"/>
        <v>70</v>
      </c>
      <c r="CK21" s="61">
        <f t="shared" si="33"/>
        <v>30</v>
      </c>
      <c r="CL21" s="61">
        <f t="shared" si="120"/>
        <v>20</v>
      </c>
      <c r="CM21" s="61">
        <f t="shared" si="12"/>
        <v>150</v>
      </c>
      <c r="CN21" s="61">
        <f t="shared" si="13"/>
        <v>50</v>
      </c>
      <c r="CO21" s="263">
        <f t="shared" si="14"/>
        <v>200</v>
      </c>
      <c r="CP21" s="310" t="str">
        <f t="shared" si="15"/>
        <v/>
      </c>
      <c r="CQ21" s="61" t="str">
        <f t="shared" si="16"/>
        <v>P</v>
      </c>
      <c r="CR21" s="61" t="str">
        <f t="shared" si="17"/>
        <v>P</v>
      </c>
      <c r="CS21" s="310" t="str">
        <f t="shared" si="25"/>
        <v>D</v>
      </c>
      <c r="CT21" s="242" t="str">
        <f>IF(details!AN21="","",details!AN21)</f>
        <v>b</v>
      </c>
      <c r="CU21" s="83" t="str">
        <f t="shared" si="121"/>
        <v>MATHEMATICS</v>
      </c>
      <c r="CV21" s="242">
        <f>IF(details!AO21="","",details!AO21)</f>
        <v>10</v>
      </c>
      <c r="CW21" s="242">
        <f>IF(details!AP21="","",details!AP21)</f>
        <v>10</v>
      </c>
      <c r="CX21" s="242">
        <f>IF(details!AQ21="","",details!AQ21)</f>
        <v>9</v>
      </c>
      <c r="CY21" s="151">
        <f t="shared" si="122"/>
        <v>29</v>
      </c>
      <c r="CZ21" s="479">
        <f>IF(details!AR21="","",details!AR21)</f>
        <v>1</v>
      </c>
      <c r="DA21" s="242">
        <f>IF(details!AS21="","",details!AS21)</f>
        <v>70</v>
      </c>
      <c r="DB21" s="242" t="str">
        <f>IF(details!AT21="","",details!AT21)</f>
        <v/>
      </c>
      <c r="DC21" s="151">
        <f t="shared" si="123"/>
        <v>70</v>
      </c>
      <c r="DD21" s="482">
        <f t="shared" si="124"/>
        <v>100</v>
      </c>
      <c r="DE21" s="482">
        <f t="shared" si="125"/>
        <v>100</v>
      </c>
      <c r="DF21" s="242">
        <f>IF(details!AU21="","",details!AU21)</f>
        <v>18</v>
      </c>
      <c r="DG21" s="242" t="str">
        <f>IF(details!AV21="","",details!AV21)</f>
        <v/>
      </c>
      <c r="DH21" s="151">
        <f t="shared" si="204"/>
        <v>18</v>
      </c>
      <c r="DI21" s="151">
        <f t="shared" si="205"/>
        <v>118</v>
      </c>
      <c r="DJ21" s="151" t="str">
        <f t="shared" si="126"/>
        <v/>
      </c>
      <c r="DK21" s="304">
        <f t="shared" si="206"/>
        <v>118</v>
      </c>
      <c r="DL21" s="263">
        <f t="shared" si="127"/>
        <v>0</v>
      </c>
      <c r="DM21" s="310" t="str">
        <f t="shared" si="128"/>
        <v/>
      </c>
      <c r="DN21" s="61">
        <f t="shared" si="129"/>
        <v>100</v>
      </c>
      <c r="DO21" s="61" t="str">
        <f t="shared" si="26"/>
        <v/>
      </c>
      <c r="DP21" s="61" t="str">
        <f t="shared" si="27"/>
        <v/>
      </c>
      <c r="DQ21" s="61">
        <f t="shared" si="130"/>
        <v>200</v>
      </c>
      <c r="DR21" s="61" t="str">
        <f t="shared" si="131"/>
        <v/>
      </c>
      <c r="DS21" s="263">
        <f t="shared" si="34"/>
        <v>200</v>
      </c>
      <c r="DT21" s="310" t="str">
        <f t="shared" si="132"/>
        <v/>
      </c>
      <c r="DU21" s="61" t="str">
        <f t="shared" si="133"/>
        <v>S</v>
      </c>
      <c r="DV21" s="61" t="str">
        <f t="shared" si="134"/>
        <v/>
      </c>
      <c r="DW21" s="310" t="str">
        <f t="shared" si="135"/>
        <v>S</v>
      </c>
      <c r="DX21" s="61">
        <f t="shared" si="18"/>
        <v>0</v>
      </c>
      <c r="DY21" s="242" t="str">
        <f>IF(details!AW21="","",details!AW21)</f>
        <v>a</v>
      </c>
      <c r="DZ21" s="83" t="str">
        <f t="shared" si="136"/>
        <v>BIOLOGY</v>
      </c>
      <c r="EA21" s="242">
        <f>IF(details!AX21="","",details!AX21)</f>
        <v>10</v>
      </c>
      <c r="EB21" s="242">
        <f>IF(details!AY21="","",details!AY21)</f>
        <v>10</v>
      </c>
      <c r="EC21" s="242">
        <f>IF(details!AZ21="","",details!AZ21)</f>
        <v>10</v>
      </c>
      <c r="ED21" s="151">
        <f t="shared" si="137"/>
        <v>30</v>
      </c>
      <c r="EE21" s="242" t="str">
        <f>IF(details!BA21="","",details!BA21)</f>
        <v/>
      </c>
      <c r="EF21" s="242">
        <f>IF(details!BB21="","",details!BB21)</f>
        <v>50</v>
      </c>
      <c r="EG21" s="242">
        <f>IF(details!BC21="","",details!BC21)</f>
        <v>20</v>
      </c>
      <c r="EH21" s="151">
        <f t="shared" si="138"/>
        <v>70</v>
      </c>
      <c r="EI21" s="482">
        <f t="shared" si="139"/>
        <v>80</v>
      </c>
      <c r="EJ21" s="482">
        <f t="shared" si="140"/>
        <v>100</v>
      </c>
      <c r="EK21" s="242">
        <f>IF(details!BD21="","",details!BD21)</f>
        <v>70</v>
      </c>
      <c r="EL21" s="242">
        <f>IF(details!BE21="","",details!BE21)</f>
        <v>30</v>
      </c>
      <c r="EM21" s="151">
        <f t="shared" si="141"/>
        <v>100</v>
      </c>
      <c r="EN21" s="151">
        <f t="shared" si="142"/>
        <v>150</v>
      </c>
      <c r="EO21" s="151">
        <f t="shared" si="143"/>
        <v>50</v>
      </c>
      <c r="EP21" s="304">
        <f t="shared" si="144"/>
        <v>200</v>
      </c>
      <c r="EQ21" s="263">
        <f t="shared" si="145"/>
        <v>0</v>
      </c>
      <c r="ER21" s="310">
        <f t="shared" si="146"/>
        <v>0</v>
      </c>
      <c r="ES21" s="61">
        <f t="shared" si="147"/>
        <v>70</v>
      </c>
      <c r="ET21" s="61">
        <f t="shared" si="148"/>
        <v>30</v>
      </c>
      <c r="EU21" s="61">
        <f t="shared" si="149"/>
        <v>20</v>
      </c>
      <c r="EV21" s="61">
        <f t="shared" si="150"/>
        <v>150</v>
      </c>
      <c r="EW21" s="61">
        <f t="shared" si="151"/>
        <v>50</v>
      </c>
      <c r="EX21" s="263">
        <f t="shared" si="152"/>
        <v>200</v>
      </c>
      <c r="EY21" s="310"/>
      <c r="EZ21" s="61" t="str">
        <f t="shared" si="153"/>
        <v>P</v>
      </c>
      <c r="FA21" s="61" t="str">
        <f t="shared" si="154"/>
        <v>P</v>
      </c>
      <c r="FB21" s="310" t="str">
        <f t="shared" si="155"/>
        <v>I</v>
      </c>
      <c r="FC21" s="242">
        <f>IF(details!BF21="","",details!BF21)</f>
        <v>10</v>
      </c>
      <c r="FD21" s="242">
        <f>IF(details!BG21="","",details!BG21)</f>
        <v>10</v>
      </c>
      <c r="FE21" s="242">
        <f>IF(details!BH21="","",details!BH21)</f>
        <v>10</v>
      </c>
      <c r="FF21" s="151">
        <f t="shared" si="156"/>
        <v>30</v>
      </c>
      <c r="FG21" s="242">
        <f>IF(details!BI21="","",details!BI21)</f>
        <v>70</v>
      </c>
      <c r="FH21" s="151">
        <f t="shared" si="157"/>
        <v>100</v>
      </c>
      <c r="FI21" s="242">
        <f>IF(details!BJ21="","",details!BJ21)</f>
        <v>100</v>
      </c>
      <c r="FJ21" s="298">
        <f t="shared" si="158"/>
        <v>200</v>
      </c>
      <c r="FK21" s="310">
        <f t="shared" si="159"/>
        <v>0</v>
      </c>
      <c r="FL21" s="310">
        <f t="shared" si="160"/>
        <v>0</v>
      </c>
      <c r="FM21" s="61">
        <f t="shared" si="161"/>
        <v>200</v>
      </c>
      <c r="FN21" s="310" t="str">
        <f t="shared" si="162"/>
        <v/>
      </c>
      <c r="FO21" s="310" t="str">
        <f t="shared" si="35"/>
        <v>A</v>
      </c>
      <c r="FP21" s="242">
        <f>IF(details!BK21="","",details!BK21)</f>
        <v>30</v>
      </c>
      <c r="FQ21" s="242">
        <f>IF(details!BL21="","",details!BL21)</f>
        <v>30</v>
      </c>
      <c r="FR21" s="242">
        <f>IF(details!BM21="","",details!BM21)</f>
        <v>40</v>
      </c>
      <c r="FS21" s="298">
        <f t="shared" si="163"/>
        <v>100</v>
      </c>
      <c r="FT21" s="310">
        <f t="shared" si="164"/>
        <v>0</v>
      </c>
      <c r="FU21" s="310">
        <f t="shared" si="165"/>
        <v>0</v>
      </c>
      <c r="FV21" s="61">
        <f t="shared" si="166"/>
        <v>100</v>
      </c>
      <c r="FW21" s="310" t="str">
        <f t="shared" si="167"/>
        <v/>
      </c>
      <c r="FX21" s="310" t="str">
        <f t="shared" si="36"/>
        <v>A</v>
      </c>
      <c r="FY21" s="310" t="str">
        <f t="shared" si="37"/>
        <v>D</v>
      </c>
      <c r="FZ21" s="310" t="str">
        <f t="shared" si="38"/>
        <v>D</v>
      </c>
      <c r="GA21" s="310" t="str">
        <f t="shared" si="39"/>
        <v>D</v>
      </c>
      <c r="GB21" s="310" t="str">
        <f t="shared" si="40"/>
        <v>D</v>
      </c>
      <c r="GC21" s="310" t="str">
        <f t="shared" si="41"/>
        <v>S</v>
      </c>
      <c r="GD21" s="310">
        <f t="shared" si="168"/>
        <v>0</v>
      </c>
      <c r="GE21" s="310">
        <f t="shared" si="169"/>
        <v>1</v>
      </c>
      <c r="GF21" s="310">
        <f t="shared" si="170"/>
        <v>0</v>
      </c>
      <c r="GG21" s="310">
        <f t="shared" si="171"/>
        <v>0</v>
      </c>
      <c r="GH21" s="310">
        <f t="shared" si="172"/>
        <v>0</v>
      </c>
      <c r="GI21" s="310" t="str">
        <f t="shared" si="173"/>
        <v/>
      </c>
      <c r="GJ21" s="69" t="str">
        <f t="shared" si="42"/>
        <v>SUPPL.</v>
      </c>
      <c r="GK21" s="63">
        <f>IF(details!CT21="","",details!CT21)</f>
        <v>130</v>
      </c>
      <c r="GL21" s="64" t="str">
        <f>IF(details!CU21="","",details!CU21)</f>
        <v/>
      </c>
      <c r="GM21" s="63">
        <f>IF(details!CX21="","",details!CX21)</f>
        <v>206</v>
      </c>
      <c r="GN21" s="64" t="str">
        <f>IF(details!CY21="","",details!CY21)</f>
        <v/>
      </c>
      <c r="GO21" s="63">
        <f>IF(details!DB21="","",details!DB21)</f>
        <v>264</v>
      </c>
      <c r="GP21" s="64" t="str">
        <f>IF(details!DC21="","",details!DC21)</f>
        <v/>
      </c>
      <c r="GQ21" s="63">
        <f>IF(details!DF21="","",details!DF21)</f>
        <v>316</v>
      </c>
      <c r="GR21" s="64" t="str">
        <f>IF(details!DG21="","",details!DG21)</f>
        <v/>
      </c>
      <c r="GS21" s="63">
        <f>IF(details!DJ21="","",details!DJ21)</f>
        <v>362</v>
      </c>
      <c r="GT21" s="64">
        <f>IF(details!DK21="","",details!DK21)</f>
        <v>0</v>
      </c>
      <c r="GU21" s="274">
        <f t="shared" si="207"/>
        <v>0</v>
      </c>
      <c r="GV21" s="242" t="str">
        <f t="shared" si="43"/>
        <v>D</v>
      </c>
      <c r="GW21" s="242" t="str">
        <f t="shared" si="174"/>
        <v/>
      </c>
      <c r="GX21" s="353" t="str">
        <f t="shared" si="44"/>
        <v/>
      </c>
      <c r="GY21" s="242" t="str">
        <f t="shared" si="45"/>
        <v>D</v>
      </c>
      <c r="GZ21" s="72" t="str">
        <f t="shared" si="175"/>
        <v/>
      </c>
      <c r="HA21" s="353" t="str">
        <f t="shared" si="46"/>
        <v/>
      </c>
      <c r="HB21" s="73" t="str">
        <f t="shared" si="47"/>
        <v>D</v>
      </c>
      <c r="HC21" s="242" t="str">
        <f t="shared" si="48"/>
        <v/>
      </c>
      <c r="HD21" s="242" t="str">
        <f t="shared" si="49"/>
        <v>D</v>
      </c>
      <c r="HE21" s="242" t="str">
        <f t="shared" si="50"/>
        <v/>
      </c>
      <c r="HF21" s="242" t="str">
        <f t="shared" si="51"/>
        <v/>
      </c>
      <c r="HG21" s="276" t="str">
        <f t="shared" si="52"/>
        <v/>
      </c>
      <c r="HH21" s="242" t="str">
        <f t="shared" si="53"/>
        <v/>
      </c>
      <c r="HI21" s="242" t="str">
        <f t="shared" si="54"/>
        <v/>
      </c>
      <c r="HJ21" s="242" t="str">
        <f t="shared" si="55"/>
        <v/>
      </c>
      <c r="HK21" s="242" t="str">
        <f t="shared" si="56"/>
        <v/>
      </c>
      <c r="HL21" s="353" t="str">
        <f t="shared" si="57"/>
        <v/>
      </c>
      <c r="HM21" s="73" t="str">
        <f t="shared" si="58"/>
        <v>D</v>
      </c>
      <c r="HN21" s="242" t="str">
        <f t="shared" si="59"/>
        <v/>
      </c>
      <c r="HO21" s="242" t="str">
        <f t="shared" si="60"/>
        <v>D</v>
      </c>
      <c r="HP21" s="242" t="str">
        <f t="shared" si="61"/>
        <v/>
      </c>
      <c r="HQ21" s="242" t="str">
        <f t="shared" si="62"/>
        <v/>
      </c>
      <c r="HR21" s="354" t="str">
        <f t="shared" si="63"/>
        <v/>
      </c>
      <c r="HS21" s="302" t="str">
        <f t="shared" si="64"/>
        <v/>
      </c>
      <c r="HT21" s="242" t="str">
        <f t="shared" si="65"/>
        <v/>
      </c>
      <c r="HU21" s="242" t="str">
        <f t="shared" si="66"/>
        <v/>
      </c>
      <c r="HV21" s="242" t="str">
        <f t="shared" si="67"/>
        <v/>
      </c>
      <c r="HW21" s="353" t="str">
        <f t="shared" si="68"/>
        <v/>
      </c>
      <c r="HX21" s="73" t="str">
        <f t="shared" si="69"/>
        <v>S</v>
      </c>
      <c r="HY21" s="242" t="str">
        <f t="shared" si="70"/>
        <v/>
      </c>
      <c r="HZ21" s="242" t="str">
        <f t="shared" si="71"/>
        <v>S</v>
      </c>
      <c r="IA21" s="242" t="str">
        <f t="shared" si="72"/>
        <v/>
      </c>
      <c r="IB21" s="242" t="str">
        <f t="shared" si="73"/>
        <v/>
      </c>
      <c r="IC21" s="242" t="str">
        <f t="shared" si="74"/>
        <v/>
      </c>
      <c r="ID21" s="242" t="str">
        <f t="shared" si="75"/>
        <v/>
      </c>
      <c r="IE21" s="242" t="str">
        <f t="shared" si="76"/>
        <v/>
      </c>
      <c r="IF21" s="242" t="str">
        <f t="shared" si="77"/>
        <v/>
      </c>
      <c r="IG21" s="242" t="str">
        <f t="shared" si="78"/>
        <v/>
      </c>
      <c r="IH21" s="353" t="str">
        <f t="shared" si="79"/>
        <v/>
      </c>
      <c r="II21" s="242" t="str">
        <f t="shared" si="80"/>
        <v>A</v>
      </c>
      <c r="IJ21" s="242" t="str">
        <f t="shared" si="81"/>
        <v>A</v>
      </c>
      <c r="IK21" s="242" t="str">
        <f t="shared" si="82"/>
        <v xml:space="preserve">    </v>
      </c>
      <c r="IL21" s="242" t="str">
        <f t="shared" si="83"/>
        <v xml:space="preserve">    MATHEMATICS</v>
      </c>
      <c r="IM21" s="242" t="str">
        <f t="shared" si="84"/>
        <v xml:space="preserve">    </v>
      </c>
      <c r="IN21" s="242" t="str">
        <f t="shared" si="85"/>
        <v xml:space="preserve">        </v>
      </c>
      <c r="IO21" s="242" t="str">
        <f t="shared" si="86"/>
        <v xml:space="preserve">HINDI COMPULSORY  PHYSICS CHEMISTRY </v>
      </c>
      <c r="IP21" s="242" t="str">
        <f t="shared" si="87"/>
        <v>SUPPL.</v>
      </c>
      <c r="IQ21" s="62">
        <f t="shared" si="176"/>
        <v>898</v>
      </c>
      <c r="IR21" s="68">
        <f t="shared" si="88"/>
        <v>89.8</v>
      </c>
      <c r="IS21" s="242" t="str">
        <f t="shared" si="89"/>
        <v/>
      </c>
      <c r="IT21" s="70" t="str">
        <f t="shared" si="90"/>
        <v/>
      </c>
      <c r="IU21" s="71" t="str" cm="1">
        <f t="array" ref="IU21">IF(IT21="","",SUMPRODUCT((IT21&lt;IT$9:IT$108)/COUNTIF(IT$9:IT$108,IT$9:IT$108)))</f>
        <v/>
      </c>
      <c r="IV21" s="242" t="str">
        <f>IF(OR(IP21="SUPPL.",IP21="RE-EXAM."),'result subject-wise'!AR21,IP21)</f>
        <v/>
      </c>
      <c r="IW21" s="355" t="str">
        <f t="shared" si="91"/>
        <v/>
      </c>
      <c r="IX21" s="356">
        <f t="shared" si="92"/>
        <v>89.8</v>
      </c>
      <c r="IY21" s="242" t="str">
        <f t="shared" si="28"/>
        <v/>
      </c>
      <c r="IZ21" s="183"/>
      <c r="JA21" s="276" t="str">
        <f t="shared" si="177"/>
        <v/>
      </c>
      <c r="JB21" s="357" t="str">
        <f>'full report'!Y353</f>
        <v/>
      </c>
      <c r="JC21" s="352"/>
      <c r="JD21"/>
      <c r="JE21" s="407" t="s">
        <v>176</v>
      </c>
      <c r="JF21" s="968">
        <f>COUNTIF(D9:E108,"NSO")</f>
        <v>0</v>
      </c>
      <c r="JG21" s="968"/>
      <c r="JH21" s="968"/>
      <c r="JI21" s="968"/>
      <c r="JJ21" s="968"/>
      <c r="JK21" s="968"/>
      <c r="JL21" s="968"/>
      <c r="JM21" s="968"/>
      <c r="JN21" s="968"/>
      <c r="JO21" s="968"/>
      <c r="JP21" s="968"/>
      <c r="JQ21" s="968"/>
      <c r="JR21" s="968"/>
      <c r="JS21" s="968"/>
      <c r="JT21" s="968"/>
      <c r="JU21" s="968"/>
      <c r="JV21" s="968"/>
      <c r="JW21" s="968"/>
      <c r="JX21" s="968"/>
      <c r="JY21" s="968"/>
      <c r="JZ21" s="968"/>
      <c r="KA21" s="968"/>
      <c r="KB21" s="968"/>
      <c r="KC21" s="968"/>
      <c r="KD21" s="968"/>
      <c r="KE21" s="968"/>
      <c r="KF21" s="968"/>
      <c r="KG21" s="968"/>
      <c r="KH21" s="969"/>
    </row>
    <row r="22" spans="1:294" s="276" customFormat="1" ht="13" customHeight="1">
      <c r="A22" s="313">
        <f>IF(details!A22="","",details!A22)</f>
        <v>14</v>
      </c>
      <c r="B22" s="242" t="str">
        <f>IF(details!B22="","",details!B22)</f>
        <v/>
      </c>
      <c r="C22" s="242" t="str">
        <f>IF(details!C22="","",details!C22)</f>
        <v/>
      </c>
      <c r="D22" s="242" t="str">
        <f>IF(details!D22="","",details!D22)</f>
        <v/>
      </c>
      <c r="E22" s="304">
        <f>IF(details!E22="","",details!E22)</f>
        <v>11114</v>
      </c>
      <c r="F22" s="67" t="str">
        <f>IF(details!F22="","",details!F22)</f>
        <v/>
      </c>
      <c r="G22" s="83" t="str">
        <f>IF(details!G22="","",details!G22)</f>
        <v>A 014</v>
      </c>
      <c r="H22" s="83" t="str">
        <f>IF(details!H22="","",details!H22)</f>
        <v>B 014</v>
      </c>
      <c r="I22" s="83" t="str">
        <f>IF(details!I22="","",details!I22)</f>
        <v>C 014</v>
      </c>
      <c r="J22" s="242">
        <f>IF(details!J22="","",details!J22)</f>
        <v>10</v>
      </c>
      <c r="K22" s="242">
        <f>IF(details!K22="","",details!K22)</f>
        <v>10</v>
      </c>
      <c r="L22" s="242">
        <f>IF(details!L22="","",details!L22)</f>
        <v>8</v>
      </c>
      <c r="M22" s="151">
        <f t="shared" si="93"/>
        <v>28</v>
      </c>
      <c r="N22" s="479">
        <f>IF(details!M22="","",details!M22)</f>
        <v>2</v>
      </c>
      <c r="O22" s="242">
        <f>IF(details!N22="","",details!N22)</f>
        <v>70</v>
      </c>
      <c r="P22" s="151">
        <f t="shared" si="94"/>
        <v>100</v>
      </c>
      <c r="Q22" s="242">
        <f>IF(details!O22="","",details!O22)</f>
        <v>100</v>
      </c>
      <c r="R22" s="298">
        <f t="shared" si="95"/>
        <v>200</v>
      </c>
      <c r="S22" s="310">
        <f t="shared" si="211"/>
        <v>0</v>
      </c>
      <c r="T22" s="61">
        <f t="shared" si="20"/>
        <v>200</v>
      </c>
      <c r="U22" s="310" t="str">
        <f t="shared" si="29"/>
        <v/>
      </c>
      <c r="V22" s="310" t="str">
        <f t="shared" si="21"/>
        <v>P</v>
      </c>
      <c r="W22" s="310" t="str">
        <f t="shared" si="30"/>
        <v>D</v>
      </c>
      <c r="X22" s="242">
        <f>IF(details!P22="","",details!P22)</f>
        <v>10</v>
      </c>
      <c r="Y22" s="242">
        <f>IF(details!Q22="","",details!Q22)</f>
        <v>10</v>
      </c>
      <c r="Z22" s="242">
        <f>IF(details!R22="","",details!R22)</f>
        <v>8</v>
      </c>
      <c r="AA22" s="151">
        <f t="shared" si="96"/>
        <v>28</v>
      </c>
      <c r="AB22" s="479">
        <f>IF(details!S22="","",details!S22)</f>
        <v>2</v>
      </c>
      <c r="AC22" s="242">
        <f>IF(details!T22="","",details!T22)</f>
        <v>70</v>
      </c>
      <c r="AD22" s="151">
        <f t="shared" si="97"/>
        <v>100</v>
      </c>
      <c r="AE22" s="242">
        <f>IF(details!U22="","",details!U22)</f>
        <v>100</v>
      </c>
      <c r="AF22" s="298">
        <f t="shared" si="98"/>
        <v>200</v>
      </c>
      <c r="AG22" s="310">
        <f t="shared" si="210"/>
        <v>0</v>
      </c>
      <c r="AH22" s="61">
        <f t="shared" si="22"/>
        <v>200</v>
      </c>
      <c r="AI22" s="310" t="str">
        <f t="shared" si="31"/>
        <v/>
      </c>
      <c r="AJ22" s="310" t="str">
        <f t="shared" si="99"/>
        <v>P</v>
      </c>
      <c r="AK22" s="310" t="str">
        <f t="shared" si="100"/>
        <v>D</v>
      </c>
      <c r="AL22" s="242" t="str">
        <f>IF(details!V22="","",details!V22)</f>
        <v>b</v>
      </c>
      <c r="AM22" s="83" t="str">
        <f t="shared" si="101"/>
        <v>PHYSICS</v>
      </c>
      <c r="AN22" s="242">
        <f>IF(details!W22="","",details!W22)</f>
        <v>10</v>
      </c>
      <c r="AO22" s="242">
        <f>IF(details!X22="","",details!X22)</f>
        <v>10</v>
      </c>
      <c r="AP22" s="242">
        <f>IF(details!Y22="","",details!Y22)</f>
        <v>9</v>
      </c>
      <c r="AQ22" s="151">
        <f t="shared" si="102"/>
        <v>29</v>
      </c>
      <c r="AR22" s="479">
        <f>IF(details!Z22="","",details!Z22)</f>
        <v>1</v>
      </c>
      <c r="AS22" s="242">
        <f>IF(details!AA22="","",details!AA22)</f>
        <v>30</v>
      </c>
      <c r="AT22" s="242">
        <f>IF(details!AB22="","",details!AB22)</f>
        <v>20</v>
      </c>
      <c r="AU22" s="151">
        <f t="shared" si="103"/>
        <v>50</v>
      </c>
      <c r="AV22" s="482">
        <f t="shared" si="23"/>
        <v>60</v>
      </c>
      <c r="AW22" s="482">
        <f t="shared" si="24"/>
        <v>80</v>
      </c>
      <c r="AX22" s="242">
        <f>IF(details!AC22="","",details!AC22)</f>
        <v>70</v>
      </c>
      <c r="AY22" s="242">
        <f>IF(details!AD22="","",details!AD22)</f>
        <v>30</v>
      </c>
      <c r="AZ22" s="151">
        <f t="shared" si="104"/>
        <v>100</v>
      </c>
      <c r="BA22" s="151">
        <f t="shared" si="105"/>
        <v>130</v>
      </c>
      <c r="BB22" s="151">
        <f t="shared" si="106"/>
        <v>50</v>
      </c>
      <c r="BC22" s="304">
        <f t="shared" si="107"/>
        <v>180</v>
      </c>
      <c r="BD22" s="263">
        <f t="shared" si="108"/>
        <v>0</v>
      </c>
      <c r="BE22" s="310">
        <f t="shared" si="109"/>
        <v>0</v>
      </c>
      <c r="BF22" s="61">
        <f t="shared" si="1"/>
        <v>70</v>
      </c>
      <c r="BG22" s="61">
        <f t="shared" si="110"/>
        <v>30</v>
      </c>
      <c r="BH22" s="61">
        <f t="shared" si="111"/>
        <v>20</v>
      </c>
      <c r="BI22" s="61">
        <f t="shared" si="2"/>
        <v>150</v>
      </c>
      <c r="BJ22" s="61">
        <f t="shared" si="3"/>
        <v>50</v>
      </c>
      <c r="BK22" s="263">
        <f t="shared" si="4"/>
        <v>200</v>
      </c>
      <c r="BL22" s="310" t="str">
        <f t="shared" si="5"/>
        <v/>
      </c>
      <c r="BM22" s="61" t="str">
        <f t="shared" si="6"/>
        <v>P</v>
      </c>
      <c r="BN22" s="61" t="str">
        <f t="shared" si="7"/>
        <v>P</v>
      </c>
      <c r="BO22" s="310" t="str">
        <f t="shared" si="8"/>
        <v>D</v>
      </c>
      <c r="BP22" s="242" t="str">
        <f>IF(details!AE22="","",details!AE22)</f>
        <v>b</v>
      </c>
      <c r="BQ22" s="83" t="str">
        <f t="shared" si="112"/>
        <v>CHEMISTRY</v>
      </c>
      <c r="BR22" s="242">
        <f>IF(details!AF22="","",details!AF22)</f>
        <v>10</v>
      </c>
      <c r="BS22" s="242">
        <f>IF(details!AG22="","",details!AG22)</f>
        <v>10</v>
      </c>
      <c r="BT22" s="242">
        <f>IF(details!AH22="","",details!AH22)</f>
        <v>9</v>
      </c>
      <c r="BU22" s="151">
        <f t="shared" si="113"/>
        <v>29</v>
      </c>
      <c r="BV22" s="479">
        <f>IF(details!AI22="","",details!AI22)</f>
        <v>1</v>
      </c>
      <c r="BW22" s="242">
        <f>IF(details!AJ22="","",details!AJ22)</f>
        <v>50</v>
      </c>
      <c r="BX22" s="242">
        <f>IF(details!AK22="","",details!AK22)</f>
        <v>20</v>
      </c>
      <c r="BY22" s="151">
        <f t="shared" si="114"/>
        <v>70</v>
      </c>
      <c r="BZ22" s="482">
        <f t="shared" si="115"/>
        <v>80</v>
      </c>
      <c r="CA22" s="482">
        <f t="shared" si="116"/>
        <v>100</v>
      </c>
      <c r="CB22" s="242">
        <f>IF(details!AL22="","",details!AL22)</f>
        <v>70</v>
      </c>
      <c r="CC22" s="242">
        <f>IF(details!AM22="","",details!AM22)</f>
        <v>30</v>
      </c>
      <c r="CD22" s="151">
        <f t="shared" si="117"/>
        <v>100</v>
      </c>
      <c r="CE22" s="151">
        <f t="shared" si="118"/>
        <v>150</v>
      </c>
      <c r="CF22" s="151">
        <f t="shared" si="119"/>
        <v>50</v>
      </c>
      <c r="CG22" s="304">
        <f t="shared" si="32"/>
        <v>200</v>
      </c>
      <c r="CH22" s="263">
        <f t="shared" si="9"/>
        <v>0</v>
      </c>
      <c r="CI22" s="310">
        <f t="shared" si="10"/>
        <v>0</v>
      </c>
      <c r="CJ22" s="61">
        <f t="shared" si="11"/>
        <v>70</v>
      </c>
      <c r="CK22" s="61">
        <f t="shared" si="33"/>
        <v>30</v>
      </c>
      <c r="CL22" s="61">
        <f t="shared" si="120"/>
        <v>20</v>
      </c>
      <c r="CM22" s="61">
        <f t="shared" si="12"/>
        <v>150</v>
      </c>
      <c r="CN22" s="61">
        <f t="shared" si="13"/>
        <v>50</v>
      </c>
      <c r="CO22" s="263">
        <f t="shared" si="14"/>
        <v>200</v>
      </c>
      <c r="CP22" s="310" t="str">
        <f t="shared" si="15"/>
        <v/>
      </c>
      <c r="CQ22" s="61" t="str">
        <f t="shared" si="16"/>
        <v>P</v>
      </c>
      <c r="CR22" s="61" t="str">
        <f t="shared" si="17"/>
        <v>P</v>
      </c>
      <c r="CS22" s="310" t="str">
        <f t="shared" si="25"/>
        <v>D</v>
      </c>
      <c r="CT22" s="242" t="str">
        <f>IF(details!AN22="","",details!AN22)</f>
        <v>b</v>
      </c>
      <c r="CU22" s="83" t="str">
        <f t="shared" si="121"/>
        <v>MATHEMATICS</v>
      </c>
      <c r="CV22" s="242">
        <f>IF(details!AO22="","",details!AO22)</f>
        <v>10</v>
      </c>
      <c r="CW22" s="242">
        <f>IF(details!AP22="","",details!AP22)</f>
        <v>10</v>
      </c>
      <c r="CX22" s="242">
        <f>IF(details!AQ22="","",details!AQ22)</f>
        <v>9</v>
      </c>
      <c r="CY22" s="151">
        <f t="shared" si="122"/>
        <v>29</v>
      </c>
      <c r="CZ22" s="479">
        <f>IF(details!AR22="","",details!AR22)</f>
        <v>1</v>
      </c>
      <c r="DA22" s="242">
        <f>IF(details!AS22="","",details!AS22)</f>
        <v>70</v>
      </c>
      <c r="DB22" s="242" t="str">
        <f>IF(details!AT22="","",details!AT22)</f>
        <v/>
      </c>
      <c r="DC22" s="151">
        <f t="shared" si="123"/>
        <v>70</v>
      </c>
      <c r="DD22" s="482">
        <f t="shared" si="124"/>
        <v>100</v>
      </c>
      <c r="DE22" s="482">
        <f t="shared" si="125"/>
        <v>100</v>
      </c>
      <c r="DF22" s="242">
        <f>IF(details!AU22="","",details!AU22)</f>
        <v>18</v>
      </c>
      <c r="DG22" s="242" t="str">
        <f>IF(details!AV22="","",details!AV22)</f>
        <v/>
      </c>
      <c r="DH22" s="151">
        <f t="shared" si="204"/>
        <v>18</v>
      </c>
      <c r="DI22" s="151">
        <f t="shared" si="205"/>
        <v>118</v>
      </c>
      <c r="DJ22" s="151" t="str">
        <f t="shared" si="126"/>
        <v/>
      </c>
      <c r="DK22" s="304">
        <f t="shared" si="206"/>
        <v>118</v>
      </c>
      <c r="DL22" s="263">
        <f t="shared" si="127"/>
        <v>0</v>
      </c>
      <c r="DM22" s="310" t="str">
        <f t="shared" si="128"/>
        <v/>
      </c>
      <c r="DN22" s="61">
        <f t="shared" si="129"/>
        <v>100</v>
      </c>
      <c r="DO22" s="61" t="str">
        <f t="shared" si="26"/>
        <v/>
      </c>
      <c r="DP22" s="61" t="str">
        <f t="shared" si="27"/>
        <v/>
      </c>
      <c r="DQ22" s="61">
        <f t="shared" si="130"/>
        <v>200</v>
      </c>
      <c r="DR22" s="61" t="str">
        <f t="shared" si="131"/>
        <v/>
      </c>
      <c r="DS22" s="263">
        <f t="shared" si="34"/>
        <v>200</v>
      </c>
      <c r="DT22" s="310" t="str">
        <f t="shared" si="132"/>
        <v/>
      </c>
      <c r="DU22" s="61" t="str">
        <f t="shared" si="133"/>
        <v>S</v>
      </c>
      <c r="DV22" s="61" t="str">
        <f t="shared" si="134"/>
        <v/>
      </c>
      <c r="DW22" s="310" t="str">
        <f t="shared" si="135"/>
        <v>S</v>
      </c>
      <c r="DX22" s="61">
        <f t="shared" si="18"/>
        <v>0</v>
      </c>
      <c r="DY22" s="242" t="str">
        <f>IF(details!AW22="","",details!AW22)</f>
        <v>a</v>
      </c>
      <c r="DZ22" s="83" t="str">
        <f t="shared" si="136"/>
        <v>BIOLOGY</v>
      </c>
      <c r="EA22" s="242">
        <f>IF(details!AX22="","",details!AX22)</f>
        <v>10</v>
      </c>
      <c r="EB22" s="242">
        <f>IF(details!AY22="","",details!AY22)</f>
        <v>10</v>
      </c>
      <c r="EC22" s="242">
        <f>IF(details!AZ22="","",details!AZ22)</f>
        <v>10</v>
      </c>
      <c r="ED22" s="151">
        <f t="shared" si="137"/>
        <v>30</v>
      </c>
      <c r="EE22" s="242" t="str">
        <f>IF(details!BA22="","",details!BA22)</f>
        <v/>
      </c>
      <c r="EF22" s="242">
        <f>IF(details!BB22="","",details!BB22)</f>
        <v>50</v>
      </c>
      <c r="EG22" s="242">
        <f>IF(details!BC22="","",details!BC22)</f>
        <v>20</v>
      </c>
      <c r="EH22" s="151">
        <f t="shared" si="138"/>
        <v>70</v>
      </c>
      <c r="EI22" s="482">
        <f t="shared" si="139"/>
        <v>80</v>
      </c>
      <c r="EJ22" s="482">
        <f t="shared" si="140"/>
        <v>100</v>
      </c>
      <c r="EK22" s="242">
        <f>IF(details!BD22="","",details!BD22)</f>
        <v>70</v>
      </c>
      <c r="EL22" s="242">
        <f>IF(details!BE22="","",details!BE22)</f>
        <v>30</v>
      </c>
      <c r="EM22" s="151">
        <f t="shared" si="141"/>
        <v>100</v>
      </c>
      <c r="EN22" s="151">
        <f t="shared" si="142"/>
        <v>150</v>
      </c>
      <c r="EO22" s="151">
        <f t="shared" si="143"/>
        <v>50</v>
      </c>
      <c r="EP22" s="304">
        <f t="shared" si="144"/>
        <v>200</v>
      </c>
      <c r="EQ22" s="263">
        <f t="shared" si="145"/>
        <v>0</v>
      </c>
      <c r="ER22" s="310">
        <f t="shared" si="146"/>
        <v>0</v>
      </c>
      <c r="ES22" s="61">
        <f t="shared" si="147"/>
        <v>70</v>
      </c>
      <c r="ET22" s="61">
        <f t="shared" si="148"/>
        <v>30</v>
      </c>
      <c r="EU22" s="61">
        <f t="shared" si="149"/>
        <v>20</v>
      </c>
      <c r="EV22" s="61">
        <f t="shared" si="150"/>
        <v>150</v>
      </c>
      <c r="EW22" s="61">
        <f t="shared" si="151"/>
        <v>50</v>
      </c>
      <c r="EX22" s="263">
        <f t="shared" si="152"/>
        <v>200</v>
      </c>
      <c r="EY22" s="310"/>
      <c r="EZ22" s="61" t="str">
        <f t="shared" si="153"/>
        <v>P</v>
      </c>
      <c r="FA22" s="61" t="str">
        <f t="shared" si="154"/>
        <v>P</v>
      </c>
      <c r="FB22" s="310" t="str">
        <f t="shared" si="155"/>
        <v>I</v>
      </c>
      <c r="FC22" s="242">
        <f>IF(details!BF22="","",details!BF22)</f>
        <v>10</v>
      </c>
      <c r="FD22" s="242">
        <f>IF(details!BG22="","",details!BG22)</f>
        <v>10</v>
      </c>
      <c r="FE22" s="242">
        <f>IF(details!BH22="","",details!BH22)</f>
        <v>10</v>
      </c>
      <c r="FF22" s="151">
        <f t="shared" si="156"/>
        <v>30</v>
      </c>
      <c r="FG22" s="242">
        <f>IF(details!BI22="","",details!BI22)</f>
        <v>70</v>
      </c>
      <c r="FH22" s="151">
        <f t="shared" si="157"/>
        <v>100</v>
      </c>
      <c r="FI22" s="242">
        <f>IF(details!BJ22="","",details!BJ22)</f>
        <v>100</v>
      </c>
      <c r="FJ22" s="298">
        <f t="shared" si="158"/>
        <v>200</v>
      </c>
      <c r="FK22" s="310">
        <f t="shared" si="159"/>
        <v>0</v>
      </c>
      <c r="FL22" s="310">
        <f t="shared" si="160"/>
        <v>0</v>
      </c>
      <c r="FM22" s="61">
        <f t="shared" si="161"/>
        <v>200</v>
      </c>
      <c r="FN22" s="310" t="str">
        <f t="shared" si="162"/>
        <v/>
      </c>
      <c r="FO22" s="310" t="str">
        <f t="shared" si="35"/>
        <v>A</v>
      </c>
      <c r="FP22" s="242">
        <f>IF(details!BK22="","",details!BK22)</f>
        <v>30</v>
      </c>
      <c r="FQ22" s="242">
        <f>IF(details!BL22="","",details!BL22)</f>
        <v>30</v>
      </c>
      <c r="FR22" s="242">
        <f>IF(details!BM22="","",details!BM22)</f>
        <v>40</v>
      </c>
      <c r="FS22" s="298">
        <f t="shared" si="163"/>
        <v>100</v>
      </c>
      <c r="FT22" s="310">
        <f t="shared" si="164"/>
        <v>0</v>
      </c>
      <c r="FU22" s="310">
        <f t="shared" si="165"/>
        <v>0</v>
      </c>
      <c r="FV22" s="61">
        <f t="shared" si="166"/>
        <v>100</v>
      </c>
      <c r="FW22" s="310" t="str">
        <f t="shared" si="167"/>
        <v/>
      </c>
      <c r="FX22" s="310" t="str">
        <f t="shared" si="36"/>
        <v>A</v>
      </c>
      <c r="FY22" s="310" t="str">
        <f t="shared" si="37"/>
        <v>D</v>
      </c>
      <c r="FZ22" s="310" t="str">
        <f t="shared" si="38"/>
        <v>D</v>
      </c>
      <c r="GA22" s="310" t="str">
        <f t="shared" si="39"/>
        <v>D</v>
      </c>
      <c r="GB22" s="310" t="str">
        <f t="shared" si="40"/>
        <v>D</v>
      </c>
      <c r="GC22" s="310" t="str">
        <f t="shared" si="41"/>
        <v>S</v>
      </c>
      <c r="GD22" s="310">
        <f t="shared" si="168"/>
        <v>0</v>
      </c>
      <c r="GE22" s="310">
        <f t="shared" si="169"/>
        <v>1</v>
      </c>
      <c r="GF22" s="310">
        <f t="shared" si="170"/>
        <v>0</v>
      </c>
      <c r="GG22" s="310">
        <f t="shared" si="171"/>
        <v>0</v>
      </c>
      <c r="GH22" s="310">
        <f t="shared" si="172"/>
        <v>0</v>
      </c>
      <c r="GI22" s="310" t="str">
        <f t="shared" si="173"/>
        <v/>
      </c>
      <c r="GJ22" s="69" t="str">
        <f t="shared" si="42"/>
        <v>SUPPL.</v>
      </c>
      <c r="GK22" s="63">
        <f>IF(details!CT22="","",details!CT22)</f>
        <v>130</v>
      </c>
      <c r="GL22" s="64" t="str">
        <f>IF(details!CU22="","",details!CU22)</f>
        <v/>
      </c>
      <c r="GM22" s="63">
        <f>IF(details!CX22="","",details!CX22)</f>
        <v>206</v>
      </c>
      <c r="GN22" s="64" t="str">
        <f>IF(details!CY22="","",details!CY22)</f>
        <v/>
      </c>
      <c r="GO22" s="63">
        <f>IF(details!DB22="","",details!DB22)</f>
        <v>264</v>
      </c>
      <c r="GP22" s="64" t="str">
        <f>IF(details!DC22="","",details!DC22)</f>
        <v/>
      </c>
      <c r="GQ22" s="63">
        <f>IF(details!DF22="","",details!DF22)</f>
        <v>316</v>
      </c>
      <c r="GR22" s="64" t="str">
        <f>IF(details!DG22="","",details!DG22)</f>
        <v/>
      </c>
      <c r="GS22" s="63">
        <f>IF(details!DJ22="","",details!DJ22)</f>
        <v>362</v>
      </c>
      <c r="GT22" s="64">
        <f>IF(details!DK22="","",details!DK22)</f>
        <v>0</v>
      </c>
      <c r="GU22" s="274">
        <f t="shared" si="207"/>
        <v>0</v>
      </c>
      <c r="GV22" s="242" t="str">
        <f t="shared" si="43"/>
        <v>D</v>
      </c>
      <c r="GW22" s="242" t="str">
        <f t="shared" si="174"/>
        <v/>
      </c>
      <c r="GX22" s="353" t="str">
        <f t="shared" si="44"/>
        <v/>
      </c>
      <c r="GY22" s="242" t="str">
        <f t="shared" si="45"/>
        <v>D</v>
      </c>
      <c r="GZ22" s="72" t="str">
        <f t="shared" si="175"/>
        <v/>
      </c>
      <c r="HA22" s="353" t="str">
        <f t="shared" si="46"/>
        <v/>
      </c>
      <c r="HB22" s="73" t="str">
        <f t="shared" si="47"/>
        <v>D</v>
      </c>
      <c r="HC22" s="242" t="str">
        <f t="shared" si="48"/>
        <v/>
      </c>
      <c r="HD22" s="242" t="str">
        <f t="shared" si="49"/>
        <v>D</v>
      </c>
      <c r="HE22" s="242" t="str">
        <f t="shared" si="50"/>
        <v/>
      </c>
      <c r="HF22" s="242" t="str">
        <f t="shared" si="51"/>
        <v/>
      </c>
      <c r="HG22" s="276" t="str">
        <f t="shared" si="52"/>
        <v/>
      </c>
      <c r="HH22" s="242" t="str">
        <f t="shared" si="53"/>
        <v/>
      </c>
      <c r="HI22" s="242" t="str">
        <f t="shared" si="54"/>
        <v/>
      </c>
      <c r="HJ22" s="242" t="str">
        <f t="shared" si="55"/>
        <v/>
      </c>
      <c r="HK22" s="242" t="str">
        <f t="shared" si="56"/>
        <v/>
      </c>
      <c r="HL22" s="353" t="str">
        <f t="shared" si="57"/>
        <v/>
      </c>
      <c r="HM22" s="73" t="str">
        <f t="shared" si="58"/>
        <v>D</v>
      </c>
      <c r="HN22" s="242" t="str">
        <f t="shared" si="59"/>
        <v/>
      </c>
      <c r="HO22" s="242" t="str">
        <f t="shared" si="60"/>
        <v>D</v>
      </c>
      <c r="HP22" s="242" t="str">
        <f t="shared" si="61"/>
        <v/>
      </c>
      <c r="HQ22" s="242" t="str">
        <f t="shared" si="62"/>
        <v/>
      </c>
      <c r="HR22" s="354" t="str">
        <f t="shared" si="63"/>
        <v/>
      </c>
      <c r="HS22" s="302" t="str">
        <f t="shared" si="64"/>
        <v/>
      </c>
      <c r="HT22" s="242" t="str">
        <f t="shared" si="65"/>
        <v/>
      </c>
      <c r="HU22" s="242" t="str">
        <f t="shared" si="66"/>
        <v/>
      </c>
      <c r="HV22" s="242" t="str">
        <f t="shared" si="67"/>
        <v/>
      </c>
      <c r="HW22" s="353" t="str">
        <f t="shared" si="68"/>
        <v/>
      </c>
      <c r="HX22" s="73" t="str">
        <f t="shared" si="69"/>
        <v>S</v>
      </c>
      <c r="HY22" s="242" t="str">
        <f t="shared" si="70"/>
        <v/>
      </c>
      <c r="HZ22" s="242" t="str">
        <f t="shared" si="71"/>
        <v>S</v>
      </c>
      <c r="IA22" s="242" t="str">
        <f t="shared" si="72"/>
        <v/>
      </c>
      <c r="IB22" s="242" t="str">
        <f t="shared" si="73"/>
        <v/>
      </c>
      <c r="IC22" s="242" t="str">
        <f t="shared" si="74"/>
        <v/>
      </c>
      <c r="ID22" s="242" t="str">
        <f t="shared" si="75"/>
        <v/>
      </c>
      <c r="IE22" s="242" t="str">
        <f t="shared" si="76"/>
        <v/>
      </c>
      <c r="IF22" s="242" t="str">
        <f t="shared" si="77"/>
        <v/>
      </c>
      <c r="IG22" s="242" t="str">
        <f t="shared" si="78"/>
        <v/>
      </c>
      <c r="IH22" s="353" t="str">
        <f t="shared" si="79"/>
        <v/>
      </c>
      <c r="II22" s="242" t="str">
        <f t="shared" si="80"/>
        <v>A</v>
      </c>
      <c r="IJ22" s="242" t="str">
        <f t="shared" si="81"/>
        <v>A</v>
      </c>
      <c r="IK22" s="242" t="str">
        <f t="shared" si="82"/>
        <v xml:space="preserve">    </v>
      </c>
      <c r="IL22" s="242" t="str">
        <f t="shared" si="83"/>
        <v xml:space="preserve">    MATHEMATICS</v>
      </c>
      <c r="IM22" s="242" t="str">
        <f t="shared" si="84"/>
        <v xml:space="preserve">    </v>
      </c>
      <c r="IN22" s="242" t="str">
        <f t="shared" si="85"/>
        <v xml:space="preserve">        </v>
      </c>
      <c r="IO22" s="242" t="str">
        <f t="shared" si="86"/>
        <v xml:space="preserve">HINDI COMPULSORY  PHYSICS CHEMISTRY </v>
      </c>
      <c r="IP22" s="242" t="str">
        <f t="shared" si="87"/>
        <v>SUPPL.</v>
      </c>
      <c r="IQ22" s="62">
        <f t="shared" si="176"/>
        <v>898</v>
      </c>
      <c r="IR22" s="68">
        <f t="shared" si="88"/>
        <v>89.8</v>
      </c>
      <c r="IS22" s="242" t="str">
        <f t="shared" si="89"/>
        <v/>
      </c>
      <c r="IT22" s="70" t="str">
        <f t="shared" si="90"/>
        <v/>
      </c>
      <c r="IU22" s="71" t="str" cm="1">
        <f t="array" ref="IU22">IF(IT22="","",SUMPRODUCT((IT22&lt;IT$9:IT$108)/COUNTIF(IT$9:IT$108,IT$9:IT$108)))</f>
        <v/>
      </c>
      <c r="IV22" s="242" t="str">
        <f>IF(OR(IP22="SUPPL.",IP22="RE-EXAM."),'result subject-wise'!AR22,IP22)</f>
        <v/>
      </c>
      <c r="IW22" s="355" t="str">
        <f t="shared" si="91"/>
        <v/>
      </c>
      <c r="IX22" s="356">
        <f t="shared" si="92"/>
        <v>89.8</v>
      </c>
      <c r="IY22" s="242" t="str">
        <f t="shared" si="28"/>
        <v/>
      </c>
      <c r="IZ22" s="183"/>
      <c r="JA22" s="276" t="str">
        <f t="shared" si="177"/>
        <v/>
      </c>
      <c r="JB22" s="357" t="str">
        <f>'full report'!Y381</f>
        <v/>
      </c>
      <c r="JC22" s="352"/>
      <c r="JD22"/>
      <c r="JF22" s="343"/>
      <c r="JG22" s="178"/>
      <c r="JH22" s="178"/>
      <c r="JI22" s="178"/>
      <c r="JJ22" s="178"/>
      <c r="JK22" s="178"/>
      <c r="JL22" s="178"/>
      <c r="JM22" s="178"/>
      <c r="JN22" s="178"/>
      <c r="JO22" s="178"/>
      <c r="JP22" s="178"/>
      <c r="JQ22" s="178"/>
      <c r="JR22" s="178"/>
      <c r="JS22" s="178"/>
      <c r="JT22" s="178"/>
      <c r="JU22" s="178"/>
      <c r="JV22" s="178"/>
      <c r="JW22" s="178"/>
      <c r="JX22" s="178"/>
      <c r="JY22" s="178"/>
      <c r="JZ22" s="178"/>
      <c r="KA22" s="178"/>
      <c r="KB22" s="178"/>
      <c r="KC22" s="178"/>
      <c r="KD22" s="178"/>
      <c r="KE22" s="178"/>
      <c r="KF22" s="178"/>
      <c r="KG22" s="178"/>
      <c r="KH22" s="178"/>
    </row>
    <row r="23" spans="1:294" s="276" customFormat="1" ht="13" customHeight="1">
      <c r="A23" s="313">
        <f>IF(details!A23="","",details!A23)</f>
        <v>15</v>
      </c>
      <c r="B23" s="242" t="str">
        <f>IF(details!B23="","",details!B23)</f>
        <v/>
      </c>
      <c r="C23" s="242" t="str">
        <f>IF(details!C23="","",details!C23)</f>
        <v/>
      </c>
      <c r="D23" s="242" t="str">
        <f>IF(details!D23="","",details!D23)</f>
        <v/>
      </c>
      <c r="E23" s="304">
        <f>IF(details!E23="","",details!E23)</f>
        <v>11115</v>
      </c>
      <c r="F23" s="67" t="str">
        <f>IF(details!F23="","",details!F23)</f>
        <v/>
      </c>
      <c r="G23" s="83" t="str">
        <f>IF(details!G23="","",details!G23)</f>
        <v>A 015</v>
      </c>
      <c r="H23" s="83" t="str">
        <f>IF(details!H23="","",details!H23)</f>
        <v>B 015</v>
      </c>
      <c r="I23" s="83" t="str">
        <f>IF(details!I23="","",details!I23)</f>
        <v>C 015</v>
      </c>
      <c r="J23" s="242">
        <f>IF(details!J23="","",details!J23)</f>
        <v>10</v>
      </c>
      <c r="K23" s="242">
        <f>IF(details!K23="","",details!K23)</f>
        <v>10</v>
      </c>
      <c r="L23" s="242">
        <f>IF(details!L23="","",details!L23)</f>
        <v>8</v>
      </c>
      <c r="M23" s="151">
        <f t="shared" si="93"/>
        <v>28</v>
      </c>
      <c r="N23" s="479">
        <f>IF(details!M23="","",details!M23)</f>
        <v>2</v>
      </c>
      <c r="O23" s="242">
        <f>IF(details!N23="","",details!N23)</f>
        <v>70</v>
      </c>
      <c r="P23" s="151">
        <f t="shared" si="94"/>
        <v>100</v>
      </c>
      <c r="Q23" s="242">
        <f>IF(details!O23="","",details!O23)</f>
        <v>100</v>
      </c>
      <c r="R23" s="298">
        <f t="shared" si="95"/>
        <v>200</v>
      </c>
      <c r="S23" s="310">
        <f t="shared" si="211"/>
        <v>0</v>
      </c>
      <c r="T23" s="61">
        <f t="shared" si="20"/>
        <v>200</v>
      </c>
      <c r="U23" s="310" t="str">
        <f t="shared" si="29"/>
        <v/>
      </c>
      <c r="V23" s="310" t="str">
        <f t="shared" si="21"/>
        <v>P</v>
      </c>
      <c r="W23" s="310" t="str">
        <f t="shared" si="30"/>
        <v>D</v>
      </c>
      <c r="X23" s="242">
        <f>IF(details!P23="","",details!P23)</f>
        <v>10</v>
      </c>
      <c r="Y23" s="242">
        <f>IF(details!Q23="","",details!Q23)</f>
        <v>10</v>
      </c>
      <c r="Z23" s="242">
        <f>IF(details!R23="","",details!R23)</f>
        <v>8</v>
      </c>
      <c r="AA23" s="151">
        <f t="shared" si="96"/>
        <v>28</v>
      </c>
      <c r="AB23" s="479">
        <f>IF(details!S23="","",details!S23)</f>
        <v>2</v>
      </c>
      <c r="AC23" s="242">
        <f>IF(details!T23="","",details!T23)</f>
        <v>70</v>
      </c>
      <c r="AD23" s="151">
        <f t="shared" si="97"/>
        <v>100</v>
      </c>
      <c r="AE23" s="242">
        <f>IF(details!U23="","",details!U23)</f>
        <v>100</v>
      </c>
      <c r="AF23" s="298">
        <f t="shared" si="98"/>
        <v>200</v>
      </c>
      <c r="AG23" s="310">
        <f t="shared" si="210"/>
        <v>0</v>
      </c>
      <c r="AH23" s="61">
        <f t="shared" si="22"/>
        <v>200</v>
      </c>
      <c r="AI23" s="310" t="str">
        <f t="shared" si="31"/>
        <v/>
      </c>
      <c r="AJ23" s="310" t="str">
        <f t="shared" si="99"/>
        <v>P</v>
      </c>
      <c r="AK23" s="310" t="str">
        <f t="shared" si="100"/>
        <v>D</v>
      </c>
      <c r="AL23" s="242" t="str">
        <f>IF(details!V23="","",details!V23)</f>
        <v>b</v>
      </c>
      <c r="AM23" s="83" t="str">
        <f t="shared" si="101"/>
        <v>PHYSICS</v>
      </c>
      <c r="AN23" s="242">
        <f>IF(details!W23="","",details!W23)</f>
        <v>10</v>
      </c>
      <c r="AO23" s="242">
        <f>IF(details!X23="","",details!X23)</f>
        <v>10</v>
      </c>
      <c r="AP23" s="242">
        <f>IF(details!Y23="","",details!Y23)</f>
        <v>9</v>
      </c>
      <c r="AQ23" s="151">
        <f t="shared" si="102"/>
        <v>29</v>
      </c>
      <c r="AR23" s="479">
        <f>IF(details!Z23="","",details!Z23)</f>
        <v>1</v>
      </c>
      <c r="AS23" s="242">
        <f>IF(details!AA23="","",details!AA23)</f>
        <v>30</v>
      </c>
      <c r="AT23" s="242">
        <f>IF(details!AB23="","",details!AB23)</f>
        <v>20</v>
      </c>
      <c r="AU23" s="151">
        <f t="shared" si="103"/>
        <v>50</v>
      </c>
      <c r="AV23" s="482">
        <f t="shared" si="23"/>
        <v>60</v>
      </c>
      <c r="AW23" s="482">
        <f t="shared" si="24"/>
        <v>80</v>
      </c>
      <c r="AX23" s="242">
        <f>IF(details!AC23="","",details!AC23)</f>
        <v>70</v>
      </c>
      <c r="AY23" s="242">
        <f>IF(details!AD23="","",details!AD23)</f>
        <v>30</v>
      </c>
      <c r="AZ23" s="151">
        <f t="shared" si="104"/>
        <v>100</v>
      </c>
      <c r="BA23" s="151">
        <f t="shared" si="105"/>
        <v>130</v>
      </c>
      <c r="BB23" s="151">
        <f t="shared" si="106"/>
        <v>50</v>
      </c>
      <c r="BC23" s="304">
        <f t="shared" si="107"/>
        <v>180</v>
      </c>
      <c r="BD23" s="263">
        <f t="shared" si="108"/>
        <v>0</v>
      </c>
      <c r="BE23" s="310">
        <f t="shared" si="109"/>
        <v>0</v>
      </c>
      <c r="BF23" s="61">
        <f t="shared" si="1"/>
        <v>70</v>
      </c>
      <c r="BG23" s="61">
        <f t="shared" si="110"/>
        <v>30</v>
      </c>
      <c r="BH23" s="61">
        <f t="shared" si="111"/>
        <v>20</v>
      </c>
      <c r="BI23" s="61">
        <f t="shared" si="2"/>
        <v>150</v>
      </c>
      <c r="BJ23" s="61">
        <f t="shared" si="3"/>
        <v>50</v>
      </c>
      <c r="BK23" s="263">
        <f t="shared" si="4"/>
        <v>200</v>
      </c>
      <c r="BL23" s="310" t="str">
        <f t="shared" si="5"/>
        <v/>
      </c>
      <c r="BM23" s="61" t="str">
        <f t="shared" si="6"/>
        <v>P</v>
      </c>
      <c r="BN23" s="61" t="str">
        <f t="shared" si="7"/>
        <v>P</v>
      </c>
      <c r="BO23" s="310" t="str">
        <f t="shared" si="8"/>
        <v>D</v>
      </c>
      <c r="BP23" s="242" t="str">
        <f>IF(details!AE23="","",details!AE23)</f>
        <v>b</v>
      </c>
      <c r="BQ23" s="83" t="str">
        <f t="shared" si="112"/>
        <v>CHEMISTRY</v>
      </c>
      <c r="BR23" s="242">
        <f>IF(details!AF23="","",details!AF23)</f>
        <v>10</v>
      </c>
      <c r="BS23" s="242">
        <f>IF(details!AG23="","",details!AG23)</f>
        <v>10</v>
      </c>
      <c r="BT23" s="242">
        <f>IF(details!AH23="","",details!AH23)</f>
        <v>9</v>
      </c>
      <c r="BU23" s="151">
        <f t="shared" si="113"/>
        <v>29</v>
      </c>
      <c r="BV23" s="479">
        <f>IF(details!AI23="","",details!AI23)</f>
        <v>1</v>
      </c>
      <c r="BW23" s="242">
        <f>IF(details!AJ23="","",details!AJ23)</f>
        <v>50</v>
      </c>
      <c r="BX23" s="242">
        <f>IF(details!AK23="","",details!AK23)</f>
        <v>20</v>
      </c>
      <c r="BY23" s="151">
        <f t="shared" si="114"/>
        <v>70</v>
      </c>
      <c r="BZ23" s="482">
        <f t="shared" si="115"/>
        <v>80</v>
      </c>
      <c r="CA23" s="482">
        <f t="shared" si="116"/>
        <v>100</v>
      </c>
      <c r="CB23" s="242">
        <f>IF(details!AL23="","",details!AL23)</f>
        <v>70</v>
      </c>
      <c r="CC23" s="242">
        <f>IF(details!AM23="","",details!AM23)</f>
        <v>30</v>
      </c>
      <c r="CD23" s="151">
        <f t="shared" si="117"/>
        <v>100</v>
      </c>
      <c r="CE23" s="151">
        <f t="shared" si="118"/>
        <v>150</v>
      </c>
      <c r="CF23" s="151">
        <f t="shared" si="119"/>
        <v>50</v>
      </c>
      <c r="CG23" s="304">
        <f t="shared" si="32"/>
        <v>200</v>
      </c>
      <c r="CH23" s="263">
        <f t="shared" si="9"/>
        <v>0</v>
      </c>
      <c r="CI23" s="310">
        <f t="shared" si="10"/>
        <v>0</v>
      </c>
      <c r="CJ23" s="61">
        <f t="shared" si="11"/>
        <v>70</v>
      </c>
      <c r="CK23" s="61">
        <f t="shared" si="33"/>
        <v>30</v>
      </c>
      <c r="CL23" s="61">
        <f t="shared" si="120"/>
        <v>20</v>
      </c>
      <c r="CM23" s="61">
        <f t="shared" si="12"/>
        <v>150</v>
      </c>
      <c r="CN23" s="61">
        <f t="shared" si="13"/>
        <v>50</v>
      </c>
      <c r="CO23" s="263">
        <f t="shared" si="14"/>
        <v>200</v>
      </c>
      <c r="CP23" s="310" t="str">
        <f t="shared" si="15"/>
        <v/>
      </c>
      <c r="CQ23" s="61" t="str">
        <f t="shared" si="16"/>
        <v>P</v>
      </c>
      <c r="CR23" s="61" t="str">
        <f t="shared" si="17"/>
        <v>P</v>
      </c>
      <c r="CS23" s="310" t="str">
        <f t="shared" si="25"/>
        <v>D</v>
      </c>
      <c r="CT23" s="242" t="str">
        <f>IF(details!AN23="","",details!AN23)</f>
        <v>b</v>
      </c>
      <c r="CU23" s="83" t="str">
        <f t="shared" si="121"/>
        <v>MATHEMATICS</v>
      </c>
      <c r="CV23" s="242">
        <f>IF(details!AO23="","",details!AO23)</f>
        <v>10</v>
      </c>
      <c r="CW23" s="242">
        <f>IF(details!AP23="","",details!AP23)</f>
        <v>10</v>
      </c>
      <c r="CX23" s="242">
        <f>IF(details!AQ23="","",details!AQ23)</f>
        <v>9</v>
      </c>
      <c r="CY23" s="151">
        <f t="shared" si="122"/>
        <v>29</v>
      </c>
      <c r="CZ23" s="479">
        <f>IF(details!AR23="","",details!AR23)</f>
        <v>1</v>
      </c>
      <c r="DA23" s="242">
        <f>IF(details!AS23="","",details!AS23)</f>
        <v>70</v>
      </c>
      <c r="DB23" s="242" t="str">
        <f>IF(details!AT23="","",details!AT23)</f>
        <v/>
      </c>
      <c r="DC23" s="151">
        <f t="shared" si="123"/>
        <v>70</v>
      </c>
      <c r="DD23" s="482">
        <f t="shared" si="124"/>
        <v>100</v>
      </c>
      <c r="DE23" s="482">
        <f t="shared" si="125"/>
        <v>100</v>
      </c>
      <c r="DF23" s="242">
        <f>IF(details!AU23="","",details!AU23)</f>
        <v>18</v>
      </c>
      <c r="DG23" s="242" t="str">
        <f>IF(details!AV23="","",details!AV23)</f>
        <v/>
      </c>
      <c r="DH23" s="151">
        <f t="shared" si="204"/>
        <v>18</v>
      </c>
      <c r="DI23" s="151">
        <f t="shared" si="205"/>
        <v>118</v>
      </c>
      <c r="DJ23" s="151" t="str">
        <f t="shared" si="126"/>
        <v/>
      </c>
      <c r="DK23" s="304">
        <f t="shared" si="206"/>
        <v>118</v>
      </c>
      <c r="DL23" s="263">
        <f t="shared" si="127"/>
        <v>0</v>
      </c>
      <c r="DM23" s="310" t="str">
        <f t="shared" si="128"/>
        <v/>
      </c>
      <c r="DN23" s="61">
        <f t="shared" si="129"/>
        <v>100</v>
      </c>
      <c r="DO23" s="61" t="str">
        <f t="shared" si="26"/>
        <v/>
      </c>
      <c r="DP23" s="61" t="str">
        <f t="shared" si="27"/>
        <v/>
      </c>
      <c r="DQ23" s="61">
        <f t="shared" si="130"/>
        <v>200</v>
      </c>
      <c r="DR23" s="61" t="str">
        <f t="shared" si="131"/>
        <v/>
      </c>
      <c r="DS23" s="263">
        <f t="shared" si="34"/>
        <v>200</v>
      </c>
      <c r="DT23" s="310" t="str">
        <f t="shared" si="132"/>
        <v/>
      </c>
      <c r="DU23" s="61" t="str">
        <f t="shared" si="133"/>
        <v>S</v>
      </c>
      <c r="DV23" s="61" t="str">
        <f t="shared" si="134"/>
        <v/>
      </c>
      <c r="DW23" s="310" t="str">
        <f t="shared" si="135"/>
        <v>S</v>
      </c>
      <c r="DX23" s="61">
        <f t="shared" si="18"/>
        <v>0</v>
      </c>
      <c r="DY23" s="242" t="str">
        <f>IF(details!AW23="","",details!AW23)</f>
        <v>a</v>
      </c>
      <c r="DZ23" s="83" t="str">
        <f t="shared" si="136"/>
        <v>BIOLOGY</v>
      </c>
      <c r="EA23" s="242">
        <f>IF(details!AX23="","",details!AX23)</f>
        <v>10</v>
      </c>
      <c r="EB23" s="242">
        <f>IF(details!AY23="","",details!AY23)</f>
        <v>10</v>
      </c>
      <c r="EC23" s="242">
        <f>IF(details!AZ23="","",details!AZ23)</f>
        <v>10</v>
      </c>
      <c r="ED23" s="151">
        <f t="shared" si="137"/>
        <v>30</v>
      </c>
      <c r="EE23" s="242" t="str">
        <f>IF(details!BA23="","",details!BA23)</f>
        <v/>
      </c>
      <c r="EF23" s="242">
        <f>IF(details!BB23="","",details!BB23)</f>
        <v>50</v>
      </c>
      <c r="EG23" s="242">
        <f>IF(details!BC23="","",details!BC23)</f>
        <v>20</v>
      </c>
      <c r="EH23" s="151">
        <f t="shared" si="138"/>
        <v>70</v>
      </c>
      <c r="EI23" s="482">
        <f t="shared" si="139"/>
        <v>80</v>
      </c>
      <c r="EJ23" s="482">
        <f t="shared" si="140"/>
        <v>100</v>
      </c>
      <c r="EK23" s="242">
        <f>IF(details!BD23="","",details!BD23)</f>
        <v>70</v>
      </c>
      <c r="EL23" s="242">
        <f>IF(details!BE23="","",details!BE23)</f>
        <v>30</v>
      </c>
      <c r="EM23" s="151">
        <f t="shared" si="141"/>
        <v>100</v>
      </c>
      <c r="EN23" s="151">
        <f t="shared" si="142"/>
        <v>150</v>
      </c>
      <c r="EO23" s="151">
        <f t="shared" si="143"/>
        <v>50</v>
      </c>
      <c r="EP23" s="304">
        <f t="shared" si="144"/>
        <v>200</v>
      </c>
      <c r="EQ23" s="263">
        <f t="shared" si="145"/>
        <v>0</v>
      </c>
      <c r="ER23" s="310">
        <f t="shared" si="146"/>
        <v>0</v>
      </c>
      <c r="ES23" s="61">
        <f t="shared" si="147"/>
        <v>70</v>
      </c>
      <c r="ET23" s="61">
        <f t="shared" si="148"/>
        <v>30</v>
      </c>
      <c r="EU23" s="61">
        <f t="shared" si="149"/>
        <v>20</v>
      </c>
      <c r="EV23" s="61">
        <f t="shared" si="150"/>
        <v>150</v>
      </c>
      <c r="EW23" s="61">
        <f t="shared" si="151"/>
        <v>50</v>
      </c>
      <c r="EX23" s="263">
        <f t="shared" si="152"/>
        <v>200</v>
      </c>
      <c r="EY23" s="310"/>
      <c r="EZ23" s="61" t="str">
        <f t="shared" si="153"/>
        <v>P</v>
      </c>
      <c r="FA23" s="61" t="str">
        <f t="shared" si="154"/>
        <v>P</v>
      </c>
      <c r="FB23" s="310" t="str">
        <f t="shared" si="155"/>
        <v>I</v>
      </c>
      <c r="FC23" s="242">
        <f>IF(details!BF23="","",details!BF23)</f>
        <v>10</v>
      </c>
      <c r="FD23" s="242">
        <f>IF(details!BG23="","",details!BG23)</f>
        <v>10</v>
      </c>
      <c r="FE23" s="242">
        <f>IF(details!BH23="","",details!BH23)</f>
        <v>10</v>
      </c>
      <c r="FF23" s="151">
        <f t="shared" si="156"/>
        <v>30</v>
      </c>
      <c r="FG23" s="242">
        <f>IF(details!BI23="","",details!BI23)</f>
        <v>70</v>
      </c>
      <c r="FH23" s="151">
        <f t="shared" si="157"/>
        <v>100</v>
      </c>
      <c r="FI23" s="242">
        <f>IF(details!BJ23="","",details!BJ23)</f>
        <v>100</v>
      </c>
      <c r="FJ23" s="298">
        <f t="shared" si="158"/>
        <v>200</v>
      </c>
      <c r="FK23" s="310">
        <f t="shared" si="159"/>
        <v>0</v>
      </c>
      <c r="FL23" s="310">
        <f t="shared" si="160"/>
        <v>0</v>
      </c>
      <c r="FM23" s="61">
        <f t="shared" si="161"/>
        <v>200</v>
      </c>
      <c r="FN23" s="310" t="str">
        <f t="shared" si="162"/>
        <v/>
      </c>
      <c r="FO23" s="310" t="str">
        <f t="shared" si="35"/>
        <v>A</v>
      </c>
      <c r="FP23" s="242">
        <f>IF(details!BK23="","",details!BK23)</f>
        <v>30</v>
      </c>
      <c r="FQ23" s="242">
        <f>IF(details!BL23="","",details!BL23)</f>
        <v>30</v>
      </c>
      <c r="FR23" s="242">
        <f>IF(details!BM23="","",details!BM23)</f>
        <v>40</v>
      </c>
      <c r="FS23" s="298">
        <f t="shared" si="163"/>
        <v>100</v>
      </c>
      <c r="FT23" s="310">
        <f t="shared" si="164"/>
        <v>0</v>
      </c>
      <c r="FU23" s="310">
        <f t="shared" si="165"/>
        <v>0</v>
      </c>
      <c r="FV23" s="61">
        <f t="shared" si="166"/>
        <v>100</v>
      </c>
      <c r="FW23" s="310" t="str">
        <f t="shared" si="167"/>
        <v/>
      </c>
      <c r="FX23" s="310" t="str">
        <f t="shared" si="36"/>
        <v>A</v>
      </c>
      <c r="FY23" s="310" t="str">
        <f t="shared" si="37"/>
        <v>D</v>
      </c>
      <c r="FZ23" s="310" t="str">
        <f t="shared" si="38"/>
        <v>D</v>
      </c>
      <c r="GA23" s="310" t="str">
        <f t="shared" si="39"/>
        <v>D</v>
      </c>
      <c r="GB23" s="310" t="str">
        <f t="shared" si="40"/>
        <v>D</v>
      </c>
      <c r="GC23" s="310" t="str">
        <f t="shared" si="41"/>
        <v>S</v>
      </c>
      <c r="GD23" s="310">
        <f t="shared" si="168"/>
        <v>0</v>
      </c>
      <c r="GE23" s="310">
        <f t="shared" si="169"/>
        <v>1</v>
      </c>
      <c r="GF23" s="310">
        <f t="shared" si="170"/>
        <v>0</v>
      </c>
      <c r="GG23" s="310">
        <f t="shared" si="171"/>
        <v>0</v>
      </c>
      <c r="GH23" s="310">
        <f t="shared" si="172"/>
        <v>0</v>
      </c>
      <c r="GI23" s="310" t="str">
        <f t="shared" si="173"/>
        <v/>
      </c>
      <c r="GJ23" s="69" t="str">
        <f t="shared" si="42"/>
        <v>SUPPL.</v>
      </c>
      <c r="GK23" s="63">
        <f>IF(details!CT23="","",details!CT23)</f>
        <v>130</v>
      </c>
      <c r="GL23" s="64" t="str">
        <f>IF(details!CU23="","",details!CU23)</f>
        <v/>
      </c>
      <c r="GM23" s="63">
        <f>IF(details!CX23="","",details!CX23)</f>
        <v>206</v>
      </c>
      <c r="GN23" s="64" t="str">
        <f>IF(details!CY23="","",details!CY23)</f>
        <v/>
      </c>
      <c r="GO23" s="63">
        <f>IF(details!DB23="","",details!DB23)</f>
        <v>264</v>
      </c>
      <c r="GP23" s="64" t="str">
        <f>IF(details!DC23="","",details!DC23)</f>
        <v/>
      </c>
      <c r="GQ23" s="63">
        <f>IF(details!DF23="","",details!DF23)</f>
        <v>316</v>
      </c>
      <c r="GR23" s="64" t="str">
        <f>IF(details!DG23="","",details!DG23)</f>
        <v/>
      </c>
      <c r="GS23" s="63">
        <f>IF(details!DJ23="","",details!DJ23)</f>
        <v>362</v>
      </c>
      <c r="GT23" s="64">
        <f>IF(details!DK23="","",details!DK23)</f>
        <v>0</v>
      </c>
      <c r="GU23" s="274">
        <f t="shared" si="207"/>
        <v>0</v>
      </c>
      <c r="GV23" s="242" t="str">
        <f t="shared" si="43"/>
        <v>D</v>
      </c>
      <c r="GW23" s="242" t="str">
        <f t="shared" si="174"/>
        <v/>
      </c>
      <c r="GX23" s="353" t="str">
        <f t="shared" si="44"/>
        <v/>
      </c>
      <c r="GY23" s="242" t="str">
        <f t="shared" si="45"/>
        <v>D</v>
      </c>
      <c r="GZ23" s="72" t="str">
        <f t="shared" si="175"/>
        <v/>
      </c>
      <c r="HA23" s="353" t="str">
        <f t="shared" si="46"/>
        <v/>
      </c>
      <c r="HB23" s="73" t="str">
        <f t="shared" si="47"/>
        <v>D</v>
      </c>
      <c r="HC23" s="242" t="str">
        <f t="shared" si="48"/>
        <v/>
      </c>
      <c r="HD23" s="242" t="str">
        <f t="shared" si="49"/>
        <v>D</v>
      </c>
      <c r="HE23" s="242" t="str">
        <f t="shared" si="50"/>
        <v/>
      </c>
      <c r="HF23" s="242" t="str">
        <f t="shared" si="51"/>
        <v/>
      </c>
      <c r="HG23" s="276" t="str">
        <f t="shared" si="52"/>
        <v/>
      </c>
      <c r="HH23" s="242" t="str">
        <f t="shared" si="53"/>
        <v/>
      </c>
      <c r="HI23" s="242" t="str">
        <f t="shared" si="54"/>
        <v/>
      </c>
      <c r="HJ23" s="242" t="str">
        <f t="shared" si="55"/>
        <v/>
      </c>
      <c r="HK23" s="242" t="str">
        <f t="shared" si="56"/>
        <v/>
      </c>
      <c r="HL23" s="353" t="str">
        <f t="shared" si="57"/>
        <v/>
      </c>
      <c r="HM23" s="73" t="str">
        <f t="shared" si="58"/>
        <v>D</v>
      </c>
      <c r="HN23" s="242" t="str">
        <f t="shared" si="59"/>
        <v/>
      </c>
      <c r="HO23" s="242" t="str">
        <f t="shared" si="60"/>
        <v>D</v>
      </c>
      <c r="HP23" s="242" t="str">
        <f t="shared" si="61"/>
        <v/>
      </c>
      <c r="HQ23" s="242" t="str">
        <f t="shared" si="62"/>
        <v/>
      </c>
      <c r="HR23" s="354" t="str">
        <f t="shared" si="63"/>
        <v/>
      </c>
      <c r="HS23" s="302" t="str">
        <f t="shared" si="64"/>
        <v/>
      </c>
      <c r="HT23" s="242" t="str">
        <f t="shared" si="65"/>
        <v/>
      </c>
      <c r="HU23" s="242" t="str">
        <f t="shared" si="66"/>
        <v/>
      </c>
      <c r="HV23" s="242" t="str">
        <f t="shared" si="67"/>
        <v/>
      </c>
      <c r="HW23" s="353" t="str">
        <f t="shared" si="68"/>
        <v/>
      </c>
      <c r="HX23" s="73" t="str">
        <f t="shared" si="69"/>
        <v>S</v>
      </c>
      <c r="HY23" s="242" t="str">
        <f t="shared" si="70"/>
        <v/>
      </c>
      <c r="HZ23" s="242" t="str">
        <f t="shared" si="71"/>
        <v>S</v>
      </c>
      <c r="IA23" s="242" t="str">
        <f t="shared" si="72"/>
        <v/>
      </c>
      <c r="IB23" s="242" t="str">
        <f t="shared" si="73"/>
        <v/>
      </c>
      <c r="IC23" s="242" t="str">
        <f t="shared" si="74"/>
        <v/>
      </c>
      <c r="ID23" s="242" t="str">
        <f t="shared" si="75"/>
        <v/>
      </c>
      <c r="IE23" s="242" t="str">
        <f t="shared" si="76"/>
        <v/>
      </c>
      <c r="IF23" s="242" t="str">
        <f t="shared" si="77"/>
        <v/>
      </c>
      <c r="IG23" s="242" t="str">
        <f t="shared" si="78"/>
        <v/>
      </c>
      <c r="IH23" s="353" t="str">
        <f t="shared" si="79"/>
        <v/>
      </c>
      <c r="II23" s="242" t="str">
        <f t="shared" si="80"/>
        <v>A</v>
      </c>
      <c r="IJ23" s="242" t="str">
        <f t="shared" si="81"/>
        <v>A</v>
      </c>
      <c r="IK23" s="242" t="str">
        <f t="shared" si="82"/>
        <v xml:space="preserve">    </v>
      </c>
      <c r="IL23" s="242" t="str">
        <f t="shared" si="83"/>
        <v xml:space="preserve">    MATHEMATICS</v>
      </c>
      <c r="IM23" s="242" t="str">
        <f t="shared" si="84"/>
        <v xml:space="preserve">    </v>
      </c>
      <c r="IN23" s="242" t="str">
        <f t="shared" si="85"/>
        <v xml:space="preserve">        </v>
      </c>
      <c r="IO23" s="242" t="str">
        <f t="shared" si="86"/>
        <v xml:space="preserve">HINDI COMPULSORY  PHYSICS CHEMISTRY </v>
      </c>
      <c r="IP23" s="242" t="str">
        <f t="shared" si="87"/>
        <v>SUPPL.</v>
      </c>
      <c r="IQ23" s="62">
        <f t="shared" si="176"/>
        <v>898</v>
      </c>
      <c r="IR23" s="68">
        <f t="shared" si="88"/>
        <v>89.8</v>
      </c>
      <c r="IS23" s="242" t="str">
        <f t="shared" si="89"/>
        <v/>
      </c>
      <c r="IT23" s="70" t="str">
        <f t="shared" si="90"/>
        <v/>
      </c>
      <c r="IU23" s="71" t="str" cm="1">
        <f t="array" ref="IU23">IF(IT23="","",SUMPRODUCT((IT23&lt;IT$9:IT$108)/COUNTIF(IT$9:IT$108,IT$9:IT$108)))</f>
        <v/>
      </c>
      <c r="IV23" s="242" t="str">
        <f>IF(OR(IP23="SUPPL.",IP23="RE-EXAM."),'result subject-wise'!AR23,IP23)</f>
        <v/>
      </c>
      <c r="IW23" s="355" t="str">
        <f t="shared" si="91"/>
        <v/>
      </c>
      <c r="IX23" s="356">
        <f t="shared" si="92"/>
        <v>89.8</v>
      </c>
      <c r="IY23" s="242" t="str">
        <f t="shared" si="28"/>
        <v/>
      </c>
      <c r="IZ23" s="183"/>
      <c r="JA23" s="276" t="str">
        <f t="shared" si="177"/>
        <v/>
      </c>
      <c r="JB23" s="357" t="str">
        <f>'full report'!Y409</f>
        <v/>
      </c>
      <c r="JC23" s="352"/>
      <c r="JD23"/>
      <c r="JF23" s="178"/>
      <c r="JG23" s="178"/>
      <c r="JH23" s="178"/>
      <c r="JI23" s="178"/>
      <c r="JJ23" s="178"/>
      <c r="JK23" s="178"/>
      <c r="JL23" s="178"/>
      <c r="JM23" s="178"/>
      <c r="JN23" s="178"/>
      <c r="JO23" s="178"/>
      <c r="JP23" s="178"/>
      <c r="JQ23" s="178"/>
      <c r="JR23" s="178"/>
      <c r="JS23" s="178"/>
      <c r="JT23" s="178"/>
      <c r="JU23" s="178"/>
      <c r="JV23" s="178"/>
      <c r="JW23" s="178"/>
      <c r="JX23" s="178"/>
      <c r="JY23" s="178"/>
      <c r="JZ23" s="178"/>
      <c r="KA23" s="178"/>
      <c r="KB23" s="178"/>
      <c r="KC23" s="178"/>
      <c r="KD23" s="178"/>
      <c r="KE23" s="178"/>
      <c r="KF23" s="178"/>
      <c r="KG23" s="178"/>
      <c r="KH23" s="178"/>
    </row>
    <row r="24" spans="1:294" s="276" customFormat="1" ht="13" customHeight="1">
      <c r="A24" s="313">
        <f>IF(details!A24="","",details!A24)</f>
        <v>16</v>
      </c>
      <c r="B24" s="242" t="str">
        <f>IF(details!B24="","",details!B24)</f>
        <v/>
      </c>
      <c r="C24" s="242" t="str">
        <f>IF(details!C24="","",details!C24)</f>
        <v/>
      </c>
      <c r="D24" s="242" t="str">
        <f>IF(details!D24="","",details!D24)</f>
        <v/>
      </c>
      <c r="E24" s="304">
        <f>IF(details!E24="","",details!E24)</f>
        <v>11116</v>
      </c>
      <c r="F24" s="67" t="str">
        <f>IF(details!F24="","",details!F24)</f>
        <v/>
      </c>
      <c r="G24" s="83" t="str">
        <f>IF(details!G24="","",details!G24)</f>
        <v>A 016</v>
      </c>
      <c r="H24" s="83" t="str">
        <f>IF(details!H24="","",details!H24)</f>
        <v>B 016</v>
      </c>
      <c r="I24" s="83" t="str">
        <f>IF(details!I24="","",details!I24)</f>
        <v>C 016</v>
      </c>
      <c r="J24" s="242">
        <f>IF(details!J24="","",details!J24)</f>
        <v>10</v>
      </c>
      <c r="K24" s="242">
        <f>IF(details!K24="","",details!K24)</f>
        <v>10</v>
      </c>
      <c r="L24" s="242">
        <f>IF(details!L24="","",details!L24)</f>
        <v>8</v>
      </c>
      <c r="M24" s="151">
        <f t="shared" si="93"/>
        <v>28</v>
      </c>
      <c r="N24" s="479">
        <f>IF(details!M24="","",details!M24)</f>
        <v>2</v>
      </c>
      <c r="O24" s="242">
        <f>IF(details!N24="","",details!N24)</f>
        <v>70</v>
      </c>
      <c r="P24" s="151">
        <f t="shared" si="94"/>
        <v>100</v>
      </c>
      <c r="Q24" s="242">
        <f>IF(details!O24="","",details!O24)</f>
        <v>100</v>
      </c>
      <c r="R24" s="298">
        <f t="shared" si="95"/>
        <v>200</v>
      </c>
      <c r="S24" s="310">
        <f t="shared" si="211"/>
        <v>0</v>
      </c>
      <c r="T24" s="61">
        <f t="shared" si="20"/>
        <v>200</v>
      </c>
      <c r="U24" s="310" t="str">
        <f t="shared" si="29"/>
        <v/>
      </c>
      <c r="V24" s="310" t="str">
        <f t="shared" si="21"/>
        <v>P</v>
      </c>
      <c r="W24" s="310" t="str">
        <f t="shared" si="30"/>
        <v>D</v>
      </c>
      <c r="X24" s="242">
        <f>IF(details!P24="","",details!P24)</f>
        <v>10</v>
      </c>
      <c r="Y24" s="242">
        <f>IF(details!Q24="","",details!Q24)</f>
        <v>10</v>
      </c>
      <c r="Z24" s="242">
        <f>IF(details!R24="","",details!R24)</f>
        <v>8</v>
      </c>
      <c r="AA24" s="151">
        <f t="shared" si="96"/>
        <v>28</v>
      </c>
      <c r="AB24" s="479">
        <f>IF(details!S24="","",details!S24)</f>
        <v>2</v>
      </c>
      <c r="AC24" s="242">
        <f>IF(details!T24="","",details!T24)</f>
        <v>70</v>
      </c>
      <c r="AD24" s="151">
        <f t="shared" si="97"/>
        <v>100</v>
      </c>
      <c r="AE24" s="242">
        <f>IF(details!U24="","",details!U24)</f>
        <v>100</v>
      </c>
      <c r="AF24" s="298">
        <f t="shared" si="98"/>
        <v>200</v>
      </c>
      <c r="AG24" s="310">
        <f t="shared" si="210"/>
        <v>0</v>
      </c>
      <c r="AH24" s="61">
        <f t="shared" si="22"/>
        <v>200</v>
      </c>
      <c r="AI24" s="310" t="str">
        <f t="shared" si="31"/>
        <v/>
      </c>
      <c r="AJ24" s="310" t="str">
        <f t="shared" si="99"/>
        <v>P</v>
      </c>
      <c r="AK24" s="310" t="str">
        <f t="shared" si="100"/>
        <v>D</v>
      </c>
      <c r="AL24" s="242" t="str">
        <f>IF(details!V24="","",details!V24)</f>
        <v>b</v>
      </c>
      <c r="AM24" s="83" t="str">
        <f t="shared" si="101"/>
        <v>PHYSICS</v>
      </c>
      <c r="AN24" s="242">
        <f>IF(details!W24="","",details!W24)</f>
        <v>10</v>
      </c>
      <c r="AO24" s="242">
        <f>IF(details!X24="","",details!X24)</f>
        <v>10</v>
      </c>
      <c r="AP24" s="242">
        <f>IF(details!Y24="","",details!Y24)</f>
        <v>9</v>
      </c>
      <c r="AQ24" s="151">
        <f t="shared" si="102"/>
        <v>29</v>
      </c>
      <c r="AR24" s="479">
        <f>IF(details!Z24="","",details!Z24)</f>
        <v>1</v>
      </c>
      <c r="AS24" s="242">
        <f>IF(details!AA24="","",details!AA24)</f>
        <v>30</v>
      </c>
      <c r="AT24" s="242">
        <f>IF(details!AB24="","",details!AB24)</f>
        <v>20</v>
      </c>
      <c r="AU24" s="151">
        <f t="shared" si="103"/>
        <v>50</v>
      </c>
      <c r="AV24" s="482">
        <f t="shared" si="23"/>
        <v>60</v>
      </c>
      <c r="AW24" s="482">
        <f t="shared" si="24"/>
        <v>80</v>
      </c>
      <c r="AX24" s="242">
        <f>IF(details!AC24="","",details!AC24)</f>
        <v>70</v>
      </c>
      <c r="AY24" s="242">
        <f>IF(details!AD24="","",details!AD24)</f>
        <v>30</v>
      </c>
      <c r="AZ24" s="151">
        <f t="shared" si="104"/>
        <v>100</v>
      </c>
      <c r="BA24" s="151">
        <f t="shared" si="105"/>
        <v>130</v>
      </c>
      <c r="BB24" s="151">
        <f t="shared" si="106"/>
        <v>50</v>
      </c>
      <c r="BC24" s="304">
        <f t="shared" si="107"/>
        <v>180</v>
      </c>
      <c r="BD24" s="263">
        <f t="shared" si="108"/>
        <v>0</v>
      </c>
      <c r="BE24" s="310">
        <f t="shared" si="109"/>
        <v>0</v>
      </c>
      <c r="BF24" s="61">
        <f t="shared" si="1"/>
        <v>70</v>
      </c>
      <c r="BG24" s="61">
        <f t="shared" si="110"/>
        <v>30</v>
      </c>
      <c r="BH24" s="61">
        <f t="shared" si="111"/>
        <v>20</v>
      </c>
      <c r="BI24" s="61">
        <f t="shared" si="2"/>
        <v>150</v>
      </c>
      <c r="BJ24" s="61">
        <f t="shared" si="3"/>
        <v>50</v>
      </c>
      <c r="BK24" s="263">
        <f t="shared" si="4"/>
        <v>200</v>
      </c>
      <c r="BL24" s="310" t="str">
        <f t="shared" si="5"/>
        <v/>
      </c>
      <c r="BM24" s="61" t="str">
        <f t="shared" si="6"/>
        <v>P</v>
      </c>
      <c r="BN24" s="61" t="str">
        <f t="shared" si="7"/>
        <v>P</v>
      </c>
      <c r="BO24" s="310" t="str">
        <f t="shared" si="8"/>
        <v>D</v>
      </c>
      <c r="BP24" s="242" t="str">
        <f>IF(details!AE24="","",details!AE24)</f>
        <v>b</v>
      </c>
      <c r="BQ24" s="83" t="str">
        <f t="shared" si="112"/>
        <v>CHEMISTRY</v>
      </c>
      <c r="BR24" s="242">
        <f>IF(details!AF24="","",details!AF24)</f>
        <v>10</v>
      </c>
      <c r="BS24" s="242">
        <f>IF(details!AG24="","",details!AG24)</f>
        <v>10</v>
      </c>
      <c r="BT24" s="242">
        <f>IF(details!AH24="","",details!AH24)</f>
        <v>9</v>
      </c>
      <c r="BU24" s="151">
        <f t="shared" si="113"/>
        <v>29</v>
      </c>
      <c r="BV24" s="479">
        <f>IF(details!AI24="","",details!AI24)</f>
        <v>1</v>
      </c>
      <c r="BW24" s="242">
        <f>IF(details!AJ24="","",details!AJ24)</f>
        <v>50</v>
      </c>
      <c r="BX24" s="242">
        <f>IF(details!AK24="","",details!AK24)</f>
        <v>20</v>
      </c>
      <c r="BY24" s="151">
        <f t="shared" si="114"/>
        <v>70</v>
      </c>
      <c r="BZ24" s="482">
        <f t="shared" si="115"/>
        <v>80</v>
      </c>
      <c r="CA24" s="482">
        <f t="shared" si="116"/>
        <v>100</v>
      </c>
      <c r="CB24" s="242">
        <f>IF(details!AL24="","",details!AL24)</f>
        <v>70</v>
      </c>
      <c r="CC24" s="242">
        <f>IF(details!AM24="","",details!AM24)</f>
        <v>30</v>
      </c>
      <c r="CD24" s="151">
        <f t="shared" si="117"/>
        <v>100</v>
      </c>
      <c r="CE24" s="151">
        <f t="shared" si="118"/>
        <v>150</v>
      </c>
      <c r="CF24" s="151">
        <f t="shared" si="119"/>
        <v>50</v>
      </c>
      <c r="CG24" s="304">
        <f t="shared" si="32"/>
        <v>200</v>
      </c>
      <c r="CH24" s="263">
        <f t="shared" si="9"/>
        <v>0</v>
      </c>
      <c r="CI24" s="310">
        <f t="shared" si="10"/>
        <v>0</v>
      </c>
      <c r="CJ24" s="61">
        <f t="shared" si="11"/>
        <v>70</v>
      </c>
      <c r="CK24" s="61">
        <f t="shared" si="33"/>
        <v>30</v>
      </c>
      <c r="CL24" s="61">
        <f t="shared" si="120"/>
        <v>20</v>
      </c>
      <c r="CM24" s="61">
        <f t="shared" si="12"/>
        <v>150</v>
      </c>
      <c r="CN24" s="61">
        <f t="shared" si="13"/>
        <v>50</v>
      </c>
      <c r="CO24" s="263">
        <f t="shared" si="14"/>
        <v>200</v>
      </c>
      <c r="CP24" s="310" t="str">
        <f t="shared" si="15"/>
        <v/>
      </c>
      <c r="CQ24" s="61" t="str">
        <f t="shared" si="16"/>
        <v>P</v>
      </c>
      <c r="CR24" s="61" t="str">
        <f t="shared" si="17"/>
        <v>P</v>
      </c>
      <c r="CS24" s="310" t="str">
        <f t="shared" si="25"/>
        <v>D</v>
      </c>
      <c r="CT24" s="242" t="str">
        <f>IF(details!AN24="","",details!AN24)</f>
        <v>b</v>
      </c>
      <c r="CU24" s="83" t="str">
        <f t="shared" si="121"/>
        <v>MATHEMATICS</v>
      </c>
      <c r="CV24" s="242">
        <f>IF(details!AO24="","",details!AO24)</f>
        <v>10</v>
      </c>
      <c r="CW24" s="242">
        <f>IF(details!AP24="","",details!AP24)</f>
        <v>10</v>
      </c>
      <c r="CX24" s="242">
        <f>IF(details!AQ24="","",details!AQ24)</f>
        <v>9</v>
      </c>
      <c r="CY24" s="151">
        <f t="shared" si="122"/>
        <v>29</v>
      </c>
      <c r="CZ24" s="479">
        <f>IF(details!AR24="","",details!AR24)</f>
        <v>1</v>
      </c>
      <c r="DA24" s="242">
        <f>IF(details!AS24="","",details!AS24)</f>
        <v>70</v>
      </c>
      <c r="DB24" s="242" t="str">
        <f>IF(details!AT24="","",details!AT24)</f>
        <v/>
      </c>
      <c r="DC24" s="151">
        <f t="shared" si="123"/>
        <v>70</v>
      </c>
      <c r="DD24" s="482">
        <f t="shared" si="124"/>
        <v>100</v>
      </c>
      <c r="DE24" s="482">
        <f t="shared" si="125"/>
        <v>100</v>
      </c>
      <c r="DF24" s="242">
        <f>IF(details!AU24="","",details!AU24)</f>
        <v>18</v>
      </c>
      <c r="DG24" s="242" t="str">
        <f>IF(details!AV24="","",details!AV24)</f>
        <v/>
      </c>
      <c r="DH24" s="151">
        <f t="shared" si="204"/>
        <v>18</v>
      </c>
      <c r="DI24" s="151">
        <f t="shared" si="205"/>
        <v>118</v>
      </c>
      <c r="DJ24" s="151" t="str">
        <f t="shared" si="126"/>
        <v/>
      </c>
      <c r="DK24" s="304">
        <f t="shared" si="206"/>
        <v>118</v>
      </c>
      <c r="DL24" s="263">
        <f t="shared" si="127"/>
        <v>0</v>
      </c>
      <c r="DM24" s="310" t="str">
        <f t="shared" si="128"/>
        <v/>
      </c>
      <c r="DN24" s="61">
        <f t="shared" si="129"/>
        <v>100</v>
      </c>
      <c r="DO24" s="61" t="str">
        <f t="shared" si="26"/>
        <v/>
      </c>
      <c r="DP24" s="61" t="str">
        <f t="shared" si="27"/>
        <v/>
      </c>
      <c r="DQ24" s="61">
        <f t="shared" si="130"/>
        <v>200</v>
      </c>
      <c r="DR24" s="61" t="str">
        <f t="shared" si="131"/>
        <v/>
      </c>
      <c r="DS24" s="263">
        <f t="shared" si="34"/>
        <v>200</v>
      </c>
      <c r="DT24" s="310" t="str">
        <f t="shared" si="132"/>
        <v/>
      </c>
      <c r="DU24" s="61" t="str">
        <f t="shared" si="133"/>
        <v>S</v>
      </c>
      <c r="DV24" s="61" t="str">
        <f t="shared" si="134"/>
        <v/>
      </c>
      <c r="DW24" s="310" t="str">
        <f t="shared" si="135"/>
        <v>S</v>
      </c>
      <c r="DX24" s="61">
        <f t="shared" si="18"/>
        <v>0</v>
      </c>
      <c r="DY24" s="242" t="str">
        <f>IF(details!AW24="","",details!AW24)</f>
        <v>a</v>
      </c>
      <c r="DZ24" s="83" t="str">
        <f t="shared" si="136"/>
        <v>BIOLOGY</v>
      </c>
      <c r="EA24" s="242">
        <f>IF(details!AX24="","",details!AX24)</f>
        <v>10</v>
      </c>
      <c r="EB24" s="242">
        <f>IF(details!AY24="","",details!AY24)</f>
        <v>10</v>
      </c>
      <c r="EC24" s="242">
        <f>IF(details!AZ24="","",details!AZ24)</f>
        <v>10</v>
      </c>
      <c r="ED24" s="151">
        <f t="shared" si="137"/>
        <v>30</v>
      </c>
      <c r="EE24" s="242" t="str">
        <f>IF(details!BA24="","",details!BA24)</f>
        <v/>
      </c>
      <c r="EF24" s="242">
        <f>IF(details!BB24="","",details!BB24)</f>
        <v>50</v>
      </c>
      <c r="EG24" s="242">
        <f>IF(details!BC24="","",details!BC24)</f>
        <v>20</v>
      </c>
      <c r="EH24" s="151">
        <f t="shared" si="138"/>
        <v>70</v>
      </c>
      <c r="EI24" s="482">
        <f t="shared" si="139"/>
        <v>80</v>
      </c>
      <c r="EJ24" s="482">
        <f t="shared" si="140"/>
        <v>100</v>
      </c>
      <c r="EK24" s="242">
        <f>IF(details!BD24="","",details!BD24)</f>
        <v>70</v>
      </c>
      <c r="EL24" s="242">
        <f>IF(details!BE24="","",details!BE24)</f>
        <v>30</v>
      </c>
      <c r="EM24" s="151">
        <f t="shared" si="141"/>
        <v>100</v>
      </c>
      <c r="EN24" s="151">
        <f t="shared" si="142"/>
        <v>150</v>
      </c>
      <c r="EO24" s="151">
        <f t="shared" si="143"/>
        <v>50</v>
      </c>
      <c r="EP24" s="304">
        <f t="shared" si="144"/>
        <v>200</v>
      </c>
      <c r="EQ24" s="263">
        <f t="shared" si="145"/>
        <v>0</v>
      </c>
      <c r="ER24" s="310">
        <f t="shared" si="146"/>
        <v>0</v>
      </c>
      <c r="ES24" s="61">
        <f t="shared" si="147"/>
        <v>70</v>
      </c>
      <c r="ET24" s="61">
        <f t="shared" si="148"/>
        <v>30</v>
      </c>
      <c r="EU24" s="61">
        <f t="shared" si="149"/>
        <v>20</v>
      </c>
      <c r="EV24" s="61">
        <f t="shared" si="150"/>
        <v>150</v>
      </c>
      <c r="EW24" s="61">
        <f t="shared" si="151"/>
        <v>50</v>
      </c>
      <c r="EX24" s="263">
        <f t="shared" si="152"/>
        <v>200</v>
      </c>
      <c r="EY24" s="310"/>
      <c r="EZ24" s="61" t="str">
        <f t="shared" si="153"/>
        <v>P</v>
      </c>
      <c r="FA24" s="61" t="str">
        <f t="shared" si="154"/>
        <v>P</v>
      </c>
      <c r="FB24" s="310" t="str">
        <f t="shared" si="155"/>
        <v>I</v>
      </c>
      <c r="FC24" s="242">
        <f>IF(details!BF24="","",details!BF24)</f>
        <v>10</v>
      </c>
      <c r="FD24" s="242">
        <f>IF(details!BG24="","",details!BG24)</f>
        <v>10</v>
      </c>
      <c r="FE24" s="242">
        <f>IF(details!BH24="","",details!BH24)</f>
        <v>10</v>
      </c>
      <c r="FF24" s="151">
        <f t="shared" si="156"/>
        <v>30</v>
      </c>
      <c r="FG24" s="242">
        <f>IF(details!BI24="","",details!BI24)</f>
        <v>70</v>
      </c>
      <c r="FH24" s="151">
        <f t="shared" si="157"/>
        <v>100</v>
      </c>
      <c r="FI24" s="242">
        <f>IF(details!BJ24="","",details!BJ24)</f>
        <v>100</v>
      </c>
      <c r="FJ24" s="298">
        <f t="shared" si="158"/>
        <v>200</v>
      </c>
      <c r="FK24" s="310">
        <f t="shared" si="159"/>
        <v>0</v>
      </c>
      <c r="FL24" s="310">
        <f t="shared" si="160"/>
        <v>0</v>
      </c>
      <c r="FM24" s="61">
        <f t="shared" si="161"/>
        <v>200</v>
      </c>
      <c r="FN24" s="310" t="str">
        <f t="shared" si="162"/>
        <v/>
      </c>
      <c r="FO24" s="310" t="str">
        <f t="shared" si="35"/>
        <v>A</v>
      </c>
      <c r="FP24" s="242">
        <f>IF(details!BK24="","",details!BK24)</f>
        <v>30</v>
      </c>
      <c r="FQ24" s="242">
        <f>IF(details!BL24="","",details!BL24)</f>
        <v>30</v>
      </c>
      <c r="FR24" s="242">
        <f>IF(details!BM24="","",details!BM24)</f>
        <v>40</v>
      </c>
      <c r="FS24" s="298">
        <f t="shared" si="163"/>
        <v>100</v>
      </c>
      <c r="FT24" s="310">
        <f t="shared" si="164"/>
        <v>0</v>
      </c>
      <c r="FU24" s="310">
        <f t="shared" si="165"/>
        <v>0</v>
      </c>
      <c r="FV24" s="61">
        <f t="shared" si="166"/>
        <v>100</v>
      </c>
      <c r="FW24" s="310" t="str">
        <f t="shared" si="167"/>
        <v/>
      </c>
      <c r="FX24" s="310" t="str">
        <f t="shared" si="36"/>
        <v>A</v>
      </c>
      <c r="FY24" s="310" t="str">
        <f t="shared" si="37"/>
        <v>D</v>
      </c>
      <c r="FZ24" s="310" t="str">
        <f t="shared" si="38"/>
        <v>D</v>
      </c>
      <c r="GA24" s="310" t="str">
        <f t="shared" si="39"/>
        <v>D</v>
      </c>
      <c r="GB24" s="310" t="str">
        <f t="shared" si="40"/>
        <v>D</v>
      </c>
      <c r="GC24" s="310" t="str">
        <f t="shared" si="41"/>
        <v>S</v>
      </c>
      <c r="GD24" s="310">
        <f t="shared" si="168"/>
        <v>0</v>
      </c>
      <c r="GE24" s="310">
        <f t="shared" si="169"/>
        <v>1</v>
      </c>
      <c r="GF24" s="310">
        <f t="shared" si="170"/>
        <v>0</v>
      </c>
      <c r="GG24" s="310">
        <f t="shared" si="171"/>
        <v>0</v>
      </c>
      <c r="GH24" s="310">
        <f t="shared" si="172"/>
        <v>0</v>
      </c>
      <c r="GI24" s="310" t="str">
        <f t="shared" si="173"/>
        <v/>
      </c>
      <c r="GJ24" s="69" t="str">
        <f t="shared" si="42"/>
        <v>SUPPL.</v>
      </c>
      <c r="GK24" s="63">
        <f>IF(details!CT24="","",details!CT24)</f>
        <v>130</v>
      </c>
      <c r="GL24" s="64" t="str">
        <f>IF(details!CU24="","",details!CU24)</f>
        <v/>
      </c>
      <c r="GM24" s="63">
        <f>IF(details!CX24="","",details!CX24)</f>
        <v>206</v>
      </c>
      <c r="GN24" s="64" t="str">
        <f>IF(details!CY24="","",details!CY24)</f>
        <v/>
      </c>
      <c r="GO24" s="63">
        <f>IF(details!DB24="","",details!DB24)</f>
        <v>264</v>
      </c>
      <c r="GP24" s="64" t="str">
        <f>IF(details!DC24="","",details!DC24)</f>
        <v/>
      </c>
      <c r="GQ24" s="63">
        <f>IF(details!DF24="","",details!DF24)</f>
        <v>316</v>
      </c>
      <c r="GR24" s="64" t="str">
        <f>IF(details!DG24="","",details!DG24)</f>
        <v/>
      </c>
      <c r="GS24" s="63">
        <f>IF(details!DJ24="","",details!DJ24)</f>
        <v>362</v>
      </c>
      <c r="GT24" s="64">
        <f>IF(details!DK24="","",details!DK24)</f>
        <v>0</v>
      </c>
      <c r="GU24" s="274">
        <f t="shared" si="207"/>
        <v>0</v>
      </c>
      <c r="GV24" s="242" t="str">
        <f t="shared" si="43"/>
        <v>D</v>
      </c>
      <c r="GW24" s="242" t="str">
        <f t="shared" si="174"/>
        <v/>
      </c>
      <c r="GX24" s="353" t="str">
        <f t="shared" si="44"/>
        <v/>
      </c>
      <c r="GY24" s="242" t="str">
        <f t="shared" si="45"/>
        <v>D</v>
      </c>
      <c r="GZ24" s="72" t="str">
        <f t="shared" si="175"/>
        <v/>
      </c>
      <c r="HA24" s="353" t="str">
        <f t="shared" si="46"/>
        <v/>
      </c>
      <c r="HB24" s="73" t="str">
        <f t="shared" si="47"/>
        <v>D</v>
      </c>
      <c r="HC24" s="242" t="str">
        <f t="shared" si="48"/>
        <v/>
      </c>
      <c r="HD24" s="242" t="str">
        <f t="shared" si="49"/>
        <v>D</v>
      </c>
      <c r="HE24" s="242" t="str">
        <f t="shared" si="50"/>
        <v/>
      </c>
      <c r="HF24" s="242" t="str">
        <f t="shared" si="51"/>
        <v/>
      </c>
      <c r="HG24" s="276" t="str">
        <f t="shared" si="52"/>
        <v/>
      </c>
      <c r="HH24" s="242" t="str">
        <f t="shared" si="53"/>
        <v/>
      </c>
      <c r="HI24" s="242" t="str">
        <f t="shared" si="54"/>
        <v/>
      </c>
      <c r="HJ24" s="242" t="str">
        <f t="shared" si="55"/>
        <v/>
      </c>
      <c r="HK24" s="242" t="str">
        <f t="shared" si="56"/>
        <v/>
      </c>
      <c r="HL24" s="353" t="str">
        <f t="shared" si="57"/>
        <v/>
      </c>
      <c r="HM24" s="73" t="str">
        <f t="shared" si="58"/>
        <v>D</v>
      </c>
      <c r="HN24" s="242" t="str">
        <f t="shared" si="59"/>
        <v/>
      </c>
      <c r="HO24" s="242" t="str">
        <f t="shared" si="60"/>
        <v>D</v>
      </c>
      <c r="HP24" s="242" t="str">
        <f t="shared" si="61"/>
        <v/>
      </c>
      <c r="HQ24" s="242" t="str">
        <f t="shared" si="62"/>
        <v/>
      </c>
      <c r="HR24" s="354" t="str">
        <f t="shared" si="63"/>
        <v/>
      </c>
      <c r="HS24" s="302" t="str">
        <f t="shared" si="64"/>
        <v/>
      </c>
      <c r="HT24" s="242" t="str">
        <f t="shared" si="65"/>
        <v/>
      </c>
      <c r="HU24" s="242" t="str">
        <f t="shared" si="66"/>
        <v/>
      </c>
      <c r="HV24" s="242" t="str">
        <f t="shared" si="67"/>
        <v/>
      </c>
      <c r="HW24" s="353" t="str">
        <f t="shared" si="68"/>
        <v/>
      </c>
      <c r="HX24" s="73" t="str">
        <f t="shared" si="69"/>
        <v>S</v>
      </c>
      <c r="HY24" s="242" t="str">
        <f t="shared" si="70"/>
        <v/>
      </c>
      <c r="HZ24" s="242" t="str">
        <f t="shared" si="71"/>
        <v>S</v>
      </c>
      <c r="IA24" s="242" t="str">
        <f t="shared" si="72"/>
        <v/>
      </c>
      <c r="IB24" s="242" t="str">
        <f t="shared" si="73"/>
        <v/>
      </c>
      <c r="IC24" s="242" t="str">
        <f t="shared" si="74"/>
        <v/>
      </c>
      <c r="ID24" s="242" t="str">
        <f t="shared" si="75"/>
        <v/>
      </c>
      <c r="IE24" s="242" t="str">
        <f t="shared" si="76"/>
        <v/>
      </c>
      <c r="IF24" s="242" t="str">
        <f t="shared" si="77"/>
        <v/>
      </c>
      <c r="IG24" s="242" t="str">
        <f t="shared" si="78"/>
        <v/>
      </c>
      <c r="IH24" s="353" t="str">
        <f t="shared" si="79"/>
        <v/>
      </c>
      <c r="II24" s="242" t="str">
        <f t="shared" si="80"/>
        <v>A</v>
      </c>
      <c r="IJ24" s="242" t="str">
        <f t="shared" si="81"/>
        <v>A</v>
      </c>
      <c r="IK24" s="242" t="str">
        <f t="shared" si="82"/>
        <v xml:space="preserve">    </v>
      </c>
      <c r="IL24" s="242" t="str">
        <f t="shared" si="83"/>
        <v xml:space="preserve">    MATHEMATICS</v>
      </c>
      <c r="IM24" s="242" t="str">
        <f t="shared" si="84"/>
        <v xml:space="preserve">    </v>
      </c>
      <c r="IN24" s="242" t="str">
        <f t="shared" si="85"/>
        <v xml:space="preserve">        </v>
      </c>
      <c r="IO24" s="242" t="str">
        <f t="shared" si="86"/>
        <v xml:space="preserve">HINDI COMPULSORY  PHYSICS CHEMISTRY </v>
      </c>
      <c r="IP24" s="242" t="str">
        <f t="shared" si="87"/>
        <v>SUPPL.</v>
      </c>
      <c r="IQ24" s="62">
        <f t="shared" si="176"/>
        <v>898</v>
      </c>
      <c r="IR24" s="68">
        <f t="shared" si="88"/>
        <v>89.8</v>
      </c>
      <c r="IS24" s="242" t="str">
        <f t="shared" si="89"/>
        <v/>
      </c>
      <c r="IT24" s="70" t="str">
        <f t="shared" si="90"/>
        <v/>
      </c>
      <c r="IU24" s="71" t="str" cm="1">
        <f t="array" ref="IU24">IF(IT24="","",SUMPRODUCT((IT24&lt;IT$9:IT$108)/COUNTIF(IT$9:IT$108,IT$9:IT$108)))</f>
        <v/>
      </c>
      <c r="IV24" s="242" t="str">
        <f>IF(OR(IP24="SUPPL.",IP24="RE-EXAM."),'result subject-wise'!AR24,IP24)</f>
        <v/>
      </c>
      <c r="IW24" s="355" t="str">
        <f t="shared" si="91"/>
        <v/>
      </c>
      <c r="IX24" s="356">
        <f t="shared" si="92"/>
        <v>89.8</v>
      </c>
      <c r="IY24" s="242" t="str">
        <f t="shared" si="28"/>
        <v/>
      </c>
      <c r="IZ24" s="183"/>
      <c r="JA24" s="276" t="str">
        <f t="shared" si="177"/>
        <v/>
      </c>
      <c r="JB24" s="357" t="str">
        <f>'full report'!Y437</f>
        <v/>
      </c>
      <c r="JC24" s="352"/>
      <c r="JD24"/>
      <c r="JF24" s="178"/>
      <c r="JG24" s="178"/>
      <c r="JH24" s="178"/>
      <c r="JI24" s="178"/>
      <c r="JJ24" s="178"/>
      <c r="JK24" s="178"/>
      <c r="JL24" s="178"/>
      <c r="JM24" s="178"/>
      <c r="JN24" s="178"/>
      <c r="JO24" s="178"/>
      <c r="JP24" s="178"/>
      <c r="JQ24" s="178"/>
      <c r="JR24" s="178"/>
      <c r="JS24" s="178"/>
      <c r="JT24" s="178"/>
      <c r="JU24" s="178"/>
      <c r="JV24" s="178"/>
      <c r="JW24" s="178"/>
      <c r="JX24" s="178"/>
      <c r="JY24" s="178"/>
      <c r="JZ24" s="178"/>
      <c r="KA24" s="178"/>
      <c r="KB24" s="178"/>
      <c r="KC24" s="178"/>
      <c r="KD24" s="178"/>
      <c r="KE24" s="178"/>
      <c r="KF24" s="178"/>
      <c r="KG24" s="178"/>
      <c r="KH24" s="178"/>
    </row>
    <row r="25" spans="1:294" s="276" customFormat="1" ht="13" customHeight="1">
      <c r="A25" s="313">
        <f>IF(details!A25="","",details!A25)</f>
        <v>17</v>
      </c>
      <c r="B25" s="242" t="str">
        <f>IF(details!B25="","",details!B25)</f>
        <v/>
      </c>
      <c r="C25" s="242" t="str">
        <f>IF(details!C25="","",details!C25)</f>
        <v/>
      </c>
      <c r="D25" s="242" t="str">
        <f>IF(details!D25="","",details!D25)</f>
        <v/>
      </c>
      <c r="E25" s="304">
        <f>IF(details!E25="","",details!E25)</f>
        <v>11117</v>
      </c>
      <c r="F25" s="67" t="str">
        <f>IF(details!F25="","",details!F25)</f>
        <v/>
      </c>
      <c r="G25" s="83" t="str">
        <f>IF(details!G25="","",details!G25)</f>
        <v>A 017</v>
      </c>
      <c r="H25" s="83" t="str">
        <f>IF(details!H25="","",details!H25)</f>
        <v>B 017</v>
      </c>
      <c r="I25" s="83" t="str">
        <f>IF(details!I25="","",details!I25)</f>
        <v>C 017</v>
      </c>
      <c r="J25" s="242">
        <f>IF(details!J25="","",details!J25)</f>
        <v>10</v>
      </c>
      <c r="K25" s="242">
        <f>IF(details!K25="","",details!K25)</f>
        <v>10</v>
      </c>
      <c r="L25" s="242">
        <f>IF(details!L25="","",details!L25)</f>
        <v>8</v>
      </c>
      <c r="M25" s="151">
        <f t="shared" si="93"/>
        <v>28</v>
      </c>
      <c r="N25" s="479">
        <f>IF(details!M25="","",details!M25)</f>
        <v>2</v>
      </c>
      <c r="O25" s="242">
        <f>IF(details!N25="","",details!N25)</f>
        <v>70</v>
      </c>
      <c r="P25" s="151">
        <f t="shared" si="94"/>
        <v>100</v>
      </c>
      <c r="Q25" s="242">
        <f>IF(details!O25="","",details!O25)</f>
        <v>100</v>
      </c>
      <c r="R25" s="298">
        <f t="shared" si="95"/>
        <v>200</v>
      </c>
      <c r="S25" s="310">
        <f t="shared" si="211"/>
        <v>0</v>
      </c>
      <c r="T25" s="61">
        <f t="shared" si="20"/>
        <v>200</v>
      </c>
      <c r="U25" s="310" t="str">
        <f t="shared" si="29"/>
        <v/>
      </c>
      <c r="V25" s="310" t="str">
        <f t="shared" si="21"/>
        <v>P</v>
      </c>
      <c r="W25" s="310" t="str">
        <f t="shared" si="30"/>
        <v>D</v>
      </c>
      <c r="X25" s="242">
        <f>IF(details!P25="","",details!P25)</f>
        <v>10</v>
      </c>
      <c r="Y25" s="242">
        <f>IF(details!Q25="","",details!Q25)</f>
        <v>10</v>
      </c>
      <c r="Z25" s="242">
        <f>IF(details!R25="","",details!R25)</f>
        <v>8</v>
      </c>
      <c r="AA25" s="151">
        <f t="shared" si="96"/>
        <v>28</v>
      </c>
      <c r="AB25" s="479">
        <f>IF(details!S25="","",details!S25)</f>
        <v>2</v>
      </c>
      <c r="AC25" s="242">
        <f>IF(details!T25="","",details!T25)</f>
        <v>70</v>
      </c>
      <c r="AD25" s="151">
        <f t="shared" si="97"/>
        <v>100</v>
      </c>
      <c r="AE25" s="242">
        <f>IF(details!U25="","",details!U25)</f>
        <v>100</v>
      </c>
      <c r="AF25" s="298">
        <f t="shared" si="98"/>
        <v>200</v>
      </c>
      <c r="AG25" s="310">
        <f t="shared" si="210"/>
        <v>0</v>
      </c>
      <c r="AH25" s="61">
        <f t="shared" si="22"/>
        <v>200</v>
      </c>
      <c r="AI25" s="310" t="str">
        <f t="shared" si="31"/>
        <v/>
      </c>
      <c r="AJ25" s="310" t="str">
        <f t="shared" si="99"/>
        <v>P</v>
      </c>
      <c r="AK25" s="310" t="str">
        <f t="shared" si="100"/>
        <v>D</v>
      </c>
      <c r="AL25" s="242" t="str">
        <f>IF(details!V25="","",details!V25)</f>
        <v>b</v>
      </c>
      <c r="AM25" s="83" t="str">
        <f t="shared" si="101"/>
        <v>PHYSICS</v>
      </c>
      <c r="AN25" s="242">
        <f>IF(details!W25="","",details!W25)</f>
        <v>10</v>
      </c>
      <c r="AO25" s="242">
        <f>IF(details!X25="","",details!X25)</f>
        <v>10</v>
      </c>
      <c r="AP25" s="242">
        <f>IF(details!Y25="","",details!Y25)</f>
        <v>9</v>
      </c>
      <c r="AQ25" s="151">
        <f t="shared" si="102"/>
        <v>29</v>
      </c>
      <c r="AR25" s="479">
        <f>IF(details!Z25="","",details!Z25)</f>
        <v>1</v>
      </c>
      <c r="AS25" s="242">
        <f>IF(details!AA25="","",details!AA25)</f>
        <v>30</v>
      </c>
      <c r="AT25" s="242">
        <f>IF(details!AB25="","",details!AB25)</f>
        <v>20</v>
      </c>
      <c r="AU25" s="151">
        <f t="shared" si="103"/>
        <v>50</v>
      </c>
      <c r="AV25" s="482">
        <f t="shared" si="23"/>
        <v>60</v>
      </c>
      <c r="AW25" s="482">
        <f t="shared" si="24"/>
        <v>80</v>
      </c>
      <c r="AX25" s="242">
        <f>IF(details!AC25="","",details!AC25)</f>
        <v>70</v>
      </c>
      <c r="AY25" s="242">
        <f>IF(details!AD25="","",details!AD25)</f>
        <v>30</v>
      </c>
      <c r="AZ25" s="151">
        <f t="shared" si="104"/>
        <v>100</v>
      </c>
      <c r="BA25" s="151">
        <f t="shared" si="105"/>
        <v>130</v>
      </c>
      <c r="BB25" s="151">
        <f t="shared" si="106"/>
        <v>50</v>
      </c>
      <c r="BC25" s="304">
        <f t="shared" si="107"/>
        <v>180</v>
      </c>
      <c r="BD25" s="263">
        <f t="shared" si="108"/>
        <v>0</v>
      </c>
      <c r="BE25" s="310">
        <f t="shared" si="109"/>
        <v>0</v>
      </c>
      <c r="BF25" s="61">
        <f t="shared" si="1"/>
        <v>70</v>
      </c>
      <c r="BG25" s="61">
        <f t="shared" si="110"/>
        <v>30</v>
      </c>
      <c r="BH25" s="61">
        <f t="shared" si="111"/>
        <v>20</v>
      </c>
      <c r="BI25" s="61">
        <f t="shared" si="2"/>
        <v>150</v>
      </c>
      <c r="BJ25" s="61">
        <f t="shared" si="3"/>
        <v>50</v>
      </c>
      <c r="BK25" s="263">
        <f t="shared" si="4"/>
        <v>200</v>
      </c>
      <c r="BL25" s="310" t="str">
        <f t="shared" si="5"/>
        <v/>
      </c>
      <c r="BM25" s="61" t="str">
        <f t="shared" si="6"/>
        <v>P</v>
      </c>
      <c r="BN25" s="61" t="str">
        <f t="shared" si="7"/>
        <v>P</v>
      </c>
      <c r="BO25" s="310" t="str">
        <f t="shared" si="8"/>
        <v>D</v>
      </c>
      <c r="BP25" s="242" t="str">
        <f>IF(details!AE25="","",details!AE25)</f>
        <v>b</v>
      </c>
      <c r="BQ25" s="83" t="str">
        <f t="shared" si="112"/>
        <v>CHEMISTRY</v>
      </c>
      <c r="BR25" s="242">
        <f>IF(details!AF25="","",details!AF25)</f>
        <v>10</v>
      </c>
      <c r="BS25" s="242">
        <f>IF(details!AG25="","",details!AG25)</f>
        <v>10</v>
      </c>
      <c r="BT25" s="242">
        <f>IF(details!AH25="","",details!AH25)</f>
        <v>9</v>
      </c>
      <c r="BU25" s="151">
        <f t="shared" si="113"/>
        <v>29</v>
      </c>
      <c r="BV25" s="479">
        <f>IF(details!AI25="","",details!AI25)</f>
        <v>1</v>
      </c>
      <c r="BW25" s="242">
        <f>IF(details!AJ25="","",details!AJ25)</f>
        <v>50</v>
      </c>
      <c r="BX25" s="242">
        <f>IF(details!AK25="","",details!AK25)</f>
        <v>20</v>
      </c>
      <c r="BY25" s="151">
        <f t="shared" si="114"/>
        <v>70</v>
      </c>
      <c r="BZ25" s="482">
        <f t="shared" si="115"/>
        <v>80</v>
      </c>
      <c r="CA25" s="482">
        <f t="shared" si="116"/>
        <v>100</v>
      </c>
      <c r="CB25" s="242">
        <f>IF(details!AL25="","",details!AL25)</f>
        <v>70</v>
      </c>
      <c r="CC25" s="242">
        <f>IF(details!AM25="","",details!AM25)</f>
        <v>30</v>
      </c>
      <c r="CD25" s="151">
        <f t="shared" si="117"/>
        <v>100</v>
      </c>
      <c r="CE25" s="151">
        <f t="shared" si="118"/>
        <v>150</v>
      </c>
      <c r="CF25" s="151">
        <f t="shared" si="119"/>
        <v>50</v>
      </c>
      <c r="CG25" s="304">
        <f t="shared" si="32"/>
        <v>200</v>
      </c>
      <c r="CH25" s="263">
        <f t="shared" si="9"/>
        <v>0</v>
      </c>
      <c r="CI25" s="310">
        <f t="shared" si="10"/>
        <v>0</v>
      </c>
      <c r="CJ25" s="61">
        <f t="shared" si="11"/>
        <v>70</v>
      </c>
      <c r="CK25" s="61">
        <f t="shared" si="33"/>
        <v>30</v>
      </c>
      <c r="CL25" s="61">
        <f t="shared" si="120"/>
        <v>20</v>
      </c>
      <c r="CM25" s="61">
        <f t="shared" si="12"/>
        <v>150</v>
      </c>
      <c r="CN25" s="61">
        <f t="shared" si="13"/>
        <v>50</v>
      </c>
      <c r="CO25" s="263">
        <f t="shared" si="14"/>
        <v>200</v>
      </c>
      <c r="CP25" s="310" t="str">
        <f t="shared" si="15"/>
        <v/>
      </c>
      <c r="CQ25" s="61" t="str">
        <f t="shared" si="16"/>
        <v>P</v>
      </c>
      <c r="CR25" s="61" t="str">
        <f t="shared" si="17"/>
        <v>P</v>
      </c>
      <c r="CS25" s="310" t="str">
        <f t="shared" si="25"/>
        <v>D</v>
      </c>
      <c r="CT25" s="242" t="str">
        <f>IF(details!AN25="","",details!AN25)</f>
        <v>b</v>
      </c>
      <c r="CU25" s="83" t="str">
        <f t="shared" si="121"/>
        <v>MATHEMATICS</v>
      </c>
      <c r="CV25" s="242">
        <f>IF(details!AO25="","",details!AO25)</f>
        <v>10</v>
      </c>
      <c r="CW25" s="242">
        <f>IF(details!AP25="","",details!AP25)</f>
        <v>10</v>
      </c>
      <c r="CX25" s="242">
        <f>IF(details!AQ25="","",details!AQ25)</f>
        <v>9</v>
      </c>
      <c r="CY25" s="151">
        <f t="shared" si="122"/>
        <v>29</v>
      </c>
      <c r="CZ25" s="479">
        <f>IF(details!AR25="","",details!AR25)</f>
        <v>1</v>
      </c>
      <c r="DA25" s="242">
        <f>IF(details!AS25="","",details!AS25)</f>
        <v>70</v>
      </c>
      <c r="DB25" s="242" t="str">
        <f>IF(details!AT25="","",details!AT25)</f>
        <v/>
      </c>
      <c r="DC25" s="151">
        <f t="shared" si="123"/>
        <v>70</v>
      </c>
      <c r="DD25" s="482">
        <f t="shared" si="124"/>
        <v>100</v>
      </c>
      <c r="DE25" s="482">
        <f t="shared" si="125"/>
        <v>100</v>
      </c>
      <c r="DF25" s="242">
        <f>IF(details!AU25="","",details!AU25)</f>
        <v>18</v>
      </c>
      <c r="DG25" s="242" t="str">
        <f>IF(details!AV25="","",details!AV25)</f>
        <v/>
      </c>
      <c r="DH25" s="151">
        <f t="shared" si="204"/>
        <v>18</v>
      </c>
      <c r="DI25" s="151">
        <f t="shared" si="205"/>
        <v>118</v>
      </c>
      <c r="DJ25" s="151" t="str">
        <f t="shared" si="126"/>
        <v/>
      </c>
      <c r="DK25" s="304">
        <f t="shared" si="206"/>
        <v>118</v>
      </c>
      <c r="DL25" s="263">
        <f t="shared" si="127"/>
        <v>0</v>
      </c>
      <c r="DM25" s="310" t="str">
        <f t="shared" si="128"/>
        <v/>
      </c>
      <c r="DN25" s="61">
        <f t="shared" si="129"/>
        <v>100</v>
      </c>
      <c r="DO25" s="61" t="str">
        <f t="shared" si="26"/>
        <v/>
      </c>
      <c r="DP25" s="61" t="str">
        <f t="shared" si="27"/>
        <v/>
      </c>
      <c r="DQ25" s="61">
        <f t="shared" si="130"/>
        <v>200</v>
      </c>
      <c r="DR25" s="61" t="str">
        <f t="shared" si="131"/>
        <v/>
      </c>
      <c r="DS25" s="263">
        <f t="shared" si="34"/>
        <v>200</v>
      </c>
      <c r="DT25" s="310" t="str">
        <f t="shared" si="132"/>
        <v/>
      </c>
      <c r="DU25" s="61" t="str">
        <f t="shared" si="133"/>
        <v>S</v>
      </c>
      <c r="DV25" s="61" t="str">
        <f t="shared" si="134"/>
        <v/>
      </c>
      <c r="DW25" s="310" t="str">
        <f t="shared" si="135"/>
        <v>S</v>
      </c>
      <c r="DX25" s="61">
        <f t="shared" si="18"/>
        <v>0</v>
      </c>
      <c r="DY25" s="242" t="str">
        <f>IF(details!AW25="","",details!AW25)</f>
        <v>a</v>
      </c>
      <c r="DZ25" s="83" t="str">
        <f t="shared" si="136"/>
        <v>BIOLOGY</v>
      </c>
      <c r="EA25" s="242">
        <f>IF(details!AX25="","",details!AX25)</f>
        <v>10</v>
      </c>
      <c r="EB25" s="242">
        <f>IF(details!AY25="","",details!AY25)</f>
        <v>10</v>
      </c>
      <c r="EC25" s="242">
        <f>IF(details!AZ25="","",details!AZ25)</f>
        <v>10</v>
      </c>
      <c r="ED25" s="151">
        <f t="shared" si="137"/>
        <v>30</v>
      </c>
      <c r="EE25" s="242" t="str">
        <f>IF(details!BA25="","",details!BA25)</f>
        <v/>
      </c>
      <c r="EF25" s="242">
        <f>IF(details!BB25="","",details!BB25)</f>
        <v>50</v>
      </c>
      <c r="EG25" s="242">
        <f>IF(details!BC25="","",details!BC25)</f>
        <v>20</v>
      </c>
      <c r="EH25" s="151">
        <f t="shared" si="138"/>
        <v>70</v>
      </c>
      <c r="EI25" s="482">
        <f t="shared" si="139"/>
        <v>80</v>
      </c>
      <c r="EJ25" s="482">
        <f t="shared" si="140"/>
        <v>100</v>
      </c>
      <c r="EK25" s="242">
        <f>IF(details!BD25="","",details!BD25)</f>
        <v>70</v>
      </c>
      <c r="EL25" s="242">
        <f>IF(details!BE25="","",details!BE25)</f>
        <v>30</v>
      </c>
      <c r="EM25" s="151">
        <f t="shared" si="141"/>
        <v>100</v>
      </c>
      <c r="EN25" s="151">
        <f t="shared" si="142"/>
        <v>150</v>
      </c>
      <c r="EO25" s="151">
        <f t="shared" si="143"/>
        <v>50</v>
      </c>
      <c r="EP25" s="304">
        <f t="shared" si="144"/>
        <v>200</v>
      </c>
      <c r="EQ25" s="263">
        <f t="shared" si="145"/>
        <v>0</v>
      </c>
      <c r="ER25" s="310">
        <f t="shared" si="146"/>
        <v>0</v>
      </c>
      <c r="ES25" s="61">
        <f t="shared" si="147"/>
        <v>70</v>
      </c>
      <c r="ET25" s="61">
        <f t="shared" si="148"/>
        <v>30</v>
      </c>
      <c r="EU25" s="61">
        <f t="shared" si="149"/>
        <v>20</v>
      </c>
      <c r="EV25" s="61">
        <f t="shared" si="150"/>
        <v>150</v>
      </c>
      <c r="EW25" s="61">
        <f t="shared" si="151"/>
        <v>50</v>
      </c>
      <c r="EX25" s="263">
        <f t="shared" si="152"/>
        <v>200</v>
      </c>
      <c r="EY25" s="310"/>
      <c r="EZ25" s="61" t="str">
        <f t="shared" si="153"/>
        <v>P</v>
      </c>
      <c r="FA25" s="61" t="str">
        <f t="shared" si="154"/>
        <v>P</v>
      </c>
      <c r="FB25" s="310" t="str">
        <f t="shared" si="155"/>
        <v>I</v>
      </c>
      <c r="FC25" s="242">
        <f>IF(details!BF25="","",details!BF25)</f>
        <v>10</v>
      </c>
      <c r="FD25" s="242">
        <f>IF(details!BG25="","",details!BG25)</f>
        <v>10</v>
      </c>
      <c r="FE25" s="242">
        <f>IF(details!BH25="","",details!BH25)</f>
        <v>10</v>
      </c>
      <c r="FF25" s="151">
        <f t="shared" si="156"/>
        <v>30</v>
      </c>
      <c r="FG25" s="242">
        <f>IF(details!BI25="","",details!BI25)</f>
        <v>70</v>
      </c>
      <c r="FH25" s="151">
        <f t="shared" si="157"/>
        <v>100</v>
      </c>
      <c r="FI25" s="242">
        <f>IF(details!BJ25="","",details!BJ25)</f>
        <v>100</v>
      </c>
      <c r="FJ25" s="298">
        <f t="shared" si="158"/>
        <v>200</v>
      </c>
      <c r="FK25" s="310">
        <f t="shared" si="159"/>
        <v>0</v>
      </c>
      <c r="FL25" s="310">
        <f t="shared" si="160"/>
        <v>0</v>
      </c>
      <c r="FM25" s="61">
        <f t="shared" si="161"/>
        <v>200</v>
      </c>
      <c r="FN25" s="310" t="str">
        <f t="shared" si="162"/>
        <v/>
      </c>
      <c r="FO25" s="310" t="str">
        <f t="shared" si="35"/>
        <v>A</v>
      </c>
      <c r="FP25" s="242">
        <f>IF(details!BK25="","",details!BK25)</f>
        <v>30</v>
      </c>
      <c r="FQ25" s="242">
        <f>IF(details!BL25="","",details!BL25)</f>
        <v>30</v>
      </c>
      <c r="FR25" s="242">
        <f>IF(details!BM25="","",details!BM25)</f>
        <v>40</v>
      </c>
      <c r="FS25" s="298">
        <f t="shared" si="163"/>
        <v>100</v>
      </c>
      <c r="FT25" s="310">
        <f t="shared" si="164"/>
        <v>0</v>
      </c>
      <c r="FU25" s="310">
        <f t="shared" si="165"/>
        <v>0</v>
      </c>
      <c r="FV25" s="61">
        <f t="shared" si="166"/>
        <v>100</v>
      </c>
      <c r="FW25" s="310" t="str">
        <f t="shared" si="167"/>
        <v/>
      </c>
      <c r="FX25" s="310" t="str">
        <f t="shared" si="36"/>
        <v>A</v>
      </c>
      <c r="FY25" s="310" t="str">
        <f t="shared" si="37"/>
        <v>D</v>
      </c>
      <c r="FZ25" s="310" t="str">
        <f t="shared" si="38"/>
        <v>D</v>
      </c>
      <c r="GA25" s="310" t="str">
        <f t="shared" si="39"/>
        <v>D</v>
      </c>
      <c r="GB25" s="310" t="str">
        <f t="shared" si="40"/>
        <v>D</v>
      </c>
      <c r="GC25" s="310" t="str">
        <f t="shared" si="41"/>
        <v>S</v>
      </c>
      <c r="GD25" s="310">
        <f t="shared" si="168"/>
        <v>0</v>
      </c>
      <c r="GE25" s="310">
        <f t="shared" si="169"/>
        <v>1</v>
      </c>
      <c r="GF25" s="310">
        <f t="shared" si="170"/>
        <v>0</v>
      </c>
      <c r="GG25" s="310">
        <f t="shared" si="171"/>
        <v>0</v>
      </c>
      <c r="GH25" s="310">
        <f t="shared" si="172"/>
        <v>0</v>
      </c>
      <c r="GI25" s="310" t="str">
        <f t="shared" si="173"/>
        <v/>
      </c>
      <c r="GJ25" s="69" t="str">
        <f t="shared" si="42"/>
        <v>SUPPL.</v>
      </c>
      <c r="GK25" s="63">
        <f>IF(details!CT25="","",details!CT25)</f>
        <v>130</v>
      </c>
      <c r="GL25" s="64" t="str">
        <f>IF(details!CU25="","",details!CU25)</f>
        <v/>
      </c>
      <c r="GM25" s="63">
        <f>IF(details!CX25="","",details!CX25)</f>
        <v>206</v>
      </c>
      <c r="GN25" s="64" t="str">
        <f>IF(details!CY25="","",details!CY25)</f>
        <v/>
      </c>
      <c r="GO25" s="63">
        <f>IF(details!DB25="","",details!DB25)</f>
        <v>264</v>
      </c>
      <c r="GP25" s="64" t="str">
        <f>IF(details!DC25="","",details!DC25)</f>
        <v/>
      </c>
      <c r="GQ25" s="63">
        <f>IF(details!DF25="","",details!DF25)</f>
        <v>316</v>
      </c>
      <c r="GR25" s="64" t="str">
        <f>IF(details!DG25="","",details!DG25)</f>
        <v/>
      </c>
      <c r="GS25" s="63">
        <f>IF(details!DJ25="","",details!DJ25)</f>
        <v>362</v>
      </c>
      <c r="GT25" s="64">
        <f>IF(details!DK25="","",details!DK25)</f>
        <v>0</v>
      </c>
      <c r="GU25" s="274">
        <f t="shared" si="207"/>
        <v>0</v>
      </c>
      <c r="GV25" s="242" t="str">
        <f t="shared" si="43"/>
        <v>D</v>
      </c>
      <c r="GW25" s="242" t="str">
        <f t="shared" si="174"/>
        <v/>
      </c>
      <c r="GX25" s="353" t="str">
        <f t="shared" si="44"/>
        <v/>
      </c>
      <c r="GY25" s="242" t="str">
        <f t="shared" si="45"/>
        <v>D</v>
      </c>
      <c r="GZ25" s="72" t="str">
        <f t="shared" si="175"/>
        <v/>
      </c>
      <c r="HA25" s="353" t="str">
        <f t="shared" si="46"/>
        <v/>
      </c>
      <c r="HB25" s="73" t="str">
        <f t="shared" si="47"/>
        <v>D</v>
      </c>
      <c r="HC25" s="242" t="str">
        <f t="shared" si="48"/>
        <v/>
      </c>
      <c r="HD25" s="242" t="str">
        <f t="shared" si="49"/>
        <v>D</v>
      </c>
      <c r="HE25" s="242" t="str">
        <f t="shared" si="50"/>
        <v/>
      </c>
      <c r="HF25" s="242" t="str">
        <f t="shared" si="51"/>
        <v/>
      </c>
      <c r="HG25" s="276" t="str">
        <f t="shared" si="52"/>
        <v/>
      </c>
      <c r="HH25" s="242" t="str">
        <f t="shared" si="53"/>
        <v/>
      </c>
      <c r="HI25" s="242" t="str">
        <f t="shared" si="54"/>
        <v/>
      </c>
      <c r="HJ25" s="242" t="str">
        <f t="shared" si="55"/>
        <v/>
      </c>
      <c r="HK25" s="242" t="str">
        <f t="shared" si="56"/>
        <v/>
      </c>
      <c r="HL25" s="353" t="str">
        <f t="shared" si="57"/>
        <v/>
      </c>
      <c r="HM25" s="73" t="str">
        <f t="shared" si="58"/>
        <v>D</v>
      </c>
      <c r="HN25" s="242" t="str">
        <f t="shared" si="59"/>
        <v/>
      </c>
      <c r="HO25" s="242" t="str">
        <f t="shared" si="60"/>
        <v>D</v>
      </c>
      <c r="HP25" s="242" t="str">
        <f t="shared" si="61"/>
        <v/>
      </c>
      <c r="HQ25" s="242" t="str">
        <f t="shared" si="62"/>
        <v/>
      </c>
      <c r="HR25" s="354" t="str">
        <f t="shared" si="63"/>
        <v/>
      </c>
      <c r="HS25" s="302" t="str">
        <f t="shared" si="64"/>
        <v/>
      </c>
      <c r="HT25" s="242" t="str">
        <f t="shared" si="65"/>
        <v/>
      </c>
      <c r="HU25" s="242" t="str">
        <f t="shared" si="66"/>
        <v/>
      </c>
      <c r="HV25" s="242" t="str">
        <f t="shared" si="67"/>
        <v/>
      </c>
      <c r="HW25" s="353" t="str">
        <f t="shared" si="68"/>
        <v/>
      </c>
      <c r="HX25" s="73" t="str">
        <f t="shared" si="69"/>
        <v>S</v>
      </c>
      <c r="HY25" s="242" t="str">
        <f t="shared" si="70"/>
        <v/>
      </c>
      <c r="HZ25" s="242" t="str">
        <f t="shared" si="71"/>
        <v>S</v>
      </c>
      <c r="IA25" s="242" t="str">
        <f t="shared" si="72"/>
        <v/>
      </c>
      <c r="IB25" s="242" t="str">
        <f t="shared" si="73"/>
        <v/>
      </c>
      <c r="IC25" s="242" t="str">
        <f t="shared" si="74"/>
        <v/>
      </c>
      <c r="ID25" s="242" t="str">
        <f t="shared" si="75"/>
        <v/>
      </c>
      <c r="IE25" s="242" t="str">
        <f t="shared" si="76"/>
        <v/>
      </c>
      <c r="IF25" s="242" t="str">
        <f t="shared" si="77"/>
        <v/>
      </c>
      <c r="IG25" s="242" t="str">
        <f t="shared" si="78"/>
        <v/>
      </c>
      <c r="IH25" s="353" t="str">
        <f t="shared" si="79"/>
        <v/>
      </c>
      <c r="II25" s="242" t="str">
        <f t="shared" si="80"/>
        <v>A</v>
      </c>
      <c r="IJ25" s="242" t="str">
        <f t="shared" si="81"/>
        <v>A</v>
      </c>
      <c r="IK25" s="242" t="str">
        <f t="shared" si="82"/>
        <v xml:space="preserve">    </v>
      </c>
      <c r="IL25" s="242" t="str">
        <f t="shared" si="83"/>
        <v xml:space="preserve">    MATHEMATICS</v>
      </c>
      <c r="IM25" s="242" t="str">
        <f t="shared" si="84"/>
        <v xml:space="preserve">    </v>
      </c>
      <c r="IN25" s="242" t="str">
        <f t="shared" si="85"/>
        <v xml:space="preserve">        </v>
      </c>
      <c r="IO25" s="242" t="str">
        <f t="shared" si="86"/>
        <v xml:space="preserve">HINDI COMPULSORY  PHYSICS CHEMISTRY </v>
      </c>
      <c r="IP25" s="242" t="str">
        <f t="shared" si="87"/>
        <v>SUPPL.</v>
      </c>
      <c r="IQ25" s="62">
        <f t="shared" si="176"/>
        <v>898</v>
      </c>
      <c r="IR25" s="68">
        <f t="shared" si="88"/>
        <v>89.8</v>
      </c>
      <c r="IS25" s="242" t="str">
        <f t="shared" si="89"/>
        <v/>
      </c>
      <c r="IT25" s="70" t="str">
        <f t="shared" si="90"/>
        <v/>
      </c>
      <c r="IU25" s="71" t="str" cm="1">
        <f t="array" ref="IU25">IF(IT25="","",SUMPRODUCT((IT25&lt;IT$9:IT$108)/COUNTIF(IT$9:IT$108,IT$9:IT$108)))</f>
        <v/>
      </c>
      <c r="IV25" s="242" t="str">
        <f>IF(OR(IP25="SUPPL.",IP25="RE-EXAM."),'result subject-wise'!AR25,IP25)</f>
        <v/>
      </c>
      <c r="IW25" s="355" t="str">
        <f t="shared" si="91"/>
        <v/>
      </c>
      <c r="IX25" s="356">
        <f t="shared" si="92"/>
        <v>89.8</v>
      </c>
      <c r="IY25" s="242" t="str">
        <f t="shared" si="28"/>
        <v/>
      </c>
      <c r="IZ25" s="183"/>
      <c r="JA25" s="276" t="str">
        <f t="shared" si="177"/>
        <v/>
      </c>
      <c r="JB25" s="357" t="str">
        <f>'full report'!Y465</f>
        <v/>
      </c>
      <c r="JC25" s="352"/>
      <c r="JD25"/>
      <c r="JF25" s="178"/>
      <c r="JG25" s="178"/>
      <c r="JH25" s="178"/>
      <c r="JI25" s="178"/>
      <c r="JJ25" s="178"/>
      <c r="JK25" s="178"/>
      <c r="JL25" s="178"/>
      <c r="JM25" s="178"/>
      <c r="JN25" s="178"/>
      <c r="JO25" s="178"/>
      <c r="JP25" s="178"/>
      <c r="JQ25" s="178"/>
      <c r="JR25" s="178"/>
      <c r="JS25" s="178"/>
      <c r="JT25" s="178"/>
      <c r="JU25" s="178"/>
      <c r="JV25" s="178"/>
      <c r="JW25" s="178"/>
      <c r="JX25" s="178"/>
      <c r="JY25" s="178"/>
      <c r="JZ25" s="178"/>
      <c r="KA25" s="178"/>
      <c r="KB25" s="178"/>
      <c r="KC25" s="178"/>
      <c r="KD25" s="178"/>
      <c r="KE25" s="178"/>
      <c r="KF25" s="178"/>
      <c r="KG25" s="178"/>
      <c r="KH25" s="178"/>
    </row>
    <row r="26" spans="1:294" s="276" customFormat="1" ht="16" customHeight="1" thickBot="1">
      <c r="A26" s="313">
        <f>IF(details!A26="","",details!A26)</f>
        <v>18</v>
      </c>
      <c r="B26" s="242" t="str">
        <f>IF(details!B26="","",details!B26)</f>
        <v/>
      </c>
      <c r="C26" s="242" t="str">
        <f>IF(details!C26="","",details!C26)</f>
        <v/>
      </c>
      <c r="D26" s="242" t="str">
        <f>IF(details!D26="","",details!D26)</f>
        <v/>
      </c>
      <c r="E26" s="304">
        <f>IF(details!E26="","",details!E26)</f>
        <v>11118</v>
      </c>
      <c r="F26" s="67" t="str">
        <f>IF(details!F26="","",details!F26)</f>
        <v/>
      </c>
      <c r="G26" s="83" t="str">
        <f>IF(details!G26="","",details!G26)</f>
        <v>A 018</v>
      </c>
      <c r="H26" s="83" t="str">
        <f>IF(details!H26="","",details!H26)</f>
        <v>B 018</v>
      </c>
      <c r="I26" s="83" t="str">
        <f>IF(details!I26="","",details!I26)</f>
        <v>C 018</v>
      </c>
      <c r="J26" s="242">
        <f>IF(details!J26="","",details!J26)</f>
        <v>10</v>
      </c>
      <c r="K26" s="242">
        <f>IF(details!K26="","",details!K26)</f>
        <v>10</v>
      </c>
      <c r="L26" s="242">
        <f>IF(details!L26="","",details!L26)</f>
        <v>8</v>
      </c>
      <c r="M26" s="151">
        <f t="shared" si="93"/>
        <v>28</v>
      </c>
      <c r="N26" s="479">
        <f>IF(details!M26="","",details!M26)</f>
        <v>2</v>
      </c>
      <c r="O26" s="242">
        <f>IF(details!N26="","",details!N26)</f>
        <v>70</v>
      </c>
      <c r="P26" s="151">
        <f t="shared" si="94"/>
        <v>100</v>
      </c>
      <c r="Q26" s="242">
        <f>IF(details!O26="","",details!O26)</f>
        <v>100</v>
      </c>
      <c r="R26" s="298">
        <f t="shared" si="95"/>
        <v>200</v>
      </c>
      <c r="S26" s="310">
        <f t="shared" si="211"/>
        <v>0</v>
      </c>
      <c r="T26" s="61">
        <f t="shared" si="20"/>
        <v>200</v>
      </c>
      <c r="U26" s="310" t="str">
        <f t="shared" si="29"/>
        <v/>
      </c>
      <c r="V26" s="310" t="str">
        <f t="shared" si="21"/>
        <v>P</v>
      </c>
      <c r="W26" s="310" t="str">
        <f t="shared" si="30"/>
        <v>D</v>
      </c>
      <c r="X26" s="242">
        <f>IF(details!P26="","",details!P26)</f>
        <v>10</v>
      </c>
      <c r="Y26" s="242">
        <f>IF(details!Q26="","",details!Q26)</f>
        <v>10</v>
      </c>
      <c r="Z26" s="242">
        <f>IF(details!R26="","",details!R26)</f>
        <v>8</v>
      </c>
      <c r="AA26" s="151">
        <f t="shared" si="96"/>
        <v>28</v>
      </c>
      <c r="AB26" s="479">
        <f>IF(details!S26="","",details!S26)</f>
        <v>2</v>
      </c>
      <c r="AC26" s="242">
        <f>IF(details!T26="","",details!T26)</f>
        <v>70</v>
      </c>
      <c r="AD26" s="151">
        <f t="shared" si="97"/>
        <v>100</v>
      </c>
      <c r="AE26" s="242">
        <f>IF(details!U26="","",details!U26)</f>
        <v>100</v>
      </c>
      <c r="AF26" s="298">
        <f t="shared" si="98"/>
        <v>200</v>
      </c>
      <c r="AG26" s="310">
        <f t="shared" si="210"/>
        <v>0</v>
      </c>
      <c r="AH26" s="61">
        <f t="shared" si="22"/>
        <v>200</v>
      </c>
      <c r="AI26" s="310" t="str">
        <f t="shared" si="31"/>
        <v/>
      </c>
      <c r="AJ26" s="310" t="str">
        <f t="shared" si="99"/>
        <v>P</v>
      </c>
      <c r="AK26" s="310" t="str">
        <f t="shared" si="100"/>
        <v>D</v>
      </c>
      <c r="AL26" s="242" t="str">
        <f>IF(details!V26="","",details!V26)</f>
        <v>b</v>
      </c>
      <c r="AM26" s="83" t="str">
        <f t="shared" si="101"/>
        <v>PHYSICS</v>
      </c>
      <c r="AN26" s="242">
        <f>IF(details!W26="","",details!W26)</f>
        <v>10</v>
      </c>
      <c r="AO26" s="242">
        <f>IF(details!X26="","",details!X26)</f>
        <v>10</v>
      </c>
      <c r="AP26" s="242">
        <f>IF(details!Y26="","",details!Y26)</f>
        <v>9</v>
      </c>
      <c r="AQ26" s="151">
        <f t="shared" si="102"/>
        <v>29</v>
      </c>
      <c r="AR26" s="479">
        <f>IF(details!Z26="","",details!Z26)</f>
        <v>1</v>
      </c>
      <c r="AS26" s="242">
        <f>IF(details!AA26="","",details!AA26)</f>
        <v>30</v>
      </c>
      <c r="AT26" s="242">
        <f>IF(details!AB26="","",details!AB26)</f>
        <v>20</v>
      </c>
      <c r="AU26" s="151">
        <f t="shared" si="103"/>
        <v>50</v>
      </c>
      <c r="AV26" s="482">
        <f t="shared" si="23"/>
        <v>60</v>
      </c>
      <c r="AW26" s="482">
        <f t="shared" si="24"/>
        <v>80</v>
      </c>
      <c r="AX26" s="242">
        <f>IF(details!AC26="","",details!AC26)</f>
        <v>70</v>
      </c>
      <c r="AY26" s="242">
        <f>IF(details!AD26="","",details!AD26)</f>
        <v>30</v>
      </c>
      <c r="AZ26" s="151">
        <f t="shared" si="104"/>
        <v>100</v>
      </c>
      <c r="BA26" s="151">
        <f t="shared" si="105"/>
        <v>130</v>
      </c>
      <c r="BB26" s="151">
        <f t="shared" si="106"/>
        <v>50</v>
      </c>
      <c r="BC26" s="304">
        <f t="shared" si="107"/>
        <v>180</v>
      </c>
      <c r="BD26" s="263">
        <f t="shared" si="108"/>
        <v>0</v>
      </c>
      <c r="BE26" s="310">
        <f t="shared" si="109"/>
        <v>0</v>
      </c>
      <c r="BF26" s="61">
        <f t="shared" si="1"/>
        <v>70</v>
      </c>
      <c r="BG26" s="61">
        <f t="shared" si="110"/>
        <v>30</v>
      </c>
      <c r="BH26" s="61">
        <f t="shared" si="111"/>
        <v>20</v>
      </c>
      <c r="BI26" s="61">
        <f t="shared" si="2"/>
        <v>150</v>
      </c>
      <c r="BJ26" s="61">
        <f t="shared" si="3"/>
        <v>50</v>
      </c>
      <c r="BK26" s="263">
        <f t="shared" si="4"/>
        <v>200</v>
      </c>
      <c r="BL26" s="310" t="str">
        <f t="shared" si="5"/>
        <v/>
      </c>
      <c r="BM26" s="61" t="str">
        <f t="shared" si="6"/>
        <v>P</v>
      </c>
      <c r="BN26" s="61" t="str">
        <f t="shared" si="7"/>
        <v>P</v>
      </c>
      <c r="BO26" s="310" t="str">
        <f t="shared" si="8"/>
        <v>D</v>
      </c>
      <c r="BP26" s="242" t="str">
        <f>IF(details!AE26="","",details!AE26)</f>
        <v>b</v>
      </c>
      <c r="BQ26" s="83" t="str">
        <f t="shared" si="112"/>
        <v>CHEMISTRY</v>
      </c>
      <c r="BR26" s="242">
        <f>IF(details!AF26="","",details!AF26)</f>
        <v>10</v>
      </c>
      <c r="BS26" s="242">
        <f>IF(details!AG26="","",details!AG26)</f>
        <v>10</v>
      </c>
      <c r="BT26" s="242">
        <f>IF(details!AH26="","",details!AH26)</f>
        <v>9</v>
      </c>
      <c r="BU26" s="151">
        <f t="shared" si="113"/>
        <v>29</v>
      </c>
      <c r="BV26" s="479">
        <f>IF(details!AI26="","",details!AI26)</f>
        <v>1</v>
      </c>
      <c r="BW26" s="242">
        <f>IF(details!AJ26="","",details!AJ26)</f>
        <v>50</v>
      </c>
      <c r="BX26" s="242">
        <f>IF(details!AK26="","",details!AK26)</f>
        <v>20</v>
      </c>
      <c r="BY26" s="151">
        <f t="shared" si="114"/>
        <v>70</v>
      </c>
      <c r="BZ26" s="482">
        <f t="shared" si="115"/>
        <v>80</v>
      </c>
      <c r="CA26" s="482">
        <f t="shared" si="116"/>
        <v>100</v>
      </c>
      <c r="CB26" s="242">
        <f>IF(details!AL26="","",details!AL26)</f>
        <v>70</v>
      </c>
      <c r="CC26" s="242">
        <f>IF(details!AM26="","",details!AM26)</f>
        <v>30</v>
      </c>
      <c r="CD26" s="151">
        <f t="shared" si="117"/>
        <v>100</v>
      </c>
      <c r="CE26" s="151">
        <f t="shared" si="118"/>
        <v>150</v>
      </c>
      <c r="CF26" s="151">
        <f t="shared" si="119"/>
        <v>50</v>
      </c>
      <c r="CG26" s="304">
        <f t="shared" si="32"/>
        <v>200</v>
      </c>
      <c r="CH26" s="263">
        <f t="shared" si="9"/>
        <v>0</v>
      </c>
      <c r="CI26" s="310">
        <f t="shared" si="10"/>
        <v>0</v>
      </c>
      <c r="CJ26" s="61">
        <f t="shared" si="11"/>
        <v>70</v>
      </c>
      <c r="CK26" s="61">
        <f t="shared" si="33"/>
        <v>30</v>
      </c>
      <c r="CL26" s="61">
        <f t="shared" si="120"/>
        <v>20</v>
      </c>
      <c r="CM26" s="61">
        <f t="shared" si="12"/>
        <v>150</v>
      </c>
      <c r="CN26" s="61">
        <f t="shared" si="13"/>
        <v>50</v>
      </c>
      <c r="CO26" s="263">
        <f t="shared" si="14"/>
        <v>200</v>
      </c>
      <c r="CP26" s="310" t="str">
        <f t="shared" si="15"/>
        <v/>
      </c>
      <c r="CQ26" s="61" t="str">
        <f t="shared" si="16"/>
        <v>P</v>
      </c>
      <c r="CR26" s="61" t="str">
        <f t="shared" si="17"/>
        <v>P</v>
      </c>
      <c r="CS26" s="310" t="str">
        <f t="shared" si="25"/>
        <v>D</v>
      </c>
      <c r="CT26" s="242" t="str">
        <f>IF(details!AN26="","",details!AN26)</f>
        <v>b</v>
      </c>
      <c r="CU26" s="83" t="str">
        <f t="shared" si="121"/>
        <v>MATHEMATICS</v>
      </c>
      <c r="CV26" s="242">
        <f>IF(details!AO26="","",details!AO26)</f>
        <v>10</v>
      </c>
      <c r="CW26" s="242">
        <f>IF(details!AP26="","",details!AP26)</f>
        <v>10</v>
      </c>
      <c r="CX26" s="242">
        <f>IF(details!AQ26="","",details!AQ26)</f>
        <v>9</v>
      </c>
      <c r="CY26" s="151">
        <f t="shared" si="122"/>
        <v>29</v>
      </c>
      <c r="CZ26" s="479">
        <f>IF(details!AR26="","",details!AR26)</f>
        <v>1</v>
      </c>
      <c r="DA26" s="242">
        <f>IF(details!AS26="","",details!AS26)</f>
        <v>70</v>
      </c>
      <c r="DB26" s="242" t="str">
        <f>IF(details!AT26="","",details!AT26)</f>
        <v/>
      </c>
      <c r="DC26" s="151">
        <f t="shared" si="123"/>
        <v>70</v>
      </c>
      <c r="DD26" s="482">
        <f t="shared" si="124"/>
        <v>100</v>
      </c>
      <c r="DE26" s="482">
        <f t="shared" si="125"/>
        <v>100</v>
      </c>
      <c r="DF26" s="242">
        <f>IF(details!AU26="","",details!AU26)</f>
        <v>18</v>
      </c>
      <c r="DG26" s="242" t="str">
        <f>IF(details!AV26="","",details!AV26)</f>
        <v/>
      </c>
      <c r="DH26" s="151">
        <f t="shared" si="204"/>
        <v>18</v>
      </c>
      <c r="DI26" s="151">
        <f t="shared" si="205"/>
        <v>118</v>
      </c>
      <c r="DJ26" s="151" t="str">
        <f t="shared" si="126"/>
        <v/>
      </c>
      <c r="DK26" s="304">
        <f t="shared" si="206"/>
        <v>118</v>
      </c>
      <c r="DL26" s="263">
        <f t="shared" si="127"/>
        <v>0</v>
      </c>
      <c r="DM26" s="310" t="str">
        <f t="shared" si="128"/>
        <v/>
      </c>
      <c r="DN26" s="61">
        <f t="shared" si="129"/>
        <v>100</v>
      </c>
      <c r="DO26" s="61" t="str">
        <f t="shared" si="26"/>
        <v/>
      </c>
      <c r="DP26" s="61" t="str">
        <f t="shared" si="27"/>
        <v/>
      </c>
      <c r="DQ26" s="61">
        <f t="shared" si="130"/>
        <v>200</v>
      </c>
      <c r="DR26" s="61" t="str">
        <f t="shared" si="131"/>
        <v/>
      </c>
      <c r="DS26" s="263">
        <f t="shared" si="34"/>
        <v>200</v>
      </c>
      <c r="DT26" s="310" t="str">
        <f t="shared" si="132"/>
        <v/>
      </c>
      <c r="DU26" s="61" t="str">
        <f t="shared" si="133"/>
        <v>S</v>
      </c>
      <c r="DV26" s="61" t="str">
        <f t="shared" si="134"/>
        <v/>
      </c>
      <c r="DW26" s="310" t="str">
        <f t="shared" si="135"/>
        <v>S</v>
      </c>
      <c r="DX26" s="61">
        <f t="shared" si="18"/>
        <v>0</v>
      </c>
      <c r="DY26" s="242" t="str">
        <f>IF(details!AW26="","",details!AW26)</f>
        <v>a</v>
      </c>
      <c r="DZ26" s="83" t="str">
        <f t="shared" si="136"/>
        <v>BIOLOGY</v>
      </c>
      <c r="EA26" s="242">
        <f>IF(details!AX26="","",details!AX26)</f>
        <v>10</v>
      </c>
      <c r="EB26" s="242">
        <f>IF(details!AY26="","",details!AY26)</f>
        <v>10</v>
      </c>
      <c r="EC26" s="242">
        <f>IF(details!AZ26="","",details!AZ26)</f>
        <v>10</v>
      </c>
      <c r="ED26" s="151">
        <f t="shared" si="137"/>
        <v>30</v>
      </c>
      <c r="EE26" s="242" t="str">
        <f>IF(details!BA26="","",details!BA26)</f>
        <v/>
      </c>
      <c r="EF26" s="242">
        <f>IF(details!BB26="","",details!BB26)</f>
        <v>50</v>
      </c>
      <c r="EG26" s="242">
        <f>IF(details!BC26="","",details!BC26)</f>
        <v>20</v>
      </c>
      <c r="EH26" s="151">
        <f t="shared" si="138"/>
        <v>70</v>
      </c>
      <c r="EI26" s="482">
        <f t="shared" si="139"/>
        <v>80</v>
      </c>
      <c r="EJ26" s="482">
        <f t="shared" si="140"/>
        <v>100</v>
      </c>
      <c r="EK26" s="242">
        <f>IF(details!BD26="","",details!BD26)</f>
        <v>70</v>
      </c>
      <c r="EL26" s="242">
        <f>IF(details!BE26="","",details!BE26)</f>
        <v>30</v>
      </c>
      <c r="EM26" s="151">
        <f t="shared" si="141"/>
        <v>100</v>
      </c>
      <c r="EN26" s="151">
        <f t="shared" si="142"/>
        <v>150</v>
      </c>
      <c r="EO26" s="151">
        <f t="shared" si="143"/>
        <v>50</v>
      </c>
      <c r="EP26" s="304">
        <f t="shared" si="144"/>
        <v>200</v>
      </c>
      <c r="EQ26" s="263">
        <f t="shared" si="145"/>
        <v>0</v>
      </c>
      <c r="ER26" s="310">
        <f t="shared" si="146"/>
        <v>0</v>
      </c>
      <c r="ES26" s="61">
        <f t="shared" si="147"/>
        <v>70</v>
      </c>
      <c r="ET26" s="61">
        <f t="shared" si="148"/>
        <v>30</v>
      </c>
      <c r="EU26" s="61">
        <f t="shared" si="149"/>
        <v>20</v>
      </c>
      <c r="EV26" s="61">
        <f t="shared" si="150"/>
        <v>150</v>
      </c>
      <c r="EW26" s="61">
        <f t="shared" si="151"/>
        <v>50</v>
      </c>
      <c r="EX26" s="263">
        <f t="shared" si="152"/>
        <v>200</v>
      </c>
      <c r="EY26" s="310"/>
      <c r="EZ26" s="61" t="str">
        <f t="shared" si="153"/>
        <v>P</v>
      </c>
      <c r="FA26" s="61" t="str">
        <f t="shared" si="154"/>
        <v>P</v>
      </c>
      <c r="FB26" s="310" t="str">
        <f t="shared" si="155"/>
        <v>I</v>
      </c>
      <c r="FC26" s="242">
        <f>IF(details!BF26="","",details!BF26)</f>
        <v>10</v>
      </c>
      <c r="FD26" s="242">
        <f>IF(details!BG26="","",details!BG26)</f>
        <v>10</v>
      </c>
      <c r="FE26" s="242">
        <f>IF(details!BH26="","",details!BH26)</f>
        <v>10</v>
      </c>
      <c r="FF26" s="151">
        <f t="shared" si="156"/>
        <v>30</v>
      </c>
      <c r="FG26" s="242">
        <f>IF(details!BI26="","",details!BI26)</f>
        <v>70</v>
      </c>
      <c r="FH26" s="151">
        <f t="shared" si="157"/>
        <v>100</v>
      </c>
      <c r="FI26" s="242">
        <f>IF(details!BJ26="","",details!BJ26)</f>
        <v>100</v>
      </c>
      <c r="FJ26" s="298">
        <f t="shared" si="158"/>
        <v>200</v>
      </c>
      <c r="FK26" s="310">
        <f t="shared" si="159"/>
        <v>0</v>
      </c>
      <c r="FL26" s="310">
        <f t="shared" si="160"/>
        <v>0</v>
      </c>
      <c r="FM26" s="61">
        <f t="shared" si="161"/>
        <v>200</v>
      </c>
      <c r="FN26" s="310" t="str">
        <f t="shared" si="162"/>
        <v/>
      </c>
      <c r="FO26" s="310" t="str">
        <f t="shared" si="35"/>
        <v>A</v>
      </c>
      <c r="FP26" s="242">
        <f>IF(details!BK26="","",details!BK26)</f>
        <v>30</v>
      </c>
      <c r="FQ26" s="242">
        <f>IF(details!BL26="","",details!BL26)</f>
        <v>30</v>
      </c>
      <c r="FR26" s="242">
        <f>IF(details!BM26="","",details!BM26)</f>
        <v>40</v>
      </c>
      <c r="FS26" s="298">
        <f t="shared" si="163"/>
        <v>100</v>
      </c>
      <c r="FT26" s="310">
        <f t="shared" si="164"/>
        <v>0</v>
      </c>
      <c r="FU26" s="310">
        <f t="shared" si="165"/>
        <v>0</v>
      </c>
      <c r="FV26" s="61">
        <f t="shared" si="166"/>
        <v>100</v>
      </c>
      <c r="FW26" s="310" t="str">
        <f t="shared" si="167"/>
        <v/>
      </c>
      <c r="FX26" s="310" t="str">
        <f t="shared" si="36"/>
        <v>A</v>
      </c>
      <c r="FY26" s="310" t="str">
        <f t="shared" si="37"/>
        <v>D</v>
      </c>
      <c r="FZ26" s="310" t="str">
        <f t="shared" si="38"/>
        <v>D</v>
      </c>
      <c r="GA26" s="310" t="str">
        <f t="shared" si="39"/>
        <v>D</v>
      </c>
      <c r="GB26" s="310" t="str">
        <f t="shared" si="40"/>
        <v>D</v>
      </c>
      <c r="GC26" s="310" t="str">
        <f t="shared" si="41"/>
        <v>S</v>
      </c>
      <c r="GD26" s="310">
        <f t="shared" si="168"/>
        <v>0</v>
      </c>
      <c r="GE26" s="310">
        <f t="shared" si="169"/>
        <v>1</v>
      </c>
      <c r="GF26" s="310">
        <f t="shared" si="170"/>
        <v>0</v>
      </c>
      <c r="GG26" s="310">
        <f t="shared" si="171"/>
        <v>0</v>
      </c>
      <c r="GH26" s="310">
        <f t="shared" si="172"/>
        <v>0</v>
      </c>
      <c r="GI26" s="310" t="str">
        <f t="shared" si="173"/>
        <v/>
      </c>
      <c r="GJ26" s="69" t="str">
        <f t="shared" si="42"/>
        <v>SUPPL.</v>
      </c>
      <c r="GK26" s="63">
        <f>IF(details!CT26="","",details!CT26)</f>
        <v>130</v>
      </c>
      <c r="GL26" s="64" t="str">
        <f>IF(details!CU26="","",details!CU26)</f>
        <v/>
      </c>
      <c r="GM26" s="63">
        <f>IF(details!CX26="","",details!CX26)</f>
        <v>206</v>
      </c>
      <c r="GN26" s="64" t="str">
        <f>IF(details!CY26="","",details!CY26)</f>
        <v/>
      </c>
      <c r="GO26" s="63">
        <f>IF(details!DB26="","",details!DB26)</f>
        <v>264</v>
      </c>
      <c r="GP26" s="64" t="str">
        <f>IF(details!DC26="","",details!DC26)</f>
        <v/>
      </c>
      <c r="GQ26" s="63">
        <f>IF(details!DF26="","",details!DF26)</f>
        <v>316</v>
      </c>
      <c r="GR26" s="64" t="str">
        <f>IF(details!DG26="","",details!DG26)</f>
        <v/>
      </c>
      <c r="GS26" s="63">
        <f>IF(details!DJ26="","",details!DJ26)</f>
        <v>362</v>
      </c>
      <c r="GT26" s="64">
        <f>IF(details!DK26="","",details!DK26)</f>
        <v>0</v>
      </c>
      <c r="GU26" s="274">
        <f t="shared" si="207"/>
        <v>0</v>
      </c>
      <c r="GV26" s="242" t="str">
        <f t="shared" si="43"/>
        <v>D</v>
      </c>
      <c r="GW26" s="242" t="str">
        <f t="shared" si="174"/>
        <v/>
      </c>
      <c r="GX26" s="353" t="str">
        <f t="shared" si="44"/>
        <v/>
      </c>
      <c r="GY26" s="242" t="str">
        <f t="shared" si="45"/>
        <v>D</v>
      </c>
      <c r="GZ26" s="72" t="str">
        <f t="shared" si="175"/>
        <v/>
      </c>
      <c r="HA26" s="353" t="str">
        <f t="shared" si="46"/>
        <v/>
      </c>
      <c r="HB26" s="73" t="str">
        <f t="shared" si="47"/>
        <v>D</v>
      </c>
      <c r="HC26" s="242" t="str">
        <f t="shared" si="48"/>
        <v/>
      </c>
      <c r="HD26" s="242" t="str">
        <f t="shared" si="49"/>
        <v>D</v>
      </c>
      <c r="HE26" s="242" t="str">
        <f t="shared" si="50"/>
        <v/>
      </c>
      <c r="HF26" s="242" t="str">
        <f t="shared" si="51"/>
        <v/>
      </c>
      <c r="HG26" s="276" t="str">
        <f t="shared" si="52"/>
        <v/>
      </c>
      <c r="HH26" s="242" t="str">
        <f t="shared" si="53"/>
        <v/>
      </c>
      <c r="HI26" s="242" t="str">
        <f t="shared" si="54"/>
        <v/>
      </c>
      <c r="HJ26" s="242" t="str">
        <f t="shared" si="55"/>
        <v/>
      </c>
      <c r="HK26" s="242" t="str">
        <f t="shared" si="56"/>
        <v/>
      </c>
      <c r="HL26" s="353" t="str">
        <f t="shared" si="57"/>
        <v/>
      </c>
      <c r="HM26" s="73" t="str">
        <f t="shared" si="58"/>
        <v>D</v>
      </c>
      <c r="HN26" s="242" t="str">
        <f t="shared" si="59"/>
        <v/>
      </c>
      <c r="HO26" s="242" t="str">
        <f t="shared" si="60"/>
        <v>D</v>
      </c>
      <c r="HP26" s="242" t="str">
        <f t="shared" si="61"/>
        <v/>
      </c>
      <c r="HQ26" s="242" t="str">
        <f t="shared" si="62"/>
        <v/>
      </c>
      <c r="HR26" s="354" t="str">
        <f t="shared" si="63"/>
        <v/>
      </c>
      <c r="HS26" s="302" t="str">
        <f t="shared" si="64"/>
        <v/>
      </c>
      <c r="HT26" s="242" t="str">
        <f t="shared" si="65"/>
        <v/>
      </c>
      <c r="HU26" s="242" t="str">
        <f t="shared" si="66"/>
        <v/>
      </c>
      <c r="HV26" s="242" t="str">
        <f t="shared" si="67"/>
        <v/>
      </c>
      <c r="HW26" s="353" t="str">
        <f t="shared" si="68"/>
        <v/>
      </c>
      <c r="HX26" s="73" t="str">
        <f t="shared" si="69"/>
        <v>S</v>
      </c>
      <c r="HY26" s="242" t="str">
        <f t="shared" si="70"/>
        <v/>
      </c>
      <c r="HZ26" s="242" t="str">
        <f t="shared" si="71"/>
        <v>S</v>
      </c>
      <c r="IA26" s="242" t="str">
        <f t="shared" si="72"/>
        <v/>
      </c>
      <c r="IB26" s="242" t="str">
        <f t="shared" si="73"/>
        <v/>
      </c>
      <c r="IC26" s="242" t="str">
        <f t="shared" si="74"/>
        <v/>
      </c>
      <c r="ID26" s="242" t="str">
        <f t="shared" si="75"/>
        <v/>
      </c>
      <c r="IE26" s="242" t="str">
        <f t="shared" si="76"/>
        <v/>
      </c>
      <c r="IF26" s="242" t="str">
        <f t="shared" si="77"/>
        <v/>
      </c>
      <c r="IG26" s="242" t="str">
        <f t="shared" si="78"/>
        <v/>
      </c>
      <c r="IH26" s="353" t="str">
        <f t="shared" si="79"/>
        <v/>
      </c>
      <c r="II26" s="242" t="str">
        <f t="shared" si="80"/>
        <v>A</v>
      </c>
      <c r="IJ26" s="242" t="str">
        <f t="shared" si="81"/>
        <v>A</v>
      </c>
      <c r="IK26" s="242" t="str">
        <f t="shared" si="82"/>
        <v xml:space="preserve">    </v>
      </c>
      <c r="IL26" s="242" t="str">
        <f t="shared" si="83"/>
        <v xml:space="preserve">    MATHEMATICS</v>
      </c>
      <c r="IM26" s="242" t="str">
        <f t="shared" si="84"/>
        <v xml:space="preserve">    </v>
      </c>
      <c r="IN26" s="242" t="str">
        <f t="shared" si="85"/>
        <v xml:space="preserve">        </v>
      </c>
      <c r="IO26" s="242" t="str">
        <f t="shared" si="86"/>
        <v xml:space="preserve">HINDI COMPULSORY  PHYSICS CHEMISTRY </v>
      </c>
      <c r="IP26" s="242" t="str">
        <f t="shared" si="87"/>
        <v>SUPPL.</v>
      </c>
      <c r="IQ26" s="62">
        <f t="shared" si="176"/>
        <v>898</v>
      </c>
      <c r="IR26" s="68">
        <f t="shared" si="88"/>
        <v>89.8</v>
      </c>
      <c r="IS26" s="242" t="str">
        <f t="shared" si="89"/>
        <v/>
      </c>
      <c r="IT26" s="70" t="str">
        <f t="shared" si="90"/>
        <v/>
      </c>
      <c r="IU26" s="71" t="str" cm="1">
        <f t="array" ref="IU26">IF(IT26="","",SUMPRODUCT((IT26&lt;IT$9:IT$108)/COUNTIF(IT$9:IT$108,IT$9:IT$108)))</f>
        <v/>
      </c>
      <c r="IV26" s="242" t="str">
        <f>IF(OR(IP26="SUPPL.",IP26="RE-EXAM."),'result subject-wise'!AR26,IP26)</f>
        <v/>
      </c>
      <c r="IW26" s="355" t="str">
        <f t="shared" si="91"/>
        <v/>
      </c>
      <c r="IX26" s="356">
        <f t="shared" si="92"/>
        <v>89.8</v>
      </c>
      <c r="IY26" s="242" t="str">
        <f t="shared" si="28"/>
        <v/>
      </c>
      <c r="IZ26" s="183"/>
      <c r="JA26" s="276" t="str">
        <f t="shared" si="177"/>
        <v/>
      </c>
      <c r="JB26" s="357" t="str">
        <f>'full report'!Y493</f>
        <v/>
      </c>
      <c r="JC26" s="352"/>
      <c r="JD26"/>
      <c r="JF26" s="178"/>
      <c r="JG26" s="178"/>
      <c r="JH26" s="178"/>
      <c r="JI26" s="178"/>
      <c r="JJ26" s="178"/>
      <c r="JK26" s="178"/>
      <c r="JL26" s="178"/>
      <c r="JM26" s="178"/>
      <c r="JN26" s="178"/>
      <c r="JO26" s="178"/>
      <c r="JP26" s="178"/>
      <c r="JQ26" s="178"/>
      <c r="JR26" s="178"/>
      <c r="JS26" s="178"/>
      <c r="JT26" s="178"/>
      <c r="JU26" s="178"/>
      <c r="JV26" s="178"/>
      <c r="JW26" s="178"/>
      <c r="JX26" s="178"/>
      <c r="JY26" s="178"/>
      <c r="JZ26" s="178"/>
      <c r="KA26" s="178"/>
      <c r="KB26" s="178"/>
      <c r="KC26" s="178"/>
      <c r="KD26" s="178"/>
      <c r="KE26" s="178"/>
      <c r="KF26" s="178"/>
      <c r="KG26" s="178"/>
      <c r="KH26" s="178"/>
    </row>
    <row r="27" spans="1:294" s="276" customFormat="1" ht="13" customHeight="1">
      <c r="A27" s="313">
        <f>IF(details!A27="","",details!A27)</f>
        <v>19</v>
      </c>
      <c r="B27" s="242" t="str">
        <f>IF(details!B27="","",details!B27)</f>
        <v/>
      </c>
      <c r="C27" s="242" t="str">
        <f>IF(details!C27="","",details!C27)</f>
        <v/>
      </c>
      <c r="D27" s="242" t="str">
        <f>IF(details!D27="","",details!D27)</f>
        <v/>
      </c>
      <c r="E27" s="304">
        <f>IF(details!E27="","",details!E27)</f>
        <v>11119</v>
      </c>
      <c r="F27" s="67" t="str">
        <f>IF(details!F27="","",details!F27)</f>
        <v/>
      </c>
      <c r="G27" s="83" t="str">
        <f>IF(details!G27="","",details!G27)</f>
        <v>A 019</v>
      </c>
      <c r="H27" s="83" t="str">
        <f>IF(details!H27="","",details!H27)</f>
        <v>B 019</v>
      </c>
      <c r="I27" s="83" t="str">
        <f>IF(details!I27="","",details!I27)</f>
        <v>C 019</v>
      </c>
      <c r="J27" s="242">
        <f>IF(details!J27="","",details!J27)</f>
        <v>10</v>
      </c>
      <c r="K27" s="242">
        <f>IF(details!K27="","",details!K27)</f>
        <v>10</v>
      </c>
      <c r="L27" s="242">
        <f>IF(details!L27="","",details!L27)</f>
        <v>8</v>
      </c>
      <c r="M27" s="151">
        <f t="shared" si="93"/>
        <v>28</v>
      </c>
      <c r="N27" s="479">
        <f>IF(details!M27="","",details!M27)</f>
        <v>2</v>
      </c>
      <c r="O27" s="242">
        <f>IF(details!N27="","",details!N27)</f>
        <v>70</v>
      </c>
      <c r="P27" s="151">
        <f t="shared" si="94"/>
        <v>100</v>
      </c>
      <c r="Q27" s="242">
        <f>IF(details!O27="","",details!O27)</f>
        <v>100</v>
      </c>
      <c r="R27" s="298">
        <f t="shared" si="95"/>
        <v>200</v>
      </c>
      <c r="S27" s="310">
        <f t="shared" si="211"/>
        <v>0</v>
      </c>
      <c r="T27" s="61">
        <f t="shared" si="20"/>
        <v>200</v>
      </c>
      <c r="U27" s="310" t="str">
        <f t="shared" si="29"/>
        <v/>
      </c>
      <c r="V27" s="310" t="str">
        <f t="shared" si="21"/>
        <v>P</v>
      </c>
      <c r="W27" s="310" t="str">
        <f t="shared" si="30"/>
        <v>D</v>
      </c>
      <c r="X27" s="242">
        <f>IF(details!P27="","",details!P27)</f>
        <v>10</v>
      </c>
      <c r="Y27" s="242">
        <f>IF(details!Q27="","",details!Q27)</f>
        <v>10</v>
      </c>
      <c r="Z27" s="242">
        <f>IF(details!R27="","",details!R27)</f>
        <v>8</v>
      </c>
      <c r="AA27" s="151">
        <f t="shared" si="96"/>
        <v>28</v>
      </c>
      <c r="AB27" s="479">
        <f>IF(details!S27="","",details!S27)</f>
        <v>2</v>
      </c>
      <c r="AC27" s="242">
        <f>IF(details!T27="","",details!T27)</f>
        <v>70</v>
      </c>
      <c r="AD27" s="151">
        <f t="shared" si="97"/>
        <v>100</v>
      </c>
      <c r="AE27" s="242">
        <f>IF(details!U27="","",details!U27)</f>
        <v>100</v>
      </c>
      <c r="AF27" s="298">
        <f t="shared" si="98"/>
        <v>200</v>
      </c>
      <c r="AG27" s="310">
        <f t="shared" si="210"/>
        <v>0</v>
      </c>
      <c r="AH27" s="61">
        <f t="shared" si="22"/>
        <v>200</v>
      </c>
      <c r="AI27" s="310" t="str">
        <f t="shared" si="31"/>
        <v/>
      </c>
      <c r="AJ27" s="310" t="str">
        <f t="shared" si="99"/>
        <v>P</v>
      </c>
      <c r="AK27" s="310" t="str">
        <f t="shared" si="100"/>
        <v>D</v>
      </c>
      <c r="AL27" s="242" t="str">
        <f>IF(details!V27="","",details!V27)</f>
        <v>b</v>
      </c>
      <c r="AM27" s="83" t="str">
        <f t="shared" si="101"/>
        <v>PHYSICS</v>
      </c>
      <c r="AN27" s="242">
        <f>IF(details!W27="","",details!W27)</f>
        <v>10</v>
      </c>
      <c r="AO27" s="242">
        <f>IF(details!X27="","",details!X27)</f>
        <v>10</v>
      </c>
      <c r="AP27" s="242">
        <f>IF(details!Y27="","",details!Y27)</f>
        <v>9</v>
      </c>
      <c r="AQ27" s="151">
        <f t="shared" si="102"/>
        <v>29</v>
      </c>
      <c r="AR27" s="479">
        <f>IF(details!Z27="","",details!Z27)</f>
        <v>1</v>
      </c>
      <c r="AS27" s="242">
        <f>IF(details!AA27="","",details!AA27)</f>
        <v>30</v>
      </c>
      <c r="AT27" s="242">
        <f>IF(details!AB27="","",details!AB27)</f>
        <v>20</v>
      </c>
      <c r="AU27" s="151">
        <f t="shared" si="103"/>
        <v>50</v>
      </c>
      <c r="AV27" s="482">
        <f t="shared" si="23"/>
        <v>60</v>
      </c>
      <c r="AW27" s="482">
        <f t="shared" si="24"/>
        <v>80</v>
      </c>
      <c r="AX27" s="242">
        <f>IF(details!AC27="","",details!AC27)</f>
        <v>70</v>
      </c>
      <c r="AY27" s="242">
        <f>IF(details!AD27="","",details!AD27)</f>
        <v>30</v>
      </c>
      <c r="AZ27" s="151">
        <f t="shared" si="104"/>
        <v>100</v>
      </c>
      <c r="BA27" s="151">
        <f t="shared" si="105"/>
        <v>130</v>
      </c>
      <c r="BB27" s="151">
        <f t="shared" si="106"/>
        <v>50</v>
      </c>
      <c r="BC27" s="304">
        <f t="shared" si="107"/>
        <v>180</v>
      </c>
      <c r="BD27" s="263">
        <f t="shared" si="108"/>
        <v>0</v>
      </c>
      <c r="BE27" s="310">
        <f t="shared" si="109"/>
        <v>0</v>
      </c>
      <c r="BF27" s="61">
        <f t="shared" si="1"/>
        <v>70</v>
      </c>
      <c r="BG27" s="61">
        <f t="shared" si="110"/>
        <v>30</v>
      </c>
      <c r="BH27" s="61">
        <f t="shared" si="111"/>
        <v>20</v>
      </c>
      <c r="BI27" s="61">
        <f t="shared" si="2"/>
        <v>150</v>
      </c>
      <c r="BJ27" s="61">
        <f t="shared" si="3"/>
        <v>50</v>
      </c>
      <c r="BK27" s="263">
        <f t="shared" si="4"/>
        <v>200</v>
      </c>
      <c r="BL27" s="310" t="str">
        <f t="shared" si="5"/>
        <v/>
      </c>
      <c r="BM27" s="61" t="str">
        <f t="shared" si="6"/>
        <v>P</v>
      </c>
      <c r="BN27" s="61" t="str">
        <f t="shared" si="7"/>
        <v>P</v>
      </c>
      <c r="BO27" s="310" t="str">
        <f t="shared" si="8"/>
        <v>D</v>
      </c>
      <c r="BP27" s="242" t="str">
        <f>IF(details!AE27="","",details!AE27)</f>
        <v>b</v>
      </c>
      <c r="BQ27" s="83" t="str">
        <f t="shared" si="112"/>
        <v>CHEMISTRY</v>
      </c>
      <c r="BR27" s="242">
        <f>IF(details!AF27="","",details!AF27)</f>
        <v>10</v>
      </c>
      <c r="BS27" s="242">
        <f>IF(details!AG27="","",details!AG27)</f>
        <v>10</v>
      </c>
      <c r="BT27" s="242">
        <f>IF(details!AH27="","",details!AH27)</f>
        <v>9</v>
      </c>
      <c r="BU27" s="151">
        <f t="shared" si="113"/>
        <v>29</v>
      </c>
      <c r="BV27" s="479">
        <f>IF(details!AI27="","",details!AI27)</f>
        <v>1</v>
      </c>
      <c r="BW27" s="242">
        <f>IF(details!AJ27="","",details!AJ27)</f>
        <v>50</v>
      </c>
      <c r="BX27" s="242">
        <f>IF(details!AK27="","",details!AK27)</f>
        <v>20</v>
      </c>
      <c r="BY27" s="151">
        <f t="shared" si="114"/>
        <v>70</v>
      </c>
      <c r="BZ27" s="482">
        <f t="shared" si="115"/>
        <v>80</v>
      </c>
      <c r="CA27" s="482">
        <f t="shared" si="116"/>
        <v>100</v>
      </c>
      <c r="CB27" s="242">
        <f>IF(details!AL27="","",details!AL27)</f>
        <v>70</v>
      </c>
      <c r="CC27" s="242">
        <f>IF(details!AM27="","",details!AM27)</f>
        <v>30</v>
      </c>
      <c r="CD27" s="151">
        <f t="shared" si="117"/>
        <v>100</v>
      </c>
      <c r="CE27" s="151">
        <f t="shared" si="118"/>
        <v>150</v>
      </c>
      <c r="CF27" s="151">
        <f t="shared" si="119"/>
        <v>50</v>
      </c>
      <c r="CG27" s="304">
        <f t="shared" si="32"/>
        <v>200</v>
      </c>
      <c r="CH27" s="263">
        <f t="shared" si="9"/>
        <v>0</v>
      </c>
      <c r="CI27" s="310">
        <f t="shared" si="10"/>
        <v>0</v>
      </c>
      <c r="CJ27" s="61">
        <f t="shared" si="11"/>
        <v>70</v>
      </c>
      <c r="CK27" s="61">
        <f t="shared" si="33"/>
        <v>30</v>
      </c>
      <c r="CL27" s="61">
        <f t="shared" si="120"/>
        <v>20</v>
      </c>
      <c r="CM27" s="61">
        <f t="shared" si="12"/>
        <v>150</v>
      </c>
      <c r="CN27" s="61">
        <f t="shared" si="13"/>
        <v>50</v>
      </c>
      <c r="CO27" s="263">
        <f t="shared" si="14"/>
        <v>200</v>
      </c>
      <c r="CP27" s="310" t="str">
        <f t="shared" si="15"/>
        <v/>
      </c>
      <c r="CQ27" s="61" t="str">
        <f t="shared" si="16"/>
        <v>P</v>
      </c>
      <c r="CR27" s="61" t="str">
        <f t="shared" si="17"/>
        <v>P</v>
      </c>
      <c r="CS27" s="310" t="str">
        <f t="shared" si="25"/>
        <v>D</v>
      </c>
      <c r="CT27" s="242" t="str">
        <f>IF(details!AN27="","",details!AN27)</f>
        <v>b</v>
      </c>
      <c r="CU27" s="83" t="str">
        <f t="shared" si="121"/>
        <v>MATHEMATICS</v>
      </c>
      <c r="CV27" s="242">
        <f>IF(details!AO27="","",details!AO27)</f>
        <v>10</v>
      </c>
      <c r="CW27" s="242">
        <f>IF(details!AP27="","",details!AP27)</f>
        <v>10</v>
      </c>
      <c r="CX27" s="242">
        <f>IF(details!AQ27="","",details!AQ27)</f>
        <v>9</v>
      </c>
      <c r="CY27" s="151">
        <f t="shared" si="122"/>
        <v>29</v>
      </c>
      <c r="CZ27" s="479">
        <f>IF(details!AR27="","",details!AR27)</f>
        <v>1</v>
      </c>
      <c r="DA27" s="242">
        <f>IF(details!AS27="","",details!AS27)</f>
        <v>70</v>
      </c>
      <c r="DB27" s="242" t="str">
        <f>IF(details!AT27="","",details!AT27)</f>
        <v/>
      </c>
      <c r="DC27" s="151">
        <f t="shared" si="123"/>
        <v>70</v>
      </c>
      <c r="DD27" s="482">
        <f t="shared" si="124"/>
        <v>100</v>
      </c>
      <c r="DE27" s="482">
        <f t="shared" si="125"/>
        <v>100</v>
      </c>
      <c r="DF27" s="242">
        <f>IF(details!AU27="","",details!AU27)</f>
        <v>18</v>
      </c>
      <c r="DG27" s="242" t="str">
        <f>IF(details!AV27="","",details!AV27)</f>
        <v/>
      </c>
      <c r="DH27" s="151">
        <f t="shared" si="204"/>
        <v>18</v>
      </c>
      <c r="DI27" s="151">
        <f t="shared" si="205"/>
        <v>118</v>
      </c>
      <c r="DJ27" s="151" t="str">
        <f t="shared" si="126"/>
        <v/>
      </c>
      <c r="DK27" s="304">
        <f t="shared" si="206"/>
        <v>118</v>
      </c>
      <c r="DL27" s="263">
        <f t="shared" si="127"/>
        <v>0</v>
      </c>
      <c r="DM27" s="310" t="str">
        <f t="shared" si="128"/>
        <v/>
      </c>
      <c r="DN27" s="61">
        <f t="shared" si="129"/>
        <v>100</v>
      </c>
      <c r="DO27" s="61" t="str">
        <f t="shared" si="26"/>
        <v/>
      </c>
      <c r="DP27" s="61" t="str">
        <f t="shared" si="27"/>
        <v/>
      </c>
      <c r="DQ27" s="61">
        <f t="shared" si="130"/>
        <v>200</v>
      </c>
      <c r="DR27" s="61" t="str">
        <f t="shared" si="131"/>
        <v/>
      </c>
      <c r="DS27" s="263">
        <f t="shared" si="34"/>
        <v>200</v>
      </c>
      <c r="DT27" s="310" t="str">
        <f t="shared" si="132"/>
        <v/>
      </c>
      <c r="DU27" s="61" t="str">
        <f t="shared" si="133"/>
        <v>S</v>
      </c>
      <c r="DV27" s="61" t="str">
        <f t="shared" si="134"/>
        <v/>
      </c>
      <c r="DW27" s="310" t="str">
        <f t="shared" si="135"/>
        <v>S</v>
      </c>
      <c r="DX27" s="61">
        <f t="shared" si="18"/>
        <v>0</v>
      </c>
      <c r="DY27" s="242" t="str">
        <f>IF(details!AW27="","",details!AW27)</f>
        <v>a</v>
      </c>
      <c r="DZ27" s="83" t="str">
        <f t="shared" si="136"/>
        <v>BIOLOGY</v>
      </c>
      <c r="EA27" s="242">
        <f>IF(details!AX27="","",details!AX27)</f>
        <v>10</v>
      </c>
      <c r="EB27" s="242">
        <f>IF(details!AY27="","",details!AY27)</f>
        <v>10</v>
      </c>
      <c r="EC27" s="242">
        <f>IF(details!AZ27="","",details!AZ27)</f>
        <v>10</v>
      </c>
      <c r="ED27" s="151">
        <f t="shared" si="137"/>
        <v>30</v>
      </c>
      <c r="EE27" s="242" t="str">
        <f>IF(details!BA27="","",details!BA27)</f>
        <v/>
      </c>
      <c r="EF27" s="242">
        <f>IF(details!BB27="","",details!BB27)</f>
        <v>50</v>
      </c>
      <c r="EG27" s="242">
        <f>IF(details!BC27="","",details!BC27)</f>
        <v>20</v>
      </c>
      <c r="EH27" s="151">
        <f t="shared" si="138"/>
        <v>70</v>
      </c>
      <c r="EI27" s="482">
        <f t="shared" si="139"/>
        <v>80</v>
      </c>
      <c r="EJ27" s="482">
        <f t="shared" si="140"/>
        <v>100</v>
      </c>
      <c r="EK27" s="242">
        <f>IF(details!BD27="","",details!BD27)</f>
        <v>70</v>
      </c>
      <c r="EL27" s="242">
        <f>IF(details!BE27="","",details!BE27)</f>
        <v>30</v>
      </c>
      <c r="EM27" s="151">
        <f t="shared" si="141"/>
        <v>100</v>
      </c>
      <c r="EN27" s="151">
        <f t="shared" si="142"/>
        <v>150</v>
      </c>
      <c r="EO27" s="151">
        <f t="shared" si="143"/>
        <v>50</v>
      </c>
      <c r="EP27" s="304">
        <f t="shared" si="144"/>
        <v>200</v>
      </c>
      <c r="EQ27" s="263">
        <f t="shared" si="145"/>
        <v>0</v>
      </c>
      <c r="ER27" s="310">
        <f t="shared" si="146"/>
        <v>0</v>
      </c>
      <c r="ES27" s="61">
        <f t="shared" si="147"/>
        <v>70</v>
      </c>
      <c r="ET27" s="61">
        <f t="shared" si="148"/>
        <v>30</v>
      </c>
      <c r="EU27" s="61">
        <f t="shared" si="149"/>
        <v>20</v>
      </c>
      <c r="EV27" s="61">
        <f t="shared" si="150"/>
        <v>150</v>
      </c>
      <c r="EW27" s="61">
        <f t="shared" si="151"/>
        <v>50</v>
      </c>
      <c r="EX27" s="263">
        <f t="shared" si="152"/>
        <v>200</v>
      </c>
      <c r="EY27" s="310"/>
      <c r="EZ27" s="61" t="str">
        <f t="shared" si="153"/>
        <v>P</v>
      </c>
      <c r="FA27" s="61" t="str">
        <f t="shared" si="154"/>
        <v>P</v>
      </c>
      <c r="FB27" s="310" t="str">
        <f t="shared" si="155"/>
        <v>I</v>
      </c>
      <c r="FC27" s="242">
        <f>IF(details!BF27="","",details!BF27)</f>
        <v>10</v>
      </c>
      <c r="FD27" s="242">
        <f>IF(details!BG27="","",details!BG27)</f>
        <v>10</v>
      </c>
      <c r="FE27" s="242">
        <f>IF(details!BH27="","",details!BH27)</f>
        <v>10</v>
      </c>
      <c r="FF27" s="151">
        <f t="shared" si="156"/>
        <v>30</v>
      </c>
      <c r="FG27" s="242">
        <f>IF(details!BI27="","",details!BI27)</f>
        <v>70</v>
      </c>
      <c r="FH27" s="151">
        <f t="shared" si="157"/>
        <v>100</v>
      </c>
      <c r="FI27" s="242">
        <f>IF(details!BJ27="","",details!BJ27)</f>
        <v>100</v>
      </c>
      <c r="FJ27" s="298">
        <f t="shared" si="158"/>
        <v>200</v>
      </c>
      <c r="FK27" s="310">
        <f t="shared" si="159"/>
        <v>0</v>
      </c>
      <c r="FL27" s="310">
        <f t="shared" si="160"/>
        <v>0</v>
      </c>
      <c r="FM27" s="61">
        <f t="shared" si="161"/>
        <v>200</v>
      </c>
      <c r="FN27" s="310" t="str">
        <f t="shared" si="162"/>
        <v/>
      </c>
      <c r="FO27" s="310" t="str">
        <f t="shared" si="35"/>
        <v>A</v>
      </c>
      <c r="FP27" s="242">
        <f>IF(details!BK27="","",details!BK27)</f>
        <v>30</v>
      </c>
      <c r="FQ27" s="242">
        <f>IF(details!BL27="","",details!BL27)</f>
        <v>30</v>
      </c>
      <c r="FR27" s="242">
        <f>IF(details!BM27="","",details!BM27)</f>
        <v>40</v>
      </c>
      <c r="FS27" s="298">
        <f t="shared" si="163"/>
        <v>100</v>
      </c>
      <c r="FT27" s="310">
        <f t="shared" si="164"/>
        <v>0</v>
      </c>
      <c r="FU27" s="310">
        <f t="shared" si="165"/>
        <v>0</v>
      </c>
      <c r="FV27" s="61">
        <f t="shared" si="166"/>
        <v>100</v>
      </c>
      <c r="FW27" s="310" t="str">
        <f t="shared" si="167"/>
        <v/>
      </c>
      <c r="FX27" s="310" t="str">
        <f t="shared" si="36"/>
        <v>A</v>
      </c>
      <c r="FY27" s="310" t="str">
        <f t="shared" si="37"/>
        <v>D</v>
      </c>
      <c r="FZ27" s="310" t="str">
        <f t="shared" si="38"/>
        <v>D</v>
      </c>
      <c r="GA27" s="310" t="str">
        <f t="shared" si="39"/>
        <v>D</v>
      </c>
      <c r="GB27" s="310" t="str">
        <f t="shared" si="40"/>
        <v>D</v>
      </c>
      <c r="GC27" s="310" t="str">
        <f t="shared" si="41"/>
        <v>S</v>
      </c>
      <c r="GD27" s="310">
        <f t="shared" si="168"/>
        <v>0</v>
      </c>
      <c r="GE27" s="310">
        <f t="shared" si="169"/>
        <v>1</v>
      </c>
      <c r="GF27" s="310">
        <f t="shared" si="170"/>
        <v>0</v>
      </c>
      <c r="GG27" s="310">
        <f t="shared" si="171"/>
        <v>0</v>
      </c>
      <c r="GH27" s="310">
        <f t="shared" si="172"/>
        <v>0</v>
      </c>
      <c r="GI27" s="310" t="str">
        <f t="shared" si="173"/>
        <v/>
      </c>
      <c r="GJ27" s="69" t="str">
        <f t="shared" si="42"/>
        <v>SUPPL.</v>
      </c>
      <c r="GK27" s="63">
        <f>IF(details!CT27="","",details!CT27)</f>
        <v>130</v>
      </c>
      <c r="GL27" s="64" t="str">
        <f>IF(details!CU27="","",details!CU27)</f>
        <v/>
      </c>
      <c r="GM27" s="63">
        <f>IF(details!CX27="","",details!CX27)</f>
        <v>206</v>
      </c>
      <c r="GN27" s="64" t="str">
        <f>IF(details!CY27="","",details!CY27)</f>
        <v/>
      </c>
      <c r="GO27" s="63">
        <f>IF(details!DB27="","",details!DB27)</f>
        <v>264</v>
      </c>
      <c r="GP27" s="64" t="str">
        <f>IF(details!DC27="","",details!DC27)</f>
        <v/>
      </c>
      <c r="GQ27" s="63">
        <f>IF(details!DF27="","",details!DF27)</f>
        <v>316</v>
      </c>
      <c r="GR27" s="64" t="str">
        <f>IF(details!DG27="","",details!DG27)</f>
        <v/>
      </c>
      <c r="GS27" s="63">
        <f>IF(details!DJ27="","",details!DJ27)</f>
        <v>362</v>
      </c>
      <c r="GT27" s="64">
        <f>IF(details!DK27="","",details!DK27)</f>
        <v>0</v>
      </c>
      <c r="GU27" s="274">
        <f t="shared" si="207"/>
        <v>0</v>
      </c>
      <c r="GV27" s="242" t="str">
        <f t="shared" si="43"/>
        <v>D</v>
      </c>
      <c r="GW27" s="242" t="str">
        <f t="shared" si="174"/>
        <v/>
      </c>
      <c r="GX27" s="353" t="str">
        <f t="shared" si="44"/>
        <v/>
      </c>
      <c r="GY27" s="242" t="str">
        <f t="shared" si="45"/>
        <v>D</v>
      </c>
      <c r="GZ27" s="72" t="str">
        <f t="shared" si="175"/>
        <v/>
      </c>
      <c r="HA27" s="353" t="str">
        <f t="shared" si="46"/>
        <v/>
      </c>
      <c r="HB27" s="73" t="str">
        <f t="shared" si="47"/>
        <v>D</v>
      </c>
      <c r="HC27" s="242" t="str">
        <f t="shared" si="48"/>
        <v/>
      </c>
      <c r="HD27" s="242" t="str">
        <f t="shared" si="49"/>
        <v>D</v>
      </c>
      <c r="HE27" s="242" t="str">
        <f t="shared" si="50"/>
        <v/>
      </c>
      <c r="HF27" s="242" t="str">
        <f t="shared" si="51"/>
        <v/>
      </c>
      <c r="HG27" s="276" t="str">
        <f t="shared" si="52"/>
        <v/>
      </c>
      <c r="HH27" s="242" t="str">
        <f t="shared" si="53"/>
        <v/>
      </c>
      <c r="HI27" s="242" t="str">
        <f t="shared" si="54"/>
        <v/>
      </c>
      <c r="HJ27" s="242" t="str">
        <f t="shared" si="55"/>
        <v/>
      </c>
      <c r="HK27" s="242" t="str">
        <f t="shared" si="56"/>
        <v/>
      </c>
      <c r="HL27" s="353" t="str">
        <f t="shared" si="57"/>
        <v/>
      </c>
      <c r="HM27" s="73" t="str">
        <f t="shared" si="58"/>
        <v>D</v>
      </c>
      <c r="HN27" s="242" t="str">
        <f t="shared" si="59"/>
        <v/>
      </c>
      <c r="HO27" s="242" t="str">
        <f t="shared" si="60"/>
        <v>D</v>
      </c>
      <c r="HP27" s="242" t="str">
        <f t="shared" si="61"/>
        <v/>
      </c>
      <c r="HQ27" s="242" t="str">
        <f t="shared" si="62"/>
        <v/>
      </c>
      <c r="HR27" s="354" t="str">
        <f t="shared" si="63"/>
        <v/>
      </c>
      <c r="HS27" s="302" t="str">
        <f t="shared" si="64"/>
        <v/>
      </c>
      <c r="HT27" s="242" t="str">
        <f t="shared" si="65"/>
        <v/>
      </c>
      <c r="HU27" s="242" t="str">
        <f t="shared" si="66"/>
        <v/>
      </c>
      <c r="HV27" s="242" t="str">
        <f t="shared" si="67"/>
        <v/>
      </c>
      <c r="HW27" s="353" t="str">
        <f t="shared" si="68"/>
        <v/>
      </c>
      <c r="HX27" s="73" t="str">
        <f t="shared" si="69"/>
        <v>S</v>
      </c>
      <c r="HY27" s="242" t="str">
        <f t="shared" si="70"/>
        <v/>
      </c>
      <c r="HZ27" s="242" t="str">
        <f t="shared" si="71"/>
        <v>S</v>
      </c>
      <c r="IA27" s="242" t="str">
        <f t="shared" si="72"/>
        <v/>
      </c>
      <c r="IB27" s="242" t="str">
        <f t="shared" si="73"/>
        <v/>
      </c>
      <c r="IC27" s="242" t="str">
        <f t="shared" si="74"/>
        <v/>
      </c>
      <c r="ID27" s="242" t="str">
        <f t="shared" si="75"/>
        <v/>
      </c>
      <c r="IE27" s="242" t="str">
        <f t="shared" si="76"/>
        <v/>
      </c>
      <c r="IF27" s="242" t="str">
        <f t="shared" si="77"/>
        <v/>
      </c>
      <c r="IG27" s="242" t="str">
        <f t="shared" si="78"/>
        <v/>
      </c>
      <c r="IH27" s="353" t="str">
        <f t="shared" si="79"/>
        <v/>
      </c>
      <c r="II27" s="242" t="str">
        <f t="shared" si="80"/>
        <v>A</v>
      </c>
      <c r="IJ27" s="242" t="str">
        <f t="shared" si="81"/>
        <v>A</v>
      </c>
      <c r="IK27" s="242" t="str">
        <f t="shared" si="82"/>
        <v xml:space="preserve">    </v>
      </c>
      <c r="IL27" s="242" t="str">
        <f t="shared" si="83"/>
        <v xml:space="preserve">    MATHEMATICS</v>
      </c>
      <c r="IM27" s="242" t="str">
        <f t="shared" si="84"/>
        <v xml:space="preserve">    </v>
      </c>
      <c r="IN27" s="242" t="str">
        <f t="shared" si="85"/>
        <v xml:space="preserve">        </v>
      </c>
      <c r="IO27" s="242" t="str">
        <f t="shared" si="86"/>
        <v xml:space="preserve">HINDI COMPULSORY  PHYSICS CHEMISTRY </v>
      </c>
      <c r="IP27" s="242" t="str">
        <f t="shared" si="87"/>
        <v>SUPPL.</v>
      </c>
      <c r="IQ27" s="62">
        <f t="shared" si="176"/>
        <v>898</v>
      </c>
      <c r="IR27" s="68">
        <f t="shared" si="88"/>
        <v>89.8</v>
      </c>
      <c r="IS27" s="242" t="str">
        <f t="shared" si="89"/>
        <v/>
      </c>
      <c r="IT27" s="70" t="str">
        <f t="shared" si="90"/>
        <v/>
      </c>
      <c r="IU27" s="71" t="str" cm="1">
        <f t="array" ref="IU27">IF(IT27="","",SUMPRODUCT((IT27&lt;IT$9:IT$108)/COUNTIF(IT$9:IT$108,IT$9:IT$108)))</f>
        <v/>
      </c>
      <c r="IV27" s="242" t="str">
        <f>IF(OR(IP27="SUPPL.",IP27="RE-EXAM."),'result subject-wise'!AR27,IP27)</f>
        <v/>
      </c>
      <c r="IW27" s="355" t="str">
        <f t="shared" si="91"/>
        <v/>
      </c>
      <c r="IX27" s="356">
        <f t="shared" si="92"/>
        <v>89.8</v>
      </c>
      <c r="IY27" s="242" t="str">
        <f t="shared" si="28"/>
        <v/>
      </c>
      <c r="IZ27" s="183"/>
      <c r="JA27" s="276" t="str">
        <f t="shared" si="177"/>
        <v/>
      </c>
      <c r="JB27" s="357" t="str">
        <f>'full report'!Y521</f>
        <v/>
      </c>
      <c r="JC27" s="352"/>
      <c r="JD27"/>
      <c r="JE27" s="979" t="str">
        <f>A1</f>
        <v>Govt. Hr. Sec. School,</v>
      </c>
      <c r="JF27" s="974"/>
      <c r="JG27" s="974"/>
      <c r="JH27" s="974"/>
      <c r="JI27" s="974"/>
      <c r="JJ27" s="282"/>
      <c r="JK27" s="282"/>
      <c r="JL27" s="282"/>
      <c r="JM27" s="997" t="s">
        <v>369</v>
      </c>
      <c r="JN27" s="998"/>
      <c r="JO27" s="998"/>
      <c r="JP27" s="998"/>
      <c r="JQ27" s="998"/>
      <c r="JR27" s="998"/>
      <c r="JS27" s="998"/>
      <c r="JT27" s="998"/>
      <c r="JU27" s="998"/>
      <c r="JV27" s="998"/>
      <c r="JW27" s="998"/>
      <c r="JX27" s="998"/>
      <c r="JY27" s="998"/>
      <c r="JZ27" s="998"/>
      <c r="KA27" s="998"/>
      <c r="KB27" s="999"/>
      <c r="KC27" s="178"/>
      <c r="KD27" s="178"/>
      <c r="KE27" s="178"/>
      <c r="KF27" s="178"/>
      <c r="KG27" s="178"/>
      <c r="KH27" s="178"/>
    </row>
    <row r="28" spans="1:294" s="276" customFormat="1" ht="13" customHeight="1">
      <c r="A28" s="313">
        <f>IF(details!A28="","",details!A28)</f>
        <v>20</v>
      </c>
      <c r="B28" s="242" t="str">
        <f>IF(details!B28="","",details!B28)</f>
        <v/>
      </c>
      <c r="C28" s="242" t="str">
        <f>IF(details!C28="","",details!C28)</f>
        <v/>
      </c>
      <c r="D28" s="242" t="str">
        <f>IF(details!D28="","",details!D28)</f>
        <v/>
      </c>
      <c r="E28" s="304">
        <f>IF(details!E28="","",details!E28)</f>
        <v>11120</v>
      </c>
      <c r="F28" s="67" t="str">
        <f>IF(details!F28="","",details!F28)</f>
        <v/>
      </c>
      <c r="G28" s="83" t="str">
        <f>IF(details!G28="","",details!G28)</f>
        <v>A 020</v>
      </c>
      <c r="H28" s="83" t="str">
        <f>IF(details!H28="","",details!H28)</f>
        <v>B 020</v>
      </c>
      <c r="I28" s="83" t="str">
        <f>IF(details!I28="","",details!I28)</f>
        <v>C 020</v>
      </c>
      <c r="J28" s="242">
        <f>IF(details!J28="","",details!J28)</f>
        <v>10</v>
      </c>
      <c r="K28" s="242">
        <f>IF(details!K28="","",details!K28)</f>
        <v>10</v>
      </c>
      <c r="L28" s="242">
        <f>IF(details!L28="","",details!L28)</f>
        <v>8</v>
      </c>
      <c r="M28" s="151">
        <f t="shared" si="93"/>
        <v>28</v>
      </c>
      <c r="N28" s="479">
        <f>IF(details!M28="","",details!M28)</f>
        <v>2</v>
      </c>
      <c r="O28" s="242">
        <f>IF(details!N28="","",details!N28)</f>
        <v>70</v>
      </c>
      <c r="P28" s="151">
        <f t="shared" si="94"/>
        <v>100</v>
      </c>
      <c r="Q28" s="242">
        <f>IF(details!O28="","",details!O28)</f>
        <v>100</v>
      </c>
      <c r="R28" s="298">
        <f t="shared" si="95"/>
        <v>200</v>
      </c>
      <c r="S28" s="310">
        <f t="shared" si="211"/>
        <v>0</v>
      </c>
      <c r="T28" s="61">
        <f t="shared" si="20"/>
        <v>200</v>
      </c>
      <c r="U28" s="310" t="str">
        <f t="shared" si="29"/>
        <v/>
      </c>
      <c r="V28" s="310" t="str">
        <f t="shared" si="21"/>
        <v>P</v>
      </c>
      <c r="W28" s="310" t="str">
        <f t="shared" si="30"/>
        <v>D</v>
      </c>
      <c r="X28" s="242">
        <f>IF(details!P28="","",details!P28)</f>
        <v>10</v>
      </c>
      <c r="Y28" s="242">
        <f>IF(details!Q28="","",details!Q28)</f>
        <v>10</v>
      </c>
      <c r="Z28" s="242">
        <f>IF(details!R28="","",details!R28)</f>
        <v>8</v>
      </c>
      <c r="AA28" s="151">
        <f t="shared" si="96"/>
        <v>28</v>
      </c>
      <c r="AB28" s="479">
        <f>IF(details!S28="","",details!S28)</f>
        <v>2</v>
      </c>
      <c r="AC28" s="242">
        <f>IF(details!T28="","",details!T28)</f>
        <v>70</v>
      </c>
      <c r="AD28" s="151">
        <f t="shared" si="97"/>
        <v>100</v>
      </c>
      <c r="AE28" s="242">
        <f>IF(details!U28="","",details!U28)</f>
        <v>100</v>
      </c>
      <c r="AF28" s="298">
        <f t="shared" si="98"/>
        <v>200</v>
      </c>
      <c r="AG28" s="310">
        <f t="shared" si="210"/>
        <v>0</v>
      </c>
      <c r="AH28" s="61">
        <f t="shared" si="22"/>
        <v>200</v>
      </c>
      <c r="AI28" s="310" t="str">
        <f t="shared" si="31"/>
        <v/>
      </c>
      <c r="AJ28" s="310" t="str">
        <f t="shared" si="99"/>
        <v>P</v>
      </c>
      <c r="AK28" s="310" t="str">
        <f t="shared" si="100"/>
        <v>D</v>
      </c>
      <c r="AL28" s="242" t="str">
        <f>IF(details!V28="","",details!V28)</f>
        <v>b</v>
      </c>
      <c r="AM28" s="83" t="str">
        <f t="shared" si="101"/>
        <v>PHYSICS</v>
      </c>
      <c r="AN28" s="242">
        <f>IF(details!W28="","",details!W28)</f>
        <v>10</v>
      </c>
      <c r="AO28" s="242">
        <f>IF(details!X28="","",details!X28)</f>
        <v>10</v>
      </c>
      <c r="AP28" s="242">
        <f>IF(details!Y28="","",details!Y28)</f>
        <v>9</v>
      </c>
      <c r="AQ28" s="151">
        <f t="shared" si="102"/>
        <v>29</v>
      </c>
      <c r="AR28" s="479">
        <f>IF(details!Z28="","",details!Z28)</f>
        <v>1</v>
      </c>
      <c r="AS28" s="242">
        <f>IF(details!AA28="","",details!AA28)</f>
        <v>30</v>
      </c>
      <c r="AT28" s="242">
        <f>IF(details!AB28="","",details!AB28)</f>
        <v>20</v>
      </c>
      <c r="AU28" s="151">
        <f t="shared" si="103"/>
        <v>50</v>
      </c>
      <c r="AV28" s="482">
        <f t="shared" si="23"/>
        <v>60</v>
      </c>
      <c r="AW28" s="482">
        <f t="shared" si="24"/>
        <v>80</v>
      </c>
      <c r="AX28" s="242">
        <f>IF(details!AC28="","",details!AC28)</f>
        <v>70</v>
      </c>
      <c r="AY28" s="242">
        <f>IF(details!AD28="","",details!AD28)</f>
        <v>30</v>
      </c>
      <c r="AZ28" s="151">
        <f t="shared" si="104"/>
        <v>100</v>
      </c>
      <c r="BA28" s="151">
        <f t="shared" si="105"/>
        <v>130</v>
      </c>
      <c r="BB28" s="151">
        <f t="shared" si="106"/>
        <v>50</v>
      </c>
      <c r="BC28" s="304">
        <f t="shared" si="107"/>
        <v>180</v>
      </c>
      <c r="BD28" s="263">
        <f t="shared" si="108"/>
        <v>0</v>
      </c>
      <c r="BE28" s="310">
        <f t="shared" si="109"/>
        <v>0</v>
      </c>
      <c r="BF28" s="61">
        <f t="shared" si="1"/>
        <v>70</v>
      </c>
      <c r="BG28" s="61">
        <f t="shared" si="110"/>
        <v>30</v>
      </c>
      <c r="BH28" s="61">
        <f t="shared" si="111"/>
        <v>20</v>
      </c>
      <c r="BI28" s="61">
        <f t="shared" si="2"/>
        <v>150</v>
      </c>
      <c r="BJ28" s="61">
        <f t="shared" si="3"/>
        <v>50</v>
      </c>
      <c r="BK28" s="263">
        <f t="shared" si="4"/>
        <v>200</v>
      </c>
      <c r="BL28" s="310" t="str">
        <f t="shared" si="5"/>
        <v/>
      </c>
      <c r="BM28" s="61" t="str">
        <f t="shared" si="6"/>
        <v>P</v>
      </c>
      <c r="BN28" s="61" t="str">
        <f t="shared" si="7"/>
        <v>P</v>
      </c>
      <c r="BO28" s="310" t="str">
        <f t="shared" si="8"/>
        <v>D</v>
      </c>
      <c r="BP28" s="242" t="str">
        <f>IF(details!AE28="","",details!AE28)</f>
        <v>b</v>
      </c>
      <c r="BQ28" s="83" t="str">
        <f t="shared" si="112"/>
        <v>CHEMISTRY</v>
      </c>
      <c r="BR28" s="242">
        <f>IF(details!AF28="","",details!AF28)</f>
        <v>10</v>
      </c>
      <c r="BS28" s="242">
        <f>IF(details!AG28="","",details!AG28)</f>
        <v>10</v>
      </c>
      <c r="BT28" s="242">
        <f>IF(details!AH28="","",details!AH28)</f>
        <v>9</v>
      </c>
      <c r="BU28" s="151">
        <f t="shared" si="113"/>
        <v>29</v>
      </c>
      <c r="BV28" s="479">
        <f>IF(details!AI28="","",details!AI28)</f>
        <v>1</v>
      </c>
      <c r="BW28" s="242">
        <f>IF(details!AJ28="","",details!AJ28)</f>
        <v>50</v>
      </c>
      <c r="BX28" s="242">
        <f>IF(details!AK28="","",details!AK28)</f>
        <v>20</v>
      </c>
      <c r="BY28" s="151">
        <f t="shared" si="114"/>
        <v>70</v>
      </c>
      <c r="BZ28" s="482">
        <f t="shared" si="115"/>
        <v>80</v>
      </c>
      <c r="CA28" s="482">
        <f t="shared" si="116"/>
        <v>100</v>
      </c>
      <c r="CB28" s="242">
        <f>IF(details!AL28="","",details!AL28)</f>
        <v>70</v>
      </c>
      <c r="CC28" s="242">
        <f>IF(details!AM28="","",details!AM28)</f>
        <v>30</v>
      </c>
      <c r="CD28" s="151">
        <f t="shared" si="117"/>
        <v>100</v>
      </c>
      <c r="CE28" s="151">
        <f t="shared" si="118"/>
        <v>150</v>
      </c>
      <c r="CF28" s="151">
        <f t="shared" si="119"/>
        <v>50</v>
      </c>
      <c r="CG28" s="304">
        <f t="shared" si="32"/>
        <v>200</v>
      </c>
      <c r="CH28" s="263">
        <f t="shared" si="9"/>
        <v>0</v>
      </c>
      <c r="CI28" s="310">
        <f t="shared" si="10"/>
        <v>0</v>
      </c>
      <c r="CJ28" s="61">
        <f t="shared" si="11"/>
        <v>70</v>
      </c>
      <c r="CK28" s="61">
        <f t="shared" si="33"/>
        <v>30</v>
      </c>
      <c r="CL28" s="61">
        <f t="shared" si="120"/>
        <v>20</v>
      </c>
      <c r="CM28" s="61">
        <f t="shared" si="12"/>
        <v>150</v>
      </c>
      <c r="CN28" s="61">
        <f t="shared" si="13"/>
        <v>50</v>
      </c>
      <c r="CO28" s="263">
        <f t="shared" si="14"/>
        <v>200</v>
      </c>
      <c r="CP28" s="310" t="str">
        <f t="shared" si="15"/>
        <v/>
      </c>
      <c r="CQ28" s="61" t="str">
        <f t="shared" si="16"/>
        <v>P</v>
      </c>
      <c r="CR28" s="61" t="str">
        <f t="shared" si="17"/>
        <v>P</v>
      </c>
      <c r="CS28" s="310" t="str">
        <f t="shared" si="25"/>
        <v>D</v>
      </c>
      <c r="CT28" s="242" t="str">
        <f>IF(details!AN28="","",details!AN28)</f>
        <v>b</v>
      </c>
      <c r="CU28" s="83" t="str">
        <f t="shared" si="121"/>
        <v>MATHEMATICS</v>
      </c>
      <c r="CV28" s="242">
        <f>IF(details!AO28="","",details!AO28)</f>
        <v>10</v>
      </c>
      <c r="CW28" s="242">
        <f>IF(details!AP28="","",details!AP28)</f>
        <v>10</v>
      </c>
      <c r="CX28" s="242">
        <f>IF(details!AQ28="","",details!AQ28)</f>
        <v>9</v>
      </c>
      <c r="CY28" s="151">
        <f t="shared" si="122"/>
        <v>29</v>
      </c>
      <c r="CZ28" s="479">
        <f>IF(details!AR28="","",details!AR28)</f>
        <v>1</v>
      </c>
      <c r="DA28" s="242">
        <f>IF(details!AS28="","",details!AS28)</f>
        <v>70</v>
      </c>
      <c r="DB28" s="242" t="str">
        <f>IF(details!AT28="","",details!AT28)</f>
        <v/>
      </c>
      <c r="DC28" s="151">
        <f t="shared" si="123"/>
        <v>70</v>
      </c>
      <c r="DD28" s="482">
        <f t="shared" si="124"/>
        <v>100</v>
      </c>
      <c r="DE28" s="482">
        <f t="shared" si="125"/>
        <v>100</v>
      </c>
      <c r="DF28" s="242">
        <f>IF(details!AU28="","",details!AU28)</f>
        <v>18</v>
      </c>
      <c r="DG28" s="242" t="str">
        <f>IF(details!AV28="","",details!AV28)</f>
        <v/>
      </c>
      <c r="DH28" s="151">
        <f t="shared" si="204"/>
        <v>18</v>
      </c>
      <c r="DI28" s="151">
        <f t="shared" si="205"/>
        <v>118</v>
      </c>
      <c r="DJ28" s="151" t="str">
        <f t="shared" si="126"/>
        <v/>
      </c>
      <c r="DK28" s="304">
        <f t="shared" si="206"/>
        <v>118</v>
      </c>
      <c r="DL28" s="263">
        <f t="shared" si="127"/>
        <v>0</v>
      </c>
      <c r="DM28" s="310" t="str">
        <f t="shared" si="128"/>
        <v/>
      </c>
      <c r="DN28" s="61">
        <f t="shared" si="129"/>
        <v>100</v>
      </c>
      <c r="DO28" s="61" t="str">
        <f t="shared" si="26"/>
        <v/>
      </c>
      <c r="DP28" s="61" t="str">
        <f t="shared" si="27"/>
        <v/>
      </c>
      <c r="DQ28" s="61">
        <f t="shared" si="130"/>
        <v>200</v>
      </c>
      <c r="DR28" s="61" t="str">
        <f t="shared" si="131"/>
        <v/>
      </c>
      <c r="DS28" s="263">
        <f t="shared" si="34"/>
        <v>200</v>
      </c>
      <c r="DT28" s="310" t="str">
        <f t="shared" si="132"/>
        <v/>
      </c>
      <c r="DU28" s="61" t="str">
        <f t="shared" si="133"/>
        <v>S</v>
      </c>
      <c r="DV28" s="61" t="str">
        <f t="shared" si="134"/>
        <v/>
      </c>
      <c r="DW28" s="310" t="str">
        <f t="shared" si="135"/>
        <v>S</v>
      </c>
      <c r="DX28" s="61">
        <f t="shared" si="18"/>
        <v>0</v>
      </c>
      <c r="DY28" s="242" t="str">
        <f>IF(details!AW28="","",details!AW28)</f>
        <v>a</v>
      </c>
      <c r="DZ28" s="83" t="str">
        <f t="shared" si="136"/>
        <v>BIOLOGY</v>
      </c>
      <c r="EA28" s="242">
        <f>IF(details!AX28="","",details!AX28)</f>
        <v>10</v>
      </c>
      <c r="EB28" s="242">
        <f>IF(details!AY28="","",details!AY28)</f>
        <v>10</v>
      </c>
      <c r="EC28" s="242">
        <f>IF(details!AZ28="","",details!AZ28)</f>
        <v>10</v>
      </c>
      <c r="ED28" s="151">
        <f t="shared" si="137"/>
        <v>30</v>
      </c>
      <c r="EE28" s="242" t="str">
        <f>IF(details!BA28="","",details!BA28)</f>
        <v/>
      </c>
      <c r="EF28" s="242">
        <f>IF(details!BB28="","",details!BB28)</f>
        <v>50</v>
      </c>
      <c r="EG28" s="242">
        <f>IF(details!BC28="","",details!BC28)</f>
        <v>20</v>
      </c>
      <c r="EH28" s="151">
        <f t="shared" si="138"/>
        <v>70</v>
      </c>
      <c r="EI28" s="482">
        <f t="shared" si="139"/>
        <v>80</v>
      </c>
      <c r="EJ28" s="482">
        <f t="shared" si="140"/>
        <v>100</v>
      </c>
      <c r="EK28" s="242">
        <f>IF(details!BD28="","",details!BD28)</f>
        <v>70</v>
      </c>
      <c r="EL28" s="242">
        <f>IF(details!BE28="","",details!BE28)</f>
        <v>30</v>
      </c>
      <c r="EM28" s="151">
        <f t="shared" si="141"/>
        <v>100</v>
      </c>
      <c r="EN28" s="151">
        <f t="shared" si="142"/>
        <v>150</v>
      </c>
      <c r="EO28" s="151">
        <f t="shared" si="143"/>
        <v>50</v>
      </c>
      <c r="EP28" s="304">
        <f t="shared" si="144"/>
        <v>200</v>
      </c>
      <c r="EQ28" s="263">
        <f t="shared" si="145"/>
        <v>0</v>
      </c>
      <c r="ER28" s="310">
        <f t="shared" si="146"/>
        <v>0</v>
      </c>
      <c r="ES28" s="61">
        <f t="shared" si="147"/>
        <v>70</v>
      </c>
      <c r="ET28" s="61">
        <f t="shared" si="148"/>
        <v>30</v>
      </c>
      <c r="EU28" s="61">
        <f t="shared" si="149"/>
        <v>20</v>
      </c>
      <c r="EV28" s="61">
        <f t="shared" si="150"/>
        <v>150</v>
      </c>
      <c r="EW28" s="61">
        <f t="shared" si="151"/>
        <v>50</v>
      </c>
      <c r="EX28" s="263">
        <f t="shared" si="152"/>
        <v>200</v>
      </c>
      <c r="EY28" s="310"/>
      <c r="EZ28" s="61" t="str">
        <f t="shared" si="153"/>
        <v>P</v>
      </c>
      <c r="FA28" s="61" t="str">
        <f t="shared" si="154"/>
        <v>P</v>
      </c>
      <c r="FB28" s="310" t="str">
        <f t="shared" si="155"/>
        <v>I</v>
      </c>
      <c r="FC28" s="242">
        <f>IF(details!BF28="","",details!BF28)</f>
        <v>10</v>
      </c>
      <c r="FD28" s="242">
        <f>IF(details!BG28="","",details!BG28)</f>
        <v>10</v>
      </c>
      <c r="FE28" s="242">
        <f>IF(details!BH28="","",details!BH28)</f>
        <v>10</v>
      </c>
      <c r="FF28" s="151">
        <f t="shared" si="156"/>
        <v>30</v>
      </c>
      <c r="FG28" s="242">
        <f>IF(details!BI28="","",details!BI28)</f>
        <v>70</v>
      </c>
      <c r="FH28" s="151">
        <f t="shared" si="157"/>
        <v>100</v>
      </c>
      <c r="FI28" s="242">
        <f>IF(details!BJ28="","",details!BJ28)</f>
        <v>100</v>
      </c>
      <c r="FJ28" s="298">
        <f t="shared" si="158"/>
        <v>200</v>
      </c>
      <c r="FK28" s="310">
        <f t="shared" si="159"/>
        <v>0</v>
      </c>
      <c r="FL28" s="310">
        <f t="shared" si="160"/>
        <v>0</v>
      </c>
      <c r="FM28" s="61">
        <f t="shared" si="161"/>
        <v>200</v>
      </c>
      <c r="FN28" s="310" t="str">
        <f t="shared" si="162"/>
        <v/>
      </c>
      <c r="FO28" s="310" t="str">
        <f t="shared" si="35"/>
        <v>A</v>
      </c>
      <c r="FP28" s="242">
        <f>IF(details!BK28="","",details!BK28)</f>
        <v>30</v>
      </c>
      <c r="FQ28" s="242">
        <f>IF(details!BL28="","",details!BL28)</f>
        <v>30</v>
      </c>
      <c r="FR28" s="242">
        <f>IF(details!BM28="","",details!BM28)</f>
        <v>40</v>
      </c>
      <c r="FS28" s="298">
        <f t="shared" si="163"/>
        <v>100</v>
      </c>
      <c r="FT28" s="310">
        <f t="shared" si="164"/>
        <v>0</v>
      </c>
      <c r="FU28" s="310">
        <f t="shared" si="165"/>
        <v>0</v>
      </c>
      <c r="FV28" s="61">
        <f t="shared" si="166"/>
        <v>100</v>
      </c>
      <c r="FW28" s="310" t="str">
        <f t="shared" si="167"/>
        <v/>
      </c>
      <c r="FX28" s="310" t="str">
        <f t="shared" si="36"/>
        <v>A</v>
      </c>
      <c r="FY28" s="310" t="str">
        <f t="shared" si="37"/>
        <v>D</v>
      </c>
      <c r="FZ28" s="310" t="str">
        <f t="shared" si="38"/>
        <v>D</v>
      </c>
      <c r="GA28" s="310" t="str">
        <f t="shared" si="39"/>
        <v>D</v>
      </c>
      <c r="GB28" s="310" t="str">
        <f t="shared" si="40"/>
        <v>D</v>
      </c>
      <c r="GC28" s="310" t="str">
        <f t="shared" si="41"/>
        <v>S</v>
      </c>
      <c r="GD28" s="310">
        <f t="shared" si="168"/>
        <v>0</v>
      </c>
      <c r="GE28" s="310">
        <f t="shared" si="169"/>
        <v>1</v>
      </c>
      <c r="GF28" s="310">
        <f t="shared" si="170"/>
        <v>0</v>
      </c>
      <c r="GG28" s="310">
        <f t="shared" si="171"/>
        <v>0</v>
      </c>
      <c r="GH28" s="310">
        <f t="shared" si="172"/>
        <v>0</v>
      </c>
      <c r="GI28" s="310" t="str">
        <f t="shared" si="173"/>
        <v/>
      </c>
      <c r="GJ28" s="69" t="str">
        <f t="shared" si="42"/>
        <v>SUPPL.</v>
      </c>
      <c r="GK28" s="63">
        <f>IF(details!CT28="","",details!CT28)</f>
        <v>130</v>
      </c>
      <c r="GL28" s="64" t="str">
        <f>IF(details!CU28="","",details!CU28)</f>
        <v/>
      </c>
      <c r="GM28" s="63">
        <f>IF(details!CX28="","",details!CX28)</f>
        <v>206</v>
      </c>
      <c r="GN28" s="64" t="str">
        <f>IF(details!CY28="","",details!CY28)</f>
        <v/>
      </c>
      <c r="GO28" s="63">
        <f>IF(details!DB28="","",details!DB28)</f>
        <v>264</v>
      </c>
      <c r="GP28" s="64" t="str">
        <f>IF(details!DC28="","",details!DC28)</f>
        <v/>
      </c>
      <c r="GQ28" s="63">
        <f>IF(details!DF28="","",details!DF28)</f>
        <v>316</v>
      </c>
      <c r="GR28" s="64" t="str">
        <f>IF(details!DG28="","",details!DG28)</f>
        <v/>
      </c>
      <c r="GS28" s="63">
        <f>IF(details!DJ28="","",details!DJ28)</f>
        <v>362</v>
      </c>
      <c r="GT28" s="64">
        <f>IF(details!DK28="","",details!DK28)</f>
        <v>0</v>
      </c>
      <c r="GU28" s="274">
        <f t="shared" si="207"/>
        <v>0</v>
      </c>
      <c r="GV28" s="242" t="str">
        <f t="shared" si="43"/>
        <v>D</v>
      </c>
      <c r="GW28" s="242" t="str">
        <f t="shared" si="174"/>
        <v/>
      </c>
      <c r="GX28" s="353" t="str">
        <f t="shared" si="44"/>
        <v/>
      </c>
      <c r="GY28" s="242" t="str">
        <f t="shared" si="45"/>
        <v>D</v>
      </c>
      <c r="GZ28" s="72" t="str">
        <f t="shared" si="175"/>
        <v/>
      </c>
      <c r="HA28" s="353" t="str">
        <f t="shared" si="46"/>
        <v/>
      </c>
      <c r="HB28" s="73" t="str">
        <f t="shared" si="47"/>
        <v>D</v>
      </c>
      <c r="HC28" s="242" t="str">
        <f t="shared" si="48"/>
        <v/>
      </c>
      <c r="HD28" s="242" t="str">
        <f t="shared" si="49"/>
        <v>D</v>
      </c>
      <c r="HE28" s="242" t="str">
        <f t="shared" si="50"/>
        <v/>
      </c>
      <c r="HF28" s="242" t="str">
        <f t="shared" si="51"/>
        <v/>
      </c>
      <c r="HG28" s="276" t="str">
        <f t="shared" si="52"/>
        <v/>
      </c>
      <c r="HH28" s="242" t="str">
        <f t="shared" si="53"/>
        <v/>
      </c>
      <c r="HI28" s="242" t="str">
        <f t="shared" si="54"/>
        <v/>
      </c>
      <c r="HJ28" s="242" t="str">
        <f t="shared" si="55"/>
        <v/>
      </c>
      <c r="HK28" s="242" t="str">
        <f t="shared" si="56"/>
        <v/>
      </c>
      <c r="HL28" s="353" t="str">
        <f t="shared" si="57"/>
        <v/>
      </c>
      <c r="HM28" s="73" t="str">
        <f t="shared" si="58"/>
        <v>D</v>
      </c>
      <c r="HN28" s="242" t="str">
        <f t="shared" si="59"/>
        <v/>
      </c>
      <c r="HO28" s="242" t="str">
        <f t="shared" si="60"/>
        <v>D</v>
      </c>
      <c r="HP28" s="242" t="str">
        <f t="shared" si="61"/>
        <v/>
      </c>
      <c r="HQ28" s="242" t="str">
        <f t="shared" si="62"/>
        <v/>
      </c>
      <c r="HR28" s="354" t="str">
        <f t="shared" si="63"/>
        <v/>
      </c>
      <c r="HS28" s="302" t="str">
        <f t="shared" si="64"/>
        <v/>
      </c>
      <c r="HT28" s="242" t="str">
        <f t="shared" si="65"/>
        <v/>
      </c>
      <c r="HU28" s="242" t="str">
        <f t="shared" si="66"/>
        <v/>
      </c>
      <c r="HV28" s="242" t="str">
        <f t="shared" si="67"/>
        <v/>
      </c>
      <c r="HW28" s="353" t="str">
        <f t="shared" si="68"/>
        <v/>
      </c>
      <c r="HX28" s="73" t="str">
        <f t="shared" si="69"/>
        <v>S</v>
      </c>
      <c r="HY28" s="242" t="str">
        <f t="shared" si="70"/>
        <v/>
      </c>
      <c r="HZ28" s="242" t="str">
        <f t="shared" si="71"/>
        <v>S</v>
      </c>
      <c r="IA28" s="242" t="str">
        <f t="shared" si="72"/>
        <v/>
      </c>
      <c r="IB28" s="242" t="str">
        <f t="shared" si="73"/>
        <v/>
      </c>
      <c r="IC28" s="242" t="str">
        <f t="shared" si="74"/>
        <v/>
      </c>
      <c r="ID28" s="242" t="str">
        <f t="shared" si="75"/>
        <v/>
      </c>
      <c r="IE28" s="242" t="str">
        <f t="shared" si="76"/>
        <v/>
      </c>
      <c r="IF28" s="242" t="str">
        <f t="shared" si="77"/>
        <v/>
      </c>
      <c r="IG28" s="242" t="str">
        <f t="shared" si="78"/>
        <v/>
      </c>
      <c r="IH28" s="353" t="str">
        <f t="shared" si="79"/>
        <v/>
      </c>
      <c r="II28" s="242" t="str">
        <f t="shared" si="80"/>
        <v>A</v>
      </c>
      <c r="IJ28" s="242" t="str">
        <f t="shared" si="81"/>
        <v>A</v>
      </c>
      <c r="IK28" s="242" t="str">
        <f t="shared" si="82"/>
        <v xml:space="preserve">    </v>
      </c>
      <c r="IL28" s="242" t="str">
        <f t="shared" si="83"/>
        <v xml:space="preserve">    MATHEMATICS</v>
      </c>
      <c r="IM28" s="242" t="str">
        <f t="shared" si="84"/>
        <v xml:space="preserve">    </v>
      </c>
      <c r="IN28" s="242" t="str">
        <f t="shared" si="85"/>
        <v xml:space="preserve">        </v>
      </c>
      <c r="IO28" s="242" t="str">
        <f t="shared" si="86"/>
        <v xml:space="preserve">HINDI COMPULSORY  PHYSICS CHEMISTRY </v>
      </c>
      <c r="IP28" s="242" t="str">
        <f t="shared" si="87"/>
        <v>SUPPL.</v>
      </c>
      <c r="IQ28" s="62">
        <f t="shared" si="176"/>
        <v>898</v>
      </c>
      <c r="IR28" s="68">
        <f t="shared" si="88"/>
        <v>89.8</v>
      </c>
      <c r="IS28" s="242" t="str">
        <f t="shared" si="89"/>
        <v/>
      </c>
      <c r="IT28" s="70" t="str">
        <f t="shared" si="90"/>
        <v/>
      </c>
      <c r="IU28" s="71" t="str" cm="1">
        <f t="array" ref="IU28">IF(IT28="","",SUMPRODUCT((IT28&lt;IT$9:IT$108)/COUNTIF(IT$9:IT$108,IT$9:IT$108)))</f>
        <v/>
      </c>
      <c r="IV28" s="242" t="str">
        <f>IF(OR(IP28="SUPPL.",IP28="RE-EXAM."),'result subject-wise'!AR28,IP28)</f>
        <v/>
      </c>
      <c r="IW28" s="355" t="str">
        <f t="shared" si="91"/>
        <v/>
      </c>
      <c r="IX28" s="356">
        <f t="shared" si="92"/>
        <v>89.8</v>
      </c>
      <c r="IY28" s="242" t="str">
        <f t="shared" si="28"/>
        <v/>
      </c>
      <c r="IZ28" s="183"/>
      <c r="JA28" s="276" t="str">
        <f t="shared" si="177"/>
        <v/>
      </c>
      <c r="JB28" s="357" t="str">
        <f>'full report'!Y549</f>
        <v/>
      </c>
      <c r="JC28" s="352"/>
      <c r="JD28"/>
      <c r="JE28" s="979"/>
      <c r="JF28" s="974"/>
      <c r="JG28" s="974"/>
      <c r="JH28" s="974"/>
      <c r="JI28" s="974"/>
      <c r="JJ28" s="282"/>
      <c r="JK28" s="282"/>
      <c r="JL28" s="282"/>
      <c r="JM28" s="1000"/>
      <c r="JN28" s="1001"/>
      <c r="JO28" s="1001"/>
      <c r="JP28" s="1001"/>
      <c r="JQ28" s="1001"/>
      <c r="JR28" s="1001"/>
      <c r="JS28" s="1001"/>
      <c r="JT28" s="1001"/>
      <c r="JU28" s="1001"/>
      <c r="JV28" s="1001"/>
      <c r="JW28" s="1001"/>
      <c r="JX28" s="1001"/>
      <c r="JY28" s="1001"/>
      <c r="JZ28" s="1001"/>
      <c r="KA28" s="1001"/>
      <c r="KB28" s="1002"/>
      <c r="KC28" s="178"/>
      <c r="KD28" s="178"/>
      <c r="KE28" s="178"/>
      <c r="KF28" s="178"/>
      <c r="KG28" s="178"/>
      <c r="KH28" s="178"/>
    </row>
    <row r="29" spans="1:294" s="276" customFormat="1" ht="13" customHeight="1">
      <c r="A29" s="313">
        <f>IF(details!A29="","",details!A29)</f>
        <v>21</v>
      </c>
      <c r="B29" s="242" t="str">
        <f>IF(details!B29="","",details!B29)</f>
        <v/>
      </c>
      <c r="C29" s="242" t="str">
        <f>IF(details!C29="","",details!C29)</f>
        <v/>
      </c>
      <c r="D29" s="242" t="str">
        <f>IF(details!D29="","",details!D29)</f>
        <v/>
      </c>
      <c r="E29" s="304">
        <f>IF(details!E29="","",details!E29)</f>
        <v>11121</v>
      </c>
      <c r="F29" s="67" t="str">
        <f>IF(details!F29="","",details!F29)</f>
        <v/>
      </c>
      <c r="G29" s="83" t="str">
        <f>IF(details!G29="","",details!G29)</f>
        <v>A 021</v>
      </c>
      <c r="H29" s="83" t="str">
        <f>IF(details!H29="","",details!H29)</f>
        <v>B 021</v>
      </c>
      <c r="I29" s="83" t="str">
        <f>IF(details!I29="","",details!I29)</f>
        <v>C 021</v>
      </c>
      <c r="J29" s="242">
        <f>IF(details!J29="","",details!J29)</f>
        <v>10</v>
      </c>
      <c r="K29" s="242">
        <f>IF(details!K29="","",details!K29)</f>
        <v>10</v>
      </c>
      <c r="L29" s="242">
        <f>IF(details!L29="","",details!L29)</f>
        <v>8</v>
      </c>
      <c r="M29" s="151">
        <f t="shared" si="93"/>
        <v>28</v>
      </c>
      <c r="N29" s="479">
        <f>IF(details!M29="","",details!M29)</f>
        <v>2</v>
      </c>
      <c r="O29" s="242">
        <f>IF(details!N29="","",details!N29)</f>
        <v>70</v>
      </c>
      <c r="P29" s="151">
        <f t="shared" si="94"/>
        <v>100</v>
      </c>
      <c r="Q29" s="242">
        <f>IF(details!O29="","",details!O29)</f>
        <v>100</v>
      </c>
      <c r="R29" s="298">
        <f t="shared" si="95"/>
        <v>200</v>
      </c>
      <c r="S29" s="310">
        <f t="shared" si="211"/>
        <v>0</v>
      </c>
      <c r="T29" s="61">
        <f t="shared" si="20"/>
        <v>200</v>
      </c>
      <c r="U29" s="310" t="str">
        <f t="shared" si="29"/>
        <v/>
      </c>
      <c r="V29" s="310" t="str">
        <f t="shared" si="21"/>
        <v>P</v>
      </c>
      <c r="W29" s="310" t="str">
        <f t="shared" si="30"/>
        <v>D</v>
      </c>
      <c r="X29" s="242">
        <f>IF(details!P29="","",details!P29)</f>
        <v>10</v>
      </c>
      <c r="Y29" s="242">
        <f>IF(details!Q29="","",details!Q29)</f>
        <v>10</v>
      </c>
      <c r="Z29" s="242">
        <f>IF(details!R29="","",details!R29)</f>
        <v>8</v>
      </c>
      <c r="AA29" s="151">
        <f t="shared" si="96"/>
        <v>28</v>
      </c>
      <c r="AB29" s="479">
        <f>IF(details!S29="","",details!S29)</f>
        <v>2</v>
      </c>
      <c r="AC29" s="242">
        <f>IF(details!T29="","",details!T29)</f>
        <v>70</v>
      </c>
      <c r="AD29" s="151">
        <f t="shared" si="97"/>
        <v>100</v>
      </c>
      <c r="AE29" s="242">
        <f>IF(details!U29="","",details!U29)</f>
        <v>100</v>
      </c>
      <c r="AF29" s="298">
        <f t="shared" si="98"/>
        <v>200</v>
      </c>
      <c r="AG29" s="310">
        <f t="shared" si="210"/>
        <v>0</v>
      </c>
      <c r="AH29" s="61">
        <f t="shared" si="22"/>
        <v>200</v>
      </c>
      <c r="AI29" s="310" t="str">
        <f t="shared" si="31"/>
        <v/>
      </c>
      <c r="AJ29" s="310" t="str">
        <f t="shared" si="99"/>
        <v>P</v>
      </c>
      <c r="AK29" s="310" t="str">
        <f t="shared" si="100"/>
        <v>D</v>
      </c>
      <c r="AL29" s="242" t="str">
        <f>IF(details!V29="","",details!V29)</f>
        <v>b</v>
      </c>
      <c r="AM29" s="83" t="str">
        <f t="shared" si="101"/>
        <v>PHYSICS</v>
      </c>
      <c r="AN29" s="242">
        <f>IF(details!W29="","",details!W29)</f>
        <v>10</v>
      </c>
      <c r="AO29" s="242">
        <f>IF(details!X29="","",details!X29)</f>
        <v>10</v>
      </c>
      <c r="AP29" s="242">
        <f>IF(details!Y29="","",details!Y29)</f>
        <v>9</v>
      </c>
      <c r="AQ29" s="151">
        <f t="shared" si="102"/>
        <v>29</v>
      </c>
      <c r="AR29" s="479">
        <f>IF(details!Z29="","",details!Z29)</f>
        <v>1</v>
      </c>
      <c r="AS29" s="242">
        <f>IF(details!AA29="","",details!AA29)</f>
        <v>30</v>
      </c>
      <c r="AT29" s="242">
        <f>IF(details!AB29="","",details!AB29)</f>
        <v>20</v>
      </c>
      <c r="AU29" s="151">
        <f t="shared" si="103"/>
        <v>50</v>
      </c>
      <c r="AV29" s="482">
        <f t="shared" si="23"/>
        <v>60</v>
      </c>
      <c r="AW29" s="482">
        <f t="shared" si="24"/>
        <v>80</v>
      </c>
      <c r="AX29" s="242">
        <f>IF(details!AC29="","",details!AC29)</f>
        <v>70</v>
      </c>
      <c r="AY29" s="242">
        <f>IF(details!AD29="","",details!AD29)</f>
        <v>30</v>
      </c>
      <c r="AZ29" s="151">
        <f t="shared" si="104"/>
        <v>100</v>
      </c>
      <c r="BA29" s="151">
        <f t="shared" si="105"/>
        <v>130</v>
      </c>
      <c r="BB29" s="151">
        <f t="shared" si="106"/>
        <v>50</v>
      </c>
      <c r="BC29" s="304">
        <f t="shared" si="107"/>
        <v>180</v>
      </c>
      <c r="BD29" s="263">
        <f t="shared" si="108"/>
        <v>0</v>
      </c>
      <c r="BE29" s="310">
        <f t="shared" si="109"/>
        <v>0</v>
      </c>
      <c r="BF29" s="61">
        <f t="shared" si="1"/>
        <v>70</v>
      </c>
      <c r="BG29" s="61">
        <f t="shared" si="110"/>
        <v>30</v>
      </c>
      <c r="BH29" s="61">
        <f t="shared" si="111"/>
        <v>20</v>
      </c>
      <c r="BI29" s="61">
        <f t="shared" si="2"/>
        <v>150</v>
      </c>
      <c r="BJ29" s="61">
        <f t="shared" si="3"/>
        <v>50</v>
      </c>
      <c r="BK29" s="263">
        <f t="shared" si="4"/>
        <v>200</v>
      </c>
      <c r="BL29" s="310" t="str">
        <f t="shared" si="5"/>
        <v/>
      </c>
      <c r="BM29" s="61" t="str">
        <f t="shared" si="6"/>
        <v>P</v>
      </c>
      <c r="BN29" s="61" t="str">
        <f t="shared" si="7"/>
        <v>P</v>
      </c>
      <c r="BO29" s="310" t="str">
        <f t="shared" si="8"/>
        <v>D</v>
      </c>
      <c r="BP29" s="242" t="str">
        <f>IF(details!AE29="","",details!AE29)</f>
        <v>b</v>
      </c>
      <c r="BQ29" s="83" t="str">
        <f t="shared" si="112"/>
        <v>CHEMISTRY</v>
      </c>
      <c r="BR29" s="242">
        <f>IF(details!AF29="","",details!AF29)</f>
        <v>10</v>
      </c>
      <c r="BS29" s="242">
        <f>IF(details!AG29="","",details!AG29)</f>
        <v>10</v>
      </c>
      <c r="BT29" s="242">
        <f>IF(details!AH29="","",details!AH29)</f>
        <v>9</v>
      </c>
      <c r="BU29" s="151">
        <f t="shared" si="113"/>
        <v>29</v>
      </c>
      <c r="BV29" s="479">
        <f>IF(details!AI29="","",details!AI29)</f>
        <v>1</v>
      </c>
      <c r="BW29" s="242">
        <f>IF(details!AJ29="","",details!AJ29)</f>
        <v>50</v>
      </c>
      <c r="BX29" s="242">
        <f>IF(details!AK29="","",details!AK29)</f>
        <v>20</v>
      </c>
      <c r="BY29" s="151">
        <f t="shared" si="114"/>
        <v>70</v>
      </c>
      <c r="BZ29" s="482">
        <f t="shared" si="115"/>
        <v>80</v>
      </c>
      <c r="CA29" s="482">
        <f t="shared" si="116"/>
        <v>100</v>
      </c>
      <c r="CB29" s="242">
        <f>IF(details!AL29="","",details!AL29)</f>
        <v>70</v>
      </c>
      <c r="CC29" s="242">
        <f>IF(details!AM29="","",details!AM29)</f>
        <v>30</v>
      </c>
      <c r="CD29" s="151">
        <f t="shared" si="117"/>
        <v>100</v>
      </c>
      <c r="CE29" s="151">
        <f t="shared" si="118"/>
        <v>150</v>
      </c>
      <c r="CF29" s="151">
        <f t="shared" si="119"/>
        <v>50</v>
      </c>
      <c r="CG29" s="304">
        <f t="shared" si="32"/>
        <v>200</v>
      </c>
      <c r="CH29" s="263">
        <f t="shared" si="9"/>
        <v>0</v>
      </c>
      <c r="CI29" s="310">
        <f t="shared" si="10"/>
        <v>0</v>
      </c>
      <c r="CJ29" s="61">
        <f t="shared" si="11"/>
        <v>70</v>
      </c>
      <c r="CK29" s="61">
        <f t="shared" si="33"/>
        <v>30</v>
      </c>
      <c r="CL29" s="61">
        <f t="shared" si="120"/>
        <v>20</v>
      </c>
      <c r="CM29" s="61">
        <f t="shared" si="12"/>
        <v>150</v>
      </c>
      <c r="CN29" s="61">
        <f t="shared" si="13"/>
        <v>50</v>
      </c>
      <c r="CO29" s="263">
        <f t="shared" si="14"/>
        <v>200</v>
      </c>
      <c r="CP29" s="310" t="str">
        <f t="shared" si="15"/>
        <v/>
      </c>
      <c r="CQ29" s="61" t="str">
        <f t="shared" si="16"/>
        <v>P</v>
      </c>
      <c r="CR29" s="61" t="str">
        <f t="shared" si="17"/>
        <v>P</v>
      </c>
      <c r="CS29" s="310" t="str">
        <f t="shared" si="25"/>
        <v>D</v>
      </c>
      <c r="CT29" s="242" t="str">
        <f>IF(details!AN29="","",details!AN29)</f>
        <v>b</v>
      </c>
      <c r="CU29" s="83" t="str">
        <f t="shared" si="121"/>
        <v>MATHEMATICS</v>
      </c>
      <c r="CV29" s="242">
        <f>IF(details!AO29="","",details!AO29)</f>
        <v>10</v>
      </c>
      <c r="CW29" s="242">
        <f>IF(details!AP29="","",details!AP29)</f>
        <v>10</v>
      </c>
      <c r="CX29" s="242">
        <f>IF(details!AQ29="","",details!AQ29)</f>
        <v>9</v>
      </c>
      <c r="CY29" s="151">
        <f t="shared" si="122"/>
        <v>29</v>
      </c>
      <c r="CZ29" s="479">
        <f>IF(details!AR29="","",details!AR29)</f>
        <v>1</v>
      </c>
      <c r="DA29" s="242">
        <f>IF(details!AS29="","",details!AS29)</f>
        <v>70</v>
      </c>
      <c r="DB29" s="242" t="str">
        <f>IF(details!AT29="","",details!AT29)</f>
        <v/>
      </c>
      <c r="DC29" s="151">
        <f t="shared" si="123"/>
        <v>70</v>
      </c>
      <c r="DD29" s="482">
        <f t="shared" si="124"/>
        <v>100</v>
      </c>
      <c r="DE29" s="482">
        <f t="shared" si="125"/>
        <v>100</v>
      </c>
      <c r="DF29" s="242">
        <f>IF(details!AU29="","",details!AU29)</f>
        <v>18</v>
      </c>
      <c r="DG29" s="242" t="str">
        <f>IF(details!AV29="","",details!AV29)</f>
        <v/>
      </c>
      <c r="DH29" s="151">
        <f t="shared" si="204"/>
        <v>18</v>
      </c>
      <c r="DI29" s="151">
        <f t="shared" si="205"/>
        <v>118</v>
      </c>
      <c r="DJ29" s="151" t="str">
        <f t="shared" si="126"/>
        <v/>
      </c>
      <c r="DK29" s="304">
        <f t="shared" si="206"/>
        <v>118</v>
      </c>
      <c r="DL29" s="263">
        <f t="shared" si="127"/>
        <v>0</v>
      </c>
      <c r="DM29" s="310" t="str">
        <f t="shared" si="128"/>
        <v/>
      </c>
      <c r="DN29" s="61">
        <f t="shared" si="129"/>
        <v>100</v>
      </c>
      <c r="DO29" s="61" t="str">
        <f t="shared" si="26"/>
        <v/>
      </c>
      <c r="DP29" s="61" t="str">
        <f t="shared" si="27"/>
        <v/>
      </c>
      <c r="DQ29" s="61">
        <f t="shared" si="130"/>
        <v>200</v>
      </c>
      <c r="DR29" s="61" t="str">
        <f t="shared" si="131"/>
        <v/>
      </c>
      <c r="DS29" s="263">
        <f t="shared" si="34"/>
        <v>200</v>
      </c>
      <c r="DT29" s="310" t="str">
        <f t="shared" si="132"/>
        <v/>
      </c>
      <c r="DU29" s="61" t="str">
        <f t="shared" si="133"/>
        <v>S</v>
      </c>
      <c r="DV29" s="61" t="str">
        <f t="shared" si="134"/>
        <v/>
      </c>
      <c r="DW29" s="310" t="str">
        <f t="shared" si="135"/>
        <v>S</v>
      </c>
      <c r="DX29" s="61">
        <f t="shared" si="18"/>
        <v>0</v>
      </c>
      <c r="DY29" s="242" t="str">
        <f>IF(details!AW29="","",details!AW29)</f>
        <v>a</v>
      </c>
      <c r="DZ29" s="83" t="str">
        <f t="shared" si="136"/>
        <v>BIOLOGY</v>
      </c>
      <c r="EA29" s="242">
        <f>IF(details!AX29="","",details!AX29)</f>
        <v>10</v>
      </c>
      <c r="EB29" s="242">
        <f>IF(details!AY29="","",details!AY29)</f>
        <v>10</v>
      </c>
      <c r="EC29" s="242">
        <f>IF(details!AZ29="","",details!AZ29)</f>
        <v>10</v>
      </c>
      <c r="ED29" s="151">
        <f t="shared" si="137"/>
        <v>30</v>
      </c>
      <c r="EE29" s="242" t="str">
        <f>IF(details!BA29="","",details!BA29)</f>
        <v/>
      </c>
      <c r="EF29" s="242">
        <f>IF(details!BB29="","",details!BB29)</f>
        <v>50</v>
      </c>
      <c r="EG29" s="242">
        <f>IF(details!BC29="","",details!BC29)</f>
        <v>20</v>
      </c>
      <c r="EH29" s="151">
        <f t="shared" si="138"/>
        <v>70</v>
      </c>
      <c r="EI29" s="482">
        <f t="shared" si="139"/>
        <v>80</v>
      </c>
      <c r="EJ29" s="482">
        <f t="shared" si="140"/>
        <v>100</v>
      </c>
      <c r="EK29" s="242">
        <f>IF(details!BD29="","",details!BD29)</f>
        <v>70</v>
      </c>
      <c r="EL29" s="242">
        <f>IF(details!BE29="","",details!BE29)</f>
        <v>30</v>
      </c>
      <c r="EM29" s="151">
        <f t="shared" si="141"/>
        <v>100</v>
      </c>
      <c r="EN29" s="151">
        <f t="shared" si="142"/>
        <v>150</v>
      </c>
      <c r="EO29" s="151">
        <f t="shared" si="143"/>
        <v>50</v>
      </c>
      <c r="EP29" s="304">
        <f t="shared" si="144"/>
        <v>200</v>
      </c>
      <c r="EQ29" s="263">
        <f t="shared" si="145"/>
        <v>0</v>
      </c>
      <c r="ER29" s="310">
        <f t="shared" si="146"/>
        <v>0</v>
      </c>
      <c r="ES29" s="61">
        <f t="shared" si="147"/>
        <v>70</v>
      </c>
      <c r="ET29" s="61">
        <f t="shared" si="148"/>
        <v>30</v>
      </c>
      <c r="EU29" s="61">
        <f t="shared" si="149"/>
        <v>20</v>
      </c>
      <c r="EV29" s="61">
        <f t="shared" si="150"/>
        <v>150</v>
      </c>
      <c r="EW29" s="61">
        <f t="shared" si="151"/>
        <v>50</v>
      </c>
      <c r="EX29" s="263">
        <f t="shared" si="152"/>
        <v>200</v>
      </c>
      <c r="EY29" s="310"/>
      <c r="EZ29" s="61" t="str">
        <f t="shared" si="153"/>
        <v>P</v>
      </c>
      <c r="FA29" s="61" t="str">
        <f t="shared" si="154"/>
        <v>P</v>
      </c>
      <c r="FB29" s="310" t="str">
        <f t="shared" si="155"/>
        <v>I</v>
      </c>
      <c r="FC29" s="242">
        <f>IF(details!BF29="","",details!BF29)</f>
        <v>10</v>
      </c>
      <c r="FD29" s="242">
        <f>IF(details!BG29="","",details!BG29)</f>
        <v>10</v>
      </c>
      <c r="FE29" s="242">
        <f>IF(details!BH29="","",details!BH29)</f>
        <v>10</v>
      </c>
      <c r="FF29" s="151">
        <f t="shared" si="156"/>
        <v>30</v>
      </c>
      <c r="FG29" s="242">
        <f>IF(details!BI29="","",details!BI29)</f>
        <v>70</v>
      </c>
      <c r="FH29" s="151">
        <f t="shared" si="157"/>
        <v>100</v>
      </c>
      <c r="FI29" s="242">
        <f>IF(details!BJ29="","",details!BJ29)</f>
        <v>100</v>
      </c>
      <c r="FJ29" s="298">
        <f t="shared" si="158"/>
        <v>200</v>
      </c>
      <c r="FK29" s="310">
        <f t="shared" si="159"/>
        <v>0</v>
      </c>
      <c r="FL29" s="310">
        <f t="shared" si="160"/>
        <v>0</v>
      </c>
      <c r="FM29" s="61">
        <f t="shared" si="161"/>
        <v>200</v>
      </c>
      <c r="FN29" s="310" t="str">
        <f t="shared" si="162"/>
        <v/>
      </c>
      <c r="FO29" s="310" t="str">
        <f t="shared" si="35"/>
        <v>A</v>
      </c>
      <c r="FP29" s="242">
        <f>IF(details!BK29="","",details!BK29)</f>
        <v>30</v>
      </c>
      <c r="FQ29" s="242">
        <f>IF(details!BL29="","",details!BL29)</f>
        <v>30</v>
      </c>
      <c r="FR29" s="242">
        <f>IF(details!BM29="","",details!BM29)</f>
        <v>40</v>
      </c>
      <c r="FS29" s="298">
        <f t="shared" si="163"/>
        <v>100</v>
      </c>
      <c r="FT29" s="310">
        <f t="shared" si="164"/>
        <v>0</v>
      </c>
      <c r="FU29" s="310">
        <f t="shared" si="165"/>
        <v>0</v>
      </c>
      <c r="FV29" s="61">
        <f t="shared" si="166"/>
        <v>100</v>
      </c>
      <c r="FW29" s="310" t="str">
        <f t="shared" si="167"/>
        <v/>
      </c>
      <c r="FX29" s="310" t="str">
        <f t="shared" si="36"/>
        <v>A</v>
      </c>
      <c r="FY29" s="310" t="str">
        <f t="shared" si="37"/>
        <v>D</v>
      </c>
      <c r="FZ29" s="310" t="str">
        <f t="shared" si="38"/>
        <v>D</v>
      </c>
      <c r="GA29" s="310" t="str">
        <f t="shared" si="39"/>
        <v>D</v>
      </c>
      <c r="GB29" s="310" t="str">
        <f t="shared" si="40"/>
        <v>D</v>
      </c>
      <c r="GC29" s="310" t="str">
        <f t="shared" si="41"/>
        <v>S</v>
      </c>
      <c r="GD29" s="310">
        <f t="shared" si="168"/>
        <v>0</v>
      </c>
      <c r="GE29" s="310">
        <f t="shared" si="169"/>
        <v>1</v>
      </c>
      <c r="GF29" s="310">
        <f t="shared" si="170"/>
        <v>0</v>
      </c>
      <c r="GG29" s="310">
        <f t="shared" si="171"/>
        <v>0</v>
      </c>
      <c r="GH29" s="310">
        <f t="shared" si="172"/>
        <v>0</v>
      </c>
      <c r="GI29" s="310" t="str">
        <f t="shared" si="173"/>
        <v/>
      </c>
      <c r="GJ29" s="69" t="str">
        <f t="shared" si="42"/>
        <v>SUPPL.</v>
      </c>
      <c r="GK29" s="63">
        <f>IF(details!CT29="","",details!CT29)</f>
        <v>130</v>
      </c>
      <c r="GL29" s="64" t="str">
        <f>IF(details!CU29="","",details!CU29)</f>
        <v/>
      </c>
      <c r="GM29" s="63">
        <f>IF(details!CX29="","",details!CX29)</f>
        <v>206</v>
      </c>
      <c r="GN29" s="64" t="str">
        <f>IF(details!CY29="","",details!CY29)</f>
        <v/>
      </c>
      <c r="GO29" s="63">
        <f>IF(details!DB29="","",details!DB29)</f>
        <v>264</v>
      </c>
      <c r="GP29" s="64" t="str">
        <f>IF(details!DC29="","",details!DC29)</f>
        <v/>
      </c>
      <c r="GQ29" s="63">
        <f>IF(details!DF29="","",details!DF29)</f>
        <v>316</v>
      </c>
      <c r="GR29" s="64" t="str">
        <f>IF(details!DG29="","",details!DG29)</f>
        <v/>
      </c>
      <c r="GS29" s="63">
        <f>IF(details!DJ29="","",details!DJ29)</f>
        <v>362</v>
      </c>
      <c r="GT29" s="64">
        <f>IF(details!DK29="","",details!DK29)</f>
        <v>0</v>
      </c>
      <c r="GU29" s="274">
        <f t="shared" si="207"/>
        <v>0</v>
      </c>
      <c r="GV29" s="242" t="str">
        <f t="shared" si="43"/>
        <v>D</v>
      </c>
      <c r="GW29" s="242" t="str">
        <f t="shared" si="174"/>
        <v/>
      </c>
      <c r="GX29" s="353" t="str">
        <f t="shared" si="44"/>
        <v/>
      </c>
      <c r="GY29" s="242" t="str">
        <f t="shared" si="45"/>
        <v>D</v>
      </c>
      <c r="GZ29" s="72" t="str">
        <f t="shared" si="175"/>
        <v/>
      </c>
      <c r="HA29" s="353" t="str">
        <f t="shared" si="46"/>
        <v/>
      </c>
      <c r="HB29" s="73" t="str">
        <f t="shared" si="47"/>
        <v>D</v>
      </c>
      <c r="HC29" s="242" t="str">
        <f t="shared" si="48"/>
        <v/>
      </c>
      <c r="HD29" s="242" t="str">
        <f t="shared" si="49"/>
        <v>D</v>
      </c>
      <c r="HE29" s="242" t="str">
        <f t="shared" si="50"/>
        <v/>
      </c>
      <c r="HF29" s="242" t="str">
        <f t="shared" si="51"/>
        <v/>
      </c>
      <c r="HG29" s="276" t="str">
        <f t="shared" si="52"/>
        <v/>
      </c>
      <c r="HH29" s="242" t="str">
        <f t="shared" si="53"/>
        <v/>
      </c>
      <c r="HI29" s="242" t="str">
        <f t="shared" si="54"/>
        <v/>
      </c>
      <c r="HJ29" s="242" t="str">
        <f t="shared" si="55"/>
        <v/>
      </c>
      <c r="HK29" s="242" t="str">
        <f t="shared" si="56"/>
        <v/>
      </c>
      <c r="HL29" s="353" t="str">
        <f t="shared" si="57"/>
        <v/>
      </c>
      <c r="HM29" s="73" t="str">
        <f t="shared" si="58"/>
        <v>D</v>
      </c>
      <c r="HN29" s="242" t="str">
        <f t="shared" si="59"/>
        <v/>
      </c>
      <c r="HO29" s="242" t="str">
        <f t="shared" si="60"/>
        <v>D</v>
      </c>
      <c r="HP29" s="242" t="str">
        <f t="shared" si="61"/>
        <v/>
      </c>
      <c r="HQ29" s="242" t="str">
        <f t="shared" si="62"/>
        <v/>
      </c>
      <c r="HR29" s="354" t="str">
        <f t="shared" si="63"/>
        <v/>
      </c>
      <c r="HS29" s="302" t="str">
        <f t="shared" si="64"/>
        <v/>
      </c>
      <c r="HT29" s="242" t="str">
        <f t="shared" si="65"/>
        <v/>
      </c>
      <c r="HU29" s="242" t="str">
        <f t="shared" si="66"/>
        <v/>
      </c>
      <c r="HV29" s="242" t="str">
        <f t="shared" si="67"/>
        <v/>
      </c>
      <c r="HW29" s="353" t="str">
        <f t="shared" si="68"/>
        <v/>
      </c>
      <c r="HX29" s="73" t="str">
        <f t="shared" si="69"/>
        <v>S</v>
      </c>
      <c r="HY29" s="242" t="str">
        <f t="shared" si="70"/>
        <v/>
      </c>
      <c r="HZ29" s="242" t="str">
        <f t="shared" si="71"/>
        <v>S</v>
      </c>
      <c r="IA29" s="242" t="str">
        <f t="shared" si="72"/>
        <v/>
      </c>
      <c r="IB29" s="242" t="str">
        <f t="shared" si="73"/>
        <v/>
      </c>
      <c r="IC29" s="242" t="str">
        <f t="shared" si="74"/>
        <v/>
      </c>
      <c r="ID29" s="242" t="str">
        <f t="shared" si="75"/>
        <v/>
      </c>
      <c r="IE29" s="242" t="str">
        <f t="shared" si="76"/>
        <v/>
      </c>
      <c r="IF29" s="242" t="str">
        <f t="shared" si="77"/>
        <v/>
      </c>
      <c r="IG29" s="242" t="str">
        <f t="shared" si="78"/>
        <v/>
      </c>
      <c r="IH29" s="353" t="str">
        <f t="shared" si="79"/>
        <v/>
      </c>
      <c r="II29" s="242" t="str">
        <f t="shared" si="80"/>
        <v>A</v>
      </c>
      <c r="IJ29" s="242" t="str">
        <f t="shared" si="81"/>
        <v>A</v>
      </c>
      <c r="IK29" s="242" t="str">
        <f t="shared" si="82"/>
        <v xml:space="preserve">    </v>
      </c>
      <c r="IL29" s="242" t="str">
        <f t="shared" si="83"/>
        <v xml:space="preserve">    MATHEMATICS</v>
      </c>
      <c r="IM29" s="242" t="str">
        <f t="shared" si="84"/>
        <v xml:space="preserve">    </v>
      </c>
      <c r="IN29" s="242" t="str">
        <f t="shared" si="85"/>
        <v xml:space="preserve">        </v>
      </c>
      <c r="IO29" s="242" t="str">
        <f t="shared" si="86"/>
        <v xml:space="preserve">HINDI COMPULSORY  PHYSICS CHEMISTRY </v>
      </c>
      <c r="IP29" s="242" t="str">
        <f t="shared" si="87"/>
        <v>SUPPL.</v>
      </c>
      <c r="IQ29" s="62">
        <f t="shared" si="176"/>
        <v>898</v>
      </c>
      <c r="IR29" s="68">
        <f t="shared" si="88"/>
        <v>89.8</v>
      </c>
      <c r="IS29" s="242" t="str">
        <f t="shared" si="89"/>
        <v/>
      </c>
      <c r="IT29" s="70" t="str">
        <f t="shared" si="90"/>
        <v/>
      </c>
      <c r="IU29" s="71" t="str" cm="1">
        <f t="array" ref="IU29">IF(IT29="","",SUMPRODUCT((IT29&lt;IT$9:IT$108)/COUNTIF(IT$9:IT$108,IT$9:IT$108)))</f>
        <v/>
      </c>
      <c r="IV29" s="242" t="str">
        <f>IF(OR(IP29="SUPPL.",IP29="RE-EXAM."),'result subject-wise'!AR29,IP29)</f>
        <v/>
      </c>
      <c r="IW29" s="355" t="str">
        <f t="shared" si="91"/>
        <v/>
      </c>
      <c r="IX29" s="356">
        <f t="shared" si="92"/>
        <v>89.8</v>
      </c>
      <c r="IY29" s="242" t="str">
        <f t="shared" si="28"/>
        <v/>
      </c>
      <c r="IZ29" s="183"/>
      <c r="JA29" s="276" t="str">
        <f t="shared" si="177"/>
        <v/>
      </c>
      <c r="JB29" s="357" t="str">
        <f>'full report'!Y577</f>
        <v/>
      </c>
      <c r="JC29" s="352"/>
      <c r="JD29"/>
      <c r="JE29" s="388" t="s">
        <v>319</v>
      </c>
      <c r="JF29" s="978" t="str">
        <f>F3</f>
        <v>2024-25</v>
      </c>
      <c r="JG29" s="975"/>
      <c r="JH29" s="783" t="str">
        <f>A3</f>
        <v>11 'A'</v>
      </c>
      <c r="JI29" s="974"/>
      <c r="JJ29" s="346"/>
      <c r="JK29" s="346"/>
      <c r="JL29" s="346"/>
      <c r="JM29" s="964" t="str">
        <f>A1</f>
        <v>Govt. Hr. Sec. School,</v>
      </c>
      <c r="JN29" s="963"/>
      <c r="JO29" s="963"/>
      <c r="JP29" s="963"/>
      <c r="JQ29" s="963"/>
      <c r="JR29" s="963"/>
      <c r="JS29" s="963"/>
      <c r="JT29" s="963"/>
      <c r="JU29" s="963"/>
      <c r="JV29" s="963"/>
      <c r="JW29" s="963"/>
      <c r="JX29" s="963"/>
      <c r="JY29" s="963"/>
      <c r="JZ29" s="963"/>
      <c r="KA29" s="963"/>
      <c r="KB29" s="1003"/>
      <c r="KC29" s="178"/>
      <c r="KD29" s="178"/>
      <c r="KE29" s="178"/>
      <c r="KF29" s="178"/>
      <c r="KG29" s="178"/>
      <c r="KH29" s="178"/>
    </row>
    <row r="30" spans="1:294" s="276" customFormat="1" ht="13" customHeight="1">
      <c r="A30" s="313">
        <f>IF(details!A30="","",details!A30)</f>
        <v>22</v>
      </c>
      <c r="B30" s="242" t="str">
        <f>IF(details!B30="","",details!B30)</f>
        <v/>
      </c>
      <c r="C30" s="242" t="str">
        <f>IF(details!C30="","",details!C30)</f>
        <v/>
      </c>
      <c r="D30" s="242" t="str">
        <f>IF(details!D30="","",details!D30)</f>
        <v/>
      </c>
      <c r="E30" s="304">
        <f>IF(details!E30="","",details!E30)</f>
        <v>11122</v>
      </c>
      <c r="F30" s="67" t="str">
        <f>IF(details!F30="","",details!F30)</f>
        <v/>
      </c>
      <c r="G30" s="83" t="str">
        <f>IF(details!G30="","",details!G30)</f>
        <v>A 022</v>
      </c>
      <c r="H30" s="83" t="str">
        <f>IF(details!H30="","",details!H30)</f>
        <v>B 022</v>
      </c>
      <c r="I30" s="83" t="str">
        <f>IF(details!I30="","",details!I30)</f>
        <v>C 022</v>
      </c>
      <c r="J30" s="242">
        <f>IF(details!J30="","",details!J30)</f>
        <v>10</v>
      </c>
      <c r="K30" s="242">
        <f>IF(details!K30="","",details!K30)</f>
        <v>10</v>
      </c>
      <c r="L30" s="242">
        <f>IF(details!L30="","",details!L30)</f>
        <v>8</v>
      </c>
      <c r="M30" s="151">
        <f t="shared" si="93"/>
        <v>28</v>
      </c>
      <c r="N30" s="479">
        <f>IF(details!M30="","",details!M30)</f>
        <v>2</v>
      </c>
      <c r="O30" s="242">
        <f>IF(details!N30="","",details!N30)</f>
        <v>70</v>
      </c>
      <c r="P30" s="151">
        <f t="shared" si="94"/>
        <v>100</v>
      </c>
      <c r="Q30" s="242">
        <f>IF(details!O30="","",details!O30)</f>
        <v>100</v>
      </c>
      <c r="R30" s="298">
        <f t="shared" si="95"/>
        <v>200</v>
      </c>
      <c r="S30" s="310">
        <f t="shared" si="211"/>
        <v>0</v>
      </c>
      <c r="T30" s="61">
        <f t="shared" si="20"/>
        <v>200</v>
      </c>
      <c r="U30" s="310" t="str">
        <f t="shared" si="29"/>
        <v/>
      </c>
      <c r="V30" s="310" t="str">
        <f t="shared" si="21"/>
        <v>P</v>
      </c>
      <c r="W30" s="310" t="str">
        <f t="shared" si="30"/>
        <v>D</v>
      </c>
      <c r="X30" s="242">
        <f>IF(details!P30="","",details!P30)</f>
        <v>10</v>
      </c>
      <c r="Y30" s="242">
        <f>IF(details!Q30="","",details!Q30)</f>
        <v>10</v>
      </c>
      <c r="Z30" s="242">
        <f>IF(details!R30="","",details!R30)</f>
        <v>8</v>
      </c>
      <c r="AA30" s="151">
        <f t="shared" si="96"/>
        <v>28</v>
      </c>
      <c r="AB30" s="479">
        <f>IF(details!S30="","",details!S30)</f>
        <v>2</v>
      </c>
      <c r="AC30" s="242">
        <f>IF(details!T30="","",details!T30)</f>
        <v>70</v>
      </c>
      <c r="AD30" s="151">
        <f t="shared" si="97"/>
        <v>100</v>
      </c>
      <c r="AE30" s="242">
        <f>IF(details!U30="","",details!U30)</f>
        <v>100</v>
      </c>
      <c r="AF30" s="298">
        <f t="shared" si="98"/>
        <v>200</v>
      </c>
      <c r="AG30" s="310">
        <f t="shared" si="210"/>
        <v>0</v>
      </c>
      <c r="AH30" s="61">
        <f t="shared" si="22"/>
        <v>200</v>
      </c>
      <c r="AI30" s="310" t="str">
        <f t="shared" si="31"/>
        <v/>
      </c>
      <c r="AJ30" s="310" t="str">
        <f t="shared" si="99"/>
        <v>P</v>
      </c>
      <c r="AK30" s="310" t="str">
        <f t="shared" si="100"/>
        <v>D</v>
      </c>
      <c r="AL30" s="242" t="str">
        <f>IF(details!V30="","",details!V30)</f>
        <v>b</v>
      </c>
      <c r="AM30" s="83" t="str">
        <f t="shared" si="101"/>
        <v>PHYSICS</v>
      </c>
      <c r="AN30" s="242">
        <f>IF(details!W30="","",details!W30)</f>
        <v>10</v>
      </c>
      <c r="AO30" s="242">
        <f>IF(details!X30="","",details!X30)</f>
        <v>10</v>
      </c>
      <c r="AP30" s="242">
        <f>IF(details!Y30="","",details!Y30)</f>
        <v>9</v>
      </c>
      <c r="AQ30" s="151">
        <f t="shared" si="102"/>
        <v>29</v>
      </c>
      <c r="AR30" s="479">
        <f>IF(details!Z30="","",details!Z30)</f>
        <v>1</v>
      </c>
      <c r="AS30" s="242">
        <f>IF(details!AA30="","",details!AA30)</f>
        <v>30</v>
      </c>
      <c r="AT30" s="242">
        <f>IF(details!AB30="","",details!AB30)</f>
        <v>20</v>
      </c>
      <c r="AU30" s="151">
        <f t="shared" si="103"/>
        <v>50</v>
      </c>
      <c r="AV30" s="482">
        <f t="shared" si="23"/>
        <v>60</v>
      </c>
      <c r="AW30" s="482">
        <f t="shared" si="24"/>
        <v>80</v>
      </c>
      <c r="AX30" s="242">
        <f>IF(details!AC30="","",details!AC30)</f>
        <v>70</v>
      </c>
      <c r="AY30" s="242">
        <f>IF(details!AD30="","",details!AD30)</f>
        <v>30</v>
      </c>
      <c r="AZ30" s="151">
        <f t="shared" si="104"/>
        <v>100</v>
      </c>
      <c r="BA30" s="151">
        <f t="shared" si="105"/>
        <v>130</v>
      </c>
      <c r="BB30" s="151">
        <f t="shared" si="106"/>
        <v>50</v>
      </c>
      <c r="BC30" s="304">
        <f t="shared" si="107"/>
        <v>180</v>
      </c>
      <c r="BD30" s="263">
        <f t="shared" si="108"/>
        <v>0</v>
      </c>
      <c r="BE30" s="310">
        <f t="shared" si="109"/>
        <v>0</v>
      </c>
      <c r="BF30" s="61">
        <f t="shared" si="1"/>
        <v>70</v>
      </c>
      <c r="BG30" s="61">
        <f t="shared" si="110"/>
        <v>30</v>
      </c>
      <c r="BH30" s="61">
        <f t="shared" si="111"/>
        <v>20</v>
      </c>
      <c r="BI30" s="61">
        <f t="shared" si="2"/>
        <v>150</v>
      </c>
      <c r="BJ30" s="61">
        <f t="shared" si="3"/>
        <v>50</v>
      </c>
      <c r="BK30" s="263">
        <f t="shared" si="4"/>
        <v>200</v>
      </c>
      <c r="BL30" s="310" t="str">
        <f t="shared" si="5"/>
        <v/>
      </c>
      <c r="BM30" s="61" t="str">
        <f t="shared" si="6"/>
        <v>P</v>
      </c>
      <c r="BN30" s="61" t="str">
        <f t="shared" si="7"/>
        <v>P</v>
      </c>
      <c r="BO30" s="310" t="str">
        <f t="shared" si="8"/>
        <v>D</v>
      </c>
      <c r="BP30" s="242" t="str">
        <f>IF(details!AE30="","",details!AE30)</f>
        <v>b</v>
      </c>
      <c r="BQ30" s="83" t="str">
        <f t="shared" si="112"/>
        <v>CHEMISTRY</v>
      </c>
      <c r="BR30" s="242">
        <f>IF(details!AF30="","",details!AF30)</f>
        <v>10</v>
      </c>
      <c r="BS30" s="242">
        <f>IF(details!AG30="","",details!AG30)</f>
        <v>10</v>
      </c>
      <c r="BT30" s="242">
        <f>IF(details!AH30="","",details!AH30)</f>
        <v>9</v>
      </c>
      <c r="BU30" s="151">
        <f t="shared" si="113"/>
        <v>29</v>
      </c>
      <c r="BV30" s="479">
        <f>IF(details!AI30="","",details!AI30)</f>
        <v>1</v>
      </c>
      <c r="BW30" s="242">
        <f>IF(details!AJ30="","",details!AJ30)</f>
        <v>50</v>
      </c>
      <c r="BX30" s="242">
        <f>IF(details!AK30="","",details!AK30)</f>
        <v>20</v>
      </c>
      <c r="BY30" s="151">
        <f t="shared" si="114"/>
        <v>70</v>
      </c>
      <c r="BZ30" s="482">
        <f t="shared" si="115"/>
        <v>80</v>
      </c>
      <c r="CA30" s="482">
        <f t="shared" si="116"/>
        <v>100</v>
      </c>
      <c r="CB30" s="242">
        <f>IF(details!AL30="","",details!AL30)</f>
        <v>70</v>
      </c>
      <c r="CC30" s="242">
        <f>IF(details!AM30="","",details!AM30)</f>
        <v>30</v>
      </c>
      <c r="CD30" s="151">
        <f t="shared" si="117"/>
        <v>100</v>
      </c>
      <c r="CE30" s="151">
        <f t="shared" si="118"/>
        <v>150</v>
      </c>
      <c r="CF30" s="151">
        <f t="shared" si="119"/>
        <v>50</v>
      </c>
      <c r="CG30" s="304">
        <f t="shared" si="32"/>
        <v>200</v>
      </c>
      <c r="CH30" s="263">
        <f t="shared" si="9"/>
        <v>0</v>
      </c>
      <c r="CI30" s="310">
        <f t="shared" si="10"/>
        <v>0</v>
      </c>
      <c r="CJ30" s="61">
        <f t="shared" si="11"/>
        <v>70</v>
      </c>
      <c r="CK30" s="61">
        <f t="shared" si="33"/>
        <v>30</v>
      </c>
      <c r="CL30" s="61">
        <f t="shared" si="120"/>
        <v>20</v>
      </c>
      <c r="CM30" s="61">
        <f t="shared" si="12"/>
        <v>150</v>
      </c>
      <c r="CN30" s="61">
        <f t="shared" si="13"/>
        <v>50</v>
      </c>
      <c r="CO30" s="263">
        <f t="shared" si="14"/>
        <v>200</v>
      </c>
      <c r="CP30" s="310" t="str">
        <f t="shared" si="15"/>
        <v/>
      </c>
      <c r="CQ30" s="61" t="str">
        <f t="shared" si="16"/>
        <v>P</v>
      </c>
      <c r="CR30" s="61" t="str">
        <f t="shared" si="17"/>
        <v>P</v>
      </c>
      <c r="CS30" s="310" t="str">
        <f t="shared" si="25"/>
        <v>D</v>
      </c>
      <c r="CT30" s="242" t="str">
        <f>IF(details!AN30="","",details!AN30)</f>
        <v>b</v>
      </c>
      <c r="CU30" s="83" t="str">
        <f t="shared" si="121"/>
        <v>MATHEMATICS</v>
      </c>
      <c r="CV30" s="242">
        <f>IF(details!AO30="","",details!AO30)</f>
        <v>10</v>
      </c>
      <c r="CW30" s="242">
        <f>IF(details!AP30="","",details!AP30)</f>
        <v>10</v>
      </c>
      <c r="CX30" s="242">
        <f>IF(details!AQ30="","",details!AQ30)</f>
        <v>9</v>
      </c>
      <c r="CY30" s="151">
        <f t="shared" si="122"/>
        <v>29</v>
      </c>
      <c r="CZ30" s="479">
        <f>IF(details!AR30="","",details!AR30)</f>
        <v>1</v>
      </c>
      <c r="DA30" s="242">
        <f>IF(details!AS30="","",details!AS30)</f>
        <v>70</v>
      </c>
      <c r="DB30" s="242" t="str">
        <f>IF(details!AT30="","",details!AT30)</f>
        <v/>
      </c>
      <c r="DC30" s="151">
        <f t="shared" si="123"/>
        <v>70</v>
      </c>
      <c r="DD30" s="482">
        <f t="shared" si="124"/>
        <v>100</v>
      </c>
      <c r="DE30" s="482">
        <f t="shared" si="125"/>
        <v>100</v>
      </c>
      <c r="DF30" s="242">
        <f>IF(details!AU30="","",details!AU30)</f>
        <v>18</v>
      </c>
      <c r="DG30" s="242" t="str">
        <f>IF(details!AV30="","",details!AV30)</f>
        <v/>
      </c>
      <c r="DH30" s="151">
        <f t="shared" si="204"/>
        <v>18</v>
      </c>
      <c r="DI30" s="151">
        <f t="shared" si="205"/>
        <v>118</v>
      </c>
      <c r="DJ30" s="151" t="str">
        <f t="shared" si="126"/>
        <v/>
      </c>
      <c r="DK30" s="304">
        <f t="shared" si="206"/>
        <v>118</v>
      </c>
      <c r="DL30" s="263">
        <f t="shared" si="127"/>
        <v>0</v>
      </c>
      <c r="DM30" s="310" t="str">
        <f t="shared" si="128"/>
        <v/>
      </c>
      <c r="DN30" s="61">
        <f t="shared" si="129"/>
        <v>100</v>
      </c>
      <c r="DO30" s="61" t="str">
        <f t="shared" si="26"/>
        <v/>
      </c>
      <c r="DP30" s="61" t="str">
        <f t="shared" si="27"/>
        <v/>
      </c>
      <c r="DQ30" s="61">
        <f t="shared" si="130"/>
        <v>200</v>
      </c>
      <c r="DR30" s="61" t="str">
        <f t="shared" si="131"/>
        <v/>
      </c>
      <c r="DS30" s="263">
        <f t="shared" si="34"/>
        <v>200</v>
      </c>
      <c r="DT30" s="310" t="str">
        <f t="shared" si="132"/>
        <v/>
      </c>
      <c r="DU30" s="61" t="str">
        <f t="shared" si="133"/>
        <v>S</v>
      </c>
      <c r="DV30" s="61" t="str">
        <f t="shared" si="134"/>
        <v/>
      </c>
      <c r="DW30" s="310" t="str">
        <f t="shared" si="135"/>
        <v>S</v>
      </c>
      <c r="DX30" s="61">
        <f t="shared" si="18"/>
        <v>0</v>
      </c>
      <c r="DY30" s="242" t="str">
        <f>IF(details!AW30="","",details!AW30)</f>
        <v>a</v>
      </c>
      <c r="DZ30" s="83" t="str">
        <f t="shared" si="136"/>
        <v>BIOLOGY</v>
      </c>
      <c r="EA30" s="242">
        <f>IF(details!AX30="","",details!AX30)</f>
        <v>10</v>
      </c>
      <c r="EB30" s="242">
        <f>IF(details!AY30="","",details!AY30)</f>
        <v>10</v>
      </c>
      <c r="EC30" s="242">
        <f>IF(details!AZ30="","",details!AZ30)</f>
        <v>10</v>
      </c>
      <c r="ED30" s="151">
        <f t="shared" si="137"/>
        <v>30</v>
      </c>
      <c r="EE30" s="242" t="str">
        <f>IF(details!BA30="","",details!BA30)</f>
        <v/>
      </c>
      <c r="EF30" s="242">
        <f>IF(details!BB30="","",details!BB30)</f>
        <v>50</v>
      </c>
      <c r="EG30" s="242">
        <f>IF(details!BC30="","",details!BC30)</f>
        <v>20</v>
      </c>
      <c r="EH30" s="151">
        <f t="shared" si="138"/>
        <v>70</v>
      </c>
      <c r="EI30" s="482">
        <f t="shared" si="139"/>
        <v>80</v>
      </c>
      <c r="EJ30" s="482">
        <f t="shared" si="140"/>
        <v>100</v>
      </c>
      <c r="EK30" s="242">
        <f>IF(details!BD30="","",details!BD30)</f>
        <v>70</v>
      </c>
      <c r="EL30" s="242">
        <f>IF(details!BE30="","",details!BE30)</f>
        <v>30</v>
      </c>
      <c r="EM30" s="151">
        <f t="shared" si="141"/>
        <v>100</v>
      </c>
      <c r="EN30" s="151">
        <f t="shared" si="142"/>
        <v>150</v>
      </c>
      <c r="EO30" s="151">
        <f t="shared" si="143"/>
        <v>50</v>
      </c>
      <c r="EP30" s="304">
        <f t="shared" si="144"/>
        <v>200</v>
      </c>
      <c r="EQ30" s="263">
        <f t="shared" si="145"/>
        <v>0</v>
      </c>
      <c r="ER30" s="310">
        <f t="shared" si="146"/>
        <v>0</v>
      </c>
      <c r="ES30" s="61">
        <f t="shared" si="147"/>
        <v>70</v>
      </c>
      <c r="ET30" s="61">
        <f t="shared" si="148"/>
        <v>30</v>
      </c>
      <c r="EU30" s="61">
        <f t="shared" si="149"/>
        <v>20</v>
      </c>
      <c r="EV30" s="61">
        <f t="shared" si="150"/>
        <v>150</v>
      </c>
      <c r="EW30" s="61">
        <f t="shared" si="151"/>
        <v>50</v>
      </c>
      <c r="EX30" s="263">
        <f t="shared" si="152"/>
        <v>200</v>
      </c>
      <c r="EY30" s="310"/>
      <c r="EZ30" s="61" t="str">
        <f t="shared" si="153"/>
        <v>P</v>
      </c>
      <c r="FA30" s="61" t="str">
        <f t="shared" si="154"/>
        <v>P</v>
      </c>
      <c r="FB30" s="310" t="str">
        <f t="shared" si="155"/>
        <v>I</v>
      </c>
      <c r="FC30" s="242">
        <f>IF(details!BF30="","",details!BF30)</f>
        <v>10</v>
      </c>
      <c r="FD30" s="242">
        <f>IF(details!BG30="","",details!BG30)</f>
        <v>10</v>
      </c>
      <c r="FE30" s="242">
        <f>IF(details!BH30="","",details!BH30)</f>
        <v>10</v>
      </c>
      <c r="FF30" s="151">
        <f t="shared" si="156"/>
        <v>30</v>
      </c>
      <c r="FG30" s="242">
        <f>IF(details!BI30="","",details!BI30)</f>
        <v>70</v>
      </c>
      <c r="FH30" s="151">
        <f t="shared" si="157"/>
        <v>100</v>
      </c>
      <c r="FI30" s="242">
        <f>IF(details!BJ30="","",details!BJ30)</f>
        <v>100</v>
      </c>
      <c r="FJ30" s="298">
        <f t="shared" si="158"/>
        <v>200</v>
      </c>
      <c r="FK30" s="310">
        <f t="shared" si="159"/>
        <v>0</v>
      </c>
      <c r="FL30" s="310">
        <f t="shared" si="160"/>
        <v>0</v>
      </c>
      <c r="FM30" s="61">
        <f t="shared" si="161"/>
        <v>200</v>
      </c>
      <c r="FN30" s="310" t="str">
        <f t="shared" si="162"/>
        <v/>
      </c>
      <c r="FO30" s="310" t="str">
        <f t="shared" si="35"/>
        <v>A</v>
      </c>
      <c r="FP30" s="242">
        <f>IF(details!BK30="","",details!BK30)</f>
        <v>30</v>
      </c>
      <c r="FQ30" s="242">
        <f>IF(details!BL30="","",details!BL30)</f>
        <v>30</v>
      </c>
      <c r="FR30" s="242">
        <f>IF(details!BM30="","",details!BM30)</f>
        <v>40</v>
      </c>
      <c r="FS30" s="298">
        <f t="shared" si="163"/>
        <v>100</v>
      </c>
      <c r="FT30" s="310">
        <f t="shared" si="164"/>
        <v>0</v>
      </c>
      <c r="FU30" s="310">
        <f t="shared" si="165"/>
        <v>0</v>
      </c>
      <c r="FV30" s="61">
        <f t="shared" si="166"/>
        <v>100</v>
      </c>
      <c r="FW30" s="310" t="str">
        <f t="shared" si="167"/>
        <v/>
      </c>
      <c r="FX30" s="310" t="str">
        <f t="shared" si="36"/>
        <v>A</v>
      </c>
      <c r="FY30" s="310" t="str">
        <f t="shared" si="37"/>
        <v>D</v>
      </c>
      <c r="FZ30" s="310" t="str">
        <f t="shared" si="38"/>
        <v>D</v>
      </c>
      <c r="GA30" s="310" t="str">
        <f t="shared" si="39"/>
        <v>D</v>
      </c>
      <c r="GB30" s="310" t="str">
        <f t="shared" si="40"/>
        <v>D</v>
      </c>
      <c r="GC30" s="310" t="str">
        <f t="shared" si="41"/>
        <v>S</v>
      </c>
      <c r="GD30" s="310">
        <f t="shared" si="168"/>
        <v>0</v>
      </c>
      <c r="GE30" s="310">
        <f t="shared" si="169"/>
        <v>1</v>
      </c>
      <c r="GF30" s="310">
        <f t="shared" si="170"/>
        <v>0</v>
      </c>
      <c r="GG30" s="310">
        <f t="shared" si="171"/>
        <v>0</v>
      </c>
      <c r="GH30" s="310">
        <f t="shared" si="172"/>
        <v>0</v>
      </c>
      <c r="GI30" s="310" t="str">
        <f t="shared" si="173"/>
        <v/>
      </c>
      <c r="GJ30" s="69" t="str">
        <f t="shared" si="42"/>
        <v>SUPPL.</v>
      </c>
      <c r="GK30" s="63">
        <f>IF(details!CT30="","",details!CT30)</f>
        <v>130</v>
      </c>
      <c r="GL30" s="64" t="str">
        <f>IF(details!CU30="","",details!CU30)</f>
        <v/>
      </c>
      <c r="GM30" s="63">
        <f>IF(details!CX30="","",details!CX30)</f>
        <v>206</v>
      </c>
      <c r="GN30" s="64" t="str">
        <f>IF(details!CY30="","",details!CY30)</f>
        <v/>
      </c>
      <c r="GO30" s="63">
        <f>IF(details!DB30="","",details!DB30)</f>
        <v>264</v>
      </c>
      <c r="GP30" s="64" t="str">
        <f>IF(details!DC30="","",details!DC30)</f>
        <v/>
      </c>
      <c r="GQ30" s="63">
        <f>IF(details!DF30="","",details!DF30)</f>
        <v>316</v>
      </c>
      <c r="GR30" s="64" t="str">
        <f>IF(details!DG30="","",details!DG30)</f>
        <v/>
      </c>
      <c r="GS30" s="63">
        <f>IF(details!DJ30="","",details!DJ30)</f>
        <v>362</v>
      </c>
      <c r="GT30" s="64">
        <f>IF(details!DK30="","",details!DK30)</f>
        <v>0</v>
      </c>
      <c r="GU30" s="274">
        <f t="shared" si="207"/>
        <v>0</v>
      </c>
      <c r="GV30" s="242" t="str">
        <f t="shared" si="43"/>
        <v>D</v>
      </c>
      <c r="GW30" s="242" t="str">
        <f t="shared" si="174"/>
        <v/>
      </c>
      <c r="GX30" s="353" t="str">
        <f t="shared" si="44"/>
        <v/>
      </c>
      <c r="GY30" s="242" t="str">
        <f t="shared" si="45"/>
        <v>D</v>
      </c>
      <c r="GZ30" s="72" t="str">
        <f t="shared" si="175"/>
        <v/>
      </c>
      <c r="HA30" s="353" t="str">
        <f t="shared" si="46"/>
        <v/>
      </c>
      <c r="HB30" s="73" t="str">
        <f t="shared" si="47"/>
        <v>D</v>
      </c>
      <c r="HC30" s="242" t="str">
        <f t="shared" si="48"/>
        <v/>
      </c>
      <c r="HD30" s="242" t="str">
        <f t="shared" si="49"/>
        <v>D</v>
      </c>
      <c r="HE30" s="242" t="str">
        <f t="shared" si="50"/>
        <v/>
      </c>
      <c r="HF30" s="242" t="str">
        <f t="shared" si="51"/>
        <v/>
      </c>
      <c r="HG30" s="276" t="str">
        <f t="shared" si="52"/>
        <v/>
      </c>
      <c r="HH30" s="242" t="str">
        <f t="shared" si="53"/>
        <v/>
      </c>
      <c r="HI30" s="242" t="str">
        <f t="shared" si="54"/>
        <v/>
      </c>
      <c r="HJ30" s="242" t="str">
        <f t="shared" si="55"/>
        <v/>
      </c>
      <c r="HK30" s="242" t="str">
        <f t="shared" si="56"/>
        <v/>
      </c>
      <c r="HL30" s="353" t="str">
        <f t="shared" si="57"/>
        <v/>
      </c>
      <c r="HM30" s="73" t="str">
        <f t="shared" si="58"/>
        <v>D</v>
      </c>
      <c r="HN30" s="242" t="str">
        <f t="shared" si="59"/>
        <v/>
      </c>
      <c r="HO30" s="242" t="str">
        <f t="shared" si="60"/>
        <v>D</v>
      </c>
      <c r="HP30" s="242" t="str">
        <f t="shared" si="61"/>
        <v/>
      </c>
      <c r="HQ30" s="242" t="str">
        <f t="shared" si="62"/>
        <v/>
      </c>
      <c r="HR30" s="354" t="str">
        <f t="shared" si="63"/>
        <v/>
      </c>
      <c r="HS30" s="302" t="str">
        <f t="shared" si="64"/>
        <v/>
      </c>
      <c r="HT30" s="242" t="str">
        <f t="shared" si="65"/>
        <v/>
      </c>
      <c r="HU30" s="242" t="str">
        <f t="shared" si="66"/>
        <v/>
      </c>
      <c r="HV30" s="242" t="str">
        <f t="shared" si="67"/>
        <v/>
      </c>
      <c r="HW30" s="353" t="str">
        <f t="shared" si="68"/>
        <v/>
      </c>
      <c r="HX30" s="73" t="str">
        <f t="shared" si="69"/>
        <v>S</v>
      </c>
      <c r="HY30" s="242" t="str">
        <f t="shared" si="70"/>
        <v/>
      </c>
      <c r="HZ30" s="242" t="str">
        <f t="shared" si="71"/>
        <v>S</v>
      </c>
      <c r="IA30" s="242" t="str">
        <f t="shared" si="72"/>
        <v/>
      </c>
      <c r="IB30" s="242" t="str">
        <f t="shared" si="73"/>
        <v/>
      </c>
      <c r="IC30" s="242" t="str">
        <f t="shared" si="74"/>
        <v/>
      </c>
      <c r="ID30" s="242" t="str">
        <f t="shared" si="75"/>
        <v/>
      </c>
      <c r="IE30" s="242" t="str">
        <f t="shared" si="76"/>
        <v/>
      </c>
      <c r="IF30" s="242" t="str">
        <f t="shared" si="77"/>
        <v/>
      </c>
      <c r="IG30" s="242" t="str">
        <f t="shared" si="78"/>
        <v/>
      </c>
      <c r="IH30" s="353" t="str">
        <f t="shared" si="79"/>
        <v/>
      </c>
      <c r="II30" s="242" t="str">
        <f t="shared" si="80"/>
        <v>A</v>
      </c>
      <c r="IJ30" s="242" t="str">
        <f t="shared" si="81"/>
        <v>A</v>
      </c>
      <c r="IK30" s="242" t="str">
        <f t="shared" si="82"/>
        <v xml:space="preserve">    </v>
      </c>
      <c r="IL30" s="242" t="str">
        <f t="shared" si="83"/>
        <v xml:space="preserve">    MATHEMATICS</v>
      </c>
      <c r="IM30" s="242" t="str">
        <f t="shared" si="84"/>
        <v xml:space="preserve">    </v>
      </c>
      <c r="IN30" s="242" t="str">
        <f t="shared" si="85"/>
        <v xml:space="preserve">        </v>
      </c>
      <c r="IO30" s="242" t="str">
        <f t="shared" si="86"/>
        <v xml:space="preserve">HINDI COMPULSORY  PHYSICS CHEMISTRY </v>
      </c>
      <c r="IP30" s="242" t="str">
        <f t="shared" si="87"/>
        <v>SUPPL.</v>
      </c>
      <c r="IQ30" s="62">
        <f t="shared" si="176"/>
        <v>898</v>
      </c>
      <c r="IR30" s="68">
        <f t="shared" si="88"/>
        <v>89.8</v>
      </c>
      <c r="IS30" s="242" t="str">
        <f t="shared" si="89"/>
        <v/>
      </c>
      <c r="IT30" s="70" t="str">
        <f t="shared" si="90"/>
        <v/>
      </c>
      <c r="IU30" s="71" t="str" cm="1">
        <f t="array" ref="IU30">IF(IT30="","",SUMPRODUCT((IT30&lt;IT$9:IT$108)/COUNTIF(IT$9:IT$108,IT$9:IT$108)))</f>
        <v/>
      </c>
      <c r="IV30" s="242" t="str">
        <f>IF(OR(IP30="SUPPL.",IP30="RE-EXAM."),'result subject-wise'!AR30,IP30)</f>
        <v/>
      </c>
      <c r="IW30" s="355" t="str">
        <f t="shared" si="91"/>
        <v/>
      </c>
      <c r="IX30" s="356">
        <f t="shared" si="92"/>
        <v>89.8</v>
      </c>
      <c r="IY30" s="242" t="str">
        <f t="shared" si="28"/>
        <v/>
      </c>
      <c r="IZ30" s="183"/>
      <c r="JA30" s="276" t="str">
        <f t="shared" si="177"/>
        <v/>
      </c>
      <c r="JB30" s="357" t="str">
        <f>'full report'!Y605</f>
        <v/>
      </c>
      <c r="JC30" s="352"/>
      <c r="JD30"/>
      <c r="JE30" s="976" t="s">
        <v>317</v>
      </c>
      <c r="JF30" s="977"/>
      <c r="JG30" s="977"/>
      <c r="JH30" s="977"/>
      <c r="JI30" s="977"/>
      <c r="JJ30" s="346"/>
      <c r="JK30" s="346"/>
      <c r="JL30" s="346"/>
      <c r="JM30" s="413" t="str">
        <f>'result aggregate'!V109</f>
        <v>RESULT CATEGORY-WISE</v>
      </c>
      <c r="JN30" s="408"/>
      <c r="JO30" s="408"/>
      <c r="JP30" s="408"/>
      <c r="JQ30" s="408"/>
      <c r="JR30" s="408" t="s">
        <v>215</v>
      </c>
      <c r="JS30" s="408"/>
      <c r="JT30" s="391" t="str">
        <f>A3</f>
        <v>11 'A'</v>
      </c>
      <c r="JU30" s="391"/>
      <c r="JV30" s="390"/>
      <c r="JW30" s="409" t="s">
        <v>216</v>
      </c>
      <c r="JX30" s="409"/>
      <c r="JY30" s="963" t="str">
        <f>F3</f>
        <v>2024-25</v>
      </c>
      <c r="JZ30" s="963"/>
      <c r="KA30" s="963"/>
      <c r="KB30" s="1003"/>
      <c r="KC30" s="178"/>
      <c r="KD30" s="178"/>
      <c r="KE30" s="178"/>
      <c r="KF30" s="178"/>
      <c r="KG30" s="178"/>
      <c r="KH30" s="178"/>
    </row>
    <row r="31" spans="1:294" s="276" customFormat="1" ht="13" customHeight="1">
      <c r="A31" s="313">
        <f>IF(details!A31="","",details!A31)</f>
        <v>23</v>
      </c>
      <c r="B31" s="242" t="str">
        <f>IF(details!B31="","",details!B31)</f>
        <v/>
      </c>
      <c r="C31" s="242" t="str">
        <f>IF(details!C31="","",details!C31)</f>
        <v/>
      </c>
      <c r="D31" s="242" t="str">
        <f>IF(details!D31="","",details!D31)</f>
        <v/>
      </c>
      <c r="E31" s="304">
        <f>IF(details!E31="","",details!E31)</f>
        <v>11123</v>
      </c>
      <c r="F31" s="67" t="str">
        <f>IF(details!F31="","",details!F31)</f>
        <v/>
      </c>
      <c r="G31" s="83" t="str">
        <f>IF(details!G31="","",details!G31)</f>
        <v>A 023</v>
      </c>
      <c r="H31" s="83" t="str">
        <f>IF(details!H31="","",details!H31)</f>
        <v>B 023</v>
      </c>
      <c r="I31" s="83" t="str">
        <f>IF(details!I31="","",details!I31)</f>
        <v>C 023</v>
      </c>
      <c r="J31" s="242">
        <f>IF(details!J31="","",details!J31)</f>
        <v>10</v>
      </c>
      <c r="K31" s="242">
        <f>IF(details!K31="","",details!K31)</f>
        <v>10</v>
      </c>
      <c r="L31" s="242">
        <f>IF(details!L31="","",details!L31)</f>
        <v>8</v>
      </c>
      <c r="M31" s="151">
        <f t="shared" si="93"/>
        <v>28</v>
      </c>
      <c r="N31" s="479">
        <f>IF(details!M31="","",details!M31)</f>
        <v>2</v>
      </c>
      <c r="O31" s="242">
        <f>IF(details!N31="","",details!N31)</f>
        <v>70</v>
      </c>
      <c r="P31" s="151">
        <f t="shared" si="94"/>
        <v>100</v>
      </c>
      <c r="Q31" s="242">
        <f>IF(details!O31="","",details!O31)</f>
        <v>100</v>
      </c>
      <c r="R31" s="298">
        <f t="shared" si="95"/>
        <v>200</v>
      </c>
      <c r="S31" s="310">
        <f t="shared" si="211"/>
        <v>0</v>
      </c>
      <c r="T31" s="61">
        <f t="shared" si="20"/>
        <v>200</v>
      </c>
      <c r="U31" s="310" t="str">
        <f t="shared" si="29"/>
        <v/>
      </c>
      <c r="V31" s="310" t="str">
        <f t="shared" si="21"/>
        <v>P</v>
      </c>
      <c r="W31" s="310" t="str">
        <f t="shared" si="30"/>
        <v>D</v>
      </c>
      <c r="X31" s="242">
        <f>IF(details!P31="","",details!P31)</f>
        <v>10</v>
      </c>
      <c r="Y31" s="242">
        <f>IF(details!Q31="","",details!Q31)</f>
        <v>10</v>
      </c>
      <c r="Z31" s="242">
        <f>IF(details!R31="","",details!R31)</f>
        <v>8</v>
      </c>
      <c r="AA31" s="151">
        <f t="shared" si="96"/>
        <v>28</v>
      </c>
      <c r="AB31" s="479">
        <f>IF(details!S31="","",details!S31)</f>
        <v>2</v>
      </c>
      <c r="AC31" s="242">
        <f>IF(details!T31="","",details!T31)</f>
        <v>70</v>
      </c>
      <c r="AD31" s="151">
        <f t="shared" si="97"/>
        <v>100</v>
      </c>
      <c r="AE31" s="242">
        <f>IF(details!U31="","",details!U31)</f>
        <v>100</v>
      </c>
      <c r="AF31" s="298">
        <f t="shared" si="98"/>
        <v>200</v>
      </c>
      <c r="AG31" s="310">
        <f t="shared" si="210"/>
        <v>0</v>
      </c>
      <c r="AH31" s="61">
        <f t="shared" si="22"/>
        <v>200</v>
      </c>
      <c r="AI31" s="310" t="str">
        <f t="shared" si="31"/>
        <v/>
      </c>
      <c r="AJ31" s="310" t="str">
        <f t="shared" si="99"/>
        <v>P</v>
      </c>
      <c r="AK31" s="310" t="str">
        <f t="shared" si="100"/>
        <v>D</v>
      </c>
      <c r="AL31" s="242" t="str">
        <f>IF(details!V31="","",details!V31)</f>
        <v>b</v>
      </c>
      <c r="AM31" s="83" t="str">
        <f t="shared" si="101"/>
        <v>PHYSICS</v>
      </c>
      <c r="AN31" s="242">
        <f>IF(details!W31="","",details!W31)</f>
        <v>10</v>
      </c>
      <c r="AO31" s="242">
        <f>IF(details!X31="","",details!X31)</f>
        <v>10</v>
      </c>
      <c r="AP31" s="242">
        <f>IF(details!Y31="","",details!Y31)</f>
        <v>9</v>
      </c>
      <c r="AQ31" s="151">
        <f t="shared" si="102"/>
        <v>29</v>
      </c>
      <c r="AR31" s="479">
        <f>IF(details!Z31="","",details!Z31)</f>
        <v>1</v>
      </c>
      <c r="AS31" s="242">
        <f>IF(details!AA31="","",details!AA31)</f>
        <v>30</v>
      </c>
      <c r="AT31" s="242">
        <f>IF(details!AB31="","",details!AB31)</f>
        <v>20</v>
      </c>
      <c r="AU31" s="151">
        <f t="shared" si="103"/>
        <v>50</v>
      </c>
      <c r="AV31" s="482">
        <f t="shared" si="23"/>
        <v>60</v>
      </c>
      <c r="AW31" s="482">
        <f t="shared" si="24"/>
        <v>80</v>
      </c>
      <c r="AX31" s="242">
        <f>IF(details!AC31="","",details!AC31)</f>
        <v>70</v>
      </c>
      <c r="AY31" s="242">
        <f>IF(details!AD31="","",details!AD31)</f>
        <v>30</v>
      </c>
      <c r="AZ31" s="151">
        <f t="shared" si="104"/>
        <v>100</v>
      </c>
      <c r="BA31" s="151">
        <f t="shared" si="105"/>
        <v>130</v>
      </c>
      <c r="BB31" s="151">
        <f t="shared" si="106"/>
        <v>50</v>
      </c>
      <c r="BC31" s="304">
        <f t="shared" si="107"/>
        <v>180</v>
      </c>
      <c r="BD31" s="263">
        <f t="shared" si="108"/>
        <v>0</v>
      </c>
      <c r="BE31" s="310">
        <f t="shared" si="109"/>
        <v>0</v>
      </c>
      <c r="BF31" s="61">
        <f t="shared" si="1"/>
        <v>70</v>
      </c>
      <c r="BG31" s="61">
        <f t="shared" si="110"/>
        <v>30</v>
      </c>
      <c r="BH31" s="61">
        <f t="shared" si="111"/>
        <v>20</v>
      </c>
      <c r="BI31" s="61">
        <f t="shared" si="2"/>
        <v>150</v>
      </c>
      <c r="BJ31" s="61">
        <f t="shared" si="3"/>
        <v>50</v>
      </c>
      <c r="BK31" s="263">
        <f t="shared" si="4"/>
        <v>200</v>
      </c>
      <c r="BL31" s="310" t="str">
        <f t="shared" si="5"/>
        <v/>
      </c>
      <c r="BM31" s="61" t="str">
        <f t="shared" si="6"/>
        <v>P</v>
      </c>
      <c r="BN31" s="61" t="str">
        <f t="shared" si="7"/>
        <v>P</v>
      </c>
      <c r="BO31" s="310" t="str">
        <f t="shared" si="8"/>
        <v>D</v>
      </c>
      <c r="BP31" s="242" t="str">
        <f>IF(details!AE31="","",details!AE31)</f>
        <v>b</v>
      </c>
      <c r="BQ31" s="83" t="str">
        <f t="shared" si="112"/>
        <v>CHEMISTRY</v>
      </c>
      <c r="BR31" s="242">
        <f>IF(details!AF31="","",details!AF31)</f>
        <v>10</v>
      </c>
      <c r="BS31" s="242">
        <f>IF(details!AG31="","",details!AG31)</f>
        <v>10</v>
      </c>
      <c r="BT31" s="242">
        <f>IF(details!AH31="","",details!AH31)</f>
        <v>9</v>
      </c>
      <c r="BU31" s="151">
        <f t="shared" si="113"/>
        <v>29</v>
      </c>
      <c r="BV31" s="479">
        <f>IF(details!AI31="","",details!AI31)</f>
        <v>1</v>
      </c>
      <c r="BW31" s="242">
        <f>IF(details!AJ31="","",details!AJ31)</f>
        <v>50</v>
      </c>
      <c r="BX31" s="242">
        <f>IF(details!AK31="","",details!AK31)</f>
        <v>20</v>
      </c>
      <c r="BY31" s="151">
        <f t="shared" si="114"/>
        <v>70</v>
      </c>
      <c r="BZ31" s="482">
        <f t="shared" si="115"/>
        <v>80</v>
      </c>
      <c r="CA31" s="482">
        <f t="shared" si="116"/>
        <v>100</v>
      </c>
      <c r="CB31" s="242">
        <f>IF(details!AL31="","",details!AL31)</f>
        <v>70</v>
      </c>
      <c r="CC31" s="242">
        <f>IF(details!AM31="","",details!AM31)</f>
        <v>30</v>
      </c>
      <c r="CD31" s="151">
        <f t="shared" si="117"/>
        <v>100</v>
      </c>
      <c r="CE31" s="151">
        <f t="shared" si="118"/>
        <v>150</v>
      </c>
      <c r="CF31" s="151">
        <f t="shared" si="119"/>
        <v>50</v>
      </c>
      <c r="CG31" s="304">
        <f t="shared" si="32"/>
        <v>200</v>
      </c>
      <c r="CH31" s="263">
        <f t="shared" si="9"/>
        <v>0</v>
      </c>
      <c r="CI31" s="310">
        <f t="shared" si="10"/>
        <v>0</v>
      </c>
      <c r="CJ31" s="61">
        <f t="shared" si="11"/>
        <v>70</v>
      </c>
      <c r="CK31" s="61">
        <f t="shared" si="33"/>
        <v>30</v>
      </c>
      <c r="CL31" s="61">
        <f t="shared" si="120"/>
        <v>20</v>
      </c>
      <c r="CM31" s="61">
        <f t="shared" si="12"/>
        <v>150</v>
      </c>
      <c r="CN31" s="61">
        <f t="shared" si="13"/>
        <v>50</v>
      </c>
      <c r="CO31" s="263">
        <f t="shared" si="14"/>
        <v>200</v>
      </c>
      <c r="CP31" s="310" t="str">
        <f t="shared" si="15"/>
        <v/>
      </c>
      <c r="CQ31" s="61" t="str">
        <f t="shared" si="16"/>
        <v>P</v>
      </c>
      <c r="CR31" s="61" t="str">
        <f t="shared" si="17"/>
        <v>P</v>
      </c>
      <c r="CS31" s="310" t="str">
        <f t="shared" si="25"/>
        <v>D</v>
      </c>
      <c r="CT31" s="242" t="str">
        <f>IF(details!AN31="","",details!AN31)</f>
        <v>b</v>
      </c>
      <c r="CU31" s="83" t="str">
        <f t="shared" si="121"/>
        <v>MATHEMATICS</v>
      </c>
      <c r="CV31" s="242">
        <f>IF(details!AO31="","",details!AO31)</f>
        <v>10</v>
      </c>
      <c r="CW31" s="242">
        <f>IF(details!AP31="","",details!AP31)</f>
        <v>10</v>
      </c>
      <c r="CX31" s="242">
        <f>IF(details!AQ31="","",details!AQ31)</f>
        <v>9</v>
      </c>
      <c r="CY31" s="151">
        <f t="shared" si="122"/>
        <v>29</v>
      </c>
      <c r="CZ31" s="479">
        <f>IF(details!AR31="","",details!AR31)</f>
        <v>1</v>
      </c>
      <c r="DA31" s="242">
        <f>IF(details!AS31="","",details!AS31)</f>
        <v>70</v>
      </c>
      <c r="DB31" s="242" t="str">
        <f>IF(details!AT31="","",details!AT31)</f>
        <v/>
      </c>
      <c r="DC31" s="151">
        <f t="shared" si="123"/>
        <v>70</v>
      </c>
      <c r="DD31" s="482">
        <f t="shared" si="124"/>
        <v>100</v>
      </c>
      <c r="DE31" s="482">
        <f t="shared" si="125"/>
        <v>100</v>
      </c>
      <c r="DF31" s="242">
        <f>IF(details!AU31="","",details!AU31)</f>
        <v>18</v>
      </c>
      <c r="DG31" s="242" t="str">
        <f>IF(details!AV31="","",details!AV31)</f>
        <v/>
      </c>
      <c r="DH31" s="151">
        <f t="shared" si="204"/>
        <v>18</v>
      </c>
      <c r="DI31" s="151">
        <f t="shared" si="205"/>
        <v>118</v>
      </c>
      <c r="DJ31" s="151" t="str">
        <f t="shared" si="126"/>
        <v/>
      </c>
      <c r="DK31" s="304">
        <f t="shared" si="206"/>
        <v>118</v>
      </c>
      <c r="DL31" s="263">
        <f t="shared" si="127"/>
        <v>0</v>
      </c>
      <c r="DM31" s="310" t="str">
        <f t="shared" si="128"/>
        <v/>
      </c>
      <c r="DN31" s="61">
        <f t="shared" si="129"/>
        <v>100</v>
      </c>
      <c r="DO31" s="61" t="str">
        <f t="shared" si="26"/>
        <v/>
      </c>
      <c r="DP31" s="61" t="str">
        <f t="shared" si="27"/>
        <v/>
      </c>
      <c r="DQ31" s="61">
        <f t="shared" si="130"/>
        <v>200</v>
      </c>
      <c r="DR31" s="61" t="str">
        <f t="shared" si="131"/>
        <v/>
      </c>
      <c r="DS31" s="263">
        <f t="shared" si="34"/>
        <v>200</v>
      </c>
      <c r="DT31" s="310" t="str">
        <f t="shared" si="132"/>
        <v/>
      </c>
      <c r="DU31" s="61" t="str">
        <f t="shared" si="133"/>
        <v>S</v>
      </c>
      <c r="DV31" s="61" t="str">
        <f t="shared" si="134"/>
        <v/>
      </c>
      <c r="DW31" s="310" t="str">
        <f t="shared" si="135"/>
        <v>S</v>
      </c>
      <c r="DX31" s="61">
        <f t="shared" si="18"/>
        <v>0</v>
      </c>
      <c r="DY31" s="242" t="str">
        <f>IF(details!AW31="","",details!AW31)</f>
        <v>a</v>
      </c>
      <c r="DZ31" s="83" t="str">
        <f t="shared" si="136"/>
        <v>BIOLOGY</v>
      </c>
      <c r="EA31" s="242">
        <f>IF(details!AX31="","",details!AX31)</f>
        <v>10</v>
      </c>
      <c r="EB31" s="242">
        <f>IF(details!AY31="","",details!AY31)</f>
        <v>10</v>
      </c>
      <c r="EC31" s="242">
        <f>IF(details!AZ31="","",details!AZ31)</f>
        <v>10</v>
      </c>
      <c r="ED31" s="151">
        <f t="shared" si="137"/>
        <v>30</v>
      </c>
      <c r="EE31" s="242" t="str">
        <f>IF(details!BA31="","",details!BA31)</f>
        <v/>
      </c>
      <c r="EF31" s="242">
        <f>IF(details!BB31="","",details!BB31)</f>
        <v>50</v>
      </c>
      <c r="EG31" s="242">
        <f>IF(details!BC31="","",details!BC31)</f>
        <v>20</v>
      </c>
      <c r="EH31" s="151">
        <f t="shared" si="138"/>
        <v>70</v>
      </c>
      <c r="EI31" s="482">
        <f t="shared" si="139"/>
        <v>80</v>
      </c>
      <c r="EJ31" s="482">
        <f t="shared" si="140"/>
        <v>100</v>
      </c>
      <c r="EK31" s="242">
        <f>IF(details!BD31="","",details!BD31)</f>
        <v>70</v>
      </c>
      <c r="EL31" s="242">
        <f>IF(details!BE31="","",details!BE31)</f>
        <v>30</v>
      </c>
      <c r="EM31" s="151">
        <f t="shared" si="141"/>
        <v>100</v>
      </c>
      <c r="EN31" s="151">
        <f t="shared" si="142"/>
        <v>150</v>
      </c>
      <c r="EO31" s="151">
        <f t="shared" si="143"/>
        <v>50</v>
      </c>
      <c r="EP31" s="304">
        <f t="shared" si="144"/>
        <v>200</v>
      </c>
      <c r="EQ31" s="263">
        <f t="shared" si="145"/>
        <v>0</v>
      </c>
      <c r="ER31" s="310">
        <f t="shared" si="146"/>
        <v>0</v>
      </c>
      <c r="ES31" s="61">
        <f t="shared" si="147"/>
        <v>70</v>
      </c>
      <c r="ET31" s="61">
        <f t="shared" si="148"/>
        <v>30</v>
      </c>
      <c r="EU31" s="61">
        <f t="shared" si="149"/>
        <v>20</v>
      </c>
      <c r="EV31" s="61">
        <f t="shared" si="150"/>
        <v>150</v>
      </c>
      <c r="EW31" s="61">
        <f t="shared" si="151"/>
        <v>50</v>
      </c>
      <c r="EX31" s="263">
        <f t="shared" si="152"/>
        <v>200</v>
      </c>
      <c r="EY31" s="310"/>
      <c r="EZ31" s="61" t="str">
        <f t="shared" si="153"/>
        <v>P</v>
      </c>
      <c r="FA31" s="61" t="str">
        <f t="shared" si="154"/>
        <v>P</v>
      </c>
      <c r="FB31" s="310" t="str">
        <f t="shared" si="155"/>
        <v>I</v>
      </c>
      <c r="FC31" s="242">
        <f>IF(details!BF31="","",details!BF31)</f>
        <v>10</v>
      </c>
      <c r="FD31" s="242">
        <f>IF(details!BG31="","",details!BG31)</f>
        <v>10</v>
      </c>
      <c r="FE31" s="242">
        <f>IF(details!BH31="","",details!BH31)</f>
        <v>10</v>
      </c>
      <c r="FF31" s="151">
        <f t="shared" si="156"/>
        <v>30</v>
      </c>
      <c r="FG31" s="242">
        <f>IF(details!BI31="","",details!BI31)</f>
        <v>70</v>
      </c>
      <c r="FH31" s="151">
        <f t="shared" si="157"/>
        <v>100</v>
      </c>
      <c r="FI31" s="242">
        <f>IF(details!BJ31="","",details!BJ31)</f>
        <v>100</v>
      </c>
      <c r="FJ31" s="298">
        <f t="shared" si="158"/>
        <v>200</v>
      </c>
      <c r="FK31" s="310">
        <f t="shared" si="159"/>
        <v>0</v>
      </c>
      <c r="FL31" s="310">
        <f t="shared" si="160"/>
        <v>0</v>
      </c>
      <c r="FM31" s="61">
        <f t="shared" si="161"/>
        <v>200</v>
      </c>
      <c r="FN31" s="310" t="str">
        <f t="shared" si="162"/>
        <v/>
      </c>
      <c r="FO31" s="310" t="str">
        <f t="shared" si="35"/>
        <v>A</v>
      </c>
      <c r="FP31" s="242">
        <f>IF(details!BK31="","",details!BK31)</f>
        <v>30</v>
      </c>
      <c r="FQ31" s="242">
        <f>IF(details!BL31="","",details!BL31)</f>
        <v>30</v>
      </c>
      <c r="FR31" s="242">
        <f>IF(details!BM31="","",details!BM31)</f>
        <v>40</v>
      </c>
      <c r="FS31" s="298">
        <f t="shared" si="163"/>
        <v>100</v>
      </c>
      <c r="FT31" s="310">
        <f t="shared" si="164"/>
        <v>0</v>
      </c>
      <c r="FU31" s="310">
        <f t="shared" si="165"/>
        <v>0</v>
      </c>
      <c r="FV31" s="61">
        <f t="shared" si="166"/>
        <v>100</v>
      </c>
      <c r="FW31" s="310" t="str">
        <f t="shared" si="167"/>
        <v/>
      </c>
      <c r="FX31" s="310" t="str">
        <f t="shared" si="36"/>
        <v>A</v>
      </c>
      <c r="FY31" s="310" t="str">
        <f t="shared" si="37"/>
        <v>D</v>
      </c>
      <c r="FZ31" s="310" t="str">
        <f t="shared" si="38"/>
        <v>D</v>
      </c>
      <c r="GA31" s="310" t="str">
        <f t="shared" si="39"/>
        <v>D</v>
      </c>
      <c r="GB31" s="310" t="str">
        <f t="shared" si="40"/>
        <v>D</v>
      </c>
      <c r="GC31" s="310" t="str">
        <f t="shared" si="41"/>
        <v>S</v>
      </c>
      <c r="GD31" s="310">
        <f t="shared" si="168"/>
        <v>0</v>
      </c>
      <c r="GE31" s="310">
        <f t="shared" si="169"/>
        <v>1</v>
      </c>
      <c r="GF31" s="310">
        <f t="shared" si="170"/>
        <v>0</v>
      </c>
      <c r="GG31" s="310">
        <f t="shared" si="171"/>
        <v>0</v>
      </c>
      <c r="GH31" s="310">
        <f t="shared" si="172"/>
        <v>0</v>
      </c>
      <c r="GI31" s="310" t="str">
        <f t="shared" si="173"/>
        <v/>
      </c>
      <c r="GJ31" s="69" t="str">
        <f t="shared" si="42"/>
        <v>SUPPL.</v>
      </c>
      <c r="GK31" s="63">
        <f>IF(details!CT31="","",details!CT31)</f>
        <v>130</v>
      </c>
      <c r="GL31" s="64" t="str">
        <f>IF(details!CU31="","",details!CU31)</f>
        <v/>
      </c>
      <c r="GM31" s="63">
        <f>IF(details!CX31="","",details!CX31)</f>
        <v>206</v>
      </c>
      <c r="GN31" s="64" t="str">
        <f>IF(details!CY31="","",details!CY31)</f>
        <v/>
      </c>
      <c r="GO31" s="63">
        <f>IF(details!DB31="","",details!DB31)</f>
        <v>264</v>
      </c>
      <c r="GP31" s="64" t="str">
        <f>IF(details!DC31="","",details!DC31)</f>
        <v/>
      </c>
      <c r="GQ31" s="63">
        <f>IF(details!DF31="","",details!DF31)</f>
        <v>316</v>
      </c>
      <c r="GR31" s="64" t="str">
        <f>IF(details!DG31="","",details!DG31)</f>
        <v/>
      </c>
      <c r="GS31" s="63">
        <f>IF(details!DJ31="","",details!DJ31)</f>
        <v>362</v>
      </c>
      <c r="GT31" s="64">
        <f>IF(details!DK31="","",details!DK31)</f>
        <v>0</v>
      </c>
      <c r="GU31" s="274">
        <f t="shared" si="207"/>
        <v>0</v>
      </c>
      <c r="GV31" s="242" t="str">
        <f t="shared" si="43"/>
        <v>D</v>
      </c>
      <c r="GW31" s="242" t="str">
        <f t="shared" si="174"/>
        <v/>
      </c>
      <c r="GX31" s="353" t="str">
        <f t="shared" si="44"/>
        <v/>
      </c>
      <c r="GY31" s="242" t="str">
        <f t="shared" si="45"/>
        <v>D</v>
      </c>
      <c r="GZ31" s="72" t="str">
        <f t="shared" si="175"/>
        <v/>
      </c>
      <c r="HA31" s="353" t="str">
        <f t="shared" si="46"/>
        <v/>
      </c>
      <c r="HB31" s="73" t="str">
        <f t="shared" si="47"/>
        <v>D</v>
      </c>
      <c r="HC31" s="242" t="str">
        <f t="shared" si="48"/>
        <v/>
      </c>
      <c r="HD31" s="242" t="str">
        <f t="shared" si="49"/>
        <v>D</v>
      </c>
      <c r="HE31" s="242" t="str">
        <f t="shared" si="50"/>
        <v/>
      </c>
      <c r="HF31" s="242" t="str">
        <f t="shared" si="51"/>
        <v/>
      </c>
      <c r="HG31" s="276" t="str">
        <f t="shared" si="52"/>
        <v/>
      </c>
      <c r="HH31" s="242" t="str">
        <f t="shared" si="53"/>
        <v/>
      </c>
      <c r="HI31" s="242" t="str">
        <f t="shared" si="54"/>
        <v/>
      </c>
      <c r="HJ31" s="242" t="str">
        <f t="shared" si="55"/>
        <v/>
      </c>
      <c r="HK31" s="242" t="str">
        <f t="shared" si="56"/>
        <v/>
      </c>
      <c r="HL31" s="353" t="str">
        <f t="shared" si="57"/>
        <v/>
      </c>
      <c r="HM31" s="73" t="str">
        <f t="shared" si="58"/>
        <v>D</v>
      </c>
      <c r="HN31" s="242" t="str">
        <f t="shared" si="59"/>
        <v/>
      </c>
      <c r="HO31" s="242" t="str">
        <f t="shared" si="60"/>
        <v>D</v>
      </c>
      <c r="HP31" s="242" t="str">
        <f t="shared" si="61"/>
        <v/>
      </c>
      <c r="HQ31" s="242" t="str">
        <f t="shared" si="62"/>
        <v/>
      </c>
      <c r="HR31" s="354" t="str">
        <f t="shared" si="63"/>
        <v/>
      </c>
      <c r="HS31" s="302" t="str">
        <f t="shared" si="64"/>
        <v/>
      </c>
      <c r="HT31" s="242" t="str">
        <f t="shared" si="65"/>
        <v/>
      </c>
      <c r="HU31" s="242" t="str">
        <f t="shared" si="66"/>
        <v/>
      </c>
      <c r="HV31" s="242" t="str">
        <f t="shared" si="67"/>
        <v/>
      </c>
      <c r="HW31" s="353" t="str">
        <f t="shared" si="68"/>
        <v/>
      </c>
      <c r="HX31" s="73" t="str">
        <f t="shared" si="69"/>
        <v>S</v>
      </c>
      <c r="HY31" s="242" t="str">
        <f t="shared" si="70"/>
        <v/>
      </c>
      <c r="HZ31" s="242" t="str">
        <f t="shared" si="71"/>
        <v>S</v>
      </c>
      <c r="IA31" s="242" t="str">
        <f t="shared" si="72"/>
        <v/>
      </c>
      <c r="IB31" s="242" t="str">
        <f t="shared" si="73"/>
        <v/>
      </c>
      <c r="IC31" s="242" t="str">
        <f t="shared" si="74"/>
        <v/>
      </c>
      <c r="ID31" s="242" t="str">
        <f t="shared" si="75"/>
        <v/>
      </c>
      <c r="IE31" s="242" t="str">
        <f t="shared" si="76"/>
        <v/>
      </c>
      <c r="IF31" s="242" t="str">
        <f t="shared" si="77"/>
        <v/>
      </c>
      <c r="IG31" s="242" t="str">
        <f t="shared" si="78"/>
        <v/>
      </c>
      <c r="IH31" s="353" t="str">
        <f t="shared" si="79"/>
        <v/>
      </c>
      <c r="II31" s="242" t="str">
        <f t="shared" si="80"/>
        <v>A</v>
      </c>
      <c r="IJ31" s="242" t="str">
        <f t="shared" si="81"/>
        <v>A</v>
      </c>
      <c r="IK31" s="242" t="str">
        <f t="shared" si="82"/>
        <v xml:space="preserve">    </v>
      </c>
      <c r="IL31" s="242" t="str">
        <f t="shared" si="83"/>
        <v xml:space="preserve">    MATHEMATICS</v>
      </c>
      <c r="IM31" s="242" t="str">
        <f t="shared" si="84"/>
        <v xml:space="preserve">    </v>
      </c>
      <c r="IN31" s="242" t="str">
        <f t="shared" si="85"/>
        <v xml:space="preserve">        </v>
      </c>
      <c r="IO31" s="242" t="str">
        <f t="shared" si="86"/>
        <v xml:space="preserve">HINDI COMPULSORY  PHYSICS CHEMISTRY </v>
      </c>
      <c r="IP31" s="242" t="str">
        <f t="shared" si="87"/>
        <v>SUPPL.</v>
      </c>
      <c r="IQ31" s="62">
        <f t="shared" si="176"/>
        <v>898</v>
      </c>
      <c r="IR31" s="68">
        <f t="shared" si="88"/>
        <v>89.8</v>
      </c>
      <c r="IS31" s="242" t="str">
        <f t="shared" si="89"/>
        <v/>
      </c>
      <c r="IT31" s="70" t="str">
        <f t="shared" si="90"/>
        <v/>
      </c>
      <c r="IU31" s="71" t="str" cm="1">
        <f t="array" ref="IU31">IF(IT31="","",SUMPRODUCT((IT31&lt;IT$9:IT$108)/COUNTIF(IT$9:IT$108,IT$9:IT$108)))</f>
        <v/>
      </c>
      <c r="IV31" s="242" t="str">
        <f>IF(OR(IP31="SUPPL.",IP31="RE-EXAM."),'result subject-wise'!AR31,IP31)</f>
        <v/>
      </c>
      <c r="IW31" s="355" t="str">
        <f t="shared" si="91"/>
        <v/>
      </c>
      <c r="IX31" s="356">
        <f t="shared" si="92"/>
        <v>89.8</v>
      </c>
      <c r="IY31" s="242" t="str">
        <f t="shared" si="28"/>
        <v/>
      </c>
      <c r="IZ31" s="183"/>
      <c r="JA31" s="276" t="str">
        <f t="shared" si="177"/>
        <v/>
      </c>
      <c r="JB31" s="357" t="str">
        <f>'full report'!Y633</f>
        <v/>
      </c>
      <c r="JC31" s="352"/>
      <c r="JD31"/>
      <c r="JE31" s="312" t="s">
        <v>215</v>
      </c>
      <c r="JF31" s="793" t="str">
        <f>A3</f>
        <v>11 'A'</v>
      </c>
      <c r="JG31" s="975"/>
      <c r="JH31" s="783" t="s">
        <v>216</v>
      </c>
      <c r="JI31" s="974"/>
      <c r="JJ31" s="178"/>
      <c r="JK31" s="346"/>
      <c r="JL31" s="346"/>
      <c r="JM31" s="993" t="s">
        <v>324</v>
      </c>
      <c r="JN31" s="994"/>
      <c r="JO31" s="994"/>
      <c r="JP31" s="410" t="str">
        <f>'result aggregate'!V110</f>
        <v>SC BOYS</v>
      </c>
      <c r="JQ31" s="410" t="str">
        <f>'result aggregate'!W110</f>
        <v>SC GIRLS</v>
      </c>
      <c r="JR31" s="410" t="str">
        <f>'result aggregate'!X110</f>
        <v>ST BOYS</v>
      </c>
      <c r="JS31" s="410" t="str">
        <f>'result aggregate'!Y110</f>
        <v>ST GIRLS</v>
      </c>
      <c r="JT31" s="410" t="str">
        <f>'result aggregate'!Z110</f>
        <v>OBC BOYS</v>
      </c>
      <c r="JU31" s="410" t="str">
        <f>'result aggregate'!AA110</f>
        <v>OBC GIRLS</v>
      </c>
      <c r="JV31" s="410" t="str">
        <f>'result aggregate'!AB110</f>
        <v>GEN BOYS</v>
      </c>
      <c r="JW31" s="410" t="str">
        <f>'result aggregate'!AC110</f>
        <v>GEN GIRLS</v>
      </c>
      <c r="JX31" s="410" t="str">
        <f>'result aggregate'!AD110</f>
        <v>MIN BOYS</v>
      </c>
      <c r="JY31" s="410" t="str">
        <f>'result aggregate'!AE110</f>
        <v>MIN GIRLS</v>
      </c>
      <c r="JZ31" s="410" t="str">
        <f>'result aggregate'!AF110</f>
        <v>SBC BOYS</v>
      </c>
      <c r="KA31" s="410" t="str">
        <f>'result aggregate'!AG110</f>
        <v>SBC GIRLS</v>
      </c>
      <c r="KB31" s="414" t="str">
        <f>'result aggregate'!AH110</f>
        <v>TOTAL</v>
      </c>
      <c r="KC31" s="178"/>
      <c r="KD31" s="178"/>
      <c r="KE31" s="178"/>
      <c r="KF31" s="178"/>
      <c r="KG31" s="178"/>
      <c r="KH31" s="178"/>
    </row>
    <row r="32" spans="1:294" s="276" customFormat="1" ht="13" customHeight="1">
      <c r="A32" s="313">
        <f>IF(details!A32="","",details!A32)</f>
        <v>24</v>
      </c>
      <c r="B32" s="242" t="str">
        <f>IF(details!B32="","",details!B32)</f>
        <v/>
      </c>
      <c r="C32" s="242" t="str">
        <f>IF(details!C32="","",details!C32)</f>
        <v/>
      </c>
      <c r="D32" s="242" t="str">
        <f>IF(details!D32="","",details!D32)</f>
        <v/>
      </c>
      <c r="E32" s="304">
        <f>IF(details!E32="","",details!E32)</f>
        <v>11124</v>
      </c>
      <c r="F32" s="67" t="str">
        <f>IF(details!F32="","",details!F32)</f>
        <v/>
      </c>
      <c r="G32" s="83" t="str">
        <f>IF(details!G32="","",details!G32)</f>
        <v>A 024</v>
      </c>
      <c r="H32" s="83" t="str">
        <f>IF(details!H32="","",details!H32)</f>
        <v>B 024</v>
      </c>
      <c r="I32" s="83" t="str">
        <f>IF(details!I32="","",details!I32)</f>
        <v>C 024</v>
      </c>
      <c r="J32" s="242">
        <f>IF(details!J32="","",details!J32)</f>
        <v>10</v>
      </c>
      <c r="K32" s="242">
        <f>IF(details!K32="","",details!K32)</f>
        <v>10</v>
      </c>
      <c r="L32" s="242">
        <f>IF(details!L32="","",details!L32)</f>
        <v>8</v>
      </c>
      <c r="M32" s="151">
        <f t="shared" si="93"/>
        <v>28</v>
      </c>
      <c r="N32" s="479">
        <f>IF(details!M32="","",details!M32)</f>
        <v>2</v>
      </c>
      <c r="O32" s="242">
        <f>IF(details!N32="","",details!N32)</f>
        <v>70</v>
      </c>
      <c r="P32" s="151">
        <f t="shared" si="94"/>
        <v>100</v>
      </c>
      <c r="Q32" s="242">
        <f>IF(details!O32="","",details!O32)</f>
        <v>100</v>
      </c>
      <c r="R32" s="298">
        <f t="shared" si="95"/>
        <v>200</v>
      </c>
      <c r="S32" s="310">
        <f t="shared" si="211"/>
        <v>0</v>
      </c>
      <c r="T32" s="61">
        <f t="shared" si="20"/>
        <v>200</v>
      </c>
      <c r="U32" s="310" t="str">
        <f t="shared" si="29"/>
        <v/>
      </c>
      <c r="V32" s="310" t="str">
        <f t="shared" si="21"/>
        <v>P</v>
      </c>
      <c r="W32" s="310" t="str">
        <f t="shared" si="30"/>
        <v>D</v>
      </c>
      <c r="X32" s="242">
        <f>IF(details!P32="","",details!P32)</f>
        <v>10</v>
      </c>
      <c r="Y32" s="242">
        <f>IF(details!Q32="","",details!Q32)</f>
        <v>10</v>
      </c>
      <c r="Z32" s="242">
        <f>IF(details!R32="","",details!R32)</f>
        <v>8</v>
      </c>
      <c r="AA32" s="151">
        <f t="shared" si="96"/>
        <v>28</v>
      </c>
      <c r="AB32" s="479">
        <f>IF(details!S32="","",details!S32)</f>
        <v>2</v>
      </c>
      <c r="AC32" s="242">
        <f>IF(details!T32="","",details!T32)</f>
        <v>70</v>
      </c>
      <c r="AD32" s="151">
        <f t="shared" si="97"/>
        <v>100</v>
      </c>
      <c r="AE32" s="242">
        <f>IF(details!U32="","",details!U32)</f>
        <v>100</v>
      </c>
      <c r="AF32" s="298">
        <f t="shared" si="98"/>
        <v>200</v>
      </c>
      <c r="AG32" s="310">
        <f t="shared" si="210"/>
        <v>0</v>
      </c>
      <c r="AH32" s="61">
        <f t="shared" si="22"/>
        <v>200</v>
      </c>
      <c r="AI32" s="310" t="str">
        <f t="shared" si="31"/>
        <v/>
      </c>
      <c r="AJ32" s="310" t="str">
        <f t="shared" si="99"/>
        <v>P</v>
      </c>
      <c r="AK32" s="310" t="str">
        <f t="shared" si="100"/>
        <v>D</v>
      </c>
      <c r="AL32" s="242" t="str">
        <f>IF(details!V32="","",details!V32)</f>
        <v>b</v>
      </c>
      <c r="AM32" s="83" t="str">
        <f t="shared" si="101"/>
        <v>PHYSICS</v>
      </c>
      <c r="AN32" s="242">
        <f>IF(details!W32="","",details!W32)</f>
        <v>10</v>
      </c>
      <c r="AO32" s="242">
        <f>IF(details!X32="","",details!X32)</f>
        <v>10</v>
      </c>
      <c r="AP32" s="242">
        <f>IF(details!Y32="","",details!Y32)</f>
        <v>9</v>
      </c>
      <c r="AQ32" s="151">
        <f t="shared" si="102"/>
        <v>29</v>
      </c>
      <c r="AR32" s="479">
        <f>IF(details!Z32="","",details!Z32)</f>
        <v>1</v>
      </c>
      <c r="AS32" s="242">
        <f>IF(details!AA32="","",details!AA32)</f>
        <v>30</v>
      </c>
      <c r="AT32" s="242">
        <f>IF(details!AB32="","",details!AB32)</f>
        <v>20</v>
      </c>
      <c r="AU32" s="151">
        <f t="shared" si="103"/>
        <v>50</v>
      </c>
      <c r="AV32" s="482">
        <f t="shared" si="23"/>
        <v>60</v>
      </c>
      <c r="AW32" s="482">
        <f t="shared" si="24"/>
        <v>80</v>
      </c>
      <c r="AX32" s="242">
        <f>IF(details!AC32="","",details!AC32)</f>
        <v>70</v>
      </c>
      <c r="AY32" s="242">
        <f>IF(details!AD32="","",details!AD32)</f>
        <v>30</v>
      </c>
      <c r="AZ32" s="151">
        <f t="shared" si="104"/>
        <v>100</v>
      </c>
      <c r="BA32" s="151">
        <f t="shared" si="105"/>
        <v>130</v>
      </c>
      <c r="BB32" s="151">
        <f t="shared" si="106"/>
        <v>50</v>
      </c>
      <c r="BC32" s="304">
        <f t="shared" si="107"/>
        <v>180</v>
      </c>
      <c r="BD32" s="263">
        <f t="shared" si="108"/>
        <v>0</v>
      </c>
      <c r="BE32" s="310">
        <f t="shared" si="109"/>
        <v>0</v>
      </c>
      <c r="BF32" s="61">
        <f t="shared" si="1"/>
        <v>70</v>
      </c>
      <c r="BG32" s="61">
        <f t="shared" si="110"/>
        <v>30</v>
      </c>
      <c r="BH32" s="61">
        <f t="shared" si="111"/>
        <v>20</v>
      </c>
      <c r="BI32" s="61">
        <f t="shared" si="2"/>
        <v>150</v>
      </c>
      <c r="BJ32" s="61">
        <f t="shared" si="3"/>
        <v>50</v>
      </c>
      <c r="BK32" s="263">
        <f t="shared" si="4"/>
        <v>200</v>
      </c>
      <c r="BL32" s="310" t="str">
        <f t="shared" si="5"/>
        <v/>
      </c>
      <c r="BM32" s="61" t="str">
        <f t="shared" si="6"/>
        <v>P</v>
      </c>
      <c r="BN32" s="61" t="str">
        <f t="shared" si="7"/>
        <v>P</v>
      </c>
      <c r="BO32" s="310" t="str">
        <f t="shared" si="8"/>
        <v>D</v>
      </c>
      <c r="BP32" s="242" t="str">
        <f>IF(details!AE32="","",details!AE32)</f>
        <v>b</v>
      </c>
      <c r="BQ32" s="83" t="str">
        <f t="shared" si="112"/>
        <v>CHEMISTRY</v>
      </c>
      <c r="BR32" s="242">
        <f>IF(details!AF32="","",details!AF32)</f>
        <v>10</v>
      </c>
      <c r="BS32" s="242">
        <f>IF(details!AG32="","",details!AG32)</f>
        <v>10</v>
      </c>
      <c r="BT32" s="242">
        <f>IF(details!AH32="","",details!AH32)</f>
        <v>9</v>
      </c>
      <c r="BU32" s="151">
        <f t="shared" si="113"/>
        <v>29</v>
      </c>
      <c r="BV32" s="479">
        <f>IF(details!AI32="","",details!AI32)</f>
        <v>1</v>
      </c>
      <c r="BW32" s="242">
        <f>IF(details!AJ32="","",details!AJ32)</f>
        <v>50</v>
      </c>
      <c r="BX32" s="242">
        <f>IF(details!AK32="","",details!AK32)</f>
        <v>20</v>
      </c>
      <c r="BY32" s="151">
        <f t="shared" si="114"/>
        <v>70</v>
      </c>
      <c r="BZ32" s="482">
        <f t="shared" si="115"/>
        <v>80</v>
      </c>
      <c r="CA32" s="482">
        <f t="shared" si="116"/>
        <v>100</v>
      </c>
      <c r="CB32" s="242">
        <f>IF(details!AL32="","",details!AL32)</f>
        <v>70</v>
      </c>
      <c r="CC32" s="242">
        <f>IF(details!AM32="","",details!AM32)</f>
        <v>30</v>
      </c>
      <c r="CD32" s="151">
        <f t="shared" si="117"/>
        <v>100</v>
      </c>
      <c r="CE32" s="151">
        <f t="shared" si="118"/>
        <v>150</v>
      </c>
      <c r="CF32" s="151">
        <f t="shared" si="119"/>
        <v>50</v>
      </c>
      <c r="CG32" s="304">
        <f t="shared" si="32"/>
        <v>200</v>
      </c>
      <c r="CH32" s="263">
        <f t="shared" si="9"/>
        <v>0</v>
      </c>
      <c r="CI32" s="310">
        <f t="shared" si="10"/>
        <v>0</v>
      </c>
      <c r="CJ32" s="61">
        <f t="shared" si="11"/>
        <v>70</v>
      </c>
      <c r="CK32" s="61">
        <f t="shared" si="33"/>
        <v>30</v>
      </c>
      <c r="CL32" s="61">
        <f t="shared" si="120"/>
        <v>20</v>
      </c>
      <c r="CM32" s="61">
        <f t="shared" si="12"/>
        <v>150</v>
      </c>
      <c r="CN32" s="61">
        <f t="shared" si="13"/>
        <v>50</v>
      </c>
      <c r="CO32" s="263">
        <f t="shared" si="14"/>
        <v>200</v>
      </c>
      <c r="CP32" s="310" t="str">
        <f t="shared" si="15"/>
        <v/>
      </c>
      <c r="CQ32" s="61" t="str">
        <f t="shared" si="16"/>
        <v>P</v>
      </c>
      <c r="CR32" s="61" t="str">
        <f t="shared" si="17"/>
        <v>P</v>
      </c>
      <c r="CS32" s="310" t="str">
        <f t="shared" si="25"/>
        <v>D</v>
      </c>
      <c r="CT32" s="242" t="str">
        <f>IF(details!AN32="","",details!AN32)</f>
        <v>b</v>
      </c>
      <c r="CU32" s="83" t="str">
        <f t="shared" si="121"/>
        <v>MATHEMATICS</v>
      </c>
      <c r="CV32" s="242">
        <f>IF(details!AO32="","",details!AO32)</f>
        <v>10</v>
      </c>
      <c r="CW32" s="242">
        <f>IF(details!AP32="","",details!AP32)</f>
        <v>10</v>
      </c>
      <c r="CX32" s="242">
        <f>IF(details!AQ32="","",details!AQ32)</f>
        <v>9</v>
      </c>
      <c r="CY32" s="151">
        <f t="shared" si="122"/>
        <v>29</v>
      </c>
      <c r="CZ32" s="479">
        <f>IF(details!AR32="","",details!AR32)</f>
        <v>1</v>
      </c>
      <c r="DA32" s="242">
        <f>IF(details!AS32="","",details!AS32)</f>
        <v>70</v>
      </c>
      <c r="DB32" s="242" t="str">
        <f>IF(details!AT32="","",details!AT32)</f>
        <v/>
      </c>
      <c r="DC32" s="151">
        <f t="shared" si="123"/>
        <v>70</v>
      </c>
      <c r="DD32" s="482">
        <f t="shared" si="124"/>
        <v>100</v>
      </c>
      <c r="DE32" s="482">
        <f t="shared" si="125"/>
        <v>100</v>
      </c>
      <c r="DF32" s="242">
        <f>IF(details!AU32="","",details!AU32)</f>
        <v>18</v>
      </c>
      <c r="DG32" s="242" t="str">
        <f>IF(details!AV32="","",details!AV32)</f>
        <v/>
      </c>
      <c r="DH32" s="151">
        <f t="shared" si="204"/>
        <v>18</v>
      </c>
      <c r="DI32" s="151">
        <f t="shared" si="205"/>
        <v>118</v>
      </c>
      <c r="DJ32" s="151" t="str">
        <f t="shared" si="126"/>
        <v/>
      </c>
      <c r="DK32" s="304">
        <f t="shared" si="206"/>
        <v>118</v>
      </c>
      <c r="DL32" s="263">
        <f t="shared" si="127"/>
        <v>0</v>
      </c>
      <c r="DM32" s="310" t="str">
        <f t="shared" si="128"/>
        <v/>
      </c>
      <c r="DN32" s="61">
        <f t="shared" si="129"/>
        <v>100</v>
      </c>
      <c r="DO32" s="61" t="str">
        <f t="shared" si="26"/>
        <v/>
      </c>
      <c r="DP32" s="61" t="str">
        <f t="shared" si="27"/>
        <v/>
      </c>
      <c r="DQ32" s="61">
        <f t="shared" si="130"/>
        <v>200</v>
      </c>
      <c r="DR32" s="61" t="str">
        <f t="shared" si="131"/>
        <v/>
      </c>
      <c r="DS32" s="263">
        <f t="shared" si="34"/>
        <v>200</v>
      </c>
      <c r="DT32" s="310" t="str">
        <f t="shared" si="132"/>
        <v/>
      </c>
      <c r="DU32" s="61" t="str">
        <f t="shared" si="133"/>
        <v>S</v>
      </c>
      <c r="DV32" s="61" t="str">
        <f t="shared" si="134"/>
        <v/>
      </c>
      <c r="DW32" s="310" t="str">
        <f t="shared" si="135"/>
        <v>S</v>
      </c>
      <c r="DX32" s="61">
        <f t="shared" si="18"/>
        <v>0</v>
      </c>
      <c r="DY32" s="242" t="str">
        <f>IF(details!AW32="","",details!AW32)</f>
        <v>a</v>
      </c>
      <c r="DZ32" s="83" t="str">
        <f t="shared" si="136"/>
        <v>BIOLOGY</v>
      </c>
      <c r="EA32" s="242">
        <f>IF(details!AX32="","",details!AX32)</f>
        <v>10</v>
      </c>
      <c r="EB32" s="242">
        <f>IF(details!AY32="","",details!AY32)</f>
        <v>10</v>
      </c>
      <c r="EC32" s="242">
        <f>IF(details!AZ32="","",details!AZ32)</f>
        <v>10</v>
      </c>
      <c r="ED32" s="151">
        <f t="shared" si="137"/>
        <v>30</v>
      </c>
      <c r="EE32" s="242" t="str">
        <f>IF(details!BA32="","",details!BA32)</f>
        <v/>
      </c>
      <c r="EF32" s="242">
        <f>IF(details!BB32="","",details!BB32)</f>
        <v>50</v>
      </c>
      <c r="EG32" s="242">
        <f>IF(details!BC32="","",details!BC32)</f>
        <v>20</v>
      </c>
      <c r="EH32" s="151">
        <f t="shared" si="138"/>
        <v>70</v>
      </c>
      <c r="EI32" s="482">
        <f t="shared" si="139"/>
        <v>80</v>
      </c>
      <c r="EJ32" s="482">
        <f t="shared" si="140"/>
        <v>100</v>
      </c>
      <c r="EK32" s="242">
        <f>IF(details!BD32="","",details!BD32)</f>
        <v>70</v>
      </c>
      <c r="EL32" s="242">
        <f>IF(details!BE32="","",details!BE32)</f>
        <v>30</v>
      </c>
      <c r="EM32" s="151">
        <f t="shared" si="141"/>
        <v>100</v>
      </c>
      <c r="EN32" s="151">
        <f t="shared" si="142"/>
        <v>150</v>
      </c>
      <c r="EO32" s="151">
        <f t="shared" si="143"/>
        <v>50</v>
      </c>
      <c r="EP32" s="304">
        <f t="shared" si="144"/>
        <v>200</v>
      </c>
      <c r="EQ32" s="263">
        <f t="shared" si="145"/>
        <v>0</v>
      </c>
      <c r="ER32" s="310">
        <f t="shared" si="146"/>
        <v>0</v>
      </c>
      <c r="ES32" s="61">
        <f t="shared" si="147"/>
        <v>70</v>
      </c>
      <c r="ET32" s="61">
        <f t="shared" si="148"/>
        <v>30</v>
      </c>
      <c r="EU32" s="61">
        <f t="shared" si="149"/>
        <v>20</v>
      </c>
      <c r="EV32" s="61">
        <f t="shared" si="150"/>
        <v>150</v>
      </c>
      <c r="EW32" s="61">
        <f t="shared" si="151"/>
        <v>50</v>
      </c>
      <c r="EX32" s="263">
        <f t="shared" si="152"/>
        <v>200</v>
      </c>
      <c r="EY32" s="310"/>
      <c r="EZ32" s="61" t="str">
        <f t="shared" si="153"/>
        <v>P</v>
      </c>
      <c r="FA32" s="61" t="str">
        <f t="shared" si="154"/>
        <v>P</v>
      </c>
      <c r="FB32" s="310" t="str">
        <f t="shared" si="155"/>
        <v>I</v>
      </c>
      <c r="FC32" s="242">
        <f>IF(details!BF32="","",details!BF32)</f>
        <v>10</v>
      </c>
      <c r="FD32" s="242">
        <f>IF(details!BG32="","",details!BG32)</f>
        <v>10</v>
      </c>
      <c r="FE32" s="242">
        <f>IF(details!BH32="","",details!BH32)</f>
        <v>10</v>
      </c>
      <c r="FF32" s="151">
        <f t="shared" si="156"/>
        <v>30</v>
      </c>
      <c r="FG32" s="242">
        <f>IF(details!BI32="","",details!BI32)</f>
        <v>70</v>
      </c>
      <c r="FH32" s="151">
        <f t="shared" si="157"/>
        <v>100</v>
      </c>
      <c r="FI32" s="242">
        <f>IF(details!BJ32="","",details!BJ32)</f>
        <v>100</v>
      </c>
      <c r="FJ32" s="298">
        <f t="shared" si="158"/>
        <v>200</v>
      </c>
      <c r="FK32" s="310">
        <f t="shared" si="159"/>
        <v>0</v>
      </c>
      <c r="FL32" s="310">
        <f t="shared" si="160"/>
        <v>0</v>
      </c>
      <c r="FM32" s="61">
        <f t="shared" si="161"/>
        <v>200</v>
      </c>
      <c r="FN32" s="310" t="str">
        <f t="shared" si="162"/>
        <v/>
      </c>
      <c r="FO32" s="310" t="str">
        <f t="shared" si="35"/>
        <v>A</v>
      </c>
      <c r="FP32" s="242">
        <f>IF(details!BK32="","",details!BK32)</f>
        <v>30</v>
      </c>
      <c r="FQ32" s="242">
        <f>IF(details!BL32="","",details!BL32)</f>
        <v>30</v>
      </c>
      <c r="FR32" s="242">
        <f>IF(details!BM32="","",details!BM32)</f>
        <v>40</v>
      </c>
      <c r="FS32" s="298">
        <f t="shared" si="163"/>
        <v>100</v>
      </c>
      <c r="FT32" s="310">
        <f t="shared" si="164"/>
        <v>0</v>
      </c>
      <c r="FU32" s="310">
        <f t="shared" si="165"/>
        <v>0</v>
      </c>
      <c r="FV32" s="61">
        <f t="shared" si="166"/>
        <v>100</v>
      </c>
      <c r="FW32" s="310" t="str">
        <f t="shared" si="167"/>
        <v/>
      </c>
      <c r="FX32" s="310" t="str">
        <f t="shared" si="36"/>
        <v>A</v>
      </c>
      <c r="FY32" s="310" t="str">
        <f t="shared" si="37"/>
        <v>D</v>
      </c>
      <c r="FZ32" s="310" t="str">
        <f t="shared" si="38"/>
        <v>D</v>
      </c>
      <c r="GA32" s="310" t="str">
        <f t="shared" si="39"/>
        <v>D</v>
      </c>
      <c r="GB32" s="310" t="str">
        <f t="shared" si="40"/>
        <v>D</v>
      </c>
      <c r="GC32" s="310" t="str">
        <f t="shared" si="41"/>
        <v>S</v>
      </c>
      <c r="GD32" s="310">
        <f t="shared" si="168"/>
        <v>0</v>
      </c>
      <c r="GE32" s="310">
        <f t="shared" si="169"/>
        <v>1</v>
      </c>
      <c r="GF32" s="310">
        <f t="shared" si="170"/>
        <v>0</v>
      </c>
      <c r="GG32" s="310">
        <f t="shared" si="171"/>
        <v>0</v>
      </c>
      <c r="GH32" s="310">
        <f t="shared" si="172"/>
        <v>0</v>
      </c>
      <c r="GI32" s="310" t="str">
        <f t="shared" si="173"/>
        <v/>
      </c>
      <c r="GJ32" s="69" t="str">
        <f t="shared" si="42"/>
        <v>SUPPL.</v>
      </c>
      <c r="GK32" s="63">
        <f>IF(details!CT32="","",details!CT32)</f>
        <v>130</v>
      </c>
      <c r="GL32" s="64" t="str">
        <f>IF(details!CU32="","",details!CU32)</f>
        <v/>
      </c>
      <c r="GM32" s="63">
        <f>IF(details!CX32="","",details!CX32)</f>
        <v>206</v>
      </c>
      <c r="GN32" s="64" t="str">
        <f>IF(details!CY32="","",details!CY32)</f>
        <v/>
      </c>
      <c r="GO32" s="63">
        <f>IF(details!DB32="","",details!DB32)</f>
        <v>264</v>
      </c>
      <c r="GP32" s="64" t="str">
        <f>IF(details!DC32="","",details!DC32)</f>
        <v/>
      </c>
      <c r="GQ32" s="63">
        <f>IF(details!DF32="","",details!DF32)</f>
        <v>316</v>
      </c>
      <c r="GR32" s="64" t="str">
        <f>IF(details!DG32="","",details!DG32)</f>
        <v/>
      </c>
      <c r="GS32" s="63">
        <f>IF(details!DJ32="","",details!DJ32)</f>
        <v>362</v>
      </c>
      <c r="GT32" s="64">
        <f>IF(details!DK32="","",details!DK32)</f>
        <v>0</v>
      </c>
      <c r="GU32" s="274">
        <f t="shared" si="207"/>
        <v>0</v>
      </c>
      <c r="GV32" s="242" t="str">
        <f t="shared" si="43"/>
        <v>D</v>
      </c>
      <c r="GW32" s="242" t="str">
        <f t="shared" si="174"/>
        <v/>
      </c>
      <c r="GX32" s="353" t="str">
        <f t="shared" si="44"/>
        <v/>
      </c>
      <c r="GY32" s="242" t="str">
        <f t="shared" si="45"/>
        <v>D</v>
      </c>
      <c r="GZ32" s="72" t="str">
        <f t="shared" si="175"/>
        <v/>
      </c>
      <c r="HA32" s="353" t="str">
        <f t="shared" si="46"/>
        <v/>
      </c>
      <c r="HB32" s="73" t="str">
        <f t="shared" si="47"/>
        <v>D</v>
      </c>
      <c r="HC32" s="242" t="str">
        <f t="shared" si="48"/>
        <v/>
      </c>
      <c r="HD32" s="242" t="str">
        <f t="shared" si="49"/>
        <v>D</v>
      </c>
      <c r="HE32" s="242" t="str">
        <f t="shared" si="50"/>
        <v/>
      </c>
      <c r="HF32" s="242" t="str">
        <f t="shared" si="51"/>
        <v/>
      </c>
      <c r="HG32" s="276" t="str">
        <f t="shared" si="52"/>
        <v/>
      </c>
      <c r="HH32" s="242" t="str">
        <f t="shared" si="53"/>
        <v/>
      </c>
      <c r="HI32" s="242" t="str">
        <f t="shared" si="54"/>
        <v/>
      </c>
      <c r="HJ32" s="242" t="str">
        <f t="shared" si="55"/>
        <v/>
      </c>
      <c r="HK32" s="242" t="str">
        <f t="shared" si="56"/>
        <v/>
      </c>
      <c r="HL32" s="353" t="str">
        <f t="shared" si="57"/>
        <v/>
      </c>
      <c r="HM32" s="73" t="str">
        <f t="shared" si="58"/>
        <v>D</v>
      </c>
      <c r="HN32" s="242" t="str">
        <f t="shared" si="59"/>
        <v/>
      </c>
      <c r="HO32" s="242" t="str">
        <f t="shared" si="60"/>
        <v>D</v>
      </c>
      <c r="HP32" s="242" t="str">
        <f t="shared" si="61"/>
        <v/>
      </c>
      <c r="HQ32" s="242" t="str">
        <f t="shared" si="62"/>
        <v/>
      </c>
      <c r="HR32" s="354" t="str">
        <f t="shared" si="63"/>
        <v/>
      </c>
      <c r="HS32" s="302" t="str">
        <f t="shared" si="64"/>
        <v/>
      </c>
      <c r="HT32" s="242" t="str">
        <f t="shared" si="65"/>
        <v/>
      </c>
      <c r="HU32" s="242" t="str">
        <f t="shared" si="66"/>
        <v/>
      </c>
      <c r="HV32" s="242" t="str">
        <f t="shared" si="67"/>
        <v/>
      </c>
      <c r="HW32" s="353" t="str">
        <f t="shared" si="68"/>
        <v/>
      </c>
      <c r="HX32" s="73" t="str">
        <f t="shared" si="69"/>
        <v>S</v>
      </c>
      <c r="HY32" s="242" t="str">
        <f t="shared" si="70"/>
        <v/>
      </c>
      <c r="HZ32" s="242" t="str">
        <f t="shared" si="71"/>
        <v>S</v>
      </c>
      <c r="IA32" s="242" t="str">
        <f t="shared" si="72"/>
        <v/>
      </c>
      <c r="IB32" s="242" t="str">
        <f t="shared" si="73"/>
        <v/>
      </c>
      <c r="IC32" s="242" t="str">
        <f t="shared" si="74"/>
        <v/>
      </c>
      <c r="ID32" s="242" t="str">
        <f t="shared" si="75"/>
        <v/>
      </c>
      <c r="IE32" s="242" t="str">
        <f t="shared" si="76"/>
        <v/>
      </c>
      <c r="IF32" s="242" t="str">
        <f t="shared" si="77"/>
        <v/>
      </c>
      <c r="IG32" s="242" t="str">
        <f t="shared" si="78"/>
        <v/>
      </c>
      <c r="IH32" s="353" t="str">
        <f t="shared" si="79"/>
        <v/>
      </c>
      <c r="II32" s="242" t="str">
        <f t="shared" si="80"/>
        <v>A</v>
      </c>
      <c r="IJ32" s="242" t="str">
        <f t="shared" si="81"/>
        <v>A</v>
      </c>
      <c r="IK32" s="242" t="str">
        <f t="shared" si="82"/>
        <v xml:space="preserve">    </v>
      </c>
      <c r="IL32" s="242" t="str">
        <f t="shared" si="83"/>
        <v xml:space="preserve">    MATHEMATICS</v>
      </c>
      <c r="IM32" s="242" t="str">
        <f t="shared" si="84"/>
        <v xml:space="preserve">    </v>
      </c>
      <c r="IN32" s="242" t="str">
        <f t="shared" si="85"/>
        <v xml:space="preserve">        </v>
      </c>
      <c r="IO32" s="242" t="str">
        <f t="shared" si="86"/>
        <v xml:space="preserve">HINDI COMPULSORY  PHYSICS CHEMISTRY </v>
      </c>
      <c r="IP32" s="242" t="str">
        <f t="shared" si="87"/>
        <v>SUPPL.</v>
      </c>
      <c r="IQ32" s="62">
        <f t="shared" si="176"/>
        <v>898</v>
      </c>
      <c r="IR32" s="68">
        <f t="shared" si="88"/>
        <v>89.8</v>
      </c>
      <c r="IS32" s="242" t="str">
        <f t="shared" si="89"/>
        <v/>
      </c>
      <c r="IT32" s="70" t="str">
        <f t="shared" si="90"/>
        <v/>
      </c>
      <c r="IU32" s="71" t="str" cm="1">
        <f t="array" ref="IU32">IF(IT32="","",SUMPRODUCT((IT32&lt;IT$9:IT$108)/COUNTIF(IT$9:IT$108,IT$9:IT$108)))</f>
        <v/>
      </c>
      <c r="IV32" s="242" t="str">
        <f>IF(OR(IP32="SUPPL.",IP32="RE-EXAM."),'result subject-wise'!AR32,IP32)</f>
        <v/>
      </c>
      <c r="IW32" s="355" t="str">
        <f t="shared" si="91"/>
        <v/>
      </c>
      <c r="IX32" s="356">
        <f t="shared" si="92"/>
        <v>89.8</v>
      </c>
      <c r="IY32" s="242" t="str">
        <f t="shared" si="28"/>
        <v/>
      </c>
      <c r="IZ32" s="183"/>
      <c r="JA32" s="276" t="str">
        <f t="shared" si="177"/>
        <v/>
      </c>
      <c r="JB32" s="357" t="str">
        <f>'full report'!Y661</f>
        <v/>
      </c>
      <c r="JC32" s="352"/>
      <c r="JD32"/>
      <c r="JE32" s="980" t="s">
        <v>318</v>
      </c>
      <c r="JF32" s="970">
        <f>IF('result subject-wise'!G118=0,"",'result subject-wise'!G118)</f>
        <v>45794</v>
      </c>
      <c r="JG32" s="971"/>
      <c r="JH32" s="972" t="str">
        <f>F3</f>
        <v>2024-25</v>
      </c>
      <c r="JI32" s="973"/>
      <c r="JK32" s="352"/>
      <c r="JL32" s="352"/>
      <c r="JM32" s="993"/>
      <c r="JN32" s="994"/>
      <c r="JO32" s="994"/>
      <c r="JP32" s="411"/>
      <c r="JQ32" s="411"/>
      <c r="JR32" s="411"/>
      <c r="JS32" s="411"/>
      <c r="JT32" s="411"/>
      <c r="JU32" s="411"/>
      <c r="JV32" s="411"/>
      <c r="JW32" s="411"/>
      <c r="JX32" s="411"/>
      <c r="JY32" s="411"/>
      <c r="JZ32" s="411"/>
      <c r="KA32" s="411"/>
      <c r="KB32" s="414"/>
      <c r="KC32" s="178"/>
      <c r="KD32" s="178"/>
      <c r="KE32" s="178"/>
      <c r="KF32" s="178"/>
      <c r="KG32" s="178"/>
      <c r="KH32" s="178"/>
    </row>
    <row r="33" spans="1:308" s="276" customFormat="1" ht="13" customHeight="1">
      <c r="A33" s="313">
        <f>IF(details!A33="","",details!A33)</f>
        <v>25</v>
      </c>
      <c r="B33" s="242" t="str">
        <f>IF(details!B33="","",details!B33)</f>
        <v/>
      </c>
      <c r="C33" s="242" t="str">
        <f>IF(details!C33="","",details!C33)</f>
        <v/>
      </c>
      <c r="D33" s="242" t="str">
        <f>IF(details!D33="","",details!D33)</f>
        <v/>
      </c>
      <c r="E33" s="304">
        <f>IF(details!E33="","",details!E33)</f>
        <v>11125</v>
      </c>
      <c r="F33" s="67" t="str">
        <f>IF(details!F33="","",details!F33)</f>
        <v/>
      </c>
      <c r="G33" s="83" t="str">
        <f>IF(details!G33="","",details!G33)</f>
        <v>A 025</v>
      </c>
      <c r="H33" s="83" t="str">
        <f>IF(details!H33="","",details!H33)</f>
        <v>B 025</v>
      </c>
      <c r="I33" s="83" t="str">
        <f>IF(details!I33="","",details!I33)</f>
        <v>C 025</v>
      </c>
      <c r="J33" s="242">
        <f>IF(details!J33="","",details!J33)</f>
        <v>10</v>
      </c>
      <c r="K33" s="242">
        <f>IF(details!K33="","",details!K33)</f>
        <v>10</v>
      </c>
      <c r="L33" s="242">
        <f>IF(details!L33="","",details!L33)</f>
        <v>8</v>
      </c>
      <c r="M33" s="151">
        <f t="shared" si="93"/>
        <v>28</v>
      </c>
      <c r="N33" s="479">
        <f>IF(details!M33="","",details!M33)</f>
        <v>2</v>
      </c>
      <c r="O33" s="242">
        <f>IF(details!N33="","",details!N33)</f>
        <v>70</v>
      </c>
      <c r="P33" s="151">
        <f t="shared" si="94"/>
        <v>100</v>
      </c>
      <c r="Q33" s="242">
        <f>IF(details!O33="","",details!O33)</f>
        <v>100</v>
      </c>
      <c r="R33" s="298">
        <f t="shared" si="95"/>
        <v>200</v>
      </c>
      <c r="S33" s="310">
        <f t="shared" si="211"/>
        <v>0</v>
      </c>
      <c r="T33" s="61">
        <f t="shared" si="20"/>
        <v>200</v>
      </c>
      <c r="U33" s="310" t="str">
        <f t="shared" si="29"/>
        <v/>
      </c>
      <c r="V33" s="310" t="str">
        <f t="shared" si="21"/>
        <v>P</v>
      </c>
      <c r="W33" s="310" t="str">
        <f t="shared" si="30"/>
        <v>D</v>
      </c>
      <c r="X33" s="242">
        <f>IF(details!P33="","",details!P33)</f>
        <v>10</v>
      </c>
      <c r="Y33" s="242">
        <f>IF(details!Q33="","",details!Q33)</f>
        <v>10</v>
      </c>
      <c r="Z33" s="242">
        <f>IF(details!R33="","",details!R33)</f>
        <v>8</v>
      </c>
      <c r="AA33" s="151">
        <f t="shared" si="96"/>
        <v>28</v>
      </c>
      <c r="AB33" s="479">
        <f>IF(details!S33="","",details!S33)</f>
        <v>2</v>
      </c>
      <c r="AC33" s="242">
        <f>IF(details!T33="","",details!T33)</f>
        <v>70</v>
      </c>
      <c r="AD33" s="151">
        <f t="shared" si="97"/>
        <v>100</v>
      </c>
      <c r="AE33" s="242">
        <f>IF(details!U33="","",details!U33)</f>
        <v>100</v>
      </c>
      <c r="AF33" s="298">
        <f t="shared" si="98"/>
        <v>200</v>
      </c>
      <c r="AG33" s="310">
        <f t="shared" si="210"/>
        <v>0</v>
      </c>
      <c r="AH33" s="61">
        <f t="shared" si="22"/>
        <v>200</v>
      </c>
      <c r="AI33" s="310" t="str">
        <f t="shared" si="31"/>
        <v/>
      </c>
      <c r="AJ33" s="310" t="str">
        <f t="shared" si="99"/>
        <v>P</v>
      </c>
      <c r="AK33" s="310" t="str">
        <f t="shared" si="100"/>
        <v>D</v>
      </c>
      <c r="AL33" s="242" t="str">
        <f>IF(details!V33="","",details!V33)</f>
        <v>b</v>
      </c>
      <c r="AM33" s="83" t="str">
        <f t="shared" si="101"/>
        <v>PHYSICS</v>
      </c>
      <c r="AN33" s="242">
        <f>IF(details!W33="","",details!W33)</f>
        <v>10</v>
      </c>
      <c r="AO33" s="242">
        <f>IF(details!X33="","",details!X33)</f>
        <v>10</v>
      </c>
      <c r="AP33" s="242">
        <f>IF(details!Y33="","",details!Y33)</f>
        <v>9</v>
      </c>
      <c r="AQ33" s="151">
        <f t="shared" si="102"/>
        <v>29</v>
      </c>
      <c r="AR33" s="479">
        <f>IF(details!Z33="","",details!Z33)</f>
        <v>1</v>
      </c>
      <c r="AS33" s="242">
        <f>IF(details!AA33="","",details!AA33)</f>
        <v>30</v>
      </c>
      <c r="AT33" s="242">
        <f>IF(details!AB33="","",details!AB33)</f>
        <v>20</v>
      </c>
      <c r="AU33" s="151">
        <f t="shared" si="103"/>
        <v>50</v>
      </c>
      <c r="AV33" s="482">
        <f t="shared" si="23"/>
        <v>60</v>
      </c>
      <c r="AW33" s="482">
        <f t="shared" si="24"/>
        <v>80</v>
      </c>
      <c r="AX33" s="242">
        <f>IF(details!AC33="","",details!AC33)</f>
        <v>70</v>
      </c>
      <c r="AY33" s="242">
        <f>IF(details!AD33="","",details!AD33)</f>
        <v>30</v>
      </c>
      <c r="AZ33" s="151">
        <f t="shared" si="104"/>
        <v>100</v>
      </c>
      <c r="BA33" s="151">
        <f t="shared" si="105"/>
        <v>130</v>
      </c>
      <c r="BB33" s="151">
        <f t="shared" si="106"/>
        <v>50</v>
      </c>
      <c r="BC33" s="304">
        <f t="shared" si="107"/>
        <v>180</v>
      </c>
      <c r="BD33" s="263">
        <f t="shared" si="108"/>
        <v>0</v>
      </c>
      <c r="BE33" s="310">
        <f t="shared" si="109"/>
        <v>0</v>
      </c>
      <c r="BF33" s="61">
        <f t="shared" si="1"/>
        <v>70</v>
      </c>
      <c r="BG33" s="61">
        <f t="shared" si="110"/>
        <v>30</v>
      </c>
      <c r="BH33" s="61">
        <f t="shared" si="111"/>
        <v>20</v>
      </c>
      <c r="BI33" s="61">
        <f t="shared" si="2"/>
        <v>150</v>
      </c>
      <c r="BJ33" s="61">
        <f t="shared" si="3"/>
        <v>50</v>
      </c>
      <c r="BK33" s="263">
        <f t="shared" si="4"/>
        <v>200</v>
      </c>
      <c r="BL33" s="310" t="str">
        <f t="shared" si="5"/>
        <v/>
      </c>
      <c r="BM33" s="61" t="str">
        <f t="shared" si="6"/>
        <v>P</v>
      </c>
      <c r="BN33" s="61" t="str">
        <f t="shared" si="7"/>
        <v>P</v>
      </c>
      <c r="BO33" s="310" t="str">
        <f t="shared" si="8"/>
        <v>D</v>
      </c>
      <c r="BP33" s="242" t="str">
        <f>IF(details!AE33="","",details!AE33)</f>
        <v>b</v>
      </c>
      <c r="BQ33" s="83" t="str">
        <f t="shared" si="112"/>
        <v>CHEMISTRY</v>
      </c>
      <c r="BR33" s="242">
        <f>IF(details!AF33="","",details!AF33)</f>
        <v>10</v>
      </c>
      <c r="BS33" s="242">
        <f>IF(details!AG33="","",details!AG33)</f>
        <v>10</v>
      </c>
      <c r="BT33" s="242">
        <f>IF(details!AH33="","",details!AH33)</f>
        <v>9</v>
      </c>
      <c r="BU33" s="151">
        <f t="shared" si="113"/>
        <v>29</v>
      </c>
      <c r="BV33" s="479">
        <f>IF(details!AI33="","",details!AI33)</f>
        <v>1</v>
      </c>
      <c r="BW33" s="242">
        <f>IF(details!AJ33="","",details!AJ33)</f>
        <v>50</v>
      </c>
      <c r="BX33" s="242">
        <f>IF(details!AK33="","",details!AK33)</f>
        <v>20</v>
      </c>
      <c r="BY33" s="151">
        <f t="shared" si="114"/>
        <v>70</v>
      </c>
      <c r="BZ33" s="482">
        <f t="shared" si="115"/>
        <v>80</v>
      </c>
      <c r="CA33" s="482">
        <f t="shared" si="116"/>
        <v>100</v>
      </c>
      <c r="CB33" s="242">
        <f>IF(details!AL33="","",details!AL33)</f>
        <v>70</v>
      </c>
      <c r="CC33" s="242">
        <f>IF(details!AM33="","",details!AM33)</f>
        <v>30</v>
      </c>
      <c r="CD33" s="151">
        <f t="shared" si="117"/>
        <v>100</v>
      </c>
      <c r="CE33" s="151">
        <f t="shared" si="118"/>
        <v>150</v>
      </c>
      <c r="CF33" s="151">
        <f t="shared" si="119"/>
        <v>50</v>
      </c>
      <c r="CG33" s="304">
        <f t="shared" si="32"/>
        <v>200</v>
      </c>
      <c r="CH33" s="263">
        <f t="shared" si="9"/>
        <v>0</v>
      </c>
      <c r="CI33" s="310">
        <f t="shared" si="10"/>
        <v>0</v>
      </c>
      <c r="CJ33" s="61">
        <f t="shared" si="11"/>
        <v>70</v>
      </c>
      <c r="CK33" s="61">
        <f t="shared" si="33"/>
        <v>30</v>
      </c>
      <c r="CL33" s="61">
        <f t="shared" si="120"/>
        <v>20</v>
      </c>
      <c r="CM33" s="61">
        <f t="shared" si="12"/>
        <v>150</v>
      </c>
      <c r="CN33" s="61">
        <f t="shared" si="13"/>
        <v>50</v>
      </c>
      <c r="CO33" s="263">
        <f t="shared" si="14"/>
        <v>200</v>
      </c>
      <c r="CP33" s="310" t="str">
        <f t="shared" si="15"/>
        <v/>
      </c>
      <c r="CQ33" s="61" t="str">
        <f t="shared" si="16"/>
        <v>P</v>
      </c>
      <c r="CR33" s="61" t="str">
        <f t="shared" si="17"/>
        <v>P</v>
      </c>
      <c r="CS33" s="310" t="str">
        <f t="shared" si="25"/>
        <v>D</v>
      </c>
      <c r="CT33" s="242" t="str">
        <f>IF(details!AN33="","",details!AN33)</f>
        <v>b</v>
      </c>
      <c r="CU33" s="83" t="str">
        <f t="shared" si="121"/>
        <v>MATHEMATICS</v>
      </c>
      <c r="CV33" s="242">
        <f>IF(details!AO33="","",details!AO33)</f>
        <v>10</v>
      </c>
      <c r="CW33" s="242">
        <f>IF(details!AP33="","",details!AP33)</f>
        <v>10</v>
      </c>
      <c r="CX33" s="242">
        <f>IF(details!AQ33="","",details!AQ33)</f>
        <v>9</v>
      </c>
      <c r="CY33" s="151">
        <f t="shared" si="122"/>
        <v>29</v>
      </c>
      <c r="CZ33" s="479">
        <f>IF(details!AR33="","",details!AR33)</f>
        <v>1</v>
      </c>
      <c r="DA33" s="242">
        <f>IF(details!AS33="","",details!AS33)</f>
        <v>70</v>
      </c>
      <c r="DB33" s="242" t="str">
        <f>IF(details!AT33="","",details!AT33)</f>
        <v/>
      </c>
      <c r="DC33" s="151">
        <f t="shared" si="123"/>
        <v>70</v>
      </c>
      <c r="DD33" s="482">
        <f t="shared" si="124"/>
        <v>100</v>
      </c>
      <c r="DE33" s="482">
        <f t="shared" si="125"/>
        <v>100</v>
      </c>
      <c r="DF33" s="242">
        <f>IF(details!AU33="","",details!AU33)</f>
        <v>18</v>
      </c>
      <c r="DG33" s="242" t="str">
        <f>IF(details!AV33="","",details!AV33)</f>
        <v/>
      </c>
      <c r="DH33" s="151">
        <f t="shared" si="204"/>
        <v>18</v>
      </c>
      <c r="DI33" s="151">
        <f t="shared" si="205"/>
        <v>118</v>
      </c>
      <c r="DJ33" s="151" t="str">
        <f t="shared" si="126"/>
        <v/>
      </c>
      <c r="DK33" s="304">
        <f t="shared" si="206"/>
        <v>118</v>
      </c>
      <c r="DL33" s="263">
        <f t="shared" si="127"/>
        <v>0</v>
      </c>
      <c r="DM33" s="310" t="str">
        <f t="shared" si="128"/>
        <v/>
      </c>
      <c r="DN33" s="61">
        <f t="shared" si="129"/>
        <v>100</v>
      </c>
      <c r="DO33" s="61" t="str">
        <f t="shared" si="26"/>
        <v/>
      </c>
      <c r="DP33" s="61" t="str">
        <f t="shared" si="27"/>
        <v/>
      </c>
      <c r="DQ33" s="61">
        <f t="shared" si="130"/>
        <v>200</v>
      </c>
      <c r="DR33" s="61" t="str">
        <f t="shared" si="131"/>
        <v/>
      </c>
      <c r="DS33" s="263">
        <f t="shared" si="34"/>
        <v>200</v>
      </c>
      <c r="DT33" s="310" t="str">
        <f t="shared" si="132"/>
        <v/>
      </c>
      <c r="DU33" s="61" t="str">
        <f t="shared" si="133"/>
        <v>S</v>
      </c>
      <c r="DV33" s="61" t="str">
        <f t="shared" si="134"/>
        <v/>
      </c>
      <c r="DW33" s="310" t="str">
        <f t="shared" si="135"/>
        <v>S</v>
      </c>
      <c r="DX33" s="61">
        <f t="shared" si="18"/>
        <v>0</v>
      </c>
      <c r="DY33" s="242" t="str">
        <f>IF(details!AW33="","",details!AW33)</f>
        <v>a</v>
      </c>
      <c r="DZ33" s="83" t="str">
        <f t="shared" si="136"/>
        <v>BIOLOGY</v>
      </c>
      <c r="EA33" s="242">
        <f>IF(details!AX33="","",details!AX33)</f>
        <v>10</v>
      </c>
      <c r="EB33" s="242">
        <f>IF(details!AY33="","",details!AY33)</f>
        <v>10</v>
      </c>
      <c r="EC33" s="242">
        <f>IF(details!AZ33="","",details!AZ33)</f>
        <v>10</v>
      </c>
      <c r="ED33" s="151">
        <f t="shared" si="137"/>
        <v>30</v>
      </c>
      <c r="EE33" s="242" t="str">
        <f>IF(details!BA33="","",details!BA33)</f>
        <v/>
      </c>
      <c r="EF33" s="242">
        <f>IF(details!BB33="","",details!BB33)</f>
        <v>50</v>
      </c>
      <c r="EG33" s="242">
        <f>IF(details!BC33="","",details!BC33)</f>
        <v>20</v>
      </c>
      <c r="EH33" s="151">
        <f t="shared" si="138"/>
        <v>70</v>
      </c>
      <c r="EI33" s="482">
        <f t="shared" si="139"/>
        <v>80</v>
      </c>
      <c r="EJ33" s="482">
        <f t="shared" si="140"/>
        <v>100</v>
      </c>
      <c r="EK33" s="242">
        <f>IF(details!BD33="","",details!BD33)</f>
        <v>70</v>
      </c>
      <c r="EL33" s="242">
        <f>IF(details!BE33="","",details!BE33)</f>
        <v>30</v>
      </c>
      <c r="EM33" s="151">
        <f t="shared" si="141"/>
        <v>100</v>
      </c>
      <c r="EN33" s="151">
        <f t="shared" si="142"/>
        <v>150</v>
      </c>
      <c r="EO33" s="151">
        <f t="shared" si="143"/>
        <v>50</v>
      </c>
      <c r="EP33" s="304">
        <f t="shared" si="144"/>
        <v>200</v>
      </c>
      <c r="EQ33" s="263">
        <f t="shared" si="145"/>
        <v>0</v>
      </c>
      <c r="ER33" s="310">
        <f t="shared" si="146"/>
        <v>0</v>
      </c>
      <c r="ES33" s="61">
        <f t="shared" si="147"/>
        <v>70</v>
      </c>
      <c r="ET33" s="61">
        <f t="shared" si="148"/>
        <v>30</v>
      </c>
      <c r="EU33" s="61">
        <f t="shared" si="149"/>
        <v>20</v>
      </c>
      <c r="EV33" s="61">
        <f t="shared" si="150"/>
        <v>150</v>
      </c>
      <c r="EW33" s="61">
        <f t="shared" si="151"/>
        <v>50</v>
      </c>
      <c r="EX33" s="263">
        <f t="shared" si="152"/>
        <v>200</v>
      </c>
      <c r="EY33" s="310"/>
      <c r="EZ33" s="61" t="str">
        <f t="shared" si="153"/>
        <v>P</v>
      </c>
      <c r="FA33" s="61" t="str">
        <f t="shared" si="154"/>
        <v>P</v>
      </c>
      <c r="FB33" s="310" t="str">
        <f t="shared" si="155"/>
        <v>I</v>
      </c>
      <c r="FC33" s="242">
        <f>IF(details!BF33="","",details!BF33)</f>
        <v>10</v>
      </c>
      <c r="FD33" s="242">
        <f>IF(details!BG33="","",details!BG33)</f>
        <v>10</v>
      </c>
      <c r="FE33" s="242">
        <f>IF(details!BH33="","",details!BH33)</f>
        <v>10</v>
      </c>
      <c r="FF33" s="151">
        <f t="shared" si="156"/>
        <v>30</v>
      </c>
      <c r="FG33" s="242">
        <f>IF(details!BI33="","",details!BI33)</f>
        <v>70</v>
      </c>
      <c r="FH33" s="151">
        <f t="shared" si="157"/>
        <v>100</v>
      </c>
      <c r="FI33" s="242">
        <f>IF(details!BJ33="","",details!BJ33)</f>
        <v>100</v>
      </c>
      <c r="FJ33" s="298">
        <f t="shared" si="158"/>
        <v>200</v>
      </c>
      <c r="FK33" s="310">
        <f t="shared" si="159"/>
        <v>0</v>
      </c>
      <c r="FL33" s="310">
        <f t="shared" si="160"/>
        <v>0</v>
      </c>
      <c r="FM33" s="61">
        <f t="shared" si="161"/>
        <v>200</v>
      </c>
      <c r="FN33" s="310" t="str">
        <f t="shared" si="162"/>
        <v/>
      </c>
      <c r="FO33" s="310" t="str">
        <f t="shared" si="35"/>
        <v>A</v>
      </c>
      <c r="FP33" s="242">
        <f>IF(details!BK33="","",details!BK33)</f>
        <v>30</v>
      </c>
      <c r="FQ33" s="242">
        <f>IF(details!BL33="","",details!BL33)</f>
        <v>30</v>
      </c>
      <c r="FR33" s="242">
        <f>IF(details!BM33="","",details!BM33)</f>
        <v>40</v>
      </c>
      <c r="FS33" s="298">
        <f t="shared" si="163"/>
        <v>100</v>
      </c>
      <c r="FT33" s="310">
        <f t="shared" si="164"/>
        <v>0</v>
      </c>
      <c r="FU33" s="310">
        <f t="shared" si="165"/>
        <v>0</v>
      </c>
      <c r="FV33" s="61">
        <f t="shared" si="166"/>
        <v>100</v>
      </c>
      <c r="FW33" s="310" t="str">
        <f t="shared" si="167"/>
        <v/>
      </c>
      <c r="FX33" s="310" t="str">
        <f t="shared" si="36"/>
        <v>A</v>
      </c>
      <c r="FY33" s="310" t="str">
        <f t="shared" si="37"/>
        <v>D</v>
      </c>
      <c r="FZ33" s="310" t="str">
        <f t="shared" si="38"/>
        <v>D</v>
      </c>
      <c r="GA33" s="310" t="str">
        <f t="shared" si="39"/>
        <v>D</v>
      </c>
      <c r="GB33" s="310" t="str">
        <f t="shared" si="40"/>
        <v>D</v>
      </c>
      <c r="GC33" s="310" t="str">
        <f t="shared" si="41"/>
        <v>S</v>
      </c>
      <c r="GD33" s="310">
        <f t="shared" si="168"/>
        <v>0</v>
      </c>
      <c r="GE33" s="310">
        <f t="shared" si="169"/>
        <v>1</v>
      </c>
      <c r="GF33" s="310">
        <f t="shared" si="170"/>
        <v>0</v>
      </c>
      <c r="GG33" s="310">
        <f t="shared" si="171"/>
        <v>0</v>
      </c>
      <c r="GH33" s="310">
        <f t="shared" si="172"/>
        <v>0</v>
      </c>
      <c r="GI33" s="310" t="str">
        <f t="shared" si="173"/>
        <v/>
      </c>
      <c r="GJ33" s="69" t="str">
        <f t="shared" si="42"/>
        <v>SUPPL.</v>
      </c>
      <c r="GK33" s="63">
        <f>IF(details!CT33="","",details!CT33)</f>
        <v>130</v>
      </c>
      <c r="GL33" s="64" t="str">
        <f>IF(details!CU33="","",details!CU33)</f>
        <v/>
      </c>
      <c r="GM33" s="63">
        <f>IF(details!CX33="","",details!CX33)</f>
        <v>206</v>
      </c>
      <c r="GN33" s="64" t="str">
        <f>IF(details!CY33="","",details!CY33)</f>
        <v/>
      </c>
      <c r="GO33" s="63">
        <f>IF(details!DB33="","",details!DB33)</f>
        <v>264</v>
      </c>
      <c r="GP33" s="64" t="str">
        <f>IF(details!DC33="","",details!DC33)</f>
        <v/>
      </c>
      <c r="GQ33" s="63">
        <f>IF(details!DF33="","",details!DF33)</f>
        <v>316</v>
      </c>
      <c r="GR33" s="64" t="str">
        <f>IF(details!DG33="","",details!DG33)</f>
        <v/>
      </c>
      <c r="GS33" s="63">
        <f>IF(details!DJ33="","",details!DJ33)</f>
        <v>362</v>
      </c>
      <c r="GT33" s="64">
        <f>IF(details!DK33="","",details!DK33)</f>
        <v>0</v>
      </c>
      <c r="GU33" s="274">
        <f t="shared" si="207"/>
        <v>0</v>
      </c>
      <c r="GV33" s="242" t="str">
        <f t="shared" si="43"/>
        <v>D</v>
      </c>
      <c r="GW33" s="242" t="str">
        <f t="shared" si="174"/>
        <v/>
      </c>
      <c r="GX33" s="353" t="str">
        <f t="shared" si="44"/>
        <v/>
      </c>
      <c r="GY33" s="242" t="str">
        <f t="shared" si="45"/>
        <v>D</v>
      </c>
      <c r="GZ33" s="72" t="str">
        <f t="shared" si="175"/>
        <v/>
      </c>
      <c r="HA33" s="353" t="str">
        <f t="shared" si="46"/>
        <v/>
      </c>
      <c r="HB33" s="73" t="str">
        <f t="shared" si="47"/>
        <v>D</v>
      </c>
      <c r="HC33" s="242" t="str">
        <f t="shared" si="48"/>
        <v/>
      </c>
      <c r="HD33" s="242" t="str">
        <f t="shared" si="49"/>
        <v>D</v>
      </c>
      <c r="HE33" s="242" t="str">
        <f t="shared" si="50"/>
        <v/>
      </c>
      <c r="HF33" s="242" t="str">
        <f t="shared" si="51"/>
        <v/>
      </c>
      <c r="HG33" s="276" t="str">
        <f t="shared" si="52"/>
        <v/>
      </c>
      <c r="HH33" s="242" t="str">
        <f t="shared" si="53"/>
        <v/>
      </c>
      <c r="HI33" s="242" t="str">
        <f t="shared" si="54"/>
        <v/>
      </c>
      <c r="HJ33" s="242" t="str">
        <f t="shared" si="55"/>
        <v/>
      </c>
      <c r="HK33" s="242" t="str">
        <f t="shared" si="56"/>
        <v/>
      </c>
      <c r="HL33" s="353" t="str">
        <f t="shared" si="57"/>
        <v/>
      </c>
      <c r="HM33" s="73" t="str">
        <f t="shared" si="58"/>
        <v>D</v>
      </c>
      <c r="HN33" s="242" t="str">
        <f t="shared" si="59"/>
        <v/>
      </c>
      <c r="HO33" s="242" t="str">
        <f t="shared" si="60"/>
        <v>D</v>
      </c>
      <c r="HP33" s="242" t="str">
        <f t="shared" si="61"/>
        <v/>
      </c>
      <c r="HQ33" s="242" t="str">
        <f t="shared" si="62"/>
        <v/>
      </c>
      <c r="HR33" s="354" t="str">
        <f t="shared" si="63"/>
        <v/>
      </c>
      <c r="HS33" s="302" t="str">
        <f t="shared" si="64"/>
        <v/>
      </c>
      <c r="HT33" s="242" t="str">
        <f t="shared" si="65"/>
        <v/>
      </c>
      <c r="HU33" s="242" t="str">
        <f t="shared" si="66"/>
        <v/>
      </c>
      <c r="HV33" s="242" t="str">
        <f t="shared" si="67"/>
        <v/>
      </c>
      <c r="HW33" s="353" t="str">
        <f t="shared" si="68"/>
        <v/>
      </c>
      <c r="HX33" s="73" t="str">
        <f t="shared" si="69"/>
        <v>S</v>
      </c>
      <c r="HY33" s="242" t="str">
        <f t="shared" si="70"/>
        <v/>
      </c>
      <c r="HZ33" s="242" t="str">
        <f t="shared" si="71"/>
        <v>S</v>
      </c>
      <c r="IA33" s="242" t="str">
        <f t="shared" si="72"/>
        <v/>
      </c>
      <c r="IB33" s="242" t="str">
        <f t="shared" si="73"/>
        <v/>
      </c>
      <c r="IC33" s="242" t="str">
        <f t="shared" si="74"/>
        <v/>
      </c>
      <c r="ID33" s="242" t="str">
        <f t="shared" si="75"/>
        <v/>
      </c>
      <c r="IE33" s="242" t="str">
        <f t="shared" si="76"/>
        <v/>
      </c>
      <c r="IF33" s="242" t="str">
        <f t="shared" si="77"/>
        <v/>
      </c>
      <c r="IG33" s="242" t="str">
        <f t="shared" si="78"/>
        <v/>
      </c>
      <c r="IH33" s="353" t="str">
        <f t="shared" si="79"/>
        <v/>
      </c>
      <c r="II33" s="242" t="str">
        <f t="shared" si="80"/>
        <v>A</v>
      </c>
      <c r="IJ33" s="242" t="str">
        <f t="shared" si="81"/>
        <v>A</v>
      </c>
      <c r="IK33" s="242" t="str">
        <f t="shared" si="82"/>
        <v xml:space="preserve">    </v>
      </c>
      <c r="IL33" s="242" t="str">
        <f t="shared" si="83"/>
        <v xml:space="preserve">    MATHEMATICS</v>
      </c>
      <c r="IM33" s="242" t="str">
        <f t="shared" si="84"/>
        <v xml:space="preserve">    </v>
      </c>
      <c r="IN33" s="242" t="str">
        <f t="shared" si="85"/>
        <v xml:space="preserve">        </v>
      </c>
      <c r="IO33" s="242" t="str">
        <f t="shared" si="86"/>
        <v xml:space="preserve">HINDI COMPULSORY  PHYSICS CHEMISTRY </v>
      </c>
      <c r="IP33" s="242" t="str">
        <f t="shared" si="87"/>
        <v>SUPPL.</v>
      </c>
      <c r="IQ33" s="62">
        <f t="shared" si="176"/>
        <v>898</v>
      </c>
      <c r="IR33" s="68">
        <f t="shared" si="88"/>
        <v>89.8</v>
      </c>
      <c r="IS33" s="242" t="str">
        <f t="shared" si="89"/>
        <v/>
      </c>
      <c r="IT33" s="70" t="str">
        <f t="shared" si="90"/>
        <v/>
      </c>
      <c r="IU33" s="71" t="str" cm="1">
        <f t="array" ref="IU33">IF(IT33="","",SUMPRODUCT((IT33&lt;IT$9:IT$108)/COUNTIF(IT$9:IT$108,IT$9:IT$108)))</f>
        <v/>
      </c>
      <c r="IV33" s="242" t="str">
        <f>IF(OR(IP33="SUPPL.",IP33="RE-EXAM."),'result subject-wise'!AR33,IP33)</f>
        <v/>
      </c>
      <c r="IW33" s="355" t="str">
        <f t="shared" si="91"/>
        <v/>
      </c>
      <c r="IX33" s="356">
        <f t="shared" si="92"/>
        <v>89.8</v>
      </c>
      <c r="IY33" s="242" t="str">
        <f t="shared" si="28"/>
        <v/>
      </c>
      <c r="IZ33" s="183"/>
      <c r="JA33" s="276" t="str">
        <f t="shared" si="177"/>
        <v/>
      </c>
      <c r="JB33" s="357" t="str">
        <f>'full report'!Y689</f>
        <v/>
      </c>
      <c r="JC33" s="352"/>
      <c r="JD33"/>
      <c r="JE33" s="981"/>
      <c r="JF33" s="242" t="s">
        <v>316</v>
      </c>
      <c r="JG33" s="387" t="s">
        <v>180</v>
      </c>
      <c r="JH33" s="966" t="s">
        <v>320</v>
      </c>
      <c r="JI33" s="967"/>
      <c r="JJ33" s="352"/>
      <c r="JK33" s="352"/>
      <c r="JL33" s="352"/>
      <c r="JM33" s="993" t="str">
        <f>'result aggregate'!U111</f>
        <v>FIRST DIVISION</v>
      </c>
      <c r="JN33" s="994"/>
      <c r="JO33" s="994"/>
      <c r="JP33" s="412">
        <f>'result aggregate'!V111</f>
        <v>0</v>
      </c>
      <c r="JQ33" s="412">
        <f>'result aggregate'!W111</f>
        <v>0</v>
      </c>
      <c r="JR33" s="412">
        <f>'result aggregate'!X111</f>
        <v>0</v>
      </c>
      <c r="JS33" s="412">
        <f>'result aggregate'!Y111</f>
        <v>0</v>
      </c>
      <c r="JT33" s="412">
        <f>'result aggregate'!Z111</f>
        <v>0</v>
      </c>
      <c r="JU33" s="412">
        <f>'result aggregate'!AA111</f>
        <v>0</v>
      </c>
      <c r="JV33" s="412">
        <f>'result aggregate'!AB111</f>
        <v>0</v>
      </c>
      <c r="JW33" s="412">
        <f>'result aggregate'!AC111</f>
        <v>0</v>
      </c>
      <c r="JX33" s="412">
        <f>'result aggregate'!AD111</f>
        <v>0</v>
      </c>
      <c r="JY33" s="412">
        <f>'result aggregate'!AE111</f>
        <v>0</v>
      </c>
      <c r="JZ33" s="412">
        <f>'result aggregate'!AF111</f>
        <v>0</v>
      </c>
      <c r="KA33" s="412">
        <f>'result aggregate'!AG111</f>
        <v>0</v>
      </c>
      <c r="KB33" s="415">
        <f>'result aggregate'!AH111</f>
        <v>0</v>
      </c>
      <c r="KC33" s="178"/>
      <c r="KD33" s="178"/>
      <c r="KE33" s="178"/>
      <c r="KF33" s="178"/>
      <c r="KG33" s="178"/>
      <c r="KH33" s="178"/>
    </row>
    <row r="34" spans="1:308" s="276" customFormat="1" ht="13" customHeight="1">
      <c r="A34" s="313">
        <f>IF(details!A34="","",details!A34)</f>
        <v>26</v>
      </c>
      <c r="B34" s="242" t="str">
        <f>IF(details!B34="","",details!B34)</f>
        <v/>
      </c>
      <c r="C34" s="242" t="str">
        <f>IF(details!C34="","",details!C34)</f>
        <v/>
      </c>
      <c r="D34" s="242" t="str">
        <f>IF(details!D34="","",details!D34)</f>
        <v/>
      </c>
      <c r="E34" s="304">
        <f>IF(details!E34="","",details!E34)</f>
        <v>11126</v>
      </c>
      <c r="F34" s="67" t="str">
        <f>IF(details!F34="","",details!F34)</f>
        <v/>
      </c>
      <c r="G34" s="83" t="str">
        <f>IF(details!G34="","",details!G34)</f>
        <v>A 026</v>
      </c>
      <c r="H34" s="83" t="str">
        <f>IF(details!H34="","",details!H34)</f>
        <v>B 026</v>
      </c>
      <c r="I34" s="83" t="str">
        <f>IF(details!I34="","",details!I34)</f>
        <v>C 026</v>
      </c>
      <c r="J34" s="242">
        <f>IF(details!J34="","",details!J34)</f>
        <v>10</v>
      </c>
      <c r="K34" s="242">
        <f>IF(details!K34="","",details!K34)</f>
        <v>10</v>
      </c>
      <c r="L34" s="242">
        <f>IF(details!L34="","",details!L34)</f>
        <v>8</v>
      </c>
      <c r="M34" s="151">
        <f t="shared" si="93"/>
        <v>28</v>
      </c>
      <c r="N34" s="479">
        <f>IF(details!M34="","",details!M34)</f>
        <v>2</v>
      </c>
      <c r="O34" s="242">
        <f>IF(details!N34="","",details!N34)</f>
        <v>70</v>
      </c>
      <c r="P34" s="151">
        <f t="shared" si="94"/>
        <v>100</v>
      </c>
      <c r="Q34" s="242">
        <f>IF(details!O34="","",details!O34)</f>
        <v>100</v>
      </c>
      <c r="R34" s="298">
        <f t="shared" si="95"/>
        <v>200</v>
      </c>
      <c r="S34" s="310">
        <f t="shared" si="211"/>
        <v>0</v>
      </c>
      <c r="T34" s="61">
        <f t="shared" si="20"/>
        <v>200</v>
      </c>
      <c r="U34" s="310" t="str">
        <f t="shared" si="29"/>
        <v/>
      </c>
      <c r="V34" s="310" t="str">
        <f t="shared" si="21"/>
        <v>P</v>
      </c>
      <c r="W34" s="310" t="str">
        <f t="shared" si="30"/>
        <v>D</v>
      </c>
      <c r="X34" s="242">
        <f>IF(details!P34="","",details!P34)</f>
        <v>10</v>
      </c>
      <c r="Y34" s="242">
        <f>IF(details!Q34="","",details!Q34)</f>
        <v>10</v>
      </c>
      <c r="Z34" s="242">
        <f>IF(details!R34="","",details!R34)</f>
        <v>8</v>
      </c>
      <c r="AA34" s="151">
        <f t="shared" si="96"/>
        <v>28</v>
      </c>
      <c r="AB34" s="479">
        <f>IF(details!S34="","",details!S34)</f>
        <v>2</v>
      </c>
      <c r="AC34" s="242">
        <f>IF(details!T34="","",details!T34)</f>
        <v>70</v>
      </c>
      <c r="AD34" s="151">
        <f t="shared" si="97"/>
        <v>100</v>
      </c>
      <c r="AE34" s="242">
        <f>IF(details!U34="","",details!U34)</f>
        <v>100</v>
      </c>
      <c r="AF34" s="298">
        <f t="shared" si="98"/>
        <v>200</v>
      </c>
      <c r="AG34" s="310">
        <f t="shared" si="210"/>
        <v>0</v>
      </c>
      <c r="AH34" s="61">
        <f t="shared" si="22"/>
        <v>200</v>
      </c>
      <c r="AI34" s="310" t="str">
        <f t="shared" si="31"/>
        <v/>
      </c>
      <c r="AJ34" s="310" t="str">
        <f t="shared" si="99"/>
        <v>P</v>
      </c>
      <c r="AK34" s="310" t="str">
        <f t="shared" si="100"/>
        <v>D</v>
      </c>
      <c r="AL34" s="242" t="str">
        <f>IF(details!V34="","",details!V34)</f>
        <v>b</v>
      </c>
      <c r="AM34" s="83" t="str">
        <f t="shared" si="101"/>
        <v>PHYSICS</v>
      </c>
      <c r="AN34" s="242">
        <f>IF(details!W34="","",details!W34)</f>
        <v>10</v>
      </c>
      <c r="AO34" s="242">
        <f>IF(details!X34="","",details!X34)</f>
        <v>10</v>
      </c>
      <c r="AP34" s="242">
        <f>IF(details!Y34="","",details!Y34)</f>
        <v>9</v>
      </c>
      <c r="AQ34" s="151">
        <f t="shared" si="102"/>
        <v>29</v>
      </c>
      <c r="AR34" s="479">
        <f>IF(details!Z34="","",details!Z34)</f>
        <v>1</v>
      </c>
      <c r="AS34" s="242">
        <f>IF(details!AA34="","",details!AA34)</f>
        <v>30</v>
      </c>
      <c r="AT34" s="242">
        <f>IF(details!AB34="","",details!AB34)</f>
        <v>20</v>
      </c>
      <c r="AU34" s="151">
        <f t="shared" si="103"/>
        <v>50</v>
      </c>
      <c r="AV34" s="482">
        <f t="shared" si="23"/>
        <v>60</v>
      </c>
      <c r="AW34" s="482">
        <f t="shared" si="24"/>
        <v>80</v>
      </c>
      <c r="AX34" s="242">
        <f>IF(details!AC34="","",details!AC34)</f>
        <v>70</v>
      </c>
      <c r="AY34" s="242">
        <f>IF(details!AD34="","",details!AD34)</f>
        <v>30</v>
      </c>
      <c r="AZ34" s="151">
        <f t="shared" si="104"/>
        <v>100</v>
      </c>
      <c r="BA34" s="151">
        <f t="shared" si="105"/>
        <v>130</v>
      </c>
      <c r="BB34" s="151">
        <f t="shared" si="106"/>
        <v>50</v>
      </c>
      <c r="BC34" s="304">
        <f t="shared" si="107"/>
        <v>180</v>
      </c>
      <c r="BD34" s="263">
        <f t="shared" si="108"/>
        <v>0</v>
      </c>
      <c r="BE34" s="310">
        <f t="shared" si="109"/>
        <v>0</v>
      </c>
      <c r="BF34" s="61">
        <f t="shared" si="1"/>
        <v>70</v>
      </c>
      <c r="BG34" s="61">
        <f t="shared" si="110"/>
        <v>30</v>
      </c>
      <c r="BH34" s="61">
        <f t="shared" si="111"/>
        <v>20</v>
      </c>
      <c r="BI34" s="61">
        <f t="shared" si="2"/>
        <v>150</v>
      </c>
      <c r="BJ34" s="61">
        <f t="shared" si="3"/>
        <v>50</v>
      </c>
      <c r="BK34" s="263">
        <f t="shared" si="4"/>
        <v>200</v>
      </c>
      <c r="BL34" s="310" t="str">
        <f t="shared" si="5"/>
        <v/>
      </c>
      <c r="BM34" s="61" t="str">
        <f t="shared" si="6"/>
        <v>P</v>
      </c>
      <c r="BN34" s="61" t="str">
        <f t="shared" si="7"/>
        <v>P</v>
      </c>
      <c r="BO34" s="310" t="str">
        <f t="shared" si="8"/>
        <v>D</v>
      </c>
      <c r="BP34" s="242" t="str">
        <f>IF(details!AE34="","",details!AE34)</f>
        <v>b</v>
      </c>
      <c r="BQ34" s="83" t="str">
        <f t="shared" si="112"/>
        <v>CHEMISTRY</v>
      </c>
      <c r="BR34" s="242">
        <f>IF(details!AF34="","",details!AF34)</f>
        <v>10</v>
      </c>
      <c r="BS34" s="242">
        <f>IF(details!AG34="","",details!AG34)</f>
        <v>10</v>
      </c>
      <c r="BT34" s="242">
        <f>IF(details!AH34="","",details!AH34)</f>
        <v>9</v>
      </c>
      <c r="BU34" s="151">
        <f t="shared" si="113"/>
        <v>29</v>
      </c>
      <c r="BV34" s="479">
        <f>IF(details!AI34="","",details!AI34)</f>
        <v>1</v>
      </c>
      <c r="BW34" s="242">
        <f>IF(details!AJ34="","",details!AJ34)</f>
        <v>50</v>
      </c>
      <c r="BX34" s="242">
        <f>IF(details!AK34="","",details!AK34)</f>
        <v>20</v>
      </c>
      <c r="BY34" s="151">
        <f t="shared" si="114"/>
        <v>70</v>
      </c>
      <c r="BZ34" s="482">
        <f t="shared" si="115"/>
        <v>80</v>
      </c>
      <c r="CA34" s="482">
        <f t="shared" si="116"/>
        <v>100</v>
      </c>
      <c r="CB34" s="242">
        <f>IF(details!AL34="","",details!AL34)</f>
        <v>70</v>
      </c>
      <c r="CC34" s="242">
        <f>IF(details!AM34="","",details!AM34)</f>
        <v>30</v>
      </c>
      <c r="CD34" s="151">
        <f t="shared" si="117"/>
        <v>100</v>
      </c>
      <c r="CE34" s="151">
        <f t="shared" si="118"/>
        <v>150</v>
      </c>
      <c r="CF34" s="151">
        <f t="shared" si="119"/>
        <v>50</v>
      </c>
      <c r="CG34" s="304">
        <f t="shared" si="32"/>
        <v>200</v>
      </c>
      <c r="CH34" s="263">
        <f t="shared" si="9"/>
        <v>0</v>
      </c>
      <c r="CI34" s="310">
        <f t="shared" si="10"/>
        <v>0</v>
      </c>
      <c r="CJ34" s="61">
        <f t="shared" si="11"/>
        <v>70</v>
      </c>
      <c r="CK34" s="61">
        <f t="shared" si="33"/>
        <v>30</v>
      </c>
      <c r="CL34" s="61">
        <f t="shared" si="120"/>
        <v>20</v>
      </c>
      <c r="CM34" s="61">
        <f t="shared" si="12"/>
        <v>150</v>
      </c>
      <c r="CN34" s="61">
        <f t="shared" si="13"/>
        <v>50</v>
      </c>
      <c r="CO34" s="263">
        <f t="shared" si="14"/>
        <v>200</v>
      </c>
      <c r="CP34" s="310" t="str">
        <f t="shared" si="15"/>
        <v/>
      </c>
      <c r="CQ34" s="61" t="str">
        <f t="shared" si="16"/>
        <v>P</v>
      </c>
      <c r="CR34" s="61" t="str">
        <f t="shared" si="17"/>
        <v>P</v>
      </c>
      <c r="CS34" s="310" t="str">
        <f t="shared" si="25"/>
        <v>D</v>
      </c>
      <c r="CT34" s="242" t="str">
        <f>IF(details!AN34="","",details!AN34)</f>
        <v>b</v>
      </c>
      <c r="CU34" s="83" t="str">
        <f t="shared" si="121"/>
        <v>MATHEMATICS</v>
      </c>
      <c r="CV34" s="242">
        <f>IF(details!AO34="","",details!AO34)</f>
        <v>10</v>
      </c>
      <c r="CW34" s="242">
        <f>IF(details!AP34="","",details!AP34)</f>
        <v>10</v>
      </c>
      <c r="CX34" s="242">
        <f>IF(details!AQ34="","",details!AQ34)</f>
        <v>9</v>
      </c>
      <c r="CY34" s="151">
        <f t="shared" si="122"/>
        <v>29</v>
      </c>
      <c r="CZ34" s="479">
        <f>IF(details!AR34="","",details!AR34)</f>
        <v>1</v>
      </c>
      <c r="DA34" s="242">
        <f>IF(details!AS34="","",details!AS34)</f>
        <v>70</v>
      </c>
      <c r="DB34" s="242" t="str">
        <f>IF(details!AT34="","",details!AT34)</f>
        <v/>
      </c>
      <c r="DC34" s="151">
        <f t="shared" si="123"/>
        <v>70</v>
      </c>
      <c r="DD34" s="482">
        <f t="shared" si="124"/>
        <v>100</v>
      </c>
      <c r="DE34" s="482">
        <f t="shared" si="125"/>
        <v>100</v>
      </c>
      <c r="DF34" s="242">
        <f>IF(details!AU34="","",details!AU34)</f>
        <v>18</v>
      </c>
      <c r="DG34" s="242" t="str">
        <f>IF(details!AV34="","",details!AV34)</f>
        <v/>
      </c>
      <c r="DH34" s="151">
        <f t="shared" si="204"/>
        <v>18</v>
      </c>
      <c r="DI34" s="151">
        <f t="shared" si="205"/>
        <v>118</v>
      </c>
      <c r="DJ34" s="151" t="str">
        <f t="shared" si="126"/>
        <v/>
      </c>
      <c r="DK34" s="304">
        <f t="shared" si="206"/>
        <v>118</v>
      </c>
      <c r="DL34" s="263">
        <f t="shared" si="127"/>
        <v>0</v>
      </c>
      <c r="DM34" s="310" t="str">
        <f t="shared" si="128"/>
        <v/>
      </c>
      <c r="DN34" s="61">
        <f t="shared" si="129"/>
        <v>100</v>
      </c>
      <c r="DO34" s="61" t="str">
        <f t="shared" si="26"/>
        <v/>
      </c>
      <c r="DP34" s="61" t="str">
        <f t="shared" si="27"/>
        <v/>
      </c>
      <c r="DQ34" s="61">
        <f t="shared" si="130"/>
        <v>200</v>
      </c>
      <c r="DR34" s="61" t="str">
        <f t="shared" si="131"/>
        <v/>
      </c>
      <c r="DS34" s="263">
        <f t="shared" si="34"/>
        <v>200</v>
      </c>
      <c r="DT34" s="310" t="str">
        <f t="shared" si="132"/>
        <v/>
      </c>
      <c r="DU34" s="61" t="str">
        <f t="shared" si="133"/>
        <v>S</v>
      </c>
      <c r="DV34" s="61" t="str">
        <f t="shared" si="134"/>
        <v/>
      </c>
      <c r="DW34" s="310" t="str">
        <f t="shared" si="135"/>
        <v>S</v>
      </c>
      <c r="DX34" s="61">
        <f t="shared" si="18"/>
        <v>0</v>
      </c>
      <c r="DY34" s="242" t="str">
        <f>IF(details!AW34="","",details!AW34)</f>
        <v>a</v>
      </c>
      <c r="DZ34" s="83" t="str">
        <f t="shared" si="136"/>
        <v>BIOLOGY</v>
      </c>
      <c r="EA34" s="242">
        <f>IF(details!AX34="","",details!AX34)</f>
        <v>10</v>
      </c>
      <c r="EB34" s="242">
        <f>IF(details!AY34="","",details!AY34)</f>
        <v>10</v>
      </c>
      <c r="EC34" s="242">
        <f>IF(details!AZ34="","",details!AZ34)</f>
        <v>10</v>
      </c>
      <c r="ED34" s="151">
        <f t="shared" si="137"/>
        <v>30</v>
      </c>
      <c r="EE34" s="242" t="str">
        <f>IF(details!BA34="","",details!BA34)</f>
        <v/>
      </c>
      <c r="EF34" s="242">
        <f>IF(details!BB34="","",details!BB34)</f>
        <v>50</v>
      </c>
      <c r="EG34" s="242">
        <f>IF(details!BC34="","",details!BC34)</f>
        <v>20</v>
      </c>
      <c r="EH34" s="151">
        <f t="shared" si="138"/>
        <v>70</v>
      </c>
      <c r="EI34" s="482">
        <f t="shared" si="139"/>
        <v>80</v>
      </c>
      <c r="EJ34" s="482">
        <f t="shared" si="140"/>
        <v>100</v>
      </c>
      <c r="EK34" s="242">
        <f>IF(details!BD34="","",details!BD34)</f>
        <v>70</v>
      </c>
      <c r="EL34" s="242">
        <f>IF(details!BE34="","",details!BE34)</f>
        <v>30</v>
      </c>
      <c r="EM34" s="151">
        <f t="shared" si="141"/>
        <v>100</v>
      </c>
      <c r="EN34" s="151">
        <f t="shared" si="142"/>
        <v>150</v>
      </c>
      <c r="EO34" s="151">
        <f t="shared" si="143"/>
        <v>50</v>
      </c>
      <c r="EP34" s="304">
        <f t="shared" si="144"/>
        <v>200</v>
      </c>
      <c r="EQ34" s="263">
        <f t="shared" si="145"/>
        <v>0</v>
      </c>
      <c r="ER34" s="310">
        <f t="shared" si="146"/>
        <v>0</v>
      </c>
      <c r="ES34" s="61">
        <f t="shared" si="147"/>
        <v>70</v>
      </c>
      <c r="ET34" s="61">
        <f t="shared" si="148"/>
        <v>30</v>
      </c>
      <c r="EU34" s="61">
        <f t="shared" si="149"/>
        <v>20</v>
      </c>
      <c r="EV34" s="61">
        <f t="shared" si="150"/>
        <v>150</v>
      </c>
      <c r="EW34" s="61">
        <f t="shared" si="151"/>
        <v>50</v>
      </c>
      <c r="EX34" s="263">
        <f t="shared" si="152"/>
        <v>200</v>
      </c>
      <c r="EY34" s="310"/>
      <c r="EZ34" s="61" t="str">
        <f t="shared" si="153"/>
        <v>P</v>
      </c>
      <c r="FA34" s="61" t="str">
        <f t="shared" si="154"/>
        <v>P</v>
      </c>
      <c r="FB34" s="310" t="str">
        <f t="shared" si="155"/>
        <v>I</v>
      </c>
      <c r="FC34" s="242">
        <f>IF(details!BF34="","",details!BF34)</f>
        <v>10</v>
      </c>
      <c r="FD34" s="242">
        <f>IF(details!BG34="","",details!BG34)</f>
        <v>10</v>
      </c>
      <c r="FE34" s="242">
        <f>IF(details!BH34="","",details!BH34)</f>
        <v>10</v>
      </c>
      <c r="FF34" s="151">
        <f t="shared" si="156"/>
        <v>30</v>
      </c>
      <c r="FG34" s="242">
        <f>IF(details!BI34="","",details!BI34)</f>
        <v>70</v>
      </c>
      <c r="FH34" s="151">
        <f t="shared" si="157"/>
        <v>100</v>
      </c>
      <c r="FI34" s="242">
        <f>IF(details!BJ34="","",details!BJ34)</f>
        <v>100</v>
      </c>
      <c r="FJ34" s="298">
        <f t="shared" si="158"/>
        <v>200</v>
      </c>
      <c r="FK34" s="310">
        <f t="shared" si="159"/>
        <v>0</v>
      </c>
      <c r="FL34" s="310">
        <f t="shared" si="160"/>
        <v>0</v>
      </c>
      <c r="FM34" s="61">
        <f t="shared" si="161"/>
        <v>200</v>
      </c>
      <c r="FN34" s="310" t="str">
        <f t="shared" si="162"/>
        <v/>
      </c>
      <c r="FO34" s="310" t="str">
        <f t="shared" si="35"/>
        <v>A</v>
      </c>
      <c r="FP34" s="242">
        <f>IF(details!BK34="","",details!BK34)</f>
        <v>30</v>
      </c>
      <c r="FQ34" s="242">
        <f>IF(details!BL34="","",details!BL34)</f>
        <v>30</v>
      </c>
      <c r="FR34" s="242">
        <f>IF(details!BM34="","",details!BM34)</f>
        <v>40</v>
      </c>
      <c r="FS34" s="298">
        <f t="shared" si="163"/>
        <v>100</v>
      </c>
      <c r="FT34" s="310">
        <f t="shared" si="164"/>
        <v>0</v>
      </c>
      <c r="FU34" s="310">
        <f t="shared" si="165"/>
        <v>0</v>
      </c>
      <c r="FV34" s="61">
        <f t="shared" si="166"/>
        <v>100</v>
      </c>
      <c r="FW34" s="310" t="str">
        <f t="shared" si="167"/>
        <v/>
      </c>
      <c r="FX34" s="310" t="str">
        <f t="shared" si="36"/>
        <v>A</v>
      </c>
      <c r="FY34" s="310" t="str">
        <f t="shared" si="37"/>
        <v>D</v>
      </c>
      <c r="FZ34" s="310" t="str">
        <f t="shared" si="38"/>
        <v>D</v>
      </c>
      <c r="GA34" s="310" t="str">
        <f t="shared" si="39"/>
        <v>D</v>
      </c>
      <c r="GB34" s="310" t="str">
        <f t="shared" si="40"/>
        <v>D</v>
      </c>
      <c r="GC34" s="310" t="str">
        <f t="shared" si="41"/>
        <v>S</v>
      </c>
      <c r="GD34" s="310">
        <f t="shared" si="168"/>
        <v>0</v>
      </c>
      <c r="GE34" s="310">
        <f t="shared" si="169"/>
        <v>1</v>
      </c>
      <c r="GF34" s="310">
        <f t="shared" si="170"/>
        <v>0</v>
      </c>
      <c r="GG34" s="310">
        <f t="shared" si="171"/>
        <v>0</v>
      </c>
      <c r="GH34" s="310">
        <f t="shared" si="172"/>
        <v>0</v>
      </c>
      <c r="GI34" s="310" t="str">
        <f t="shared" si="173"/>
        <v/>
      </c>
      <c r="GJ34" s="69" t="str">
        <f t="shared" si="42"/>
        <v>SUPPL.</v>
      </c>
      <c r="GK34" s="63">
        <f>IF(details!CT34="","",details!CT34)</f>
        <v>130</v>
      </c>
      <c r="GL34" s="64" t="str">
        <f>IF(details!CU34="","",details!CU34)</f>
        <v/>
      </c>
      <c r="GM34" s="63">
        <f>IF(details!CX34="","",details!CX34)</f>
        <v>206</v>
      </c>
      <c r="GN34" s="64" t="str">
        <f>IF(details!CY34="","",details!CY34)</f>
        <v/>
      </c>
      <c r="GO34" s="63">
        <f>IF(details!DB34="","",details!DB34)</f>
        <v>264</v>
      </c>
      <c r="GP34" s="64" t="str">
        <f>IF(details!DC34="","",details!DC34)</f>
        <v/>
      </c>
      <c r="GQ34" s="63">
        <f>IF(details!DF34="","",details!DF34)</f>
        <v>316</v>
      </c>
      <c r="GR34" s="64" t="str">
        <f>IF(details!DG34="","",details!DG34)</f>
        <v/>
      </c>
      <c r="GS34" s="63">
        <f>IF(details!DJ34="","",details!DJ34)</f>
        <v>362</v>
      </c>
      <c r="GT34" s="64">
        <f>IF(details!DK34="","",details!DK34)</f>
        <v>0</v>
      </c>
      <c r="GU34" s="274">
        <f t="shared" si="207"/>
        <v>0</v>
      </c>
      <c r="GV34" s="242" t="str">
        <f t="shared" si="43"/>
        <v>D</v>
      </c>
      <c r="GW34" s="242" t="str">
        <f t="shared" si="174"/>
        <v/>
      </c>
      <c r="GX34" s="353" t="str">
        <f t="shared" si="44"/>
        <v/>
      </c>
      <c r="GY34" s="242" t="str">
        <f t="shared" si="45"/>
        <v>D</v>
      </c>
      <c r="GZ34" s="72" t="str">
        <f t="shared" si="175"/>
        <v/>
      </c>
      <c r="HA34" s="353" t="str">
        <f t="shared" si="46"/>
        <v/>
      </c>
      <c r="HB34" s="73" t="str">
        <f t="shared" si="47"/>
        <v>D</v>
      </c>
      <c r="HC34" s="242" t="str">
        <f t="shared" si="48"/>
        <v/>
      </c>
      <c r="HD34" s="242" t="str">
        <f t="shared" si="49"/>
        <v>D</v>
      </c>
      <c r="HE34" s="242" t="str">
        <f t="shared" si="50"/>
        <v/>
      </c>
      <c r="HF34" s="242" t="str">
        <f t="shared" si="51"/>
        <v/>
      </c>
      <c r="HG34" s="276" t="str">
        <f t="shared" si="52"/>
        <v/>
      </c>
      <c r="HH34" s="242" t="str">
        <f t="shared" si="53"/>
        <v/>
      </c>
      <c r="HI34" s="242" t="str">
        <f t="shared" si="54"/>
        <v/>
      </c>
      <c r="HJ34" s="242" t="str">
        <f t="shared" si="55"/>
        <v/>
      </c>
      <c r="HK34" s="242" t="str">
        <f t="shared" si="56"/>
        <v/>
      </c>
      <c r="HL34" s="353" t="str">
        <f t="shared" si="57"/>
        <v/>
      </c>
      <c r="HM34" s="73" t="str">
        <f t="shared" si="58"/>
        <v>D</v>
      </c>
      <c r="HN34" s="242" t="str">
        <f t="shared" si="59"/>
        <v/>
      </c>
      <c r="HO34" s="242" t="str">
        <f t="shared" si="60"/>
        <v>D</v>
      </c>
      <c r="HP34" s="242" t="str">
        <f t="shared" si="61"/>
        <v/>
      </c>
      <c r="HQ34" s="242" t="str">
        <f t="shared" si="62"/>
        <v/>
      </c>
      <c r="HR34" s="354" t="str">
        <f t="shared" si="63"/>
        <v/>
      </c>
      <c r="HS34" s="302" t="str">
        <f t="shared" si="64"/>
        <v/>
      </c>
      <c r="HT34" s="242" t="str">
        <f t="shared" si="65"/>
        <v/>
      </c>
      <c r="HU34" s="242" t="str">
        <f t="shared" si="66"/>
        <v/>
      </c>
      <c r="HV34" s="242" t="str">
        <f t="shared" si="67"/>
        <v/>
      </c>
      <c r="HW34" s="353" t="str">
        <f t="shared" si="68"/>
        <v/>
      </c>
      <c r="HX34" s="73" t="str">
        <f t="shared" si="69"/>
        <v>S</v>
      </c>
      <c r="HY34" s="242" t="str">
        <f t="shared" si="70"/>
        <v/>
      </c>
      <c r="HZ34" s="242" t="str">
        <f t="shared" si="71"/>
        <v>S</v>
      </c>
      <c r="IA34" s="242" t="str">
        <f t="shared" si="72"/>
        <v/>
      </c>
      <c r="IB34" s="242" t="str">
        <f t="shared" si="73"/>
        <v/>
      </c>
      <c r="IC34" s="242" t="str">
        <f t="shared" si="74"/>
        <v/>
      </c>
      <c r="ID34" s="242" t="str">
        <f t="shared" si="75"/>
        <v/>
      </c>
      <c r="IE34" s="242" t="str">
        <f t="shared" si="76"/>
        <v/>
      </c>
      <c r="IF34" s="242" t="str">
        <f t="shared" si="77"/>
        <v/>
      </c>
      <c r="IG34" s="242" t="str">
        <f t="shared" si="78"/>
        <v/>
      </c>
      <c r="IH34" s="353" t="str">
        <f t="shared" si="79"/>
        <v/>
      </c>
      <c r="II34" s="242" t="str">
        <f t="shared" si="80"/>
        <v>A</v>
      </c>
      <c r="IJ34" s="242" t="str">
        <f t="shared" si="81"/>
        <v>A</v>
      </c>
      <c r="IK34" s="242" t="str">
        <f t="shared" si="82"/>
        <v xml:space="preserve">    </v>
      </c>
      <c r="IL34" s="242" t="str">
        <f t="shared" si="83"/>
        <v xml:space="preserve">    MATHEMATICS</v>
      </c>
      <c r="IM34" s="242" t="str">
        <f t="shared" si="84"/>
        <v xml:space="preserve">    </v>
      </c>
      <c r="IN34" s="242" t="str">
        <f t="shared" si="85"/>
        <v xml:space="preserve">        </v>
      </c>
      <c r="IO34" s="242" t="str">
        <f t="shared" si="86"/>
        <v xml:space="preserve">HINDI COMPULSORY  PHYSICS CHEMISTRY </v>
      </c>
      <c r="IP34" s="242" t="str">
        <f t="shared" si="87"/>
        <v>SUPPL.</v>
      </c>
      <c r="IQ34" s="62">
        <f t="shared" si="176"/>
        <v>898</v>
      </c>
      <c r="IR34" s="68">
        <f t="shared" si="88"/>
        <v>89.8</v>
      </c>
      <c r="IS34" s="242" t="str">
        <f t="shared" si="89"/>
        <v/>
      </c>
      <c r="IT34" s="70" t="str">
        <f t="shared" si="90"/>
        <v/>
      </c>
      <c r="IU34" s="71" t="str" cm="1">
        <f t="array" ref="IU34">IF(IT34="","",SUMPRODUCT((IT34&lt;IT$9:IT$108)/COUNTIF(IT$9:IT$108,IT$9:IT$108)))</f>
        <v/>
      </c>
      <c r="IV34" s="242" t="str">
        <f>IF(OR(IP34="SUPPL.",IP34="RE-EXAM."),'result subject-wise'!AR34,IP34)</f>
        <v/>
      </c>
      <c r="IW34" s="355" t="str">
        <f t="shared" si="91"/>
        <v/>
      </c>
      <c r="IX34" s="356">
        <f t="shared" si="92"/>
        <v>89.8</v>
      </c>
      <c r="IY34" s="242" t="str">
        <f t="shared" si="28"/>
        <v/>
      </c>
      <c r="IZ34" s="183"/>
      <c r="JA34" s="276" t="str">
        <f t="shared" si="177"/>
        <v/>
      </c>
      <c r="JB34" s="357" t="str">
        <f>'full report'!Y717</f>
        <v/>
      </c>
      <c r="JC34" s="352"/>
      <c r="JD34"/>
      <c r="JE34" s="181" t="s">
        <v>202</v>
      </c>
      <c r="JF34" s="242">
        <f>SUM(JF38:JF40,JF42)</f>
        <v>100</v>
      </c>
      <c r="JG34" s="241">
        <f>'result subject-wise'!F111</f>
        <v>100</v>
      </c>
      <c r="JH34" s="966">
        <f>JF34</f>
        <v>100</v>
      </c>
      <c r="JI34" s="967"/>
      <c r="JJ34" s="352"/>
      <c r="JK34" s="352"/>
      <c r="JL34" s="352"/>
      <c r="JM34" s="993" t="str">
        <f>'result aggregate'!U112</f>
        <v>SECOND DIVISION</v>
      </c>
      <c r="JN34" s="994"/>
      <c r="JO34" s="994"/>
      <c r="JP34" s="412">
        <f>'result aggregate'!V112</f>
        <v>0</v>
      </c>
      <c r="JQ34" s="412">
        <f>'result aggregate'!W112</f>
        <v>0</v>
      </c>
      <c r="JR34" s="412">
        <f>'result aggregate'!X112</f>
        <v>0</v>
      </c>
      <c r="JS34" s="412">
        <f>'result aggregate'!Y112</f>
        <v>0</v>
      </c>
      <c r="JT34" s="412">
        <f>'result aggregate'!Z112</f>
        <v>0</v>
      </c>
      <c r="JU34" s="412">
        <f>'result aggregate'!AA112</f>
        <v>0</v>
      </c>
      <c r="JV34" s="412">
        <f>'result aggregate'!AB112</f>
        <v>0</v>
      </c>
      <c r="JW34" s="412">
        <f>'result aggregate'!AC112</f>
        <v>0</v>
      </c>
      <c r="JX34" s="412">
        <f>'result aggregate'!AD112</f>
        <v>0</v>
      </c>
      <c r="JY34" s="412">
        <f>'result aggregate'!AE112</f>
        <v>0</v>
      </c>
      <c r="JZ34" s="412">
        <f>'result aggregate'!AF112</f>
        <v>0</v>
      </c>
      <c r="KA34" s="412">
        <f>'result aggregate'!AG112</f>
        <v>0</v>
      </c>
      <c r="KB34" s="415">
        <f>'result aggregate'!AH112</f>
        <v>0</v>
      </c>
      <c r="KC34" s="178"/>
      <c r="KD34" s="178"/>
      <c r="KE34" s="178"/>
      <c r="KF34" s="178"/>
      <c r="KG34" s="178"/>
      <c r="KH34" s="178"/>
    </row>
    <row r="35" spans="1:308" s="276" customFormat="1" ht="13" customHeight="1">
      <c r="A35" s="313">
        <f>IF(details!A35="","",details!A35)</f>
        <v>27</v>
      </c>
      <c r="B35" s="242" t="str">
        <f>IF(details!B35="","",details!B35)</f>
        <v/>
      </c>
      <c r="C35" s="242" t="str">
        <f>IF(details!C35="","",details!C35)</f>
        <v/>
      </c>
      <c r="D35" s="242" t="str">
        <f>IF(details!D35="","",details!D35)</f>
        <v/>
      </c>
      <c r="E35" s="304">
        <f>IF(details!E35="","",details!E35)</f>
        <v>11127</v>
      </c>
      <c r="F35" s="67" t="str">
        <f>IF(details!F35="","",details!F35)</f>
        <v/>
      </c>
      <c r="G35" s="83" t="str">
        <f>IF(details!G35="","",details!G35)</f>
        <v>A 027</v>
      </c>
      <c r="H35" s="83" t="str">
        <f>IF(details!H35="","",details!H35)</f>
        <v>B 027</v>
      </c>
      <c r="I35" s="83" t="str">
        <f>IF(details!I35="","",details!I35)</f>
        <v>C 027</v>
      </c>
      <c r="J35" s="242">
        <f>IF(details!J35="","",details!J35)</f>
        <v>10</v>
      </c>
      <c r="K35" s="242">
        <f>IF(details!K35="","",details!K35)</f>
        <v>10</v>
      </c>
      <c r="L35" s="242">
        <f>IF(details!L35="","",details!L35)</f>
        <v>8</v>
      </c>
      <c r="M35" s="151">
        <f t="shared" si="93"/>
        <v>28</v>
      </c>
      <c r="N35" s="479">
        <f>IF(details!M35="","",details!M35)</f>
        <v>2</v>
      </c>
      <c r="O35" s="242">
        <f>IF(details!N35="","",details!N35)</f>
        <v>70</v>
      </c>
      <c r="P35" s="151">
        <f t="shared" si="94"/>
        <v>100</v>
      </c>
      <c r="Q35" s="242">
        <f>IF(details!O35="","",details!O35)</f>
        <v>100</v>
      </c>
      <c r="R35" s="298">
        <f t="shared" si="95"/>
        <v>200</v>
      </c>
      <c r="S35" s="310">
        <f t="shared" si="211"/>
        <v>0</v>
      </c>
      <c r="T35" s="61">
        <f t="shared" si="20"/>
        <v>200</v>
      </c>
      <c r="U35" s="310" t="str">
        <f t="shared" si="29"/>
        <v/>
      </c>
      <c r="V35" s="310" t="str">
        <f t="shared" si="21"/>
        <v>P</v>
      </c>
      <c r="W35" s="310" t="str">
        <f t="shared" si="30"/>
        <v>D</v>
      </c>
      <c r="X35" s="242">
        <f>IF(details!P35="","",details!P35)</f>
        <v>10</v>
      </c>
      <c r="Y35" s="242">
        <f>IF(details!Q35="","",details!Q35)</f>
        <v>10</v>
      </c>
      <c r="Z35" s="242">
        <f>IF(details!R35="","",details!R35)</f>
        <v>8</v>
      </c>
      <c r="AA35" s="151">
        <f t="shared" si="96"/>
        <v>28</v>
      </c>
      <c r="AB35" s="479">
        <f>IF(details!S35="","",details!S35)</f>
        <v>2</v>
      </c>
      <c r="AC35" s="242">
        <f>IF(details!T35="","",details!T35)</f>
        <v>70</v>
      </c>
      <c r="AD35" s="151">
        <f t="shared" si="97"/>
        <v>100</v>
      </c>
      <c r="AE35" s="242">
        <f>IF(details!U35="","",details!U35)</f>
        <v>100</v>
      </c>
      <c r="AF35" s="298">
        <f t="shared" si="98"/>
        <v>200</v>
      </c>
      <c r="AG35" s="310">
        <f t="shared" si="210"/>
        <v>0</v>
      </c>
      <c r="AH35" s="61">
        <f t="shared" si="22"/>
        <v>200</v>
      </c>
      <c r="AI35" s="310" t="str">
        <f t="shared" si="31"/>
        <v/>
      </c>
      <c r="AJ35" s="310" t="str">
        <f t="shared" si="99"/>
        <v>P</v>
      </c>
      <c r="AK35" s="310" t="str">
        <f t="shared" si="100"/>
        <v>D</v>
      </c>
      <c r="AL35" s="242" t="str">
        <f>IF(details!V35="","",details!V35)</f>
        <v>b</v>
      </c>
      <c r="AM35" s="83" t="str">
        <f t="shared" si="101"/>
        <v>PHYSICS</v>
      </c>
      <c r="AN35" s="242">
        <f>IF(details!W35="","",details!W35)</f>
        <v>10</v>
      </c>
      <c r="AO35" s="242">
        <f>IF(details!X35="","",details!X35)</f>
        <v>10</v>
      </c>
      <c r="AP35" s="242">
        <f>IF(details!Y35="","",details!Y35)</f>
        <v>9</v>
      </c>
      <c r="AQ35" s="151">
        <f t="shared" si="102"/>
        <v>29</v>
      </c>
      <c r="AR35" s="479">
        <f>IF(details!Z35="","",details!Z35)</f>
        <v>1</v>
      </c>
      <c r="AS35" s="242">
        <f>IF(details!AA35="","",details!AA35)</f>
        <v>30</v>
      </c>
      <c r="AT35" s="242">
        <f>IF(details!AB35="","",details!AB35)</f>
        <v>20</v>
      </c>
      <c r="AU35" s="151">
        <f t="shared" si="103"/>
        <v>50</v>
      </c>
      <c r="AV35" s="482">
        <f t="shared" si="23"/>
        <v>60</v>
      </c>
      <c r="AW35" s="482">
        <f t="shared" si="24"/>
        <v>80</v>
      </c>
      <c r="AX35" s="242">
        <f>IF(details!AC35="","",details!AC35)</f>
        <v>70</v>
      </c>
      <c r="AY35" s="242">
        <f>IF(details!AD35="","",details!AD35)</f>
        <v>30</v>
      </c>
      <c r="AZ35" s="151">
        <f t="shared" si="104"/>
        <v>100</v>
      </c>
      <c r="BA35" s="151">
        <f t="shared" si="105"/>
        <v>130</v>
      </c>
      <c r="BB35" s="151">
        <f t="shared" si="106"/>
        <v>50</v>
      </c>
      <c r="BC35" s="304">
        <f t="shared" si="107"/>
        <v>180</v>
      </c>
      <c r="BD35" s="263">
        <f t="shared" si="108"/>
        <v>0</v>
      </c>
      <c r="BE35" s="310">
        <f t="shared" si="109"/>
        <v>0</v>
      </c>
      <c r="BF35" s="61">
        <f t="shared" si="1"/>
        <v>70</v>
      </c>
      <c r="BG35" s="61">
        <f t="shared" si="110"/>
        <v>30</v>
      </c>
      <c r="BH35" s="61">
        <f t="shared" si="111"/>
        <v>20</v>
      </c>
      <c r="BI35" s="61">
        <f t="shared" si="2"/>
        <v>150</v>
      </c>
      <c r="BJ35" s="61">
        <f t="shared" si="3"/>
        <v>50</v>
      </c>
      <c r="BK35" s="263">
        <f t="shared" si="4"/>
        <v>200</v>
      </c>
      <c r="BL35" s="310" t="str">
        <f t="shared" si="5"/>
        <v/>
      </c>
      <c r="BM35" s="61" t="str">
        <f t="shared" si="6"/>
        <v>P</v>
      </c>
      <c r="BN35" s="61" t="str">
        <f t="shared" si="7"/>
        <v>P</v>
      </c>
      <c r="BO35" s="310" t="str">
        <f t="shared" si="8"/>
        <v>D</v>
      </c>
      <c r="BP35" s="242" t="str">
        <f>IF(details!AE35="","",details!AE35)</f>
        <v>b</v>
      </c>
      <c r="BQ35" s="83" t="str">
        <f t="shared" si="112"/>
        <v>CHEMISTRY</v>
      </c>
      <c r="BR35" s="242">
        <f>IF(details!AF35="","",details!AF35)</f>
        <v>10</v>
      </c>
      <c r="BS35" s="242">
        <f>IF(details!AG35="","",details!AG35)</f>
        <v>10</v>
      </c>
      <c r="BT35" s="242">
        <f>IF(details!AH35="","",details!AH35)</f>
        <v>9</v>
      </c>
      <c r="BU35" s="151">
        <f t="shared" si="113"/>
        <v>29</v>
      </c>
      <c r="BV35" s="479">
        <f>IF(details!AI35="","",details!AI35)</f>
        <v>1</v>
      </c>
      <c r="BW35" s="242">
        <f>IF(details!AJ35="","",details!AJ35)</f>
        <v>50</v>
      </c>
      <c r="BX35" s="242">
        <f>IF(details!AK35="","",details!AK35)</f>
        <v>20</v>
      </c>
      <c r="BY35" s="151">
        <f t="shared" si="114"/>
        <v>70</v>
      </c>
      <c r="BZ35" s="482">
        <f t="shared" si="115"/>
        <v>80</v>
      </c>
      <c r="CA35" s="482">
        <f t="shared" si="116"/>
        <v>100</v>
      </c>
      <c r="CB35" s="242">
        <f>IF(details!AL35="","",details!AL35)</f>
        <v>70</v>
      </c>
      <c r="CC35" s="242">
        <f>IF(details!AM35="","",details!AM35)</f>
        <v>30</v>
      </c>
      <c r="CD35" s="151">
        <f t="shared" si="117"/>
        <v>100</v>
      </c>
      <c r="CE35" s="151">
        <f t="shared" si="118"/>
        <v>150</v>
      </c>
      <c r="CF35" s="151">
        <f t="shared" si="119"/>
        <v>50</v>
      </c>
      <c r="CG35" s="304">
        <f t="shared" si="32"/>
        <v>200</v>
      </c>
      <c r="CH35" s="263">
        <f t="shared" si="9"/>
        <v>0</v>
      </c>
      <c r="CI35" s="310">
        <f t="shared" si="10"/>
        <v>0</v>
      </c>
      <c r="CJ35" s="61">
        <f t="shared" si="11"/>
        <v>70</v>
      </c>
      <c r="CK35" s="61">
        <f t="shared" si="33"/>
        <v>30</v>
      </c>
      <c r="CL35" s="61">
        <f t="shared" si="120"/>
        <v>20</v>
      </c>
      <c r="CM35" s="61">
        <f t="shared" si="12"/>
        <v>150</v>
      </c>
      <c r="CN35" s="61">
        <f t="shared" si="13"/>
        <v>50</v>
      </c>
      <c r="CO35" s="263">
        <f t="shared" si="14"/>
        <v>200</v>
      </c>
      <c r="CP35" s="310" t="str">
        <f t="shared" si="15"/>
        <v/>
      </c>
      <c r="CQ35" s="61" t="str">
        <f t="shared" si="16"/>
        <v>P</v>
      </c>
      <c r="CR35" s="61" t="str">
        <f t="shared" si="17"/>
        <v>P</v>
      </c>
      <c r="CS35" s="310" t="str">
        <f t="shared" si="25"/>
        <v>D</v>
      </c>
      <c r="CT35" s="242" t="str">
        <f>IF(details!AN35="","",details!AN35)</f>
        <v>b</v>
      </c>
      <c r="CU35" s="83" t="str">
        <f t="shared" si="121"/>
        <v>MATHEMATICS</v>
      </c>
      <c r="CV35" s="242">
        <f>IF(details!AO35="","",details!AO35)</f>
        <v>10</v>
      </c>
      <c r="CW35" s="242">
        <f>IF(details!AP35="","",details!AP35)</f>
        <v>10</v>
      </c>
      <c r="CX35" s="242">
        <f>IF(details!AQ35="","",details!AQ35)</f>
        <v>9</v>
      </c>
      <c r="CY35" s="151">
        <f t="shared" si="122"/>
        <v>29</v>
      </c>
      <c r="CZ35" s="479">
        <f>IF(details!AR35="","",details!AR35)</f>
        <v>1</v>
      </c>
      <c r="DA35" s="242">
        <f>IF(details!AS35="","",details!AS35)</f>
        <v>70</v>
      </c>
      <c r="DB35" s="242" t="str">
        <f>IF(details!AT35="","",details!AT35)</f>
        <v/>
      </c>
      <c r="DC35" s="151">
        <f t="shared" si="123"/>
        <v>70</v>
      </c>
      <c r="DD35" s="482">
        <f t="shared" si="124"/>
        <v>100</v>
      </c>
      <c r="DE35" s="482">
        <f t="shared" si="125"/>
        <v>100</v>
      </c>
      <c r="DF35" s="242">
        <f>IF(details!AU35="","",details!AU35)</f>
        <v>18</v>
      </c>
      <c r="DG35" s="242" t="str">
        <f>IF(details!AV35="","",details!AV35)</f>
        <v/>
      </c>
      <c r="DH35" s="151">
        <f t="shared" si="204"/>
        <v>18</v>
      </c>
      <c r="DI35" s="151">
        <f t="shared" si="205"/>
        <v>118</v>
      </c>
      <c r="DJ35" s="151" t="str">
        <f t="shared" si="126"/>
        <v/>
      </c>
      <c r="DK35" s="304">
        <f t="shared" si="206"/>
        <v>118</v>
      </c>
      <c r="DL35" s="263">
        <f t="shared" si="127"/>
        <v>0</v>
      </c>
      <c r="DM35" s="310" t="str">
        <f t="shared" si="128"/>
        <v/>
      </c>
      <c r="DN35" s="61">
        <f t="shared" si="129"/>
        <v>100</v>
      </c>
      <c r="DO35" s="61" t="str">
        <f t="shared" si="26"/>
        <v/>
      </c>
      <c r="DP35" s="61" t="str">
        <f t="shared" si="27"/>
        <v/>
      </c>
      <c r="DQ35" s="61">
        <f t="shared" si="130"/>
        <v>200</v>
      </c>
      <c r="DR35" s="61" t="str">
        <f t="shared" si="131"/>
        <v/>
      </c>
      <c r="DS35" s="263">
        <f t="shared" si="34"/>
        <v>200</v>
      </c>
      <c r="DT35" s="310" t="str">
        <f t="shared" si="132"/>
        <v/>
      </c>
      <c r="DU35" s="61" t="str">
        <f t="shared" si="133"/>
        <v>S</v>
      </c>
      <c r="DV35" s="61" t="str">
        <f t="shared" si="134"/>
        <v/>
      </c>
      <c r="DW35" s="310" t="str">
        <f t="shared" si="135"/>
        <v>S</v>
      </c>
      <c r="DX35" s="61">
        <f t="shared" si="18"/>
        <v>0</v>
      </c>
      <c r="DY35" s="242" t="str">
        <f>IF(details!AW35="","",details!AW35)</f>
        <v>a</v>
      </c>
      <c r="DZ35" s="83" t="str">
        <f t="shared" si="136"/>
        <v>BIOLOGY</v>
      </c>
      <c r="EA35" s="242">
        <f>IF(details!AX35="","",details!AX35)</f>
        <v>10</v>
      </c>
      <c r="EB35" s="242">
        <f>IF(details!AY35="","",details!AY35)</f>
        <v>10</v>
      </c>
      <c r="EC35" s="242">
        <f>IF(details!AZ35="","",details!AZ35)</f>
        <v>10</v>
      </c>
      <c r="ED35" s="151">
        <f t="shared" si="137"/>
        <v>30</v>
      </c>
      <c r="EE35" s="242" t="str">
        <f>IF(details!BA35="","",details!BA35)</f>
        <v/>
      </c>
      <c r="EF35" s="242">
        <f>IF(details!BB35="","",details!BB35)</f>
        <v>50</v>
      </c>
      <c r="EG35" s="242">
        <f>IF(details!BC35="","",details!BC35)</f>
        <v>20</v>
      </c>
      <c r="EH35" s="151">
        <f t="shared" si="138"/>
        <v>70</v>
      </c>
      <c r="EI35" s="482">
        <f t="shared" si="139"/>
        <v>80</v>
      </c>
      <c r="EJ35" s="482">
        <f t="shared" si="140"/>
        <v>100</v>
      </c>
      <c r="EK35" s="242">
        <f>IF(details!BD35="","",details!BD35)</f>
        <v>70</v>
      </c>
      <c r="EL35" s="242">
        <f>IF(details!BE35="","",details!BE35)</f>
        <v>30</v>
      </c>
      <c r="EM35" s="151">
        <f t="shared" si="141"/>
        <v>100</v>
      </c>
      <c r="EN35" s="151">
        <f t="shared" si="142"/>
        <v>150</v>
      </c>
      <c r="EO35" s="151">
        <f t="shared" si="143"/>
        <v>50</v>
      </c>
      <c r="EP35" s="304">
        <f t="shared" si="144"/>
        <v>200</v>
      </c>
      <c r="EQ35" s="263">
        <f t="shared" si="145"/>
        <v>0</v>
      </c>
      <c r="ER35" s="310">
        <f t="shared" si="146"/>
        <v>0</v>
      </c>
      <c r="ES35" s="61">
        <f t="shared" si="147"/>
        <v>70</v>
      </c>
      <c r="ET35" s="61">
        <f t="shared" si="148"/>
        <v>30</v>
      </c>
      <c r="EU35" s="61">
        <f t="shared" si="149"/>
        <v>20</v>
      </c>
      <c r="EV35" s="61">
        <f t="shared" si="150"/>
        <v>150</v>
      </c>
      <c r="EW35" s="61">
        <f t="shared" si="151"/>
        <v>50</v>
      </c>
      <c r="EX35" s="263">
        <f t="shared" si="152"/>
        <v>200</v>
      </c>
      <c r="EY35" s="310"/>
      <c r="EZ35" s="61" t="str">
        <f t="shared" si="153"/>
        <v>P</v>
      </c>
      <c r="FA35" s="61" t="str">
        <f t="shared" si="154"/>
        <v>P</v>
      </c>
      <c r="FB35" s="310" t="str">
        <f t="shared" si="155"/>
        <v>I</v>
      </c>
      <c r="FC35" s="242">
        <f>IF(details!BF35="","",details!BF35)</f>
        <v>10</v>
      </c>
      <c r="FD35" s="242">
        <f>IF(details!BG35="","",details!BG35)</f>
        <v>10</v>
      </c>
      <c r="FE35" s="242">
        <f>IF(details!BH35="","",details!BH35)</f>
        <v>10</v>
      </c>
      <c r="FF35" s="151">
        <f t="shared" si="156"/>
        <v>30</v>
      </c>
      <c r="FG35" s="242">
        <f>IF(details!BI35="","",details!BI35)</f>
        <v>70</v>
      </c>
      <c r="FH35" s="151">
        <f t="shared" si="157"/>
        <v>100</v>
      </c>
      <c r="FI35" s="242">
        <f>IF(details!BJ35="","",details!BJ35)</f>
        <v>100</v>
      </c>
      <c r="FJ35" s="298">
        <f t="shared" si="158"/>
        <v>200</v>
      </c>
      <c r="FK35" s="310">
        <f t="shared" si="159"/>
        <v>0</v>
      </c>
      <c r="FL35" s="310">
        <f t="shared" si="160"/>
        <v>0</v>
      </c>
      <c r="FM35" s="61">
        <f t="shared" si="161"/>
        <v>200</v>
      </c>
      <c r="FN35" s="310" t="str">
        <f t="shared" si="162"/>
        <v/>
      </c>
      <c r="FO35" s="310" t="str">
        <f t="shared" si="35"/>
        <v>A</v>
      </c>
      <c r="FP35" s="242">
        <f>IF(details!BK35="","",details!BK35)</f>
        <v>30</v>
      </c>
      <c r="FQ35" s="242">
        <f>IF(details!BL35="","",details!BL35)</f>
        <v>30</v>
      </c>
      <c r="FR35" s="242">
        <f>IF(details!BM35="","",details!BM35)</f>
        <v>40</v>
      </c>
      <c r="FS35" s="298">
        <f t="shared" si="163"/>
        <v>100</v>
      </c>
      <c r="FT35" s="310">
        <f t="shared" si="164"/>
        <v>0</v>
      </c>
      <c r="FU35" s="310">
        <f t="shared" si="165"/>
        <v>0</v>
      </c>
      <c r="FV35" s="61">
        <f t="shared" si="166"/>
        <v>100</v>
      </c>
      <c r="FW35" s="310" t="str">
        <f t="shared" si="167"/>
        <v/>
      </c>
      <c r="FX35" s="310" t="str">
        <f t="shared" si="36"/>
        <v>A</v>
      </c>
      <c r="FY35" s="310" t="str">
        <f t="shared" si="37"/>
        <v>D</v>
      </c>
      <c r="FZ35" s="310" t="str">
        <f t="shared" si="38"/>
        <v>D</v>
      </c>
      <c r="GA35" s="310" t="str">
        <f t="shared" si="39"/>
        <v>D</v>
      </c>
      <c r="GB35" s="310" t="str">
        <f t="shared" si="40"/>
        <v>D</v>
      </c>
      <c r="GC35" s="310" t="str">
        <f t="shared" si="41"/>
        <v>S</v>
      </c>
      <c r="GD35" s="310">
        <f t="shared" si="168"/>
        <v>0</v>
      </c>
      <c r="GE35" s="310">
        <f t="shared" si="169"/>
        <v>1</v>
      </c>
      <c r="GF35" s="310">
        <f t="shared" si="170"/>
        <v>0</v>
      </c>
      <c r="GG35" s="310">
        <f t="shared" si="171"/>
        <v>0</v>
      </c>
      <c r="GH35" s="310">
        <f t="shared" si="172"/>
        <v>0</v>
      </c>
      <c r="GI35" s="310" t="str">
        <f t="shared" si="173"/>
        <v/>
      </c>
      <c r="GJ35" s="69" t="str">
        <f t="shared" si="42"/>
        <v>SUPPL.</v>
      </c>
      <c r="GK35" s="63">
        <f>IF(details!CT35="","",details!CT35)</f>
        <v>130</v>
      </c>
      <c r="GL35" s="64" t="str">
        <f>IF(details!CU35="","",details!CU35)</f>
        <v/>
      </c>
      <c r="GM35" s="63">
        <f>IF(details!CX35="","",details!CX35)</f>
        <v>206</v>
      </c>
      <c r="GN35" s="64" t="str">
        <f>IF(details!CY35="","",details!CY35)</f>
        <v/>
      </c>
      <c r="GO35" s="63">
        <f>IF(details!DB35="","",details!DB35)</f>
        <v>264</v>
      </c>
      <c r="GP35" s="64" t="str">
        <f>IF(details!DC35="","",details!DC35)</f>
        <v/>
      </c>
      <c r="GQ35" s="63">
        <f>IF(details!DF35="","",details!DF35)</f>
        <v>316</v>
      </c>
      <c r="GR35" s="64" t="str">
        <f>IF(details!DG35="","",details!DG35)</f>
        <v/>
      </c>
      <c r="GS35" s="63">
        <f>IF(details!DJ35="","",details!DJ35)</f>
        <v>362</v>
      </c>
      <c r="GT35" s="64">
        <f>IF(details!DK35="","",details!DK35)</f>
        <v>0</v>
      </c>
      <c r="GU35" s="274">
        <f t="shared" si="207"/>
        <v>0</v>
      </c>
      <c r="GV35" s="242" t="str">
        <f t="shared" si="43"/>
        <v>D</v>
      </c>
      <c r="GW35" s="242" t="str">
        <f t="shared" si="174"/>
        <v/>
      </c>
      <c r="GX35" s="353" t="str">
        <f t="shared" si="44"/>
        <v/>
      </c>
      <c r="GY35" s="242" t="str">
        <f t="shared" si="45"/>
        <v>D</v>
      </c>
      <c r="GZ35" s="72" t="str">
        <f t="shared" si="175"/>
        <v/>
      </c>
      <c r="HA35" s="353" t="str">
        <f t="shared" si="46"/>
        <v/>
      </c>
      <c r="HB35" s="73" t="str">
        <f t="shared" si="47"/>
        <v>D</v>
      </c>
      <c r="HC35" s="242" t="str">
        <f t="shared" si="48"/>
        <v/>
      </c>
      <c r="HD35" s="242" t="str">
        <f t="shared" si="49"/>
        <v>D</v>
      </c>
      <c r="HE35" s="242" t="str">
        <f t="shared" si="50"/>
        <v/>
      </c>
      <c r="HF35" s="242" t="str">
        <f t="shared" si="51"/>
        <v/>
      </c>
      <c r="HG35" s="276" t="str">
        <f t="shared" si="52"/>
        <v/>
      </c>
      <c r="HH35" s="242" t="str">
        <f t="shared" si="53"/>
        <v/>
      </c>
      <c r="HI35" s="242" t="str">
        <f t="shared" si="54"/>
        <v/>
      </c>
      <c r="HJ35" s="242" t="str">
        <f t="shared" si="55"/>
        <v/>
      </c>
      <c r="HK35" s="242" t="str">
        <f t="shared" si="56"/>
        <v/>
      </c>
      <c r="HL35" s="353" t="str">
        <f t="shared" si="57"/>
        <v/>
      </c>
      <c r="HM35" s="73" t="str">
        <f t="shared" si="58"/>
        <v>D</v>
      </c>
      <c r="HN35" s="242" t="str">
        <f t="shared" si="59"/>
        <v/>
      </c>
      <c r="HO35" s="242" t="str">
        <f t="shared" si="60"/>
        <v>D</v>
      </c>
      <c r="HP35" s="242" t="str">
        <f t="shared" si="61"/>
        <v/>
      </c>
      <c r="HQ35" s="242" t="str">
        <f t="shared" si="62"/>
        <v/>
      </c>
      <c r="HR35" s="354" t="str">
        <f t="shared" si="63"/>
        <v/>
      </c>
      <c r="HS35" s="302" t="str">
        <f t="shared" si="64"/>
        <v/>
      </c>
      <c r="HT35" s="242" t="str">
        <f t="shared" si="65"/>
        <v/>
      </c>
      <c r="HU35" s="242" t="str">
        <f t="shared" si="66"/>
        <v/>
      </c>
      <c r="HV35" s="242" t="str">
        <f t="shared" si="67"/>
        <v/>
      </c>
      <c r="HW35" s="353" t="str">
        <f t="shared" si="68"/>
        <v/>
      </c>
      <c r="HX35" s="73" t="str">
        <f t="shared" si="69"/>
        <v>S</v>
      </c>
      <c r="HY35" s="242" t="str">
        <f t="shared" si="70"/>
        <v/>
      </c>
      <c r="HZ35" s="242" t="str">
        <f t="shared" si="71"/>
        <v>S</v>
      </c>
      <c r="IA35" s="242" t="str">
        <f t="shared" si="72"/>
        <v/>
      </c>
      <c r="IB35" s="242" t="str">
        <f t="shared" si="73"/>
        <v/>
      </c>
      <c r="IC35" s="242" t="str">
        <f t="shared" si="74"/>
        <v/>
      </c>
      <c r="ID35" s="242" t="str">
        <f t="shared" si="75"/>
        <v/>
      </c>
      <c r="IE35" s="242" t="str">
        <f t="shared" si="76"/>
        <v/>
      </c>
      <c r="IF35" s="242" t="str">
        <f t="shared" si="77"/>
        <v/>
      </c>
      <c r="IG35" s="242" t="str">
        <f t="shared" si="78"/>
        <v/>
      </c>
      <c r="IH35" s="353" t="str">
        <f t="shared" si="79"/>
        <v/>
      </c>
      <c r="II35" s="242" t="str">
        <f t="shared" si="80"/>
        <v>A</v>
      </c>
      <c r="IJ35" s="242" t="str">
        <f t="shared" si="81"/>
        <v>A</v>
      </c>
      <c r="IK35" s="242" t="str">
        <f t="shared" si="82"/>
        <v xml:space="preserve">    </v>
      </c>
      <c r="IL35" s="242" t="str">
        <f t="shared" si="83"/>
        <v xml:space="preserve">    MATHEMATICS</v>
      </c>
      <c r="IM35" s="242" t="str">
        <f t="shared" si="84"/>
        <v xml:space="preserve">    </v>
      </c>
      <c r="IN35" s="242" t="str">
        <f t="shared" si="85"/>
        <v xml:space="preserve">        </v>
      </c>
      <c r="IO35" s="242" t="str">
        <f t="shared" si="86"/>
        <v xml:space="preserve">HINDI COMPULSORY  PHYSICS CHEMISTRY </v>
      </c>
      <c r="IP35" s="242" t="str">
        <f t="shared" si="87"/>
        <v>SUPPL.</v>
      </c>
      <c r="IQ35" s="62">
        <f t="shared" si="176"/>
        <v>898</v>
      </c>
      <c r="IR35" s="68">
        <f t="shared" si="88"/>
        <v>89.8</v>
      </c>
      <c r="IS35" s="242" t="str">
        <f t="shared" si="89"/>
        <v/>
      </c>
      <c r="IT35" s="70" t="str">
        <f t="shared" si="90"/>
        <v/>
      </c>
      <c r="IU35" s="71" t="str" cm="1">
        <f t="array" ref="IU35">IF(IT35="","",SUMPRODUCT((IT35&lt;IT$9:IT$108)/COUNTIF(IT$9:IT$108,IT$9:IT$108)))</f>
        <v/>
      </c>
      <c r="IV35" s="242" t="str">
        <f>IF(OR(IP35="SUPPL.",IP35="RE-EXAM."),'result subject-wise'!AR35,IP35)</f>
        <v/>
      </c>
      <c r="IW35" s="355" t="str">
        <f t="shared" si="91"/>
        <v/>
      </c>
      <c r="IX35" s="356">
        <f t="shared" si="92"/>
        <v>89.8</v>
      </c>
      <c r="IY35" s="242" t="str">
        <f t="shared" si="28"/>
        <v/>
      </c>
      <c r="IZ35" s="183"/>
      <c r="JA35" s="276" t="str">
        <f t="shared" si="177"/>
        <v/>
      </c>
      <c r="JB35" s="357" t="str">
        <f>'full report'!Y745</f>
        <v/>
      </c>
      <c r="JC35" s="352"/>
      <c r="JD35"/>
      <c r="JE35" s="181" t="s">
        <v>210</v>
      </c>
      <c r="JF35" s="242">
        <f>COUNTIF(IS9:IS108,"I")</f>
        <v>0</v>
      </c>
      <c r="JG35" s="241">
        <f>'result subject-wise'!F112</f>
        <v>0</v>
      </c>
      <c r="JH35" s="966">
        <f>JF35+JG35</f>
        <v>0</v>
      </c>
      <c r="JI35" s="967"/>
      <c r="JM35" s="993" t="str">
        <f>'result aggregate'!U113</f>
        <v>THIRD DIVISION</v>
      </c>
      <c r="JN35" s="994"/>
      <c r="JO35" s="994"/>
      <c r="JP35" s="412">
        <f>'result aggregate'!V113</f>
        <v>0</v>
      </c>
      <c r="JQ35" s="412">
        <f>'result aggregate'!W113</f>
        <v>0</v>
      </c>
      <c r="JR35" s="412">
        <f>'result aggregate'!X113</f>
        <v>0</v>
      </c>
      <c r="JS35" s="412">
        <f>'result aggregate'!Y113</f>
        <v>0</v>
      </c>
      <c r="JT35" s="412">
        <f>'result aggregate'!Z113</f>
        <v>0</v>
      </c>
      <c r="JU35" s="412">
        <f>'result aggregate'!AA113</f>
        <v>0</v>
      </c>
      <c r="JV35" s="412">
        <f>'result aggregate'!AB113</f>
        <v>0</v>
      </c>
      <c r="JW35" s="412">
        <f>'result aggregate'!AC113</f>
        <v>0</v>
      </c>
      <c r="JX35" s="412">
        <f>'result aggregate'!AD113</f>
        <v>0</v>
      </c>
      <c r="JY35" s="412">
        <f>'result aggregate'!AE113</f>
        <v>0</v>
      </c>
      <c r="JZ35" s="412">
        <f>'result aggregate'!AF113</f>
        <v>0</v>
      </c>
      <c r="KA35" s="412">
        <f>'result aggregate'!AG113</f>
        <v>0</v>
      </c>
      <c r="KB35" s="415">
        <f>'result aggregate'!AH113</f>
        <v>0</v>
      </c>
      <c r="KC35" s="178"/>
      <c r="KD35" s="178"/>
      <c r="KE35" s="178"/>
      <c r="KF35" s="178"/>
      <c r="KG35" s="178"/>
      <c r="KH35" s="178"/>
    </row>
    <row r="36" spans="1:308" s="276" customFormat="1" ht="13" customHeight="1">
      <c r="A36" s="313">
        <f>IF(details!A36="","",details!A36)</f>
        <v>28</v>
      </c>
      <c r="B36" s="242" t="str">
        <f>IF(details!B36="","",details!B36)</f>
        <v/>
      </c>
      <c r="C36" s="242" t="str">
        <f>IF(details!C36="","",details!C36)</f>
        <v/>
      </c>
      <c r="D36" s="242" t="str">
        <f>IF(details!D36="","",details!D36)</f>
        <v/>
      </c>
      <c r="E36" s="304">
        <f>IF(details!E36="","",details!E36)</f>
        <v>11128</v>
      </c>
      <c r="F36" s="67" t="str">
        <f>IF(details!F36="","",details!F36)</f>
        <v/>
      </c>
      <c r="G36" s="83" t="str">
        <f>IF(details!G36="","",details!G36)</f>
        <v>A 028</v>
      </c>
      <c r="H36" s="83" t="str">
        <f>IF(details!H36="","",details!H36)</f>
        <v>B 028</v>
      </c>
      <c r="I36" s="83" t="str">
        <f>IF(details!I36="","",details!I36)</f>
        <v>C 028</v>
      </c>
      <c r="J36" s="242">
        <f>IF(details!J36="","",details!J36)</f>
        <v>10</v>
      </c>
      <c r="K36" s="242">
        <f>IF(details!K36="","",details!K36)</f>
        <v>10</v>
      </c>
      <c r="L36" s="242">
        <f>IF(details!L36="","",details!L36)</f>
        <v>8</v>
      </c>
      <c r="M36" s="151">
        <f t="shared" si="93"/>
        <v>28</v>
      </c>
      <c r="N36" s="479">
        <f>IF(details!M36="","",details!M36)</f>
        <v>2</v>
      </c>
      <c r="O36" s="242">
        <f>IF(details!N36="","",details!N36)</f>
        <v>70</v>
      </c>
      <c r="P36" s="151">
        <f t="shared" si="94"/>
        <v>100</v>
      </c>
      <c r="Q36" s="242">
        <f>IF(details!O36="","",details!O36)</f>
        <v>100</v>
      </c>
      <c r="R36" s="298">
        <f t="shared" si="95"/>
        <v>200</v>
      </c>
      <c r="S36" s="310">
        <f t="shared" si="211"/>
        <v>0</v>
      </c>
      <c r="T36" s="61">
        <f t="shared" si="20"/>
        <v>200</v>
      </c>
      <c r="U36" s="310" t="str">
        <f t="shared" si="29"/>
        <v/>
      </c>
      <c r="V36" s="310" t="str">
        <f t="shared" si="21"/>
        <v>P</v>
      </c>
      <c r="W36" s="310" t="str">
        <f t="shared" si="30"/>
        <v>D</v>
      </c>
      <c r="X36" s="242">
        <f>IF(details!P36="","",details!P36)</f>
        <v>10</v>
      </c>
      <c r="Y36" s="242">
        <f>IF(details!Q36="","",details!Q36)</f>
        <v>10</v>
      </c>
      <c r="Z36" s="242">
        <f>IF(details!R36="","",details!R36)</f>
        <v>8</v>
      </c>
      <c r="AA36" s="151">
        <f t="shared" si="96"/>
        <v>28</v>
      </c>
      <c r="AB36" s="479">
        <f>IF(details!S36="","",details!S36)</f>
        <v>2</v>
      </c>
      <c r="AC36" s="242">
        <f>IF(details!T36="","",details!T36)</f>
        <v>70</v>
      </c>
      <c r="AD36" s="151">
        <f t="shared" si="97"/>
        <v>100</v>
      </c>
      <c r="AE36" s="242">
        <f>IF(details!U36="","",details!U36)</f>
        <v>100</v>
      </c>
      <c r="AF36" s="298">
        <f t="shared" si="98"/>
        <v>200</v>
      </c>
      <c r="AG36" s="310">
        <f t="shared" si="210"/>
        <v>0</v>
      </c>
      <c r="AH36" s="61">
        <f t="shared" si="22"/>
        <v>200</v>
      </c>
      <c r="AI36" s="310" t="str">
        <f t="shared" si="31"/>
        <v/>
      </c>
      <c r="AJ36" s="310" t="str">
        <f t="shared" si="99"/>
        <v>P</v>
      </c>
      <c r="AK36" s="310" t="str">
        <f t="shared" si="100"/>
        <v>D</v>
      </c>
      <c r="AL36" s="242" t="str">
        <f>IF(details!V36="","",details!V36)</f>
        <v>b</v>
      </c>
      <c r="AM36" s="83" t="str">
        <f t="shared" si="101"/>
        <v>PHYSICS</v>
      </c>
      <c r="AN36" s="242">
        <f>IF(details!W36="","",details!W36)</f>
        <v>10</v>
      </c>
      <c r="AO36" s="242">
        <f>IF(details!X36="","",details!X36)</f>
        <v>10</v>
      </c>
      <c r="AP36" s="242">
        <f>IF(details!Y36="","",details!Y36)</f>
        <v>9</v>
      </c>
      <c r="AQ36" s="151">
        <f t="shared" si="102"/>
        <v>29</v>
      </c>
      <c r="AR36" s="479">
        <f>IF(details!Z36="","",details!Z36)</f>
        <v>1</v>
      </c>
      <c r="AS36" s="242">
        <f>IF(details!AA36="","",details!AA36)</f>
        <v>30</v>
      </c>
      <c r="AT36" s="242">
        <f>IF(details!AB36="","",details!AB36)</f>
        <v>20</v>
      </c>
      <c r="AU36" s="151">
        <f t="shared" si="103"/>
        <v>50</v>
      </c>
      <c r="AV36" s="482">
        <f t="shared" si="23"/>
        <v>60</v>
      </c>
      <c r="AW36" s="482">
        <f t="shared" si="24"/>
        <v>80</v>
      </c>
      <c r="AX36" s="242">
        <f>IF(details!AC36="","",details!AC36)</f>
        <v>70</v>
      </c>
      <c r="AY36" s="242">
        <f>IF(details!AD36="","",details!AD36)</f>
        <v>30</v>
      </c>
      <c r="AZ36" s="151">
        <f t="shared" si="104"/>
        <v>100</v>
      </c>
      <c r="BA36" s="151">
        <f t="shared" si="105"/>
        <v>130</v>
      </c>
      <c r="BB36" s="151">
        <f t="shared" si="106"/>
        <v>50</v>
      </c>
      <c r="BC36" s="304">
        <f t="shared" si="107"/>
        <v>180</v>
      </c>
      <c r="BD36" s="263">
        <f t="shared" si="108"/>
        <v>0</v>
      </c>
      <c r="BE36" s="310">
        <f t="shared" si="109"/>
        <v>0</v>
      </c>
      <c r="BF36" s="61">
        <f t="shared" si="1"/>
        <v>70</v>
      </c>
      <c r="BG36" s="61">
        <f t="shared" si="110"/>
        <v>30</v>
      </c>
      <c r="BH36" s="61">
        <f t="shared" si="111"/>
        <v>20</v>
      </c>
      <c r="BI36" s="61">
        <f t="shared" si="2"/>
        <v>150</v>
      </c>
      <c r="BJ36" s="61">
        <f t="shared" si="3"/>
        <v>50</v>
      </c>
      <c r="BK36" s="263">
        <f t="shared" si="4"/>
        <v>200</v>
      </c>
      <c r="BL36" s="310" t="str">
        <f t="shared" si="5"/>
        <v/>
      </c>
      <c r="BM36" s="61" t="str">
        <f t="shared" si="6"/>
        <v>P</v>
      </c>
      <c r="BN36" s="61" t="str">
        <f t="shared" si="7"/>
        <v>P</v>
      </c>
      <c r="BO36" s="310" t="str">
        <f t="shared" si="8"/>
        <v>D</v>
      </c>
      <c r="BP36" s="242" t="str">
        <f>IF(details!AE36="","",details!AE36)</f>
        <v>b</v>
      </c>
      <c r="BQ36" s="83" t="str">
        <f t="shared" si="112"/>
        <v>CHEMISTRY</v>
      </c>
      <c r="BR36" s="242">
        <f>IF(details!AF36="","",details!AF36)</f>
        <v>10</v>
      </c>
      <c r="BS36" s="242">
        <f>IF(details!AG36="","",details!AG36)</f>
        <v>10</v>
      </c>
      <c r="BT36" s="242">
        <f>IF(details!AH36="","",details!AH36)</f>
        <v>9</v>
      </c>
      <c r="BU36" s="151">
        <f t="shared" si="113"/>
        <v>29</v>
      </c>
      <c r="BV36" s="479">
        <f>IF(details!AI36="","",details!AI36)</f>
        <v>1</v>
      </c>
      <c r="BW36" s="242">
        <f>IF(details!AJ36="","",details!AJ36)</f>
        <v>50</v>
      </c>
      <c r="BX36" s="242">
        <f>IF(details!AK36="","",details!AK36)</f>
        <v>20</v>
      </c>
      <c r="BY36" s="151">
        <f t="shared" si="114"/>
        <v>70</v>
      </c>
      <c r="BZ36" s="482">
        <f t="shared" si="115"/>
        <v>80</v>
      </c>
      <c r="CA36" s="482">
        <f t="shared" si="116"/>
        <v>100</v>
      </c>
      <c r="CB36" s="242">
        <f>IF(details!AL36="","",details!AL36)</f>
        <v>70</v>
      </c>
      <c r="CC36" s="242">
        <f>IF(details!AM36="","",details!AM36)</f>
        <v>30</v>
      </c>
      <c r="CD36" s="151">
        <f t="shared" si="117"/>
        <v>100</v>
      </c>
      <c r="CE36" s="151">
        <f t="shared" si="118"/>
        <v>150</v>
      </c>
      <c r="CF36" s="151">
        <f t="shared" si="119"/>
        <v>50</v>
      </c>
      <c r="CG36" s="304">
        <f t="shared" si="32"/>
        <v>200</v>
      </c>
      <c r="CH36" s="263">
        <f t="shared" si="9"/>
        <v>0</v>
      </c>
      <c r="CI36" s="310">
        <f t="shared" si="10"/>
        <v>0</v>
      </c>
      <c r="CJ36" s="61">
        <f t="shared" si="11"/>
        <v>70</v>
      </c>
      <c r="CK36" s="61">
        <f t="shared" si="33"/>
        <v>30</v>
      </c>
      <c r="CL36" s="61">
        <f t="shared" si="120"/>
        <v>20</v>
      </c>
      <c r="CM36" s="61">
        <f t="shared" si="12"/>
        <v>150</v>
      </c>
      <c r="CN36" s="61">
        <f t="shared" si="13"/>
        <v>50</v>
      </c>
      <c r="CO36" s="263">
        <f t="shared" si="14"/>
        <v>200</v>
      </c>
      <c r="CP36" s="310" t="str">
        <f t="shared" si="15"/>
        <v/>
      </c>
      <c r="CQ36" s="61" t="str">
        <f t="shared" si="16"/>
        <v>P</v>
      </c>
      <c r="CR36" s="61" t="str">
        <f t="shared" si="17"/>
        <v>P</v>
      </c>
      <c r="CS36" s="310" t="str">
        <f t="shared" si="25"/>
        <v>D</v>
      </c>
      <c r="CT36" s="242" t="str">
        <f>IF(details!AN36="","",details!AN36)</f>
        <v>b</v>
      </c>
      <c r="CU36" s="83" t="str">
        <f t="shared" si="121"/>
        <v>MATHEMATICS</v>
      </c>
      <c r="CV36" s="242">
        <f>IF(details!AO36="","",details!AO36)</f>
        <v>10</v>
      </c>
      <c r="CW36" s="242">
        <f>IF(details!AP36="","",details!AP36)</f>
        <v>10</v>
      </c>
      <c r="CX36" s="242">
        <f>IF(details!AQ36="","",details!AQ36)</f>
        <v>9</v>
      </c>
      <c r="CY36" s="151">
        <f t="shared" si="122"/>
        <v>29</v>
      </c>
      <c r="CZ36" s="479">
        <f>IF(details!AR36="","",details!AR36)</f>
        <v>1</v>
      </c>
      <c r="DA36" s="242">
        <f>IF(details!AS36="","",details!AS36)</f>
        <v>70</v>
      </c>
      <c r="DB36" s="242" t="str">
        <f>IF(details!AT36="","",details!AT36)</f>
        <v/>
      </c>
      <c r="DC36" s="151">
        <f t="shared" si="123"/>
        <v>70</v>
      </c>
      <c r="DD36" s="482">
        <f t="shared" si="124"/>
        <v>100</v>
      </c>
      <c r="DE36" s="482">
        <f t="shared" si="125"/>
        <v>100</v>
      </c>
      <c r="DF36" s="242">
        <f>IF(details!AU36="","",details!AU36)</f>
        <v>18</v>
      </c>
      <c r="DG36" s="242" t="str">
        <f>IF(details!AV36="","",details!AV36)</f>
        <v/>
      </c>
      <c r="DH36" s="151">
        <f t="shared" si="204"/>
        <v>18</v>
      </c>
      <c r="DI36" s="151">
        <f t="shared" si="205"/>
        <v>118</v>
      </c>
      <c r="DJ36" s="151" t="str">
        <f t="shared" si="126"/>
        <v/>
      </c>
      <c r="DK36" s="304">
        <f t="shared" si="206"/>
        <v>118</v>
      </c>
      <c r="DL36" s="263">
        <f t="shared" si="127"/>
        <v>0</v>
      </c>
      <c r="DM36" s="310" t="str">
        <f t="shared" si="128"/>
        <v/>
      </c>
      <c r="DN36" s="61">
        <f t="shared" si="129"/>
        <v>100</v>
      </c>
      <c r="DO36" s="61" t="str">
        <f t="shared" si="26"/>
        <v/>
      </c>
      <c r="DP36" s="61" t="str">
        <f t="shared" si="27"/>
        <v/>
      </c>
      <c r="DQ36" s="61">
        <f t="shared" si="130"/>
        <v>200</v>
      </c>
      <c r="DR36" s="61" t="str">
        <f t="shared" si="131"/>
        <v/>
      </c>
      <c r="DS36" s="263">
        <f t="shared" si="34"/>
        <v>200</v>
      </c>
      <c r="DT36" s="310" t="str">
        <f t="shared" si="132"/>
        <v/>
      </c>
      <c r="DU36" s="61" t="str">
        <f t="shared" si="133"/>
        <v>S</v>
      </c>
      <c r="DV36" s="61" t="str">
        <f t="shared" si="134"/>
        <v/>
      </c>
      <c r="DW36" s="310" t="str">
        <f t="shared" si="135"/>
        <v>S</v>
      </c>
      <c r="DX36" s="61">
        <f t="shared" si="18"/>
        <v>0</v>
      </c>
      <c r="DY36" s="242" t="str">
        <f>IF(details!AW36="","",details!AW36)</f>
        <v>a</v>
      </c>
      <c r="DZ36" s="83" t="str">
        <f t="shared" si="136"/>
        <v>BIOLOGY</v>
      </c>
      <c r="EA36" s="242">
        <f>IF(details!AX36="","",details!AX36)</f>
        <v>10</v>
      </c>
      <c r="EB36" s="242">
        <f>IF(details!AY36="","",details!AY36)</f>
        <v>10</v>
      </c>
      <c r="EC36" s="242">
        <f>IF(details!AZ36="","",details!AZ36)</f>
        <v>10</v>
      </c>
      <c r="ED36" s="151">
        <f t="shared" si="137"/>
        <v>30</v>
      </c>
      <c r="EE36" s="242" t="str">
        <f>IF(details!BA36="","",details!BA36)</f>
        <v/>
      </c>
      <c r="EF36" s="242">
        <f>IF(details!BB36="","",details!BB36)</f>
        <v>50</v>
      </c>
      <c r="EG36" s="242">
        <f>IF(details!BC36="","",details!BC36)</f>
        <v>20</v>
      </c>
      <c r="EH36" s="151">
        <f t="shared" si="138"/>
        <v>70</v>
      </c>
      <c r="EI36" s="482">
        <f t="shared" si="139"/>
        <v>80</v>
      </c>
      <c r="EJ36" s="482">
        <f t="shared" si="140"/>
        <v>100</v>
      </c>
      <c r="EK36" s="242">
        <f>IF(details!BD36="","",details!BD36)</f>
        <v>70</v>
      </c>
      <c r="EL36" s="242">
        <f>IF(details!BE36="","",details!BE36)</f>
        <v>30</v>
      </c>
      <c r="EM36" s="151">
        <f t="shared" si="141"/>
        <v>100</v>
      </c>
      <c r="EN36" s="151">
        <f t="shared" si="142"/>
        <v>150</v>
      </c>
      <c r="EO36" s="151">
        <f t="shared" si="143"/>
        <v>50</v>
      </c>
      <c r="EP36" s="304">
        <f t="shared" si="144"/>
        <v>200</v>
      </c>
      <c r="EQ36" s="263">
        <f t="shared" si="145"/>
        <v>0</v>
      </c>
      <c r="ER36" s="310">
        <f t="shared" si="146"/>
        <v>0</v>
      </c>
      <c r="ES36" s="61">
        <f t="shared" si="147"/>
        <v>70</v>
      </c>
      <c r="ET36" s="61">
        <f t="shared" si="148"/>
        <v>30</v>
      </c>
      <c r="EU36" s="61">
        <f t="shared" si="149"/>
        <v>20</v>
      </c>
      <c r="EV36" s="61">
        <f t="shared" si="150"/>
        <v>150</v>
      </c>
      <c r="EW36" s="61">
        <f t="shared" si="151"/>
        <v>50</v>
      </c>
      <c r="EX36" s="263">
        <f t="shared" si="152"/>
        <v>200</v>
      </c>
      <c r="EY36" s="310"/>
      <c r="EZ36" s="61" t="str">
        <f t="shared" si="153"/>
        <v>P</v>
      </c>
      <c r="FA36" s="61" t="str">
        <f t="shared" si="154"/>
        <v>P</v>
      </c>
      <c r="FB36" s="310" t="str">
        <f t="shared" si="155"/>
        <v>I</v>
      </c>
      <c r="FC36" s="242">
        <f>IF(details!BF36="","",details!BF36)</f>
        <v>10</v>
      </c>
      <c r="FD36" s="242">
        <f>IF(details!BG36="","",details!BG36)</f>
        <v>10</v>
      </c>
      <c r="FE36" s="242">
        <f>IF(details!BH36="","",details!BH36)</f>
        <v>10</v>
      </c>
      <c r="FF36" s="151">
        <f t="shared" si="156"/>
        <v>30</v>
      </c>
      <c r="FG36" s="242">
        <f>IF(details!BI36="","",details!BI36)</f>
        <v>70</v>
      </c>
      <c r="FH36" s="151">
        <f t="shared" si="157"/>
        <v>100</v>
      </c>
      <c r="FI36" s="242">
        <f>IF(details!BJ36="","",details!BJ36)</f>
        <v>100</v>
      </c>
      <c r="FJ36" s="298">
        <f t="shared" si="158"/>
        <v>200</v>
      </c>
      <c r="FK36" s="310">
        <f t="shared" si="159"/>
        <v>0</v>
      </c>
      <c r="FL36" s="310">
        <f t="shared" si="160"/>
        <v>0</v>
      </c>
      <c r="FM36" s="61">
        <f t="shared" si="161"/>
        <v>200</v>
      </c>
      <c r="FN36" s="310" t="str">
        <f t="shared" si="162"/>
        <v/>
      </c>
      <c r="FO36" s="310" t="str">
        <f t="shared" si="35"/>
        <v>A</v>
      </c>
      <c r="FP36" s="242">
        <f>IF(details!BK36="","",details!BK36)</f>
        <v>30</v>
      </c>
      <c r="FQ36" s="242">
        <f>IF(details!BL36="","",details!BL36)</f>
        <v>30</v>
      </c>
      <c r="FR36" s="242">
        <f>IF(details!BM36="","",details!BM36)</f>
        <v>40</v>
      </c>
      <c r="FS36" s="298">
        <f t="shared" si="163"/>
        <v>100</v>
      </c>
      <c r="FT36" s="310">
        <f t="shared" si="164"/>
        <v>0</v>
      </c>
      <c r="FU36" s="310">
        <f t="shared" si="165"/>
        <v>0</v>
      </c>
      <c r="FV36" s="61">
        <f t="shared" si="166"/>
        <v>100</v>
      </c>
      <c r="FW36" s="310" t="str">
        <f t="shared" si="167"/>
        <v/>
      </c>
      <c r="FX36" s="310" t="str">
        <f t="shared" si="36"/>
        <v>A</v>
      </c>
      <c r="FY36" s="310" t="str">
        <f t="shared" si="37"/>
        <v>D</v>
      </c>
      <c r="FZ36" s="310" t="str">
        <f t="shared" si="38"/>
        <v>D</v>
      </c>
      <c r="GA36" s="310" t="str">
        <f t="shared" si="39"/>
        <v>D</v>
      </c>
      <c r="GB36" s="310" t="str">
        <f t="shared" si="40"/>
        <v>D</v>
      </c>
      <c r="GC36" s="310" t="str">
        <f t="shared" si="41"/>
        <v>S</v>
      </c>
      <c r="GD36" s="310">
        <f t="shared" si="168"/>
        <v>0</v>
      </c>
      <c r="GE36" s="310">
        <f t="shared" si="169"/>
        <v>1</v>
      </c>
      <c r="GF36" s="310">
        <f t="shared" si="170"/>
        <v>0</v>
      </c>
      <c r="GG36" s="310">
        <f t="shared" si="171"/>
        <v>0</v>
      </c>
      <c r="GH36" s="310">
        <f t="shared" si="172"/>
        <v>0</v>
      </c>
      <c r="GI36" s="310" t="str">
        <f t="shared" si="173"/>
        <v/>
      </c>
      <c r="GJ36" s="69" t="str">
        <f t="shared" si="42"/>
        <v>SUPPL.</v>
      </c>
      <c r="GK36" s="63">
        <f>IF(details!CT36="","",details!CT36)</f>
        <v>130</v>
      </c>
      <c r="GL36" s="64" t="str">
        <f>IF(details!CU36="","",details!CU36)</f>
        <v/>
      </c>
      <c r="GM36" s="63">
        <f>IF(details!CX36="","",details!CX36)</f>
        <v>206</v>
      </c>
      <c r="GN36" s="64" t="str">
        <f>IF(details!CY36="","",details!CY36)</f>
        <v/>
      </c>
      <c r="GO36" s="63">
        <f>IF(details!DB36="","",details!DB36)</f>
        <v>264</v>
      </c>
      <c r="GP36" s="64" t="str">
        <f>IF(details!DC36="","",details!DC36)</f>
        <v/>
      </c>
      <c r="GQ36" s="63">
        <f>IF(details!DF36="","",details!DF36)</f>
        <v>316</v>
      </c>
      <c r="GR36" s="64" t="str">
        <f>IF(details!DG36="","",details!DG36)</f>
        <v/>
      </c>
      <c r="GS36" s="63">
        <f>IF(details!DJ36="","",details!DJ36)</f>
        <v>362</v>
      </c>
      <c r="GT36" s="64">
        <f>IF(details!DK36="","",details!DK36)</f>
        <v>0</v>
      </c>
      <c r="GU36" s="274">
        <f t="shared" si="207"/>
        <v>0</v>
      </c>
      <c r="GV36" s="242" t="str">
        <f t="shared" si="43"/>
        <v>D</v>
      </c>
      <c r="GW36" s="242" t="str">
        <f t="shared" si="174"/>
        <v/>
      </c>
      <c r="GX36" s="353" t="str">
        <f t="shared" si="44"/>
        <v/>
      </c>
      <c r="GY36" s="242" t="str">
        <f t="shared" si="45"/>
        <v>D</v>
      </c>
      <c r="GZ36" s="72" t="str">
        <f t="shared" si="175"/>
        <v/>
      </c>
      <c r="HA36" s="353" t="str">
        <f t="shared" si="46"/>
        <v/>
      </c>
      <c r="HB36" s="73" t="str">
        <f t="shared" si="47"/>
        <v>D</v>
      </c>
      <c r="HC36" s="242" t="str">
        <f t="shared" si="48"/>
        <v/>
      </c>
      <c r="HD36" s="242" t="str">
        <f t="shared" si="49"/>
        <v>D</v>
      </c>
      <c r="HE36" s="242" t="str">
        <f t="shared" si="50"/>
        <v/>
      </c>
      <c r="HF36" s="242" t="str">
        <f t="shared" si="51"/>
        <v/>
      </c>
      <c r="HG36" s="276" t="str">
        <f t="shared" si="52"/>
        <v/>
      </c>
      <c r="HH36" s="242" t="str">
        <f t="shared" si="53"/>
        <v/>
      </c>
      <c r="HI36" s="242" t="str">
        <f t="shared" si="54"/>
        <v/>
      </c>
      <c r="HJ36" s="242" t="str">
        <f t="shared" si="55"/>
        <v/>
      </c>
      <c r="HK36" s="242" t="str">
        <f t="shared" si="56"/>
        <v/>
      </c>
      <c r="HL36" s="353" t="str">
        <f t="shared" si="57"/>
        <v/>
      </c>
      <c r="HM36" s="73" t="str">
        <f t="shared" si="58"/>
        <v>D</v>
      </c>
      <c r="HN36" s="242" t="str">
        <f t="shared" si="59"/>
        <v/>
      </c>
      <c r="HO36" s="242" t="str">
        <f t="shared" si="60"/>
        <v>D</v>
      </c>
      <c r="HP36" s="242" t="str">
        <f t="shared" si="61"/>
        <v/>
      </c>
      <c r="HQ36" s="242" t="str">
        <f t="shared" si="62"/>
        <v/>
      </c>
      <c r="HR36" s="354" t="str">
        <f t="shared" si="63"/>
        <v/>
      </c>
      <c r="HS36" s="302" t="str">
        <f t="shared" si="64"/>
        <v/>
      </c>
      <c r="HT36" s="242" t="str">
        <f t="shared" si="65"/>
        <v/>
      </c>
      <c r="HU36" s="242" t="str">
        <f t="shared" si="66"/>
        <v/>
      </c>
      <c r="HV36" s="242" t="str">
        <f t="shared" si="67"/>
        <v/>
      </c>
      <c r="HW36" s="353" t="str">
        <f t="shared" si="68"/>
        <v/>
      </c>
      <c r="HX36" s="73" t="str">
        <f t="shared" si="69"/>
        <v>S</v>
      </c>
      <c r="HY36" s="242" t="str">
        <f t="shared" si="70"/>
        <v/>
      </c>
      <c r="HZ36" s="242" t="str">
        <f t="shared" si="71"/>
        <v>S</v>
      </c>
      <c r="IA36" s="242" t="str">
        <f t="shared" si="72"/>
        <v/>
      </c>
      <c r="IB36" s="242" t="str">
        <f t="shared" si="73"/>
        <v/>
      </c>
      <c r="IC36" s="242" t="str">
        <f t="shared" si="74"/>
        <v/>
      </c>
      <c r="ID36" s="242" t="str">
        <f t="shared" si="75"/>
        <v/>
      </c>
      <c r="IE36" s="242" t="str">
        <f t="shared" si="76"/>
        <v/>
      </c>
      <c r="IF36" s="242" t="str">
        <f t="shared" si="77"/>
        <v/>
      </c>
      <c r="IG36" s="242" t="str">
        <f t="shared" si="78"/>
        <v/>
      </c>
      <c r="IH36" s="353" t="str">
        <f t="shared" si="79"/>
        <v/>
      </c>
      <c r="II36" s="242" t="str">
        <f t="shared" si="80"/>
        <v>A</v>
      </c>
      <c r="IJ36" s="242" t="str">
        <f t="shared" si="81"/>
        <v>A</v>
      </c>
      <c r="IK36" s="242" t="str">
        <f t="shared" si="82"/>
        <v xml:space="preserve">    </v>
      </c>
      <c r="IL36" s="242" t="str">
        <f t="shared" si="83"/>
        <v xml:space="preserve">    MATHEMATICS</v>
      </c>
      <c r="IM36" s="242" t="str">
        <f t="shared" si="84"/>
        <v xml:space="preserve">    </v>
      </c>
      <c r="IN36" s="242" t="str">
        <f t="shared" si="85"/>
        <v xml:space="preserve">        </v>
      </c>
      <c r="IO36" s="242" t="str">
        <f t="shared" si="86"/>
        <v xml:space="preserve">HINDI COMPULSORY  PHYSICS CHEMISTRY </v>
      </c>
      <c r="IP36" s="242" t="str">
        <f t="shared" si="87"/>
        <v>SUPPL.</v>
      </c>
      <c r="IQ36" s="62">
        <f t="shared" si="176"/>
        <v>898</v>
      </c>
      <c r="IR36" s="68">
        <f t="shared" si="88"/>
        <v>89.8</v>
      </c>
      <c r="IS36" s="242" t="str">
        <f t="shared" si="89"/>
        <v/>
      </c>
      <c r="IT36" s="70" t="str">
        <f t="shared" si="90"/>
        <v/>
      </c>
      <c r="IU36" s="71" t="str" cm="1">
        <f t="array" ref="IU36">IF(IT36="","",SUMPRODUCT((IT36&lt;IT$9:IT$108)/COUNTIF(IT$9:IT$108,IT$9:IT$108)))</f>
        <v/>
      </c>
      <c r="IV36" s="242" t="str">
        <f>IF(OR(IP36="SUPPL.",IP36="RE-EXAM."),'result subject-wise'!AR36,IP36)</f>
        <v/>
      </c>
      <c r="IW36" s="355" t="str">
        <f t="shared" si="91"/>
        <v/>
      </c>
      <c r="IX36" s="356">
        <f t="shared" si="92"/>
        <v>89.8</v>
      </c>
      <c r="IY36" s="242" t="str">
        <f t="shared" si="28"/>
        <v/>
      </c>
      <c r="IZ36" s="183"/>
      <c r="JA36" s="276" t="str">
        <f t="shared" si="177"/>
        <v/>
      </c>
      <c r="JB36" s="357" t="str">
        <f>'full report'!Y773</f>
        <v/>
      </c>
      <c r="JC36" s="352"/>
      <c r="JD36"/>
      <c r="JE36" s="181" t="s">
        <v>211</v>
      </c>
      <c r="JF36" s="242">
        <f>COUNTIF(IS9:IS108,"II")</f>
        <v>0</v>
      </c>
      <c r="JG36" s="241">
        <f>'result subject-wise'!F113</f>
        <v>0</v>
      </c>
      <c r="JH36" s="966">
        <f>JF36+JG36</f>
        <v>0</v>
      </c>
      <c r="JI36" s="967"/>
      <c r="JM36" s="993" t="str">
        <f>'result aggregate'!U114</f>
        <v>TOTAL PASSED</v>
      </c>
      <c r="JN36" s="994"/>
      <c r="JO36" s="994"/>
      <c r="JP36" s="412">
        <f>'result aggregate'!V114</f>
        <v>0</v>
      </c>
      <c r="JQ36" s="412">
        <f>'result aggregate'!W114</f>
        <v>0</v>
      </c>
      <c r="JR36" s="412">
        <f>'result aggregate'!X114</f>
        <v>0</v>
      </c>
      <c r="JS36" s="412">
        <f>'result aggregate'!Y114</f>
        <v>0</v>
      </c>
      <c r="JT36" s="412">
        <f>'result aggregate'!Z114</f>
        <v>0</v>
      </c>
      <c r="JU36" s="412">
        <f>'result aggregate'!AA114</f>
        <v>0</v>
      </c>
      <c r="JV36" s="412">
        <f>'result aggregate'!AB114</f>
        <v>0</v>
      </c>
      <c r="JW36" s="412">
        <f>'result aggregate'!AC114</f>
        <v>0</v>
      </c>
      <c r="JX36" s="412">
        <f>'result aggregate'!AD114</f>
        <v>0</v>
      </c>
      <c r="JY36" s="412">
        <f>'result aggregate'!AE114</f>
        <v>0</v>
      </c>
      <c r="JZ36" s="412">
        <f>'result aggregate'!AF114</f>
        <v>0</v>
      </c>
      <c r="KA36" s="412">
        <f>'result aggregate'!AG114</f>
        <v>0</v>
      </c>
      <c r="KB36" s="415">
        <f>'result aggregate'!AH114</f>
        <v>0</v>
      </c>
      <c r="KC36" s="178"/>
      <c r="KD36" s="178"/>
      <c r="KE36" s="178"/>
      <c r="KF36" s="178"/>
      <c r="KG36" s="178"/>
      <c r="KH36" s="178"/>
    </row>
    <row r="37" spans="1:308" s="276" customFormat="1" ht="13" customHeight="1">
      <c r="A37" s="313">
        <f>IF(details!A37="","",details!A37)</f>
        <v>29</v>
      </c>
      <c r="B37" s="242" t="str">
        <f>IF(details!B37="","",details!B37)</f>
        <v/>
      </c>
      <c r="C37" s="242" t="str">
        <f>IF(details!C37="","",details!C37)</f>
        <v/>
      </c>
      <c r="D37" s="242" t="str">
        <f>IF(details!D37="","",details!D37)</f>
        <v/>
      </c>
      <c r="E37" s="304">
        <f>IF(details!E37="","",details!E37)</f>
        <v>11129</v>
      </c>
      <c r="F37" s="67" t="str">
        <f>IF(details!F37="","",details!F37)</f>
        <v/>
      </c>
      <c r="G37" s="83" t="str">
        <f>IF(details!G37="","",details!G37)</f>
        <v>A 029</v>
      </c>
      <c r="H37" s="83" t="str">
        <f>IF(details!H37="","",details!H37)</f>
        <v>B 029</v>
      </c>
      <c r="I37" s="83" t="str">
        <f>IF(details!I37="","",details!I37)</f>
        <v>C 029</v>
      </c>
      <c r="J37" s="242">
        <f>IF(details!J37="","",details!J37)</f>
        <v>10</v>
      </c>
      <c r="K37" s="242">
        <f>IF(details!K37="","",details!K37)</f>
        <v>10</v>
      </c>
      <c r="L37" s="242">
        <f>IF(details!L37="","",details!L37)</f>
        <v>8</v>
      </c>
      <c r="M37" s="151">
        <f t="shared" si="93"/>
        <v>28</v>
      </c>
      <c r="N37" s="479">
        <f>IF(details!M37="","",details!M37)</f>
        <v>2</v>
      </c>
      <c r="O37" s="242">
        <f>IF(details!N37="","",details!N37)</f>
        <v>70</v>
      </c>
      <c r="P37" s="151">
        <f t="shared" si="94"/>
        <v>100</v>
      </c>
      <c r="Q37" s="242">
        <f>IF(details!O37="","",details!O37)</f>
        <v>100</v>
      </c>
      <c r="R37" s="298">
        <f t="shared" si="95"/>
        <v>200</v>
      </c>
      <c r="S37" s="310">
        <f t="shared" si="211"/>
        <v>0</v>
      </c>
      <c r="T37" s="61">
        <f t="shared" si="20"/>
        <v>200</v>
      </c>
      <c r="U37" s="310" t="str">
        <f t="shared" si="29"/>
        <v/>
      </c>
      <c r="V37" s="310" t="str">
        <f t="shared" si="21"/>
        <v>P</v>
      </c>
      <c r="W37" s="310" t="str">
        <f t="shared" si="30"/>
        <v>D</v>
      </c>
      <c r="X37" s="242">
        <f>IF(details!P37="","",details!P37)</f>
        <v>10</v>
      </c>
      <c r="Y37" s="242">
        <f>IF(details!Q37="","",details!Q37)</f>
        <v>10</v>
      </c>
      <c r="Z37" s="242">
        <f>IF(details!R37="","",details!R37)</f>
        <v>8</v>
      </c>
      <c r="AA37" s="151">
        <f t="shared" si="96"/>
        <v>28</v>
      </c>
      <c r="AB37" s="479">
        <f>IF(details!S37="","",details!S37)</f>
        <v>2</v>
      </c>
      <c r="AC37" s="242">
        <f>IF(details!T37="","",details!T37)</f>
        <v>70</v>
      </c>
      <c r="AD37" s="151">
        <f t="shared" si="97"/>
        <v>100</v>
      </c>
      <c r="AE37" s="242">
        <f>IF(details!U37="","",details!U37)</f>
        <v>100</v>
      </c>
      <c r="AF37" s="298">
        <f t="shared" si="98"/>
        <v>200</v>
      </c>
      <c r="AG37" s="310">
        <f t="shared" si="210"/>
        <v>0</v>
      </c>
      <c r="AH37" s="61">
        <f t="shared" si="22"/>
        <v>200</v>
      </c>
      <c r="AI37" s="310" t="str">
        <f t="shared" si="31"/>
        <v/>
      </c>
      <c r="AJ37" s="310" t="str">
        <f t="shared" si="99"/>
        <v>P</v>
      </c>
      <c r="AK37" s="310" t="str">
        <f t="shared" si="100"/>
        <v>D</v>
      </c>
      <c r="AL37" s="242" t="str">
        <f>IF(details!V37="","",details!V37)</f>
        <v>b</v>
      </c>
      <c r="AM37" s="83" t="str">
        <f t="shared" si="101"/>
        <v>PHYSICS</v>
      </c>
      <c r="AN37" s="242">
        <f>IF(details!W37="","",details!W37)</f>
        <v>10</v>
      </c>
      <c r="AO37" s="242">
        <f>IF(details!X37="","",details!X37)</f>
        <v>10</v>
      </c>
      <c r="AP37" s="242">
        <f>IF(details!Y37="","",details!Y37)</f>
        <v>9</v>
      </c>
      <c r="AQ37" s="151">
        <f t="shared" si="102"/>
        <v>29</v>
      </c>
      <c r="AR37" s="479">
        <f>IF(details!Z37="","",details!Z37)</f>
        <v>1</v>
      </c>
      <c r="AS37" s="242">
        <f>IF(details!AA37="","",details!AA37)</f>
        <v>30</v>
      </c>
      <c r="AT37" s="242">
        <f>IF(details!AB37="","",details!AB37)</f>
        <v>20</v>
      </c>
      <c r="AU37" s="151">
        <f t="shared" si="103"/>
        <v>50</v>
      </c>
      <c r="AV37" s="482">
        <f t="shared" si="23"/>
        <v>60</v>
      </c>
      <c r="AW37" s="482">
        <f t="shared" si="24"/>
        <v>80</v>
      </c>
      <c r="AX37" s="242">
        <f>IF(details!AC37="","",details!AC37)</f>
        <v>70</v>
      </c>
      <c r="AY37" s="242">
        <f>IF(details!AD37="","",details!AD37)</f>
        <v>30</v>
      </c>
      <c r="AZ37" s="151">
        <f t="shared" si="104"/>
        <v>100</v>
      </c>
      <c r="BA37" s="151">
        <f t="shared" si="105"/>
        <v>130</v>
      </c>
      <c r="BB37" s="151">
        <f t="shared" si="106"/>
        <v>50</v>
      </c>
      <c r="BC37" s="304">
        <f t="shared" si="107"/>
        <v>180</v>
      </c>
      <c r="BD37" s="263">
        <f t="shared" si="108"/>
        <v>0</v>
      </c>
      <c r="BE37" s="310">
        <f t="shared" si="109"/>
        <v>0</v>
      </c>
      <c r="BF37" s="61">
        <f t="shared" si="1"/>
        <v>70</v>
      </c>
      <c r="BG37" s="61">
        <f t="shared" si="110"/>
        <v>30</v>
      </c>
      <c r="BH37" s="61">
        <f t="shared" si="111"/>
        <v>20</v>
      </c>
      <c r="BI37" s="61">
        <f t="shared" si="2"/>
        <v>150</v>
      </c>
      <c r="BJ37" s="61">
        <f t="shared" si="3"/>
        <v>50</v>
      </c>
      <c r="BK37" s="263">
        <f t="shared" si="4"/>
        <v>200</v>
      </c>
      <c r="BL37" s="310" t="str">
        <f t="shared" si="5"/>
        <v/>
      </c>
      <c r="BM37" s="61" t="str">
        <f t="shared" si="6"/>
        <v>P</v>
      </c>
      <c r="BN37" s="61" t="str">
        <f t="shared" si="7"/>
        <v>P</v>
      </c>
      <c r="BO37" s="310" t="str">
        <f t="shared" si="8"/>
        <v>D</v>
      </c>
      <c r="BP37" s="242" t="str">
        <f>IF(details!AE37="","",details!AE37)</f>
        <v>b</v>
      </c>
      <c r="BQ37" s="83" t="str">
        <f t="shared" si="112"/>
        <v>CHEMISTRY</v>
      </c>
      <c r="BR37" s="242">
        <f>IF(details!AF37="","",details!AF37)</f>
        <v>10</v>
      </c>
      <c r="BS37" s="242">
        <f>IF(details!AG37="","",details!AG37)</f>
        <v>10</v>
      </c>
      <c r="BT37" s="242">
        <f>IF(details!AH37="","",details!AH37)</f>
        <v>9</v>
      </c>
      <c r="BU37" s="151">
        <f t="shared" si="113"/>
        <v>29</v>
      </c>
      <c r="BV37" s="479">
        <f>IF(details!AI37="","",details!AI37)</f>
        <v>1</v>
      </c>
      <c r="BW37" s="242">
        <f>IF(details!AJ37="","",details!AJ37)</f>
        <v>50</v>
      </c>
      <c r="BX37" s="242">
        <f>IF(details!AK37="","",details!AK37)</f>
        <v>20</v>
      </c>
      <c r="BY37" s="151">
        <f t="shared" si="114"/>
        <v>70</v>
      </c>
      <c r="BZ37" s="482">
        <f t="shared" si="115"/>
        <v>80</v>
      </c>
      <c r="CA37" s="482">
        <f t="shared" si="116"/>
        <v>100</v>
      </c>
      <c r="CB37" s="242">
        <f>IF(details!AL37="","",details!AL37)</f>
        <v>70</v>
      </c>
      <c r="CC37" s="242">
        <f>IF(details!AM37="","",details!AM37)</f>
        <v>30</v>
      </c>
      <c r="CD37" s="151">
        <f t="shared" si="117"/>
        <v>100</v>
      </c>
      <c r="CE37" s="151">
        <f t="shared" si="118"/>
        <v>150</v>
      </c>
      <c r="CF37" s="151">
        <f t="shared" si="119"/>
        <v>50</v>
      </c>
      <c r="CG37" s="304">
        <f t="shared" si="32"/>
        <v>200</v>
      </c>
      <c r="CH37" s="263">
        <f t="shared" si="9"/>
        <v>0</v>
      </c>
      <c r="CI37" s="310">
        <f t="shared" si="10"/>
        <v>0</v>
      </c>
      <c r="CJ37" s="61">
        <f t="shared" si="11"/>
        <v>70</v>
      </c>
      <c r="CK37" s="61">
        <f t="shared" si="33"/>
        <v>30</v>
      </c>
      <c r="CL37" s="61">
        <f t="shared" si="120"/>
        <v>20</v>
      </c>
      <c r="CM37" s="61">
        <f t="shared" si="12"/>
        <v>150</v>
      </c>
      <c r="CN37" s="61">
        <f t="shared" si="13"/>
        <v>50</v>
      </c>
      <c r="CO37" s="263">
        <f t="shared" si="14"/>
        <v>200</v>
      </c>
      <c r="CP37" s="310" t="str">
        <f t="shared" si="15"/>
        <v/>
      </c>
      <c r="CQ37" s="61" t="str">
        <f t="shared" si="16"/>
        <v>P</v>
      </c>
      <c r="CR37" s="61" t="str">
        <f t="shared" si="17"/>
        <v>P</v>
      </c>
      <c r="CS37" s="310" t="str">
        <f t="shared" si="25"/>
        <v>D</v>
      </c>
      <c r="CT37" s="242" t="str">
        <f>IF(details!AN37="","",details!AN37)</f>
        <v>b</v>
      </c>
      <c r="CU37" s="83" t="str">
        <f t="shared" si="121"/>
        <v>MATHEMATICS</v>
      </c>
      <c r="CV37" s="242">
        <f>IF(details!AO37="","",details!AO37)</f>
        <v>10</v>
      </c>
      <c r="CW37" s="242">
        <f>IF(details!AP37="","",details!AP37)</f>
        <v>10</v>
      </c>
      <c r="CX37" s="242">
        <f>IF(details!AQ37="","",details!AQ37)</f>
        <v>9</v>
      </c>
      <c r="CY37" s="151">
        <f t="shared" si="122"/>
        <v>29</v>
      </c>
      <c r="CZ37" s="479">
        <f>IF(details!AR37="","",details!AR37)</f>
        <v>1</v>
      </c>
      <c r="DA37" s="242">
        <f>IF(details!AS37="","",details!AS37)</f>
        <v>70</v>
      </c>
      <c r="DB37" s="242" t="str">
        <f>IF(details!AT37="","",details!AT37)</f>
        <v/>
      </c>
      <c r="DC37" s="151">
        <f t="shared" si="123"/>
        <v>70</v>
      </c>
      <c r="DD37" s="482">
        <f t="shared" si="124"/>
        <v>100</v>
      </c>
      <c r="DE37" s="482">
        <f t="shared" si="125"/>
        <v>100</v>
      </c>
      <c r="DF37" s="242">
        <f>IF(details!AU37="","",details!AU37)</f>
        <v>18</v>
      </c>
      <c r="DG37" s="242" t="str">
        <f>IF(details!AV37="","",details!AV37)</f>
        <v/>
      </c>
      <c r="DH37" s="151">
        <f t="shared" si="204"/>
        <v>18</v>
      </c>
      <c r="DI37" s="151">
        <f t="shared" si="205"/>
        <v>118</v>
      </c>
      <c r="DJ37" s="151" t="str">
        <f t="shared" si="126"/>
        <v/>
      </c>
      <c r="DK37" s="304">
        <f t="shared" si="206"/>
        <v>118</v>
      </c>
      <c r="DL37" s="263">
        <f t="shared" si="127"/>
        <v>0</v>
      </c>
      <c r="DM37" s="310" t="str">
        <f t="shared" si="128"/>
        <v/>
      </c>
      <c r="DN37" s="61">
        <f t="shared" si="129"/>
        <v>100</v>
      </c>
      <c r="DO37" s="61" t="str">
        <f t="shared" si="26"/>
        <v/>
      </c>
      <c r="DP37" s="61" t="str">
        <f t="shared" si="27"/>
        <v/>
      </c>
      <c r="DQ37" s="61">
        <f t="shared" si="130"/>
        <v>200</v>
      </c>
      <c r="DR37" s="61" t="str">
        <f t="shared" si="131"/>
        <v/>
      </c>
      <c r="DS37" s="263">
        <f t="shared" si="34"/>
        <v>200</v>
      </c>
      <c r="DT37" s="310" t="str">
        <f t="shared" si="132"/>
        <v/>
      </c>
      <c r="DU37" s="61" t="str">
        <f t="shared" si="133"/>
        <v>S</v>
      </c>
      <c r="DV37" s="61" t="str">
        <f t="shared" si="134"/>
        <v/>
      </c>
      <c r="DW37" s="310" t="str">
        <f t="shared" si="135"/>
        <v>S</v>
      </c>
      <c r="DX37" s="61">
        <f t="shared" si="18"/>
        <v>0</v>
      </c>
      <c r="DY37" s="242" t="str">
        <f>IF(details!AW37="","",details!AW37)</f>
        <v>a</v>
      </c>
      <c r="DZ37" s="83" t="str">
        <f t="shared" si="136"/>
        <v>BIOLOGY</v>
      </c>
      <c r="EA37" s="242">
        <f>IF(details!AX37="","",details!AX37)</f>
        <v>10</v>
      </c>
      <c r="EB37" s="242">
        <f>IF(details!AY37="","",details!AY37)</f>
        <v>10</v>
      </c>
      <c r="EC37" s="242">
        <f>IF(details!AZ37="","",details!AZ37)</f>
        <v>10</v>
      </c>
      <c r="ED37" s="151">
        <f t="shared" si="137"/>
        <v>30</v>
      </c>
      <c r="EE37" s="242" t="str">
        <f>IF(details!BA37="","",details!BA37)</f>
        <v/>
      </c>
      <c r="EF37" s="242">
        <f>IF(details!BB37="","",details!BB37)</f>
        <v>50</v>
      </c>
      <c r="EG37" s="242">
        <f>IF(details!BC37="","",details!BC37)</f>
        <v>20</v>
      </c>
      <c r="EH37" s="151">
        <f t="shared" si="138"/>
        <v>70</v>
      </c>
      <c r="EI37" s="482">
        <f t="shared" si="139"/>
        <v>80</v>
      </c>
      <c r="EJ37" s="482">
        <f t="shared" si="140"/>
        <v>100</v>
      </c>
      <c r="EK37" s="242">
        <f>IF(details!BD37="","",details!BD37)</f>
        <v>70</v>
      </c>
      <c r="EL37" s="242">
        <f>IF(details!BE37="","",details!BE37)</f>
        <v>30</v>
      </c>
      <c r="EM37" s="151">
        <f t="shared" si="141"/>
        <v>100</v>
      </c>
      <c r="EN37" s="151">
        <f t="shared" si="142"/>
        <v>150</v>
      </c>
      <c r="EO37" s="151">
        <f t="shared" si="143"/>
        <v>50</v>
      </c>
      <c r="EP37" s="304">
        <f t="shared" si="144"/>
        <v>200</v>
      </c>
      <c r="EQ37" s="263">
        <f t="shared" si="145"/>
        <v>0</v>
      </c>
      <c r="ER37" s="310">
        <f t="shared" si="146"/>
        <v>0</v>
      </c>
      <c r="ES37" s="61">
        <f t="shared" si="147"/>
        <v>70</v>
      </c>
      <c r="ET37" s="61">
        <f t="shared" si="148"/>
        <v>30</v>
      </c>
      <c r="EU37" s="61">
        <f t="shared" si="149"/>
        <v>20</v>
      </c>
      <c r="EV37" s="61">
        <f t="shared" si="150"/>
        <v>150</v>
      </c>
      <c r="EW37" s="61">
        <f t="shared" si="151"/>
        <v>50</v>
      </c>
      <c r="EX37" s="263">
        <f t="shared" si="152"/>
        <v>200</v>
      </c>
      <c r="EY37" s="310"/>
      <c r="EZ37" s="61" t="str">
        <f t="shared" si="153"/>
        <v>P</v>
      </c>
      <c r="FA37" s="61" t="str">
        <f t="shared" si="154"/>
        <v>P</v>
      </c>
      <c r="FB37" s="310" t="str">
        <f t="shared" si="155"/>
        <v>I</v>
      </c>
      <c r="FC37" s="242">
        <f>IF(details!BF37="","",details!BF37)</f>
        <v>10</v>
      </c>
      <c r="FD37" s="242">
        <f>IF(details!BG37="","",details!BG37)</f>
        <v>10</v>
      </c>
      <c r="FE37" s="242">
        <f>IF(details!BH37="","",details!BH37)</f>
        <v>10</v>
      </c>
      <c r="FF37" s="151">
        <f t="shared" si="156"/>
        <v>30</v>
      </c>
      <c r="FG37" s="242">
        <f>IF(details!BI37="","",details!BI37)</f>
        <v>70</v>
      </c>
      <c r="FH37" s="151">
        <f t="shared" si="157"/>
        <v>100</v>
      </c>
      <c r="FI37" s="242">
        <f>IF(details!BJ37="","",details!BJ37)</f>
        <v>100</v>
      </c>
      <c r="FJ37" s="298">
        <f t="shared" si="158"/>
        <v>200</v>
      </c>
      <c r="FK37" s="310">
        <f t="shared" si="159"/>
        <v>0</v>
      </c>
      <c r="FL37" s="310">
        <f t="shared" si="160"/>
        <v>0</v>
      </c>
      <c r="FM37" s="61">
        <f t="shared" si="161"/>
        <v>200</v>
      </c>
      <c r="FN37" s="310" t="str">
        <f t="shared" si="162"/>
        <v/>
      </c>
      <c r="FO37" s="310" t="str">
        <f t="shared" si="35"/>
        <v>A</v>
      </c>
      <c r="FP37" s="242">
        <f>IF(details!BK37="","",details!BK37)</f>
        <v>30</v>
      </c>
      <c r="FQ37" s="242">
        <f>IF(details!BL37="","",details!BL37)</f>
        <v>30</v>
      </c>
      <c r="FR37" s="242">
        <f>IF(details!BM37="","",details!BM37)</f>
        <v>40</v>
      </c>
      <c r="FS37" s="298">
        <f t="shared" si="163"/>
        <v>100</v>
      </c>
      <c r="FT37" s="310">
        <f t="shared" si="164"/>
        <v>0</v>
      </c>
      <c r="FU37" s="310">
        <f t="shared" si="165"/>
        <v>0</v>
      </c>
      <c r="FV37" s="61">
        <f t="shared" si="166"/>
        <v>100</v>
      </c>
      <c r="FW37" s="310" t="str">
        <f t="shared" si="167"/>
        <v/>
      </c>
      <c r="FX37" s="310" t="str">
        <f t="shared" si="36"/>
        <v>A</v>
      </c>
      <c r="FY37" s="310" t="str">
        <f t="shared" si="37"/>
        <v>D</v>
      </c>
      <c r="FZ37" s="310" t="str">
        <f t="shared" si="38"/>
        <v>D</v>
      </c>
      <c r="GA37" s="310" t="str">
        <f t="shared" si="39"/>
        <v>D</v>
      </c>
      <c r="GB37" s="310" t="str">
        <f t="shared" si="40"/>
        <v>D</v>
      </c>
      <c r="GC37" s="310" t="str">
        <f t="shared" si="41"/>
        <v>S</v>
      </c>
      <c r="GD37" s="310">
        <f t="shared" si="168"/>
        <v>0</v>
      </c>
      <c r="GE37" s="310">
        <f t="shared" si="169"/>
        <v>1</v>
      </c>
      <c r="GF37" s="310">
        <f t="shared" si="170"/>
        <v>0</v>
      </c>
      <c r="GG37" s="310">
        <f t="shared" si="171"/>
        <v>0</v>
      </c>
      <c r="GH37" s="310">
        <f t="shared" si="172"/>
        <v>0</v>
      </c>
      <c r="GI37" s="310" t="str">
        <f t="shared" si="173"/>
        <v/>
      </c>
      <c r="GJ37" s="69" t="str">
        <f t="shared" si="42"/>
        <v>SUPPL.</v>
      </c>
      <c r="GK37" s="63">
        <f>IF(details!CT37="","",details!CT37)</f>
        <v>130</v>
      </c>
      <c r="GL37" s="64" t="str">
        <f>IF(details!CU37="","",details!CU37)</f>
        <v/>
      </c>
      <c r="GM37" s="63">
        <f>IF(details!CX37="","",details!CX37)</f>
        <v>206</v>
      </c>
      <c r="GN37" s="64" t="str">
        <f>IF(details!CY37="","",details!CY37)</f>
        <v/>
      </c>
      <c r="GO37" s="63">
        <f>IF(details!DB37="","",details!DB37)</f>
        <v>264</v>
      </c>
      <c r="GP37" s="64" t="str">
        <f>IF(details!DC37="","",details!DC37)</f>
        <v/>
      </c>
      <c r="GQ37" s="63">
        <f>IF(details!DF37="","",details!DF37)</f>
        <v>316</v>
      </c>
      <c r="GR37" s="64" t="str">
        <f>IF(details!DG37="","",details!DG37)</f>
        <v/>
      </c>
      <c r="GS37" s="63">
        <f>IF(details!DJ37="","",details!DJ37)</f>
        <v>362</v>
      </c>
      <c r="GT37" s="64">
        <f>IF(details!DK37="","",details!DK37)</f>
        <v>0</v>
      </c>
      <c r="GU37" s="274">
        <f t="shared" si="207"/>
        <v>0</v>
      </c>
      <c r="GV37" s="242" t="str">
        <f t="shared" si="43"/>
        <v>D</v>
      </c>
      <c r="GW37" s="242" t="str">
        <f t="shared" si="174"/>
        <v/>
      </c>
      <c r="GX37" s="353" t="str">
        <f t="shared" si="44"/>
        <v/>
      </c>
      <c r="GY37" s="242" t="str">
        <f t="shared" si="45"/>
        <v>D</v>
      </c>
      <c r="GZ37" s="72" t="str">
        <f t="shared" si="175"/>
        <v/>
      </c>
      <c r="HA37" s="353" t="str">
        <f t="shared" si="46"/>
        <v/>
      </c>
      <c r="HB37" s="73" t="str">
        <f t="shared" si="47"/>
        <v>D</v>
      </c>
      <c r="HC37" s="242" t="str">
        <f t="shared" si="48"/>
        <v/>
      </c>
      <c r="HD37" s="242" t="str">
        <f t="shared" si="49"/>
        <v>D</v>
      </c>
      <c r="HE37" s="242" t="str">
        <f t="shared" si="50"/>
        <v/>
      </c>
      <c r="HF37" s="242" t="str">
        <f t="shared" si="51"/>
        <v/>
      </c>
      <c r="HG37" s="276" t="str">
        <f t="shared" si="52"/>
        <v/>
      </c>
      <c r="HH37" s="242" t="str">
        <f t="shared" si="53"/>
        <v/>
      </c>
      <c r="HI37" s="242" t="str">
        <f t="shared" si="54"/>
        <v/>
      </c>
      <c r="HJ37" s="242" t="str">
        <f t="shared" si="55"/>
        <v/>
      </c>
      <c r="HK37" s="242" t="str">
        <f t="shared" si="56"/>
        <v/>
      </c>
      <c r="HL37" s="353" t="str">
        <f t="shared" si="57"/>
        <v/>
      </c>
      <c r="HM37" s="73" t="str">
        <f t="shared" si="58"/>
        <v>D</v>
      </c>
      <c r="HN37" s="242" t="str">
        <f t="shared" si="59"/>
        <v/>
      </c>
      <c r="HO37" s="242" t="str">
        <f t="shared" si="60"/>
        <v>D</v>
      </c>
      <c r="HP37" s="242" t="str">
        <f t="shared" si="61"/>
        <v/>
      </c>
      <c r="HQ37" s="242" t="str">
        <f t="shared" si="62"/>
        <v/>
      </c>
      <c r="HR37" s="354" t="str">
        <f t="shared" si="63"/>
        <v/>
      </c>
      <c r="HS37" s="302" t="str">
        <f t="shared" si="64"/>
        <v/>
      </c>
      <c r="HT37" s="242" t="str">
        <f t="shared" si="65"/>
        <v/>
      </c>
      <c r="HU37" s="242" t="str">
        <f t="shared" si="66"/>
        <v/>
      </c>
      <c r="HV37" s="242" t="str">
        <f t="shared" si="67"/>
        <v/>
      </c>
      <c r="HW37" s="353" t="str">
        <f t="shared" si="68"/>
        <v/>
      </c>
      <c r="HX37" s="73" t="str">
        <f t="shared" si="69"/>
        <v>S</v>
      </c>
      <c r="HY37" s="242" t="str">
        <f t="shared" si="70"/>
        <v/>
      </c>
      <c r="HZ37" s="242" t="str">
        <f t="shared" si="71"/>
        <v>S</v>
      </c>
      <c r="IA37" s="242" t="str">
        <f t="shared" si="72"/>
        <v/>
      </c>
      <c r="IB37" s="242" t="str">
        <f t="shared" si="73"/>
        <v/>
      </c>
      <c r="IC37" s="242" t="str">
        <f t="shared" si="74"/>
        <v/>
      </c>
      <c r="ID37" s="242" t="str">
        <f t="shared" si="75"/>
        <v/>
      </c>
      <c r="IE37" s="242" t="str">
        <f t="shared" si="76"/>
        <v/>
      </c>
      <c r="IF37" s="242" t="str">
        <f t="shared" si="77"/>
        <v/>
      </c>
      <c r="IG37" s="242" t="str">
        <f t="shared" si="78"/>
        <v/>
      </c>
      <c r="IH37" s="353" t="str">
        <f t="shared" si="79"/>
        <v/>
      </c>
      <c r="II37" s="242" t="str">
        <f t="shared" si="80"/>
        <v>A</v>
      </c>
      <c r="IJ37" s="242" t="str">
        <f t="shared" si="81"/>
        <v>A</v>
      </c>
      <c r="IK37" s="242" t="str">
        <f t="shared" si="82"/>
        <v xml:space="preserve">    </v>
      </c>
      <c r="IL37" s="242" t="str">
        <f t="shared" si="83"/>
        <v xml:space="preserve">    MATHEMATICS</v>
      </c>
      <c r="IM37" s="242" t="str">
        <f t="shared" si="84"/>
        <v xml:space="preserve">    </v>
      </c>
      <c r="IN37" s="242" t="str">
        <f t="shared" si="85"/>
        <v xml:space="preserve">        </v>
      </c>
      <c r="IO37" s="242" t="str">
        <f t="shared" si="86"/>
        <v xml:space="preserve">HINDI COMPULSORY  PHYSICS CHEMISTRY </v>
      </c>
      <c r="IP37" s="242" t="str">
        <f t="shared" si="87"/>
        <v>SUPPL.</v>
      </c>
      <c r="IQ37" s="62">
        <f t="shared" si="176"/>
        <v>898</v>
      </c>
      <c r="IR37" s="68">
        <f t="shared" si="88"/>
        <v>89.8</v>
      </c>
      <c r="IS37" s="242" t="str">
        <f t="shared" si="89"/>
        <v/>
      </c>
      <c r="IT37" s="70" t="str">
        <f t="shared" si="90"/>
        <v/>
      </c>
      <c r="IU37" s="71" t="str" cm="1">
        <f t="array" ref="IU37">IF(IT37="","",SUMPRODUCT((IT37&lt;IT$9:IT$108)/COUNTIF(IT$9:IT$108,IT$9:IT$108)))</f>
        <v/>
      </c>
      <c r="IV37" s="242" t="str">
        <f>IF(OR(IP37="SUPPL.",IP37="RE-EXAM."),'result subject-wise'!AR37,IP37)</f>
        <v/>
      </c>
      <c r="IW37" s="355" t="str">
        <f t="shared" si="91"/>
        <v/>
      </c>
      <c r="IX37" s="356">
        <f t="shared" si="92"/>
        <v>89.8</v>
      </c>
      <c r="IY37" s="242" t="str">
        <f t="shared" si="28"/>
        <v/>
      </c>
      <c r="IZ37" s="183"/>
      <c r="JA37" s="276" t="str">
        <f t="shared" si="177"/>
        <v/>
      </c>
      <c r="JB37" s="357" t="str">
        <f>'full report'!Y801</f>
        <v/>
      </c>
      <c r="JC37" s="352"/>
      <c r="JD37"/>
      <c r="JE37" s="181" t="s">
        <v>212</v>
      </c>
      <c r="JF37" s="242">
        <f>COUNTIF(IS9:IS108,"III")</f>
        <v>0</v>
      </c>
      <c r="JG37" s="241">
        <f>'result subject-wise'!F114</f>
        <v>0</v>
      </c>
      <c r="JH37" s="966">
        <f>JF37+JG37</f>
        <v>0</v>
      </c>
      <c r="JI37" s="967"/>
      <c r="JM37" s="993" t="str">
        <f>'result aggregate'!U115</f>
        <v>FAIL</v>
      </c>
      <c r="JN37" s="994"/>
      <c r="JO37" s="994"/>
      <c r="JP37" s="412">
        <f>'result aggregate'!V115</f>
        <v>0</v>
      </c>
      <c r="JQ37" s="412">
        <f>'result aggregate'!W115</f>
        <v>0</v>
      </c>
      <c r="JR37" s="412">
        <f>'result aggregate'!X115</f>
        <v>0</v>
      </c>
      <c r="JS37" s="412">
        <f>'result aggregate'!Y115</f>
        <v>0</v>
      </c>
      <c r="JT37" s="412">
        <f>'result aggregate'!Z115</f>
        <v>0</v>
      </c>
      <c r="JU37" s="412">
        <f>'result aggregate'!AA115</f>
        <v>0</v>
      </c>
      <c r="JV37" s="412">
        <f>'result aggregate'!AB115</f>
        <v>0</v>
      </c>
      <c r="JW37" s="412">
        <f>'result aggregate'!AC115</f>
        <v>0</v>
      </c>
      <c r="JX37" s="412">
        <f>'result aggregate'!AD115</f>
        <v>0</v>
      </c>
      <c r="JY37" s="412">
        <f>'result aggregate'!AE115</f>
        <v>0</v>
      </c>
      <c r="JZ37" s="412">
        <f>'result aggregate'!AF115</f>
        <v>0</v>
      </c>
      <c r="KA37" s="412">
        <f>'result aggregate'!AG115</f>
        <v>0</v>
      </c>
      <c r="KB37" s="415">
        <f>'result aggregate'!AH115</f>
        <v>0</v>
      </c>
      <c r="KC37" s="178"/>
      <c r="KD37" s="178"/>
      <c r="KE37" s="178"/>
      <c r="KF37" s="178"/>
      <c r="KG37" s="178"/>
      <c r="KH37" s="178"/>
    </row>
    <row r="38" spans="1:308" s="276" customFormat="1" ht="13" customHeight="1">
      <c r="A38" s="313">
        <f>IF(details!A38="","",details!A38)</f>
        <v>30</v>
      </c>
      <c r="B38" s="242" t="str">
        <f>IF(details!B38="","",details!B38)</f>
        <v/>
      </c>
      <c r="C38" s="242" t="str">
        <f>IF(details!C38="","",details!C38)</f>
        <v/>
      </c>
      <c r="D38" s="242" t="str">
        <f>IF(details!D38="","",details!D38)</f>
        <v/>
      </c>
      <c r="E38" s="304">
        <f>IF(details!E38="","",details!E38)</f>
        <v>11130</v>
      </c>
      <c r="F38" s="67" t="str">
        <f>IF(details!F38="","",details!F38)</f>
        <v/>
      </c>
      <c r="G38" s="83" t="str">
        <f>IF(details!G38="","",details!G38)</f>
        <v>A 030</v>
      </c>
      <c r="H38" s="83" t="str">
        <f>IF(details!H38="","",details!H38)</f>
        <v>B 030</v>
      </c>
      <c r="I38" s="83" t="str">
        <f>IF(details!I38="","",details!I38)</f>
        <v>C 030</v>
      </c>
      <c r="J38" s="242">
        <f>IF(details!J38="","",details!J38)</f>
        <v>10</v>
      </c>
      <c r="K38" s="242">
        <f>IF(details!K38="","",details!K38)</f>
        <v>10</v>
      </c>
      <c r="L38" s="242">
        <f>IF(details!L38="","",details!L38)</f>
        <v>8</v>
      </c>
      <c r="M38" s="151">
        <f t="shared" si="93"/>
        <v>28</v>
      </c>
      <c r="N38" s="479">
        <f>IF(details!M38="","",details!M38)</f>
        <v>2</v>
      </c>
      <c r="O38" s="242">
        <f>IF(details!N38="","",details!N38)</f>
        <v>70</v>
      </c>
      <c r="P38" s="151">
        <f t="shared" si="94"/>
        <v>100</v>
      </c>
      <c r="Q38" s="242">
        <f>IF(details!O38="","",details!O38)</f>
        <v>100</v>
      </c>
      <c r="R38" s="298">
        <f t="shared" si="95"/>
        <v>200</v>
      </c>
      <c r="S38" s="310">
        <f t="shared" si="211"/>
        <v>0</v>
      </c>
      <c r="T38" s="61">
        <f t="shared" si="20"/>
        <v>200</v>
      </c>
      <c r="U38" s="310" t="str">
        <f t="shared" si="29"/>
        <v/>
      </c>
      <c r="V38" s="310" t="str">
        <f t="shared" si="21"/>
        <v>P</v>
      </c>
      <c r="W38" s="310" t="str">
        <f t="shared" si="30"/>
        <v>D</v>
      </c>
      <c r="X38" s="242">
        <f>IF(details!P38="","",details!P38)</f>
        <v>10</v>
      </c>
      <c r="Y38" s="242">
        <f>IF(details!Q38="","",details!Q38)</f>
        <v>10</v>
      </c>
      <c r="Z38" s="242">
        <f>IF(details!R38="","",details!R38)</f>
        <v>8</v>
      </c>
      <c r="AA38" s="151">
        <f t="shared" si="96"/>
        <v>28</v>
      </c>
      <c r="AB38" s="479">
        <f>IF(details!S38="","",details!S38)</f>
        <v>2</v>
      </c>
      <c r="AC38" s="242">
        <f>IF(details!T38="","",details!T38)</f>
        <v>70</v>
      </c>
      <c r="AD38" s="151">
        <f t="shared" si="97"/>
        <v>100</v>
      </c>
      <c r="AE38" s="242">
        <f>IF(details!U38="","",details!U38)</f>
        <v>100</v>
      </c>
      <c r="AF38" s="298">
        <f t="shared" si="98"/>
        <v>200</v>
      </c>
      <c r="AG38" s="310">
        <f t="shared" si="210"/>
        <v>0</v>
      </c>
      <c r="AH38" s="61">
        <f t="shared" si="22"/>
        <v>200</v>
      </c>
      <c r="AI38" s="310" t="str">
        <f t="shared" si="31"/>
        <v/>
      </c>
      <c r="AJ38" s="310" t="str">
        <f t="shared" si="99"/>
        <v>P</v>
      </c>
      <c r="AK38" s="310" t="str">
        <f t="shared" si="100"/>
        <v>D</v>
      </c>
      <c r="AL38" s="242" t="str">
        <f>IF(details!V38="","",details!V38)</f>
        <v>b</v>
      </c>
      <c r="AM38" s="83" t="str">
        <f t="shared" si="101"/>
        <v>PHYSICS</v>
      </c>
      <c r="AN38" s="242">
        <f>IF(details!W38="","",details!W38)</f>
        <v>10</v>
      </c>
      <c r="AO38" s="242">
        <f>IF(details!X38="","",details!X38)</f>
        <v>10</v>
      </c>
      <c r="AP38" s="242">
        <f>IF(details!Y38="","",details!Y38)</f>
        <v>9</v>
      </c>
      <c r="AQ38" s="151">
        <f t="shared" si="102"/>
        <v>29</v>
      </c>
      <c r="AR38" s="479">
        <f>IF(details!Z38="","",details!Z38)</f>
        <v>1</v>
      </c>
      <c r="AS38" s="242">
        <f>IF(details!AA38="","",details!AA38)</f>
        <v>30</v>
      </c>
      <c r="AT38" s="242">
        <f>IF(details!AB38="","",details!AB38)</f>
        <v>20</v>
      </c>
      <c r="AU38" s="151">
        <f t="shared" si="103"/>
        <v>50</v>
      </c>
      <c r="AV38" s="482">
        <f t="shared" si="23"/>
        <v>60</v>
      </c>
      <c r="AW38" s="482">
        <f t="shared" si="24"/>
        <v>80</v>
      </c>
      <c r="AX38" s="242">
        <f>IF(details!AC38="","",details!AC38)</f>
        <v>70</v>
      </c>
      <c r="AY38" s="242">
        <f>IF(details!AD38="","",details!AD38)</f>
        <v>30</v>
      </c>
      <c r="AZ38" s="151">
        <f t="shared" si="104"/>
        <v>100</v>
      </c>
      <c r="BA38" s="151">
        <f t="shared" si="105"/>
        <v>130</v>
      </c>
      <c r="BB38" s="151">
        <f t="shared" si="106"/>
        <v>50</v>
      </c>
      <c r="BC38" s="304">
        <f t="shared" si="107"/>
        <v>180</v>
      </c>
      <c r="BD38" s="263">
        <f t="shared" si="108"/>
        <v>0</v>
      </c>
      <c r="BE38" s="310">
        <f t="shared" si="109"/>
        <v>0</v>
      </c>
      <c r="BF38" s="61">
        <f t="shared" ref="BF38:BF69" si="212">IF(OR($E38="NSO",$E38="",BA38=""),"",IF(AND(AT38="",AY38=""),AX$6,IF(OR(AM38=AZ$3,AM38=BB$3),AX$8,AX$7)))</f>
        <v>70</v>
      </c>
      <c r="BG38" s="61">
        <f t="shared" si="110"/>
        <v>30</v>
      </c>
      <c r="BH38" s="61">
        <f t="shared" si="111"/>
        <v>20</v>
      </c>
      <c r="BI38" s="61">
        <f t="shared" ref="BI38:BI69" si="213">IF(OR($E38="NSO",$E38="",BA38="",AX38="ML"),"",IF(AND(AT38="",AY38=""),BA$6-BD38,IF(OR(AM38=AZ$3,AM38=BB$3),BA$8-BD38,BA$7-BD38)))</f>
        <v>150</v>
      </c>
      <c r="BJ38" s="61">
        <f t="shared" ref="BJ38:BJ69" si="214">IF(OR($E38="NSO",$E38="",BA38="",AY38="ML"),"",IF(AND(AT38="",AY38=""),"",IF(OR(AM38=AZ$3,AM38=BB$3),BB$8-BE38,BB$7-BE38)))</f>
        <v>50</v>
      </c>
      <c r="BK38" s="263">
        <f t="shared" ref="BK38:BK69" si="215">IF(OR(AX38="ML",AY38="ML"),"",SUM(BI38,BJ38))</f>
        <v>200</v>
      </c>
      <c r="BL38" s="310" t="str">
        <f t="shared" ref="BL38:BL69" si="216">IF(AND(OR(AN38="ab",AN38="ml"),OR(AO38="ab",AO38="ml"),OR(AP38="ab",AP38="ml")),"AB",IF(AND(OR(AN38="ab",AN38="ml"),OR(AO38="ab",AO38="ml"),OR(AU38="ab",AU38="ml")),"AB",IF(AND(OR(AN38="ab",AN38="ml"),OR(AU38="ab",AU38="ml"),OR(AP38="ab",AP38="ml")),"AB",IF(AND(OR(AU38="ab",AU38="ml"),OR(AO38="ab",AO38="ml"),OR(AP38="ab",AP38="ml")),"AB",""))))</f>
        <v/>
      </c>
      <c r="BM38" s="61" t="str">
        <f t="shared" ref="BM38:BM69" si="217">IF(OR($E38="NSO",$E38="",AZ38=""),"",IF(OR(AY38="AB",BL38="AB"),"AB",IF(AZ38="ML","RE",IF(AND(BA38&gt;=36%*BI38,AX38&gt;=20%*BF38),"P",IF(AND(BA38&gt;=34%*BI38,COUNTIF(AP38:AY38,"ML")=0,AX38&gt;=20%*BF38),"G2",IF(AND(BA38&gt;=31%*BI38,COUNTIF(AP38:AY38,"ML")=0,AX38&gt;=20%*BF38),"G1",IF(AND(BA38&gt;=25%*BI38),"S","F")))))))</f>
        <v>P</v>
      </c>
      <c r="BN38" s="61" t="str">
        <f t="shared" ref="BN38:BN69" si="218">IF(OR($E38="NSO",$E38="",AY38="",AZ38=""),"",IF(OR(AZ38="AB",BL38="AB"),"AB",IF(AZ38="MLP","REP",IF(OR(AY38&lt;36%*BG38,BB38&lt;36%*BJ38),"FP","P"))))</f>
        <v>P</v>
      </c>
      <c r="BO38" s="310" t="str">
        <f t="shared" ref="BO38:BO69" si="219">IF($E38="","",IF(OR(BM38="",BM38="F",BM38="RE",BM38="S",BM38="G1",BM38="G2"),BM38,IF(OR(BN38="FP",BN38="REP"),BN38,IF(BC38&gt;=75%*BK38,"D",IF(BC38&gt;=60%*BK38,"I",IF(BC38&gt;=48%*BK38,"II",IF(BC38&gt;=36%*BK38,"III",BM38)))))))</f>
        <v>D</v>
      </c>
      <c r="BP38" s="242" t="str">
        <f>IF(details!AE38="","",details!AE38)</f>
        <v>b</v>
      </c>
      <c r="BQ38" s="83" t="str">
        <f t="shared" si="112"/>
        <v>CHEMISTRY</v>
      </c>
      <c r="BR38" s="242">
        <f>IF(details!AF38="","",details!AF38)</f>
        <v>10</v>
      </c>
      <c r="BS38" s="242">
        <f>IF(details!AG38="","",details!AG38)</f>
        <v>10</v>
      </c>
      <c r="BT38" s="242">
        <f>IF(details!AH38="","",details!AH38)</f>
        <v>9</v>
      </c>
      <c r="BU38" s="151">
        <f t="shared" si="113"/>
        <v>29</v>
      </c>
      <c r="BV38" s="479">
        <f>IF(details!AI38="","",details!AI38)</f>
        <v>1</v>
      </c>
      <c r="BW38" s="242">
        <f>IF(details!AJ38="","",details!AJ38)</f>
        <v>50</v>
      </c>
      <c r="BX38" s="242">
        <f>IF(details!AK38="","",details!AK38)</f>
        <v>20</v>
      </c>
      <c r="BY38" s="151">
        <f t="shared" si="114"/>
        <v>70</v>
      </c>
      <c r="BZ38" s="482">
        <f t="shared" si="115"/>
        <v>80</v>
      </c>
      <c r="CA38" s="482">
        <f t="shared" si="116"/>
        <v>100</v>
      </c>
      <c r="CB38" s="242">
        <f>IF(details!AL38="","",details!AL38)</f>
        <v>70</v>
      </c>
      <c r="CC38" s="242">
        <f>IF(details!AM38="","",details!AM38)</f>
        <v>30</v>
      </c>
      <c r="CD38" s="151">
        <f t="shared" si="117"/>
        <v>100</v>
      </c>
      <c r="CE38" s="151">
        <f t="shared" si="118"/>
        <v>150</v>
      </c>
      <c r="CF38" s="151">
        <f t="shared" si="119"/>
        <v>50</v>
      </c>
      <c r="CG38" s="304">
        <f t="shared" si="32"/>
        <v>200</v>
      </c>
      <c r="CH38" s="263">
        <f t="shared" ref="CH38:CH69" si="220">IF(BX38="",(COUNTIF(BR38:BT38,"NA")*BR$6+COUNTIF(BR38:BT38,"ML")*BR$6+COUNTIF(BW38,"ML")*BW$6+COUNTIF(BW38,"NA")*BW$6),IF(OR(BQ38=CD$3,BQ38=CF$3),(COUNTIF(BR38:BT38,"NA")*BR$8+COUNTIF(BR38:BT38,"ML")*BR$8+COUNTIF(BW38,"ML")*BW$8+COUNTIF(BW38,"NA")*BW$8),(COUNTIF(BR38:BT38,"NA")*BR$7+COUNTIF(BR38:BT38,"ML")*BR$7+COUNTIF(BW38,"ML")*BW$7+COUNTIF(BW38,"NA")*BW$7)))</f>
        <v>0</v>
      </c>
      <c r="CI38" s="310">
        <f t="shared" ref="CI38:CI69" si="221">IF(BX38="","",IF(OR(BQ38=CD$3,BQ38=CF$3),(COUNTIF(BX38,"ML")*BX$8+COUNTIF(BX38,"NA")*BX$8),(COUNTIF(BX38,"ML")*BX$7+COUNTIF(BX38,"NA")*BX$7)))</f>
        <v>0</v>
      </c>
      <c r="CJ38" s="61">
        <f t="shared" ref="CJ38:CJ69" si="222">IF(OR($E38="NSO",$E38="",CE38=""),"",IF(AND(BX38="",CC38=""),CB$6,IF(OR(BQ38=CD$3,BQ38=CF$3),CB$8,CB$7)))</f>
        <v>70</v>
      </c>
      <c r="CK38" s="61">
        <f t="shared" si="33"/>
        <v>30</v>
      </c>
      <c r="CL38" s="61">
        <f t="shared" si="120"/>
        <v>20</v>
      </c>
      <c r="CM38" s="61">
        <f t="shared" ref="CM38:CM69" si="223">IF(OR($E38="NSO",$E38="",CE38="",CB38="ML"),"",IF(AND(BX38="",CC38=""),CE$6-CH38,IF(OR(BQ38=CD$3,BQ38=CF$3),CE$8-CH38,CE$7-CH38)))</f>
        <v>150</v>
      </c>
      <c r="CN38" s="61">
        <f t="shared" ref="CN38:CN69" si="224">IF(OR($E38="NSO",$E38="",CE38="",CC38="ML"),"",IF(AND(BX38="",CC38=""),"",IF(OR(BQ38=CD$3,BQ38=CF$3),CF$8-CI38,CF$7-CI38)))</f>
        <v>50</v>
      </c>
      <c r="CO38" s="263">
        <f t="shared" ref="CO38:CO69" si="225">IF(OR(CB38="ML",CC38="ML"),"",SUM(CM38,CN38))</f>
        <v>200</v>
      </c>
      <c r="CP38" s="310" t="str">
        <f t="shared" ref="CP38:CP69" si="226">IF(AND(OR(BR38="ab",BR38="ml"),OR(BS38="ab",BS38="ml"),OR(BT38="ab",BT38="ml")),"AB",IF(AND(OR(BR38="ab",BR38="ml"),OR(BS38="ab",BS38="ml"),OR(BY38="ab",BY38="ml")),"AB",IF(AND(OR(BR38="ab",BR38="ml"),OR(BY38="ab",BY38="ml"),OR(BT38="ab",BT38="ml")),"AB",IF(AND(OR(BY38="ab",BY38="ml"),OR(BS38="ab",BS38="ml"),OR(BT38="ab",BT38="ml")),"AB",""))))</f>
        <v/>
      </c>
      <c r="CQ38" s="61" t="str">
        <f t="shared" ref="CQ38:CQ69" si="227">IF(OR($E38="NSO",$E38="",CD38=""),"",IF(OR(CC38="AB",CP38="AB"),"AB",IF(CD38="ML","RE",IF(AND(CE38&gt;=36%*CM38,CB38&gt;=20%*CJ38),"P",IF(AND(CE38&gt;=34%*CM38,COUNTIF(BT38:CC38,"ML")=0,CB38&gt;=20%*CJ38),"G2",IF(AND(CE38&gt;=31%*CM38,COUNTIF(BT38:CC38,"ML")=0,CB38&gt;=20%*CJ38),"G1",IF(AND(CE38&gt;=25%*CM38),"S","F")))))))</f>
        <v>P</v>
      </c>
      <c r="CR38" s="61" t="str">
        <f t="shared" ref="CR38:CR69" si="228">IF(OR($E38="NSO",$E38="",CC38="",CD38=""),"",IF(OR(CD38="AB",CP38="AB"),"AB",IF(CD38="MLP","REP",IF(OR(CC38&lt;36%*CK38,CF38&lt;36%*CN38),"FP","P"))))</f>
        <v>P</v>
      </c>
      <c r="CS38" s="310" t="str">
        <f t="shared" si="25"/>
        <v>D</v>
      </c>
      <c r="CT38" s="242" t="str">
        <f>IF(details!AN38="","",details!AN38)</f>
        <v>b</v>
      </c>
      <c r="CU38" s="83" t="str">
        <f t="shared" si="121"/>
        <v>MATHEMATICS</v>
      </c>
      <c r="CV38" s="242">
        <f>IF(details!AO38="","",details!AO38)</f>
        <v>10</v>
      </c>
      <c r="CW38" s="242">
        <f>IF(details!AP38="","",details!AP38)</f>
        <v>10</v>
      </c>
      <c r="CX38" s="242">
        <f>IF(details!AQ38="","",details!AQ38)</f>
        <v>9</v>
      </c>
      <c r="CY38" s="151">
        <f t="shared" si="122"/>
        <v>29</v>
      </c>
      <c r="CZ38" s="479">
        <f>IF(details!AR38="","",details!AR38)</f>
        <v>1</v>
      </c>
      <c r="DA38" s="242">
        <f>IF(details!AS38="","",details!AS38)</f>
        <v>70</v>
      </c>
      <c r="DB38" s="242" t="str">
        <f>IF(details!AT38="","",details!AT38)</f>
        <v/>
      </c>
      <c r="DC38" s="151">
        <f t="shared" si="123"/>
        <v>70</v>
      </c>
      <c r="DD38" s="482">
        <f t="shared" si="124"/>
        <v>100</v>
      </c>
      <c r="DE38" s="482">
        <f t="shared" si="125"/>
        <v>100</v>
      </c>
      <c r="DF38" s="242">
        <f>IF(details!AU38="","",details!AU38)</f>
        <v>18</v>
      </c>
      <c r="DG38" s="242" t="str">
        <f>IF(details!AV38="","",details!AV38)</f>
        <v/>
      </c>
      <c r="DH38" s="151">
        <f t="shared" si="204"/>
        <v>18</v>
      </c>
      <c r="DI38" s="151">
        <f t="shared" si="205"/>
        <v>118</v>
      </c>
      <c r="DJ38" s="151" t="str">
        <f t="shared" si="126"/>
        <v/>
      </c>
      <c r="DK38" s="304">
        <f t="shared" si="206"/>
        <v>118</v>
      </c>
      <c r="DL38" s="263">
        <f t="shared" si="127"/>
        <v>0</v>
      </c>
      <c r="DM38" s="310" t="str">
        <f t="shared" si="128"/>
        <v/>
      </c>
      <c r="DN38" s="61">
        <f t="shared" si="129"/>
        <v>100</v>
      </c>
      <c r="DO38" s="61" t="str">
        <f t="shared" si="26"/>
        <v/>
      </c>
      <c r="DP38" s="61" t="str">
        <f t="shared" si="27"/>
        <v/>
      </c>
      <c r="DQ38" s="61">
        <f t="shared" si="130"/>
        <v>200</v>
      </c>
      <c r="DR38" s="61" t="str">
        <f t="shared" si="131"/>
        <v/>
      </c>
      <c r="DS38" s="263">
        <f t="shared" si="34"/>
        <v>200</v>
      </c>
      <c r="DT38" s="310" t="str">
        <f t="shared" si="132"/>
        <v/>
      </c>
      <c r="DU38" s="61" t="str">
        <f t="shared" si="133"/>
        <v>S</v>
      </c>
      <c r="DV38" s="61" t="str">
        <f t="shared" si="134"/>
        <v/>
      </c>
      <c r="DW38" s="310" t="str">
        <f t="shared" si="135"/>
        <v>S</v>
      </c>
      <c r="DX38" s="61">
        <f t="shared" ref="DX38:DX69" si="229">SUM(S38,AG38,BD38,BE38,CH38,CI38,DL38,DM38)</f>
        <v>0</v>
      </c>
      <c r="DY38" s="242" t="str">
        <f>IF(details!AW38="","",details!AW38)</f>
        <v>a</v>
      </c>
      <c r="DZ38" s="83" t="str">
        <f t="shared" si="136"/>
        <v>BIOLOGY</v>
      </c>
      <c r="EA38" s="242">
        <f>IF(details!AX38="","",details!AX38)</f>
        <v>10</v>
      </c>
      <c r="EB38" s="242">
        <f>IF(details!AY38="","",details!AY38)</f>
        <v>10</v>
      </c>
      <c r="EC38" s="242">
        <f>IF(details!AZ38="","",details!AZ38)</f>
        <v>10</v>
      </c>
      <c r="ED38" s="151">
        <f t="shared" si="137"/>
        <v>30</v>
      </c>
      <c r="EE38" s="242" t="str">
        <f>IF(details!BA38="","",details!BA38)</f>
        <v/>
      </c>
      <c r="EF38" s="242">
        <f>IF(details!BB38="","",details!BB38)</f>
        <v>50</v>
      </c>
      <c r="EG38" s="242">
        <f>IF(details!BC38="","",details!BC38)</f>
        <v>20</v>
      </c>
      <c r="EH38" s="151">
        <f t="shared" si="138"/>
        <v>70</v>
      </c>
      <c r="EI38" s="482">
        <f t="shared" si="139"/>
        <v>80</v>
      </c>
      <c r="EJ38" s="482">
        <f t="shared" si="140"/>
        <v>100</v>
      </c>
      <c r="EK38" s="242">
        <f>IF(details!BD38="","",details!BD38)</f>
        <v>70</v>
      </c>
      <c r="EL38" s="242">
        <f>IF(details!BE38="","",details!BE38)</f>
        <v>30</v>
      </c>
      <c r="EM38" s="151">
        <f t="shared" si="141"/>
        <v>100</v>
      </c>
      <c r="EN38" s="151">
        <f t="shared" si="142"/>
        <v>150</v>
      </c>
      <c r="EO38" s="151">
        <f t="shared" si="143"/>
        <v>50</v>
      </c>
      <c r="EP38" s="304">
        <f t="shared" si="144"/>
        <v>200</v>
      </c>
      <c r="EQ38" s="263">
        <f t="shared" si="145"/>
        <v>0</v>
      </c>
      <c r="ER38" s="310">
        <f t="shared" si="146"/>
        <v>0</v>
      </c>
      <c r="ES38" s="61">
        <f t="shared" si="147"/>
        <v>70</v>
      </c>
      <c r="ET38" s="61">
        <f t="shared" si="148"/>
        <v>30</v>
      </c>
      <c r="EU38" s="61">
        <f t="shared" si="149"/>
        <v>20</v>
      </c>
      <c r="EV38" s="61">
        <f t="shared" si="150"/>
        <v>150</v>
      </c>
      <c r="EW38" s="61">
        <f t="shared" si="151"/>
        <v>50</v>
      </c>
      <c r="EX38" s="263">
        <f t="shared" si="152"/>
        <v>200</v>
      </c>
      <c r="EY38" s="310"/>
      <c r="EZ38" s="61" t="str">
        <f t="shared" si="153"/>
        <v>P</v>
      </c>
      <c r="FA38" s="61" t="str">
        <f t="shared" si="154"/>
        <v>P</v>
      </c>
      <c r="FB38" s="310" t="str">
        <f t="shared" si="155"/>
        <v>I</v>
      </c>
      <c r="FC38" s="242">
        <f>IF(details!BF38="","",details!BF38)</f>
        <v>10</v>
      </c>
      <c r="FD38" s="242">
        <f>IF(details!BG38="","",details!BG38)</f>
        <v>10</v>
      </c>
      <c r="FE38" s="242">
        <f>IF(details!BH38="","",details!BH38)</f>
        <v>10</v>
      </c>
      <c r="FF38" s="151">
        <f t="shared" si="156"/>
        <v>30</v>
      </c>
      <c r="FG38" s="242">
        <f>IF(details!BI38="","",details!BI38)</f>
        <v>70</v>
      </c>
      <c r="FH38" s="151">
        <f t="shared" si="157"/>
        <v>100</v>
      </c>
      <c r="FI38" s="242">
        <f>IF(details!BJ38="","",details!BJ38)</f>
        <v>100</v>
      </c>
      <c r="FJ38" s="298">
        <f t="shared" si="158"/>
        <v>200</v>
      </c>
      <c r="FK38" s="310">
        <f t="shared" si="159"/>
        <v>0</v>
      </c>
      <c r="FL38" s="310">
        <f t="shared" si="160"/>
        <v>0</v>
      </c>
      <c r="FM38" s="61">
        <f t="shared" si="161"/>
        <v>200</v>
      </c>
      <c r="FN38" s="310" t="str">
        <f t="shared" si="162"/>
        <v/>
      </c>
      <c r="FO38" s="310" t="str">
        <f t="shared" si="35"/>
        <v>A</v>
      </c>
      <c r="FP38" s="242">
        <f>IF(details!BK38="","",details!BK38)</f>
        <v>30</v>
      </c>
      <c r="FQ38" s="242">
        <f>IF(details!BL38="","",details!BL38)</f>
        <v>30</v>
      </c>
      <c r="FR38" s="242">
        <f>IF(details!BM38="","",details!BM38)</f>
        <v>40</v>
      </c>
      <c r="FS38" s="298">
        <f t="shared" si="163"/>
        <v>100</v>
      </c>
      <c r="FT38" s="310">
        <f t="shared" si="164"/>
        <v>0</v>
      </c>
      <c r="FU38" s="310">
        <f t="shared" si="165"/>
        <v>0</v>
      </c>
      <c r="FV38" s="61">
        <f t="shared" si="166"/>
        <v>100</v>
      </c>
      <c r="FW38" s="310" t="str">
        <f t="shared" si="167"/>
        <v/>
      </c>
      <c r="FX38" s="310" t="str">
        <f t="shared" si="36"/>
        <v>A</v>
      </c>
      <c r="FY38" s="310" t="str">
        <f t="shared" si="37"/>
        <v>D</v>
      </c>
      <c r="FZ38" s="310" t="str">
        <f t="shared" si="38"/>
        <v>D</v>
      </c>
      <c r="GA38" s="310" t="str">
        <f t="shared" si="39"/>
        <v>D</v>
      </c>
      <c r="GB38" s="310" t="str">
        <f t="shared" si="40"/>
        <v>D</v>
      </c>
      <c r="GC38" s="310" t="str">
        <f t="shared" si="41"/>
        <v>S</v>
      </c>
      <c r="GD38" s="310">
        <f t="shared" si="168"/>
        <v>0</v>
      </c>
      <c r="GE38" s="310">
        <f t="shared" si="169"/>
        <v>1</v>
      </c>
      <c r="GF38" s="310">
        <f t="shared" si="170"/>
        <v>0</v>
      </c>
      <c r="GG38" s="310">
        <f t="shared" si="171"/>
        <v>0</v>
      </c>
      <c r="GH38" s="310">
        <f t="shared" si="172"/>
        <v>0</v>
      </c>
      <c r="GI38" s="310" t="str">
        <f t="shared" si="173"/>
        <v/>
      </c>
      <c r="GJ38" s="69" t="str">
        <f t="shared" si="42"/>
        <v>SUPPL.</v>
      </c>
      <c r="GK38" s="63">
        <f>IF(details!CT38="","",details!CT38)</f>
        <v>130</v>
      </c>
      <c r="GL38" s="64" t="str">
        <f>IF(details!CU38="","",details!CU38)</f>
        <v/>
      </c>
      <c r="GM38" s="63">
        <f>IF(details!CX38="","",details!CX38)</f>
        <v>206</v>
      </c>
      <c r="GN38" s="64" t="str">
        <f>IF(details!CY38="","",details!CY38)</f>
        <v/>
      </c>
      <c r="GO38" s="63">
        <f>IF(details!DB38="","",details!DB38)</f>
        <v>264</v>
      </c>
      <c r="GP38" s="64" t="str">
        <f>IF(details!DC38="","",details!DC38)</f>
        <v/>
      </c>
      <c r="GQ38" s="63">
        <f>IF(details!DF38="","",details!DF38)</f>
        <v>316</v>
      </c>
      <c r="GR38" s="64" t="str">
        <f>IF(details!DG38="","",details!DG38)</f>
        <v/>
      </c>
      <c r="GS38" s="63">
        <f>IF(details!DJ38="","",details!DJ38)</f>
        <v>362</v>
      </c>
      <c r="GT38" s="64">
        <f>IF(details!DK38="","",details!DK38)</f>
        <v>0</v>
      </c>
      <c r="GU38" s="274">
        <f t="shared" si="207"/>
        <v>0</v>
      </c>
      <c r="GV38" s="242" t="str">
        <f t="shared" si="43"/>
        <v>D</v>
      </c>
      <c r="GW38" s="242" t="str">
        <f t="shared" si="174"/>
        <v/>
      </c>
      <c r="GX38" s="353" t="str">
        <f t="shared" si="44"/>
        <v/>
      </c>
      <c r="GY38" s="242" t="str">
        <f t="shared" si="45"/>
        <v>D</v>
      </c>
      <c r="GZ38" s="72" t="str">
        <f t="shared" si="175"/>
        <v/>
      </c>
      <c r="HA38" s="353" t="str">
        <f t="shared" si="46"/>
        <v/>
      </c>
      <c r="HB38" s="73" t="str">
        <f t="shared" si="47"/>
        <v>D</v>
      </c>
      <c r="HC38" s="242" t="str">
        <f t="shared" si="48"/>
        <v/>
      </c>
      <c r="HD38" s="242" t="str">
        <f t="shared" si="49"/>
        <v>D</v>
      </c>
      <c r="HE38" s="242" t="str">
        <f t="shared" si="50"/>
        <v/>
      </c>
      <c r="HF38" s="242" t="str">
        <f t="shared" si="51"/>
        <v/>
      </c>
      <c r="HG38" s="276" t="str">
        <f t="shared" si="52"/>
        <v/>
      </c>
      <c r="HH38" s="242" t="str">
        <f t="shared" si="53"/>
        <v/>
      </c>
      <c r="HI38" s="242" t="str">
        <f t="shared" si="54"/>
        <v/>
      </c>
      <c r="HJ38" s="242" t="str">
        <f t="shared" si="55"/>
        <v/>
      </c>
      <c r="HK38" s="242" t="str">
        <f t="shared" si="56"/>
        <v/>
      </c>
      <c r="HL38" s="353" t="str">
        <f t="shared" si="57"/>
        <v/>
      </c>
      <c r="HM38" s="73" t="str">
        <f t="shared" si="58"/>
        <v>D</v>
      </c>
      <c r="HN38" s="242" t="str">
        <f t="shared" si="59"/>
        <v/>
      </c>
      <c r="HO38" s="242" t="str">
        <f t="shared" si="60"/>
        <v>D</v>
      </c>
      <c r="HP38" s="242" t="str">
        <f t="shared" si="61"/>
        <v/>
      </c>
      <c r="HQ38" s="242" t="str">
        <f t="shared" si="62"/>
        <v/>
      </c>
      <c r="HR38" s="354" t="str">
        <f t="shared" si="63"/>
        <v/>
      </c>
      <c r="HS38" s="302" t="str">
        <f t="shared" si="64"/>
        <v/>
      </c>
      <c r="HT38" s="242" t="str">
        <f t="shared" si="65"/>
        <v/>
      </c>
      <c r="HU38" s="242" t="str">
        <f t="shared" si="66"/>
        <v/>
      </c>
      <c r="HV38" s="242" t="str">
        <f t="shared" si="67"/>
        <v/>
      </c>
      <c r="HW38" s="353" t="str">
        <f t="shared" si="68"/>
        <v/>
      </c>
      <c r="HX38" s="73" t="str">
        <f t="shared" si="69"/>
        <v>S</v>
      </c>
      <c r="HY38" s="242" t="str">
        <f t="shared" si="70"/>
        <v/>
      </c>
      <c r="HZ38" s="242" t="str">
        <f t="shared" si="71"/>
        <v>S</v>
      </c>
      <c r="IA38" s="242" t="str">
        <f t="shared" si="72"/>
        <v/>
      </c>
      <c r="IB38" s="242" t="str">
        <f t="shared" si="73"/>
        <v/>
      </c>
      <c r="IC38" s="242" t="str">
        <f t="shared" si="74"/>
        <v/>
      </c>
      <c r="ID38" s="242" t="str">
        <f t="shared" si="75"/>
        <v/>
      </c>
      <c r="IE38" s="242" t="str">
        <f t="shared" si="76"/>
        <v/>
      </c>
      <c r="IF38" s="242" t="str">
        <f t="shared" si="77"/>
        <v/>
      </c>
      <c r="IG38" s="242" t="str">
        <f t="shared" si="78"/>
        <v/>
      </c>
      <c r="IH38" s="353" t="str">
        <f t="shared" si="79"/>
        <v/>
      </c>
      <c r="II38" s="242" t="str">
        <f t="shared" si="80"/>
        <v>A</v>
      </c>
      <c r="IJ38" s="242" t="str">
        <f t="shared" si="81"/>
        <v>A</v>
      </c>
      <c r="IK38" s="242" t="str">
        <f t="shared" si="82"/>
        <v xml:space="preserve">    </v>
      </c>
      <c r="IL38" s="242" t="str">
        <f t="shared" si="83"/>
        <v xml:space="preserve">    MATHEMATICS</v>
      </c>
      <c r="IM38" s="242" t="str">
        <f t="shared" si="84"/>
        <v xml:space="preserve">    </v>
      </c>
      <c r="IN38" s="242" t="str">
        <f t="shared" si="85"/>
        <v xml:space="preserve">        </v>
      </c>
      <c r="IO38" s="242" t="str">
        <f t="shared" si="86"/>
        <v xml:space="preserve">HINDI COMPULSORY  PHYSICS CHEMISTRY </v>
      </c>
      <c r="IP38" s="242" t="str">
        <f t="shared" si="87"/>
        <v>SUPPL.</v>
      </c>
      <c r="IQ38" s="62">
        <f t="shared" si="176"/>
        <v>898</v>
      </c>
      <c r="IR38" s="68">
        <f t="shared" si="88"/>
        <v>89.8</v>
      </c>
      <c r="IS38" s="242" t="str">
        <f t="shared" si="89"/>
        <v/>
      </c>
      <c r="IT38" s="70" t="str">
        <f t="shared" si="90"/>
        <v/>
      </c>
      <c r="IU38" s="71" t="str" cm="1">
        <f t="array" ref="IU38">IF(IT38="","",SUMPRODUCT((IT38&lt;IT$9:IT$108)/COUNTIF(IT$9:IT$108,IT$9:IT$108)))</f>
        <v/>
      </c>
      <c r="IV38" s="242" t="str">
        <f>IF(OR(IP38="SUPPL.",IP38="RE-EXAM."),'result subject-wise'!AR38,IP38)</f>
        <v/>
      </c>
      <c r="IW38" s="355" t="str">
        <f t="shared" si="91"/>
        <v/>
      </c>
      <c r="IX38" s="356">
        <f t="shared" si="92"/>
        <v>89.8</v>
      </c>
      <c r="IY38" s="242" t="str">
        <f t="shared" si="28"/>
        <v/>
      </c>
      <c r="IZ38" s="183"/>
      <c r="JA38" s="276" t="str">
        <f t="shared" si="177"/>
        <v/>
      </c>
      <c r="JB38" s="357" t="str">
        <f>'full report'!Y829</f>
        <v/>
      </c>
      <c r="JC38" s="352"/>
      <c r="JD38"/>
      <c r="JE38" s="181" t="s">
        <v>213</v>
      </c>
      <c r="JF38" s="242">
        <f>SUM(JF35:JF37)</f>
        <v>0</v>
      </c>
      <c r="JG38" s="241">
        <f>'result subject-wise'!F115</f>
        <v>0</v>
      </c>
      <c r="JH38" s="966">
        <f>JF38+JG38</f>
        <v>0</v>
      </c>
      <c r="JI38" s="967"/>
      <c r="JM38" s="993" t="str">
        <f>'result aggregate'!U116</f>
        <v>APPEARED</v>
      </c>
      <c r="JN38" s="994"/>
      <c r="JO38" s="994"/>
      <c r="JP38" s="412">
        <f>'result aggregate'!V116</f>
        <v>0</v>
      </c>
      <c r="JQ38" s="412">
        <f>'result aggregate'!W116</f>
        <v>0</v>
      </c>
      <c r="JR38" s="412">
        <f>'result aggregate'!X116</f>
        <v>0</v>
      </c>
      <c r="JS38" s="412">
        <f>'result aggregate'!Y116</f>
        <v>0</v>
      </c>
      <c r="JT38" s="412">
        <f>'result aggregate'!Z116</f>
        <v>0</v>
      </c>
      <c r="JU38" s="412">
        <f>'result aggregate'!AA116</f>
        <v>0</v>
      </c>
      <c r="JV38" s="412">
        <f>'result aggregate'!AB116</f>
        <v>0</v>
      </c>
      <c r="JW38" s="412">
        <f>'result aggregate'!AC116</f>
        <v>0</v>
      </c>
      <c r="JX38" s="412">
        <f>'result aggregate'!AD116</f>
        <v>0</v>
      </c>
      <c r="JY38" s="412">
        <f>'result aggregate'!AE116</f>
        <v>0</v>
      </c>
      <c r="JZ38" s="412">
        <f>'result aggregate'!AF116</f>
        <v>0</v>
      </c>
      <c r="KA38" s="412">
        <f>'result aggregate'!AG116</f>
        <v>0</v>
      </c>
      <c r="KB38" s="415">
        <f>'result aggregate'!AH116</f>
        <v>0</v>
      </c>
      <c r="KC38" s="178"/>
      <c r="KD38" s="178"/>
      <c r="KE38" s="178"/>
      <c r="KF38" s="178"/>
      <c r="KG38" s="178"/>
      <c r="KH38" s="178"/>
    </row>
    <row r="39" spans="1:308" s="359" customFormat="1" ht="13" customHeight="1" thickBot="1">
      <c r="A39" s="313" t="str">
        <f>IF(details!A39="","",details!A39)</f>
        <v/>
      </c>
      <c r="B39" s="242" t="str">
        <f>IF(details!B39="","",details!B39)</f>
        <v/>
      </c>
      <c r="C39" s="242" t="str">
        <f>IF(details!C39="","",details!C39)</f>
        <v/>
      </c>
      <c r="D39" s="242" t="str">
        <f>IF(details!D39="","",details!D39)</f>
        <v/>
      </c>
      <c r="E39" s="304">
        <f>IF(details!E39="","",details!E39)</f>
        <v>11131</v>
      </c>
      <c r="F39" s="67" t="str">
        <f>IF(details!F39="","",details!F39)</f>
        <v/>
      </c>
      <c r="G39" s="83" t="str">
        <f>IF(details!G39="","",details!G39)</f>
        <v>A 031</v>
      </c>
      <c r="H39" s="83" t="str">
        <f>IF(details!H39="","",details!H39)</f>
        <v>B 031</v>
      </c>
      <c r="I39" s="83" t="str">
        <f>IF(details!I39="","",details!I39)</f>
        <v>C 031</v>
      </c>
      <c r="J39" s="242">
        <f>IF(details!J39="","",details!J39)</f>
        <v>10</v>
      </c>
      <c r="K39" s="242">
        <f>IF(details!K39="","",details!K39)</f>
        <v>10</v>
      </c>
      <c r="L39" s="242">
        <f>IF(details!L39="","",details!L39)</f>
        <v>8</v>
      </c>
      <c r="M39" s="151">
        <f t="shared" si="93"/>
        <v>28</v>
      </c>
      <c r="N39" s="479">
        <f>IF(details!M39="","",details!M39)</f>
        <v>2</v>
      </c>
      <c r="O39" s="242">
        <f>IF(details!N39="","",details!N39)</f>
        <v>70</v>
      </c>
      <c r="P39" s="151">
        <f t="shared" si="94"/>
        <v>100</v>
      </c>
      <c r="Q39" s="242">
        <f>IF(details!O39="","",details!O39)</f>
        <v>100</v>
      </c>
      <c r="R39" s="298">
        <f t="shared" si="95"/>
        <v>200</v>
      </c>
      <c r="S39" s="310">
        <f t="shared" si="211"/>
        <v>0</v>
      </c>
      <c r="T39" s="61">
        <f t="shared" si="20"/>
        <v>200</v>
      </c>
      <c r="U39" s="310" t="str">
        <f t="shared" si="29"/>
        <v/>
      </c>
      <c r="V39" s="310" t="str">
        <f t="shared" si="21"/>
        <v>P</v>
      </c>
      <c r="W39" s="310" t="str">
        <f t="shared" si="30"/>
        <v>D</v>
      </c>
      <c r="X39" s="242">
        <f>IF(details!P39="","",details!P39)</f>
        <v>10</v>
      </c>
      <c r="Y39" s="242">
        <f>IF(details!Q39="","",details!Q39)</f>
        <v>10</v>
      </c>
      <c r="Z39" s="242">
        <f>IF(details!R39="","",details!R39)</f>
        <v>8</v>
      </c>
      <c r="AA39" s="151">
        <f t="shared" si="96"/>
        <v>28</v>
      </c>
      <c r="AB39" s="479">
        <f>IF(details!S39="","",details!S39)</f>
        <v>2</v>
      </c>
      <c r="AC39" s="242">
        <f>IF(details!T39="","",details!T39)</f>
        <v>70</v>
      </c>
      <c r="AD39" s="151">
        <f t="shared" si="97"/>
        <v>100</v>
      </c>
      <c r="AE39" s="242">
        <f>IF(details!U39="","",details!U39)</f>
        <v>100</v>
      </c>
      <c r="AF39" s="298">
        <f t="shared" si="98"/>
        <v>200</v>
      </c>
      <c r="AG39" s="310">
        <f t="shared" si="210"/>
        <v>0</v>
      </c>
      <c r="AH39" s="61">
        <f t="shared" si="22"/>
        <v>200</v>
      </c>
      <c r="AI39" s="310" t="str">
        <f t="shared" si="31"/>
        <v/>
      </c>
      <c r="AJ39" s="310" t="str">
        <f t="shared" si="99"/>
        <v>P</v>
      </c>
      <c r="AK39" s="310" t="str">
        <f t="shared" si="100"/>
        <v>D</v>
      </c>
      <c r="AL39" s="242" t="str">
        <f>IF(details!V39="","",details!V39)</f>
        <v>b</v>
      </c>
      <c r="AM39" s="83" t="str">
        <f t="shared" si="101"/>
        <v>PHYSICS</v>
      </c>
      <c r="AN39" s="242">
        <f>IF(details!W39="","",details!W39)</f>
        <v>10</v>
      </c>
      <c r="AO39" s="242">
        <f>IF(details!X39="","",details!X39)</f>
        <v>10</v>
      </c>
      <c r="AP39" s="242">
        <f>IF(details!Y39="","",details!Y39)</f>
        <v>9</v>
      </c>
      <c r="AQ39" s="151">
        <f t="shared" si="102"/>
        <v>29</v>
      </c>
      <c r="AR39" s="479">
        <f>IF(details!Z39="","",details!Z39)</f>
        <v>1</v>
      </c>
      <c r="AS39" s="242">
        <f>IF(details!AA39="","",details!AA39)</f>
        <v>30</v>
      </c>
      <c r="AT39" s="242">
        <f>IF(details!AB39="","",details!AB39)</f>
        <v>20</v>
      </c>
      <c r="AU39" s="151">
        <f t="shared" si="103"/>
        <v>50</v>
      </c>
      <c r="AV39" s="482">
        <f t="shared" si="23"/>
        <v>60</v>
      </c>
      <c r="AW39" s="482">
        <f t="shared" si="24"/>
        <v>80</v>
      </c>
      <c r="AX39" s="242">
        <f>IF(details!AC39="","",details!AC39)</f>
        <v>70</v>
      </c>
      <c r="AY39" s="242">
        <f>IF(details!AD39="","",details!AD39)</f>
        <v>30</v>
      </c>
      <c r="AZ39" s="151">
        <f t="shared" si="104"/>
        <v>100</v>
      </c>
      <c r="BA39" s="151">
        <f t="shared" si="105"/>
        <v>130</v>
      </c>
      <c r="BB39" s="151">
        <f t="shared" si="106"/>
        <v>50</v>
      </c>
      <c r="BC39" s="304">
        <f t="shared" si="107"/>
        <v>180</v>
      </c>
      <c r="BD39" s="263">
        <f t="shared" si="108"/>
        <v>0</v>
      </c>
      <c r="BE39" s="310">
        <f t="shared" si="109"/>
        <v>0</v>
      </c>
      <c r="BF39" s="61">
        <f t="shared" si="212"/>
        <v>70</v>
      </c>
      <c r="BG39" s="61">
        <f t="shared" si="110"/>
        <v>30</v>
      </c>
      <c r="BH39" s="61">
        <f t="shared" si="111"/>
        <v>20</v>
      </c>
      <c r="BI39" s="61">
        <f t="shared" si="213"/>
        <v>150</v>
      </c>
      <c r="BJ39" s="61">
        <f t="shared" si="214"/>
        <v>50</v>
      </c>
      <c r="BK39" s="263">
        <f t="shared" si="215"/>
        <v>200</v>
      </c>
      <c r="BL39" s="310" t="str">
        <f t="shared" si="216"/>
        <v/>
      </c>
      <c r="BM39" s="61" t="str">
        <f t="shared" si="217"/>
        <v>P</v>
      </c>
      <c r="BN39" s="61" t="str">
        <f t="shared" si="218"/>
        <v>P</v>
      </c>
      <c r="BO39" s="310" t="str">
        <f t="shared" si="219"/>
        <v>D</v>
      </c>
      <c r="BP39" s="242" t="str">
        <f>IF(details!AE39="","",details!AE39)</f>
        <v>b</v>
      </c>
      <c r="BQ39" s="83" t="str">
        <f t="shared" si="112"/>
        <v>CHEMISTRY</v>
      </c>
      <c r="BR39" s="242">
        <f>IF(details!AF39="","",details!AF39)</f>
        <v>10</v>
      </c>
      <c r="BS39" s="242">
        <f>IF(details!AG39="","",details!AG39)</f>
        <v>10</v>
      </c>
      <c r="BT39" s="242">
        <f>IF(details!AH39="","",details!AH39)</f>
        <v>9</v>
      </c>
      <c r="BU39" s="151">
        <f t="shared" si="113"/>
        <v>29</v>
      </c>
      <c r="BV39" s="479">
        <f>IF(details!AI39="","",details!AI39)</f>
        <v>1</v>
      </c>
      <c r="BW39" s="242">
        <f>IF(details!AJ39="","",details!AJ39)</f>
        <v>50</v>
      </c>
      <c r="BX39" s="242">
        <f>IF(details!AK39="","",details!AK39)</f>
        <v>20</v>
      </c>
      <c r="BY39" s="151">
        <f t="shared" si="114"/>
        <v>70</v>
      </c>
      <c r="BZ39" s="482">
        <f t="shared" si="115"/>
        <v>80</v>
      </c>
      <c r="CA39" s="482">
        <f t="shared" si="116"/>
        <v>100</v>
      </c>
      <c r="CB39" s="242">
        <f>IF(details!AL39="","",details!AL39)</f>
        <v>70</v>
      </c>
      <c r="CC39" s="242">
        <f>IF(details!AM39="","",details!AM39)</f>
        <v>30</v>
      </c>
      <c r="CD39" s="151">
        <f t="shared" si="117"/>
        <v>100</v>
      </c>
      <c r="CE39" s="151">
        <f t="shared" si="118"/>
        <v>150</v>
      </c>
      <c r="CF39" s="151">
        <f t="shared" si="119"/>
        <v>50</v>
      </c>
      <c r="CG39" s="304">
        <f t="shared" si="32"/>
        <v>200</v>
      </c>
      <c r="CH39" s="263">
        <f t="shared" si="220"/>
        <v>0</v>
      </c>
      <c r="CI39" s="310">
        <f t="shared" si="221"/>
        <v>0</v>
      </c>
      <c r="CJ39" s="61">
        <f t="shared" si="222"/>
        <v>70</v>
      </c>
      <c r="CK39" s="61">
        <f t="shared" si="33"/>
        <v>30</v>
      </c>
      <c r="CL39" s="61">
        <f t="shared" si="120"/>
        <v>20</v>
      </c>
      <c r="CM39" s="61">
        <f t="shared" si="223"/>
        <v>150</v>
      </c>
      <c r="CN39" s="61">
        <f t="shared" si="224"/>
        <v>50</v>
      </c>
      <c r="CO39" s="263">
        <f t="shared" si="225"/>
        <v>200</v>
      </c>
      <c r="CP39" s="310" t="str">
        <f t="shared" si="226"/>
        <v/>
      </c>
      <c r="CQ39" s="61" t="str">
        <f t="shared" si="227"/>
        <v>P</v>
      </c>
      <c r="CR39" s="61" t="str">
        <f t="shared" si="228"/>
        <v>P</v>
      </c>
      <c r="CS39" s="310" t="str">
        <f t="shared" si="25"/>
        <v>D</v>
      </c>
      <c r="CT39" s="242" t="str">
        <f>IF(details!AN39="","",details!AN39)</f>
        <v>b</v>
      </c>
      <c r="CU39" s="83" t="str">
        <f t="shared" si="121"/>
        <v>MATHEMATICS</v>
      </c>
      <c r="CV39" s="242">
        <f>IF(details!AO39="","",details!AO39)</f>
        <v>10</v>
      </c>
      <c r="CW39" s="242">
        <f>IF(details!AP39="","",details!AP39)</f>
        <v>10</v>
      </c>
      <c r="CX39" s="242">
        <f>IF(details!AQ39="","",details!AQ39)</f>
        <v>9</v>
      </c>
      <c r="CY39" s="151">
        <f t="shared" si="122"/>
        <v>29</v>
      </c>
      <c r="CZ39" s="479">
        <f>IF(details!AR39="","",details!AR39)</f>
        <v>1</v>
      </c>
      <c r="DA39" s="242">
        <f>IF(details!AS39="","",details!AS39)</f>
        <v>70</v>
      </c>
      <c r="DB39" s="242" t="str">
        <f>IF(details!AT39="","",details!AT39)</f>
        <v/>
      </c>
      <c r="DC39" s="151">
        <f t="shared" si="123"/>
        <v>70</v>
      </c>
      <c r="DD39" s="482">
        <f t="shared" si="124"/>
        <v>100</v>
      </c>
      <c r="DE39" s="482">
        <f t="shared" si="125"/>
        <v>100</v>
      </c>
      <c r="DF39" s="242">
        <f>IF(details!AU39="","",details!AU39)</f>
        <v>18</v>
      </c>
      <c r="DG39" s="242" t="str">
        <f>IF(details!AV39="","",details!AV39)</f>
        <v/>
      </c>
      <c r="DH39" s="151">
        <f t="shared" si="204"/>
        <v>18</v>
      </c>
      <c r="DI39" s="151">
        <f t="shared" si="205"/>
        <v>118</v>
      </c>
      <c r="DJ39" s="151" t="str">
        <f t="shared" si="126"/>
        <v/>
      </c>
      <c r="DK39" s="304">
        <f t="shared" si="206"/>
        <v>118</v>
      </c>
      <c r="DL39" s="263">
        <f t="shared" si="127"/>
        <v>0</v>
      </c>
      <c r="DM39" s="310" t="str">
        <f t="shared" si="128"/>
        <v/>
      </c>
      <c r="DN39" s="61">
        <f t="shared" si="129"/>
        <v>100</v>
      </c>
      <c r="DO39" s="61" t="str">
        <f t="shared" si="26"/>
        <v/>
      </c>
      <c r="DP39" s="61" t="str">
        <f t="shared" si="27"/>
        <v/>
      </c>
      <c r="DQ39" s="61">
        <f t="shared" si="130"/>
        <v>200</v>
      </c>
      <c r="DR39" s="61" t="str">
        <f t="shared" si="131"/>
        <v/>
      </c>
      <c r="DS39" s="263">
        <f t="shared" si="34"/>
        <v>200</v>
      </c>
      <c r="DT39" s="310" t="str">
        <f t="shared" si="132"/>
        <v/>
      </c>
      <c r="DU39" s="61" t="str">
        <f t="shared" si="133"/>
        <v>S</v>
      </c>
      <c r="DV39" s="61" t="str">
        <f t="shared" si="134"/>
        <v/>
      </c>
      <c r="DW39" s="310" t="str">
        <f t="shared" si="135"/>
        <v>S</v>
      </c>
      <c r="DX39" s="61">
        <f t="shared" si="229"/>
        <v>0</v>
      </c>
      <c r="DY39" s="242" t="str">
        <f>IF(details!AW39="","",details!AW39)</f>
        <v>a</v>
      </c>
      <c r="DZ39" s="83" t="str">
        <f t="shared" si="136"/>
        <v>BIOLOGY</v>
      </c>
      <c r="EA39" s="242">
        <f>IF(details!AX39="","",details!AX39)</f>
        <v>10</v>
      </c>
      <c r="EB39" s="242">
        <f>IF(details!AY39="","",details!AY39)</f>
        <v>10</v>
      </c>
      <c r="EC39" s="242">
        <f>IF(details!AZ39="","",details!AZ39)</f>
        <v>10</v>
      </c>
      <c r="ED39" s="151">
        <f t="shared" si="137"/>
        <v>30</v>
      </c>
      <c r="EE39" s="242" t="str">
        <f>IF(details!BA39="","",details!BA39)</f>
        <v/>
      </c>
      <c r="EF39" s="242">
        <f>IF(details!BB39="","",details!BB39)</f>
        <v>50</v>
      </c>
      <c r="EG39" s="242">
        <f>IF(details!BC39="","",details!BC39)</f>
        <v>20</v>
      </c>
      <c r="EH39" s="151">
        <f t="shared" si="138"/>
        <v>70</v>
      </c>
      <c r="EI39" s="482">
        <f t="shared" si="139"/>
        <v>80</v>
      </c>
      <c r="EJ39" s="482">
        <f t="shared" si="140"/>
        <v>100</v>
      </c>
      <c r="EK39" s="242">
        <f>IF(details!BD39="","",details!BD39)</f>
        <v>70</v>
      </c>
      <c r="EL39" s="242">
        <f>IF(details!BE39="","",details!BE39)</f>
        <v>30</v>
      </c>
      <c r="EM39" s="151">
        <f t="shared" si="141"/>
        <v>100</v>
      </c>
      <c r="EN39" s="151">
        <f t="shared" si="142"/>
        <v>150</v>
      </c>
      <c r="EO39" s="151">
        <f t="shared" si="143"/>
        <v>50</v>
      </c>
      <c r="EP39" s="304">
        <f t="shared" si="144"/>
        <v>200</v>
      </c>
      <c r="EQ39" s="263">
        <f t="shared" si="145"/>
        <v>0</v>
      </c>
      <c r="ER39" s="310">
        <f t="shared" si="146"/>
        <v>0</v>
      </c>
      <c r="ES39" s="61">
        <f t="shared" si="147"/>
        <v>70</v>
      </c>
      <c r="ET39" s="61">
        <f t="shared" si="148"/>
        <v>30</v>
      </c>
      <c r="EU39" s="61">
        <f t="shared" si="149"/>
        <v>20</v>
      </c>
      <c r="EV39" s="61">
        <f t="shared" si="150"/>
        <v>150</v>
      </c>
      <c r="EW39" s="61">
        <f t="shared" si="151"/>
        <v>50</v>
      </c>
      <c r="EX39" s="263">
        <f t="shared" si="152"/>
        <v>200</v>
      </c>
      <c r="EY39" s="310"/>
      <c r="EZ39" s="61" t="str">
        <f t="shared" si="153"/>
        <v>P</v>
      </c>
      <c r="FA39" s="61" t="str">
        <f t="shared" si="154"/>
        <v>P</v>
      </c>
      <c r="FB39" s="310" t="str">
        <f t="shared" si="155"/>
        <v>I</v>
      </c>
      <c r="FC39" s="242">
        <f>IF(details!BF39="","",details!BF39)</f>
        <v>10</v>
      </c>
      <c r="FD39" s="242">
        <f>IF(details!BG39="","",details!BG39)</f>
        <v>10</v>
      </c>
      <c r="FE39" s="242">
        <f>IF(details!BH39="","",details!BH39)</f>
        <v>10</v>
      </c>
      <c r="FF39" s="151">
        <f t="shared" si="156"/>
        <v>30</v>
      </c>
      <c r="FG39" s="242">
        <f>IF(details!BI39="","",details!BI39)</f>
        <v>70</v>
      </c>
      <c r="FH39" s="151">
        <f t="shared" si="157"/>
        <v>100</v>
      </c>
      <c r="FI39" s="242">
        <f>IF(details!BJ39="","",details!BJ39)</f>
        <v>100</v>
      </c>
      <c r="FJ39" s="298">
        <f t="shared" si="158"/>
        <v>200</v>
      </c>
      <c r="FK39" s="310">
        <f t="shared" si="159"/>
        <v>0</v>
      </c>
      <c r="FL39" s="310">
        <f t="shared" si="160"/>
        <v>0</v>
      </c>
      <c r="FM39" s="61">
        <f t="shared" si="161"/>
        <v>200</v>
      </c>
      <c r="FN39" s="310" t="str">
        <f t="shared" si="162"/>
        <v/>
      </c>
      <c r="FO39" s="310" t="str">
        <f t="shared" si="35"/>
        <v>A</v>
      </c>
      <c r="FP39" s="242">
        <f>IF(details!BK39="","",details!BK39)</f>
        <v>30</v>
      </c>
      <c r="FQ39" s="242">
        <f>IF(details!BL39="","",details!BL39)</f>
        <v>30</v>
      </c>
      <c r="FR39" s="242">
        <f>IF(details!BM39="","",details!BM39)</f>
        <v>40</v>
      </c>
      <c r="FS39" s="298">
        <f t="shared" si="163"/>
        <v>100</v>
      </c>
      <c r="FT39" s="310">
        <f t="shared" si="164"/>
        <v>0</v>
      </c>
      <c r="FU39" s="310">
        <f t="shared" si="165"/>
        <v>0</v>
      </c>
      <c r="FV39" s="61">
        <f t="shared" si="166"/>
        <v>100</v>
      </c>
      <c r="FW39" s="310" t="str">
        <f t="shared" si="167"/>
        <v/>
      </c>
      <c r="FX39" s="310" t="str">
        <f t="shared" si="36"/>
        <v>A</v>
      </c>
      <c r="FY39" s="310" t="str">
        <f t="shared" si="37"/>
        <v>D</v>
      </c>
      <c r="FZ39" s="310" t="str">
        <f t="shared" si="38"/>
        <v>D</v>
      </c>
      <c r="GA39" s="310" t="str">
        <f t="shared" si="39"/>
        <v>D</v>
      </c>
      <c r="GB39" s="310" t="str">
        <f t="shared" si="40"/>
        <v>D</v>
      </c>
      <c r="GC39" s="310" t="str">
        <f t="shared" si="41"/>
        <v>S</v>
      </c>
      <c r="GD39" s="310">
        <f t="shared" si="168"/>
        <v>0</v>
      </c>
      <c r="GE39" s="310">
        <f t="shared" si="169"/>
        <v>1</v>
      </c>
      <c r="GF39" s="310">
        <f t="shared" si="170"/>
        <v>0</v>
      </c>
      <c r="GG39" s="310">
        <f t="shared" si="171"/>
        <v>0</v>
      </c>
      <c r="GH39" s="310">
        <f t="shared" si="172"/>
        <v>0</v>
      </c>
      <c r="GI39" s="310" t="str">
        <f t="shared" si="173"/>
        <v/>
      </c>
      <c r="GJ39" s="69" t="str">
        <f t="shared" si="42"/>
        <v>SUPPL.</v>
      </c>
      <c r="GK39" s="63">
        <f>IF(details!CT39="","",details!CT39)</f>
        <v>130</v>
      </c>
      <c r="GL39" s="64" t="str">
        <f>IF(details!CU39="","",details!CU39)</f>
        <v/>
      </c>
      <c r="GM39" s="63">
        <f>IF(details!CX39="","",details!CX39)</f>
        <v>206</v>
      </c>
      <c r="GN39" s="64" t="str">
        <f>IF(details!CY39="","",details!CY39)</f>
        <v/>
      </c>
      <c r="GO39" s="63">
        <f>IF(details!DB39="","",details!DB39)</f>
        <v>264</v>
      </c>
      <c r="GP39" s="64" t="str">
        <f>IF(details!DC39="","",details!DC39)</f>
        <v/>
      </c>
      <c r="GQ39" s="63">
        <f>IF(details!DF39="","",details!DF39)</f>
        <v>316</v>
      </c>
      <c r="GR39" s="64" t="str">
        <f>IF(details!DG39="","",details!DG39)</f>
        <v/>
      </c>
      <c r="GS39" s="63">
        <f>IF(details!DJ39="","",details!DJ39)</f>
        <v>362</v>
      </c>
      <c r="GT39" s="64">
        <f>IF(details!DK39="","",details!DK39)</f>
        <v>0</v>
      </c>
      <c r="GU39" s="274">
        <f t="shared" si="207"/>
        <v>0</v>
      </c>
      <c r="GV39" s="242" t="str">
        <f t="shared" si="43"/>
        <v>D</v>
      </c>
      <c r="GW39" s="242" t="str">
        <f t="shared" si="174"/>
        <v/>
      </c>
      <c r="GX39" s="353" t="str">
        <f t="shared" si="44"/>
        <v/>
      </c>
      <c r="GY39" s="242" t="str">
        <f t="shared" si="45"/>
        <v>D</v>
      </c>
      <c r="GZ39" s="72" t="str">
        <f t="shared" si="175"/>
        <v/>
      </c>
      <c r="HA39" s="353" t="str">
        <f t="shared" si="46"/>
        <v/>
      </c>
      <c r="HB39" s="73" t="str">
        <f t="shared" si="47"/>
        <v>D</v>
      </c>
      <c r="HC39" s="242" t="str">
        <f t="shared" si="48"/>
        <v/>
      </c>
      <c r="HD39" s="242" t="str">
        <f t="shared" si="49"/>
        <v>D</v>
      </c>
      <c r="HE39" s="242" t="str">
        <f t="shared" si="50"/>
        <v/>
      </c>
      <c r="HF39" s="242" t="str">
        <f t="shared" si="51"/>
        <v/>
      </c>
      <c r="HG39" s="276" t="str">
        <f t="shared" si="52"/>
        <v/>
      </c>
      <c r="HH39" s="242" t="str">
        <f t="shared" si="53"/>
        <v/>
      </c>
      <c r="HI39" s="242" t="str">
        <f t="shared" si="54"/>
        <v/>
      </c>
      <c r="HJ39" s="242" t="str">
        <f t="shared" si="55"/>
        <v/>
      </c>
      <c r="HK39" s="242" t="str">
        <f t="shared" si="56"/>
        <v/>
      </c>
      <c r="HL39" s="353" t="str">
        <f t="shared" si="57"/>
        <v/>
      </c>
      <c r="HM39" s="73" t="str">
        <f t="shared" si="58"/>
        <v>D</v>
      </c>
      <c r="HN39" s="242" t="str">
        <f t="shared" si="59"/>
        <v/>
      </c>
      <c r="HO39" s="242" t="str">
        <f t="shared" si="60"/>
        <v>D</v>
      </c>
      <c r="HP39" s="242" t="str">
        <f t="shared" si="61"/>
        <v/>
      </c>
      <c r="HQ39" s="242" t="str">
        <f t="shared" si="62"/>
        <v/>
      </c>
      <c r="HR39" s="354" t="str">
        <f t="shared" si="63"/>
        <v/>
      </c>
      <c r="HS39" s="302" t="str">
        <f t="shared" si="64"/>
        <v/>
      </c>
      <c r="HT39" s="242" t="str">
        <f t="shared" si="65"/>
        <v/>
      </c>
      <c r="HU39" s="242" t="str">
        <f t="shared" si="66"/>
        <v/>
      </c>
      <c r="HV39" s="242" t="str">
        <f t="shared" si="67"/>
        <v/>
      </c>
      <c r="HW39" s="353" t="str">
        <f t="shared" si="68"/>
        <v/>
      </c>
      <c r="HX39" s="73" t="str">
        <f t="shared" si="69"/>
        <v>S</v>
      </c>
      <c r="HY39" s="242" t="str">
        <f t="shared" si="70"/>
        <v/>
      </c>
      <c r="HZ39" s="242" t="str">
        <f t="shared" si="71"/>
        <v>S</v>
      </c>
      <c r="IA39" s="242" t="str">
        <f t="shared" si="72"/>
        <v/>
      </c>
      <c r="IB39" s="242" t="str">
        <f t="shared" si="73"/>
        <v/>
      </c>
      <c r="IC39" s="242" t="str">
        <f t="shared" si="74"/>
        <v/>
      </c>
      <c r="ID39" s="242" t="str">
        <f t="shared" si="75"/>
        <v/>
      </c>
      <c r="IE39" s="242" t="str">
        <f t="shared" si="76"/>
        <v/>
      </c>
      <c r="IF39" s="242" t="str">
        <f t="shared" si="77"/>
        <v/>
      </c>
      <c r="IG39" s="242" t="str">
        <f t="shared" si="78"/>
        <v/>
      </c>
      <c r="IH39" s="353" t="str">
        <f t="shared" si="79"/>
        <v/>
      </c>
      <c r="II39" s="242" t="str">
        <f t="shared" si="80"/>
        <v>A</v>
      </c>
      <c r="IJ39" s="242" t="str">
        <f t="shared" si="81"/>
        <v>A</v>
      </c>
      <c r="IK39" s="242" t="str">
        <f t="shared" si="82"/>
        <v xml:space="preserve">    </v>
      </c>
      <c r="IL39" s="242" t="str">
        <f t="shared" si="83"/>
        <v xml:space="preserve">    MATHEMATICS</v>
      </c>
      <c r="IM39" s="242" t="str">
        <f t="shared" si="84"/>
        <v xml:space="preserve">    </v>
      </c>
      <c r="IN39" s="242" t="str">
        <f t="shared" si="85"/>
        <v xml:space="preserve">        </v>
      </c>
      <c r="IO39" s="242" t="str">
        <f t="shared" si="86"/>
        <v xml:space="preserve">HINDI COMPULSORY  PHYSICS CHEMISTRY </v>
      </c>
      <c r="IP39" s="242" t="str">
        <f t="shared" si="87"/>
        <v>SUPPL.</v>
      </c>
      <c r="IQ39" s="62">
        <f t="shared" si="176"/>
        <v>898</v>
      </c>
      <c r="IR39" s="68">
        <f t="shared" si="88"/>
        <v>89.8</v>
      </c>
      <c r="IS39" s="242" t="str">
        <f t="shared" si="89"/>
        <v/>
      </c>
      <c r="IT39" s="70" t="str">
        <f t="shared" si="90"/>
        <v/>
      </c>
      <c r="IU39" s="71" t="str" cm="1">
        <f t="array" ref="IU39">IF(IT39="","",SUMPRODUCT((IT39&lt;IT$9:IT$108)/COUNTIF(IT$9:IT$108,IT$9:IT$108)))</f>
        <v/>
      </c>
      <c r="IV39" s="242" t="str">
        <f>IF(OR(IP39="SUPPL.",IP39="RE-EXAM."),'result subject-wise'!AR39,IP39)</f>
        <v/>
      </c>
      <c r="IW39" s="355" t="str">
        <f t="shared" si="91"/>
        <v/>
      </c>
      <c r="IX39" s="356">
        <f t="shared" si="92"/>
        <v>89.8</v>
      </c>
      <c r="IY39" s="242" t="str">
        <f t="shared" si="28"/>
        <v/>
      </c>
      <c r="IZ39" s="183"/>
      <c r="JA39" s="276" t="str">
        <f t="shared" si="177"/>
        <v/>
      </c>
      <c r="JB39" s="357" t="str">
        <f>'full report'!Y857</f>
        <v/>
      </c>
      <c r="JC39" s="352"/>
      <c r="JD39"/>
      <c r="JE39" s="181" t="s">
        <v>180</v>
      </c>
      <c r="JF39" s="242">
        <f>COUNTIF(IP9:IP108,"SUPPL.")</f>
        <v>100</v>
      </c>
      <c r="JG39" s="241"/>
      <c r="JH39" s="966"/>
      <c r="JI39" s="967"/>
      <c r="JJ39" s="276"/>
      <c r="JK39" s="276"/>
      <c r="JL39" s="276"/>
      <c r="JM39" s="995" t="str">
        <f>'result aggregate'!U117</f>
        <v>PERCENTAGE</v>
      </c>
      <c r="JN39" s="996"/>
      <c r="JO39" s="996"/>
      <c r="JP39" s="416" t="str">
        <f>'result aggregate'!V117</f>
        <v/>
      </c>
      <c r="JQ39" s="416" t="str">
        <f>'result aggregate'!W117</f>
        <v/>
      </c>
      <c r="JR39" s="416" t="str">
        <f>'result aggregate'!X117</f>
        <v/>
      </c>
      <c r="JS39" s="416" t="str">
        <f>'result aggregate'!Y117</f>
        <v/>
      </c>
      <c r="JT39" s="416" t="str">
        <f>'result aggregate'!Z117</f>
        <v/>
      </c>
      <c r="JU39" s="416" t="str">
        <f>'result aggregate'!AA117</f>
        <v/>
      </c>
      <c r="JV39" s="416" t="str">
        <f>'result aggregate'!AB117</f>
        <v/>
      </c>
      <c r="JW39" s="416" t="str">
        <f>'result aggregate'!AC117</f>
        <v/>
      </c>
      <c r="JX39" s="416" t="str">
        <f>'result aggregate'!AD117</f>
        <v/>
      </c>
      <c r="JY39" s="416" t="str">
        <f>'result aggregate'!AE117</f>
        <v/>
      </c>
      <c r="JZ39" s="416" t="str">
        <f>'result aggregate'!AF117</f>
        <v/>
      </c>
      <c r="KA39" s="416" t="str">
        <f>'result aggregate'!AG117</f>
        <v/>
      </c>
      <c r="KB39" s="417" t="str">
        <f>'result aggregate'!AH117</f>
        <v/>
      </c>
      <c r="KC39" s="178"/>
      <c r="KD39" s="178"/>
      <c r="KE39" s="178"/>
      <c r="KF39" s="178"/>
      <c r="KG39" s="178"/>
      <c r="KH39" s="178"/>
      <c r="KI39" s="276"/>
      <c r="KJ39" s="276"/>
      <c r="KK39" s="276"/>
      <c r="KL39" s="276"/>
      <c r="KM39" s="276"/>
      <c r="KN39" s="276"/>
      <c r="KO39" s="276"/>
      <c r="KP39" s="276"/>
      <c r="KQ39" s="276"/>
      <c r="KR39" s="276"/>
      <c r="KS39" s="276"/>
      <c r="KT39" s="276"/>
      <c r="KU39" s="276"/>
      <c r="KV39" s="276"/>
    </row>
    <row r="40" spans="1:308" s="359" customFormat="1" ht="12.75" customHeight="1">
      <c r="A40" s="313" t="str">
        <f>IF(details!A40="","",details!A40)</f>
        <v/>
      </c>
      <c r="B40" s="242" t="str">
        <f>IF(details!B40="","",details!B40)</f>
        <v/>
      </c>
      <c r="C40" s="242" t="str">
        <f>IF(details!C40="","",details!C40)</f>
        <v/>
      </c>
      <c r="D40" s="242" t="str">
        <f>IF(details!D40="","",details!D40)</f>
        <v/>
      </c>
      <c r="E40" s="304">
        <f>IF(details!E40="","",details!E40)</f>
        <v>11132</v>
      </c>
      <c r="F40" s="67" t="str">
        <f>IF(details!F40="","",details!F40)</f>
        <v/>
      </c>
      <c r="G40" s="83" t="str">
        <f>IF(details!G40="","",details!G40)</f>
        <v>A 032</v>
      </c>
      <c r="H40" s="83" t="str">
        <f>IF(details!H40="","",details!H40)</f>
        <v>B 032</v>
      </c>
      <c r="I40" s="83" t="str">
        <f>IF(details!I40="","",details!I40)</f>
        <v>C 032</v>
      </c>
      <c r="J40" s="242">
        <f>IF(details!J40="","",details!J40)</f>
        <v>10</v>
      </c>
      <c r="K40" s="242">
        <f>IF(details!K40="","",details!K40)</f>
        <v>10</v>
      </c>
      <c r="L40" s="242">
        <f>IF(details!L40="","",details!L40)</f>
        <v>8</v>
      </c>
      <c r="M40" s="151">
        <f t="shared" si="93"/>
        <v>28</v>
      </c>
      <c r="N40" s="479">
        <f>IF(details!M40="","",details!M40)</f>
        <v>2</v>
      </c>
      <c r="O40" s="242">
        <f>IF(details!N40="","",details!N40)</f>
        <v>70</v>
      </c>
      <c r="P40" s="151">
        <f t="shared" si="94"/>
        <v>100</v>
      </c>
      <c r="Q40" s="242">
        <f>IF(details!O40="","",details!O40)</f>
        <v>100</v>
      </c>
      <c r="R40" s="298">
        <f t="shared" si="95"/>
        <v>200</v>
      </c>
      <c r="S40" s="310">
        <f t="shared" si="211"/>
        <v>0</v>
      </c>
      <c r="T40" s="61">
        <f t="shared" si="20"/>
        <v>200</v>
      </c>
      <c r="U40" s="310" t="str">
        <f t="shared" si="29"/>
        <v/>
      </c>
      <c r="V40" s="310" t="str">
        <f t="shared" si="21"/>
        <v>P</v>
      </c>
      <c r="W40" s="310" t="str">
        <f t="shared" si="30"/>
        <v>D</v>
      </c>
      <c r="X40" s="242">
        <f>IF(details!P40="","",details!P40)</f>
        <v>10</v>
      </c>
      <c r="Y40" s="242">
        <f>IF(details!Q40="","",details!Q40)</f>
        <v>10</v>
      </c>
      <c r="Z40" s="242">
        <f>IF(details!R40="","",details!R40)</f>
        <v>8</v>
      </c>
      <c r="AA40" s="151">
        <f t="shared" si="96"/>
        <v>28</v>
      </c>
      <c r="AB40" s="479">
        <f>IF(details!S40="","",details!S40)</f>
        <v>2</v>
      </c>
      <c r="AC40" s="242">
        <f>IF(details!T40="","",details!T40)</f>
        <v>70</v>
      </c>
      <c r="AD40" s="151">
        <f t="shared" si="97"/>
        <v>100</v>
      </c>
      <c r="AE40" s="242">
        <f>IF(details!U40="","",details!U40)</f>
        <v>100</v>
      </c>
      <c r="AF40" s="298">
        <f t="shared" si="98"/>
        <v>200</v>
      </c>
      <c r="AG40" s="310">
        <f t="shared" si="210"/>
        <v>0</v>
      </c>
      <c r="AH40" s="61">
        <f t="shared" si="22"/>
        <v>200</v>
      </c>
      <c r="AI40" s="310" t="str">
        <f t="shared" si="31"/>
        <v/>
      </c>
      <c r="AJ40" s="310" t="str">
        <f t="shared" si="99"/>
        <v>P</v>
      </c>
      <c r="AK40" s="310" t="str">
        <f t="shared" si="100"/>
        <v>D</v>
      </c>
      <c r="AL40" s="242" t="str">
        <f>IF(details!V40="","",details!V40)</f>
        <v>b</v>
      </c>
      <c r="AM40" s="83" t="str">
        <f t="shared" si="101"/>
        <v>PHYSICS</v>
      </c>
      <c r="AN40" s="242">
        <f>IF(details!W40="","",details!W40)</f>
        <v>10</v>
      </c>
      <c r="AO40" s="242">
        <f>IF(details!X40="","",details!X40)</f>
        <v>10</v>
      </c>
      <c r="AP40" s="242">
        <f>IF(details!Y40="","",details!Y40)</f>
        <v>9</v>
      </c>
      <c r="AQ40" s="151">
        <f t="shared" si="102"/>
        <v>29</v>
      </c>
      <c r="AR40" s="479">
        <f>IF(details!Z40="","",details!Z40)</f>
        <v>1</v>
      </c>
      <c r="AS40" s="242">
        <f>IF(details!AA40="","",details!AA40)</f>
        <v>30</v>
      </c>
      <c r="AT40" s="242">
        <f>IF(details!AB40="","",details!AB40)</f>
        <v>20</v>
      </c>
      <c r="AU40" s="151">
        <f t="shared" si="103"/>
        <v>50</v>
      </c>
      <c r="AV40" s="482">
        <f t="shared" si="23"/>
        <v>60</v>
      </c>
      <c r="AW40" s="482">
        <f t="shared" si="24"/>
        <v>80</v>
      </c>
      <c r="AX40" s="242">
        <f>IF(details!AC40="","",details!AC40)</f>
        <v>70</v>
      </c>
      <c r="AY40" s="242">
        <f>IF(details!AD40="","",details!AD40)</f>
        <v>30</v>
      </c>
      <c r="AZ40" s="151">
        <f t="shared" si="104"/>
        <v>100</v>
      </c>
      <c r="BA40" s="151">
        <f t="shared" si="105"/>
        <v>130</v>
      </c>
      <c r="BB40" s="151">
        <f t="shared" si="106"/>
        <v>50</v>
      </c>
      <c r="BC40" s="304">
        <f t="shared" si="107"/>
        <v>180</v>
      </c>
      <c r="BD40" s="263">
        <f t="shared" si="108"/>
        <v>0</v>
      </c>
      <c r="BE40" s="310">
        <f t="shared" si="109"/>
        <v>0</v>
      </c>
      <c r="BF40" s="61">
        <f t="shared" si="212"/>
        <v>70</v>
      </c>
      <c r="BG40" s="61">
        <f t="shared" si="110"/>
        <v>30</v>
      </c>
      <c r="BH40" s="61">
        <f t="shared" si="111"/>
        <v>20</v>
      </c>
      <c r="BI40" s="61">
        <f t="shared" si="213"/>
        <v>150</v>
      </c>
      <c r="BJ40" s="61">
        <f t="shared" si="214"/>
        <v>50</v>
      </c>
      <c r="BK40" s="263">
        <f t="shared" si="215"/>
        <v>200</v>
      </c>
      <c r="BL40" s="310" t="str">
        <f t="shared" si="216"/>
        <v/>
      </c>
      <c r="BM40" s="61" t="str">
        <f t="shared" si="217"/>
        <v>P</v>
      </c>
      <c r="BN40" s="61" t="str">
        <f t="shared" si="218"/>
        <v>P</v>
      </c>
      <c r="BO40" s="310" t="str">
        <f t="shared" si="219"/>
        <v>D</v>
      </c>
      <c r="BP40" s="242" t="str">
        <f>IF(details!AE40="","",details!AE40)</f>
        <v>b</v>
      </c>
      <c r="BQ40" s="83" t="str">
        <f t="shared" si="112"/>
        <v>CHEMISTRY</v>
      </c>
      <c r="BR40" s="242">
        <f>IF(details!AF40="","",details!AF40)</f>
        <v>10</v>
      </c>
      <c r="BS40" s="242">
        <f>IF(details!AG40="","",details!AG40)</f>
        <v>10</v>
      </c>
      <c r="BT40" s="242">
        <f>IF(details!AH40="","",details!AH40)</f>
        <v>9</v>
      </c>
      <c r="BU40" s="151">
        <f t="shared" si="113"/>
        <v>29</v>
      </c>
      <c r="BV40" s="479">
        <f>IF(details!AI40="","",details!AI40)</f>
        <v>1</v>
      </c>
      <c r="BW40" s="242">
        <f>IF(details!AJ40="","",details!AJ40)</f>
        <v>50</v>
      </c>
      <c r="BX40" s="242">
        <f>IF(details!AK40="","",details!AK40)</f>
        <v>20</v>
      </c>
      <c r="BY40" s="151">
        <f t="shared" si="114"/>
        <v>70</v>
      </c>
      <c r="BZ40" s="482">
        <f t="shared" si="115"/>
        <v>80</v>
      </c>
      <c r="CA40" s="482">
        <f t="shared" si="116"/>
        <v>100</v>
      </c>
      <c r="CB40" s="242">
        <f>IF(details!AL40="","",details!AL40)</f>
        <v>70</v>
      </c>
      <c r="CC40" s="242">
        <f>IF(details!AM40="","",details!AM40)</f>
        <v>30</v>
      </c>
      <c r="CD40" s="151">
        <f t="shared" si="117"/>
        <v>100</v>
      </c>
      <c r="CE40" s="151">
        <f t="shared" si="118"/>
        <v>150</v>
      </c>
      <c r="CF40" s="151">
        <f t="shared" si="119"/>
        <v>50</v>
      </c>
      <c r="CG40" s="304">
        <f t="shared" si="32"/>
        <v>200</v>
      </c>
      <c r="CH40" s="263">
        <f t="shared" si="220"/>
        <v>0</v>
      </c>
      <c r="CI40" s="310">
        <f t="shared" si="221"/>
        <v>0</v>
      </c>
      <c r="CJ40" s="61">
        <f t="shared" si="222"/>
        <v>70</v>
      </c>
      <c r="CK40" s="61">
        <f t="shared" si="33"/>
        <v>30</v>
      </c>
      <c r="CL40" s="61">
        <f t="shared" si="120"/>
        <v>20</v>
      </c>
      <c r="CM40" s="61">
        <f t="shared" si="223"/>
        <v>150</v>
      </c>
      <c r="CN40" s="61">
        <f t="shared" si="224"/>
        <v>50</v>
      </c>
      <c r="CO40" s="263">
        <f t="shared" si="225"/>
        <v>200</v>
      </c>
      <c r="CP40" s="310" t="str">
        <f t="shared" si="226"/>
        <v/>
      </c>
      <c r="CQ40" s="61" t="str">
        <f t="shared" si="227"/>
        <v>P</v>
      </c>
      <c r="CR40" s="61" t="str">
        <f t="shared" si="228"/>
        <v>P</v>
      </c>
      <c r="CS40" s="310" t="str">
        <f t="shared" si="25"/>
        <v>D</v>
      </c>
      <c r="CT40" s="242" t="str">
        <f>IF(details!AN40="","",details!AN40)</f>
        <v>b</v>
      </c>
      <c r="CU40" s="83" t="str">
        <f t="shared" si="121"/>
        <v>MATHEMATICS</v>
      </c>
      <c r="CV40" s="242">
        <f>IF(details!AO40="","",details!AO40)</f>
        <v>10</v>
      </c>
      <c r="CW40" s="242">
        <f>IF(details!AP40="","",details!AP40)</f>
        <v>10</v>
      </c>
      <c r="CX40" s="242">
        <f>IF(details!AQ40="","",details!AQ40)</f>
        <v>9</v>
      </c>
      <c r="CY40" s="151">
        <f t="shared" si="122"/>
        <v>29</v>
      </c>
      <c r="CZ40" s="479">
        <f>IF(details!AR40="","",details!AR40)</f>
        <v>1</v>
      </c>
      <c r="DA40" s="242">
        <f>IF(details!AS40="","",details!AS40)</f>
        <v>70</v>
      </c>
      <c r="DB40" s="242" t="str">
        <f>IF(details!AT40="","",details!AT40)</f>
        <v/>
      </c>
      <c r="DC40" s="151">
        <f t="shared" si="123"/>
        <v>70</v>
      </c>
      <c r="DD40" s="482">
        <f t="shared" si="124"/>
        <v>100</v>
      </c>
      <c r="DE40" s="482">
        <f t="shared" si="125"/>
        <v>100</v>
      </c>
      <c r="DF40" s="242">
        <f>IF(details!AU40="","",details!AU40)</f>
        <v>18</v>
      </c>
      <c r="DG40" s="242" t="str">
        <f>IF(details!AV40="","",details!AV40)</f>
        <v/>
      </c>
      <c r="DH40" s="151">
        <f t="shared" si="204"/>
        <v>18</v>
      </c>
      <c r="DI40" s="151">
        <f t="shared" si="205"/>
        <v>118</v>
      </c>
      <c r="DJ40" s="151" t="str">
        <f t="shared" si="126"/>
        <v/>
      </c>
      <c r="DK40" s="304">
        <f t="shared" si="206"/>
        <v>118</v>
      </c>
      <c r="DL40" s="263">
        <f t="shared" si="127"/>
        <v>0</v>
      </c>
      <c r="DM40" s="310" t="str">
        <f t="shared" si="128"/>
        <v/>
      </c>
      <c r="DN40" s="61">
        <f t="shared" si="129"/>
        <v>100</v>
      </c>
      <c r="DO40" s="61" t="str">
        <f t="shared" si="26"/>
        <v/>
      </c>
      <c r="DP40" s="61" t="str">
        <f t="shared" si="27"/>
        <v/>
      </c>
      <c r="DQ40" s="61">
        <f t="shared" si="130"/>
        <v>200</v>
      </c>
      <c r="DR40" s="61" t="str">
        <f t="shared" si="131"/>
        <v/>
      </c>
      <c r="DS40" s="263">
        <f t="shared" si="34"/>
        <v>200</v>
      </c>
      <c r="DT40" s="310" t="str">
        <f t="shared" si="132"/>
        <v/>
      </c>
      <c r="DU40" s="61" t="str">
        <f t="shared" si="133"/>
        <v>S</v>
      </c>
      <c r="DV40" s="61" t="str">
        <f t="shared" si="134"/>
        <v/>
      </c>
      <c r="DW40" s="310" t="str">
        <f t="shared" si="135"/>
        <v>S</v>
      </c>
      <c r="DX40" s="61">
        <f t="shared" si="229"/>
        <v>0</v>
      </c>
      <c r="DY40" s="242" t="str">
        <f>IF(details!AW40="","",details!AW40)</f>
        <v>a</v>
      </c>
      <c r="DZ40" s="83" t="str">
        <f t="shared" si="136"/>
        <v>BIOLOGY</v>
      </c>
      <c r="EA40" s="242">
        <f>IF(details!AX40="","",details!AX40)</f>
        <v>10</v>
      </c>
      <c r="EB40" s="242">
        <f>IF(details!AY40="","",details!AY40)</f>
        <v>10</v>
      </c>
      <c r="EC40" s="242">
        <f>IF(details!AZ40="","",details!AZ40)</f>
        <v>10</v>
      </c>
      <c r="ED40" s="151">
        <f t="shared" si="137"/>
        <v>30</v>
      </c>
      <c r="EE40" s="242" t="str">
        <f>IF(details!BA40="","",details!BA40)</f>
        <v/>
      </c>
      <c r="EF40" s="242">
        <f>IF(details!BB40="","",details!BB40)</f>
        <v>50</v>
      </c>
      <c r="EG40" s="242">
        <f>IF(details!BC40="","",details!BC40)</f>
        <v>20</v>
      </c>
      <c r="EH40" s="151">
        <f t="shared" si="138"/>
        <v>70</v>
      </c>
      <c r="EI40" s="482">
        <f t="shared" si="139"/>
        <v>80</v>
      </c>
      <c r="EJ40" s="482">
        <f t="shared" si="140"/>
        <v>100</v>
      </c>
      <c r="EK40" s="242">
        <f>IF(details!BD40="","",details!BD40)</f>
        <v>70</v>
      </c>
      <c r="EL40" s="242">
        <f>IF(details!BE40="","",details!BE40)</f>
        <v>30</v>
      </c>
      <c r="EM40" s="151">
        <f t="shared" si="141"/>
        <v>100</v>
      </c>
      <c r="EN40" s="151">
        <f t="shared" si="142"/>
        <v>150</v>
      </c>
      <c r="EO40" s="151">
        <f t="shared" si="143"/>
        <v>50</v>
      </c>
      <c r="EP40" s="304">
        <f t="shared" si="144"/>
        <v>200</v>
      </c>
      <c r="EQ40" s="263">
        <f t="shared" si="145"/>
        <v>0</v>
      </c>
      <c r="ER40" s="310">
        <f t="shared" si="146"/>
        <v>0</v>
      </c>
      <c r="ES40" s="61">
        <f t="shared" si="147"/>
        <v>70</v>
      </c>
      <c r="ET40" s="61">
        <f t="shared" si="148"/>
        <v>30</v>
      </c>
      <c r="EU40" s="61">
        <f t="shared" si="149"/>
        <v>20</v>
      </c>
      <c r="EV40" s="61">
        <f t="shared" si="150"/>
        <v>150</v>
      </c>
      <c r="EW40" s="61">
        <f t="shared" si="151"/>
        <v>50</v>
      </c>
      <c r="EX40" s="263">
        <f t="shared" si="152"/>
        <v>200</v>
      </c>
      <c r="EY40" s="310"/>
      <c r="EZ40" s="61" t="str">
        <f t="shared" si="153"/>
        <v>P</v>
      </c>
      <c r="FA40" s="61" t="str">
        <f t="shared" si="154"/>
        <v>P</v>
      </c>
      <c r="FB40" s="310" t="str">
        <f t="shared" si="155"/>
        <v>I</v>
      </c>
      <c r="FC40" s="242">
        <f>IF(details!BF40="","",details!BF40)</f>
        <v>10</v>
      </c>
      <c r="FD40" s="242">
        <f>IF(details!BG40="","",details!BG40)</f>
        <v>10</v>
      </c>
      <c r="FE40" s="242">
        <f>IF(details!BH40="","",details!BH40)</f>
        <v>10</v>
      </c>
      <c r="FF40" s="151">
        <f t="shared" si="156"/>
        <v>30</v>
      </c>
      <c r="FG40" s="242">
        <f>IF(details!BI40="","",details!BI40)</f>
        <v>70</v>
      </c>
      <c r="FH40" s="151">
        <f t="shared" si="157"/>
        <v>100</v>
      </c>
      <c r="FI40" s="242">
        <f>IF(details!BJ40="","",details!BJ40)</f>
        <v>100</v>
      </c>
      <c r="FJ40" s="298">
        <f t="shared" si="158"/>
        <v>200</v>
      </c>
      <c r="FK40" s="310">
        <f t="shared" si="159"/>
        <v>0</v>
      </c>
      <c r="FL40" s="310">
        <f t="shared" si="160"/>
        <v>0</v>
      </c>
      <c r="FM40" s="61">
        <f t="shared" si="161"/>
        <v>200</v>
      </c>
      <c r="FN40" s="310" t="str">
        <f t="shared" si="162"/>
        <v/>
      </c>
      <c r="FO40" s="310" t="str">
        <f t="shared" si="35"/>
        <v>A</v>
      </c>
      <c r="FP40" s="242">
        <f>IF(details!BK40="","",details!BK40)</f>
        <v>30</v>
      </c>
      <c r="FQ40" s="242">
        <f>IF(details!BL40="","",details!BL40)</f>
        <v>30</v>
      </c>
      <c r="FR40" s="242">
        <f>IF(details!BM40="","",details!BM40)</f>
        <v>40</v>
      </c>
      <c r="FS40" s="298">
        <f t="shared" si="163"/>
        <v>100</v>
      </c>
      <c r="FT40" s="310">
        <f t="shared" si="164"/>
        <v>0</v>
      </c>
      <c r="FU40" s="310">
        <f t="shared" si="165"/>
        <v>0</v>
      </c>
      <c r="FV40" s="61">
        <f t="shared" si="166"/>
        <v>100</v>
      </c>
      <c r="FW40" s="310" t="str">
        <f t="shared" si="167"/>
        <v/>
      </c>
      <c r="FX40" s="310" t="str">
        <f t="shared" si="36"/>
        <v>A</v>
      </c>
      <c r="FY40" s="310" t="str">
        <f t="shared" si="37"/>
        <v>D</v>
      </c>
      <c r="FZ40" s="310" t="str">
        <f t="shared" si="38"/>
        <v>D</v>
      </c>
      <c r="GA40" s="310" t="str">
        <f t="shared" si="39"/>
        <v>D</v>
      </c>
      <c r="GB40" s="310" t="str">
        <f t="shared" si="40"/>
        <v>D</v>
      </c>
      <c r="GC40" s="310" t="str">
        <f t="shared" si="41"/>
        <v>S</v>
      </c>
      <c r="GD40" s="310">
        <f t="shared" si="168"/>
        <v>0</v>
      </c>
      <c r="GE40" s="310">
        <f t="shared" si="169"/>
        <v>1</v>
      </c>
      <c r="GF40" s="310">
        <f t="shared" si="170"/>
        <v>0</v>
      </c>
      <c r="GG40" s="310">
        <f t="shared" si="171"/>
        <v>0</v>
      </c>
      <c r="GH40" s="310">
        <f t="shared" si="172"/>
        <v>0</v>
      </c>
      <c r="GI40" s="310" t="str">
        <f t="shared" si="173"/>
        <v/>
      </c>
      <c r="GJ40" s="69" t="str">
        <f t="shared" si="42"/>
        <v>SUPPL.</v>
      </c>
      <c r="GK40" s="63">
        <f>IF(details!CT40="","",details!CT40)</f>
        <v>130</v>
      </c>
      <c r="GL40" s="64" t="str">
        <f>IF(details!CU40="","",details!CU40)</f>
        <v/>
      </c>
      <c r="GM40" s="63">
        <f>IF(details!CX40="","",details!CX40)</f>
        <v>206</v>
      </c>
      <c r="GN40" s="64" t="str">
        <f>IF(details!CY40="","",details!CY40)</f>
        <v/>
      </c>
      <c r="GO40" s="63">
        <f>IF(details!DB40="","",details!DB40)</f>
        <v>264</v>
      </c>
      <c r="GP40" s="64" t="str">
        <f>IF(details!DC40="","",details!DC40)</f>
        <v/>
      </c>
      <c r="GQ40" s="63">
        <f>IF(details!DF40="","",details!DF40)</f>
        <v>316</v>
      </c>
      <c r="GR40" s="64" t="str">
        <f>IF(details!DG40="","",details!DG40)</f>
        <v/>
      </c>
      <c r="GS40" s="63">
        <f>IF(details!DJ40="","",details!DJ40)</f>
        <v>362</v>
      </c>
      <c r="GT40" s="64">
        <f>IF(details!DK40="","",details!DK40)</f>
        <v>0</v>
      </c>
      <c r="GU40" s="274">
        <f t="shared" si="207"/>
        <v>0</v>
      </c>
      <c r="GV40" s="242" t="str">
        <f t="shared" si="43"/>
        <v>D</v>
      </c>
      <c r="GW40" s="242" t="str">
        <f t="shared" si="174"/>
        <v/>
      </c>
      <c r="GX40" s="353" t="str">
        <f t="shared" si="44"/>
        <v/>
      </c>
      <c r="GY40" s="242" t="str">
        <f t="shared" si="45"/>
        <v>D</v>
      </c>
      <c r="GZ40" s="72" t="str">
        <f t="shared" si="175"/>
        <v/>
      </c>
      <c r="HA40" s="353" t="str">
        <f t="shared" si="46"/>
        <v/>
      </c>
      <c r="HB40" s="73" t="str">
        <f t="shared" si="47"/>
        <v>D</v>
      </c>
      <c r="HC40" s="242" t="str">
        <f t="shared" si="48"/>
        <v/>
      </c>
      <c r="HD40" s="242" t="str">
        <f t="shared" si="49"/>
        <v>D</v>
      </c>
      <c r="HE40" s="242" t="str">
        <f t="shared" si="50"/>
        <v/>
      </c>
      <c r="HF40" s="242" t="str">
        <f t="shared" si="51"/>
        <v/>
      </c>
      <c r="HG40" s="276" t="str">
        <f t="shared" si="52"/>
        <v/>
      </c>
      <c r="HH40" s="242" t="str">
        <f t="shared" si="53"/>
        <v/>
      </c>
      <c r="HI40" s="242" t="str">
        <f t="shared" si="54"/>
        <v/>
      </c>
      <c r="HJ40" s="242" t="str">
        <f t="shared" si="55"/>
        <v/>
      </c>
      <c r="HK40" s="242" t="str">
        <f t="shared" si="56"/>
        <v/>
      </c>
      <c r="HL40" s="353" t="str">
        <f t="shared" si="57"/>
        <v/>
      </c>
      <c r="HM40" s="73" t="str">
        <f t="shared" si="58"/>
        <v>D</v>
      </c>
      <c r="HN40" s="242" t="str">
        <f t="shared" si="59"/>
        <v/>
      </c>
      <c r="HO40" s="242" t="str">
        <f t="shared" si="60"/>
        <v>D</v>
      </c>
      <c r="HP40" s="242" t="str">
        <f t="shared" si="61"/>
        <v/>
      </c>
      <c r="HQ40" s="242" t="str">
        <f t="shared" si="62"/>
        <v/>
      </c>
      <c r="HR40" s="354" t="str">
        <f t="shared" si="63"/>
        <v/>
      </c>
      <c r="HS40" s="302" t="str">
        <f t="shared" si="64"/>
        <v/>
      </c>
      <c r="HT40" s="242" t="str">
        <f t="shared" si="65"/>
        <v/>
      </c>
      <c r="HU40" s="242" t="str">
        <f t="shared" si="66"/>
        <v/>
      </c>
      <c r="HV40" s="242" t="str">
        <f t="shared" si="67"/>
        <v/>
      </c>
      <c r="HW40" s="353" t="str">
        <f t="shared" si="68"/>
        <v/>
      </c>
      <c r="HX40" s="73" t="str">
        <f t="shared" si="69"/>
        <v>S</v>
      </c>
      <c r="HY40" s="242" t="str">
        <f t="shared" si="70"/>
        <v/>
      </c>
      <c r="HZ40" s="242" t="str">
        <f t="shared" si="71"/>
        <v>S</v>
      </c>
      <c r="IA40" s="242" t="str">
        <f t="shared" si="72"/>
        <v/>
      </c>
      <c r="IB40" s="242" t="str">
        <f t="shared" si="73"/>
        <v/>
      </c>
      <c r="IC40" s="242" t="str">
        <f t="shared" si="74"/>
        <v/>
      </c>
      <c r="ID40" s="242" t="str">
        <f t="shared" si="75"/>
        <v/>
      </c>
      <c r="IE40" s="242" t="str">
        <f t="shared" si="76"/>
        <v/>
      </c>
      <c r="IF40" s="242" t="str">
        <f t="shared" si="77"/>
        <v/>
      </c>
      <c r="IG40" s="242" t="str">
        <f t="shared" si="78"/>
        <v/>
      </c>
      <c r="IH40" s="353" t="str">
        <f t="shared" si="79"/>
        <v/>
      </c>
      <c r="II40" s="242" t="str">
        <f t="shared" si="80"/>
        <v>A</v>
      </c>
      <c r="IJ40" s="242" t="str">
        <f t="shared" si="81"/>
        <v>A</v>
      </c>
      <c r="IK40" s="242" t="str">
        <f t="shared" si="82"/>
        <v xml:space="preserve">    </v>
      </c>
      <c r="IL40" s="242" t="str">
        <f t="shared" si="83"/>
        <v xml:space="preserve">    MATHEMATICS</v>
      </c>
      <c r="IM40" s="242" t="str">
        <f t="shared" si="84"/>
        <v xml:space="preserve">    </v>
      </c>
      <c r="IN40" s="242" t="str">
        <f t="shared" si="85"/>
        <v xml:space="preserve">        </v>
      </c>
      <c r="IO40" s="242" t="str">
        <f t="shared" si="86"/>
        <v xml:space="preserve">HINDI COMPULSORY  PHYSICS CHEMISTRY </v>
      </c>
      <c r="IP40" s="242" t="str">
        <f t="shared" si="87"/>
        <v>SUPPL.</v>
      </c>
      <c r="IQ40" s="62">
        <f t="shared" si="176"/>
        <v>898</v>
      </c>
      <c r="IR40" s="68">
        <f t="shared" si="88"/>
        <v>89.8</v>
      </c>
      <c r="IS40" s="242" t="str">
        <f t="shared" si="89"/>
        <v/>
      </c>
      <c r="IT40" s="70" t="str">
        <f t="shared" si="90"/>
        <v/>
      </c>
      <c r="IU40" s="71" t="str" cm="1">
        <f t="array" ref="IU40">IF(IT40="","",SUMPRODUCT((IT40&lt;IT$9:IT$108)/COUNTIF(IT$9:IT$108,IT$9:IT$108)))</f>
        <v/>
      </c>
      <c r="IV40" s="242" t="str">
        <f>IF(OR(IP40="SUPPL.",IP40="RE-EXAM."),'result subject-wise'!AR40,IP40)</f>
        <v/>
      </c>
      <c r="IW40" s="355" t="str">
        <f t="shared" si="91"/>
        <v/>
      </c>
      <c r="IX40" s="356">
        <f t="shared" si="92"/>
        <v>89.8</v>
      </c>
      <c r="IY40" s="242" t="str">
        <f t="shared" si="28"/>
        <v/>
      </c>
      <c r="IZ40" s="183"/>
      <c r="JA40" s="276" t="str">
        <f t="shared" si="177"/>
        <v/>
      </c>
      <c r="JB40" s="357" t="str">
        <f>'full report'!Y885</f>
        <v/>
      </c>
      <c r="JC40" s="352"/>
      <c r="JD40"/>
      <c r="JE40" s="181" t="s">
        <v>177</v>
      </c>
      <c r="JF40" s="242">
        <f>COUNTIF(IP9:IP108,"FAIL")</f>
        <v>0</v>
      </c>
      <c r="JG40" s="241">
        <f>'result subject-wise'!F117</f>
        <v>0</v>
      </c>
      <c r="JH40" s="966">
        <f>JF40+JG40</f>
        <v>0</v>
      </c>
      <c r="JI40" s="967"/>
      <c r="JJ40" s="276"/>
      <c r="JK40" s="276"/>
      <c r="JL40" s="276"/>
      <c r="JM40" s="276"/>
      <c r="JN40" s="276"/>
      <c r="JO40" s="276"/>
      <c r="JP40" s="276"/>
      <c r="JQ40" s="276"/>
      <c r="JR40" s="276"/>
      <c r="JS40" s="178"/>
      <c r="JT40" s="178"/>
      <c r="JU40" s="178"/>
      <c r="JV40" s="178"/>
      <c r="JW40" s="178"/>
      <c r="JX40" s="178"/>
      <c r="JY40" s="178"/>
      <c r="JZ40" s="178"/>
      <c r="KA40" s="178"/>
      <c r="KB40" s="178"/>
      <c r="KC40" s="178"/>
      <c r="KD40" s="178"/>
      <c r="KE40" s="178"/>
      <c r="KF40" s="178"/>
      <c r="KG40" s="178"/>
      <c r="KH40" s="178"/>
      <c r="KI40" s="276"/>
      <c r="KJ40" s="276"/>
      <c r="KK40" s="276"/>
      <c r="KL40" s="276"/>
      <c r="KM40" s="276"/>
      <c r="KN40" s="276"/>
      <c r="KO40" s="276"/>
      <c r="KP40" s="276"/>
      <c r="KQ40" s="276"/>
      <c r="KR40" s="276"/>
      <c r="KS40" s="276"/>
      <c r="KT40" s="276"/>
      <c r="KU40" s="276"/>
      <c r="KV40" s="276"/>
    </row>
    <row r="41" spans="1:308" s="359" customFormat="1" ht="13" customHeight="1">
      <c r="A41" s="313" t="str">
        <f>IF(details!A41="","",details!A41)</f>
        <v/>
      </c>
      <c r="B41" s="242" t="str">
        <f>IF(details!B41="","",details!B41)</f>
        <v/>
      </c>
      <c r="C41" s="242" t="str">
        <f>IF(details!C41="","",details!C41)</f>
        <v/>
      </c>
      <c r="D41" s="242" t="str">
        <f>IF(details!D41="","",details!D41)</f>
        <v/>
      </c>
      <c r="E41" s="304">
        <f>IF(details!E41="","",details!E41)</f>
        <v>11133</v>
      </c>
      <c r="F41" s="67" t="str">
        <f>IF(details!F41="","",details!F41)</f>
        <v/>
      </c>
      <c r="G41" s="83" t="str">
        <f>IF(details!G41="","",details!G41)</f>
        <v>A 033</v>
      </c>
      <c r="H41" s="83" t="str">
        <f>IF(details!H41="","",details!H41)</f>
        <v>B 033</v>
      </c>
      <c r="I41" s="83" t="str">
        <f>IF(details!I41="","",details!I41)</f>
        <v>C 033</v>
      </c>
      <c r="J41" s="242">
        <f>IF(details!J41="","",details!J41)</f>
        <v>10</v>
      </c>
      <c r="K41" s="242">
        <f>IF(details!K41="","",details!K41)</f>
        <v>10</v>
      </c>
      <c r="L41" s="242">
        <f>IF(details!L41="","",details!L41)</f>
        <v>8</v>
      </c>
      <c r="M41" s="151">
        <f t="shared" si="93"/>
        <v>28</v>
      </c>
      <c r="N41" s="479">
        <f>IF(details!M41="","",details!M41)</f>
        <v>2</v>
      </c>
      <c r="O41" s="242">
        <f>IF(details!N41="","",details!N41)</f>
        <v>70</v>
      </c>
      <c r="P41" s="151">
        <f t="shared" si="94"/>
        <v>100</v>
      </c>
      <c r="Q41" s="242">
        <f>IF(details!O41="","",details!O41)</f>
        <v>100</v>
      </c>
      <c r="R41" s="298">
        <f t="shared" si="95"/>
        <v>200</v>
      </c>
      <c r="S41" s="310">
        <f t="shared" si="211"/>
        <v>0</v>
      </c>
      <c r="T41" s="61">
        <f t="shared" si="20"/>
        <v>200</v>
      </c>
      <c r="U41" s="310" t="str">
        <f t="shared" ref="U41:U72" si="230">IF(AND(OR(J41="ab",J41="ml"),OR(K41="ab",K41="ml"),OR(L41="ab",L41="ml")),"AB",IF(AND(OR(J41="ab",J41="ml"),OR(K41="ab",K41="ml"),OR(O41="ab",O41="ml")),"AB",IF(AND(OR(J41="ab",J41="ml"),OR(O41="ab",O41="ml"),OR(L41="ab",L41="ml")),"AB",IF(AND(OR(O41="ab",O41="ml"),OR(K41="ab",K41="ml"),OR(L41="ab",L41="ml")),"AB",""))))</f>
        <v/>
      </c>
      <c r="V41" s="310" t="str">
        <f t="shared" si="21"/>
        <v>P</v>
      </c>
      <c r="W41" s="310" t="str">
        <f t="shared" ref="W41:W72" si="231">IF(OR(V41="",V41=0,V41="S",V41="RE",V41="F",V41="AB"),V41,IF(R41&gt;=75%*T41,"D",IF(R41&gt;=60%*T41,"I",IF(R41&gt;=48%*T41,"II",IF(R41&gt;=36%*T41,"III",V41)))))</f>
        <v>D</v>
      </c>
      <c r="X41" s="242">
        <f>IF(details!P41="","",details!P41)</f>
        <v>10</v>
      </c>
      <c r="Y41" s="242">
        <f>IF(details!Q41="","",details!Q41)</f>
        <v>10</v>
      </c>
      <c r="Z41" s="242">
        <f>IF(details!R41="","",details!R41)</f>
        <v>8</v>
      </c>
      <c r="AA41" s="151">
        <f t="shared" si="96"/>
        <v>28</v>
      </c>
      <c r="AB41" s="479">
        <f>IF(details!S41="","",details!S41)</f>
        <v>2</v>
      </c>
      <c r="AC41" s="242">
        <f>IF(details!T41="","",details!T41)</f>
        <v>70</v>
      </c>
      <c r="AD41" s="151">
        <f t="shared" si="97"/>
        <v>100</v>
      </c>
      <c r="AE41" s="242">
        <f>IF(details!U41="","",details!U41)</f>
        <v>100</v>
      </c>
      <c r="AF41" s="298">
        <f t="shared" si="98"/>
        <v>200</v>
      </c>
      <c r="AG41" s="310">
        <f t="shared" si="210"/>
        <v>0</v>
      </c>
      <c r="AH41" s="61">
        <f t="shared" si="22"/>
        <v>200</v>
      </c>
      <c r="AI41" s="310" t="str">
        <f t="shared" ref="AI41:AI72" si="232">IF(AND(OR(X41="ab",X41="ml"),OR(Y41="ab",Y41="ml"),OR(Z41="ab",Z41="ml")),"AB",IF(AND(OR(X41="ab",X41="ml"),OR(Y41="ab",Y41="ml"),OR(AC41="ab",AC41="ml")),"AB",IF(AND(OR(X41="ab",X41="ml"),OR(AC41="ab",AC41="ml"),OR(Z41="ab",Z41="ml")),"AB",IF(AND(OR(AC41="ab",AC41="ml"),OR(Y41="ab",Y41="ml"),OR(Z41="ab",Z41="ml")),"AB",""))))</f>
        <v/>
      </c>
      <c r="AJ41" s="310" t="str">
        <f t="shared" si="99"/>
        <v>P</v>
      </c>
      <c r="AK41" s="310" t="str">
        <f t="shared" si="100"/>
        <v>D</v>
      </c>
      <c r="AL41" s="242" t="str">
        <f>IF(details!V41="","",details!V41)</f>
        <v>b</v>
      </c>
      <c r="AM41" s="83" t="str">
        <f t="shared" si="101"/>
        <v>PHYSICS</v>
      </c>
      <c r="AN41" s="242">
        <f>IF(details!W41="","",details!W41)</f>
        <v>10</v>
      </c>
      <c r="AO41" s="242">
        <f>IF(details!X41="","",details!X41)</f>
        <v>10</v>
      </c>
      <c r="AP41" s="242">
        <f>IF(details!Y41="","",details!Y41)</f>
        <v>9</v>
      </c>
      <c r="AQ41" s="151">
        <f t="shared" si="102"/>
        <v>29</v>
      </c>
      <c r="AR41" s="479">
        <f>IF(details!Z41="","",details!Z41)</f>
        <v>1</v>
      </c>
      <c r="AS41" s="242">
        <f>IF(details!AA41="","",details!AA41)</f>
        <v>30</v>
      </c>
      <c r="AT41" s="242">
        <f>IF(details!AB41="","",details!AB41)</f>
        <v>20</v>
      </c>
      <c r="AU41" s="151">
        <f t="shared" si="103"/>
        <v>50</v>
      </c>
      <c r="AV41" s="482">
        <f t="shared" si="23"/>
        <v>60</v>
      </c>
      <c r="AW41" s="482">
        <f t="shared" si="24"/>
        <v>80</v>
      </c>
      <c r="AX41" s="242">
        <f>IF(details!AC41="","",details!AC41)</f>
        <v>70</v>
      </c>
      <c r="AY41" s="242">
        <f>IF(details!AD41="","",details!AD41)</f>
        <v>30</v>
      </c>
      <c r="AZ41" s="151">
        <f t="shared" si="104"/>
        <v>100</v>
      </c>
      <c r="BA41" s="151">
        <f t="shared" si="105"/>
        <v>130</v>
      </c>
      <c r="BB41" s="151">
        <f t="shared" si="106"/>
        <v>50</v>
      </c>
      <c r="BC41" s="304">
        <f t="shared" si="107"/>
        <v>180</v>
      </c>
      <c r="BD41" s="263">
        <f t="shared" si="108"/>
        <v>0</v>
      </c>
      <c r="BE41" s="310">
        <f t="shared" si="109"/>
        <v>0</v>
      </c>
      <c r="BF41" s="61">
        <f t="shared" si="212"/>
        <v>70</v>
      </c>
      <c r="BG41" s="61">
        <f t="shared" si="110"/>
        <v>30</v>
      </c>
      <c r="BH41" s="61">
        <f t="shared" si="111"/>
        <v>20</v>
      </c>
      <c r="BI41" s="61">
        <f t="shared" si="213"/>
        <v>150</v>
      </c>
      <c r="BJ41" s="61">
        <f t="shared" si="214"/>
        <v>50</v>
      </c>
      <c r="BK41" s="263">
        <f t="shared" si="215"/>
        <v>200</v>
      </c>
      <c r="BL41" s="310" t="str">
        <f t="shared" si="216"/>
        <v/>
      </c>
      <c r="BM41" s="61" t="str">
        <f t="shared" si="217"/>
        <v>P</v>
      </c>
      <c r="BN41" s="61" t="str">
        <f t="shared" si="218"/>
        <v>P</v>
      </c>
      <c r="BO41" s="310" t="str">
        <f t="shared" si="219"/>
        <v>D</v>
      </c>
      <c r="BP41" s="242" t="str">
        <f>IF(details!AE41="","",details!AE41)</f>
        <v>b</v>
      </c>
      <c r="BQ41" s="83" t="str">
        <f t="shared" si="112"/>
        <v>CHEMISTRY</v>
      </c>
      <c r="BR41" s="242">
        <f>IF(details!AF41="","",details!AF41)</f>
        <v>10</v>
      </c>
      <c r="BS41" s="242">
        <f>IF(details!AG41="","",details!AG41)</f>
        <v>10</v>
      </c>
      <c r="BT41" s="242">
        <f>IF(details!AH41="","",details!AH41)</f>
        <v>9</v>
      </c>
      <c r="BU41" s="151">
        <f t="shared" si="113"/>
        <v>29</v>
      </c>
      <c r="BV41" s="479">
        <f>IF(details!AI41="","",details!AI41)</f>
        <v>1</v>
      </c>
      <c r="BW41" s="242">
        <f>IF(details!AJ41="","",details!AJ41)</f>
        <v>50</v>
      </c>
      <c r="BX41" s="242">
        <f>IF(details!AK41="","",details!AK41)</f>
        <v>20</v>
      </c>
      <c r="BY41" s="151">
        <f t="shared" si="114"/>
        <v>70</v>
      </c>
      <c r="BZ41" s="482">
        <f t="shared" si="115"/>
        <v>80</v>
      </c>
      <c r="CA41" s="482">
        <f t="shared" si="116"/>
        <v>100</v>
      </c>
      <c r="CB41" s="242">
        <f>IF(details!AL41="","",details!AL41)</f>
        <v>70</v>
      </c>
      <c r="CC41" s="242">
        <f>IF(details!AM41="","",details!AM41)</f>
        <v>30</v>
      </c>
      <c r="CD41" s="151">
        <f t="shared" si="117"/>
        <v>100</v>
      </c>
      <c r="CE41" s="151">
        <f t="shared" si="118"/>
        <v>150</v>
      </c>
      <c r="CF41" s="151">
        <f t="shared" si="119"/>
        <v>50</v>
      </c>
      <c r="CG41" s="304">
        <f t="shared" ref="CG41:CG72" si="233">IF(AND(CE41="",CF41=""),"",SUM(CE41:CF41))</f>
        <v>200</v>
      </c>
      <c r="CH41" s="263">
        <f t="shared" si="220"/>
        <v>0</v>
      </c>
      <c r="CI41" s="310">
        <f t="shared" si="221"/>
        <v>0</v>
      </c>
      <c r="CJ41" s="61">
        <f t="shared" si="222"/>
        <v>70</v>
      </c>
      <c r="CK41" s="61">
        <f t="shared" ref="CK41:CK72" si="234">IF(OR($E41="NSO",$E41="",CE41=""),"",IF(AND(BX41="",CC41=""),"",IF(OR(BQ41=CD$3,BQ41=CF$3),CC$8,CC$7)))</f>
        <v>30</v>
      </c>
      <c r="CL41" s="61">
        <f t="shared" si="120"/>
        <v>20</v>
      </c>
      <c r="CM41" s="61">
        <f t="shared" si="223"/>
        <v>150</v>
      </c>
      <c r="CN41" s="61">
        <f t="shared" si="224"/>
        <v>50</v>
      </c>
      <c r="CO41" s="263">
        <f t="shared" si="225"/>
        <v>200</v>
      </c>
      <c r="CP41" s="310" t="str">
        <f t="shared" si="226"/>
        <v/>
      </c>
      <c r="CQ41" s="61" t="str">
        <f t="shared" si="227"/>
        <v>P</v>
      </c>
      <c r="CR41" s="61" t="str">
        <f t="shared" si="228"/>
        <v>P</v>
      </c>
      <c r="CS41" s="310" t="str">
        <f t="shared" si="25"/>
        <v>D</v>
      </c>
      <c r="CT41" s="242" t="str">
        <f>IF(details!AN41="","",details!AN41)</f>
        <v>b</v>
      </c>
      <c r="CU41" s="83" t="str">
        <f t="shared" si="121"/>
        <v>MATHEMATICS</v>
      </c>
      <c r="CV41" s="242">
        <f>IF(details!AO41="","",details!AO41)</f>
        <v>10</v>
      </c>
      <c r="CW41" s="242">
        <f>IF(details!AP41="","",details!AP41)</f>
        <v>10</v>
      </c>
      <c r="CX41" s="242">
        <f>IF(details!AQ41="","",details!AQ41)</f>
        <v>9</v>
      </c>
      <c r="CY41" s="151">
        <f t="shared" si="122"/>
        <v>29</v>
      </c>
      <c r="CZ41" s="479">
        <f>IF(details!AR41="","",details!AR41)</f>
        <v>1</v>
      </c>
      <c r="DA41" s="242">
        <f>IF(details!AS41="","",details!AS41)</f>
        <v>70</v>
      </c>
      <c r="DB41" s="242" t="str">
        <f>IF(details!AT41="","",details!AT41)</f>
        <v/>
      </c>
      <c r="DC41" s="151">
        <f t="shared" si="123"/>
        <v>70</v>
      </c>
      <c r="DD41" s="482">
        <f t="shared" si="124"/>
        <v>100</v>
      </c>
      <c r="DE41" s="482">
        <f t="shared" si="125"/>
        <v>100</v>
      </c>
      <c r="DF41" s="242">
        <f>IF(details!AU41="","",details!AU41)</f>
        <v>18</v>
      </c>
      <c r="DG41" s="242" t="str">
        <f>IF(details!AV41="","",details!AV41)</f>
        <v/>
      </c>
      <c r="DH41" s="151">
        <f t="shared" si="204"/>
        <v>18</v>
      </c>
      <c r="DI41" s="151">
        <f t="shared" si="205"/>
        <v>118</v>
      </c>
      <c r="DJ41" s="151" t="str">
        <f t="shared" si="126"/>
        <v/>
      </c>
      <c r="DK41" s="304">
        <f t="shared" si="206"/>
        <v>118</v>
      </c>
      <c r="DL41" s="263">
        <f t="shared" si="127"/>
        <v>0</v>
      </c>
      <c r="DM41" s="310" t="str">
        <f t="shared" si="128"/>
        <v/>
      </c>
      <c r="DN41" s="61">
        <f t="shared" si="129"/>
        <v>100</v>
      </c>
      <c r="DO41" s="61" t="str">
        <f t="shared" si="26"/>
        <v/>
      </c>
      <c r="DP41" s="61" t="str">
        <f t="shared" si="27"/>
        <v/>
      </c>
      <c r="DQ41" s="61">
        <f t="shared" si="130"/>
        <v>200</v>
      </c>
      <c r="DR41" s="61" t="str">
        <f t="shared" si="131"/>
        <v/>
      </c>
      <c r="DS41" s="263">
        <f t="shared" ref="DS41:DS72" si="235">IF(OR(E41="",E41="nso"),"",IF(OR(DF41="ML",DG41="ML"),"",IF(OR(CT41="g",CT41="h"),SUM(SUM(DQ41,DR41),20%*DE$8),SUM(DQ41,DR41))))</f>
        <v>200</v>
      </c>
      <c r="DT41" s="310" t="str">
        <f t="shared" si="132"/>
        <v/>
      </c>
      <c r="DU41" s="61" t="str">
        <f t="shared" si="133"/>
        <v>S</v>
      </c>
      <c r="DV41" s="61" t="str">
        <f t="shared" si="134"/>
        <v/>
      </c>
      <c r="DW41" s="310" t="str">
        <f t="shared" si="135"/>
        <v>S</v>
      </c>
      <c r="DX41" s="61">
        <f t="shared" si="229"/>
        <v>0</v>
      </c>
      <c r="DY41" s="242" t="str">
        <f>IF(details!AW41="","",details!AW41)</f>
        <v>a</v>
      </c>
      <c r="DZ41" s="83" t="str">
        <f t="shared" si="136"/>
        <v>BIOLOGY</v>
      </c>
      <c r="EA41" s="242">
        <f>IF(details!AX41="","",details!AX41)</f>
        <v>10</v>
      </c>
      <c r="EB41" s="242">
        <f>IF(details!AY41="","",details!AY41)</f>
        <v>10</v>
      </c>
      <c r="EC41" s="242">
        <f>IF(details!AZ41="","",details!AZ41)</f>
        <v>10</v>
      </c>
      <c r="ED41" s="151">
        <f t="shared" si="137"/>
        <v>30</v>
      </c>
      <c r="EE41" s="242" t="str">
        <f>IF(details!BA41="","",details!BA41)</f>
        <v/>
      </c>
      <c r="EF41" s="242">
        <f>IF(details!BB41="","",details!BB41)</f>
        <v>50</v>
      </c>
      <c r="EG41" s="242">
        <f>IF(details!BC41="","",details!BC41)</f>
        <v>20</v>
      </c>
      <c r="EH41" s="151">
        <f t="shared" si="138"/>
        <v>70</v>
      </c>
      <c r="EI41" s="482">
        <f t="shared" si="139"/>
        <v>80</v>
      </c>
      <c r="EJ41" s="482">
        <f t="shared" si="140"/>
        <v>100</v>
      </c>
      <c r="EK41" s="242">
        <f>IF(details!BD41="","",details!BD41)</f>
        <v>70</v>
      </c>
      <c r="EL41" s="242">
        <f>IF(details!BE41="","",details!BE41)</f>
        <v>30</v>
      </c>
      <c r="EM41" s="151">
        <f t="shared" si="141"/>
        <v>100</v>
      </c>
      <c r="EN41" s="151">
        <f t="shared" si="142"/>
        <v>150</v>
      </c>
      <c r="EO41" s="151">
        <f t="shared" si="143"/>
        <v>50</v>
      </c>
      <c r="EP41" s="304">
        <f t="shared" si="144"/>
        <v>200</v>
      </c>
      <c r="EQ41" s="263">
        <f t="shared" si="145"/>
        <v>0</v>
      </c>
      <c r="ER41" s="310">
        <f t="shared" si="146"/>
        <v>0</v>
      </c>
      <c r="ES41" s="61">
        <f t="shared" si="147"/>
        <v>70</v>
      </c>
      <c r="ET41" s="61">
        <f t="shared" si="148"/>
        <v>30</v>
      </c>
      <c r="EU41" s="61">
        <f t="shared" si="149"/>
        <v>20</v>
      </c>
      <c r="EV41" s="61">
        <f t="shared" si="150"/>
        <v>150</v>
      </c>
      <c r="EW41" s="61">
        <f t="shared" si="151"/>
        <v>50</v>
      </c>
      <c r="EX41" s="263">
        <f t="shared" si="152"/>
        <v>200</v>
      </c>
      <c r="EY41" s="310"/>
      <c r="EZ41" s="61" t="str">
        <f t="shared" si="153"/>
        <v>P</v>
      </c>
      <c r="FA41" s="61" t="str">
        <f t="shared" si="154"/>
        <v>P</v>
      </c>
      <c r="FB41" s="310" t="str">
        <f t="shared" si="155"/>
        <v>I</v>
      </c>
      <c r="FC41" s="242">
        <f>IF(details!BF41="","",details!BF41)</f>
        <v>10</v>
      </c>
      <c r="FD41" s="242">
        <f>IF(details!BG41="","",details!BG41)</f>
        <v>10</v>
      </c>
      <c r="FE41" s="242">
        <f>IF(details!BH41="","",details!BH41)</f>
        <v>10</v>
      </c>
      <c r="FF41" s="151">
        <f t="shared" si="156"/>
        <v>30</v>
      </c>
      <c r="FG41" s="242">
        <f>IF(details!BI41="","",details!BI41)</f>
        <v>70</v>
      </c>
      <c r="FH41" s="151">
        <f t="shared" si="157"/>
        <v>100</v>
      </c>
      <c r="FI41" s="242">
        <f>IF(details!BJ41="","",details!BJ41)</f>
        <v>100</v>
      </c>
      <c r="FJ41" s="298">
        <f t="shared" si="158"/>
        <v>200</v>
      </c>
      <c r="FK41" s="310">
        <f t="shared" si="159"/>
        <v>0</v>
      </c>
      <c r="FL41" s="310">
        <f t="shared" si="160"/>
        <v>0</v>
      </c>
      <c r="FM41" s="61">
        <f t="shared" si="161"/>
        <v>200</v>
      </c>
      <c r="FN41" s="310" t="str">
        <f t="shared" si="162"/>
        <v/>
      </c>
      <c r="FO41" s="310" t="str">
        <f t="shared" ref="FO41:FO72" si="236">IF(OR($E41="NSO",$E41=0,FI41=""),"",IF(OR(FN41="AB",FI41="ab"),"AB",IF(AND(GJ41="FAIL",(OR(FI41="ml",FI41&lt;20%*$FI$6,FJ41&lt;36%*FM41))),"F",IF(OR(FI41="ML",FI41&lt;20%*$FI$6,FJ41&lt;36%*FM41),"RE",IF(FJ41&gt;80%*FM41,"A",IF(FJ41&gt;60%*FM41,"B",IF(FJ41&gt;40%*FM41,"C","D")))))))</f>
        <v>A</v>
      </c>
      <c r="FP41" s="242">
        <f>IF(details!BK41="","",details!BK41)</f>
        <v>30</v>
      </c>
      <c r="FQ41" s="242">
        <f>IF(details!BL41="","",details!BL41)</f>
        <v>30</v>
      </c>
      <c r="FR41" s="242">
        <f>IF(details!BM41="","",details!BM41)</f>
        <v>40</v>
      </c>
      <c r="FS41" s="298">
        <f t="shared" si="163"/>
        <v>100</v>
      </c>
      <c r="FT41" s="310">
        <f t="shared" si="164"/>
        <v>0</v>
      </c>
      <c r="FU41" s="310">
        <f t="shared" si="165"/>
        <v>0</v>
      </c>
      <c r="FV41" s="61">
        <f t="shared" si="166"/>
        <v>100</v>
      </c>
      <c r="FW41" s="310" t="str">
        <f t="shared" si="167"/>
        <v/>
      </c>
      <c r="FX41" s="310" t="str">
        <f t="shared" ref="FX41:FX72" si="237">IF(OR($E41="NSO",$E41=0,FR41=""),"",IF(OR(FW41="AB",FR41="ab"),"AB",IF(AND(GJ41="FAIL",(OR(FR41="ml",FR41&lt;20%*$FR$6,FS41&lt;36%*FV41))),"F",IF(OR(FR41="ML",FR41&lt;20%*$FR$6,FS41&lt;36%*FV41),"RE",IF(FS41&gt;80%*FV41,"A",IF(FS41&gt;60%*FV41,"B",IF(FS41&gt;40%*FV41,"C","D")))))))</f>
        <v>A</v>
      </c>
      <c r="FY41" s="310" t="str">
        <f t="shared" ref="FY41:FY72" si="238">W41</f>
        <v>D</v>
      </c>
      <c r="FZ41" s="310" t="str">
        <f t="shared" ref="FZ41:FZ72" si="239">AK41</f>
        <v>D</v>
      </c>
      <c r="GA41" s="310" t="str">
        <f t="shared" ref="GA41:GA72" si="240">BO41</f>
        <v>D</v>
      </c>
      <c r="GB41" s="310" t="str">
        <f t="shared" ref="GB41:GB72" si="241">CS41</f>
        <v>D</v>
      </c>
      <c r="GC41" s="310" t="str">
        <f t="shared" ref="GC41:GC72" si="242">DW41</f>
        <v>S</v>
      </c>
      <c r="GD41" s="310">
        <f t="shared" si="168"/>
        <v>0</v>
      </c>
      <c r="GE41" s="310">
        <f t="shared" si="169"/>
        <v>1</v>
      </c>
      <c r="GF41" s="310">
        <f t="shared" si="170"/>
        <v>0</v>
      </c>
      <c r="GG41" s="310">
        <f t="shared" si="171"/>
        <v>0</v>
      </c>
      <c r="GH41" s="310">
        <f t="shared" si="172"/>
        <v>0</v>
      </c>
      <c r="GI41" s="310" t="str">
        <f t="shared" si="173"/>
        <v/>
      </c>
      <c r="GJ41" s="69" t="str">
        <f t="shared" ref="GJ41:GJ72" si="243">IF(E41="NSO","NSO",IF(OR(E41="",E41=0,Q41="",AE41="",AX41="",CB41="",DF41=""),"",IF(OR(GD41&gt;0,(GE41+GF41+GG41)&gt;2),"FAIL",IF(GH41&gt;0,"RE-EXAM.",IF(OR(GE41&gt;0,GF41&gt;1),"SUPPL.",IF(AND(GF41&gt;0,GG41&gt;0),"SUPPL.",IF((GF41+GG41)&gt;0,"PASS BY GRACE","PASS")))))))</f>
        <v>SUPPL.</v>
      </c>
      <c r="GK41" s="63">
        <f>IF(details!CT41="","",details!CT41)</f>
        <v>130</v>
      </c>
      <c r="GL41" s="64" t="str">
        <f>IF(details!CU41="","",details!CU41)</f>
        <v/>
      </c>
      <c r="GM41" s="63">
        <f>IF(details!CX41="","",details!CX41)</f>
        <v>206</v>
      </c>
      <c r="GN41" s="64" t="str">
        <f>IF(details!CY41="","",details!CY41)</f>
        <v/>
      </c>
      <c r="GO41" s="63">
        <f>IF(details!DB41="","",details!DB41)</f>
        <v>264</v>
      </c>
      <c r="GP41" s="64" t="str">
        <f>IF(details!DC41="","",details!DC41)</f>
        <v/>
      </c>
      <c r="GQ41" s="63">
        <f>IF(details!DF41="","",details!DF41)</f>
        <v>316</v>
      </c>
      <c r="GR41" s="64" t="str">
        <f>IF(details!DG41="","",details!DG41)</f>
        <v/>
      </c>
      <c r="GS41" s="63">
        <f>IF(details!DJ41="","",details!DJ41)</f>
        <v>362</v>
      </c>
      <c r="GT41" s="64">
        <f>IF(details!DK41="","",details!DK41)</f>
        <v>0</v>
      </c>
      <c r="GU41" s="274">
        <f t="shared" si="207"/>
        <v>0</v>
      </c>
      <c r="GV41" s="242" t="str">
        <f t="shared" ref="GV41:GV72" si="244">IF(AND(GJ41="FAIL",(OR(FY41="G1",FY41="G2",FY41="S",FY41="RE"))),"F",IF(AND(GJ41="RE-EXAM.",(OR(FY41="G1",FY41="G2",FY41="S"))),"S",IF(AND(GJ41="SUPPL.",(OR(FY41="G1",FY41="G2"))),"S",IF(AND(GJ41="PASS BY GRACE",(OR(FY41="G1",FY41="G2"))),"G",FY41))))</f>
        <v>D</v>
      </c>
      <c r="GW41" s="242" t="str">
        <f t="shared" si="174"/>
        <v/>
      </c>
      <c r="GX41" s="353" t="str">
        <f t="shared" ref="GX41:GX72" si="245">IF(GV41="G",ROUNDUP(36%*T41-R41,0),"")</f>
        <v/>
      </c>
      <c r="GY41" s="242" t="str">
        <f t="shared" ref="GY41:GY72" si="246">IF(AND(GJ41="FAIL",(OR(FZ41="G1",FZ41="G2",FZ41="S",FZ41="RE"))),"F",IF(AND(GJ41="RE-EXAM.",(OR(FZ41="G1",FZ41="G2",FZ41="S"))),"S",IF(AND(GJ41="SUPPL.",(OR(FZ41="G1",FZ41="G2"))),"S",IF(AND(GJ41="PASS BY GRACE",(OR(FZ41="G1",FZ41="G2"))),"G",FZ41))))</f>
        <v>D</v>
      </c>
      <c r="GZ41" s="72" t="str">
        <f t="shared" si="175"/>
        <v/>
      </c>
      <c r="HA41" s="353" t="str">
        <f t="shared" ref="HA41:HA72" si="247">IF(GY41="G",ROUNDUP(36%*AH41-AF41,0),"")</f>
        <v/>
      </c>
      <c r="HB41" s="73" t="str">
        <f t="shared" ref="HB41:HB72" si="248">IF(AND(GJ41="FAIL",(OR(GA41="G1",GA41="G2",GA41="S",GA41="RE"))),"F",IF(AND(GJ41="RE-EXAM.",(OR(GA41="G1",GA41="G2",GA41="S"))),"S",IF(AND(GJ41="SUPPL.",(OR(GA41="G1",GA41="G2"))),"S",IF(AND(GJ41="PASS BY GRACE",(OR(GA41="G1",GA41="G2"))),"G",GA41))))</f>
        <v>D</v>
      </c>
      <c r="HC41" s="242" t="str">
        <f t="shared" ref="HC41:HC72" si="249">IF(AL41="a",HB41,"")</f>
        <v/>
      </c>
      <c r="HD41" s="242" t="str">
        <f t="shared" ref="HD41:HD72" si="250">IF(AL41="b",HB41,"")</f>
        <v>D</v>
      </c>
      <c r="HE41" s="242" t="str">
        <f t="shared" ref="HE41:HE72" si="251">IF(AL41="c",HB41,"")</f>
        <v/>
      </c>
      <c r="HF41" s="242" t="str">
        <f t="shared" ref="HF41:HF72" si="252">IF(AL41="d",HB41,"")</f>
        <v/>
      </c>
      <c r="HG41" s="276" t="str">
        <f t="shared" ref="HG41:HG72" si="253">IF(AL41="e",HB41,"")</f>
        <v/>
      </c>
      <c r="HH41" s="242" t="str">
        <f t="shared" ref="HH41:HH72" si="254">IF(AL41="f",HB41,"")</f>
        <v/>
      </c>
      <c r="HI41" s="242" t="str">
        <f t="shared" ref="HI41:HI72" si="255">IF(AL41="g",HB41,"")</f>
        <v/>
      </c>
      <c r="HJ41" s="242" t="str">
        <f t="shared" ref="HJ41:HJ72" si="256">IF(AL41="h",HB41,"")</f>
        <v/>
      </c>
      <c r="HK41" s="242" t="str">
        <f t="shared" ref="HK41:HK72" si="257">IF(HB41="G",",+","")</f>
        <v/>
      </c>
      <c r="HL41" s="353" t="str">
        <f t="shared" ref="HL41:HL72" si="258">IF(HB41="G",ROUNDUP(36%*BI41-BA41,0),"")</f>
        <v/>
      </c>
      <c r="HM41" s="73" t="str">
        <f t="shared" ref="HM41:HM72" si="259">IF(AND(GJ41="FAIL",(OR(GB41="G1",GB41="G2",GB41="S",GB41="RE",))),"F",IF(AND(GJ41="RE-EXAM.",(OR(GB41="G1",GB41="G2",GB41="S"))),"S",IF(AND(GJ41="SUPPL.",(OR(GB41="G1",GB41="G2"))),"S",IF(AND(GJ41="PASS BY GRACE",(OR(GB41="G1",GB41="G2"))),"G",GB41))))</f>
        <v>D</v>
      </c>
      <c r="HN41" s="242" t="str">
        <f t="shared" ref="HN41:HN72" si="260">IF(BP41="a",HM41,"")</f>
        <v/>
      </c>
      <c r="HO41" s="242" t="str">
        <f t="shared" ref="HO41:HO72" si="261">IF(BP41="b",HM41,"")</f>
        <v>D</v>
      </c>
      <c r="HP41" s="242" t="str">
        <f t="shared" ref="HP41:HP72" si="262">IF(BP41="c",HM41,"")</f>
        <v/>
      </c>
      <c r="HQ41" s="242" t="str">
        <f t="shared" ref="HQ41:HQ72" si="263">IF(BP41="d",HM41,"")</f>
        <v/>
      </c>
      <c r="HR41" s="354" t="str">
        <f t="shared" ref="HR41:HR72" si="264">IF(BP41="e",HM41,"")</f>
        <v/>
      </c>
      <c r="HS41" s="302" t="str">
        <f t="shared" ref="HS41:HS72" si="265">IF(BP41="f",HM41,"")</f>
        <v/>
      </c>
      <c r="HT41" s="242" t="str">
        <f t="shared" ref="HT41:HT72" si="266">IF(BP41="g",HM41,"")</f>
        <v/>
      </c>
      <c r="HU41" s="242" t="str">
        <f t="shared" ref="HU41:HU72" si="267">IF(BP41="h",HM41,"")</f>
        <v/>
      </c>
      <c r="HV41" s="242" t="str">
        <f t="shared" ref="HV41:HV72" si="268">IF(HM41="G",",+","")</f>
        <v/>
      </c>
      <c r="HW41" s="353" t="str">
        <f t="shared" ref="HW41:HW72" si="269">IF(HM41="G",ROUNDUP(36%*CM41-CE41,0),"")</f>
        <v/>
      </c>
      <c r="HX41" s="73" t="str">
        <f t="shared" ref="HX41:HX72" si="270">IF(AND(GJ41="FAIL",(OR(GC41="G1",GC41="G2",GC41="S",GC41="RE"))),"F",IF(AND(GJ41="RE-EXAM.",(OR(GC41="G1",GC41="G2",GC41="S"))),"S",IF(AND(GJ41="SUPPL.",(OR(GC41="G1",GC41="G2"))),"S",IF(AND(GJ41="PASS BY GRACE",(OR(GC41="G1",GC41="G2"))),"G",GC41))))</f>
        <v>S</v>
      </c>
      <c r="HY41" s="242" t="str">
        <f t="shared" ref="HY41:HY72" si="271">IF(CT41="a",HX41,"")</f>
        <v/>
      </c>
      <c r="HZ41" s="242" t="str">
        <f t="shared" ref="HZ41:HZ72" si="272">IF(CT41="b",HX41,"")</f>
        <v>S</v>
      </c>
      <c r="IA41" s="242" t="str">
        <f t="shared" ref="IA41:IA72" si="273">IF(CT41="c",HX41,"")</f>
        <v/>
      </c>
      <c r="IB41" s="242" t="str">
        <f t="shared" ref="IB41:IB72" si="274">IF(CT41="d",HX41,"")</f>
        <v/>
      </c>
      <c r="IC41" s="242" t="str">
        <f t="shared" ref="IC41:IC72" si="275">IF(CT41="e",HX41,"")</f>
        <v/>
      </c>
      <c r="ID41" s="242" t="str">
        <f t="shared" ref="ID41:ID72" si="276">IF(CT41="f",HX41,"")</f>
        <v/>
      </c>
      <c r="IE41" s="242" t="str">
        <f t="shared" ref="IE41:IE72" si="277">IF(CT41="g",HX41,"")</f>
        <v/>
      </c>
      <c r="IF41" s="242" t="str">
        <f t="shared" ref="IF41:IF72" si="278">IF(CT41="h",HX41,"")</f>
        <v/>
      </c>
      <c r="IG41" s="242" t="str">
        <f t="shared" ref="IG41:IG72" si="279">IF(HX41="G",",+","")</f>
        <v/>
      </c>
      <c r="IH41" s="353" t="str">
        <f t="shared" ref="IH41:IH72" si="280">IF(HX41="G",ROUNDUP(36%*DQ41-DI41,0),"")</f>
        <v/>
      </c>
      <c r="II41" s="242" t="str">
        <f t="shared" ref="II41:II72" si="281">IF(AND(GJ41="FAIL",FO41="RE"),"F",FO41)</f>
        <v>A</v>
      </c>
      <c r="IJ41" s="242" t="str">
        <f t="shared" ref="IJ41:IJ72" si="282">IF(AND(GJ41="FAIL",FX41="RE"),"F",FX41)</f>
        <v>A</v>
      </c>
      <c r="IK41" s="242" t="str">
        <f t="shared" ref="IK41:IK72" si="283">CONCATENATE(IF(GV41="F",$GV$5,"")," ",IF(GY41="F",$GY$5,"")," ",IF(HC41="F",$HC$5,IF(HD41="F",$HD$5,IF(HE41="F",$HE$5,IF(HF41="F",$HF$5,""))))," ",IF(HN41="F",$HN$5,IF(HO41="F",$HO$5,IF(HP41="F",$HP$5,IF(HQ41="F",$HQ$5,""))))," ",IF(HY41="F",$HY$5,IF(HZ41="F",$HZ$5,IF(IA41="F",$IA$5,IF(IB41="F",$IB$5,"")))))</f>
        <v xml:space="preserve">    </v>
      </c>
      <c r="IL41" s="242" t="str">
        <f t="shared" ref="IL41:IL72" si="284">CONCATENATE(IF(GV41="S",$GV$5,"")," ",IF(GY41="S",$GY$5,"")," ",IF(HC41="S",$HC$5,IF(HD41="S",$HD$5,IF(HE41="S",$HE$5,IF(HF41="S",$HF$5,""))))," ",IF(HN41="S",$HN$5,IF(HO41="S",$HO$5,IF(HP41="S",$HP$5,IF(HQ41="S",$HQ$5,""))))," ",IF(HY41="S",$HY$5,IF(HZ41="S",$HZ$5,IF(IA41="S",$IA$5,IF(IB41="S",$IB$5,"")))))</f>
        <v xml:space="preserve">    MATHEMATICS</v>
      </c>
      <c r="IM41" s="242" t="str">
        <f t="shared" ref="IM41:IM72" si="285">CONCATENATE(IF(GV41="G",$GV$5,"")," ",IF(GY41="G",$GY$5,"")," ",IF(HC41="G",$HC$5,IF(HD41="G",$HD$5,IF(HE41="G",$HE$5,IF(HF41="G",$HF$5,""))))," ",IF(HN41="G",$HN$5,IF(HO41="G",$HO$5,IF(HP41="G",$HP$5,IF(HQ41="G",$HQ$5,""))))," ",IF(HY41="G",$HY$5,IF(HZ41="G",$HZ$5,IF(IA41="G",$IA$5,IF(IB41="G",$IB$5,"")))))</f>
        <v xml:space="preserve">    </v>
      </c>
      <c r="IN41" s="242" t="str">
        <f t="shared" ref="IN41:IN72" si="286">CONCATENATE(IF(GV41="RE",$GV$5,"")," ",IF(GY41="RE",$GY$5,"")," ",IF(OR(HC41="RE",HC41="REP"),$HC$5,IF(OR(HD41="RE",HD41="REP"),$HD$5,IF(OR(HE41="RE",HE41="REP"),$HE$5,IF(OR(HF41="RE",HF41="REP"),$HF$5,""))))," ",IF(OR(HN41="RE",HN41="REP"),$HN$5,IF(OR(HO41="RE",HO41="REP"),$HO$5,IF(OR(HP41="RE",HP41="REP"),$HP$5,IF(OR(HQ41="RE",HQ41="REP"),$HQ$5,""))))," ",IF(OR(HY41="RE",HY41="REP"),$HY$5,IF(OR(HZ41="RE",HZ41="REP"),$HZ$5,IF(OR(IA41="RE",IA41="REP"),$IA$5,IF(OR(IB41="RE",IB41="REP"),$IB$5,""))))," ",IF(II41="RE",$II$5," ")," ",IF(IJ41="RE",$IJ$5," "),"",)</f>
        <v xml:space="preserve">        </v>
      </c>
      <c r="IO41" s="242" t="str">
        <f t="shared" ref="IO41:IO72" si="287">CONCATENATE(IF(GV41="D",$GV$5,"")," ",IF($Y41="D",$GY$5,"")," ",IF(HC41="D",$HC$5,IF(HD41="D",$HD$5,IF(HE41="D",$HE$5,IF(HF41="D",$HF$5,""))))," ",IF(HN41="D",$HN$5,IF(HO41="D",$HO$5,IF(HP41="D",$HP$5,IF(HQ41="D",$HQ$5,""))))," ",IF(HY41="D",$HY$5,IF(HZ41="D",$HZ$5,IF(IA41="D",$IA$5,IF(IB41="D",$IB$5,"")))))</f>
        <v xml:space="preserve">HINDI COMPULSORY  PHYSICS CHEMISTRY </v>
      </c>
      <c r="IP41" s="242" t="str">
        <f t="shared" ref="IP41:IP72" si="288">IF(E41="NSO","NSO",IF(AND(OR(GJ41="PASS",GJ41="PASS BY GRACE",GJ41="RE-EXAM."),GI41="F"),"FAIL",IF(AND(OR(GJ41="PASS",GJ41="PASS BY GRACE"),GI41="RE"),"RE-EXAM.",GJ41)))</f>
        <v>SUPPL.</v>
      </c>
      <c r="IQ41" s="62">
        <f t="shared" si="176"/>
        <v>898</v>
      </c>
      <c r="IR41" s="68">
        <f t="shared" ref="IR41:IR72" si="289">IF(IQ41="","",IF(OR(CT41="G",CT41="H"),IQ41*100/(IQ$8-DX41),IQ41*100/(IQ$6-DX41)))</f>
        <v>89.8</v>
      </c>
      <c r="IS41" s="242" t="str">
        <f t="shared" ref="IS41:IS72" si="290">IF(IR41="","",IF(AND(IR41&gt;=60,(IP41="PASS")),"I",IF(AND(IR41&gt;=60,(IP41="PASS BY GRACE")),"I",IF(AND(IR41&gt;=48,(IP41="PASS")),"II",IF(AND(IR41&gt;=48,(IP41="PASS BY GRACE")),"II",IF(AND(IR41&gt;=36,(IP41="PASS")),"III",IF(AND(IR41&gt;=36,(IP41="PASS BY GRACE")),"III","")))))))</f>
        <v/>
      </c>
      <c r="IT41" s="70" t="str">
        <f t="shared" ref="IT41:IT72" si="291">IF(OR(IP41="PASS",IP41="PASS BY GRACE"),IR41,"")</f>
        <v/>
      </c>
      <c r="IU41" s="71" t="str" cm="1">
        <f t="array" ref="IU41">IF(IT41="","",SUMPRODUCT((IT41&lt;IT$9:IT$108)/COUNTIF(IT$9:IT$108,IT$9:IT$108)))</f>
        <v/>
      </c>
      <c r="IV41" s="242" t="str">
        <f>IF(OR(IP41="SUPPL.",IP41="RE-EXAM."),'result subject-wise'!AR41,IP41)</f>
        <v/>
      </c>
      <c r="IW41" s="355" t="str">
        <f t="shared" ref="IW41:IW72" si="292">JB41</f>
        <v/>
      </c>
      <c r="IX41" s="356">
        <f t="shared" ref="IX41:IX72" si="293">IF(IW41="",IR41,IW41)</f>
        <v>89.8</v>
      </c>
      <c r="IY41" s="242" t="str">
        <f t="shared" ref="IY41:IY72" si="294">IF(IX41="","",IF(AND(IX41&gt;=60,(IV41="PASS")),"I",IF(AND(IX41&gt;=60,(IV41="PASS BY GRACE")),"I",IF(AND(IX41&gt;=48,(IV41="PASS")),"II",IF(AND(IX41&gt;=48,(IV41="PASS BY GRACE")),"II",IF(AND(IX41&gt;=36,(IV41="PASS")),"III",IF(AND(IX41&gt;=36,(IV41="PASS BY GRACE")),"III","")))))))</f>
        <v/>
      </c>
      <c r="IZ41" s="183"/>
      <c r="JA41" s="276" t="str">
        <f t="shared" si="177"/>
        <v/>
      </c>
      <c r="JB41" s="357" t="str">
        <f>'full report'!Y913</f>
        <v/>
      </c>
      <c r="JC41" s="352"/>
      <c r="JD41"/>
      <c r="JE41" s="181" t="s">
        <v>182</v>
      </c>
      <c r="JF41" s="68">
        <f>IF(JF34=0,0,JF38/JF34*100)</f>
        <v>0</v>
      </c>
      <c r="JG41" s="159">
        <f>IF(JG34=0,0,JG38/JG34*100)</f>
        <v>0</v>
      </c>
      <c r="JH41" s="982">
        <f>IF(JH34=0,0,JH38/JH34*100)</f>
        <v>0</v>
      </c>
      <c r="JI41" s="983"/>
      <c r="JJ41" s="276"/>
      <c r="JK41" s="276"/>
      <c r="JL41" s="276"/>
      <c r="JM41" s="276"/>
      <c r="JN41" s="276"/>
      <c r="JO41" s="276"/>
      <c r="JP41" s="276"/>
      <c r="JQ41" s="276"/>
      <c r="JR41" s="276"/>
      <c r="JS41" s="276"/>
      <c r="JT41" s="276"/>
      <c r="JU41" s="276"/>
      <c r="JV41" s="276"/>
      <c r="JW41" s="276"/>
      <c r="JX41" s="276"/>
      <c r="JY41" s="276"/>
      <c r="JZ41" s="276"/>
      <c r="KA41" s="276"/>
      <c r="KB41" s="276"/>
      <c r="KC41" s="276"/>
      <c r="KD41" s="276"/>
      <c r="KE41" s="276"/>
      <c r="KF41" s="276"/>
      <c r="KG41" s="163"/>
      <c r="KH41" s="276"/>
      <c r="KI41" s="276"/>
      <c r="KJ41" s="276"/>
      <c r="KK41" s="276"/>
      <c r="KL41" s="276"/>
      <c r="KM41" s="276"/>
      <c r="KN41" s="276"/>
      <c r="KO41" s="276"/>
      <c r="KP41" s="276"/>
      <c r="KQ41" s="276"/>
      <c r="KR41" s="276"/>
      <c r="KS41" s="276"/>
      <c r="KT41" s="276"/>
      <c r="KU41" s="276"/>
      <c r="KV41" s="276"/>
    </row>
    <row r="42" spans="1:308" s="359" customFormat="1" ht="13" customHeight="1">
      <c r="A42" s="313" t="str">
        <f>IF(details!A42="","",details!A42)</f>
        <v/>
      </c>
      <c r="B42" s="242" t="str">
        <f>IF(details!B42="","",details!B42)</f>
        <v/>
      </c>
      <c r="C42" s="242" t="str">
        <f>IF(details!C42="","",details!C42)</f>
        <v/>
      </c>
      <c r="D42" s="242" t="str">
        <f>IF(details!D42="","",details!D42)</f>
        <v/>
      </c>
      <c r="E42" s="304">
        <f>IF(details!E42="","",details!E42)</f>
        <v>11134</v>
      </c>
      <c r="F42" s="67" t="str">
        <f>IF(details!F42="","",details!F42)</f>
        <v/>
      </c>
      <c r="G42" s="83" t="str">
        <f>IF(details!G42="","",details!G42)</f>
        <v>A 034</v>
      </c>
      <c r="H42" s="83" t="str">
        <f>IF(details!H42="","",details!H42)</f>
        <v>B 034</v>
      </c>
      <c r="I42" s="83" t="str">
        <f>IF(details!I42="","",details!I42)</f>
        <v>C 034</v>
      </c>
      <c r="J42" s="242">
        <f>IF(details!J42="","",details!J42)</f>
        <v>10</v>
      </c>
      <c r="K42" s="242">
        <f>IF(details!K42="","",details!K42)</f>
        <v>10</v>
      </c>
      <c r="L42" s="242">
        <f>IF(details!L42="","",details!L42)</f>
        <v>8</v>
      </c>
      <c r="M42" s="151">
        <f t="shared" si="93"/>
        <v>28</v>
      </c>
      <c r="N42" s="479">
        <f>IF(details!M42="","",details!M42)</f>
        <v>2</v>
      </c>
      <c r="O42" s="242">
        <f>IF(details!N42="","",details!N42)</f>
        <v>70</v>
      </c>
      <c r="P42" s="151">
        <f t="shared" si="94"/>
        <v>100</v>
      </c>
      <c r="Q42" s="242">
        <f>IF(details!O42="","",details!O42)</f>
        <v>100</v>
      </c>
      <c r="R42" s="298">
        <f t="shared" si="95"/>
        <v>200</v>
      </c>
      <c r="S42" s="310">
        <f t="shared" si="211"/>
        <v>0</v>
      </c>
      <c r="T42" s="61">
        <f t="shared" si="20"/>
        <v>200</v>
      </c>
      <c r="U42" s="310" t="str">
        <f t="shared" si="230"/>
        <v/>
      </c>
      <c r="V42" s="310" t="str">
        <f t="shared" si="21"/>
        <v>P</v>
      </c>
      <c r="W42" s="310" t="str">
        <f t="shared" si="231"/>
        <v>D</v>
      </c>
      <c r="X42" s="242">
        <f>IF(details!P42="","",details!P42)</f>
        <v>10</v>
      </c>
      <c r="Y42" s="242">
        <f>IF(details!Q42="","",details!Q42)</f>
        <v>10</v>
      </c>
      <c r="Z42" s="242">
        <f>IF(details!R42="","",details!R42)</f>
        <v>8</v>
      </c>
      <c r="AA42" s="151">
        <f t="shared" si="96"/>
        <v>28</v>
      </c>
      <c r="AB42" s="479">
        <f>IF(details!S42="","",details!S42)</f>
        <v>2</v>
      </c>
      <c r="AC42" s="242">
        <f>IF(details!T42="","",details!T42)</f>
        <v>70</v>
      </c>
      <c r="AD42" s="151">
        <f t="shared" si="97"/>
        <v>100</v>
      </c>
      <c r="AE42" s="242">
        <f>IF(details!U42="","",details!U42)</f>
        <v>100</v>
      </c>
      <c r="AF42" s="298">
        <f t="shared" si="98"/>
        <v>200</v>
      </c>
      <c r="AG42" s="310">
        <f t="shared" si="210"/>
        <v>0</v>
      </c>
      <c r="AH42" s="61">
        <f t="shared" si="22"/>
        <v>200</v>
      </c>
      <c r="AI42" s="310" t="str">
        <f t="shared" si="232"/>
        <v/>
      </c>
      <c r="AJ42" s="310" t="str">
        <f t="shared" si="99"/>
        <v>P</v>
      </c>
      <c r="AK42" s="310" t="str">
        <f t="shared" si="100"/>
        <v>D</v>
      </c>
      <c r="AL42" s="242" t="str">
        <f>IF(details!V42="","",details!V42)</f>
        <v>b</v>
      </c>
      <c r="AM42" s="83" t="str">
        <f t="shared" si="101"/>
        <v>PHYSICS</v>
      </c>
      <c r="AN42" s="242">
        <f>IF(details!W42="","",details!W42)</f>
        <v>10</v>
      </c>
      <c r="AO42" s="242">
        <f>IF(details!X42="","",details!X42)</f>
        <v>10</v>
      </c>
      <c r="AP42" s="242">
        <f>IF(details!Y42="","",details!Y42)</f>
        <v>9</v>
      </c>
      <c r="AQ42" s="151">
        <f t="shared" si="102"/>
        <v>29</v>
      </c>
      <c r="AR42" s="479">
        <f>IF(details!Z42="","",details!Z42)</f>
        <v>1</v>
      </c>
      <c r="AS42" s="242">
        <f>IF(details!AA42="","",details!AA42)</f>
        <v>30</v>
      </c>
      <c r="AT42" s="242">
        <f>IF(details!AB42="","",details!AB42)</f>
        <v>20</v>
      </c>
      <c r="AU42" s="151">
        <f t="shared" si="103"/>
        <v>50</v>
      </c>
      <c r="AV42" s="482">
        <f t="shared" si="23"/>
        <v>60</v>
      </c>
      <c r="AW42" s="482">
        <f t="shared" si="24"/>
        <v>80</v>
      </c>
      <c r="AX42" s="242">
        <f>IF(details!AC42="","",details!AC42)</f>
        <v>70</v>
      </c>
      <c r="AY42" s="242">
        <f>IF(details!AD42="","",details!AD42)</f>
        <v>30</v>
      </c>
      <c r="AZ42" s="151">
        <f t="shared" si="104"/>
        <v>100</v>
      </c>
      <c r="BA42" s="151">
        <f t="shared" si="105"/>
        <v>130</v>
      </c>
      <c r="BB42" s="151">
        <f t="shared" si="106"/>
        <v>50</v>
      </c>
      <c r="BC42" s="304">
        <f t="shared" si="107"/>
        <v>180</v>
      </c>
      <c r="BD42" s="263">
        <f t="shared" si="108"/>
        <v>0</v>
      </c>
      <c r="BE42" s="310">
        <f t="shared" si="109"/>
        <v>0</v>
      </c>
      <c r="BF42" s="61">
        <f t="shared" si="212"/>
        <v>70</v>
      </c>
      <c r="BG42" s="61">
        <f t="shared" si="110"/>
        <v>30</v>
      </c>
      <c r="BH42" s="61">
        <f t="shared" si="111"/>
        <v>20</v>
      </c>
      <c r="BI42" s="61">
        <f t="shared" si="213"/>
        <v>150</v>
      </c>
      <c r="BJ42" s="61">
        <f t="shared" si="214"/>
        <v>50</v>
      </c>
      <c r="BK42" s="263">
        <f t="shared" si="215"/>
        <v>200</v>
      </c>
      <c r="BL42" s="310" t="str">
        <f t="shared" si="216"/>
        <v/>
      </c>
      <c r="BM42" s="61" t="str">
        <f t="shared" si="217"/>
        <v>P</v>
      </c>
      <c r="BN42" s="61" t="str">
        <f t="shared" si="218"/>
        <v>P</v>
      </c>
      <c r="BO42" s="310" t="str">
        <f t="shared" si="219"/>
        <v>D</v>
      </c>
      <c r="BP42" s="242" t="str">
        <f>IF(details!AE42="","",details!AE42)</f>
        <v>b</v>
      </c>
      <c r="BQ42" s="83" t="str">
        <f t="shared" si="112"/>
        <v>CHEMISTRY</v>
      </c>
      <c r="BR42" s="242">
        <f>IF(details!AF42="","",details!AF42)</f>
        <v>10</v>
      </c>
      <c r="BS42" s="242">
        <f>IF(details!AG42="","",details!AG42)</f>
        <v>10</v>
      </c>
      <c r="BT42" s="242">
        <f>IF(details!AH42="","",details!AH42)</f>
        <v>9</v>
      </c>
      <c r="BU42" s="151">
        <f t="shared" si="113"/>
        <v>29</v>
      </c>
      <c r="BV42" s="479">
        <f>IF(details!AI42="","",details!AI42)</f>
        <v>1</v>
      </c>
      <c r="BW42" s="242">
        <f>IF(details!AJ42="","",details!AJ42)</f>
        <v>50</v>
      </c>
      <c r="BX42" s="242">
        <f>IF(details!AK42="","",details!AK42)</f>
        <v>20</v>
      </c>
      <c r="BY42" s="151">
        <f t="shared" si="114"/>
        <v>70</v>
      </c>
      <c r="BZ42" s="482">
        <f t="shared" si="115"/>
        <v>80</v>
      </c>
      <c r="CA42" s="482">
        <f t="shared" si="116"/>
        <v>100</v>
      </c>
      <c r="CB42" s="242">
        <f>IF(details!AL42="","",details!AL42)</f>
        <v>70</v>
      </c>
      <c r="CC42" s="242">
        <f>IF(details!AM42="","",details!AM42)</f>
        <v>30</v>
      </c>
      <c r="CD42" s="151">
        <f t="shared" si="117"/>
        <v>100</v>
      </c>
      <c r="CE42" s="151">
        <f t="shared" si="118"/>
        <v>150</v>
      </c>
      <c r="CF42" s="151">
        <f t="shared" si="119"/>
        <v>50</v>
      </c>
      <c r="CG42" s="304">
        <f t="shared" si="233"/>
        <v>200</v>
      </c>
      <c r="CH42" s="263">
        <f t="shared" si="220"/>
        <v>0</v>
      </c>
      <c r="CI42" s="310">
        <f t="shared" si="221"/>
        <v>0</v>
      </c>
      <c r="CJ42" s="61">
        <f t="shared" si="222"/>
        <v>70</v>
      </c>
      <c r="CK42" s="61">
        <f t="shared" si="234"/>
        <v>30</v>
      </c>
      <c r="CL42" s="61">
        <f t="shared" si="120"/>
        <v>20</v>
      </c>
      <c r="CM42" s="61">
        <f t="shared" si="223"/>
        <v>150</v>
      </c>
      <c r="CN42" s="61">
        <f t="shared" si="224"/>
        <v>50</v>
      </c>
      <c r="CO42" s="263">
        <f t="shared" si="225"/>
        <v>200</v>
      </c>
      <c r="CP42" s="310" t="str">
        <f t="shared" si="226"/>
        <v/>
      </c>
      <c r="CQ42" s="61" t="str">
        <f t="shared" si="227"/>
        <v>P</v>
      </c>
      <c r="CR42" s="61" t="str">
        <f t="shared" si="228"/>
        <v>P</v>
      </c>
      <c r="CS42" s="310" t="str">
        <f t="shared" si="25"/>
        <v>D</v>
      </c>
      <c r="CT42" s="242" t="str">
        <f>IF(details!AN42="","",details!AN42)</f>
        <v>b</v>
      </c>
      <c r="CU42" s="83" t="str">
        <f t="shared" si="121"/>
        <v>MATHEMATICS</v>
      </c>
      <c r="CV42" s="242">
        <f>IF(details!AO42="","",details!AO42)</f>
        <v>10</v>
      </c>
      <c r="CW42" s="242">
        <f>IF(details!AP42="","",details!AP42)</f>
        <v>10</v>
      </c>
      <c r="CX42" s="242">
        <f>IF(details!AQ42="","",details!AQ42)</f>
        <v>9</v>
      </c>
      <c r="CY42" s="151">
        <f t="shared" si="122"/>
        <v>29</v>
      </c>
      <c r="CZ42" s="479">
        <f>IF(details!AR42="","",details!AR42)</f>
        <v>1</v>
      </c>
      <c r="DA42" s="242">
        <f>IF(details!AS42="","",details!AS42)</f>
        <v>70</v>
      </c>
      <c r="DB42" s="242" t="str">
        <f>IF(details!AT42="","",details!AT42)</f>
        <v/>
      </c>
      <c r="DC42" s="151">
        <f t="shared" si="123"/>
        <v>70</v>
      </c>
      <c r="DD42" s="482">
        <f t="shared" si="124"/>
        <v>100</v>
      </c>
      <c r="DE42" s="482">
        <f t="shared" si="125"/>
        <v>100</v>
      </c>
      <c r="DF42" s="242">
        <f>IF(details!AU42="","",details!AU42)</f>
        <v>18</v>
      </c>
      <c r="DG42" s="242" t="str">
        <f>IF(details!AV42="","",details!AV42)</f>
        <v/>
      </c>
      <c r="DH42" s="151">
        <f t="shared" si="204"/>
        <v>18</v>
      </c>
      <c r="DI42" s="151">
        <f t="shared" si="205"/>
        <v>118</v>
      </c>
      <c r="DJ42" s="151" t="str">
        <f t="shared" si="126"/>
        <v/>
      </c>
      <c r="DK42" s="304">
        <f t="shared" si="206"/>
        <v>118</v>
      </c>
      <c r="DL42" s="263">
        <f t="shared" si="127"/>
        <v>0</v>
      </c>
      <c r="DM42" s="310" t="str">
        <f t="shared" si="128"/>
        <v/>
      </c>
      <c r="DN42" s="61">
        <f t="shared" si="129"/>
        <v>100</v>
      </c>
      <c r="DO42" s="61" t="str">
        <f t="shared" si="26"/>
        <v/>
      </c>
      <c r="DP42" s="61" t="str">
        <f t="shared" si="27"/>
        <v/>
      </c>
      <c r="DQ42" s="61">
        <f t="shared" si="130"/>
        <v>200</v>
      </c>
      <c r="DR42" s="61" t="str">
        <f t="shared" si="131"/>
        <v/>
      </c>
      <c r="DS42" s="263">
        <f t="shared" si="235"/>
        <v>200</v>
      </c>
      <c r="DT42" s="310" t="str">
        <f t="shared" si="132"/>
        <v/>
      </c>
      <c r="DU42" s="61" t="str">
        <f t="shared" si="133"/>
        <v>S</v>
      </c>
      <c r="DV42" s="61" t="str">
        <f t="shared" si="134"/>
        <v/>
      </c>
      <c r="DW42" s="310" t="str">
        <f t="shared" si="135"/>
        <v>S</v>
      </c>
      <c r="DX42" s="61">
        <f t="shared" si="229"/>
        <v>0</v>
      </c>
      <c r="DY42" s="242" t="str">
        <f>IF(details!AW42="","",details!AW42)</f>
        <v>a</v>
      </c>
      <c r="DZ42" s="83" t="str">
        <f t="shared" si="136"/>
        <v>BIOLOGY</v>
      </c>
      <c r="EA42" s="242">
        <f>IF(details!AX42="","",details!AX42)</f>
        <v>10</v>
      </c>
      <c r="EB42" s="242">
        <f>IF(details!AY42="","",details!AY42)</f>
        <v>10</v>
      </c>
      <c r="EC42" s="242">
        <f>IF(details!AZ42="","",details!AZ42)</f>
        <v>10</v>
      </c>
      <c r="ED42" s="151">
        <f t="shared" si="137"/>
        <v>30</v>
      </c>
      <c r="EE42" s="242" t="str">
        <f>IF(details!BA42="","",details!BA42)</f>
        <v/>
      </c>
      <c r="EF42" s="242">
        <f>IF(details!BB42="","",details!BB42)</f>
        <v>50</v>
      </c>
      <c r="EG42" s="242">
        <f>IF(details!BC42="","",details!BC42)</f>
        <v>20</v>
      </c>
      <c r="EH42" s="151">
        <f t="shared" si="138"/>
        <v>70</v>
      </c>
      <c r="EI42" s="482">
        <f t="shared" si="139"/>
        <v>80</v>
      </c>
      <c r="EJ42" s="482">
        <f t="shared" si="140"/>
        <v>100</v>
      </c>
      <c r="EK42" s="242">
        <f>IF(details!BD42="","",details!BD42)</f>
        <v>70</v>
      </c>
      <c r="EL42" s="242">
        <f>IF(details!BE42="","",details!BE42)</f>
        <v>30</v>
      </c>
      <c r="EM42" s="151">
        <f t="shared" si="141"/>
        <v>100</v>
      </c>
      <c r="EN42" s="151">
        <f t="shared" si="142"/>
        <v>150</v>
      </c>
      <c r="EO42" s="151">
        <f t="shared" si="143"/>
        <v>50</v>
      </c>
      <c r="EP42" s="304">
        <f t="shared" si="144"/>
        <v>200</v>
      </c>
      <c r="EQ42" s="263">
        <f t="shared" si="145"/>
        <v>0</v>
      </c>
      <c r="ER42" s="310">
        <f t="shared" si="146"/>
        <v>0</v>
      </c>
      <c r="ES42" s="61">
        <f t="shared" si="147"/>
        <v>70</v>
      </c>
      <c r="ET42" s="61">
        <f t="shared" si="148"/>
        <v>30</v>
      </c>
      <c r="EU42" s="61">
        <f t="shared" si="149"/>
        <v>20</v>
      </c>
      <c r="EV42" s="61">
        <f t="shared" si="150"/>
        <v>150</v>
      </c>
      <c r="EW42" s="61">
        <f t="shared" si="151"/>
        <v>50</v>
      </c>
      <c r="EX42" s="263">
        <f t="shared" si="152"/>
        <v>200</v>
      </c>
      <c r="EY42" s="310"/>
      <c r="EZ42" s="61" t="str">
        <f t="shared" si="153"/>
        <v>P</v>
      </c>
      <c r="FA42" s="61" t="str">
        <f t="shared" si="154"/>
        <v>P</v>
      </c>
      <c r="FB42" s="310" t="str">
        <f t="shared" si="155"/>
        <v>I</v>
      </c>
      <c r="FC42" s="242">
        <f>IF(details!BF42="","",details!BF42)</f>
        <v>10</v>
      </c>
      <c r="FD42" s="242">
        <f>IF(details!BG42="","",details!BG42)</f>
        <v>10</v>
      </c>
      <c r="FE42" s="242">
        <f>IF(details!BH42="","",details!BH42)</f>
        <v>10</v>
      </c>
      <c r="FF42" s="151">
        <f t="shared" si="156"/>
        <v>30</v>
      </c>
      <c r="FG42" s="242">
        <f>IF(details!BI42="","",details!BI42)</f>
        <v>70</v>
      </c>
      <c r="FH42" s="151">
        <f t="shared" si="157"/>
        <v>100</v>
      </c>
      <c r="FI42" s="242">
        <f>IF(details!BJ42="","",details!BJ42)</f>
        <v>100</v>
      </c>
      <c r="FJ42" s="298">
        <f t="shared" si="158"/>
        <v>200</v>
      </c>
      <c r="FK42" s="310">
        <f t="shared" si="159"/>
        <v>0</v>
      </c>
      <c r="FL42" s="310">
        <f t="shared" si="160"/>
        <v>0</v>
      </c>
      <c r="FM42" s="61">
        <f t="shared" si="161"/>
        <v>200</v>
      </c>
      <c r="FN42" s="310" t="str">
        <f t="shared" si="162"/>
        <v/>
      </c>
      <c r="FO42" s="310" t="str">
        <f t="shared" si="236"/>
        <v>A</v>
      </c>
      <c r="FP42" s="242">
        <f>IF(details!BK42="","",details!BK42)</f>
        <v>30</v>
      </c>
      <c r="FQ42" s="242">
        <f>IF(details!BL42="","",details!BL42)</f>
        <v>30</v>
      </c>
      <c r="FR42" s="242">
        <f>IF(details!BM42="","",details!BM42)</f>
        <v>40</v>
      </c>
      <c r="FS42" s="298">
        <f t="shared" si="163"/>
        <v>100</v>
      </c>
      <c r="FT42" s="310">
        <f t="shared" si="164"/>
        <v>0</v>
      </c>
      <c r="FU42" s="310">
        <f t="shared" si="165"/>
        <v>0</v>
      </c>
      <c r="FV42" s="61">
        <f t="shared" si="166"/>
        <v>100</v>
      </c>
      <c r="FW42" s="310" t="str">
        <f t="shared" si="167"/>
        <v/>
      </c>
      <c r="FX42" s="310" t="str">
        <f t="shared" si="237"/>
        <v>A</v>
      </c>
      <c r="FY42" s="310" t="str">
        <f t="shared" si="238"/>
        <v>D</v>
      </c>
      <c r="FZ42" s="310" t="str">
        <f t="shared" si="239"/>
        <v>D</v>
      </c>
      <c r="GA42" s="310" t="str">
        <f t="shared" si="240"/>
        <v>D</v>
      </c>
      <c r="GB42" s="310" t="str">
        <f t="shared" si="241"/>
        <v>D</v>
      </c>
      <c r="GC42" s="310" t="str">
        <f t="shared" si="242"/>
        <v>S</v>
      </c>
      <c r="GD42" s="310">
        <f t="shared" si="168"/>
        <v>0</v>
      </c>
      <c r="GE42" s="310">
        <f t="shared" si="169"/>
        <v>1</v>
      </c>
      <c r="GF42" s="310">
        <f t="shared" si="170"/>
        <v>0</v>
      </c>
      <c r="GG42" s="310">
        <f t="shared" si="171"/>
        <v>0</v>
      </c>
      <c r="GH42" s="310">
        <f t="shared" si="172"/>
        <v>0</v>
      </c>
      <c r="GI42" s="310" t="str">
        <f t="shared" si="173"/>
        <v/>
      </c>
      <c r="GJ42" s="69" t="str">
        <f t="shared" si="243"/>
        <v>SUPPL.</v>
      </c>
      <c r="GK42" s="63">
        <f>IF(details!CT42="","",details!CT42)</f>
        <v>130</v>
      </c>
      <c r="GL42" s="64" t="str">
        <f>IF(details!CU42="","",details!CU42)</f>
        <v/>
      </c>
      <c r="GM42" s="63">
        <f>IF(details!CX42="","",details!CX42)</f>
        <v>206</v>
      </c>
      <c r="GN42" s="64" t="str">
        <f>IF(details!CY42="","",details!CY42)</f>
        <v/>
      </c>
      <c r="GO42" s="63">
        <f>IF(details!DB42="","",details!DB42)</f>
        <v>264</v>
      </c>
      <c r="GP42" s="64" t="str">
        <f>IF(details!DC42="","",details!DC42)</f>
        <v/>
      </c>
      <c r="GQ42" s="63">
        <f>IF(details!DF42="","",details!DF42)</f>
        <v>316</v>
      </c>
      <c r="GR42" s="64" t="str">
        <f>IF(details!DG42="","",details!DG42)</f>
        <v/>
      </c>
      <c r="GS42" s="63">
        <f>IF(details!DJ42="","",details!DJ42)</f>
        <v>362</v>
      </c>
      <c r="GT42" s="64">
        <f>IF(details!DK42="","",details!DK42)</f>
        <v>0</v>
      </c>
      <c r="GU42" s="274">
        <f t="shared" si="207"/>
        <v>0</v>
      </c>
      <c r="GV42" s="242" t="str">
        <f t="shared" si="244"/>
        <v>D</v>
      </c>
      <c r="GW42" s="242" t="str">
        <f t="shared" si="174"/>
        <v/>
      </c>
      <c r="GX42" s="353" t="str">
        <f t="shared" si="245"/>
        <v/>
      </c>
      <c r="GY42" s="242" t="str">
        <f t="shared" si="246"/>
        <v>D</v>
      </c>
      <c r="GZ42" s="72" t="str">
        <f t="shared" si="175"/>
        <v/>
      </c>
      <c r="HA42" s="353" t="str">
        <f t="shared" si="247"/>
        <v/>
      </c>
      <c r="HB42" s="73" t="str">
        <f t="shared" si="248"/>
        <v>D</v>
      </c>
      <c r="HC42" s="242" t="str">
        <f t="shared" si="249"/>
        <v/>
      </c>
      <c r="HD42" s="242" t="str">
        <f t="shared" si="250"/>
        <v>D</v>
      </c>
      <c r="HE42" s="242" t="str">
        <f t="shared" si="251"/>
        <v/>
      </c>
      <c r="HF42" s="242" t="str">
        <f t="shared" si="252"/>
        <v/>
      </c>
      <c r="HG42" s="276" t="str">
        <f t="shared" si="253"/>
        <v/>
      </c>
      <c r="HH42" s="242" t="str">
        <f t="shared" si="254"/>
        <v/>
      </c>
      <c r="HI42" s="242" t="str">
        <f t="shared" si="255"/>
        <v/>
      </c>
      <c r="HJ42" s="242" t="str">
        <f t="shared" si="256"/>
        <v/>
      </c>
      <c r="HK42" s="242" t="str">
        <f t="shared" si="257"/>
        <v/>
      </c>
      <c r="HL42" s="353" t="str">
        <f t="shared" si="258"/>
        <v/>
      </c>
      <c r="HM42" s="73" t="str">
        <f t="shared" si="259"/>
        <v>D</v>
      </c>
      <c r="HN42" s="242" t="str">
        <f t="shared" si="260"/>
        <v/>
      </c>
      <c r="HO42" s="242" t="str">
        <f t="shared" si="261"/>
        <v>D</v>
      </c>
      <c r="HP42" s="242" t="str">
        <f t="shared" si="262"/>
        <v/>
      </c>
      <c r="HQ42" s="242" t="str">
        <f t="shared" si="263"/>
        <v/>
      </c>
      <c r="HR42" s="354" t="str">
        <f t="shared" si="264"/>
        <v/>
      </c>
      <c r="HS42" s="302" t="str">
        <f t="shared" si="265"/>
        <v/>
      </c>
      <c r="HT42" s="242" t="str">
        <f t="shared" si="266"/>
        <v/>
      </c>
      <c r="HU42" s="242" t="str">
        <f t="shared" si="267"/>
        <v/>
      </c>
      <c r="HV42" s="242" t="str">
        <f t="shared" si="268"/>
        <v/>
      </c>
      <c r="HW42" s="353" t="str">
        <f t="shared" si="269"/>
        <v/>
      </c>
      <c r="HX42" s="73" t="str">
        <f t="shared" si="270"/>
        <v>S</v>
      </c>
      <c r="HY42" s="242" t="str">
        <f t="shared" si="271"/>
        <v/>
      </c>
      <c r="HZ42" s="242" t="str">
        <f t="shared" si="272"/>
        <v>S</v>
      </c>
      <c r="IA42" s="242" t="str">
        <f t="shared" si="273"/>
        <v/>
      </c>
      <c r="IB42" s="242" t="str">
        <f t="shared" si="274"/>
        <v/>
      </c>
      <c r="IC42" s="242" t="str">
        <f t="shared" si="275"/>
        <v/>
      </c>
      <c r="ID42" s="242" t="str">
        <f t="shared" si="276"/>
        <v/>
      </c>
      <c r="IE42" s="242" t="str">
        <f t="shared" si="277"/>
        <v/>
      </c>
      <c r="IF42" s="242" t="str">
        <f t="shared" si="278"/>
        <v/>
      </c>
      <c r="IG42" s="242" t="str">
        <f t="shared" si="279"/>
        <v/>
      </c>
      <c r="IH42" s="353" t="str">
        <f t="shared" si="280"/>
        <v/>
      </c>
      <c r="II42" s="242" t="str">
        <f t="shared" si="281"/>
        <v>A</v>
      </c>
      <c r="IJ42" s="242" t="str">
        <f t="shared" si="282"/>
        <v>A</v>
      </c>
      <c r="IK42" s="242" t="str">
        <f t="shared" si="283"/>
        <v xml:space="preserve">    </v>
      </c>
      <c r="IL42" s="242" t="str">
        <f t="shared" si="284"/>
        <v xml:space="preserve">    MATHEMATICS</v>
      </c>
      <c r="IM42" s="242" t="str">
        <f t="shared" si="285"/>
        <v xml:space="preserve">    </v>
      </c>
      <c r="IN42" s="242" t="str">
        <f t="shared" si="286"/>
        <v xml:space="preserve">        </v>
      </c>
      <c r="IO42" s="242" t="str">
        <f t="shared" si="287"/>
        <v xml:space="preserve">HINDI COMPULSORY  PHYSICS CHEMISTRY </v>
      </c>
      <c r="IP42" s="242" t="str">
        <f t="shared" si="288"/>
        <v>SUPPL.</v>
      </c>
      <c r="IQ42" s="62">
        <f t="shared" ref="IQ42:IQ73" si="295">IF(AND(R42="",AF42="",BC42="",CG42="",DK42=""),"",ROUND(SUM(R42,AF42,BC42,CG42,DK42),0))</f>
        <v>898</v>
      </c>
      <c r="IR42" s="68">
        <f t="shared" si="289"/>
        <v>89.8</v>
      </c>
      <c r="IS42" s="242" t="str">
        <f t="shared" si="290"/>
        <v/>
      </c>
      <c r="IT42" s="70" t="str">
        <f t="shared" si="291"/>
        <v/>
      </c>
      <c r="IU42" s="71" t="str" cm="1">
        <f t="array" ref="IU42">IF(IT42="","",SUMPRODUCT((IT42&lt;IT$9:IT$108)/COUNTIF(IT$9:IT$108,IT$9:IT$108)))</f>
        <v/>
      </c>
      <c r="IV42" s="242" t="str">
        <f>IF(OR(IP42="SUPPL.",IP42="RE-EXAM."),'result subject-wise'!AR42,IP42)</f>
        <v/>
      </c>
      <c r="IW42" s="355" t="str">
        <f t="shared" si="292"/>
        <v/>
      </c>
      <c r="IX42" s="356">
        <f t="shared" si="293"/>
        <v>89.8</v>
      </c>
      <c r="IY42" s="242" t="str">
        <f t="shared" si="294"/>
        <v/>
      </c>
      <c r="IZ42" s="183"/>
      <c r="JA42" s="276" t="str">
        <f t="shared" si="177"/>
        <v/>
      </c>
      <c r="JB42" s="357" t="str">
        <f>'full report'!Y941</f>
        <v/>
      </c>
      <c r="JC42" s="352"/>
      <c r="JD42"/>
      <c r="JE42" s="181" t="s">
        <v>179</v>
      </c>
      <c r="JF42" s="242">
        <f>COUNTIF(IP9:IP108,"RE-EXAM.")</f>
        <v>0</v>
      </c>
      <c r="JG42" s="241"/>
      <c r="JH42" s="966"/>
      <c r="JI42" s="967"/>
      <c r="JJ42" s="276"/>
      <c r="JK42" s="276"/>
      <c r="JL42" s="276"/>
      <c r="JM42" s="276"/>
      <c r="JN42" s="276"/>
      <c r="JO42" s="276"/>
      <c r="JP42" s="276"/>
      <c r="JQ42" s="276"/>
      <c r="JR42" s="276"/>
      <c r="JS42" s="276"/>
      <c r="JT42" s="276"/>
      <c r="JU42" s="276"/>
      <c r="JV42" s="276"/>
      <c r="JW42" s="276"/>
      <c r="JX42" s="276"/>
      <c r="JY42" s="276"/>
      <c r="JZ42" s="276"/>
      <c r="KA42" s="276"/>
      <c r="KB42" s="276"/>
      <c r="KC42" s="276"/>
      <c r="KD42" s="276"/>
      <c r="KE42" s="276"/>
      <c r="KF42" s="276"/>
      <c r="KG42" s="276"/>
      <c r="KH42" s="276"/>
      <c r="KI42" s="276"/>
      <c r="KJ42" s="276"/>
      <c r="KK42" s="276"/>
      <c r="KL42" s="276"/>
      <c r="KM42" s="276"/>
      <c r="KN42" s="276"/>
      <c r="KO42" s="276"/>
      <c r="KP42" s="276"/>
      <c r="KQ42" s="276"/>
      <c r="KR42" s="276"/>
      <c r="KS42" s="276"/>
      <c r="KT42" s="276"/>
      <c r="KU42" s="276"/>
      <c r="KV42" s="276"/>
    </row>
    <row r="43" spans="1:308" s="359" customFormat="1" ht="13" customHeight="1">
      <c r="A43" s="313" t="str">
        <f>IF(details!A43="","",details!A43)</f>
        <v/>
      </c>
      <c r="B43" s="242" t="str">
        <f>IF(details!B43="","",details!B43)</f>
        <v/>
      </c>
      <c r="C43" s="242" t="str">
        <f>IF(details!C43="","",details!C43)</f>
        <v/>
      </c>
      <c r="D43" s="242" t="str">
        <f>IF(details!D43="","",details!D43)</f>
        <v/>
      </c>
      <c r="E43" s="304">
        <f>IF(details!E43="","",details!E43)</f>
        <v>11135</v>
      </c>
      <c r="F43" s="67" t="str">
        <f>IF(details!F43="","",details!F43)</f>
        <v/>
      </c>
      <c r="G43" s="83" t="str">
        <f>IF(details!G43="","",details!G43)</f>
        <v>A 035</v>
      </c>
      <c r="H43" s="83" t="str">
        <f>IF(details!H43="","",details!H43)</f>
        <v>B 035</v>
      </c>
      <c r="I43" s="83" t="str">
        <f>IF(details!I43="","",details!I43)</f>
        <v>C 035</v>
      </c>
      <c r="J43" s="242">
        <f>IF(details!J43="","",details!J43)</f>
        <v>10</v>
      </c>
      <c r="K43" s="242">
        <f>IF(details!K43="","",details!K43)</f>
        <v>10</v>
      </c>
      <c r="L43" s="242">
        <f>IF(details!L43="","",details!L43)</f>
        <v>8</v>
      </c>
      <c r="M43" s="151">
        <f t="shared" si="93"/>
        <v>28</v>
      </c>
      <c r="N43" s="479">
        <f>IF(details!M43="","",details!M43)</f>
        <v>2</v>
      </c>
      <c r="O43" s="242">
        <f>IF(details!N43="","",details!N43)</f>
        <v>70</v>
      </c>
      <c r="P43" s="151">
        <f t="shared" si="94"/>
        <v>100</v>
      </c>
      <c r="Q43" s="242">
        <f>IF(details!O43="","",details!O43)</f>
        <v>100</v>
      </c>
      <c r="R43" s="298">
        <f t="shared" si="95"/>
        <v>200</v>
      </c>
      <c r="S43" s="310">
        <f t="shared" si="211"/>
        <v>0</v>
      </c>
      <c r="T43" s="61">
        <f t="shared" si="20"/>
        <v>200</v>
      </c>
      <c r="U43" s="310" t="str">
        <f t="shared" si="230"/>
        <v/>
      </c>
      <c r="V43" s="310" t="str">
        <f t="shared" si="21"/>
        <v>P</v>
      </c>
      <c r="W43" s="310" t="str">
        <f t="shared" si="231"/>
        <v>D</v>
      </c>
      <c r="X43" s="242">
        <f>IF(details!P43="","",details!P43)</f>
        <v>10</v>
      </c>
      <c r="Y43" s="242">
        <f>IF(details!Q43="","",details!Q43)</f>
        <v>10</v>
      </c>
      <c r="Z43" s="242">
        <f>IF(details!R43="","",details!R43)</f>
        <v>8</v>
      </c>
      <c r="AA43" s="151">
        <f t="shared" si="96"/>
        <v>28</v>
      </c>
      <c r="AB43" s="479">
        <f>IF(details!S43="","",details!S43)</f>
        <v>2</v>
      </c>
      <c r="AC43" s="242">
        <f>IF(details!T43="","",details!T43)</f>
        <v>70</v>
      </c>
      <c r="AD43" s="151">
        <f t="shared" si="97"/>
        <v>100</v>
      </c>
      <c r="AE43" s="242">
        <f>IF(details!U43="","",details!U43)</f>
        <v>100</v>
      </c>
      <c r="AF43" s="298">
        <f t="shared" si="98"/>
        <v>200</v>
      </c>
      <c r="AG43" s="310">
        <f t="shared" si="210"/>
        <v>0</v>
      </c>
      <c r="AH43" s="61">
        <f t="shared" si="22"/>
        <v>200</v>
      </c>
      <c r="AI43" s="310" t="str">
        <f t="shared" si="232"/>
        <v/>
      </c>
      <c r="AJ43" s="310" t="str">
        <f t="shared" si="99"/>
        <v>P</v>
      </c>
      <c r="AK43" s="310" t="str">
        <f t="shared" si="100"/>
        <v>D</v>
      </c>
      <c r="AL43" s="242" t="str">
        <f>IF(details!V43="","",details!V43)</f>
        <v>b</v>
      </c>
      <c r="AM43" s="83" t="str">
        <f t="shared" si="101"/>
        <v>PHYSICS</v>
      </c>
      <c r="AN43" s="242">
        <f>IF(details!W43="","",details!W43)</f>
        <v>10</v>
      </c>
      <c r="AO43" s="242">
        <f>IF(details!X43="","",details!X43)</f>
        <v>10</v>
      </c>
      <c r="AP43" s="242">
        <f>IF(details!Y43="","",details!Y43)</f>
        <v>9</v>
      </c>
      <c r="AQ43" s="151">
        <f t="shared" si="102"/>
        <v>29</v>
      </c>
      <c r="AR43" s="479">
        <f>IF(details!Z43="","",details!Z43)</f>
        <v>1</v>
      </c>
      <c r="AS43" s="242">
        <f>IF(details!AA43="","",details!AA43)</f>
        <v>30</v>
      </c>
      <c r="AT43" s="242">
        <f>IF(details!AB43="","",details!AB43)</f>
        <v>20</v>
      </c>
      <c r="AU43" s="151">
        <f t="shared" si="103"/>
        <v>50</v>
      </c>
      <c r="AV43" s="482">
        <f t="shared" si="23"/>
        <v>60</v>
      </c>
      <c r="AW43" s="482">
        <f t="shared" si="24"/>
        <v>80</v>
      </c>
      <c r="AX43" s="242">
        <f>IF(details!AC43="","",details!AC43)</f>
        <v>70</v>
      </c>
      <c r="AY43" s="242">
        <f>IF(details!AD43="","",details!AD43)</f>
        <v>30</v>
      </c>
      <c r="AZ43" s="151">
        <f t="shared" si="104"/>
        <v>100</v>
      </c>
      <c r="BA43" s="151">
        <f t="shared" si="105"/>
        <v>130</v>
      </c>
      <c r="BB43" s="151">
        <f t="shared" si="106"/>
        <v>50</v>
      </c>
      <c r="BC43" s="304">
        <f t="shared" si="107"/>
        <v>180</v>
      </c>
      <c r="BD43" s="263">
        <f t="shared" si="108"/>
        <v>0</v>
      </c>
      <c r="BE43" s="310">
        <f t="shared" si="109"/>
        <v>0</v>
      </c>
      <c r="BF43" s="61">
        <f t="shared" si="212"/>
        <v>70</v>
      </c>
      <c r="BG43" s="61">
        <f t="shared" si="110"/>
        <v>30</v>
      </c>
      <c r="BH43" s="61">
        <f t="shared" si="111"/>
        <v>20</v>
      </c>
      <c r="BI43" s="61">
        <f t="shared" si="213"/>
        <v>150</v>
      </c>
      <c r="BJ43" s="61">
        <f t="shared" si="214"/>
        <v>50</v>
      </c>
      <c r="BK43" s="263">
        <f t="shared" si="215"/>
        <v>200</v>
      </c>
      <c r="BL43" s="310" t="str">
        <f t="shared" si="216"/>
        <v/>
      </c>
      <c r="BM43" s="61" t="str">
        <f t="shared" si="217"/>
        <v>P</v>
      </c>
      <c r="BN43" s="61" t="str">
        <f t="shared" si="218"/>
        <v>P</v>
      </c>
      <c r="BO43" s="310" t="str">
        <f t="shared" si="219"/>
        <v>D</v>
      </c>
      <c r="BP43" s="242" t="str">
        <f>IF(details!AE43="","",details!AE43)</f>
        <v>b</v>
      </c>
      <c r="BQ43" s="83" t="str">
        <f t="shared" si="112"/>
        <v>CHEMISTRY</v>
      </c>
      <c r="BR43" s="242">
        <f>IF(details!AF43="","",details!AF43)</f>
        <v>10</v>
      </c>
      <c r="BS43" s="242">
        <f>IF(details!AG43="","",details!AG43)</f>
        <v>10</v>
      </c>
      <c r="BT43" s="242">
        <f>IF(details!AH43="","",details!AH43)</f>
        <v>9</v>
      </c>
      <c r="BU43" s="151">
        <f t="shared" si="113"/>
        <v>29</v>
      </c>
      <c r="BV43" s="479">
        <f>IF(details!AI43="","",details!AI43)</f>
        <v>1</v>
      </c>
      <c r="BW43" s="242">
        <f>IF(details!AJ43="","",details!AJ43)</f>
        <v>50</v>
      </c>
      <c r="BX43" s="242">
        <f>IF(details!AK43="","",details!AK43)</f>
        <v>20</v>
      </c>
      <c r="BY43" s="151">
        <f t="shared" si="114"/>
        <v>70</v>
      </c>
      <c r="BZ43" s="482">
        <f t="shared" si="115"/>
        <v>80</v>
      </c>
      <c r="CA43" s="482">
        <f t="shared" si="116"/>
        <v>100</v>
      </c>
      <c r="CB43" s="242">
        <f>IF(details!AL43="","",details!AL43)</f>
        <v>70</v>
      </c>
      <c r="CC43" s="242">
        <f>IF(details!AM43="","",details!AM43)</f>
        <v>30</v>
      </c>
      <c r="CD43" s="151">
        <f t="shared" si="117"/>
        <v>100</v>
      </c>
      <c r="CE43" s="151">
        <f t="shared" si="118"/>
        <v>150</v>
      </c>
      <c r="CF43" s="151">
        <f t="shared" si="119"/>
        <v>50</v>
      </c>
      <c r="CG43" s="304">
        <f t="shared" si="233"/>
        <v>200</v>
      </c>
      <c r="CH43" s="263">
        <f t="shared" si="220"/>
        <v>0</v>
      </c>
      <c r="CI43" s="310">
        <f t="shared" si="221"/>
        <v>0</v>
      </c>
      <c r="CJ43" s="61">
        <f t="shared" si="222"/>
        <v>70</v>
      </c>
      <c r="CK43" s="61">
        <f t="shared" si="234"/>
        <v>30</v>
      </c>
      <c r="CL43" s="61">
        <f t="shared" si="120"/>
        <v>20</v>
      </c>
      <c r="CM43" s="61">
        <f t="shared" si="223"/>
        <v>150</v>
      </c>
      <c r="CN43" s="61">
        <f t="shared" si="224"/>
        <v>50</v>
      </c>
      <c r="CO43" s="263">
        <f t="shared" si="225"/>
        <v>200</v>
      </c>
      <c r="CP43" s="310" t="str">
        <f t="shared" si="226"/>
        <v/>
      </c>
      <c r="CQ43" s="61" t="str">
        <f t="shared" si="227"/>
        <v>P</v>
      </c>
      <c r="CR43" s="61" t="str">
        <f t="shared" si="228"/>
        <v>P</v>
      </c>
      <c r="CS43" s="310" t="str">
        <f t="shared" si="25"/>
        <v>D</v>
      </c>
      <c r="CT43" s="242" t="str">
        <f>IF(details!AN43="","",details!AN43)</f>
        <v>b</v>
      </c>
      <c r="CU43" s="83" t="str">
        <f t="shared" si="121"/>
        <v>MATHEMATICS</v>
      </c>
      <c r="CV43" s="242">
        <f>IF(details!AO43="","",details!AO43)</f>
        <v>10</v>
      </c>
      <c r="CW43" s="242">
        <f>IF(details!AP43="","",details!AP43)</f>
        <v>10</v>
      </c>
      <c r="CX43" s="242">
        <f>IF(details!AQ43="","",details!AQ43)</f>
        <v>9</v>
      </c>
      <c r="CY43" s="151">
        <f t="shared" si="122"/>
        <v>29</v>
      </c>
      <c r="CZ43" s="479">
        <f>IF(details!AR43="","",details!AR43)</f>
        <v>1</v>
      </c>
      <c r="DA43" s="242">
        <f>IF(details!AS43="","",details!AS43)</f>
        <v>70</v>
      </c>
      <c r="DB43" s="242" t="str">
        <f>IF(details!AT43="","",details!AT43)</f>
        <v/>
      </c>
      <c r="DC43" s="151">
        <f t="shared" si="123"/>
        <v>70</v>
      </c>
      <c r="DD43" s="482">
        <f t="shared" si="124"/>
        <v>100</v>
      </c>
      <c r="DE43" s="482">
        <f t="shared" si="125"/>
        <v>100</v>
      </c>
      <c r="DF43" s="242">
        <f>IF(details!AU43="","",details!AU43)</f>
        <v>18</v>
      </c>
      <c r="DG43" s="242" t="str">
        <f>IF(details!AV43="","",details!AV43)</f>
        <v/>
      </c>
      <c r="DH43" s="151">
        <f t="shared" si="204"/>
        <v>18</v>
      </c>
      <c r="DI43" s="151">
        <f t="shared" si="205"/>
        <v>118</v>
      </c>
      <c r="DJ43" s="151" t="str">
        <f t="shared" si="126"/>
        <v/>
      </c>
      <c r="DK43" s="304">
        <f t="shared" si="206"/>
        <v>118</v>
      </c>
      <c r="DL43" s="263">
        <f t="shared" si="127"/>
        <v>0</v>
      </c>
      <c r="DM43" s="310" t="str">
        <f t="shared" si="128"/>
        <v/>
      </c>
      <c r="DN43" s="61">
        <f t="shared" si="129"/>
        <v>100</v>
      </c>
      <c r="DO43" s="61" t="str">
        <f t="shared" si="26"/>
        <v/>
      </c>
      <c r="DP43" s="61" t="str">
        <f t="shared" si="27"/>
        <v/>
      </c>
      <c r="DQ43" s="61">
        <f t="shared" si="130"/>
        <v>200</v>
      </c>
      <c r="DR43" s="61" t="str">
        <f t="shared" si="131"/>
        <v/>
      </c>
      <c r="DS43" s="263">
        <f t="shared" si="235"/>
        <v>200</v>
      </c>
      <c r="DT43" s="310" t="str">
        <f t="shared" si="132"/>
        <v/>
      </c>
      <c r="DU43" s="61" t="str">
        <f t="shared" si="133"/>
        <v>S</v>
      </c>
      <c r="DV43" s="61" t="str">
        <f t="shared" si="134"/>
        <v/>
      </c>
      <c r="DW43" s="310" t="str">
        <f t="shared" si="135"/>
        <v>S</v>
      </c>
      <c r="DX43" s="61">
        <f t="shared" si="229"/>
        <v>0</v>
      </c>
      <c r="DY43" s="242" t="str">
        <f>IF(details!AW43="","",details!AW43)</f>
        <v>a</v>
      </c>
      <c r="DZ43" s="83" t="str">
        <f t="shared" si="136"/>
        <v>BIOLOGY</v>
      </c>
      <c r="EA43" s="242">
        <f>IF(details!AX43="","",details!AX43)</f>
        <v>10</v>
      </c>
      <c r="EB43" s="242">
        <f>IF(details!AY43="","",details!AY43)</f>
        <v>10</v>
      </c>
      <c r="EC43" s="242">
        <f>IF(details!AZ43="","",details!AZ43)</f>
        <v>10</v>
      </c>
      <c r="ED43" s="151">
        <f t="shared" si="137"/>
        <v>30</v>
      </c>
      <c r="EE43" s="242" t="str">
        <f>IF(details!BA43="","",details!BA43)</f>
        <v/>
      </c>
      <c r="EF43" s="242">
        <f>IF(details!BB43="","",details!BB43)</f>
        <v>50</v>
      </c>
      <c r="EG43" s="242">
        <f>IF(details!BC43="","",details!BC43)</f>
        <v>20</v>
      </c>
      <c r="EH43" s="151">
        <f t="shared" si="138"/>
        <v>70</v>
      </c>
      <c r="EI43" s="482">
        <f t="shared" si="139"/>
        <v>80</v>
      </c>
      <c r="EJ43" s="482">
        <f t="shared" si="140"/>
        <v>100</v>
      </c>
      <c r="EK43" s="242">
        <f>IF(details!BD43="","",details!BD43)</f>
        <v>70</v>
      </c>
      <c r="EL43" s="242">
        <f>IF(details!BE43="","",details!BE43)</f>
        <v>30</v>
      </c>
      <c r="EM43" s="151">
        <f t="shared" si="141"/>
        <v>100</v>
      </c>
      <c r="EN43" s="151">
        <f t="shared" si="142"/>
        <v>150</v>
      </c>
      <c r="EO43" s="151">
        <f t="shared" si="143"/>
        <v>50</v>
      </c>
      <c r="EP43" s="304">
        <f t="shared" si="144"/>
        <v>200</v>
      </c>
      <c r="EQ43" s="263">
        <f t="shared" si="145"/>
        <v>0</v>
      </c>
      <c r="ER43" s="310">
        <f t="shared" si="146"/>
        <v>0</v>
      </c>
      <c r="ES43" s="61">
        <f t="shared" si="147"/>
        <v>70</v>
      </c>
      <c r="ET43" s="61">
        <f t="shared" si="148"/>
        <v>30</v>
      </c>
      <c r="EU43" s="61">
        <f t="shared" si="149"/>
        <v>20</v>
      </c>
      <c r="EV43" s="61">
        <f t="shared" si="150"/>
        <v>150</v>
      </c>
      <c r="EW43" s="61">
        <f t="shared" si="151"/>
        <v>50</v>
      </c>
      <c r="EX43" s="263">
        <f t="shared" si="152"/>
        <v>200</v>
      </c>
      <c r="EY43" s="310"/>
      <c r="EZ43" s="61" t="str">
        <f t="shared" si="153"/>
        <v>P</v>
      </c>
      <c r="FA43" s="61" t="str">
        <f t="shared" si="154"/>
        <v>P</v>
      </c>
      <c r="FB43" s="310" t="str">
        <f t="shared" si="155"/>
        <v>I</v>
      </c>
      <c r="FC43" s="242">
        <f>IF(details!BF43="","",details!BF43)</f>
        <v>10</v>
      </c>
      <c r="FD43" s="242">
        <f>IF(details!BG43="","",details!BG43)</f>
        <v>10</v>
      </c>
      <c r="FE43" s="242">
        <f>IF(details!BH43="","",details!BH43)</f>
        <v>10</v>
      </c>
      <c r="FF43" s="151">
        <f t="shared" si="156"/>
        <v>30</v>
      </c>
      <c r="FG43" s="242">
        <f>IF(details!BI43="","",details!BI43)</f>
        <v>70</v>
      </c>
      <c r="FH43" s="151">
        <f t="shared" si="157"/>
        <v>100</v>
      </c>
      <c r="FI43" s="242">
        <f>IF(details!BJ43="","",details!BJ43)</f>
        <v>100</v>
      </c>
      <c r="FJ43" s="298">
        <f t="shared" si="158"/>
        <v>200</v>
      </c>
      <c r="FK43" s="310">
        <f t="shared" si="159"/>
        <v>0</v>
      </c>
      <c r="FL43" s="310">
        <f t="shared" si="160"/>
        <v>0</v>
      </c>
      <c r="FM43" s="61">
        <f t="shared" si="161"/>
        <v>200</v>
      </c>
      <c r="FN43" s="310" t="str">
        <f t="shared" si="162"/>
        <v/>
      </c>
      <c r="FO43" s="310" t="str">
        <f t="shared" si="236"/>
        <v>A</v>
      </c>
      <c r="FP43" s="242">
        <f>IF(details!BK43="","",details!BK43)</f>
        <v>30</v>
      </c>
      <c r="FQ43" s="242">
        <f>IF(details!BL43="","",details!BL43)</f>
        <v>30</v>
      </c>
      <c r="FR43" s="242">
        <f>IF(details!BM43="","",details!BM43)</f>
        <v>40</v>
      </c>
      <c r="FS43" s="298">
        <f t="shared" si="163"/>
        <v>100</v>
      </c>
      <c r="FT43" s="310">
        <f t="shared" si="164"/>
        <v>0</v>
      </c>
      <c r="FU43" s="310">
        <f t="shared" si="165"/>
        <v>0</v>
      </c>
      <c r="FV43" s="61">
        <f t="shared" si="166"/>
        <v>100</v>
      </c>
      <c r="FW43" s="310" t="str">
        <f t="shared" si="167"/>
        <v/>
      </c>
      <c r="FX43" s="310" t="str">
        <f t="shared" si="237"/>
        <v>A</v>
      </c>
      <c r="FY43" s="310" t="str">
        <f t="shared" si="238"/>
        <v>D</v>
      </c>
      <c r="FZ43" s="310" t="str">
        <f t="shared" si="239"/>
        <v>D</v>
      </c>
      <c r="GA43" s="310" t="str">
        <f t="shared" si="240"/>
        <v>D</v>
      </c>
      <c r="GB43" s="310" t="str">
        <f t="shared" si="241"/>
        <v>D</v>
      </c>
      <c r="GC43" s="310" t="str">
        <f t="shared" si="242"/>
        <v>S</v>
      </c>
      <c r="GD43" s="310">
        <f t="shared" si="168"/>
        <v>0</v>
      </c>
      <c r="GE43" s="310">
        <f t="shared" si="169"/>
        <v>1</v>
      </c>
      <c r="GF43" s="310">
        <f t="shared" si="170"/>
        <v>0</v>
      </c>
      <c r="GG43" s="310">
        <f t="shared" si="171"/>
        <v>0</v>
      </c>
      <c r="GH43" s="310">
        <f t="shared" si="172"/>
        <v>0</v>
      </c>
      <c r="GI43" s="310" t="str">
        <f t="shared" si="173"/>
        <v/>
      </c>
      <c r="GJ43" s="69" t="str">
        <f t="shared" si="243"/>
        <v>SUPPL.</v>
      </c>
      <c r="GK43" s="63">
        <f>IF(details!CT43="","",details!CT43)</f>
        <v>130</v>
      </c>
      <c r="GL43" s="64" t="str">
        <f>IF(details!CU43="","",details!CU43)</f>
        <v/>
      </c>
      <c r="GM43" s="63">
        <f>IF(details!CX43="","",details!CX43)</f>
        <v>206</v>
      </c>
      <c r="GN43" s="64" t="str">
        <f>IF(details!CY43="","",details!CY43)</f>
        <v/>
      </c>
      <c r="GO43" s="63">
        <f>IF(details!DB43="","",details!DB43)</f>
        <v>264</v>
      </c>
      <c r="GP43" s="64" t="str">
        <f>IF(details!DC43="","",details!DC43)</f>
        <v/>
      </c>
      <c r="GQ43" s="63">
        <f>IF(details!DF43="","",details!DF43)</f>
        <v>316</v>
      </c>
      <c r="GR43" s="64" t="str">
        <f>IF(details!DG43="","",details!DG43)</f>
        <v/>
      </c>
      <c r="GS43" s="63">
        <f>IF(details!DJ43="","",details!DJ43)</f>
        <v>362</v>
      </c>
      <c r="GT43" s="64">
        <f>IF(details!DK43="","",details!DK43)</f>
        <v>0</v>
      </c>
      <c r="GU43" s="274">
        <f t="shared" si="207"/>
        <v>0</v>
      </c>
      <c r="GV43" s="242" t="str">
        <f t="shared" si="244"/>
        <v>D</v>
      </c>
      <c r="GW43" s="242" t="str">
        <f t="shared" si="174"/>
        <v/>
      </c>
      <c r="GX43" s="353" t="str">
        <f t="shared" si="245"/>
        <v/>
      </c>
      <c r="GY43" s="242" t="str">
        <f t="shared" si="246"/>
        <v>D</v>
      </c>
      <c r="GZ43" s="72" t="str">
        <f t="shared" si="175"/>
        <v/>
      </c>
      <c r="HA43" s="353" t="str">
        <f t="shared" si="247"/>
        <v/>
      </c>
      <c r="HB43" s="73" t="str">
        <f t="shared" si="248"/>
        <v>D</v>
      </c>
      <c r="HC43" s="242" t="str">
        <f t="shared" si="249"/>
        <v/>
      </c>
      <c r="HD43" s="242" t="str">
        <f t="shared" si="250"/>
        <v>D</v>
      </c>
      <c r="HE43" s="242" t="str">
        <f t="shared" si="251"/>
        <v/>
      </c>
      <c r="HF43" s="242" t="str">
        <f t="shared" si="252"/>
        <v/>
      </c>
      <c r="HG43" s="276" t="str">
        <f t="shared" si="253"/>
        <v/>
      </c>
      <c r="HH43" s="242" t="str">
        <f t="shared" si="254"/>
        <v/>
      </c>
      <c r="HI43" s="242" t="str">
        <f t="shared" si="255"/>
        <v/>
      </c>
      <c r="HJ43" s="242" t="str">
        <f t="shared" si="256"/>
        <v/>
      </c>
      <c r="HK43" s="242" t="str">
        <f t="shared" si="257"/>
        <v/>
      </c>
      <c r="HL43" s="353" t="str">
        <f t="shared" si="258"/>
        <v/>
      </c>
      <c r="HM43" s="73" t="str">
        <f t="shared" si="259"/>
        <v>D</v>
      </c>
      <c r="HN43" s="242" t="str">
        <f t="shared" si="260"/>
        <v/>
      </c>
      <c r="HO43" s="242" t="str">
        <f t="shared" si="261"/>
        <v>D</v>
      </c>
      <c r="HP43" s="242" t="str">
        <f t="shared" si="262"/>
        <v/>
      </c>
      <c r="HQ43" s="242" t="str">
        <f t="shared" si="263"/>
        <v/>
      </c>
      <c r="HR43" s="354" t="str">
        <f t="shared" si="264"/>
        <v/>
      </c>
      <c r="HS43" s="302" t="str">
        <f t="shared" si="265"/>
        <v/>
      </c>
      <c r="HT43" s="242" t="str">
        <f t="shared" si="266"/>
        <v/>
      </c>
      <c r="HU43" s="242" t="str">
        <f t="shared" si="267"/>
        <v/>
      </c>
      <c r="HV43" s="242" t="str">
        <f t="shared" si="268"/>
        <v/>
      </c>
      <c r="HW43" s="353" t="str">
        <f t="shared" si="269"/>
        <v/>
      </c>
      <c r="HX43" s="73" t="str">
        <f t="shared" si="270"/>
        <v>S</v>
      </c>
      <c r="HY43" s="242" t="str">
        <f t="shared" si="271"/>
        <v/>
      </c>
      <c r="HZ43" s="242" t="str">
        <f t="shared" si="272"/>
        <v>S</v>
      </c>
      <c r="IA43" s="242" t="str">
        <f t="shared" si="273"/>
        <v/>
      </c>
      <c r="IB43" s="242" t="str">
        <f t="shared" si="274"/>
        <v/>
      </c>
      <c r="IC43" s="242" t="str">
        <f t="shared" si="275"/>
        <v/>
      </c>
      <c r="ID43" s="242" t="str">
        <f t="shared" si="276"/>
        <v/>
      </c>
      <c r="IE43" s="242" t="str">
        <f t="shared" si="277"/>
        <v/>
      </c>
      <c r="IF43" s="242" t="str">
        <f t="shared" si="278"/>
        <v/>
      </c>
      <c r="IG43" s="242" t="str">
        <f t="shared" si="279"/>
        <v/>
      </c>
      <c r="IH43" s="353" t="str">
        <f t="shared" si="280"/>
        <v/>
      </c>
      <c r="II43" s="242" t="str">
        <f t="shared" si="281"/>
        <v>A</v>
      </c>
      <c r="IJ43" s="242" t="str">
        <f t="shared" si="282"/>
        <v>A</v>
      </c>
      <c r="IK43" s="242" t="str">
        <f t="shared" si="283"/>
        <v xml:space="preserve">    </v>
      </c>
      <c r="IL43" s="242" t="str">
        <f t="shared" si="284"/>
        <v xml:space="preserve">    MATHEMATICS</v>
      </c>
      <c r="IM43" s="242" t="str">
        <f t="shared" si="285"/>
        <v xml:space="preserve">    </v>
      </c>
      <c r="IN43" s="242" t="str">
        <f t="shared" si="286"/>
        <v xml:space="preserve">        </v>
      </c>
      <c r="IO43" s="242" t="str">
        <f t="shared" si="287"/>
        <v xml:space="preserve">HINDI COMPULSORY  PHYSICS CHEMISTRY </v>
      </c>
      <c r="IP43" s="242" t="str">
        <f t="shared" si="288"/>
        <v>SUPPL.</v>
      </c>
      <c r="IQ43" s="62">
        <f t="shared" si="295"/>
        <v>898</v>
      </c>
      <c r="IR43" s="68">
        <f t="shared" si="289"/>
        <v>89.8</v>
      </c>
      <c r="IS43" s="242" t="str">
        <f t="shared" si="290"/>
        <v/>
      </c>
      <c r="IT43" s="70" t="str">
        <f t="shared" si="291"/>
        <v/>
      </c>
      <c r="IU43" s="71" t="str" cm="1">
        <f t="array" ref="IU43">IF(IT43="","",SUMPRODUCT((IT43&lt;IT$9:IT$108)/COUNTIF(IT$9:IT$108,IT$9:IT$108)))</f>
        <v/>
      </c>
      <c r="IV43" s="242" t="str">
        <f>IF(OR(IP43="SUPPL.",IP43="RE-EXAM."),'result subject-wise'!AR43,IP43)</f>
        <v/>
      </c>
      <c r="IW43" s="355" t="str">
        <f t="shared" si="292"/>
        <v/>
      </c>
      <c r="IX43" s="356">
        <f t="shared" si="293"/>
        <v>89.8</v>
      </c>
      <c r="IY43" s="242" t="str">
        <f t="shared" si="294"/>
        <v/>
      </c>
      <c r="IZ43" s="183"/>
      <c r="JA43" s="276" t="str">
        <f t="shared" si="177"/>
        <v/>
      </c>
      <c r="JB43" s="357" t="str">
        <f>'full report'!Y969</f>
        <v/>
      </c>
      <c r="JC43" s="352"/>
      <c r="JD43"/>
      <c r="JE43" s="181" t="s">
        <v>176</v>
      </c>
      <c r="JF43" s="242">
        <f>COUNTIF(E9:E108,"nso")</f>
        <v>0</v>
      </c>
      <c r="JG43" s="241"/>
      <c r="JH43" s="966"/>
      <c r="JI43" s="967"/>
      <c r="JJ43" s="276"/>
      <c r="JK43" s="276"/>
      <c r="JL43" s="276"/>
      <c r="JM43" s="276"/>
      <c r="JN43" s="276"/>
      <c r="JO43" s="276"/>
      <c r="JP43" s="276"/>
      <c r="JQ43" s="276"/>
      <c r="JR43" s="276"/>
      <c r="JS43" s="276"/>
      <c r="JT43" s="276"/>
      <c r="JU43" s="276"/>
      <c r="JV43" s="276"/>
      <c r="JW43" s="276"/>
      <c r="JX43" s="276"/>
      <c r="JY43" s="276"/>
      <c r="JZ43" s="276"/>
      <c r="KA43" s="276"/>
      <c r="KB43" s="276"/>
      <c r="KC43" s="276"/>
      <c r="KD43" s="276"/>
      <c r="KE43" s="276"/>
      <c r="KF43" s="276"/>
      <c r="KG43" s="276"/>
      <c r="KH43" s="276"/>
      <c r="KI43" s="276"/>
      <c r="KJ43" s="276"/>
      <c r="KK43" s="276"/>
      <c r="KL43" s="276"/>
      <c r="KM43" s="276"/>
      <c r="KN43" s="276"/>
      <c r="KO43" s="276"/>
      <c r="KP43" s="276"/>
      <c r="KQ43" s="276"/>
      <c r="KR43" s="276"/>
      <c r="KS43" s="276"/>
      <c r="KT43" s="276"/>
      <c r="KU43" s="276"/>
      <c r="KV43" s="276"/>
    </row>
    <row r="44" spans="1:308" s="359" customFormat="1" ht="13" customHeight="1" thickBot="1">
      <c r="A44" s="313" t="str">
        <f>IF(details!A44="","",details!A44)</f>
        <v/>
      </c>
      <c r="B44" s="242" t="str">
        <f>IF(details!B44="","",details!B44)</f>
        <v/>
      </c>
      <c r="C44" s="242" t="str">
        <f>IF(details!C44="","",details!C44)</f>
        <v/>
      </c>
      <c r="D44" s="242" t="str">
        <f>IF(details!D44="","",details!D44)</f>
        <v/>
      </c>
      <c r="E44" s="304">
        <f>IF(details!E44="","",details!E44)</f>
        <v>11136</v>
      </c>
      <c r="F44" s="67" t="str">
        <f>IF(details!F44="","",details!F44)</f>
        <v/>
      </c>
      <c r="G44" s="83" t="str">
        <f>IF(details!G44="","",details!G44)</f>
        <v>A 036</v>
      </c>
      <c r="H44" s="83" t="str">
        <f>IF(details!H44="","",details!H44)</f>
        <v>B 036</v>
      </c>
      <c r="I44" s="83" t="str">
        <f>IF(details!I44="","",details!I44)</f>
        <v>C 036</v>
      </c>
      <c r="J44" s="242">
        <f>IF(details!J44="","",details!J44)</f>
        <v>10</v>
      </c>
      <c r="K44" s="242">
        <f>IF(details!K44="","",details!K44)</f>
        <v>10</v>
      </c>
      <c r="L44" s="242">
        <f>IF(details!L44="","",details!L44)</f>
        <v>8</v>
      </c>
      <c r="M44" s="151">
        <f t="shared" si="93"/>
        <v>28</v>
      </c>
      <c r="N44" s="479">
        <f>IF(details!M44="","",details!M44)</f>
        <v>2</v>
      </c>
      <c r="O44" s="242">
        <f>IF(details!N44="","",details!N44)</f>
        <v>70</v>
      </c>
      <c r="P44" s="151">
        <f t="shared" si="94"/>
        <v>100</v>
      </c>
      <c r="Q44" s="242">
        <f>IF(details!O44="","",details!O44)</f>
        <v>100</v>
      </c>
      <c r="R44" s="298">
        <f t="shared" si="95"/>
        <v>200</v>
      </c>
      <c r="S44" s="310">
        <f t="shared" si="211"/>
        <v>0</v>
      </c>
      <c r="T44" s="61">
        <f t="shared" si="20"/>
        <v>200</v>
      </c>
      <c r="U44" s="310" t="str">
        <f t="shared" si="230"/>
        <v/>
      </c>
      <c r="V44" s="310" t="str">
        <f t="shared" si="21"/>
        <v>P</v>
      </c>
      <c r="W44" s="310" t="str">
        <f t="shared" si="231"/>
        <v>D</v>
      </c>
      <c r="X44" s="242">
        <f>IF(details!P44="","",details!P44)</f>
        <v>10</v>
      </c>
      <c r="Y44" s="242">
        <f>IF(details!Q44="","",details!Q44)</f>
        <v>10</v>
      </c>
      <c r="Z44" s="242">
        <f>IF(details!R44="","",details!R44)</f>
        <v>8</v>
      </c>
      <c r="AA44" s="151">
        <f t="shared" si="96"/>
        <v>28</v>
      </c>
      <c r="AB44" s="479">
        <f>IF(details!S44="","",details!S44)</f>
        <v>2</v>
      </c>
      <c r="AC44" s="242">
        <f>IF(details!T44="","",details!T44)</f>
        <v>70</v>
      </c>
      <c r="AD44" s="151">
        <f t="shared" si="97"/>
        <v>100</v>
      </c>
      <c r="AE44" s="242">
        <f>IF(details!U44="","",details!U44)</f>
        <v>100</v>
      </c>
      <c r="AF44" s="298">
        <f t="shared" si="98"/>
        <v>200</v>
      </c>
      <c r="AG44" s="310">
        <f t="shared" si="210"/>
        <v>0</v>
      </c>
      <c r="AH44" s="61">
        <f t="shared" si="22"/>
        <v>200</v>
      </c>
      <c r="AI44" s="310" t="str">
        <f t="shared" si="232"/>
        <v/>
      </c>
      <c r="AJ44" s="310" t="str">
        <f t="shared" si="99"/>
        <v>P</v>
      </c>
      <c r="AK44" s="310" t="str">
        <f t="shared" si="100"/>
        <v>D</v>
      </c>
      <c r="AL44" s="242" t="str">
        <f>IF(details!V44="","",details!V44)</f>
        <v>b</v>
      </c>
      <c r="AM44" s="83" t="str">
        <f t="shared" si="101"/>
        <v>PHYSICS</v>
      </c>
      <c r="AN44" s="242">
        <f>IF(details!W44="","",details!W44)</f>
        <v>10</v>
      </c>
      <c r="AO44" s="242">
        <f>IF(details!X44="","",details!X44)</f>
        <v>10</v>
      </c>
      <c r="AP44" s="242">
        <f>IF(details!Y44="","",details!Y44)</f>
        <v>9</v>
      </c>
      <c r="AQ44" s="151">
        <f t="shared" si="102"/>
        <v>29</v>
      </c>
      <c r="AR44" s="479">
        <f>IF(details!Z44="","",details!Z44)</f>
        <v>1</v>
      </c>
      <c r="AS44" s="242">
        <f>IF(details!AA44="","",details!AA44)</f>
        <v>30</v>
      </c>
      <c r="AT44" s="242">
        <f>IF(details!AB44="","",details!AB44)</f>
        <v>20</v>
      </c>
      <c r="AU44" s="151">
        <f t="shared" si="103"/>
        <v>50</v>
      </c>
      <c r="AV44" s="482">
        <f t="shared" si="23"/>
        <v>60</v>
      </c>
      <c r="AW44" s="482">
        <f t="shared" si="24"/>
        <v>80</v>
      </c>
      <c r="AX44" s="242">
        <f>IF(details!AC44="","",details!AC44)</f>
        <v>70</v>
      </c>
      <c r="AY44" s="242">
        <f>IF(details!AD44="","",details!AD44)</f>
        <v>30</v>
      </c>
      <c r="AZ44" s="151">
        <f t="shared" si="104"/>
        <v>100</v>
      </c>
      <c r="BA44" s="151">
        <f t="shared" si="105"/>
        <v>130</v>
      </c>
      <c r="BB44" s="151">
        <f t="shared" si="106"/>
        <v>50</v>
      </c>
      <c r="BC44" s="304">
        <f t="shared" si="107"/>
        <v>180</v>
      </c>
      <c r="BD44" s="263">
        <f t="shared" si="108"/>
        <v>0</v>
      </c>
      <c r="BE44" s="310">
        <f t="shared" si="109"/>
        <v>0</v>
      </c>
      <c r="BF44" s="61">
        <f t="shared" si="212"/>
        <v>70</v>
      </c>
      <c r="BG44" s="61">
        <f t="shared" si="110"/>
        <v>30</v>
      </c>
      <c r="BH44" s="61">
        <f t="shared" si="111"/>
        <v>20</v>
      </c>
      <c r="BI44" s="61">
        <f t="shared" si="213"/>
        <v>150</v>
      </c>
      <c r="BJ44" s="61">
        <f t="shared" si="214"/>
        <v>50</v>
      </c>
      <c r="BK44" s="263">
        <f t="shared" si="215"/>
        <v>200</v>
      </c>
      <c r="BL44" s="310" t="str">
        <f t="shared" si="216"/>
        <v/>
      </c>
      <c r="BM44" s="61" t="str">
        <f t="shared" si="217"/>
        <v>P</v>
      </c>
      <c r="BN44" s="61" t="str">
        <f t="shared" si="218"/>
        <v>P</v>
      </c>
      <c r="BO44" s="310" t="str">
        <f t="shared" si="219"/>
        <v>D</v>
      </c>
      <c r="BP44" s="242" t="str">
        <f>IF(details!AE44="","",details!AE44)</f>
        <v>b</v>
      </c>
      <c r="BQ44" s="83" t="str">
        <f t="shared" si="112"/>
        <v>CHEMISTRY</v>
      </c>
      <c r="BR44" s="242">
        <f>IF(details!AF44="","",details!AF44)</f>
        <v>10</v>
      </c>
      <c r="BS44" s="242">
        <f>IF(details!AG44="","",details!AG44)</f>
        <v>10</v>
      </c>
      <c r="BT44" s="242">
        <f>IF(details!AH44="","",details!AH44)</f>
        <v>9</v>
      </c>
      <c r="BU44" s="151">
        <f t="shared" si="113"/>
        <v>29</v>
      </c>
      <c r="BV44" s="479">
        <f>IF(details!AI44="","",details!AI44)</f>
        <v>1</v>
      </c>
      <c r="BW44" s="242">
        <f>IF(details!AJ44="","",details!AJ44)</f>
        <v>50</v>
      </c>
      <c r="BX44" s="242">
        <f>IF(details!AK44="","",details!AK44)</f>
        <v>20</v>
      </c>
      <c r="BY44" s="151">
        <f t="shared" si="114"/>
        <v>70</v>
      </c>
      <c r="BZ44" s="482">
        <f t="shared" si="115"/>
        <v>80</v>
      </c>
      <c r="CA44" s="482">
        <f t="shared" si="116"/>
        <v>100</v>
      </c>
      <c r="CB44" s="242">
        <f>IF(details!AL44="","",details!AL44)</f>
        <v>70</v>
      </c>
      <c r="CC44" s="242">
        <f>IF(details!AM44="","",details!AM44)</f>
        <v>30</v>
      </c>
      <c r="CD44" s="151">
        <f t="shared" si="117"/>
        <v>100</v>
      </c>
      <c r="CE44" s="151">
        <f t="shared" si="118"/>
        <v>150</v>
      </c>
      <c r="CF44" s="151">
        <f t="shared" si="119"/>
        <v>50</v>
      </c>
      <c r="CG44" s="304">
        <f t="shared" si="233"/>
        <v>200</v>
      </c>
      <c r="CH44" s="263">
        <f t="shared" si="220"/>
        <v>0</v>
      </c>
      <c r="CI44" s="310">
        <f t="shared" si="221"/>
        <v>0</v>
      </c>
      <c r="CJ44" s="61">
        <f t="shared" si="222"/>
        <v>70</v>
      </c>
      <c r="CK44" s="61">
        <f t="shared" si="234"/>
        <v>30</v>
      </c>
      <c r="CL44" s="61">
        <f t="shared" si="120"/>
        <v>20</v>
      </c>
      <c r="CM44" s="61">
        <f t="shared" si="223"/>
        <v>150</v>
      </c>
      <c r="CN44" s="61">
        <f t="shared" si="224"/>
        <v>50</v>
      </c>
      <c r="CO44" s="263">
        <f t="shared" si="225"/>
        <v>200</v>
      </c>
      <c r="CP44" s="310" t="str">
        <f t="shared" si="226"/>
        <v/>
      </c>
      <c r="CQ44" s="61" t="str">
        <f t="shared" si="227"/>
        <v>P</v>
      </c>
      <c r="CR44" s="61" t="str">
        <f t="shared" si="228"/>
        <v>P</v>
      </c>
      <c r="CS44" s="310" t="str">
        <f t="shared" si="25"/>
        <v>D</v>
      </c>
      <c r="CT44" s="242" t="str">
        <f>IF(details!AN44="","",details!AN44)</f>
        <v>b</v>
      </c>
      <c r="CU44" s="83" t="str">
        <f t="shared" si="121"/>
        <v>MATHEMATICS</v>
      </c>
      <c r="CV44" s="242">
        <f>IF(details!AO44="","",details!AO44)</f>
        <v>10</v>
      </c>
      <c r="CW44" s="242">
        <f>IF(details!AP44="","",details!AP44)</f>
        <v>10</v>
      </c>
      <c r="CX44" s="242">
        <f>IF(details!AQ44="","",details!AQ44)</f>
        <v>9</v>
      </c>
      <c r="CY44" s="151">
        <f t="shared" si="122"/>
        <v>29</v>
      </c>
      <c r="CZ44" s="479">
        <f>IF(details!AR44="","",details!AR44)</f>
        <v>1</v>
      </c>
      <c r="DA44" s="242">
        <f>IF(details!AS44="","",details!AS44)</f>
        <v>70</v>
      </c>
      <c r="DB44" s="242" t="str">
        <f>IF(details!AT44="","",details!AT44)</f>
        <v/>
      </c>
      <c r="DC44" s="151">
        <f t="shared" si="123"/>
        <v>70</v>
      </c>
      <c r="DD44" s="482">
        <f t="shared" si="124"/>
        <v>100</v>
      </c>
      <c r="DE44" s="482">
        <f t="shared" si="125"/>
        <v>100</v>
      </c>
      <c r="DF44" s="242">
        <f>IF(details!AU44="","",details!AU44)</f>
        <v>18</v>
      </c>
      <c r="DG44" s="242" t="str">
        <f>IF(details!AV44="","",details!AV44)</f>
        <v/>
      </c>
      <c r="DH44" s="151">
        <f t="shared" si="204"/>
        <v>18</v>
      </c>
      <c r="DI44" s="151">
        <f t="shared" si="205"/>
        <v>118</v>
      </c>
      <c r="DJ44" s="151" t="str">
        <f t="shared" si="126"/>
        <v/>
      </c>
      <c r="DK44" s="304">
        <f t="shared" si="206"/>
        <v>118</v>
      </c>
      <c r="DL44" s="263">
        <f t="shared" si="127"/>
        <v>0</v>
      </c>
      <c r="DM44" s="310" t="str">
        <f t="shared" si="128"/>
        <v/>
      </c>
      <c r="DN44" s="61">
        <f t="shared" si="129"/>
        <v>100</v>
      </c>
      <c r="DO44" s="61" t="str">
        <f t="shared" si="26"/>
        <v/>
      </c>
      <c r="DP44" s="61" t="str">
        <f t="shared" si="27"/>
        <v/>
      </c>
      <c r="DQ44" s="61">
        <f t="shared" si="130"/>
        <v>200</v>
      </c>
      <c r="DR44" s="61" t="str">
        <f t="shared" si="131"/>
        <v/>
      </c>
      <c r="DS44" s="263">
        <f t="shared" si="235"/>
        <v>200</v>
      </c>
      <c r="DT44" s="310" t="str">
        <f t="shared" si="132"/>
        <v/>
      </c>
      <c r="DU44" s="61" t="str">
        <f t="shared" si="133"/>
        <v>S</v>
      </c>
      <c r="DV44" s="61" t="str">
        <f t="shared" si="134"/>
        <v/>
      </c>
      <c r="DW44" s="310" t="str">
        <f t="shared" si="135"/>
        <v>S</v>
      </c>
      <c r="DX44" s="61">
        <f t="shared" si="229"/>
        <v>0</v>
      </c>
      <c r="DY44" s="242" t="str">
        <f>IF(details!AW44="","",details!AW44)</f>
        <v>a</v>
      </c>
      <c r="DZ44" s="83" t="str">
        <f t="shared" si="136"/>
        <v>BIOLOGY</v>
      </c>
      <c r="EA44" s="242">
        <f>IF(details!AX44="","",details!AX44)</f>
        <v>10</v>
      </c>
      <c r="EB44" s="242">
        <f>IF(details!AY44="","",details!AY44)</f>
        <v>10</v>
      </c>
      <c r="EC44" s="242">
        <f>IF(details!AZ44="","",details!AZ44)</f>
        <v>10</v>
      </c>
      <c r="ED44" s="151">
        <f t="shared" si="137"/>
        <v>30</v>
      </c>
      <c r="EE44" s="242" t="str">
        <f>IF(details!BA44="","",details!BA44)</f>
        <v/>
      </c>
      <c r="EF44" s="242">
        <f>IF(details!BB44="","",details!BB44)</f>
        <v>50</v>
      </c>
      <c r="EG44" s="242">
        <f>IF(details!BC44="","",details!BC44)</f>
        <v>20</v>
      </c>
      <c r="EH44" s="151">
        <f t="shared" si="138"/>
        <v>70</v>
      </c>
      <c r="EI44" s="482">
        <f t="shared" si="139"/>
        <v>80</v>
      </c>
      <c r="EJ44" s="482">
        <f t="shared" si="140"/>
        <v>100</v>
      </c>
      <c r="EK44" s="242">
        <f>IF(details!BD44="","",details!BD44)</f>
        <v>70</v>
      </c>
      <c r="EL44" s="242">
        <f>IF(details!BE44="","",details!BE44)</f>
        <v>30</v>
      </c>
      <c r="EM44" s="151">
        <f t="shared" si="141"/>
        <v>100</v>
      </c>
      <c r="EN44" s="151">
        <f t="shared" si="142"/>
        <v>150</v>
      </c>
      <c r="EO44" s="151">
        <f t="shared" si="143"/>
        <v>50</v>
      </c>
      <c r="EP44" s="304">
        <f t="shared" si="144"/>
        <v>200</v>
      </c>
      <c r="EQ44" s="263">
        <f t="shared" si="145"/>
        <v>0</v>
      </c>
      <c r="ER44" s="310">
        <f t="shared" si="146"/>
        <v>0</v>
      </c>
      <c r="ES44" s="61">
        <f t="shared" si="147"/>
        <v>70</v>
      </c>
      <c r="ET44" s="61">
        <f t="shared" si="148"/>
        <v>30</v>
      </c>
      <c r="EU44" s="61">
        <f t="shared" si="149"/>
        <v>20</v>
      </c>
      <c r="EV44" s="61">
        <f t="shared" si="150"/>
        <v>150</v>
      </c>
      <c r="EW44" s="61">
        <f t="shared" si="151"/>
        <v>50</v>
      </c>
      <c r="EX44" s="263">
        <f t="shared" si="152"/>
        <v>200</v>
      </c>
      <c r="EY44" s="310"/>
      <c r="EZ44" s="61" t="str">
        <f t="shared" si="153"/>
        <v>P</v>
      </c>
      <c r="FA44" s="61" t="str">
        <f t="shared" si="154"/>
        <v>P</v>
      </c>
      <c r="FB44" s="310" t="str">
        <f t="shared" si="155"/>
        <v>I</v>
      </c>
      <c r="FC44" s="242">
        <f>IF(details!BF44="","",details!BF44)</f>
        <v>10</v>
      </c>
      <c r="FD44" s="242">
        <f>IF(details!BG44="","",details!BG44)</f>
        <v>10</v>
      </c>
      <c r="FE44" s="242">
        <f>IF(details!BH44="","",details!BH44)</f>
        <v>10</v>
      </c>
      <c r="FF44" s="151">
        <f t="shared" si="156"/>
        <v>30</v>
      </c>
      <c r="FG44" s="242">
        <f>IF(details!BI44="","",details!BI44)</f>
        <v>70</v>
      </c>
      <c r="FH44" s="151">
        <f t="shared" si="157"/>
        <v>100</v>
      </c>
      <c r="FI44" s="242">
        <f>IF(details!BJ44="","",details!BJ44)</f>
        <v>100</v>
      </c>
      <c r="FJ44" s="298">
        <f t="shared" si="158"/>
        <v>200</v>
      </c>
      <c r="FK44" s="310">
        <f t="shared" si="159"/>
        <v>0</v>
      </c>
      <c r="FL44" s="310">
        <f t="shared" si="160"/>
        <v>0</v>
      </c>
      <c r="FM44" s="61">
        <f t="shared" si="161"/>
        <v>200</v>
      </c>
      <c r="FN44" s="310" t="str">
        <f t="shared" si="162"/>
        <v/>
      </c>
      <c r="FO44" s="310" t="str">
        <f t="shared" si="236"/>
        <v>A</v>
      </c>
      <c r="FP44" s="242">
        <f>IF(details!BK44="","",details!BK44)</f>
        <v>30</v>
      </c>
      <c r="FQ44" s="242">
        <f>IF(details!BL44="","",details!BL44)</f>
        <v>30</v>
      </c>
      <c r="FR44" s="242">
        <f>IF(details!BM44="","",details!BM44)</f>
        <v>40</v>
      </c>
      <c r="FS44" s="298">
        <f t="shared" si="163"/>
        <v>100</v>
      </c>
      <c r="FT44" s="310">
        <f t="shared" si="164"/>
        <v>0</v>
      </c>
      <c r="FU44" s="310">
        <f t="shared" si="165"/>
        <v>0</v>
      </c>
      <c r="FV44" s="61">
        <f t="shared" si="166"/>
        <v>100</v>
      </c>
      <c r="FW44" s="310" t="str">
        <f t="shared" si="167"/>
        <v/>
      </c>
      <c r="FX44" s="310" t="str">
        <f t="shared" si="237"/>
        <v>A</v>
      </c>
      <c r="FY44" s="310" t="str">
        <f t="shared" si="238"/>
        <v>D</v>
      </c>
      <c r="FZ44" s="310" t="str">
        <f t="shared" si="239"/>
        <v>D</v>
      </c>
      <c r="GA44" s="310" t="str">
        <f t="shared" si="240"/>
        <v>D</v>
      </c>
      <c r="GB44" s="310" t="str">
        <f t="shared" si="241"/>
        <v>D</v>
      </c>
      <c r="GC44" s="310" t="str">
        <f t="shared" si="242"/>
        <v>S</v>
      </c>
      <c r="GD44" s="310">
        <f t="shared" si="168"/>
        <v>0</v>
      </c>
      <c r="GE44" s="310">
        <f t="shared" si="169"/>
        <v>1</v>
      </c>
      <c r="GF44" s="310">
        <f t="shared" si="170"/>
        <v>0</v>
      </c>
      <c r="GG44" s="310">
        <f t="shared" si="171"/>
        <v>0</v>
      </c>
      <c r="GH44" s="310">
        <f t="shared" si="172"/>
        <v>0</v>
      </c>
      <c r="GI44" s="310" t="str">
        <f t="shared" si="173"/>
        <v/>
      </c>
      <c r="GJ44" s="69" t="str">
        <f t="shared" si="243"/>
        <v>SUPPL.</v>
      </c>
      <c r="GK44" s="63">
        <f>IF(details!CT44="","",details!CT44)</f>
        <v>130</v>
      </c>
      <c r="GL44" s="64" t="str">
        <f>IF(details!CU44="","",details!CU44)</f>
        <v/>
      </c>
      <c r="GM44" s="63">
        <f>IF(details!CX44="","",details!CX44)</f>
        <v>206</v>
      </c>
      <c r="GN44" s="64" t="str">
        <f>IF(details!CY44="","",details!CY44)</f>
        <v/>
      </c>
      <c r="GO44" s="63">
        <f>IF(details!DB44="","",details!DB44)</f>
        <v>264</v>
      </c>
      <c r="GP44" s="64" t="str">
        <f>IF(details!DC44="","",details!DC44)</f>
        <v/>
      </c>
      <c r="GQ44" s="63">
        <f>IF(details!DF44="","",details!DF44)</f>
        <v>316</v>
      </c>
      <c r="GR44" s="64" t="str">
        <f>IF(details!DG44="","",details!DG44)</f>
        <v/>
      </c>
      <c r="GS44" s="63">
        <f>IF(details!DJ44="","",details!DJ44)</f>
        <v>362</v>
      </c>
      <c r="GT44" s="64">
        <f>IF(details!DK44="","",details!DK44)</f>
        <v>0</v>
      </c>
      <c r="GU44" s="274">
        <f t="shared" si="207"/>
        <v>0</v>
      </c>
      <c r="GV44" s="242" t="str">
        <f t="shared" si="244"/>
        <v>D</v>
      </c>
      <c r="GW44" s="242" t="str">
        <f t="shared" si="174"/>
        <v/>
      </c>
      <c r="GX44" s="353" t="str">
        <f t="shared" si="245"/>
        <v/>
      </c>
      <c r="GY44" s="242" t="str">
        <f t="shared" si="246"/>
        <v>D</v>
      </c>
      <c r="GZ44" s="72" t="str">
        <f t="shared" si="175"/>
        <v/>
      </c>
      <c r="HA44" s="353" t="str">
        <f t="shared" si="247"/>
        <v/>
      </c>
      <c r="HB44" s="73" t="str">
        <f t="shared" si="248"/>
        <v>D</v>
      </c>
      <c r="HC44" s="242" t="str">
        <f t="shared" si="249"/>
        <v/>
      </c>
      <c r="HD44" s="242" t="str">
        <f t="shared" si="250"/>
        <v>D</v>
      </c>
      <c r="HE44" s="242" t="str">
        <f t="shared" si="251"/>
        <v/>
      </c>
      <c r="HF44" s="242" t="str">
        <f t="shared" si="252"/>
        <v/>
      </c>
      <c r="HG44" s="276" t="str">
        <f t="shared" si="253"/>
        <v/>
      </c>
      <c r="HH44" s="242" t="str">
        <f t="shared" si="254"/>
        <v/>
      </c>
      <c r="HI44" s="242" t="str">
        <f t="shared" si="255"/>
        <v/>
      </c>
      <c r="HJ44" s="242" t="str">
        <f t="shared" si="256"/>
        <v/>
      </c>
      <c r="HK44" s="242" t="str">
        <f t="shared" si="257"/>
        <v/>
      </c>
      <c r="HL44" s="353" t="str">
        <f t="shared" si="258"/>
        <v/>
      </c>
      <c r="HM44" s="73" t="str">
        <f t="shared" si="259"/>
        <v>D</v>
      </c>
      <c r="HN44" s="242" t="str">
        <f t="shared" si="260"/>
        <v/>
      </c>
      <c r="HO44" s="242" t="str">
        <f t="shared" si="261"/>
        <v>D</v>
      </c>
      <c r="HP44" s="242" t="str">
        <f t="shared" si="262"/>
        <v/>
      </c>
      <c r="HQ44" s="242" t="str">
        <f t="shared" si="263"/>
        <v/>
      </c>
      <c r="HR44" s="354" t="str">
        <f t="shared" si="264"/>
        <v/>
      </c>
      <c r="HS44" s="302" t="str">
        <f t="shared" si="265"/>
        <v/>
      </c>
      <c r="HT44" s="242" t="str">
        <f t="shared" si="266"/>
        <v/>
      </c>
      <c r="HU44" s="242" t="str">
        <f t="shared" si="267"/>
        <v/>
      </c>
      <c r="HV44" s="242" t="str">
        <f t="shared" si="268"/>
        <v/>
      </c>
      <c r="HW44" s="353" t="str">
        <f t="shared" si="269"/>
        <v/>
      </c>
      <c r="HX44" s="73" t="str">
        <f t="shared" si="270"/>
        <v>S</v>
      </c>
      <c r="HY44" s="242" t="str">
        <f t="shared" si="271"/>
        <v/>
      </c>
      <c r="HZ44" s="242" t="str">
        <f t="shared" si="272"/>
        <v>S</v>
      </c>
      <c r="IA44" s="242" t="str">
        <f t="shared" si="273"/>
        <v/>
      </c>
      <c r="IB44" s="242" t="str">
        <f t="shared" si="274"/>
        <v/>
      </c>
      <c r="IC44" s="242" t="str">
        <f t="shared" si="275"/>
        <v/>
      </c>
      <c r="ID44" s="242" t="str">
        <f t="shared" si="276"/>
        <v/>
      </c>
      <c r="IE44" s="242" t="str">
        <f t="shared" si="277"/>
        <v/>
      </c>
      <c r="IF44" s="242" t="str">
        <f t="shared" si="278"/>
        <v/>
      </c>
      <c r="IG44" s="242" t="str">
        <f t="shared" si="279"/>
        <v/>
      </c>
      <c r="IH44" s="353" t="str">
        <f t="shared" si="280"/>
        <v/>
      </c>
      <c r="II44" s="242" t="str">
        <f t="shared" si="281"/>
        <v>A</v>
      </c>
      <c r="IJ44" s="242" t="str">
        <f t="shared" si="282"/>
        <v>A</v>
      </c>
      <c r="IK44" s="242" t="str">
        <f t="shared" si="283"/>
        <v xml:space="preserve">    </v>
      </c>
      <c r="IL44" s="242" t="str">
        <f t="shared" si="284"/>
        <v xml:space="preserve">    MATHEMATICS</v>
      </c>
      <c r="IM44" s="242" t="str">
        <f t="shared" si="285"/>
        <v xml:space="preserve">    </v>
      </c>
      <c r="IN44" s="242" t="str">
        <f t="shared" si="286"/>
        <v xml:space="preserve">        </v>
      </c>
      <c r="IO44" s="242" t="str">
        <f t="shared" si="287"/>
        <v xml:space="preserve">HINDI COMPULSORY  PHYSICS CHEMISTRY </v>
      </c>
      <c r="IP44" s="242" t="str">
        <f t="shared" si="288"/>
        <v>SUPPL.</v>
      </c>
      <c r="IQ44" s="62">
        <f t="shared" si="295"/>
        <v>898</v>
      </c>
      <c r="IR44" s="68">
        <f t="shared" si="289"/>
        <v>89.8</v>
      </c>
      <c r="IS44" s="242" t="str">
        <f t="shared" si="290"/>
        <v/>
      </c>
      <c r="IT44" s="70" t="str">
        <f t="shared" si="291"/>
        <v/>
      </c>
      <c r="IU44" s="71" t="str" cm="1">
        <f t="array" ref="IU44">IF(IT44="","",SUMPRODUCT((IT44&lt;IT$9:IT$108)/COUNTIF(IT$9:IT$108,IT$9:IT$108)))</f>
        <v/>
      </c>
      <c r="IV44" s="242" t="str">
        <f>IF(OR(IP44="SUPPL.",IP44="RE-EXAM."),'result subject-wise'!AR44,IP44)</f>
        <v/>
      </c>
      <c r="IW44" s="355" t="str">
        <f t="shared" si="292"/>
        <v/>
      </c>
      <c r="IX44" s="356">
        <f t="shared" si="293"/>
        <v>89.8</v>
      </c>
      <c r="IY44" s="242" t="str">
        <f t="shared" si="294"/>
        <v/>
      </c>
      <c r="IZ44" s="183"/>
      <c r="JA44" s="276" t="str">
        <f t="shared" si="177"/>
        <v/>
      </c>
      <c r="JB44" s="357" t="str">
        <f>'full report'!Y997</f>
        <v/>
      </c>
      <c r="JC44" s="352"/>
      <c r="JD44"/>
      <c r="JE44" s="182" t="s">
        <v>237</v>
      </c>
      <c r="JF44" s="179">
        <f>JF38+JF39+JF40+JF42</f>
        <v>100</v>
      </c>
      <c r="JG44" s="180"/>
      <c r="JH44" s="966">
        <f>JH38+JH40</f>
        <v>0</v>
      </c>
      <c r="JI44" s="967"/>
      <c r="JJ44" s="276"/>
      <c r="JK44" s="276"/>
      <c r="JL44" s="276"/>
      <c r="JM44" s="276"/>
      <c r="JN44" s="276"/>
      <c r="JO44" s="276"/>
      <c r="JP44" s="276"/>
      <c r="JQ44" s="276"/>
      <c r="JR44" s="276"/>
      <c r="JS44" s="276"/>
      <c r="JT44" s="276"/>
      <c r="JU44" s="276"/>
      <c r="JV44" s="276"/>
      <c r="JW44" s="276"/>
      <c r="JX44" s="276"/>
      <c r="JY44" s="276"/>
      <c r="JZ44" s="276"/>
      <c r="KA44" s="276"/>
      <c r="KB44" s="276"/>
      <c r="KC44" s="276"/>
      <c r="KD44" s="276"/>
      <c r="KE44" s="276"/>
      <c r="KF44" s="276"/>
      <c r="KG44" s="276"/>
      <c r="KH44" s="276"/>
      <c r="KI44" s="276"/>
      <c r="KJ44" s="276"/>
      <c r="KK44" s="276"/>
      <c r="KL44" s="276"/>
      <c r="KM44" s="276"/>
      <c r="KN44" s="276"/>
      <c r="KO44" s="276"/>
      <c r="KP44" s="276"/>
      <c r="KQ44" s="276"/>
      <c r="KR44" s="276"/>
      <c r="KS44" s="276"/>
      <c r="KT44" s="276"/>
      <c r="KU44" s="276"/>
      <c r="KV44" s="276"/>
    </row>
    <row r="45" spans="1:308" s="359" customFormat="1" ht="13" customHeight="1">
      <c r="A45" s="313" t="str">
        <f>IF(details!A45="","",details!A45)</f>
        <v/>
      </c>
      <c r="B45" s="242" t="str">
        <f>IF(details!B45="","",details!B45)</f>
        <v/>
      </c>
      <c r="C45" s="242" t="str">
        <f>IF(details!C45="","",details!C45)</f>
        <v/>
      </c>
      <c r="D45" s="242" t="str">
        <f>IF(details!D45="","",details!D45)</f>
        <v/>
      </c>
      <c r="E45" s="304">
        <f>IF(details!E45="","",details!E45)</f>
        <v>11137</v>
      </c>
      <c r="F45" s="67" t="str">
        <f>IF(details!F45="","",details!F45)</f>
        <v/>
      </c>
      <c r="G45" s="83" t="str">
        <f>IF(details!G45="","",details!G45)</f>
        <v>A 037</v>
      </c>
      <c r="H45" s="83" t="str">
        <f>IF(details!H45="","",details!H45)</f>
        <v>B 037</v>
      </c>
      <c r="I45" s="83" t="str">
        <f>IF(details!I45="","",details!I45)</f>
        <v>C 037</v>
      </c>
      <c r="J45" s="242">
        <f>IF(details!J45="","",details!J45)</f>
        <v>10</v>
      </c>
      <c r="K45" s="242">
        <f>IF(details!K45="","",details!K45)</f>
        <v>10</v>
      </c>
      <c r="L45" s="242">
        <f>IF(details!L45="","",details!L45)</f>
        <v>8</v>
      </c>
      <c r="M45" s="151">
        <f t="shared" si="93"/>
        <v>28</v>
      </c>
      <c r="N45" s="479">
        <f>IF(details!M45="","",details!M45)</f>
        <v>2</v>
      </c>
      <c r="O45" s="242">
        <f>IF(details!N45="","",details!N45)</f>
        <v>70</v>
      </c>
      <c r="P45" s="151">
        <f t="shared" si="94"/>
        <v>100</v>
      </c>
      <c r="Q45" s="242">
        <f>IF(details!O45="","",details!O45)</f>
        <v>100</v>
      </c>
      <c r="R45" s="298">
        <f t="shared" si="95"/>
        <v>200</v>
      </c>
      <c r="S45" s="310">
        <f t="shared" si="211"/>
        <v>0</v>
      </c>
      <c r="T45" s="61">
        <f t="shared" si="20"/>
        <v>200</v>
      </c>
      <c r="U45" s="310" t="str">
        <f t="shared" si="230"/>
        <v/>
      </c>
      <c r="V45" s="310" t="str">
        <f t="shared" si="21"/>
        <v>P</v>
      </c>
      <c r="W45" s="310" t="str">
        <f t="shared" si="231"/>
        <v>D</v>
      </c>
      <c r="X45" s="242">
        <f>IF(details!P45="","",details!P45)</f>
        <v>10</v>
      </c>
      <c r="Y45" s="242">
        <f>IF(details!Q45="","",details!Q45)</f>
        <v>10</v>
      </c>
      <c r="Z45" s="242">
        <f>IF(details!R45="","",details!R45)</f>
        <v>8</v>
      </c>
      <c r="AA45" s="151">
        <f t="shared" si="96"/>
        <v>28</v>
      </c>
      <c r="AB45" s="479">
        <f>IF(details!S45="","",details!S45)</f>
        <v>2</v>
      </c>
      <c r="AC45" s="242">
        <f>IF(details!T45="","",details!T45)</f>
        <v>70</v>
      </c>
      <c r="AD45" s="151">
        <f t="shared" si="97"/>
        <v>100</v>
      </c>
      <c r="AE45" s="242">
        <f>IF(details!U45="","",details!U45)</f>
        <v>100</v>
      </c>
      <c r="AF45" s="298">
        <f t="shared" si="98"/>
        <v>200</v>
      </c>
      <c r="AG45" s="310">
        <f t="shared" si="210"/>
        <v>0</v>
      </c>
      <c r="AH45" s="61">
        <f t="shared" si="22"/>
        <v>200</v>
      </c>
      <c r="AI45" s="310" t="str">
        <f t="shared" si="232"/>
        <v/>
      </c>
      <c r="AJ45" s="310" t="str">
        <f t="shared" si="99"/>
        <v>P</v>
      </c>
      <c r="AK45" s="310" t="str">
        <f t="shared" si="100"/>
        <v>D</v>
      </c>
      <c r="AL45" s="242" t="str">
        <f>IF(details!V45="","",details!V45)</f>
        <v>b</v>
      </c>
      <c r="AM45" s="83" t="str">
        <f t="shared" si="101"/>
        <v>PHYSICS</v>
      </c>
      <c r="AN45" s="242">
        <f>IF(details!W45="","",details!W45)</f>
        <v>10</v>
      </c>
      <c r="AO45" s="242">
        <f>IF(details!X45="","",details!X45)</f>
        <v>10</v>
      </c>
      <c r="AP45" s="242">
        <f>IF(details!Y45="","",details!Y45)</f>
        <v>9</v>
      </c>
      <c r="AQ45" s="151">
        <f t="shared" si="102"/>
        <v>29</v>
      </c>
      <c r="AR45" s="479">
        <f>IF(details!Z45="","",details!Z45)</f>
        <v>1</v>
      </c>
      <c r="AS45" s="242">
        <f>IF(details!AA45="","",details!AA45)</f>
        <v>30</v>
      </c>
      <c r="AT45" s="242">
        <f>IF(details!AB45="","",details!AB45)</f>
        <v>20</v>
      </c>
      <c r="AU45" s="151">
        <f t="shared" si="103"/>
        <v>50</v>
      </c>
      <c r="AV45" s="482">
        <f t="shared" si="23"/>
        <v>60</v>
      </c>
      <c r="AW45" s="482">
        <f t="shared" si="24"/>
        <v>80</v>
      </c>
      <c r="AX45" s="242">
        <f>IF(details!AC45="","",details!AC45)</f>
        <v>70</v>
      </c>
      <c r="AY45" s="242">
        <f>IF(details!AD45="","",details!AD45)</f>
        <v>30</v>
      </c>
      <c r="AZ45" s="151">
        <f t="shared" si="104"/>
        <v>100</v>
      </c>
      <c r="BA45" s="151">
        <f t="shared" si="105"/>
        <v>130</v>
      </c>
      <c r="BB45" s="151">
        <f t="shared" si="106"/>
        <v>50</v>
      </c>
      <c r="BC45" s="304">
        <f t="shared" si="107"/>
        <v>180</v>
      </c>
      <c r="BD45" s="263">
        <f t="shared" si="108"/>
        <v>0</v>
      </c>
      <c r="BE45" s="310">
        <f t="shared" si="109"/>
        <v>0</v>
      </c>
      <c r="BF45" s="61">
        <f t="shared" si="212"/>
        <v>70</v>
      </c>
      <c r="BG45" s="61">
        <f t="shared" si="110"/>
        <v>30</v>
      </c>
      <c r="BH45" s="61">
        <f t="shared" si="111"/>
        <v>20</v>
      </c>
      <c r="BI45" s="61">
        <f t="shared" si="213"/>
        <v>150</v>
      </c>
      <c r="BJ45" s="61">
        <f t="shared" si="214"/>
        <v>50</v>
      </c>
      <c r="BK45" s="263">
        <f t="shared" si="215"/>
        <v>200</v>
      </c>
      <c r="BL45" s="310" t="str">
        <f t="shared" si="216"/>
        <v/>
      </c>
      <c r="BM45" s="61" t="str">
        <f t="shared" si="217"/>
        <v>P</v>
      </c>
      <c r="BN45" s="61" t="str">
        <f t="shared" si="218"/>
        <v>P</v>
      </c>
      <c r="BO45" s="310" t="str">
        <f t="shared" si="219"/>
        <v>D</v>
      </c>
      <c r="BP45" s="242" t="str">
        <f>IF(details!AE45="","",details!AE45)</f>
        <v>b</v>
      </c>
      <c r="BQ45" s="83" t="str">
        <f t="shared" si="112"/>
        <v>CHEMISTRY</v>
      </c>
      <c r="BR45" s="242">
        <f>IF(details!AF45="","",details!AF45)</f>
        <v>10</v>
      </c>
      <c r="BS45" s="242">
        <f>IF(details!AG45="","",details!AG45)</f>
        <v>10</v>
      </c>
      <c r="BT45" s="242">
        <f>IF(details!AH45="","",details!AH45)</f>
        <v>9</v>
      </c>
      <c r="BU45" s="151">
        <f t="shared" si="113"/>
        <v>29</v>
      </c>
      <c r="BV45" s="479">
        <f>IF(details!AI45="","",details!AI45)</f>
        <v>1</v>
      </c>
      <c r="BW45" s="242">
        <f>IF(details!AJ45="","",details!AJ45)</f>
        <v>50</v>
      </c>
      <c r="BX45" s="242">
        <f>IF(details!AK45="","",details!AK45)</f>
        <v>20</v>
      </c>
      <c r="BY45" s="151">
        <f t="shared" si="114"/>
        <v>70</v>
      </c>
      <c r="BZ45" s="482">
        <f t="shared" si="115"/>
        <v>80</v>
      </c>
      <c r="CA45" s="482">
        <f t="shared" si="116"/>
        <v>100</v>
      </c>
      <c r="CB45" s="242">
        <f>IF(details!AL45="","",details!AL45)</f>
        <v>70</v>
      </c>
      <c r="CC45" s="242">
        <f>IF(details!AM45="","",details!AM45)</f>
        <v>30</v>
      </c>
      <c r="CD45" s="151">
        <f t="shared" si="117"/>
        <v>100</v>
      </c>
      <c r="CE45" s="151">
        <f t="shared" si="118"/>
        <v>150</v>
      </c>
      <c r="CF45" s="151">
        <f t="shared" si="119"/>
        <v>50</v>
      </c>
      <c r="CG45" s="304">
        <f t="shared" si="233"/>
        <v>200</v>
      </c>
      <c r="CH45" s="263">
        <f t="shared" si="220"/>
        <v>0</v>
      </c>
      <c r="CI45" s="310">
        <f t="shared" si="221"/>
        <v>0</v>
      </c>
      <c r="CJ45" s="61">
        <f t="shared" si="222"/>
        <v>70</v>
      </c>
      <c r="CK45" s="61">
        <f t="shared" si="234"/>
        <v>30</v>
      </c>
      <c r="CL45" s="61">
        <f t="shared" si="120"/>
        <v>20</v>
      </c>
      <c r="CM45" s="61">
        <f t="shared" si="223"/>
        <v>150</v>
      </c>
      <c r="CN45" s="61">
        <f t="shared" si="224"/>
        <v>50</v>
      </c>
      <c r="CO45" s="263">
        <f t="shared" si="225"/>
        <v>200</v>
      </c>
      <c r="CP45" s="310" t="str">
        <f t="shared" si="226"/>
        <v/>
      </c>
      <c r="CQ45" s="61" t="str">
        <f t="shared" si="227"/>
        <v>P</v>
      </c>
      <c r="CR45" s="61" t="str">
        <f t="shared" si="228"/>
        <v>P</v>
      </c>
      <c r="CS45" s="310" t="str">
        <f t="shared" si="25"/>
        <v>D</v>
      </c>
      <c r="CT45" s="242" t="str">
        <f>IF(details!AN45="","",details!AN45)</f>
        <v>b</v>
      </c>
      <c r="CU45" s="83" t="str">
        <f t="shared" si="121"/>
        <v>MATHEMATICS</v>
      </c>
      <c r="CV45" s="242">
        <f>IF(details!AO45="","",details!AO45)</f>
        <v>10</v>
      </c>
      <c r="CW45" s="242">
        <f>IF(details!AP45="","",details!AP45)</f>
        <v>10</v>
      </c>
      <c r="CX45" s="242">
        <f>IF(details!AQ45="","",details!AQ45)</f>
        <v>9</v>
      </c>
      <c r="CY45" s="151">
        <f t="shared" si="122"/>
        <v>29</v>
      </c>
      <c r="CZ45" s="479">
        <f>IF(details!AR45="","",details!AR45)</f>
        <v>1</v>
      </c>
      <c r="DA45" s="242">
        <f>IF(details!AS45="","",details!AS45)</f>
        <v>70</v>
      </c>
      <c r="DB45" s="242" t="str">
        <f>IF(details!AT45="","",details!AT45)</f>
        <v/>
      </c>
      <c r="DC45" s="151">
        <f t="shared" si="123"/>
        <v>70</v>
      </c>
      <c r="DD45" s="482">
        <f t="shared" si="124"/>
        <v>100</v>
      </c>
      <c r="DE45" s="482">
        <f t="shared" si="125"/>
        <v>100</v>
      </c>
      <c r="DF45" s="242">
        <f>IF(details!AU45="","",details!AU45)</f>
        <v>18</v>
      </c>
      <c r="DG45" s="242" t="str">
        <f>IF(details!AV45="","",details!AV45)</f>
        <v/>
      </c>
      <c r="DH45" s="151">
        <f t="shared" si="204"/>
        <v>18</v>
      </c>
      <c r="DI45" s="151">
        <f t="shared" si="205"/>
        <v>118</v>
      </c>
      <c r="DJ45" s="151" t="str">
        <f t="shared" si="126"/>
        <v/>
      </c>
      <c r="DK45" s="304">
        <f t="shared" si="206"/>
        <v>118</v>
      </c>
      <c r="DL45" s="263">
        <f t="shared" si="127"/>
        <v>0</v>
      </c>
      <c r="DM45" s="310" t="str">
        <f t="shared" si="128"/>
        <v/>
      </c>
      <c r="DN45" s="61">
        <f t="shared" si="129"/>
        <v>100</v>
      </c>
      <c r="DO45" s="61" t="str">
        <f t="shared" si="26"/>
        <v/>
      </c>
      <c r="DP45" s="61" t="str">
        <f t="shared" si="27"/>
        <v/>
      </c>
      <c r="DQ45" s="61">
        <f t="shared" si="130"/>
        <v>200</v>
      </c>
      <c r="DR45" s="61" t="str">
        <f t="shared" si="131"/>
        <v/>
      </c>
      <c r="DS45" s="263">
        <f t="shared" si="235"/>
        <v>200</v>
      </c>
      <c r="DT45" s="310" t="str">
        <f t="shared" si="132"/>
        <v/>
      </c>
      <c r="DU45" s="61" t="str">
        <f t="shared" si="133"/>
        <v>S</v>
      </c>
      <c r="DV45" s="61" t="str">
        <f t="shared" si="134"/>
        <v/>
      </c>
      <c r="DW45" s="310" t="str">
        <f t="shared" si="135"/>
        <v>S</v>
      </c>
      <c r="DX45" s="61">
        <f t="shared" si="229"/>
        <v>0</v>
      </c>
      <c r="DY45" s="242" t="str">
        <f>IF(details!AW45="","",details!AW45)</f>
        <v>a</v>
      </c>
      <c r="DZ45" s="83" t="str">
        <f t="shared" si="136"/>
        <v>BIOLOGY</v>
      </c>
      <c r="EA45" s="242">
        <f>IF(details!AX45="","",details!AX45)</f>
        <v>10</v>
      </c>
      <c r="EB45" s="242">
        <f>IF(details!AY45="","",details!AY45)</f>
        <v>10</v>
      </c>
      <c r="EC45" s="242">
        <f>IF(details!AZ45="","",details!AZ45)</f>
        <v>10</v>
      </c>
      <c r="ED45" s="151">
        <f t="shared" si="137"/>
        <v>30</v>
      </c>
      <c r="EE45" s="242" t="str">
        <f>IF(details!BA45="","",details!BA45)</f>
        <v/>
      </c>
      <c r="EF45" s="242">
        <f>IF(details!BB45="","",details!BB45)</f>
        <v>50</v>
      </c>
      <c r="EG45" s="242">
        <f>IF(details!BC45="","",details!BC45)</f>
        <v>20</v>
      </c>
      <c r="EH45" s="151">
        <f t="shared" si="138"/>
        <v>70</v>
      </c>
      <c r="EI45" s="482">
        <f t="shared" si="139"/>
        <v>80</v>
      </c>
      <c r="EJ45" s="482">
        <f t="shared" si="140"/>
        <v>100</v>
      </c>
      <c r="EK45" s="242">
        <f>IF(details!BD45="","",details!BD45)</f>
        <v>70</v>
      </c>
      <c r="EL45" s="242">
        <f>IF(details!BE45="","",details!BE45)</f>
        <v>30</v>
      </c>
      <c r="EM45" s="151">
        <f t="shared" si="141"/>
        <v>100</v>
      </c>
      <c r="EN45" s="151">
        <f t="shared" si="142"/>
        <v>150</v>
      </c>
      <c r="EO45" s="151">
        <f t="shared" si="143"/>
        <v>50</v>
      </c>
      <c r="EP45" s="304">
        <f t="shared" si="144"/>
        <v>200</v>
      </c>
      <c r="EQ45" s="263">
        <f t="shared" si="145"/>
        <v>0</v>
      </c>
      <c r="ER45" s="310">
        <f t="shared" si="146"/>
        <v>0</v>
      </c>
      <c r="ES45" s="61">
        <f t="shared" si="147"/>
        <v>70</v>
      </c>
      <c r="ET45" s="61">
        <f t="shared" si="148"/>
        <v>30</v>
      </c>
      <c r="EU45" s="61">
        <f t="shared" si="149"/>
        <v>20</v>
      </c>
      <c r="EV45" s="61">
        <f t="shared" si="150"/>
        <v>150</v>
      </c>
      <c r="EW45" s="61">
        <f t="shared" si="151"/>
        <v>50</v>
      </c>
      <c r="EX45" s="263">
        <f t="shared" si="152"/>
        <v>200</v>
      </c>
      <c r="EY45" s="310"/>
      <c r="EZ45" s="61" t="str">
        <f t="shared" si="153"/>
        <v>P</v>
      </c>
      <c r="FA45" s="61" t="str">
        <f t="shared" si="154"/>
        <v>P</v>
      </c>
      <c r="FB45" s="310" t="str">
        <f t="shared" si="155"/>
        <v>I</v>
      </c>
      <c r="FC45" s="242">
        <f>IF(details!BF45="","",details!BF45)</f>
        <v>10</v>
      </c>
      <c r="FD45" s="242">
        <f>IF(details!BG45="","",details!BG45)</f>
        <v>10</v>
      </c>
      <c r="FE45" s="242">
        <f>IF(details!BH45="","",details!BH45)</f>
        <v>10</v>
      </c>
      <c r="FF45" s="151">
        <f t="shared" si="156"/>
        <v>30</v>
      </c>
      <c r="FG45" s="242">
        <f>IF(details!BI45="","",details!BI45)</f>
        <v>70</v>
      </c>
      <c r="FH45" s="151">
        <f t="shared" si="157"/>
        <v>100</v>
      </c>
      <c r="FI45" s="242">
        <f>IF(details!BJ45="","",details!BJ45)</f>
        <v>100</v>
      </c>
      <c r="FJ45" s="298">
        <f t="shared" si="158"/>
        <v>200</v>
      </c>
      <c r="FK45" s="310">
        <f t="shared" si="159"/>
        <v>0</v>
      </c>
      <c r="FL45" s="310">
        <f t="shared" si="160"/>
        <v>0</v>
      </c>
      <c r="FM45" s="61">
        <f t="shared" si="161"/>
        <v>200</v>
      </c>
      <c r="FN45" s="310" t="str">
        <f t="shared" si="162"/>
        <v/>
      </c>
      <c r="FO45" s="310" t="str">
        <f t="shared" si="236"/>
        <v>A</v>
      </c>
      <c r="FP45" s="242">
        <f>IF(details!BK45="","",details!BK45)</f>
        <v>30</v>
      </c>
      <c r="FQ45" s="242">
        <f>IF(details!BL45="","",details!BL45)</f>
        <v>30</v>
      </c>
      <c r="FR45" s="242">
        <f>IF(details!BM45="","",details!BM45)</f>
        <v>40</v>
      </c>
      <c r="FS45" s="298">
        <f t="shared" si="163"/>
        <v>100</v>
      </c>
      <c r="FT45" s="310">
        <f t="shared" si="164"/>
        <v>0</v>
      </c>
      <c r="FU45" s="310">
        <f t="shared" si="165"/>
        <v>0</v>
      </c>
      <c r="FV45" s="61">
        <f t="shared" si="166"/>
        <v>100</v>
      </c>
      <c r="FW45" s="310" t="str">
        <f t="shared" si="167"/>
        <v/>
      </c>
      <c r="FX45" s="310" t="str">
        <f t="shared" si="237"/>
        <v>A</v>
      </c>
      <c r="FY45" s="310" t="str">
        <f t="shared" si="238"/>
        <v>D</v>
      </c>
      <c r="FZ45" s="310" t="str">
        <f t="shared" si="239"/>
        <v>D</v>
      </c>
      <c r="GA45" s="310" t="str">
        <f t="shared" si="240"/>
        <v>D</v>
      </c>
      <c r="GB45" s="310" t="str">
        <f t="shared" si="241"/>
        <v>D</v>
      </c>
      <c r="GC45" s="310" t="str">
        <f t="shared" si="242"/>
        <v>S</v>
      </c>
      <c r="GD45" s="310">
        <f t="shared" si="168"/>
        <v>0</v>
      </c>
      <c r="GE45" s="310">
        <f t="shared" si="169"/>
        <v>1</v>
      </c>
      <c r="GF45" s="310">
        <f t="shared" si="170"/>
        <v>0</v>
      </c>
      <c r="GG45" s="310">
        <f t="shared" si="171"/>
        <v>0</v>
      </c>
      <c r="GH45" s="310">
        <f t="shared" si="172"/>
        <v>0</v>
      </c>
      <c r="GI45" s="310" t="str">
        <f t="shared" si="173"/>
        <v/>
      </c>
      <c r="GJ45" s="69" t="str">
        <f t="shared" si="243"/>
        <v>SUPPL.</v>
      </c>
      <c r="GK45" s="63">
        <f>IF(details!CT45="","",details!CT45)</f>
        <v>130</v>
      </c>
      <c r="GL45" s="64" t="str">
        <f>IF(details!CU45="","",details!CU45)</f>
        <v/>
      </c>
      <c r="GM45" s="63">
        <f>IF(details!CX45="","",details!CX45)</f>
        <v>206</v>
      </c>
      <c r="GN45" s="64" t="str">
        <f>IF(details!CY45="","",details!CY45)</f>
        <v/>
      </c>
      <c r="GO45" s="63">
        <f>IF(details!DB45="","",details!DB45)</f>
        <v>264</v>
      </c>
      <c r="GP45" s="64" t="str">
        <f>IF(details!DC45="","",details!DC45)</f>
        <v/>
      </c>
      <c r="GQ45" s="63">
        <f>IF(details!DF45="","",details!DF45)</f>
        <v>316</v>
      </c>
      <c r="GR45" s="64" t="str">
        <f>IF(details!DG45="","",details!DG45)</f>
        <v/>
      </c>
      <c r="GS45" s="63">
        <f>IF(details!DJ45="","",details!DJ45)</f>
        <v>362</v>
      </c>
      <c r="GT45" s="64">
        <f>IF(details!DK45="","",details!DK45)</f>
        <v>0</v>
      </c>
      <c r="GU45" s="274">
        <f t="shared" si="207"/>
        <v>0</v>
      </c>
      <c r="GV45" s="242" t="str">
        <f t="shared" si="244"/>
        <v>D</v>
      </c>
      <c r="GW45" s="242" t="str">
        <f t="shared" si="174"/>
        <v/>
      </c>
      <c r="GX45" s="353" t="str">
        <f t="shared" si="245"/>
        <v/>
      </c>
      <c r="GY45" s="242" t="str">
        <f t="shared" si="246"/>
        <v>D</v>
      </c>
      <c r="GZ45" s="72" t="str">
        <f t="shared" si="175"/>
        <v/>
      </c>
      <c r="HA45" s="353" t="str">
        <f t="shared" si="247"/>
        <v/>
      </c>
      <c r="HB45" s="73" t="str">
        <f t="shared" si="248"/>
        <v>D</v>
      </c>
      <c r="HC45" s="242" t="str">
        <f t="shared" si="249"/>
        <v/>
      </c>
      <c r="HD45" s="242" t="str">
        <f t="shared" si="250"/>
        <v>D</v>
      </c>
      <c r="HE45" s="242" t="str">
        <f t="shared" si="251"/>
        <v/>
      </c>
      <c r="HF45" s="242" t="str">
        <f t="shared" si="252"/>
        <v/>
      </c>
      <c r="HG45" s="276" t="str">
        <f t="shared" si="253"/>
        <v/>
      </c>
      <c r="HH45" s="242" t="str">
        <f t="shared" si="254"/>
        <v/>
      </c>
      <c r="HI45" s="242" t="str">
        <f t="shared" si="255"/>
        <v/>
      </c>
      <c r="HJ45" s="242" t="str">
        <f t="shared" si="256"/>
        <v/>
      </c>
      <c r="HK45" s="242" t="str">
        <f t="shared" si="257"/>
        <v/>
      </c>
      <c r="HL45" s="353" t="str">
        <f t="shared" si="258"/>
        <v/>
      </c>
      <c r="HM45" s="73" t="str">
        <f t="shared" si="259"/>
        <v>D</v>
      </c>
      <c r="HN45" s="242" t="str">
        <f t="shared" si="260"/>
        <v/>
      </c>
      <c r="HO45" s="242" t="str">
        <f t="shared" si="261"/>
        <v>D</v>
      </c>
      <c r="HP45" s="242" t="str">
        <f t="shared" si="262"/>
        <v/>
      </c>
      <c r="HQ45" s="242" t="str">
        <f t="shared" si="263"/>
        <v/>
      </c>
      <c r="HR45" s="354" t="str">
        <f t="shared" si="264"/>
        <v/>
      </c>
      <c r="HS45" s="302" t="str">
        <f t="shared" si="265"/>
        <v/>
      </c>
      <c r="HT45" s="242" t="str">
        <f t="shared" si="266"/>
        <v/>
      </c>
      <c r="HU45" s="242" t="str">
        <f t="shared" si="267"/>
        <v/>
      </c>
      <c r="HV45" s="242" t="str">
        <f t="shared" si="268"/>
        <v/>
      </c>
      <c r="HW45" s="353" t="str">
        <f t="shared" si="269"/>
        <v/>
      </c>
      <c r="HX45" s="73" t="str">
        <f t="shared" si="270"/>
        <v>S</v>
      </c>
      <c r="HY45" s="242" t="str">
        <f t="shared" si="271"/>
        <v/>
      </c>
      <c r="HZ45" s="242" t="str">
        <f t="shared" si="272"/>
        <v>S</v>
      </c>
      <c r="IA45" s="242" t="str">
        <f t="shared" si="273"/>
        <v/>
      </c>
      <c r="IB45" s="242" t="str">
        <f t="shared" si="274"/>
        <v/>
      </c>
      <c r="IC45" s="242" t="str">
        <f t="shared" si="275"/>
        <v/>
      </c>
      <c r="ID45" s="242" t="str">
        <f t="shared" si="276"/>
        <v/>
      </c>
      <c r="IE45" s="242" t="str">
        <f t="shared" si="277"/>
        <v/>
      </c>
      <c r="IF45" s="242" t="str">
        <f t="shared" si="278"/>
        <v/>
      </c>
      <c r="IG45" s="242" t="str">
        <f t="shared" si="279"/>
        <v/>
      </c>
      <c r="IH45" s="353" t="str">
        <f t="shared" si="280"/>
        <v/>
      </c>
      <c r="II45" s="242" t="str">
        <f t="shared" si="281"/>
        <v>A</v>
      </c>
      <c r="IJ45" s="242" t="str">
        <f t="shared" si="282"/>
        <v>A</v>
      </c>
      <c r="IK45" s="242" t="str">
        <f t="shared" si="283"/>
        <v xml:space="preserve">    </v>
      </c>
      <c r="IL45" s="242" t="str">
        <f t="shared" si="284"/>
        <v xml:space="preserve">    MATHEMATICS</v>
      </c>
      <c r="IM45" s="242" t="str">
        <f t="shared" si="285"/>
        <v xml:space="preserve">    </v>
      </c>
      <c r="IN45" s="242" t="str">
        <f t="shared" si="286"/>
        <v xml:space="preserve">        </v>
      </c>
      <c r="IO45" s="242" t="str">
        <f t="shared" si="287"/>
        <v xml:space="preserve">HINDI COMPULSORY  PHYSICS CHEMISTRY </v>
      </c>
      <c r="IP45" s="242" t="str">
        <f t="shared" si="288"/>
        <v>SUPPL.</v>
      </c>
      <c r="IQ45" s="62">
        <f t="shared" si="295"/>
        <v>898</v>
      </c>
      <c r="IR45" s="68">
        <f t="shared" si="289"/>
        <v>89.8</v>
      </c>
      <c r="IS45" s="242" t="str">
        <f t="shared" si="290"/>
        <v/>
      </c>
      <c r="IT45" s="70" t="str">
        <f t="shared" si="291"/>
        <v/>
      </c>
      <c r="IU45" s="71" t="str" cm="1">
        <f t="array" ref="IU45">IF(IT45="","",SUMPRODUCT((IT45&lt;IT$9:IT$108)/COUNTIF(IT$9:IT$108,IT$9:IT$108)))</f>
        <v/>
      </c>
      <c r="IV45" s="242" t="str">
        <f>IF(OR(IP45="SUPPL.",IP45="RE-EXAM."),'result subject-wise'!AR45,IP45)</f>
        <v/>
      </c>
      <c r="IW45" s="355" t="str">
        <f t="shared" si="292"/>
        <v/>
      </c>
      <c r="IX45" s="356">
        <f t="shared" si="293"/>
        <v>89.8</v>
      </c>
      <c r="IY45" s="242" t="str">
        <f t="shared" si="294"/>
        <v/>
      </c>
      <c r="IZ45" s="240"/>
      <c r="JA45" s="276" t="str">
        <f t="shared" si="177"/>
        <v/>
      </c>
      <c r="JB45" s="357" t="str">
        <f>'full report'!Y1025</f>
        <v/>
      </c>
      <c r="JC45" s="352"/>
      <c r="JD45"/>
      <c r="JE45" s="283"/>
      <c r="JF45" s="283"/>
      <c r="JG45" s="283"/>
      <c r="JH45" s="283"/>
      <c r="JI45" s="276"/>
      <c r="JJ45" s="276"/>
      <c r="JK45" s="276"/>
      <c r="JL45" s="276"/>
      <c r="JM45" s="276"/>
      <c r="JN45" s="276"/>
      <c r="JO45" s="276"/>
      <c r="JP45" s="276"/>
      <c r="JQ45" s="276"/>
      <c r="JR45" s="276"/>
      <c r="JS45" s="276"/>
      <c r="JT45" s="276"/>
      <c r="JU45" s="276"/>
      <c r="JV45" s="276"/>
      <c r="JW45" s="276"/>
      <c r="JX45" s="276"/>
      <c r="JY45" s="276"/>
      <c r="JZ45" s="276"/>
      <c r="KA45" s="276"/>
      <c r="KB45" s="276"/>
      <c r="KC45" s="276"/>
      <c r="KD45" s="276"/>
      <c r="KE45" s="276"/>
      <c r="KF45" s="276"/>
      <c r="KG45" s="276"/>
      <c r="KH45" s="276"/>
      <c r="KI45" s="276"/>
      <c r="KJ45" s="276"/>
      <c r="KK45" s="276"/>
      <c r="KL45" s="276"/>
      <c r="KM45" s="276"/>
      <c r="KN45" s="276"/>
      <c r="KO45" s="276"/>
      <c r="KP45" s="276"/>
      <c r="KQ45" s="276"/>
      <c r="KR45" s="276"/>
      <c r="KS45" s="276"/>
      <c r="KT45" s="276"/>
      <c r="KU45" s="276"/>
      <c r="KV45" s="276"/>
    </row>
    <row r="46" spans="1:308" s="359" customFormat="1" ht="13" customHeight="1">
      <c r="A46" s="313" t="str">
        <f>IF(details!A46="","",details!A46)</f>
        <v/>
      </c>
      <c r="B46" s="242" t="str">
        <f>IF(details!B46="","",details!B46)</f>
        <v/>
      </c>
      <c r="C46" s="242" t="str">
        <f>IF(details!C46="","",details!C46)</f>
        <v/>
      </c>
      <c r="D46" s="242" t="str">
        <f>IF(details!D46="","",details!D46)</f>
        <v/>
      </c>
      <c r="E46" s="304">
        <f>IF(details!E46="","",details!E46)</f>
        <v>11138</v>
      </c>
      <c r="F46" s="67" t="str">
        <f>IF(details!F46="","",details!F46)</f>
        <v/>
      </c>
      <c r="G46" s="83" t="str">
        <f>IF(details!G46="","",details!G46)</f>
        <v>A 038</v>
      </c>
      <c r="H46" s="83" t="str">
        <f>IF(details!H46="","",details!H46)</f>
        <v>B 038</v>
      </c>
      <c r="I46" s="83" t="str">
        <f>IF(details!I46="","",details!I46)</f>
        <v>C 038</v>
      </c>
      <c r="J46" s="242">
        <f>IF(details!J46="","",details!J46)</f>
        <v>10</v>
      </c>
      <c r="K46" s="242">
        <f>IF(details!K46="","",details!K46)</f>
        <v>10</v>
      </c>
      <c r="L46" s="242">
        <f>IF(details!L46="","",details!L46)</f>
        <v>8</v>
      </c>
      <c r="M46" s="151">
        <f t="shared" si="93"/>
        <v>28</v>
      </c>
      <c r="N46" s="479">
        <f>IF(details!M46="","",details!M46)</f>
        <v>2</v>
      </c>
      <c r="O46" s="242">
        <f>IF(details!N46="","",details!N46)</f>
        <v>70</v>
      </c>
      <c r="P46" s="151">
        <f t="shared" si="94"/>
        <v>100</v>
      </c>
      <c r="Q46" s="242">
        <f>IF(details!O46="","",details!O46)</f>
        <v>100</v>
      </c>
      <c r="R46" s="298">
        <f t="shared" si="95"/>
        <v>200</v>
      </c>
      <c r="S46" s="310">
        <f t="shared" si="211"/>
        <v>0</v>
      </c>
      <c r="T46" s="61">
        <f t="shared" si="20"/>
        <v>200</v>
      </c>
      <c r="U46" s="310" t="str">
        <f t="shared" si="230"/>
        <v/>
      </c>
      <c r="V46" s="310" t="str">
        <f t="shared" si="21"/>
        <v>P</v>
      </c>
      <c r="W46" s="310" t="str">
        <f t="shared" si="231"/>
        <v>D</v>
      </c>
      <c r="X46" s="242">
        <f>IF(details!P46="","",details!P46)</f>
        <v>10</v>
      </c>
      <c r="Y46" s="242">
        <f>IF(details!Q46="","",details!Q46)</f>
        <v>10</v>
      </c>
      <c r="Z46" s="242">
        <f>IF(details!R46="","",details!R46)</f>
        <v>8</v>
      </c>
      <c r="AA46" s="151">
        <f t="shared" si="96"/>
        <v>28</v>
      </c>
      <c r="AB46" s="479">
        <f>IF(details!S46="","",details!S46)</f>
        <v>2</v>
      </c>
      <c r="AC46" s="242">
        <f>IF(details!T46="","",details!T46)</f>
        <v>70</v>
      </c>
      <c r="AD46" s="151">
        <f t="shared" si="97"/>
        <v>100</v>
      </c>
      <c r="AE46" s="242">
        <f>IF(details!U46="","",details!U46)</f>
        <v>100</v>
      </c>
      <c r="AF46" s="298">
        <f t="shared" si="98"/>
        <v>200</v>
      </c>
      <c r="AG46" s="310">
        <f t="shared" si="210"/>
        <v>0</v>
      </c>
      <c r="AH46" s="61">
        <f t="shared" si="22"/>
        <v>200</v>
      </c>
      <c r="AI46" s="310" t="str">
        <f t="shared" si="232"/>
        <v/>
      </c>
      <c r="AJ46" s="310" t="str">
        <f t="shared" si="99"/>
        <v>P</v>
      </c>
      <c r="AK46" s="310" t="str">
        <f t="shared" si="100"/>
        <v>D</v>
      </c>
      <c r="AL46" s="242" t="str">
        <f>IF(details!V46="","",details!V46)</f>
        <v>b</v>
      </c>
      <c r="AM46" s="83" t="str">
        <f t="shared" si="101"/>
        <v>PHYSICS</v>
      </c>
      <c r="AN46" s="242">
        <f>IF(details!W46="","",details!W46)</f>
        <v>10</v>
      </c>
      <c r="AO46" s="242">
        <f>IF(details!X46="","",details!X46)</f>
        <v>10</v>
      </c>
      <c r="AP46" s="242">
        <f>IF(details!Y46="","",details!Y46)</f>
        <v>9</v>
      </c>
      <c r="AQ46" s="151">
        <f t="shared" si="102"/>
        <v>29</v>
      </c>
      <c r="AR46" s="479">
        <f>IF(details!Z46="","",details!Z46)</f>
        <v>1</v>
      </c>
      <c r="AS46" s="242">
        <f>IF(details!AA46="","",details!AA46)</f>
        <v>30</v>
      </c>
      <c r="AT46" s="242">
        <f>IF(details!AB46="","",details!AB46)</f>
        <v>20</v>
      </c>
      <c r="AU46" s="151">
        <f t="shared" si="103"/>
        <v>50</v>
      </c>
      <c r="AV46" s="482">
        <f t="shared" si="23"/>
        <v>60</v>
      </c>
      <c r="AW46" s="482">
        <f t="shared" si="24"/>
        <v>80</v>
      </c>
      <c r="AX46" s="242">
        <f>IF(details!AC46="","",details!AC46)</f>
        <v>70</v>
      </c>
      <c r="AY46" s="242">
        <f>IF(details!AD46="","",details!AD46)</f>
        <v>30</v>
      </c>
      <c r="AZ46" s="151">
        <f t="shared" si="104"/>
        <v>100</v>
      </c>
      <c r="BA46" s="151">
        <f t="shared" si="105"/>
        <v>130</v>
      </c>
      <c r="BB46" s="151">
        <f t="shared" si="106"/>
        <v>50</v>
      </c>
      <c r="BC46" s="304">
        <f t="shared" si="107"/>
        <v>180</v>
      </c>
      <c r="BD46" s="263">
        <f t="shared" si="108"/>
        <v>0</v>
      </c>
      <c r="BE46" s="310">
        <f t="shared" si="109"/>
        <v>0</v>
      </c>
      <c r="BF46" s="61">
        <f t="shared" si="212"/>
        <v>70</v>
      </c>
      <c r="BG46" s="61">
        <f t="shared" si="110"/>
        <v>30</v>
      </c>
      <c r="BH46" s="61">
        <f t="shared" si="111"/>
        <v>20</v>
      </c>
      <c r="BI46" s="61">
        <f t="shared" si="213"/>
        <v>150</v>
      </c>
      <c r="BJ46" s="61">
        <f t="shared" si="214"/>
        <v>50</v>
      </c>
      <c r="BK46" s="263">
        <f t="shared" si="215"/>
        <v>200</v>
      </c>
      <c r="BL46" s="310" t="str">
        <f t="shared" si="216"/>
        <v/>
      </c>
      <c r="BM46" s="61" t="str">
        <f t="shared" si="217"/>
        <v>P</v>
      </c>
      <c r="BN46" s="61" t="str">
        <f t="shared" si="218"/>
        <v>P</v>
      </c>
      <c r="BO46" s="310" t="str">
        <f t="shared" si="219"/>
        <v>D</v>
      </c>
      <c r="BP46" s="242" t="str">
        <f>IF(details!AE46="","",details!AE46)</f>
        <v>b</v>
      </c>
      <c r="BQ46" s="83" t="str">
        <f t="shared" si="112"/>
        <v>CHEMISTRY</v>
      </c>
      <c r="BR46" s="242">
        <f>IF(details!AF46="","",details!AF46)</f>
        <v>10</v>
      </c>
      <c r="BS46" s="242">
        <f>IF(details!AG46="","",details!AG46)</f>
        <v>10</v>
      </c>
      <c r="BT46" s="242">
        <f>IF(details!AH46="","",details!AH46)</f>
        <v>9</v>
      </c>
      <c r="BU46" s="151">
        <f t="shared" si="113"/>
        <v>29</v>
      </c>
      <c r="BV46" s="479">
        <f>IF(details!AI46="","",details!AI46)</f>
        <v>1</v>
      </c>
      <c r="BW46" s="242">
        <f>IF(details!AJ46="","",details!AJ46)</f>
        <v>50</v>
      </c>
      <c r="BX46" s="242">
        <f>IF(details!AK46="","",details!AK46)</f>
        <v>20</v>
      </c>
      <c r="BY46" s="151">
        <f t="shared" si="114"/>
        <v>70</v>
      </c>
      <c r="BZ46" s="482">
        <f t="shared" si="115"/>
        <v>80</v>
      </c>
      <c r="CA46" s="482">
        <f t="shared" si="116"/>
        <v>100</v>
      </c>
      <c r="CB46" s="242">
        <f>IF(details!AL46="","",details!AL46)</f>
        <v>70</v>
      </c>
      <c r="CC46" s="242">
        <f>IF(details!AM46="","",details!AM46)</f>
        <v>30</v>
      </c>
      <c r="CD46" s="151">
        <f t="shared" si="117"/>
        <v>100</v>
      </c>
      <c r="CE46" s="151">
        <f t="shared" si="118"/>
        <v>150</v>
      </c>
      <c r="CF46" s="151">
        <f t="shared" si="119"/>
        <v>50</v>
      </c>
      <c r="CG46" s="304">
        <f t="shared" si="233"/>
        <v>200</v>
      </c>
      <c r="CH46" s="263">
        <f t="shared" si="220"/>
        <v>0</v>
      </c>
      <c r="CI46" s="310">
        <f t="shared" si="221"/>
        <v>0</v>
      </c>
      <c r="CJ46" s="61">
        <f t="shared" si="222"/>
        <v>70</v>
      </c>
      <c r="CK46" s="61">
        <f t="shared" si="234"/>
        <v>30</v>
      </c>
      <c r="CL46" s="61">
        <f t="shared" si="120"/>
        <v>20</v>
      </c>
      <c r="CM46" s="61">
        <f t="shared" si="223"/>
        <v>150</v>
      </c>
      <c r="CN46" s="61">
        <f t="shared" si="224"/>
        <v>50</v>
      </c>
      <c r="CO46" s="263">
        <f t="shared" si="225"/>
        <v>200</v>
      </c>
      <c r="CP46" s="310" t="str">
        <f t="shared" si="226"/>
        <v/>
      </c>
      <c r="CQ46" s="61" t="str">
        <f t="shared" si="227"/>
        <v>P</v>
      </c>
      <c r="CR46" s="61" t="str">
        <f t="shared" si="228"/>
        <v>P</v>
      </c>
      <c r="CS46" s="310" t="str">
        <f t="shared" si="25"/>
        <v>D</v>
      </c>
      <c r="CT46" s="242" t="str">
        <f>IF(details!AN46="","",details!AN46)</f>
        <v>b</v>
      </c>
      <c r="CU46" s="83" t="str">
        <f t="shared" si="121"/>
        <v>MATHEMATICS</v>
      </c>
      <c r="CV46" s="242">
        <f>IF(details!AO46="","",details!AO46)</f>
        <v>10</v>
      </c>
      <c r="CW46" s="242">
        <f>IF(details!AP46="","",details!AP46)</f>
        <v>10</v>
      </c>
      <c r="CX46" s="242">
        <f>IF(details!AQ46="","",details!AQ46)</f>
        <v>9</v>
      </c>
      <c r="CY46" s="151">
        <f t="shared" si="122"/>
        <v>29</v>
      </c>
      <c r="CZ46" s="479">
        <f>IF(details!AR46="","",details!AR46)</f>
        <v>1</v>
      </c>
      <c r="DA46" s="242">
        <f>IF(details!AS46="","",details!AS46)</f>
        <v>70</v>
      </c>
      <c r="DB46" s="242" t="str">
        <f>IF(details!AT46="","",details!AT46)</f>
        <v/>
      </c>
      <c r="DC46" s="151">
        <f t="shared" si="123"/>
        <v>70</v>
      </c>
      <c r="DD46" s="482">
        <f t="shared" si="124"/>
        <v>100</v>
      </c>
      <c r="DE46" s="482">
        <f t="shared" si="125"/>
        <v>100</v>
      </c>
      <c r="DF46" s="242">
        <f>IF(details!AU46="","",details!AU46)</f>
        <v>18</v>
      </c>
      <c r="DG46" s="242" t="str">
        <f>IF(details!AV46="","",details!AV46)</f>
        <v/>
      </c>
      <c r="DH46" s="151">
        <f t="shared" si="204"/>
        <v>18</v>
      </c>
      <c r="DI46" s="151">
        <f t="shared" si="205"/>
        <v>118</v>
      </c>
      <c r="DJ46" s="151" t="str">
        <f t="shared" si="126"/>
        <v/>
      </c>
      <c r="DK46" s="304">
        <f t="shared" si="206"/>
        <v>118</v>
      </c>
      <c r="DL46" s="263">
        <f t="shared" si="127"/>
        <v>0</v>
      </c>
      <c r="DM46" s="310" t="str">
        <f t="shared" si="128"/>
        <v/>
      </c>
      <c r="DN46" s="61">
        <f t="shared" si="129"/>
        <v>100</v>
      </c>
      <c r="DO46" s="61" t="str">
        <f t="shared" si="26"/>
        <v/>
      </c>
      <c r="DP46" s="61" t="str">
        <f t="shared" si="27"/>
        <v/>
      </c>
      <c r="DQ46" s="61">
        <f t="shared" si="130"/>
        <v>200</v>
      </c>
      <c r="DR46" s="61" t="str">
        <f t="shared" si="131"/>
        <v/>
      </c>
      <c r="DS46" s="263">
        <f t="shared" si="235"/>
        <v>200</v>
      </c>
      <c r="DT46" s="310" t="str">
        <f t="shared" si="132"/>
        <v/>
      </c>
      <c r="DU46" s="61" t="str">
        <f t="shared" si="133"/>
        <v>S</v>
      </c>
      <c r="DV46" s="61" t="str">
        <f t="shared" si="134"/>
        <v/>
      </c>
      <c r="DW46" s="310" t="str">
        <f t="shared" si="135"/>
        <v>S</v>
      </c>
      <c r="DX46" s="61">
        <f t="shared" si="229"/>
        <v>0</v>
      </c>
      <c r="DY46" s="242" t="str">
        <f>IF(details!AW46="","",details!AW46)</f>
        <v>a</v>
      </c>
      <c r="DZ46" s="83" t="str">
        <f t="shared" si="136"/>
        <v>BIOLOGY</v>
      </c>
      <c r="EA46" s="242">
        <f>IF(details!AX46="","",details!AX46)</f>
        <v>10</v>
      </c>
      <c r="EB46" s="242">
        <f>IF(details!AY46="","",details!AY46)</f>
        <v>10</v>
      </c>
      <c r="EC46" s="242">
        <f>IF(details!AZ46="","",details!AZ46)</f>
        <v>10</v>
      </c>
      <c r="ED46" s="151">
        <f t="shared" si="137"/>
        <v>30</v>
      </c>
      <c r="EE46" s="242" t="str">
        <f>IF(details!BA46="","",details!BA46)</f>
        <v/>
      </c>
      <c r="EF46" s="242">
        <f>IF(details!BB46="","",details!BB46)</f>
        <v>50</v>
      </c>
      <c r="EG46" s="242">
        <f>IF(details!BC46="","",details!BC46)</f>
        <v>20</v>
      </c>
      <c r="EH46" s="151">
        <f t="shared" si="138"/>
        <v>70</v>
      </c>
      <c r="EI46" s="482">
        <f t="shared" si="139"/>
        <v>80</v>
      </c>
      <c r="EJ46" s="482">
        <f t="shared" si="140"/>
        <v>100</v>
      </c>
      <c r="EK46" s="242">
        <f>IF(details!BD46="","",details!BD46)</f>
        <v>70</v>
      </c>
      <c r="EL46" s="242">
        <f>IF(details!BE46="","",details!BE46)</f>
        <v>30</v>
      </c>
      <c r="EM46" s="151">
        <f t="shared" si="141"/>
        <v>100</v>
      </c>
      <c r="EN46" s="151">
        <f t="shared" si="142"/>
        <v>150</v>
      </c>
      <c r="EO46" s="151">
        <f t="shared" si="143"/>
        <v>50</v>
      </c>
      <c r="EP46" s="304">
        <f t="shared" si="144"/>
        <v>200</v>
      </c>
      <c r="EQ46" s="263">
        <f t="shared" si="145"/>
        <v>0</v>
      </c>
      <c r="ER46" s="310">
        <f t="shared" si="146"/>
        <v>0</v>
      </c>
      <c r="ES46" s="61">
        <f t="shared" si="147"/>
        <v>70</v>
      </c>
      <c r="ET46" s="61">
        <f t="shared" si="148"/>
        <v>30</v>
      </c>
      <c r="EU46" s="61">
        <f t="shared" si="149"/>
        <v>20</v>
      </c>
      <c r="EV46" s="61">
        <f t="shared" si="150"/>
        <v>150</v>
      </c>
      <c r="EW46" s="61">
        <f t="shared" si="151"/>
        <v>50</v>
      </c>
      <c r="EX46" s="263">
        <f t="shared" si="152"/>
        <v>200</v>
      </c>
      <c r="EY46" s="310"/>
      <c r="EZ46" s="61" t="str">
        <f t="shared" si="153"/>
        <v>P</v>
      </c>
      <c r="FA46" s="61" t="str">
        <f t="shared" si="154"/>
        <v>P</v>
      </c>
      <c r="FB46" s="310" t="str">
        <f t="shared" si="155"/>
        <v>I</v>
      </c>
      <c r="FC46" s="242">
        <f>IF(details!BF46="","",details!BF46)</f>
        <v>10</v>
      </c>
      <c r="FD46" s="242">
        <f>IF(details!BG46="","",details!BG46)</f>
        <v>10</v>
      </c>
      <c r="FE46" s="242">
        <f>IF(details!BH46="","",details!BH46)</f>
        <v>10</v>
      </c>
      <c r="FF46" s="151">
        <f t="shared" si="156"/>
        <v>30</v>
      </c>
      <c r="FG46" s="242">
        <f>IF(details!BI46="","",details!BI46)</f>
        <v>70</v>
      </c>
      <c r="FH46" s="151">
        <f t="shared" si="157"/>
        <v>100</v>
      </c>
      <c r="FI46" s="242">
        <f>IF(details!BJ46="","",details!BJ46)</f>
        <v>100</v>
      </c>
      <c r="FJ46" s="298">
        <f t="shared" si="158"/>
        <v>200</v>
      </c>
      <c r="FK46" s="310">
        <f t="shared" si="159"/>
        <v>0</v>
      </c>
      <c r="FL46" s="310">
        <f t="shared" si="160"/>
        <v>0</v>
      </c>
      <c r="FM46" s="61">
        <f t="shared" si="161"/>
        <v>200</v>
      </c>
      <c r="FN46" s="310" t="str">
        <f t="shared" si="162"/>
        <v/>
      </c>
      <c r="FO46" s="310" t="str">
        <f t="shared" si="236"/>
        <v>A</v>
      </c>
      <c r="FP46" s="242">
        <f>IF(details!BK46="","",details!BK46)</f>
        <v>30</v>
      </c>
      <c r="FQ46" s="242">
        <f>IF(details!BL46="","",details!BL46)</f>
        <v>30</v>
      </c>
      <c r="FR46" s="242">
        <f>IF(details!BM46="","",details!BM46)</f>
        <v>40</v>
      </c>
      <c r="FS46" s="298">
        <f t="shared" si="163"/>
        <v>100</v>
      </c>
      <c r="FT46" s="310">
        <f t="shared" si="164"/>
        <v>0</v>
      </c>
      <c r="FU46" s="310">
        <f t="shared" si="165"/>
        <v>0</v>
      </c>
      <c r="FV46" s="61">
        <f t="shared" si="166"/>
        <v>100</v>
      </c>
      <c r="FW46" s="310" t="str">
        <f t="shared" si="167"/>
        <v/>
      </c>
      <c r="FX46" s="310" t="str">
        <f t="shared" si="237"/>
        <v>A</v>
      </c>
      <c r="FY46" s="310" t="str">
        <f t="shared" si="238"/>
        <v>D</v>
      </c>
      <c r="FZ46" s="310" t="str">
        <f t="shared" si="239"/>
        <v>D</v>
      </c>
      <c r="GA46" s="310" t="str">
        <f t="shared" si="240"/>
        <v>D</v>
      </c>
      <c r="GB46" s="310" t="str">
        <f t="shared" si="241"/>
        <v>D</v>
      </c>
      <c r="GC46" s="310" t="str">
        <f t="shared" si="242"/>
        <v>S</v>
      </c>
      <c r="GD46" s="310">
        <f t="shared" si="168"/>
        <v>0</v>
      </c>
      <c r="GE46" s="310">
        <f t="shared" si="169"/>
        <v>1</v>
      </c>
      <c r="GF46" s="310">
        <f t="shared" si="170"/>
        <v>0</v>
      </c>
      <c r="GG46" s="310">
        <f t="shared" si="171"/>
        <v>0</v>
      </c>
      <c r="GH46" s="310">
        <f t="shared" si="172"/>
        <v>0</v>
      </c>
      <c r="GI46" s="310" t="str">
        <f t="shared" si="173"/>
        <v/>
      </c>
      <c r="GJ46" s="69" t="str">
        <f t="shared" si="243"/>
        <v>SUPPL.</v>
      </c>
      <c r="GK46" s="63">
        <f>IF(details!CT46="","",details!CT46)</f>
        <v>130</v>
      </c>
      <c r="GL46" s="64" t="str">
        <f>IF(details!CU46="","",details!CU46)</f>
        <v/>
      </c>
      <c r="GM46" s="63">
        <f>IF(details!CX46="","",details!CX46)</f>
        <v>206</v>
      </c>
      <c r="GN46" s="64" t="str">
        <f>IF(details!CY46="","",details!CY46)</f>
        <v/>
      </c>
      <c r="GO46" s="63">
        <f>IF(details!DB46="","",details!DB46)</f>
        <v>264</v>
      </c>
      <c r="GP46" s="64" t="str">
        <f>IF(details!DC46="","",details!DC46)</f>
        <v/>
      </c>
      <c r="GQ46" s="63">
        <f>IF(details!DF46="","",details!DF46)</f>
        <v>316</v>
      </c>
      <c r="GR46" s="64" t="str">
        <f>IF(details!DG46="","",details!DG46)</f>
        <v/>
      </c>
      <c r="GS46" s="63">
        <f>IF(details!DJ46="","",details!DJ46)</f>
        <v>362</v>
      </c>
      <c r="GT46" s="64">
        <f>IF(details!DK46="","",details!DK46)</f>
        <v>0</v>
      </c>
      <c r="GU46" s="274">
        <f t="shared" si="207"/>
        <v>0</v>
      </c>
      <c r="GV46" s="242" t="str">
        <f t="shared" si="244"/>
        <v>D</v>
      </c>
      <c r="GW46" s="242" t="str">
        <f t="shared" si="174"/>
        <v/>
      </c>
      <c r="GX46" s="353" t="str">
        <f t="shared" si="245"/>
        <v/>
      </c>
      <c r="GY46" s="242" t="str">
        <f t="shared" si="246"/>
        <v>D</v>
      </c>
      <c r="GZ46" s="72" t="str">
        <f t="shared" si="175"/>
        <v/>
      </c>
      <c r="HA46" s="353" t="str">
        <f t="shared" si="247"/>
        <v/>
      </c>
      <c r="HB46" s="73" t="str">
        <f t="shared" si="248"/>
        <v>D</v>
      </c>
      <c r="HC46" s="242" t="str">
        <f t="shared" si="249"/>
        <v/>
      </c>
      <c r="HD46" s="242" t="str">
        <f t="shared" si="250"/>
        <v>D</v>
      </c>
      <c r="HE46" s="242" t="str">
        <f t="shared" si="251"/>
        <v/>
      </c>
      <c r="HF46" s="242" t="str">
        <f t="shared" si="252"/>
        <v/>
      </c>
      <c r="HG46" s="276" t="str">
        <f t="shared" si="253"/>
        <v/>
      </c>
      <c r="HH46" s="242" t="str">
        <f t="shared" si="254"/>
        <v/>
      </c>
      <c r="HI46" s="242" t="str">
        <f t="shared" si="255"/>
        <v/>
      </c>
      <c r="HJ46" s="242" t="str">
        <f t="shared" si="256"/>
        <v/>
      </c>
      <c r="HK46" s="242" t="str">
        <f t="shared" si="257"/>
        <v/>
      </c>
      <c r="HL46" s="353" t="str">
        <f t="shared" si="258"/>
        <v/>
      </c>
      <c r="HM46" s="73" t="str">
        <f t="shared" si="259"/>
        <v>D</v>
      </c>
      <c r="HN46" s="242" t="str">
        <f t="shared" si="260"/>
        <v/>
      </c>
      <c r="HO46" s="242" t="str">
        <f t="shared" si="261"/>
        <v>D</v>
      </c>
      <c r="HP46" s="242" t="str">
        <f t="shared" si="262"/>
        <v/>
      </c>
      <c r="HQ46" s="242" t="str">
        <f t="shared" si="263"/>
        <v/>
      </c>
      <c r="HR46" s="354" t="str">
        <f t="shared" si="264"/>
        <v/>
      </c>
      <c r="HS46" s="302" t="str">
        <f t="shared" si="265"/>
        <v/>
      </c>
      <c r="HT46" s="242" t="str">
        <f t="shared" si="266"/>
        <v/>
      </c>
      <c r="HU46" s="242" t="str">
        <f t="shared" si="267"/>
        <v/>
      </c>
      <c r="HV46" s="242" t="str">
        <f t="shared" si="268"/>
        <v/>
      </c>
      <c r="HW46" s="353" t="str">
        <f t="shared" si="269"/>
        <v/>
      </c>
      <c r="HX46" s="73" t="str">
        <f t="shared" si="270"/>
        <v>S</v>
      </c>
      <c r="HY46" s="242" t="str">
        <f t="shared" si="271"/>
        <v/>
      </c>
      <c r="HZ46" s="242" t="str">
        <f t="shared" si="272"/>
        <v>S</v>
      </c>
      <c r="IA46" s="242" t="str">
        <f t="shared" si="273"/>
        <v/>
      </c>
      <c r="IB46" s="242" t="str">
        <f t="shared" si="274"/>
        <v/>
      </c>
      <c r="IC46" s="242" t="str">
        <f t="shared" si="275"/>
        <v/>
      </c>
      <c r="ID46" s="242" t="str">
        <f t="shared" si="276"/>
        <v/>
      </c>
      <c r="IE46" s="242" t="str">
        <f t="shared" si="277"/>
        <v/>
      </c>
      <c r="IF46" s="242" t="str">
        <f t="shared" si="278"/>
        <v/>
      </c>
      <c r="IG46" s="242" t="str">
        <f t="shared" si="279"/>
        <v/>
      </c>
      <c r="IH46" s="353" t="str">
        <f t="shared" si="280"/>
        <v/>
      </c>
      <c r="II46" s="242" t="str">
        <f t="shared" si="281"/>
        <v>A</v>
      </c>
      <c r="IJ46" s="242" t="str">
        <f t="shared" si="282"/>
        <v>A</v>
      </c>
      <c r="IK46" s="242" t="str">
        <f t="shared" si="283"/>
        <v xml:space="preserve">    </v>
      </c>
      <c r="IL46" s="242" t="str">
        <f t="shared" si="284"/>
        <v xml:space="preserve">    MATHEMATICS</v>
      </c>
      <c r="IM46" s="242" t="str">
        <f t="shared" si="285"/>
        <v xml:space="preserve">    </v>
      </c>
      <c r="IN46" s="242" t="str">
        <f t="shared" si="286"/>
        <v xml:space="preserve">        </v>
      </c>
      <c r="IO46" s="242" t="str">
        <f t="shared" si="287"/>
        <v xml:space="preserve">HINDI COMPULSORY  PHYSICS CHEMISTRY </v>
      </c>
      <c r="IP46" s="242" t="str">
        <f t="shared" si="288"/>
        <v>SUPPL.</v>
      </c>
      <c r="IQ46" s="62">
        <f t="shared" si="295"/>
        <v>898</v>
      </c>
      <c r="IR46" s="68">
        <f t="shared" si="289"/>
        <v>89.8</v>
      </c>
      <c r="IS46" s="242" t="str">
        <f t="shared" si="290"/>
        <v/>
      </c>
      <c r="IT46" s="70" t="str">
        <f t="shared" si="291"/>
        <v/>
      </c>
      <c r="IU46" s="71" t="str" cm="1">
        <f t="array" ref="IU46">IF(IT46="","",SUMPRODUCT((IT46&lt;IT$9:IT$108)/COUNTIF(IT$9:IT$108,IT$9:IT$108)))</f>
        <v/>
      </c>
      <c r="IV46" s="242" t="str">
        <f>IF(OR(IP46="SUPPL.",IP46="RE-EXAM."),'result subject-wise'!AR46,IP46)</f>
        <v/>
      </c>
      <c r="IW46" s="355" t="str">
        <f t="shared" si="292"/>
        <v/>
      </c>
      <c r="IX46" s="356">
        <f t="shared" si="293"/>
        <v>89.8</v>
      </c>
      <c r="IY46" s="242" t="str">
        <f t="shared" si="294"/>
        <v/>
      </c>
      <c r="IZ46" s="240"/>
      <c r="JA46" s="276" t="str">
        <f t="shared" si="177"/>
        <v/>
      </c>
      <c r="JB46" s="357" t="str">
        <f>'full report'!Y1053</f>
        <v/>
      </c>
      <c r="JC46" s="352"/>
      <c r="JD46"/>
      <c r="JE46" s="283"/>
      <c r="JF46" s="283"/>
      <c r="JG46" s="283"/>
      <c r="JH46" s="283"/>
      <c r="JI46" s="276"/>
      <c r="JJ46" s="276"/>
      <c r="JK46" s="276"/>
      <c r="JL46" s="276"/>
      <c r="JM46" s="276"/>
      <c r="JN46" s="276"/>
      <c r="JO46" s="276"/>
      <c r="JP46" s="276"/>
      <c r="JQ46" s="276"/>
      <c r="JR46" s="276"/>
      <c r="JS46" s="276"/>
      <c r="JT46" s="276"/>
      <c r="JU46" s="276"/>
      <c r="JV46" s="276"/>
      <c r="JW46" s="276"/>
      <c r="JX46" s="276"/>
      <c r="JY46" s="276"/>
      <c r="JZ46" s="276"/>
      <c r="KA46" s="276"/>
      <c r="KB46" s="276"/>
      <c r="KC46" s="276"/>
      <c r="KD46" s="276"/>
      <c r="KE46" s="276"/>
      <c r="KF46" s="276"/>
      <c r="KG46" s="276"/>
      <c r="KH46" s="276"/>
      <c r="KI46" s="276"/>
      <c r="KJ46" s="276"/>
      <c r="KK46" s="276"/>
      <c r="KL46" s="276"/>
      <c r="KM46" s="276"/>
      <c r="KN46" s="276"/>
      <c r="KO46" s="276"/>
      <c r="KP46" s="276"/>
      <c r="KQ46" s="276"/>
      <c r="KR46" s="276"/>
      <c r="KS46" s="276"/>
      <c r="KT46" s="276"/>
      <c r="KU46" s="276"/>
      <c r="KV46" s="276"/>
    </row>
    <row r="47" spans="1:308" s="359" customFormat="1" ht="13" customHeight="1">
      <c r="A47" s="313" t="str">
        <f>IF(details!A47="","",details!A47)</f>
        <v/>
      </c>
      <c r="B47" s="242" t="str">
        <f>IF(details!B47="","",details!B47)</f>
        <v/>
      </c>
      <c r="C47" s="242" t="str">
        <f>IF(details!C47="","",details!C47)</f>
        <v/>
      </c>
      <c r="D47" s="242" t="str">
        <f>IF(details!D47="","",details!D47)</f>
        <v/>
      </c>
      <c r="E47" s="304">
        <f>IF(details!E47="","",details!E47)</f>
        <v>11139</v>
      </c>
      <c r="F47" s="67" t="str">
        <f>IF(details!F47="","",details!F47)</f>
        <v/>
      </c>
      <c r="G47" s="83" t="str">
        <f>IF(details!G47="","",details!G47)</f>
        <v>A 039</v>
      </c>
      <c r="H47" s="83" t="str">
        <f>IF(details!H47="","",details!H47)</f>
        <v>B 039</v>
      </c>
      <c r="I47" s="83" t="str">
        <f>IF(details!I47="","",details!I47)</f>
        <v>C 039</v>
      </c>
      <c r="J47" s="242">
        <f>IF(details!J47="","",details!J47)</f>
        <v>10</v>
      </c>
      <c r="K47" s="242">
        <f>IF(details!K47="","",details!K47)</f>
        <v>10</v>
      </c>
      <c r="L47" s="242">
        <f>IF(details!L47="","",details!L47)</f>
        <v>8</v>
      </c>
      <c r="M47" s="151">
        <f t="shared" si="93"/>
        <v>28</v>
      </c>
      <c r="N47" s="479">
        <f>IF(details!M47="","",details!M47)</f>
        <v>2</v>
      </c>
      <c r="O47" s="242">
        <f>IF(details!N47="","",details!N47)</f>
        <v>70</v>
      </c>
      <c r="P47" s="151">
        <f t="shared" si="94"/>
        <v>100</v>
      </c>
      <c r="Q47" s="242">
        <f>IF(details!O47="","",details!O47)</f>
        <v>100</v>
      </c>
      <c r="R47" s="298">
        <f t="shared" si="95"/>
        <v>200</v>
      </c>
      <c r="S47" s="310">
        <f t="shared" si="211"/>
        <v>0</v>
      </c>
      <c r="T47" s="61">
        <f t="shared" si="20"/>
        <v>200</v>
      </c>
      <c r="U47" s="310" t="str">
        <f t="shared" si="230"/>
        <v/>
      </c>
      <c r="V47" s="310" t="str">
        <f t="shared" si="21"/>
        <v>P</v>
      </c>
      <c r="W47" s="310" t="str">
        <f t="shared" si="231"/>
        <v>D</v>
      </c>
      <c r="X47" s="242">
        <f>IF(details!P47="","",details!P47)</f>
        <v>10</v>
      </c>
      <c r="Y47" s="242">
        <f>IF(details!Q47="","",details!Q47)</f>
        <v>10</v>
      </c>
      <c r="Z47" s="242">
        <f>IF(details!R47="","",details!R47)</f>
        <v>8</v>
      </c>
      <c r="AA47" s="151">
        <f t="shared" si="96"/>
        <v>28</v>
      </c>
      <c r="AB47" s="479">
        <f>IF(details!S47="","",details!S47)</f>
        <v>2</v>
      </c>
      <c r="AC47" s="242">
        <f>IF(details!T47="","",details!T47)</f>
        <v>70</v>
      </c>
      <c r="AD47" s="151">
        <f t="shared" si="97"/>
        <v>100</v>
      </c>
      <c r="AE47" s="242">
        <f>IF(details!U47="","",details!U47)</f>
        <v>100</v>
      </c>
      <c r="AF47" s="298">
        <f t="shared" si="98"/>
        <v>200</v>
      </c>
      <c r="AG47" s="310">
        <f t="shared" si="210"/>
        <v>0</v>
      </c>
      <c r="AH47" s="61">
        <f t="shared" si="22"/>
        <v>200</v>
      </c>
      <c r="AI47" s="310" t="str">
        <f t="shared" si="232"/>
        <v/>
      </c>
      <c r="AJ47" s="310" t="str">
        <f t="shared" si="99"/>
        <v>P</v>
      </c>
      <c r="AK47" s="310" t="str">
        <f t="shared" si="100"/>
        <v>D</v>
      </c>
      <c r="AL47" s="242" t="str">
        <f>IF(details!V47="","",details!V47)</f>
        <v>b</v>
      </c>
      <c r="AM47" s="83" t="str">
        <f t="shared" si="101"/>
        <v>PHYSICS</v>
      </c>
      <c r="AN47" s="242">
        <f>IF(details!W47="","",details!W47)</f>
        <v>10</v>
      </c>
      <c r="AO47" s="242">
        <f>IF(details!X47="","",details!X47)</f>
        <v>10</v>
      </c>
      <c r="AP47" s="242">
        <f>IF(details!Y47="","",details!Y47)</f>
        <v>9</v>
      </c>
      <c r="AQ47" s="151">
        <f t="shared" si="102"/>
        <v>29</v>
      </c>
      <c r="AR47" s="479">
        <f>IF(details!Z47="","",details!Z47)</f>
        <v>1</v>
      </c>
      <c r="AS47" s="242">
        <f>IF(details!AA47="","",details!AA47)</f>
        <v>30</v>
      </c>
      <c r="AT47" s="242">
        <f>IF(details!AB47="","",details!AB47)</f>
        <v>20</v>
      </c>
      <c r="AU47" s="151">
        <f t="shared" si="103"/>
        <v>50</v>
      </c>
      <c r="AV47" s="482">
        <f t="shared" si="23"/>
        <v>60</v>
      </c>
      <c r="AW47" s="482">
        <f t="shared" si="24"/>
        <v>80</v>
      </c>
      <c r="AX47" s="242">
        <f>IF(details!AC47="","",details!AC47)</f>
        <v>70</v>
      </c>
      <c r="AY47" s="242">
        <f>IF(details!AD47="","",details!AD47)</f>
        <v>30</v>
      </c>
      <c r="AZ47" s="151">
        <f t="shared" si="104"/>
        <v>100</v>
      </c>
      <c r="BA47" s="151">
        <f t="shared" si="105"/>
        <v>130</v>
      </c>
      <c r="BB47" s="151">
        <f t="shared" si="106"/>
        <v>50</v>
      </c>
      <c r="BC47" s="304">
        <f t="shared" si="107"/>
        <v>180</v>
      </c>
      <c r="BD47" s="263">
        <f t="shared" si="108"/>
        <v>0</v>
      </c>
      <c r="BE47" s="310">
        <f t="shared" si="109"/>
        <v>0</v>
      </c>
      <c r="BF47" s="61">
        <f t="shared" si="212"/>
        <v>70</v>
      </c>
      <c r="BG47" s="61">
        <f t="shared" si="110"/>
        <v>30</v>
      </c>
      <c r="BH47" s="61">
        <f t="shared" si="111"/>
        <v>20</v>
      </c>
      <c r="BI47" s="61">
        <f t="shared" si="213"/>
        <v>150</v>
      </c>
      <c r="BJ47" s="61">
        <f t="shared" si="214"/>
        <v>50</v>
      </c>
      <c r="BK47" s="263">
        <f t="shared" si="215"/>
        <v>200</v>
      </c>
      <c r="BL47" s="310" t="str">
        <f t="shared" si="216"/>
        <v/>
      </c>
      <c r="BM47" s="61" t="str">
        <f t="shared" si="217"/>
        <v>P</v>
      </c>
      <c r="BN47" s="61" t="str">
        <f t="shared" si="218"/>
        <v>P</v>
      </c>
      <c r="BO47" s="310" t="str">
        <f t="shared" si="219"/>
        <v>D</v>
      </c>
      <c r="BP47" s="242" t="str">
        <f>IF(details!AE47="","",details!AE47)</f>
        <v>b</v>
      </c>
      <c r="BQ47" s="83" t="str">
        <f t="shared" si="112"/>
        <v>CHEMISTRY</v>
      </c>
      <c r="BR47" s="242">
        <f>IF(details!AF47="","",details!AF47)</f>
        <v>10</v>
      </c>
      <c r="BS47" s="242">
        <f>IF(details!AG47="","",details!AG47)</f>
        <v>10</v>
      </c>
      <c r="BT47" s="242">
        <f>IF(details!AH47="","",details!AH47)</f>
        <v>9</v>
      </c>
      <c r="BU47" s="151">
        <f t="shared" si="113"/>
        <v>29</v>
      </c>
      <c r="BV47" s="479">
        <f>IF(details!AI47="","",details!AI47)</f>
        <v>1</v>
      </c>
      <c r="BW47" s="242">
        <f>IF(details!AJ47="","",details!AJ47)</f>
        <v>50</v>
      </c>
      <c r="BX47" s="242">
        <f>IF(details!AK47="","",details!AK47)</f>
        <v>20</v>
      </c>
      <c r="BY47" s="151">
        <f t="shared" si="114"/>
        <v>70</v>
      </c>
      <c r="BZ47" s="482">
        <f t="shared" si="115"/>
        <v>80</v>
      </c>
      <c r="CA47" s="482">
        <f t="shared" si="116"/>
        <v>100</v>
      </c>
      <c r="CB47" s="242">
        <f>IF(details!AL47="","",details!AL47)</f>
        <v>70</v>
      </c>
      <c r="CC47" s="242">
        <f>IF(details!AM47="","",details!AM47)</f>
        <v>30</v>
      </c>
      <c r="CD47" s="151">
        <f t="shared" si="117"/>
        <v>100</v>
      </c>
      <c r="CE47" s="151">
        <f t="shared" si="118"/>
        <v>150</v>
      </c>
      <c r="CF47" s="151">
        <f t="shared" si="119"/>
        <v>50</v>
      </c>
      <c r="CG47" s="304">
        <f t="shared" si="233"/>
        <v>200</v>
      </c>
      <c r="CH47" s="263">
        <f t="shared" si="220"/>
        <v>0</v>
      </c>
      <c r="CI47" s="310">
        <f t="shared" si="221"/>
        <v>0</v>
      </c>
      <c r="CJ47" s="61">
        <f t="shared" si="222"/>
        <v>70</v>
      </c>
      <c r="CK47" s="61">
        <f t="shared" si="234"/>
        <v>30</v>
      </c>
      <c r="CL47" s="61">
        <f t="shared" si="120"/>
        <v>20</v>
      </c>
      <c r="CM47" s="61">
        <f t="shared" si="223"/>
        <v>150</v>
      </c>
      <c r="CN47" s="61">
        <f t="shared" si="224"/>
        <v>50</v>
      </c>
      <c r="CO47" s="263">
        <f t="shared" si="225"/>
        <v>200</v>
      </c>
      <c r="CP47" s="310" t="str">
        <f t="shared" si="226"/>
        <v/>
      </c>
      <c r="CQ47" s="61" t="str">
        <f t="shared" si="227"/>
        <v>P</v>
      </c>
      <c r="CR47" s="61" t="str">
        <f t="shared" si="228"/>
        <v>P</v>
      </c>
      <c r="CS47" s="310" t="str">
        <f t="shared" si="25"/>
        <v>D</v>
      </c>
      <c r="CT47" s="242" t="str">
        <f>IF(details!AN47="","",details!AN47)</f>
        <v>b</v>
      </c>
      <c r="CU47" s="83" t="str">
        <f t="shared" si="121"/>
        <v>MATHEMATICS</v>
      </c>
      <c r="CV47" s="242">
        <f>IF(details!AO47="","",details!AO47)</f>
        <v>10</v>
      </c>
      <c r="CW47" s="242">
        <f>IF(details!AP47="","",details!AP47)</f>
        <v>10</v>
      </c>
      <c r="CX47" s="242">
        <f>IF(details!AQ47="","",details!AQ47)</f>
        <v>9</v>
      </c>
      <c r="CY47" s="151">
        <f t="shared" si="122"/>
        <v>29</v>
      </c>
      <c r="CZ47" s="479">
        <f>IF(details!AR47="","",details!AR47)</f>
        <v>1</v>
      </c>
      <c r="DA47" s="242">
        <f>IF(details!AS47="","",details!AS47)</f>
        <v>70</v>
      </c>
      <c r="DB47" s="242" t="str">
        <f>IF(details!AT47="","",details!AT47)</f>
        <v/>
      </c>
      <c r="DC47" s="151">
        <f t="shared" si="123"/>
        <v>70</v>
      </c>
      <c r="DD47" s="482">
        <f t="shared" si="124"/>
        <v>100</v>
      </c>
      <c r="DE47" s="482">
        <f t="shared" si="125"/>
        <v>100</v>
      </c>
      <c r="DF47" s="242">
        <f>IF(details!AU47="","",details!AU47)</f>
        <v>18</v>
      </c>
      <c r="DG47" s="242" t="str">
        <f>IF(details!AV47="","",details!AV47)</f>
        <v/>
      </c>
      <c r="DH47" s="151">
        <f t="shared" si="204"/>
        <v>18</v>
      </c>
      <c r="DI47" s="151">
        <f t="shared" si="205"/>
        <v>118</v>
      </c>
      <c r="DJ47" s="151" t="str">
        <f t="shared" si="126"/>
        <v/>
      </c>
      <c r="DK47" s="304">
        <f t="shared" si="206"/>
        <v>118</v>
      </c>
      <c r="DL47" s="263">
        <f t="shared" si="127"/>
        <v>0</v>
      </c>
      <c r="DM47" s="310" t="str">
        <f t="shared" si="128"/>
        <v/>
      </c>
      <c r="DN47" s="61">
        <f t="shared" si="129"/>
        <v>100</v>
      </c>
      <c r="DO47" s="61" t="str">
        <f t="shared" si="26"/>
        <v/>
      </c>
      <c r="DP47" s="61" t="str">
        <f t="shared" si="27"/>
        <v/>
      </c>
      <c r="DQ47" s="61">
        <f t="shared" si="130"/>
        <v>200</v>
      </c>
      <c r="DR47" s="61" t="str">
        <f t="shared" si="131"/>
        <v/>
      </c>
      <c r="DS47" s="263">
        <f t="shared" si="235"/>
        <v>200</v>
      </c>
      <c r="DT47" s="310" t="str">
        <f t="shared" si="132"/>
        <v/>
      </c>
      <c r="DU47" s="61" t="str">
        <f t="shared" si="133"/>
        <v>S</v>
      </c>
      <c r="DV47" s="61" t="str">
        <f t="shared" si="134"/>
        <v/>
      </c>
      <c r="DW47" s="310" t="str">
        <f t="shared" si="135"/>
        <v>S</v>
      </c>
      <c r="DX47" s="61">
        <f t="shared" si="229"/>
        <v>0</v>
      </c>
      <c r="DY47" s="242" t="str">
        <f>IF(details!AW47="","",details!AW47)</f>
        <v>a</v>
      </c>
      <c r="DZ47" s="83" t="str">
        <f t="shared" si="136"/>
        <v>BIOLOGY</v>
      </c>
      <c r="EA47" s="242">
        <f>IF(details!AX47="","",details!AX47)</f>
        <v>10</v>
      </c>
      <c r="EB47" s="242">
        <f>IF(details!AY47="","",details!AY47)</f>
        <v>10</v>
      </c>
      <c r="EC47" s="242">
        <f>IF(details!AZ47="","",details!AZ47)</f>
        <v>10</v>
      </c>
      <c r="ED47" s="151">
        <f t="shared" si="137"/>
        <v>30</v>
      </c>
      <c r="EE47" s="242" t="str">
        <f>IF(details!BA47="","",details!BA47)</f>
        <v/>
      </c>
      <c r="EF47" s="242">
        <f>IF(details!BB47="","",details!BB47)</f>
        <v>50</v>
      </c>
      <c r="EG47" s="242">
        <f>IF(details!BC47="","",details!BC47)</f>
        <v>20</v>
      </c>
      <c r="EH47" s="151">
        <f t="shared" si="138"/>
        <v>70</v>
      </c>
      <c r="EI47" s="482">
        <f t="shared" si="139"/>
        <v>80</v>
      </c>
      <c r="EJ47" s="482">
        <f t="shared" si="140"/>
        <v>100</v>
      </c>
      <c r="EK47" s="242">
        <f>IF(details!BD47="","",details!BD47)</f>
        <v>70</v>
      </c>
      <c r="EL47" s="242">
        <f>IF(details!BE47="","",details!BE47)</f>
        <v>30</v>
      </c>
      <c r="EM47" s="151">
        <f t="shared" si="141"/>
        <v>100</v>
      </c>
      <c r="EN47" s="151">
        <f t="shared" si="142"/>
        <v>150</v>
      </c>
      <c r="EO47" s="151">
        <f t="shared" si="143"/>
        <v>50</v>
      </c>
      <c r="EP47" s="304">
        <f t="shared" si="144"/>
        <v>200</v>
      </c>
      <c r="EQ47" s="263">
        <f t="shared" si="145"/>
        <v>0</v>
      </c>
      <c r="ER47" s="310">
        <f t="shared" si="146"/>
        <v>0</v>
      </c>
      <c r="ES47" s="61">
        <f t="shared" si="147"/>
        <v>70</v>
      </c>
      <c r="ET47" s="61">
        <f t="shared" si="148"/>
        <v>30</v>
      </c>
      <c r="EU47" s="61">
        <f t="shared" si="149"/>
        <v>20</v>
      </c>
      <c r="EV47" s="61">
        <f t="shared" si="150"/>
        <v>150</v>
      </c>
      <c r="EW47" s="61">
        <f t="shared" si="151"/>
        <v>50</v>
      </c>
      <c r="EX47" s="263">
        <f t="shared" si="152"/>
        <v>200</v>
      </c>
      <c r="EY47" s="310"/>
      <c r="EZ47" s="61" t="str">
        <f t="shared" si="153"/>
        <v>P</v>
      </c>
      <c r="FA47" s="61" t="str">
        <f t="shared" si="154"/>
        <v>P</v>
      </c>
      <c r="FB47" s="310" t="str">
        <f t="shared" si="155"/>
        <v>I</v>
      </c>
      <c r="FC47" s="242">
        <f>IF(details!BF47="","",details!BF47)</f>
        <v>10</v>
      </c>
      <c r="FD47" s="242">
        <f>IF(details!BG47="","",details!BG47)</f>
        <v>10</v>
      </c>
      <c r="FE47" s="242">
        <f>IF(details!BH47="","",details!BH47)</f>
        <v>10</v>
      </c>
      <c r="FF47" s="151">
        <f t="shared" si="156"/>
        <v>30</v>
      </c>
      <c r="FG47" s="242">
        <f>IF(details!BI47="","",details!BI47)</f>
        <v>70</v>
      </c>
      <c r="FH47" s="151">
        <f t="shared" si="157"/>
        <v>100</v>
      </c>
      <c r="FI47" s="242">
        <f>IF(details!BJ47="","",details!BJ47)</f>
        <v>100</v>
      </c>
      <c r="FJ47" s="298">
        <f t="shared" si="158"/>
        <v>200</v>
      </c>
      <c r="FK47" s="310">
        <f t="shared" si="159"/>
        <v>0</v>
      </c>
      <c r="FL47" s="310">
        <f t="shared" si="160"/>
        <v>0</v>
      </c>
      <c r="FM47" s="61">
        <f t="shared" si="161"/>
        <v>200</v>
      </c>
      <c r="FN47" s="310" t="str">
        <f t="shared" si="162"/>
        <v/>
      </c>
      <c r="FO47" s="310" t="str">
        <f t="shared" si="236"/>
        <v>A</v>
      </c>
      <c r="FP47" s="242">
        <f>IF(details!BK47="","",details!BK47)</f>
        <v>30</v>
      </c>
      <c r="FQ47" s="242">
        <f>IF(details!BL47="","",details!BL47)</f>
        <v>30</v>
      </c>
      <c r="FR47" s="242">
        <f>IF(details!BM47="","",details!BM47)</f>
        <v>40</v>
      </c>
      <c r="FS47" s="298">
        <f t="shared" si="163"/>
        <v>100</v>
      </c>
      <c r="FT47" s="310">
        <f t="shared" si="164"/>
        <v>0</v>
      </c>
      <c r="FU47" s="310">
        <f t="shared" si="165"/>
        <v>0</v>
      </c>
      <c r="FV47" s="61">
        <f t="shared" si="166"/>
        <v>100</v>
      </c>
      <c r="FW47" s="310" t="str">
        <f t="shared" si="167"/>
        <v/>
      </c>
      <c r="FX47" s="310" t="str">
        <f t="shared" si="237"/>
        <v>A</v>
      </c>
      <c r="FY47" s="310" t="str">
        <f t="shared" si="238"/>
        <v>D</v>
      </c>
      <c r="FZ47" s="310" t="str">
        <f t="shared" si="239"/>
        <v>D</v>
      </c>
      <c r="GA47" s="310" t="str">
        <f t="shared" si="240"/>
        <v>D</v>
      </c>
      <c r="GB47" s="310" t="str">
        <f t="shared" si="241"/>
        <v>D</v>
      </c>
      <c r="GC47" s="310" t="str">
        <f t="shared" si="242"/>
        <v>S</v>
      </c>
      <c r="GD47" s="310">
        <f t="shared" si="168"/>
        <v>0</v>
      </c>
      <c r="GE47" s="310">
        <f t="shared" si="169"/>
        <v>1</v>
      </c>
      <c r="GF47" s="310">
        <f t="shared" si="170"/>
        <v>0</v>
      </c>
      <c r="GG47" s="310">
        <f t="shared" si="171"/>
        <v>0</v>
      </c>
      <c r="GH47" s="310">
        <f t="shared" si="172"/>
        <v>0</v>
      </c>
      <c r="GI47" s="310" t="str">
        <f t="shared" si="173"/>
        <v/>
      </c>
      <c r="GJ47" s="69" t="str">
        <f t="shared" si="243"/>
        <v>SUPPL.</v>
      </c>
      <c r="GK47" s="63">
        <f>IF(details!CT47="","",details!CT47)</f>
        <v>130</v>
      </c>
      <c r="GL47" s="64" t="str">
        <f>IF(details!CU47="","",details!CU47)</f>
        <v/>
      </c>
      <c r="GM47" s="63">
        <f>IF(details!CX47="","",details!CX47)</f>
        <v>206</v>
      </c>
      <c r="GN47" s="64" t="str">
        <f>IF(details!CY47="","",details!CY47)</f>
        <v/>
      </c>
      <c r="GO47" s="63">
        <f>IF(details!DB47="","",details!DB47)</f>
        <v>264</v>
      </c>
      <c r="GP47" s="64" t="str">
        <f>IF(details!DC47="","",details!DC47)</f>
        <v/>
      </c>
      <c r="GQ47" s="63">
        <f>IF(details!DF47="","",details!DF47)</f>
        <v>316</v>
      </c>
      <c r="GR47" s="64" t="str">
        <f>IF(details!DG47="","",details!DG47)</f>
        <v/>
      </c>
      <c r="GS47" s="63">
        <f>IF(details!DJ47="","",details!DJ47)</f>
        <v>362</v>
      </c>
      <c r="GT47" s="64">
        <f>IF(details!DK47="","",details!DK47)</f>
        <v>0</v>
      </c>
      <c r="GU47" s="274">
        <f t="shared" si="207"/>
        <v>0</v>
      </c>
      <c r="GV47" s="242" t="str">
        <f t="shared" si="244"/>
        <v>D</v>
      </c>
      <c r="GW47" s="242" t="str">
        <f t="shared" si="174"/>
        <v/>
      </c>
      <c r="GX47" s="353" t="str">
        <f t="shared" si="245"/>
        <v/>
      </c>
      <c r="GY47" s="242" t="str">
        <f t="shared" si="246"/>
        <v>D</v>
      </c>
      <c r="GZ47" s="72" t="str">
        <f t="shared" si="175"/>
        <v/>
      </c>
      <c r="HA47" s="353" t="str">
        <f t="shared" si="247"/>
        <v/>
      </c>
      <c r="HB47" s="73" t="str">
        <f t="shared" si="248"/>
        <v>D</v>
      </c>
      <c r="HC47" s="242" t="str">
        <f t="shared" si="249"/>
        <v/>
      </c>
      <c r="HD47" s="242" t="str">
        <f t="shared" si="250"/>
        <v>D</v>
      </c>
      <c r="HE47" s="242" t="str">
        <f t="shared" si="251"/>
        <v/>
      </c>
      <c r="HF47" s="242" t="str">
        <f t="shared" si="252"/>
        <v/>
      </c>
      <c r="HG47" s="276" t="str">
        <f t="shared" si="253"/>
        <v/>
      </c>
      <c r="HH47" s="242" t="str">
        <f t="shared" si="254"/>
        <v/>
      </c>
      <c r="HI47" s="242" t="str">
        <f t="shared" si="255"/>
        <v/>
      </c>
      <c r="HJ47" s="242" t="str">
        <f t="shared" si="256"/>
        <v/>
      </c>
      <c r="HK47" s="242" t="str">
        <f t="shared" si="257"/>
        <v/>
      </c>
      <c r="HL47" s="353" t="str">
        <f t="shared" si="258"/>
        <v/>
      </c>
      <c r="HM47" s="73" t="str">
        <f t="shared" si="259"/>
        <v>D</v>
      </c>
      <c r="HN47" s="242" t="str">
        <f t="shared" si="260"/>
        <v/>
      </c>
      <c r="HO47" s="242" t="str">
        <f t="shared" si="261"/>
        <v>D</v>
      </c>
      <c r="HP47" s="242" t="str">
        <f t="shared" si="262"/>
        <v/>
      </c>
      <c r="HQ47" s="242" t="str">
        <f t="shared" si="263"/>
        <v/>
      </c>
      <c r="HR47" s="354" t="str">
        <f t="shared" si="264"/>
        <v/>
      </c>
      <c r="HS47" s="302" t="str">
        <f t="shared" si="265"/>
        <v/>
      </c>
      <c r="HT47" s="242" t="str">
        <f t="shared" si="266"/>
        <v/>
      </c>
      <c r="HU47" s="242" t="str">
        <f t="shared" si="267"/>
        <v/>
      </c>
      <c r="HV47" s="242" t="str">
        <f t="shared" si="268"/>
        <v/>
      </c>
      <c r="HW47" s="353" t="str">
        <f t="shared" si="269"/>
        <v/>
      </c>
      <c r="HX47" s="73" t="str">
        <f t="shared" si="270"/>
        <v>S</v>
      </c>
      <c r="HY47" s="242" t="str">
        <f t="shared" si="271"/>
        <v/>
      </c>
      <c r="HZ47" s="242" t="str">
        <f t="shared" si="272"/>
        <v>S</v>
      </c>
      <c r="IA47" s="242" t="str">
        <f t="shared" si="273"/>
        <v/>
      </c>
      <c r="IB47" s="242" t="str">
        <f t="shared" si="274"/>
        <v/>
      </c>
      <c r="IC47" s="242" t="str">
        <f t="shared" si="275"/>
        <v/>
      </c>
      <c r="ID47" s="242" t="str">
        <f t="shared" si="276"/>
        <v/>
      </c>
      <c r="IE47" s="242" t="str">
        <f t="shared" si="277"/>
        <v/>
      </c>
      <c r="IF47" s="242" t="str">
        <f t="shared" si="278"/>
        <v/>
      </c>
      <c r="IG47" s="242" t="str">
        <f t="shared" si="279"/>
        <v/>
      </c>
      <c r="IH47" s="353" t="str">
        <f t="shared" si="280"/>
        <v/>
      </c>
      <c r="II47" s="242" t="str">
        <f t="shared" si="281"/>
        <v>A</v>
      </c>
      <c r="IJ47" s="242" t="str">
        <f t="shared" si="282"/>
        <v>A</v>
      </c>
      <c r="IK47" s="242" t="str">
        <f t="shared" si="283"/>
        <v xml:space="preserve">    </v>
      </c>
      <c r="IL47" s="242" t="str">
        <f t="shared" si="284"/>
        <v xml:space="preserve">    MATHEMATICS</v>
      </c>
      <c r="IM47" s="242" t="str">
        <f t="shared" si="285"/>
        <v xml:space="preserve">    </v>
      </c>
      <c r="IN47" s="242" t="str">
        <f t="shared" si="286"/>
        <v xml:space="preserve">        </v>
      </c>
      <c r="IO47" s="242" t="str">
        <f t="shared" si="287"/>
        <v xml:space="preserve">HINDI COMPULSORY  PHYSICS CHEMISTRY </v>
      </c>
      <c r="IP47" s="242" t="str">
        <f t="shared" si="288"/>
        <v>SUPPL.</v>
      </c>
      <c r="IQ47" s="62">
        <f t="shared" si="295"/>
        <v>898</v>
      </c>
      <c r="IR47" s="68">
        <f t="shared" si="289"/>
        <v>89.8</v>
      </c>
      <c r="IS47" s="242" t="str">
        <f t="shared" si="290"/>
        <v/>
      </c>
      <c r="IT47" s="70" t="str">
        <f t="shared" si="291"/>
        <v/>
      </c>
      <c r="IU47" s="71" t="str" cm="1">
        <f t="array" ref="IU47">IF(IT47="","",SUMPRODUCT((IT47&lt;IT$9:IT$108)/COUNTIF(IT$9:IT$108,IT$9:IT$108)))</f>
        <v/>
      </c>
      <c r="IV47" s="242" t="str">
        <f>IF(OR(IP47="SUPPL.",IP47="RE-EXAM."),'result subject-wise'!AR47,IP47)</f>
        <v/>
      </c>
      <c r="IW47" s="355" t="str">
        <f t="shared" si="292"/>
        <v/>
      </c>
      <c r="IX47" s="356">
        <f t="shared" si="293"/>
        <v>89.8</v>
      </c>
      <c r="IY47" s="242" t="str">
        <f t="shared" si="294"/>
        <v/>
      </c>
      <c r="IZ47" s="240"/>
      <c r="JA47" s="276" t="str">
        <f t="shared" si="177"/>
        <v/>
      </c>
      <c r="JB47" s="357" t="str">
        <f>'full report'!Y1081</f>
        <v/>
      </c>
      <c r="JC47" s="352"/>
      <c r="JD47"/>
      <c r="JE47" s="283"/>
      <c r="JF47" s="283"/>
      <c r="JG47" s="283"/>
      <c r="JH47" s="283"/>
      <c r="JI47" s="276"/>
      <c r="JJ47" s="276"/>
      <c r="JK47" s="276"/>
      <c r="JL47" s="276"/>
      <c r="JM47" s="276"/>
      <c r="JN47" s="276"/>
      <c r="JO47" s="276"/>
      <c r="JP47" s="276"/>
      <c r="JQ47" s="276"/>
      <c r="JR47" s="276"/>
      <c r="JS47" s="276"/>
      <c r="JT47" s="276"/>
      <c r="JU47" s="276"/>
      <c r="JV47" s="276"/>
      <c r="JW47" s="276"/>
      <c r="JX47" s="276"/>
      <c r="JY47" s="276"/>
      <c r="JZ47" s="276"/>
      <c r="KA47" s="276"/>
      <c r="KB47" s="276"/>
      <c r="KC47" s="276"/>
      <c r="KD47" s="276"/>
      <c r="KE47" s="276"/>
      <c r="KF47" s="276"/>
      <c r="KG47" s="276"/>
      <c r="KH47" s="276"/>
      <c r="KI47" s="276"/>
      <c r="KJ47" s="276"/>
      <c r="KK47" s="276"/>
      <c r="KL47" s="276"/>
      <c r="KM47" s="276"/>
      <c r="KN47" s="276"/>
      <c r="KO47" s="276"/>
      <c r="KP47" s="276"/>
      <c r="KQ47" s="276"/>
      <c r="KR47" s="276"/>
      <c r="KS47" s="276"/>
      <c r="KT47" s="276"/>
      <c r="KU47" s="276"/>
      <c r="KV47" s="276"/>
    </row>
    <row r="48" spans="1:308" s="359" customFormat="1" ht="13" customHeight="1">
      <c r="A48" s="313" t="str">
        <f>IF(details!A48="","",details!A48)</f>
        <v/>
      </c>
      <c r="B48" s="242" t="str">
        <f>IF(details!B48="","",details!B48)</f>
        <v/>
      </c>
      <c r="C48" s="242" t="str">
        <f>IF(details!C48="","",details!C48)</f>
        <v/>
      </c>
      <c r="D48" s="242" t="str">
        <f>IF(details!D48="","",details!D48)</f>
        <v/>
      </c>
      <c r="E48" s="304">
        <f>IF(details!E48="","",details!E48)</f>
        <v>11140</v>
      </c>
      <c r="F48" s="67" t="str">
        <f>IF(details!F48="","",details!F48)</f>
        <v/>
      </c>
      <c r="G48" s="83" t="str">
        <f>IF(details!G48="","",details!G48)</f>
        <v>A 040</v>
      </c>
      <c r="H48" s="83" t="str">
        <f>IF(details!H48="","",details!H48)</f>
        <v>B 040</v>
      </c>
      <c r="I48" s="83" t="str">
        <f>IF(details!I48="","",details!I48)</f>
        <v>C 040</v>
      </c>
      <c r="J48" s="242">
        <f>IF(details!J48="","",details!J48)</f>
        <v>10</v>
      </c>
      <c r="K48" s="242">
        <f>IF(details!K48="","",details!K48)</f>
        <v>10</v>
      </c>
      <c r="L48" s="242">
        <f>IF(details!L48="","",details!L48)</f>
        <v>8</v>
      </c>
      <c r="M48" s="151">
        <f t="shared" si="93"/>
        <v>28</v>
      </c>
      <c r="N48" s="479">
        <f>IF(details!M48="","",details!M48)</f>
        <v>2</v>
      </c>
      <c r="O48" s="242">
        <f>IF(details!N48="","",details!N48)</f>
        <v>70</v>
      </c>
      <c r="P48" s="151">
        <f t="shared" si="94"/>
        <v>100</v>
      </c>
      <c r="Q48" s="242">
        <f>IF(details!O48="","",details!O48)</f>
        <v>100</v>
      </c>
      <c r="R48" s="298">
        <f t="shared" si="95"/>
        <v>200</v>
      </c>
      <c r="S48" s="310">
        <f t="shared" si="211"/>
        <v>0</v>
      </c>
      <c r="T48" s="61">
        <f t="shared" si="20"/>
        <v>200</v>
      </c>
      <c r="U48" s="310" t="str">
        <f t="shared" si="230"/>
        <v/>
      </c>
      <c r="V48" s="310" t="str">
        <f t="shared" si="21"/>
        <v>P</v>
      </c>
      <c r="W48" s="310" t="str">
        <f t="shared" si="231"/>
        <v>D</v>
      </c>
      <c r="X48" s="242">
        <f>IF(details!P48="","",details!P48)</f>
        <v>10</v>
      </c>
      <c r="Y48" s="242">
        <f>IF(details!Q48="","",details!Q48)</f>
        <v>10</v>
      </c>
      <c r="Z48" s="242">
        <f>IF(details!R48="","",details!R48)</f>
        <v>8</v>
      </c>
      <c r="AA48" s="151">
        <f t="shared" si="96"/>
        <v>28</v>
      </c>
      <c r="AB48" s="479">
        <f>IF(details!S48="","",details!S48)</f>
        <v>2</v>
      </c>
      <c r="AC48" s="242">
        <f>IF(details!T48="","",details!T48)</f>
        <v>70</v>
      </c>
      <c r="AD48" s="151">
        <f t="shared" si="97"/>
        <v>100</v>
      </c>
      <c r="AE48" s="242">
        <f>IF(details!U48="","",details!U48)</f>
        <v>100</v>
      </c>
      <c r="AF48" s="298">
        <f t="shared" si="98"/>
        <v>200</v>
      </c>
      <c r="AG48" s="310">
        <f t="shared" si="210"/>
        <v>0</v>
      </c>
      <c r="AH48" s="61">
        <f t="shared" si="22"/>
        <v>200</v>
      </c>
      <c r="AI48" s="310" t="str">
        <f t="shared" si="232"/>
        <v/>
      </c>
      <c r="AJ48" s="310" t="str">
        <f t="shared" si="99"/>
        <v>P</v>
      </c>
      <c r="AK48" s="310" t="str">
        <f t="shared" si="100"/>
        <v>D</v>
      </c>
      <c r="AL48" s="242" t="str">
        <f>IF(details!V48="","",details!V48)</f>
        <v>b</v>
      </c>
      <c r="AM48" s="83" t="str">
        <f t="shared" si="101"/>
        <v>PHYSICS</v>
      </c>
      <c r="AN48" s="242">
        <f>IF(details!W48="","",details!W48)</f>
        <v>10</v>
      </c>
      <c r="AO48" s="242">
        <f>IF(details!X48="","",details!X48)</f>
        <v>10</v>
      </c>
      <c r="AP48" s="242">
        <f>IF(details!Y48="","",details!Y48)</f>
        <v>9</v>
      </c>
      <c r="AQ48" s="151">
        <f t="shared" si="102"/>
        <v>29</v>
      </c>
      <c r="AR48" s="479">
        <f>IF(details!Z48="","",details!Z48)</f>
        <v>1</v>
      </c>
      <c r="AS48" s="242">
        <f>IF(details!AA48="","",details!AA48)</f>
        <v>30</v>
      </c>
      <c r="AT48" s="242">
        <f>IF(details!AB48="","",details!AB48)</f>
        <v>20</v>
      </c>
      <c r="AU48" s="151">
        <f t="shared" si="103"/>
        <v>50</v>
      </c>
      <c r="AV48" s="482">
        <f t="shared" si="23"/>
        <v>60</v>
      </c>
      <c r="AW48" s="482">
        <f t="shared" si="24"/>
        <v>80</v>
      </c>
      <c r="AX48" s="242">
        <f>IF(details!AC48="","",details!AC48)</f>
        <v>70</v>
      </c>
      <c r="AY48" s="242">
        <f>IF(details!AD48="","",details!AD48)</f>
        <v>30</v>
      </c>
      <c r="AZ48" s="151">
        <f t="shared" si="104"/>
        <v>100</v>
      </c>
      <c r="BA48" s="151">
        <f t="shared" si="105"/>
        <v>130</v>
      </c>
      <c r="BB48" s="151">
        <f t="shared" si="106"/>
        <v>50</v>
      </c>
      <c r="BC48" s="304">
        <f t="shared" si="107"/>
        <v>180</v>
      </c>
      <c r="BD48" s="263">
        <f t="shared" si="108"/>
        <v>0</v>
      </c>
      <c r="BE48" s="310">
        <f t="shared" si="109"/>
        <v>0</v>
      </c>
      <c r="BF48" s="61">
        <f t="shared" si="212"/>
        <v>70</v>
      </c>
      <c r="BG48" s="61">
        <f t="shared" si="110"/>
        <v>30</v>
      </c>
      <c r="BH48" s="61">
        <f t="shared" si="111"/>
        <v>20</v>
      </c>
      <c r="BI48" s="61">
        <f t="shared" si="213"/>
        <v>150</v>
      </c>
      <c r="BJ48" s="61">
        <f t="shared" si="214"/>
        <v>50</v>
      </c>
      <c r="BK48" s="263">
        <f t="shared" si="215"/>
        <v>200</v>
      </c>
      <c r="BL48" s="310" t="str">
        <f t="shared" si="216"/>
        <v/>
      </c>
      <c r="BM48" s="61" t="str">
        <f t="shared" si="217"/>
        <v>P</v>
      </c>
      <c r="BN48" s="61" t="str">
        <f t="shared" si="218"/>
        <v>P</v>
      </c>
      <c r="BO48" s="310" t="str">
        <f t="shared" si="219"/>
        <v>D</v>
      </c>
      <c r="BP48" s="242" t="str">
        <f>IF(details!AE48="","",details!AE48)</f>
        <v>b</v>
      </c>
      <c r="BQ48" s="83" t="str">
        <f t="shared" si="112"/>
        <v>CHEMISTRY</v>
      </c>
      <c r="BR48" s="242">
        <f>IF(details!AF48="","",details!AF48)</f>
        <v>10</v>
      </c>
      <c r="BS48" s="242">
        <f>IF(details!AG48="","",details!AG48)</f>
        <v>10</v>
      </c>
      <c r="BT48" s="242">
        <f>IF(details!AH48="","",details!AH48)</f>
        <v>9</v>
      </c>
      <c r="BU48" s="151">
        <f t="shared" si="113"/>
        <v>29</v>
      </c>
      <c r="BV48" s="479">
        <f>IF(details!AI48="","",details!AI48)</f>
        <v>1</v>
      </c>
      <c r="BW48" s="242">
        <f>IF(details!AJ48="","",details!AJ48)</f>
        <v>50</v>
      </c>
      <c r="BX48" s="242">
        <f>IF(details!AK48="","",details!AK48)</f>
        <v>20</v>
      </c>
      <c r="BY48" s="151">
        <f t="shared" si="114"/>
        <v>70</v>
      </c>
      <c r="BZ48" s="482">
        <f t="shared" si="115"/>
        <v>80</v>
      </c>
      <c r="CA48" s="482">
        <f t="shared" si="116"/>
        <v>100</v>
      </c>
      <c r="CB48" s="242">
        <f>IF(details!AL48="","",details!AL48)</f>
        <v>70</v>
      </c>
      <c r="CC48" s="242">
        <f>IF(details!AM48="","",details!AM48)</f>
        <v>30</v>
      </c>
      <c r="CD48" s="151">
        <f t="shared" si="117"/>
        <v>100</v>
      </c>
      <c r="CE48" s="151">
        <f t="shared" si="118"/>
        <v>150</v>
      </c>
      <c r="CF48" s="151">
        <f t="shared" si="119"/>
        <v>50</v>
      </c>
      <c r="CG48" s="304">
        <f t="shared" si="233"/>
        <v>200</v>
      </c>
      <c r="CH48" s="263">
        <f t="shared" si="220"/>
        <v>0</v>
      </c>
      <c r="CI48" s="310">
        <f t="shared" si="221"/>
        <v>0</v>
      </c>
      <c r="CJ48" s="61">
        <f t="shared" si="222"/>
        <v>70</v>
      </c>
      <c r="CK48" s="61">
        <f t="shared" si="234"/>
        <v>30</v>
      </c>
      <c r="CL48" s="61">
        <f t="shared" si="120"/>
        <v>20</v>
      </c>
      <c r="CM48" s="61">
        <f t="shared" si="223"/>
        <v>150</v>
      </c>
      <c r="CN48" s="61">
        <f t="shared" si="224"/>
        <v>50</v>
      </c>
      <c r="CO48" s="263">
        <f t="shared" si="225"/>
        <v>200</v>
      </c>
      <c r="CP48" s="310" t="str">
        <f t="shared" si="226"/>
        <v/>
      </c>
      <c r="CQ48" s="61" t="str">
        <f t="shared" si="227"/>
        <v>P</v>
      </c>
      <c r="CR48" s="61" t="str">
        <f t="shared" si="228"/>
        <v>P</v>
      </c>
      <c r="CS48" s="310" t="str">
        <f t="shared" si="25"/>
        <v>D</v>
      </c>
      <c r="CT48" s="242" t="str">
        <f>IF(details!AN48="","",details!AN48)</f>
        <v>b</v>
      </c>
      <c r="CU48" s="83" t="str">
        <f t="shared" si="121"/>
        <v>MATHEMATICS</v>
      </c>
      <c r="CV48" s="242">
        <f>IF(details!AO48="","",details!AO48)</f>
        <v>10</v>
      </c>
      <c r="CW48" s="242">
        <f>IF(details!AP48="","",details!AP48)</f>
        <v>10</v>
      </c>
      <c r="CX48" s="242">
        <f>IF(details!AQ48="","",details!AQ48)</f>
        <v>9</v>
      </c>
      <c r="CY48" s="151">
        <f t="shared" si="122"/>
        <v>29</v>
      </c>
      <c r="CZ48" s="479">
        <f>IF(details!AR48="","",details!AR48)</f>
        <v>1</v>
      </c>
      <c r="DA48" s="242">
        <f>IF(details!AS48="","",details!AS48)</f>
        <v>70</v>
      </c>
      <c r="DB48" s="242" t="str">
        <f>IF(details!AT48="","",details!AT48)</f>
        <v/>
      </c>
      <c r="DC48" s="151">
        <f t="shared" si="123"/>
        <v>70</v>
      </c>
      <c r="DD48" s="482">
        <f t="shared" si="124"/>
        <v>100</v>
      </c>
      <c r="DE48" s="482">
        <f t="shared" si="125"/>
        <v>100</v>
      </c>
      <c r="DF48" s="242">
        <f>IF(details!AU48="","",details!AU48)</f>
        <v>18</v>
      </c>
      <c r="DG48" s="242" t="str">
        <f>IF(details!AV48="","",details!AV48)</f>
        <v/>
      </c>
      <c r="DH48" s="151">
        <f t="shared" si="204"/>
        <v>18</v>
      </c>
      <c r="DI48" s="151">
        <f t="shared" si="205"/>
        <v>118</v>
      </c>
      <c r="DJ48" s="151" t="str">
        <f t="shared" si="126"/>
        <v/>
      </c>
      <c r="DK48" s="304">
        <f t="shared" si="206"/>
        <v>118</v>
      </c>
      <c r="DL48" s="263">
        <f t="shared" si="127"/>
        <v>0</v>
      </c>
      <c r="DM48" s="310" t="str">
        <f t="shared" si="128"/>
        <v/>
      </c>
      <c r="DN48" s="61">
        <f t="shared" si="129"/>
        <v>100</v>
      </c>
      <c r="DO48" s="61" t="str">
        <f t="shared" si="26"/>
        <v/>
      </c>
      <c r="DP48" s="61" t="str">
        <f t="shared" si="27"/>
        <v/>
      </c>
      <c r="DQ48" s="61">
        <f t="shared" si="130"/>
        <v>200</v>
      </c>
      <c r="DR48" s="61" t="str">
        <f t="shared" si="131"/>
        <v/>
      </c>
      <c r="DS48" s="263">
        <f t="shared" si="235"/>
        <v>200</v>
      </c>
      <c r="DT48" s="310" t="str">
        <f t="shared" si="132"/>
        <v/>
      </c>
      <c r="DU48" s="61" t="str">
        <f t="shared" si="133"/>
        <v>S</v>
      </c>
      <c r="DV48" s="61" t="str">
        <f t="shared" si="134"/>
        <v/>
      </c>
      <c r="DW48" s="310" t="str">
        <f t="shared" si="135"/>
        <v>S</v>
      </c>
      <c r="DX48" s="61">
        <f t="shared" si="229"/>
        <v>0</v>
      </c>
      <c r="DY48" s="242" t="str">
        <f>IF(details!AW48="","",details!AW48)</f>
        <v>a</v>
      </c>
      <c r="DZ48" s="83" t="str">
        <f t="shared" si="136"/>
        <v>BIOLOGY</v>
      </c>
      <c r="EA48" s="242">
        <f>IF(details!AX48="","",details!AX48)</f>
        <v>10</v>
      </c>
      <c r="EB48" s="242">
        <f>IF(details!AY48="","",details!AY48)</f>
        <v>10</v>
      </c>
      <c r="EC48" s="242">
        <f>IF(details!AZ48="","",details!AZ48)</f>
        <v>10</v>
      </c>
      <c r="ED48" s="151">
        <f t="shared" si="137"/>
        <v>30</v>
      </c>
      <c r="EE48" s="242" t="str">
        <f>IF(details!BA48="","",details!BA48)</f>
        <v/>
      </c>
      <c r="EF48" s="242">
        <f>IF(details!BB48="","",details!BB48)</f>
        <v>50</v>
      </c>
      <c r="EG48" s="242">
        <f>IF(details!BC48="","",details!BC48)</f>
        <v>20</v>
      </c>
      <c r="EH48" s="151">
        <f t="shared" si="138"/>
        <v>70</v>
      </c>
      <c r="EI48" s="482">
        <f t="shared" si="139"/>
        <v>80</v>
      </c>
      <c r="EJ48" s="482">
        <f t="shared" si="140"/>
        <v>100</v>
      </c>
      <c r="EK48" s="242">
        <f>IF(details!BD48="","",details!BD48)</f>
        <v>70</v>
      </c>
      <c r="EL48" s="242">
        <f>IF(details!BE48="","",details!BE48)</f>
        <v>30</v>
      </c>
      <c r="EM48" s="151">
        <f t="shared" si="141"/>
        <v>100</v>
      </c>
      <c r="EN48" s="151">
        <f t="shared" si="142"/>
        <v>150</v>
      </c>
      <c r="EO48" s="151">
        <f t="shared" si="143"/>
        <v>50</v>
      </c>
      <c r="EP48" s="304">
        <f t="shared" si="144"/>
        <v>200</v>
      </c>
      <c r="EQ48" s="263">
        <f t="shared" si="145"/>
        <v>0</v>
      </c>
      <c r="ER48" s="310">
        <f t="shared" si="146"/>
        <v>0</v>
      </c>
      <c r="ES48" s="61">
        <f t="shared" si="147"/>
        <v>70</v>
      </c>
      <c r="ET48" s="61">
        <f t="shared" si="148"/>
        <v>30</v>
      </c>
      <c r="EU48" s="61">
        <f t="shared" si="149"/>
        <v>20</v>
      </c>
      <c r="EV48" s="61">
        <f t="shared" si="150"/>
        <v>150</v>
      </c>
      <c r="EW48" s="61">
        <f t="shared" si="151"/>
        <v>50</v>
      </c>
      <c r="EX48" s="263">
        <f t="shared" si="152"/>
        <v>200</v>
      </c>
      <c r="EY48" s="310"/>
      <c r="EZ48" s="61" t="str">
        <f t="shared" si="153"/>
        <v>P</v>
      </c>
      <c r="FA48" s="61" t="str">
        <f t="shared" si="154"/>
        <v>P</v>
      </c>
      <c r="FB48" s="310" t="str">
        <f t="shared" si="155"/>
        <v>I</v>
      </c>
      <c r="FC48" s="242">
        <f>IF(details!BF48="","",details!BF48)</f>
        <v>10</v>
      </c>
      <c r="FD48" s="242">
        <f>IF(details!BG48="","",details!BG48)</f>
        <v>10</v>
      </c>
      <c r="FE48" s="242">
        <f>IF(details!BH48="","",details!BH48)</f>
        <v>10</v>
      </c>
      <c r="FF48" s="151">
        <f t="shared" si="156"/>
        <v>30</v>
      </c>
      <c r="FG48" s="242">
        <f>IF(details!BI48="","",details!BI48)</f>
        <v>70</v>
      </c>
      <c r="FH48" s="151">
        <f t="shared" si="157"/>
        <v>100</v>
      </c>
      <c r="FI48" s="242">
        <f>IF(details!BJ48="","",details!BJ48)</f>
        <v>100</v>
      </c>
      <c r="FJ48" s="298">
        <f t="shared" si="158"/>
        <v>200</v>
      </c>
      <c r="FK48" s="310">
        <f t="shared" si="159"/>
        <v>0</v>
      </c>
      <c r="FL48" s="310">
        <f t="shared" si="160"/>
        <v>0</v>
      </c>
      <c r="FM48" s="61">
        <f t="shared" si="161"/>
        <v>200</v>
      </c>
      <c r="FN48" s="310" t="str">
        <f t="shared" si="162"/>
        <v/>
      </c>
      <c r="FO48" s="310" t="str">
        <f t="shared" si="236"/>
        <v>A</v>
      </c>
      <c r="FP48" s="242">
        <f>IF(details!BK48="","",details!BK48)</f>
        <v>30</v>
      </c>
      <c r="FQ48" s="242">
        <f>IF(details!BL48="","",details!BL48)</f>
        <v>30</v>
      </c>
      <c r="FR48" s="242">
        <f>IF(details!BM48="","",details!BM48)</f>
        <v>40</v>
      </c>
      <c r="FS48" s="298">
        <f t="shared" si="163"/>
        <v>100</v>
      </c>
      <c r="FT48" s="310">
        <f t="shared" si="164"/>
        <v>0</v>
      </c>
      <c r="FU48" s="310">
        <f t="shared" si="165"/>
        <v>0</v>
      </c>
      <c r="FV48" s="61">
        <f t="shared" si="166"/>
        <v>100</v>
      </c>
      <c r="FW48" s="310" t="str">
        <f t="shared" si="167"/>
        <v/>
      </c>
      <c r="FX48" s="310" t="str">
        <f t="shared" si="237"/>
        <v>A</v>
      </c>
      <c r="FY48" s="310" t="str">
        <f t="shared" si="238"/>
        <v>D</v>
      </c>
      <c r="FZ48" s="310" t="str">
        <f t="shared" si="239"/>
        <v>D</v>
      </c>
      <c r="GA48" s="310" t="str">
        <f t="shared" si="240"/>
        <v>D</v>
      </c>
      <c r="GB48" s="310" t="str">
        <f t="shared" si="241"/>
        <v>D</v>
      </c>
      <c r="GC48" s="310" t="str">
        <f t="shared" si="242"/>
        <v>S</v>
      </c>
      <c r="GD48" s="310">
        <f t="shared" si="168"/>
        <v>0</v>
      </c>
      <c r="GE48" s="310">
        <f t="shared" si="169"/>
        <v>1</v>
      </c>
      <c r="GF48" s="310">
        <f t="shared" si="170"/>
        <v>0</v>
      </c>
      <c r="GG48" s="310">
        <f t="shared" si="171"/>
        <v>0</v>
      </c>
      <c r="GH48" s="310">
        <f t="shared" si="172"/>
        <v>0</v>
      </c>
      <c r="GI48" s="310" t="str">
        <f t="shared" si="173"/>
        <v/>
      </c>
      <c r="GJ48" s="69" t="str">
        <f t="shared" si="243"/>
        <v>SUPPL.</v>
      </c>
      <c r="GK48" s="63">
        <f>IF(details!CT48="","",details!CT48)</f>
        <v>130</v>
      </c>
      <c r="GL48" s="64" t="str">
        <f>IF(details!CU48="","",details!CU48)</f>
        <v/>
      </c>
      <c r="GM48" s="63">
        <f>IF(details!CX48="","",details!CX48)</f>
        <v>206</v>
      </c>
      <c r="GN48" s="64" t="str">
        <f>IF(details!CY48="","",details!CY48)</f>
        <v/>
      </c>
      <c r="GO48" s="63">
        <f>IF(details!DB48="","",details!DB48)</f>
        <v>264</v>
      </c>
      <c r="GP48" s="64" t="str">
        <f>IF(details!DC48="","",details!DC48)</f>
        <v/>
      </c>
      <c r="GQ48" s="63">
        <f>IF(details!DF48="","",details!DF48)</f>
        <v>316</v>
      </c>
      <c r="GR48" s="64" t="str">
        <f>IF(details!DG48="","",details!DG48)</f>
        <v/>
      </c>
      <c r="GS48" s="63">
        <f>IF(details!DJ48="","",details!DJ48)</f>
        <v>362</v>
      </c>
      <c r="GT48" s="64">
        <f>IF(details!DK48="","",details!DK48)</f>
        <v>0</v>
      </c>
      <c r="GU48" s="274">
        <f t="shared" si="207"/>
        <v>0</v>
      </c>
      <c r="GV48" s="242" t="str">
        <f t="shared" si="244"/>
        <v>D</v>
      </c>
      <c r="GW48" s="242" t="str">
        <f t="shared" si="174"/>
        <v/>
      </c>
      <c r="GX48" s="353" t="str">
        <f t="shared" si="245"/>
        <v/>
      </c>
      <c r="GY48" s="242" t="str">
        <f t="shared" si="246"/>
        <v>D</v>
      </c>
      <c r="GZ48" s="72" t="str">
        <f t="shared" si="175"/>
        <v/>
      </c>
      <c r="HA48" s="353" t="str">
        <f t="shared" si="247"/>
        <v/>
      </c>
      <c r="HB48" s="73" t="str">
        <f t="shared" si="248"/>
        <v>D</v>
      </c>
      <c r="HC48" s="242" t="str">
        <f t="shared" si="249"/>
        <v/>
      </c>
      <c r="HD48" s="242" t="str">
        <f t="shared" si="250"/>
        <v>D</v>
      </c>
      <c r="HE48" s="242" t="str">
        <f t="shared" si="251"/>
        <v/>
      </c>
      <c r="HF48" s="242" t="str">
        <f t="shared" si="252"/>
        <v/>
      </c>
      <c r="HG48" s="276" t="str">
        <f t="shared" si="253"/>
        <v/>
      </c>
      <c r="HH48" s="242" t="str">
        <f t="shared" si="254"/>
        <v/>
      </c>
      <c r="HI48" s="242" t="str">
        <f t="shared" si="255"/>
        <v/>
      </c>
      <c r="HJ48" s="242" t="str">
        <f t="shared" si="256"/>
        <v/>
      </c>
      <c r="HK48" s="242" t="str">
        <f t="shared" si="257"/>
        <v/>
      </c>
      <c r="HL48" s="353" t="str">
        <f t="shared" si="258"/>
        <v/>
      </c>
      <c r="HM48" s="73" t="str">
        <f t="shared" si="259"/>
        <v>D</v>
      </c>
      <c r="HN48" s="242" t="str">
        <f t="shared" si="260"/>
        <v/>
      </c>
      <c r="HO48" s="242" t="str">
        <f t="shared" si="261"/>
        <v>D</v>
      </c>
      <c r="HP48" s="242" t="str">
        <f t="shared" si="262"/>
        <v/>
      </c>
      <c r="HQ48" s="242" t="str">
        <f t="shared" si="263"/>
        <v/>
      </c>
      <c r="HR48" s="354" t="str">
        <f t="shared" si="264"/>
        <v/>
      </c>
      <c r="HS48" s="302" t="str">
        <f t="shared" si="265"/>
        <v/>
      </c>
      <c r="HT48" s="242" t="str">
        <f t="shared" si="266"/>
        <v/>
      </c>
      <c r="HU48" s="242" t="str">
        <f t="shared" si="267"/>
        <v/>
      </c>
      <c r="HV48" s="242" t="str">
        <f t="shared" si="268"/>
        <v/>
      </c>
      <c r="HW48" s="353" t="str">
        <f t="shared" si="269"/>
        <v/>
      </c>
      <c r="HX48" s="73" t="str">
        <f t="shared" si="270"/>
        <v>S</v>
      </c>
      <c r="HY48" s="242" t="str">
        <f t="shared" si="271"/>
        <v/>
      </c>
      <c r="HZ48" s="242" t="str">
        <f t="shared" si="272"/>
        <v>S</v>
      </c>
      <c r="IA48" s="242" t="str">
        <f t="shared" si="273"/>
        <v/>
      </c>
      <c r="IB48" s="242" t="str">
        <f t="shared" si="274"/>
        <v/>
      </c>
      <c r="IC48" s="242" t="str">
        <f t="shared" si="275"/>
        <v/>
      </c>
      <c r="ID48" s="242" t="str">
        <f t="shared" si="276"/>
        <v/>
      </c>
      <c r="IE48" s="242" t="str">
        <f t="shared" si="277"/>
        <v/>
      </c>
      <c r="IF48" s="242" t="str">
        <f t="shared" si="278"/>
        <v/>
      </c>
      <c r="IG48" s="242" t="str">
        <f t="shared" si="279"/>
        <v/>
      </c>
      <c r="IH48" s="353" t="str">
        <f t="shared" si="280"/>
        <v/>
      </c>
      <c r="II48" s="242" t="str">
        <f t="shared" si="281"/>
        <v>A</v>
      </c>
      <c r="IJ48" s="242" t="str">
        <f t="shared" si="282"/>
        <v>A</v>
      </c>
      <c r="IK48" s="242" t="str">
        <f t="shared" si="283"/>
        <v xml:space="preserve">    </v>
      </c>
      <c r="IL48" s="242" t="str">
        <f t="shared" si="284"/>
        <v xml:space="preserve">    MATHEMATICS</v>
      </c>
      <c r="IM48" s="242" t="str">
        <f t="shared" si="285"/>
        <v xml:space="preserve">    </v>
      </c>
      <c r="IN48" s="242" t="str">
        <f t="shared" si="286"/>
        <v xml:space="preserve">        </v>
      </c>
      <c r="IO48" s="242" t="str">
        <f t="shared" si="287"/>
        <v xml:space="preserve">HINDI COMPULSORY  PHYSICS CHEMISTRY </v>
      </c>
      <c r="IP48" s="242" t="str">
        <f t="shared" si="288"/>
        <v>SUPPL.</v>
      </c>
      <c r="IQ48" s="62">
        <f t="shared" si="295"/>
        <v>898</v>
      </c>
      <c r="IR48" s="68">
        <f t="shared" si="289"/>
        <v>89.8</v>
      </c>
      <c r="IS48" s="242" t="str">
        <f t="shared" si="290"/>
        <v/>
      </c>
      <c r="IT48" s="70" t="str">
        <f t="shared" si="291"/>
        <v/>
      </c>
      <c r="IU48" s="71" t="str" cm="1">
        <f t="array" ref="IU48">IF(IT48="","",SUMPRODUCT((IT48&lt;IT$9:IT$108)/COUNTIF(IT$9:IT$108,IT$9:IT$108)))</f>
        <v/>
      </c>
      <c r="IV48" s="242" t="str">
        <f>IF(OR(IP48="SUPPL.",IP48="RE-EXAM."),'result subject-wise'!AR48,IP48)</f>
        <v/>
      </c>
      <c r="IW48" s="355" t="str">
        <f t="shared" si="292"/>
        <v/>
      </c>
      <c r="IX48" s="356">
        <f t="shared" si="293"/>
        <v>89.8</v>
      </c>
      <c r="IY48" s="242" t="str">
        <f t="shared" si="294"/>
        <v/>
      </c>
      <c r="IZ48" s="240"/>
      <c r="JA48" s="276" t="str">
        <f t="shared" si="177"/>
        <v/>
      </c>
      <c r="JB48" s="357" t="str">
        <f>'full report'!Y1109</f>
        <v/>
      </c>
      <c r="JC48" s="352"/>
      <c r="JD48"/>
      <c r="JE48" s="276"/>
      <c r="JF48" s="276"/>
      <c r="JG48" s="276"/>
      <c r="JH48" s="276"/>
      <c r="JI48" s="276"/>
      <c r="JJ48" s="276"/>
      <c r="JK48" s="276"/>
      <c r="JL48" s="276"/>
      <c r="JM48" s="276"/>
      <c r="JN48" s="276"/>
      <c r="JO48" s="276"/>
      <c r="JP48" s="276"/>
      <c r="JQ48" s="276"/>
      <c r="JR48" s="276"/>
      <c r="JS48" s="276"/>
      <c r="JT48" s="276"/>
      <c r="JU48" s="276"/>
      <c r="JV48" s="276"/>
      <c r="JW48" s="276"/>
      <c r="JX48" s="276"/>
      <c r="JY48" s="276"/>
      <c r="JZ48" s="276"/>
      <c r="KA48" s="276"/>
      <c r="KB48" s="276"/>
      <c r="KC48" s="276"/>
      <c r="KD48" s="276"/>
      <c r="KE48" s="276"/>
      <c r="KF48" s="276"/>
      <c r="KG48" s="276"/>
      <c r="KH48" s="276"/>
      <c r="KI48" s="276"/>
      <c r="KJ48" s="276"/>
      <c r="KK48" s="276"/>
      <c r="KL48" s="276"/>
      <c r="KM48" s="276"/>
      <c r="KN48" s="276"/>
      <c r="KO48" s="276"/>
      <c r="KP48" s="276"/>
      <c r="KQ48" s="276"/>
      <c r="KR48" s="276"/>
      <c r="KS48" s="276"/>
      <c r="KT48" s="276"/>
      <c r="KU48" s="276"/>
      <c r="KV48" s="276"/>
    </row>
    <row r="49" spans="1:308" s="359" customFormat="1" ht="13" customHeight="1">
      <c r="A49" s="313" t="str">
        <f>IF(details!A49="","",details!A49)</f>
        <v/>
      </c>
      <c r="B49" s="242" t="str">
        <f>IF(details!B49="","",details!B49)</f>
        <v/>
      </c>
      <c r="C49" s="242" t="str">
        <f>IF(details!C49="","",details!C49)</f>
        <v/>
      </c>
      <c r="D49" s="242" t="str">
        <f>IF(details!D49="","",details!D49)</f>
        <v/>
      </c>
      <c r="E49" s="304">
        <f>IF(details!E49="","",details!E49)</f>
        <v>11141</v>
      </c>
      <c r="F49" s="67" t="str">
        <f>IF(details!F49="","",details!F49)</f>
        <v/>
      </c>
      <c r="G49" s="83" t="str">
        <f>IF(details!G49="","",details!G49)</f>
        <v>A 041</v>
      </c>
      <c r="H49" s="83" t="str">
        <f>IF(details!H49="","",details!H49)</f>
        <v>B 041</v>
      </c>
      <c r="I49" s="83" t="str">
        <f>IF(details!I49="","",details!I49)</f>
        <v>C 041</v>
      </c>
      <c r="J49" s="242">
        <f>IF(details!J49="","",details!J49)</f>
        <v>10</v>
      </c>
      <c r="K49" s="242">
        <f>IF(details!K49="","",details!K49)</f>
        <v>10</v>
      </c>
      <c r="L49" s="242">
        <f>IF(details!L49="","",details!L49)</f>
        <v>8</v>
      </c>
      <c r="M49" s="151">
        <f t="shared" si="93"/>
        <v>28</v>
      </c>
      <c r="N49" s="479">
        <f>IF(details!M49="","",details!M49)</f>
        <v>2</v>
      </c>
      <c r="O49" s="242">
        <f>IF(details!N49="","",details!N49)</f>
        <v>70</v>
      </c>
      <c r="P49" s="151">
        <f t="shared" si="94"/>
        <v>100</v>
      </c>
      <c r="Q49" s="242">
        <f>IF(details!O49="","",details!O49)</f>
        <v>100</v>
      </c>
      <c r="R49" s="298">
        <f t="shared" si="95"/>
        <v>200</v>
      </c>
      <c r="S49" s="310">
        <f t="shared" si="211"/>
        <v>0</v>
      </c>
      <c r="T49" s="61">
        <f t="shared" si="20"/>
        <v>200</v>
      </c>
      <c r="U49" s="310" t="str">
        <f t="shared" si="230"/>
        <v/>
      </c>
      <c r="V49" s="310" t="str">
        <f t="shared" si="21"/>
        <v>P</v>
      </c>
      <c r="W49" s="310" t="str">
        <f t="shared" si="231"/>
        <v>D</v>
      </c>
      <c r="X49" s="242">
        <f>IF(details!P49="","",details!P49)</f>
        <v>10</v>
      </c>
      <c r="Y49" s="242">
        <f>IF(details!Q49="","",details!Q49)</f>
        <v>10</v>
      </c>
      <c r="Z49" s="242">
        <f>IF(details!R49="","",details!R49)</f>
        <v>8</v>
      </c>
      <c r="AA49" s="151">
        <f t="shared" si="96"/>
        <v>28</v>
      </c>
      <c r="AB49" s="479">
        <f>IF(details!S49="","",details!S49)</f>
        <v>2</v>
      </c>
      <c r="AC49" s="242">
        <f>IF(details!T49="","",details!T49)</f>
        <v>70</v>
      </c>
      <c r="AD49" s="151">
        <f t="shared" si="97"/>
        <v>100</v>
      </c>
      <c r="AE49" s="242">
        <f>IF(details!U49="","",details!U49)</f>
        <v>100</v>
      </c>
      <c r="AF49" s="298">
        <f t="shared" si="98"/>
        <v>200</v>
      </c>
      <c r="AG49" s="310">
        <f t="shared" si="210"/>
        <v>0</v>
      </c>
      <c r="AH49" s="61">
        <f t="shared" si="22"/>
        <v>200</v>
      </c>
      <c r="AI49" s="310" t="str">
        <f t="shared" si="232"/>
        <v/>
      </c>
      <c r="AJ49" s="310" t="str">
        <f t="shared" si="99"/>
        <v>P</v>
      </c>
      <c r="AK49" s="310" t="str">
        <f t="shared" si="100"/>
        <v>D</v>
      </c>
      <c r="AL49" s="242" t="str">
        <f>IF(details!V49="","",details!V49)</f>
        <v>b</v>
      </c>
      <c r="AM49" s="83" t="str">
        <f t="shared" si="101"/>
        <v>PHYSICS</v>
      </c>
      <c r="AN49" s="242">
        <f>IF(details!W49="","",details!W49)</f>
        <v>10</v>
      </c>
      <c r="AO49" s="242">
        <f>IF(details!X49="","",details!X49)</f>
        <v>10</v>
      </c>
      <c r="AP49" s="242">
        <f>IF(details!Y49="","",details!Y49)</f>
        <v>9</v>
      </c>
      <c r="AQ49" s="151">
        <f t="shared" si="102"/>
        <v>29</v>
      </c>
      <c r="AR49" s="479">
        <f>IF(details!Z49="","",details!Z49)</f>
        <v>1</v>
      </c>
      <c r="AS49" s="242">
        <f>IF(details!AA49="","",details!AA49)</f>
        <v>30</v>
      </c>
      <c r="AT49" s="242">
        <f>IF(details!AB49="","",details!AB49)</f>
        <v>20</v>
      </c>
      <c r="AU49" s="151">
        <f t="shared" si="103"/>
        <v>50</v>
      </c>
      <c r="AV49" s="482">
        <f t="shared" si="23"/>
        <v>60</v>
      </c>
      <c r="AW49" s="482">
        <f t="shared" si="24"/>
        <v>80</v>
      </c>
      <c r="AX49" s="242">
        <f>IF(details!AC49="","",details!AC49)</f>
        <v>70</v>
      </c>
      <c r="AY49" s="242">
        <f>IF(details!AD49="","",details!AD49)</f>
        <v>30</v>
      </c>
      <c r="AZ49" s="151">
        <f t="shared" si="104"/>
        <v>100</v>
      </c>
      <c r="BA49" s="151">
        <f t="shared" si="105"/>
        <v>130</v>
      </c>
      <c r="BB49" s="151">
        <f t="shared" si="106"/>
        <v>50</v>
      </c>
      <c r="BC49" s="304">
        <f t="shared" si="107"/>
        <v>180</v>
      </c>
      <c r="BD49" s="263">
        <f t="shared" si="108"/>
        <v>0</v>
      </c>
      <c r="BE49" s="310">
        <f t="shared" si="109"/>
        <v>0</v>
      </c>
      <c r="BF49" s="61">
        <f t="shared" si="212"/>
        <v>70</v>
      </c>
      <c r="BG49" s="61">
        <f t="shared" si="110"/>
        <v>30</v>
      </c>
      <c r="BH49" s="61">
        <f t="shared" si="111"/>
        <v>20</v>
      </c>
      <c r="BI49" s="61">
        <f t="shared" si="213"/>
        <v>150</v>
      </c>
      <c r="BJ49" s="61">
        <f t="shared" si="214"/>
        <v>50</v>
      </c>
      <c r="BK49" s="263">
        <f t="shared" si="215"/>
        <v>200</v>
      </c>
      <c r="BL49" s="310" t="str">
        <f t="shared" si="216"/>
        <v/>
      </c>
      <c r="BM49" s="61" t="str">
        <f t="shared" si="217"/>
        <v>P</v>
      </c>
      <c r="BN49" s="61" t="str">
        <f t="shared" si="218"/>
        <v>P</v>
      </c>
      <c r="BO49" s="310" t="str">
        <f t="shared" si="219"/>
        <v>D</v>
      </c>
      <c r="BP49" s="242" t="str">
        <f>IF(details!AE49="","",details!AE49)</f>
        <v>b</v>
      </c>
      <c r="BQ49" s="83" t="str">
        <f t="shared" si="112"/>
        <v>CHEMISTRY</v>
      </c>
      <c r="BR49" s="242">
        <f>IF(details!AF49="","",details!AF49)</f>
        <v>10</v>
      </c>
      <c r="BS49" s="242">
        <f>IF(details!AG49="","",details!AG49)</f>
        <v>10</v>
      </c>
      <c r="BT49" s="242">
        <f>IF(details!AH49="","",details!AH49)</f>
        <v>9</v>
      </c>
      <c r="BU49" s="151">
        <f t="shared" si="113"/>
        <v>29</v>
      </c>
      <c r="BV49" s="479">
        <f>IF(details!AI49="","",details!AI49)</f>
        <v>1</v>
      </c>
      <c r="BW49" s="242">
        <f>IF(details!AJ49="","",details!AJ49)</f>
        <v>50</v>
      </c>
      <c r="BX49" s="242">
        <f>IF(details!AK49="","",details!AK49)</f>
        <v>20</v>
      </c>
      <c r="BY49" s="151">
        <f t="shared" si="114"/>
        <v>70</v>
      </c>
      <c r="BZ49" s="482">
        <f t="shared" si="115"/>
        <v>80</v>
      </c>
      <c r="CA49" s="482">
        <f t="shared" si="116"/>
        <v>100</v>
      </c>
      <c r="CB49" s="242">
        <f>IF(details!AL49="","",details!AL49)</f>
        <v>70</v>
      </c>
      <c r="CC49" s="242">
        <f>IF(details!AM49="","",details!AM49)</f>
        <v>30</v>
      </c>
      <c r="CD49" s="151">
        <f t="shared" si="117"/>
        <v>100</v>
      </c>
      <c r="CE49" s="151">
        <f t="shared" si="118"/>
        <v>150</v>
      </c>
      <c r="CF49" s="151">
        <f t="shared" si="119"/>
        <v>50</v>
      </c>
      <c r="CG49" s="304">
        <f t="shared" si="233"/>
        <v>200</v>
      </c>
      <c r="CH49" s="263">
        <f t="shared" si="220"/>
        <v>0</v>
      </c>
      <c r="CI49" s="310">
        <f t="shared" si="221"/>
        <v>0</v>
      </c>
      <c r="CJ49" s="61">
        <f t="shared" si="222"/>
        <v>70</v>
      </c>
      <c r="CK49" s="61">
        <f t="shared" si="234"/>
        <v>30</v>
      </c>
      <c r="CL49" s="61">
        <f t="shared" si="120"/>
        <v>20</v>
      </c>
      <c r="CM49" s="61">
        <f t="shared" si="223"/>
        <v>150</v>
      </c>
      <c r="CN49" s="61">
        <f t="shared" si="224"/>
        <v>50</v>
      </c>
      <c r="CO49" s="263">
        <f t="shared" si="225"/>
        <v>200</v>
      </c>
      <c r="CP49" s="310" t="str">
        <f t="shared" si="226"/>
        <v/>
      </c>
      <c r="CQ49" s="61" t="str">
        <f t="shared" si="227"/>
        <v>P</v>
      </c>
      <c r="CR49" s="61" t="str">
        <f t="shared" si="228"/>
        <v>P</v>
      </c>
      <c r="CS49" s="310" t="str">
        <f t="shared" si="25"/>
        <v>D</v>
      </c>
      <c r="CT49" s="242" t="str">
        <f>IF(details!AN49="","",details!AN49)</f>
        <v>b</v>
      </c>
      <c r="CU49" s="83" t="str">
        <f t="shared" si="121"/>
        <v>MATHEMATICS</v>
      </c>
      <c r="CV49" s="242">
        <f>IF(details!AO49="","",details!AO49)</f>
        <v>10</v>
      </c>
      <c r="CW49" s="242">
        <f>IF(details!AP49="","",details!AP49)</f>
        <v>10</v>
      </c>
      <c r="CX49" s="242">
        <f>IF(details!AQ49="","",details!AQ49)</f>
        <v>9</v>
      </c>
      <c r="CY49" s="151">
        <f t="shared" si="122"/>
        <v>29</v>
      </c>
      <c r="CZ49" s="479">
        <f>IF(details!AR49="","",details!AR49)</f>
        <v>1</v>
      </c>
      <c r="DA49" s="242">
        <f>IF(details!AS49="","",details!AS49)</f>
        <v>70</v>
      </c>
      <c r="DB49" s="242" t="str">
        <f>IF(details!AT49="","",details!AT49)</f>
        <v/>
      </c>
      <c r="DC49" s="151">
        <f t="shared" si="123"/>
        <v>70</v>
      </c>
      <c r="DD49" s="482">
        <f t="shared" si="124"/>
        <v>100</v>
      </c>
      <c r="DE49" s="482">
        <f t="shared" si="125"/>
        <v>100</v>
      </c>
      <c r="DF49" s="242">
        <f>IF(details!AU49="","",details!AU49)</f>
        <v>18</v>
      </c>
      <c r="DG49" s="242" t="str">
        <f>IF(details!AV49="","",details!AV49)</f>
        <v/>
      </c>
      <c r="DH49" s="151">
        <f t="shared" si="204"/>
        <v>18</v>
      </c>
      <c r="DI49" s="151">
        <f t="shared" si="205"/>
        <v>118</v>
      </c>
      <c r="DJ49" s="151" t="str">
        <f t="shared" si="126"/>
        <v/>
      </c>
      <c r="DK49" s="304">
        <f t="shared" si="206"/>
        <v>118</v>
      </c>
      <c r="DL49" s="263">
        <f t="shared" si="127"/>
        <v>0</v>
      </c>
      <c r="DM49" s="310" t="str">
        <f t="shared" si="128"/>
        <v/>
      </c>
      <c r="DN49" s="61">
        <f t="shared" si="129"/>
        <v>100</v>
      </c>
      <c r="DO49" s="61" t="str">
        <f t="shared" si="26"/>
        <v/>
      </c>
      <c r="DP49" s="61" t="str">
        <f t="shared" si="27"/>
        <v/>
      </c>
      <c r="DQ49" s="61">
        <f t="shared" si="130"/>
        <v>200</v>
      </c>
      <c r="DR49" s="61" t="str">
        <f t="shared" si="131"/>
        <v/>
      </c>
      <c r="DS49" s="263">
        <f t="shared" si="235"/>
        <v>200</v>
      </c>
      <c r="DT49" s="310" t="str">
        <f t="shared" si="132"/>
        <v/>
      </c>
      <c r="DU49" s="61" t="str">
        <f t="shared" si="133"/>
        <v>S</v>
      </c>
      <c r="DV49" s="61" t="str">
        <f t="shared" si="134"/>
        <v/>
      </c>
      <c r="DW49" s="310" t="str">
        <f t="shared" si="135"/>
        <v>S</v>
      </c>
      <c r="DX49" s="61">
        <f t="shared" si="229"/>
        <v>0</v>
      </c>
      <c r="DY49" s="242" t="str">
        <f>IF(details!AW49="","",details!AW49)</f>
        <v>a</v>
      </c>
      <c r="DZ49" s="83" t="str">
        <f t="shared" si="136"/>
        <v>BIOLOGY</v>
      </c>
      <c r="EA49" s="242">
        <f>IF(details!AX49="","",details!AX49)</f>
        <v>10</v>
      </c>
      <c r="EB49" s="242">
        <f>IF(details!AY49="","",details!AY49)</f>
        <v>10</v>
      </c>
      <c r="EC49" s="242">
        <f>IF(details!AZ49="","",details!AZ49)</f>
        <v>10</v>
      </c>
      <c r="ED49" s="151">
        <f t="shared" si="137"/>
        <v>30</v>
      </c>
      <c r="EE49" s="242" t="str">
        <f>IF(details!BA49="","",details!BA49)</f>
        <v/>
      </c>
      <c r="EF49" s="242">
        <f>IF(details!BB49="","",details!BB49)</f>
        <v>50</v>
      </c>
      <c r="EG49" s="242">
        <f>IF(details!BC49="","",details!BC49)</f>
        <v>20</v>
      </c>
      <c r="EH49" s="151">
        <f t="shared" si="138"/>
        <v>70</v>
      </c>
      <c r="EI49" s="482">
        <f t="shared" si="139"/>
        <v>80</v>
      </c>
      <c r="EJ49" s="482">
        <f t="shared" si="140"/>
        <v>100</v>
      </c>
      <c r="EK49" s="242">
        <f>IF(details!BD49="","",details!BD49)</f>
        <v>70</v>
      </c>
      <c r="EL49" s="242">
        <f>IF(details!BE49="","",details!BE49)</f>
        <v>30</v>
      </c>
      <c r="EM49" s="151">
        <f t="shared" si="141"/>
        <v>100</v>
      </c>
      <c r="EN49" s="151">
        <f t="shared" si="142"/>
        <v>150</v>
      </c>
      <c r="EO49" s="151">
        <f t="shared" si="143"/>
        <v>50</v>
      </c>
      <c r="EP49" s="304">
        <f t="shared" si="144"/>
        <v>200</v>
      </c>
      <c r="EQ49" s="263">
        <f t="shared" si="145"/>
        <v>0</v>
      </c>
      <c r="ER49" s="310">
        <f t="shared" si="146"/>
        <v>0</v>
      </c>
      <c r="ES49" s="61">
        <f t="shared" si="147"/>
        <v>70</v>
      </c>
      <c r="ET49" s="61">
        <f t="shared" si="148"/>
        <v>30</v>
      </c>
      <c r="EU49" s="61">
        <f t="shared" si="149"/>
        <v>20</v>
      </c>
      <c r="EV49" s="61">
        <f t="shared" si="150"/>
        <v>150</v>
      </c>
      <c r="EW49" s="61">
        <f t="shared" si="151"/>
        <v>50</v>
      </c>
      <c r="EX49" s="263">
        <f t="shared" si="152"/>
        <v>200</v>
      </c>
      <c r="EY49" s="310"/>
      <c r="EZ49" s="61" t="str">
        <f t="shared" si="153"/>
        <v>P</v>
      </c>
      <c r="FA49" s="61" t="str">
        <f t="shared" si="154"/>
        <v>P</v>
      </c>
      <c r="FB49" s="310" t="str">
        <f t="shared" si="155"/>
        <v>I</v>
      </c>
      <c r="FC49" s="242">
        <f>IF(details!BF49="","",details!BF49)</f>
        <v>10</v>
      </c>
      <c r="FD49" s="242">
        <f>IF(details!BG49="","",details!BG49)</f>
        <v>10</v>
      </c>
      <c r="FE49" s="242">
        <f>IF(details!BH49="","",details!BH49)</f>
        <v>10</v>
      </c>
      <c r="FF49" s="151">
        <f t="shared" si="156"/>
        <v>30</v>
      </c>
      <c r="FG49" s="242">
        <f>IF(details!BI49="","",details!BI49)</f>
        <v>70</v>
      </c>
      <c r="FH49" s="151">
        <f t="shared" si="157"/>
        <v>100</v>
      </c>
      <c r="FI49" s="242">
        <f>IF(details!BJ49="","",details!BJ49)</f>
        <v>100</v>
      </c>
      <c r="FJ49" s="298">
        <f t="shared" si="158"/>
        <v>200</v>
      </c>
      <c r="FK49" s="310">
        <f t="shared" si="159"/>
        <v>0</v>
      </c>
      <c r="FL49" s="310">
        <f t="shared" si="160"/>
        <v>0</v>
      </c>
      <c r="FM49" s="61">
        <f t="shared" si="161"/>
        <v>200</v>
      </c>
      <c r="FN49" s="310" t="str">
        <f t="shared" si="162"/>
        <v/>
      </c>
      <c r="FO49" s="310" t="str">
        <f t="shared" si="236"/>
        <v>A</v>
      </c>
      <c r="FP49" s="242">
        <f>IF(details!BK49="","",details!BK49)</f>
        <v>30</v>
      </c>
      <c r="FQ49" s="242">
        <f>IF(details!BL49="","",details!BL49)</f>
        <v>30</v>
      </c>
      <c r="FR49" s="242">
        <f>IF(details!BM49="","",details!BM49)</f>
        <v>40</v>
      </c>
      <c r="FS49" s="298">
        <f t="shared" si="163"/>
        <v>100</v>
      </c>
      <c r="FT49" s="310">
        <f t="shared" si="164"/>
        <v>0</v>
      </c>
      <c r="FU49" s="310">
        <f t="shared" si="165"/>
        <v>0</v>
      </c>
      <c r="FV49" s="61">
        <f t="shared" si="166"/>
        <v>100</v>
      </c>
      <c r="FW49" s="310" t="str">
        <f t="shared" si="167"/>
        <v/>
      </c>
      <c r="FX49" s="310" t="str">
        <f t="shared" si="237"/>
        <v>A</v>
      </c>
      <c r="FY49" s="310" t="str">
        <f t="shared" si="238"/>
        <v>D</v>
      </c>
      <c r="FZ49" s="310" t="str">
        <f t="shared" si="239"/>
        <v>D</v>
      </c>
      <c r="GA49" s="310" t="str">
        <f t="shared" si="240"/>
        <v>D</v>
      </c>
      <c r="GB49" s="310" t="str">
        <f t="shared" si="241"/>
        <v>D</v>
      </c>
      <c r="GC49" s="310" t="str">
        <f t="shared" si="242"/>
        <v>S</v>
      </c>
      <c r="GD49" s="310">
        <f t="shared" si="168"/>
        <v>0</v>
      </c>
      <c r="GE49" s="310">
        <f t="shared" si="169"/>
        <v>1</v>
      </c>
      <c r="GF49" s="310">
        <f t="shared" si="170"/>
        <v>0</v>
      </c>
      <c r="GG49" s="310">
        <f t="shared" si="171"/>
        <v>0</v>
      </c>
      <c r="GH49" s="310">
        <f t="shared" si="172"/>
        <v>0</v>
      </c>
      <c r="GI49" s="310" t="str">
        <f t="shared" si="173"/>
        <v/>
      </c>
      <c r="GJ49" s="69" t="str">
        <f t="shared" si="243"/>
        <v>SUPPL.</v>
      </c>
      <c r="GK49" s="63">
        <f>IF(details!CT49="","",details!CT49)</f>
        <v>130</v>
      </c>
      <c r="GL49" s="64" t="str">
        <f>IF(details!CU49="","",details!CU49)</f>
        <v/>
      </c>
      <c r="GM49" s="63">
        <f>IF(details!CX49="","",details!CX49)</f>
        <v>206</v>
      </c>
      <c r="GN49" s="64" t="str">
        <f>IF(details!CY49="","",details!CY49)</f>
        <v/>
      </c>
      <c r="GO49" s="63">
        <f>IF(details!DB49="","",details!DB49)</f>
        <v>264</v>
      </c>
      <c r="GP49" s="64" t="str">
        <f>IF(details!DC49="","",details!DC49)</f>
        <v/>
      </c>
      <c r="GQ49" s="63">
        <f>IF(details!DF49="","",details!DF49)</f>
        <v>316</v>
      </c>
      <c r="GR49" s="64" t="str">
        <f>IF(details!DG49="","",details!DG49)</f>
        <v/>
      </c>
      <c r="GS49" s="63">
        <f>IF(details!DJ49="","",details!DJ49)</f>
        <v>362</v>
      </c>
      <c r="GT49" s="64">
        <f>IF(details!DK49="","",details!DK49)</f>
        <v>0</v>
      </c>
      <c r="GU49" s="274">
        <f t="shared" si="207"/>
        <v>0</v>
      </c>
      <c r="GV49" s="242" t="str">
        <f t="shared" si="244"/>
        <v>D</v>
      </c>
      <c r="GW49" s="242" t="str">
        <f t="shared" si="174"/>
        <v/>
      </c>
      <c r="GX49" s="353" t="str">
        <f t="shared" si="245"/>
        <v/>
      </c>
      <c r="GY49" s="242" t="str">
        <f t="shared" si="246"/>
        <v>D</v>
      </c>
      <c r="GZ49" s="72" t="str">
        <f t="shared" si="175"/>
        <v/>
      </c>
      <c r="HA49" s="353" t="str">
        <f t="shared" si="247"/>
        <v/>
      </c>
      <c r="HB49" s="73" t="str">
        <f t="shared" si="248"/>
        <v>D</v>
      </c>
      <c r="HC49" s="242" t="str">
        <f t="shared" si="249"/>
        <v/>
      </c>
      <c r="HD49" s="242" t="str">
        <f t="shared" si="250"/>
        <v>D</v>
      </c>
      <c r="HE49" s="242" t="str">
        <f t="shared" si="251"/>
        <v/>
      </c>
      <c r="HF49" s="242" t="str">
        <f t="shared" si="252"/>
        <v/>
      </c>
      <c r="HG49" s="276" t="str">
        <f t="shared" si="253"/>
        <v/>
      </c>
      <c r="HH49" s="242" t="str">
        <f t="shared" si="254"/>
        <v/>
      </c>
      <c r="HI49" s="242" t="str">
        <f t="shared" si="255"/>
        <v/>
      </c>
      <c r="HJ49" s="242" t="str">
        <f t="shared" si="256"/>
        <v/>
      </c>
      <c r="HK49" s="242" t="str">
        <f t="shared" si="257"/>
        <v/>
      </c>
      <c r="HL49" s="353" t="str">
        <f t="shared" si="258"/>
        <v/>
      </c>
      <c r="HM49" s="73" t="str">
        <f t="shared" si="259"/>
        <v>D</v>
      </c>
      <c r="HN49" s="242" t="str">
        <f t="shared" si="260"/>
        <v/>
      </c>
      <c r="HO49" s="242" t="str">
        <f t="shared" si="261"/>
        <v>D</v>
      </c>
      <c r="HP49" s="242" t="str">
        <f t="shared" si="262"/>
        <v/>
      </c>
      <c r="HQ49" s="242" t="str">
        <f t="shared" si="263"/>
        <v/>
      </c>
      <c r="HR49" s="354" t="str">
        <f t="shared" si="264"/>
        <v/>
      </c>
      <c r="HS49" s="302" t="str">
        <f t="shared" si="265"/>
        <v/>
      </c>
      <c r="HT49" s="242" t="str">
        <f t="shared" si="266"/>
        <v/>
      </c>
      <c r="HU49" s="242" t="str">
        <f t="shared" si="267"/>
        <v/>
      </c>
      <c r="HV49" s="242" t="str">
        <f t="shared" si="268"/>
        <v/>
      </c>
      <c r="HW49" s="353" t="str">
        <f t="shared" si="269"/>
        <v/>
      </c>
      <c r="HX49" s="73" t="str">
        <f t="shared" si="270"/>
        <v>S</v>
      </c>
      <c r="HY49" s="242" t="str">
        <f t="shared" si="271"/>
        <v/>
      </c>
      <c r="HZ49" s="242" t="str">
        <f t="shared" si="272"/>
        <v>S</v>
      </c>
      <c r="IA49" s="242" t="str">
        <f t="shared" si="273"/>
        <v/>
      </c>
      <c r="IB49" s="242" t="str">
        <f t="shared" si="274"/>
        <v/>
      </c>
      <c r="IC49" s="242" t="str">
        <f t="shared" si="275"/>
        <v/>
      </c>
      <c r="ID49" s="242" t="str">
        <f t="shared" si="276"/>
        <v/>
      </c>
      <c r="IE49" s="242" t="str">
        <f t="shared" si="277"/>
        <v/>
      </c>
      <c r="IF49" s="242" t="str">
        <f t="shared" si="278"/>
        <v/>
      </c>
      <c r="IG49" s="242" t="str">
        <f t="shared" si="279"/>
        <v/>
      </c>
      <c r="IH49" s="353" t="str">
        <f t="shared" si="280"/>
        <v/>
      </c>
      <c r="II49" s="242" t="str">
        <f t="shared" si="281"/>
        <v>A</v>
      </c>
      <c r="IJ49" s="242" t="str">
        <f t="shared" si="282"/>
        <v>A</v>
      </c>
      <c r="IK49" s="242" t="str">
        <f t="shared" si="283"/>
        <v xml:space="preserve">    </v>
      </c>
      <c r="IL49" s="242" t="str">
        <f t="shared" si="284"/>
        <v xml:space="preserve">    MATHEMATICS</v>
      </c>
      <c r="IM49" s="242" t="str">
        <f t="shared" si="285"/>
        <v xml:space="preserve">    </v>
      </c>
      <c r="IN49" s="242" t="str">
        <f t="shared" si="286"/>
        <v xml:space="preserve">        </v>
      </c>
      <c r="IO49" s="242" t="str">
        <f t="shared" si="287"/>
        <v xml:space="preserve">HINDI COMPULSORY  PHYSICS CHEMISTRY </v>
      </c>
      <c r="IP49" s="242" t="str">
        <f t="shared" si="288"/>
        <v>SUPPL.</v>
      </c>
      <c r="IQ49" s="62">
        <f t="shared" si="295"/>
        <v>898</v>
      </c>
      <c r="IR49" s="68">
        <f t="shared" si="289"/>
        <v>89.8</v>
      </c>
      <c r="IS49" s="242" t="str">
        <f t="shared" si="290"/>
        <v/>
      </c>
      <c r="IT49" s="70" t="str">
        <f t="shared" si="291"/>
        <v/>
      </c>
      <c r="IU49" s="71" t="str" cm="1">
        <f t="array" ref="IU49">IF(IT49="","",SUMPRODUCT((IT49&lt;IT$9:IT$108)/COUNTIF(IT$9:IT$108,IT$9:IT$108)))</f>
        <v/>
      </c>
      <c r="IV49" s="242" t="str">
        <f>IF(OR(IP49="SUPPL.",IP49="RE-EXAM."),'result subject-wise'!AR49,IP49)</f>
        <v/>
      </c>
      <c r="IW49" s="355" t="str">
        <f t="shared" si="292"/>
        <v/>
      </c>
      <c r="IX49" s="356">
        <f t="shared" si="293"/>
        <v>89.8</v>
      </c>
      <c r="IY49" s="242" t="str">
        <f t="shared" si="294"/>
        <v/>
      </c>
      <c r="IZ49" s="240"/>
      <c r="JA49" s="276" t="str">
        <f t="shared" si="177"/>
        <v/>
      </c>
      <c r="JB49" s="357" t="str">
        <f>'full report'!Y1137</f>
        <v/>
      </c>
      <c r="JC49" s="352"/>
      <c r="JD49"/>
      <c r="JE49" s="283"/>
      <c r="JF49" s="283"/>
      <c r="JG49" s="283"/>
      <c r="JH49" s="283"/>
      <c r="JI49" s="283"/>
      <c r="JJ49" s="276"/>
      <c r="JK49" s="276"/>
      <c r="JL49" s="276"/>
      <c r="JM49" s="276"/>
      <c r="JN49" s="276"/>
      <c r="JO49" s="276"/>
      <c r="JP49" s="276"/>
      <c r="JQ49" s="276"/>
      <c r="JR49" s="276"/>
      <c r="JS49" s="276"/>
      <c r="JT49" s="276"/>
      <c r="JU49" s="276"/>
      <c r="JV49" s="276"/>
      <c r="JW49" s="276"/>
      <c r="JX49" s="276"/>
      <c r="JY49" s="276"/>
      <c r="JZ49" s="276"/>
      <c r="KA49" s="276"/>
      <c r="KB49" s="276"/>
      <c r="KC49" s="276"/>
      <c r="KD49" s="276"/>
      <c r="KE49" s="276"/>
      <c r="KF49" s="276"/>
      <c r="KG49" s="276"/>
      <c r="KH49" s="276"/>
      <c r="KI49" s="276"/>
      <c r="KJ49" s="276"/>
      <c r="KK49" s="276"/>
      <c r="KL49" s="276"/>
      <c r="KM49" s="276"/>
      <c r="KN49" s="276"/>
      <c r="KO49" s="276"/>
      <c r="KP49" s="276"/>
      <c r="KQ49" s="276"/>
      <c r="KR49" s="276"/>
      <c r="KS49" s="276"/>
      <c r="KT49" s="276"/>
      <c r="KU49" s="276"/>
      <c r="KV49" s="276"/>
    </row>
    <row r="50" spans="1:308" s="359" customFormat="1" ht="13" customHeight="1">
      <c r="A50" s="313" t="str">
        <f>IF(details!A50="","",details!A50)</f>
        <v/>
      </c>
      <c r="B50" s="242" t="str">
        <f>IF(details!B50="","",details!B50)</f>
        <v/>
      </c>
      <c r="C50" s="242" t="str">
        <f>IF(details!C50="","",details!C50)</f>
        <v/>
      </c>
      <c r="D50" s="242" t="str">
        <f>IF(details!D50="","",details!D50)</f>
        <v/>
      </c>
      <c r="E50" s="304">
        <f>IF(details!E50="","",details!E50)</f>
        <v>11142</v>
      </c>
      <c r="F50" s="67" t="str">
        <f>IF(details!F50="","",details!F50)</f>
        <v/>
      </c>
      <c r="G50" s="83" t="str">
        <f>IF(details!G50="","",details!G50)</f>
        <v>A 042</v>
      </c>
      <c r="H50" s="83" t="str">
        <f>IF(details!H50="","",details!H50)</f>
        <v>B 042</v>
      </c>
      <c r="I50" s="83" t="str">
        <f>IF(details!I50="","",details!I50)</f>
        <v>C 042</v>
      </c>
      <c r="J50" s="242">
        <f>IF(details!J50="","",details!J50)</f>
        <v>10</v>
      </c>
      <c r="K50" s="242">
        <f>IF(details!K50="","",details!K50)</f>
        <v>10</v>
      </c>
      <c r="L50" s="242">
        <f>IF(details!L50="","",details!L50)</f>
        <v>8</v>
      </c>
      <c r="M50" s="151">
        <f t="shared" si="93"/>
        <v>28</v>
      </c>
      <c r="N50" s="479">
        <f>IF(details!M50="","",details!M50)</f>
        <v>2</v>
      </c>
      <c r="O50" s="242">
        <f>IF(details!N50="","",details!N50)</f>
        <v>70</v>
      </c>
      <c r="P50" s="151">
        <f t="shared" si="94"/>
        <v>100</v>
      </c>
      <c r="Q50" s="242">
        <f>IF(details!O50="","",details!O50)</f>
        <v>100</v>
      </c>
      <c r="R50" s="298">
        <f t="shared" si="95"/>
        <v>200</v>
      </c>
      <c r="S50" s="310">
        <f t="shared" si="211"/>
        <v>0</v>
      </c>
      <c r="T50" s="61">
        <f t="shared" si="20"/>
        <v>200</v>
      </c>
      <c r="U50" s="310" t="str">
        <f t="shared" si="230"/>
        <v/>
      </c>
      <c r="V50" s="310" t="str">
        <f t="shared" si="21"/>
        <v>P</v>
      </c>
      <c r="W50" s="310" t="str">
        <f t="shared" si="231"/>
        <v>D</v>
      </c>
      <c r="X50" s="242">
        <f>IF(details!P50="","",details!P50)</f>
        <v>10</v>
      </c>
      <c r="Y50" s="242">
        <f>IF(details!Q50="","",details!Q50)</f>
        <v>10</v>
      </c>
      <c r="Z50" s="242">
        <f>IF(details!R50="","",details!R50)</f>
        <v>8</v>
      </c>
      <c r="AA50" s="151">
        <f t="shared" si="96"/>
        <v>28</v>
      </c>
      <c r="AB50" s="479">
        <f>IF(details!S50="","",details!S50)</f>
        <v>2</v>
      </c>
      <c r="AC50" s="242">
        <f>IF(details!T50="","",details!T50)</f>
        <v>70</v>
      </c>
      <c r="AD50" s="151">
        <f t="shared" si="97"/>
        <v>100</v>
      </c>
      <c r="AE50" s="242">
        <f>IF(details!U50="","",details!U50)</f>
        <v>100</v>
      </c>
      <c r="AF50" s="298">
        <f t="shared" si="98"/>
        <v>200</v>
      </c>
      <c r="AG50" s="310">
        <f t="shared" si="210"/>
        <v>0</v>
      </c>
      <c r="AH50" s="61">
        <f t="shared" si="22"/>
        <v>200</v>
      </c>
      <c r="AI50" s="310" t="str">
        <f t="shared" si="232"/>
        <v/>
      </c>
      <c r="AJ50" s="310" t="str">
        <f t="shared" si="99"/>
        <v>P</v>
      </c>
      <c r="AK50" s="310" t="str">
        <f t="shared" si="100"/>
        <v>D</v>
      </c>
      <c r="AL50" s="242" t="str">
        <f>IF(details!V50="","",details!V50)</f>
        <v>b</v>
      </c>
      <c r="AM50" s="83" t="str">
        <f t="shared" si="101"/>
        <v>PHYSICS</v>
      </c>
      <c r="AN50" s="242">
        <f>IF(details!W50="","",details!W50)</f>
        <v>10</v>
      </c>
      <c r="AO50" s="242">
        <f>IF(details!X50="","",details!X50)</f>
        <v>10</v>
      </c>
      <c r="AP50" s="242">
        <f>IF(details!Y50="","",details!Y50)</f>
        <v>9</v>
      </c>
      <c r="AQ50" s="151">
        <f t="shared" si="102"/>
        <v>29</v>
      </c>
      <c r="AR50" s="479">
        <f>IF(details!Z50="","",details!Z50)</f>
        <v>1</v>
      </c>
      <c r="AS50" s="242">
        <f>IF(details!AA50="","",details!AA50)</f>
        <v>30</v>
      </c>
      <c r="AT50" s="242">
        <f>IF(details!AB50="","",details!AB50)</f>
        <v>20</v>
      </c>
      <c r="AU50" s="151">
        <f t="shared" si="103"/>
        <v>50</v>
      </c>
      <c r="AV50" s="482">
        <f t="shared" si="23"/>
        <v>60</v>
      </c>
      <c r="AW50" s="482">
        <f t="shared" si="24"/>
        <v>80</v>
      </c>
      <c r="AX50" s="242">
        <f>IF(details!AC50="","",details!AC50)</f>
        <v>70</v>
      </c>
      <c r="AY50" s="242">
        <f>IF(details!AD50="","",details!AD50)</f>
        <v>30</v>
      </c>
      <c r="AZ50" s="151">
        <f t="shared" si="104"/>
        <v>100</v>
      </c>
      <c r="BA50" s="151">
        <f t="shared" si="105"/>
        <v>130</v>
      </c>
      <c r="BB50" s="151">
        <f t="shared" si="106"/>
        <v>50</v>
      </c>
      <c r="BC50" s="304">
        <f t="shared" si="107"/>
        <v>180</v>
      </c>
      <c r="BD50" s="263">
        <f t="shared" si="108"/>
        <v>0</v>
      </c>
      <c r="BE50" s="310">
        <f t="shared" si="109"/>
        <v>0</v>
      </c>
      <c r="BF50" s="61">
        <f t="shared" si="212"/>
        <v>70</v>
      </c>
      <c r="BG50" s="61">
        <f t="shared" si="110"/>
        <v>30</v>
      </c>
      <c r="BH50" s="61">
        <f t="shared" si="111"/>
        <v>20</v>
      </c>
      <c r="BI50" s="61">
        <f t="shared" si="213"/>
        <v>150</v>
      </c>
      <c r="BJ50" s="61">
        <f t="shared" si="214"/>
        <v>50</v>
      </c>
      <c r="BK50" s="263">
        <f t="shared" si="215"/>
        <v>200</v>
      </c>
      <c r="BL50" s="310" t="str">
        <f t="shared" si="216"/>
        <v/>
      </c>
      <c r="BM50" s="61" t="str">
        <f t="shared" si="217"/>
        <v>P</v>
      </c>
      <c r="BN50" s="61" t="str">
        <f t="shared" si="218"/>
        <v>P</v>
      </c>
      <c r="BO50" s="310" t="str">
        <f t="shared" si="219"/>
        <v>D</v>
      </c>
      <c r="BP50" s="242" t="str">
        <f>IF(details!AE50="","",details!AE50)</f>
        <v>b</v>
      </c>
      <c r="BQ50" s="83" t="str">
        <f t="shared" si="112"/>
        <v>CHEMISTRY</v>
      </c>
      <c r="BR50" s="242">
        <f>IF(details!AF50="","",details!AF50)</f>
        <v>10</v>
      </c>
      <c r="BS50" s="242">
        <f>IF(details!AG50="","",details!AG50)</f>
        <v>10</v>
      </c>
      <c r="BT50" s="242">
        <f>IF(details!AH50="","",details!AH50)</f>
        <v>9</v>
      </c>
      <c r="BU50" s="151">
        <f t="shared" si="113"/>
        <v>29</v>
      </c>
      <c r="BV50" s="479">
        <f>IF(details!AI50="","",details!AI50)</f>
        <v>1</v>
      </c>
      <c r="BW50" s="242">
        <f>IF(details!AJ50="","",details!AJ50)</f>
        <v>50</v>
      </c>
      <c r="BX50" s="242">
        <f>IF(details!AK50="","",details!AK50)</f>
        <v>20</v>
      </c>
      <c r="BY50" s="151">
        <f t="shared" si="114"/>
        <v>70</v>
      </c>
      <c r="BZ50" s="482">
        <f t="shared" si="115"/>
        <v>80</v>
      </c>
      <c r="CA50" s="482">
        <f t="shared" si="116"/>
        <v>100</v>
      </c>
      <c r="CB50" s="242">
        <f>IF(details!AL50="","",details!AL50)</f>
        <v>70</v>
      </c>
      <c r="CC50" s="242">
        <f>IF(details!AM50="","",details!AM50)</f>
        <v>30</v>
      </c>
      <c r="CD50" s="151">
        <f t="shared" si="117"/>
        <v>100</v>
      </c>
      <c r="CE50" s="151">
        <f t="shared" si="118"/>
        <v>150</v>
      </c>
      <c r="CF50" s="151">
        <f t="shared" si="119"/>
        <v>50</v>
      </c>
      <c r="CG50" s="304">
        <f t="shared" si="233"/>
        <v>200</v>
      </c>
      <c r="CH50" s="263">
        <f t="shared" si="220"/>
        <v>0</v>
      </c>
      <c r="CI50" s="310">
        <f t="shared" si="221"/>
        <v>0</v>
      </c>
      <c r="CJ50" s="61">
        <f t="shared" si="222"/>
        <v>70</v>
      </c>
      <c r="CK50" s="61">
        <f t="shared" si="234"/>
        <v>30</v>
      </c>
      <c r="CL50" s="61">
        <f t="shared" si="120"/>
        <v>20</v>
      </c>
      <c r="CM50" s="61">
        <f t="shared" si="223"/>
        <v>150</v>
      </c>
      <c r="CN50" s="61">
        <f t="shared" si="224"/>
        <v>50</v>
      </c>
      <c r="CO50" s="263">
        <f t="shared" si="225"/>
        <v>200</v>
      </c>
      <c r="CP50" s="310" t="str">
        <f t="shared" si="226"/>
        <v/>
      </c>
      <c r="CQ50" s="61" t="str">
        <f t="shared" si="227"/>
        <v>P</v>
      </c>
      <c r="CR50" s="61" t="str">
        <f t="shared" si="228"/>
        <v>P</v>
      </c>
      <c r="CS50" s="310" t="str">
        <f t="shared" si="25"/>
        <v>D</v>
      </c>
      <c r="CT50" s="242" t="str">
        <f>IF(details!AN50="","",details!AN50)</f>
        <v>b</v>
      </c>
      <c r="CU50" s="83" t="str">
        <f t="shared" si="121"/>
        <v>MATHEMATICS</v>
      </c>
      <c r="CV50" s="242">
        <f>IF(details!AO50="","",details!AO50)</f>
        <v>10</v>
      </c>
      <c r="CW50" s="242">
        <f>IF(details!AP50="","",details!AP50)</f>
        <v>10</v>
      </c>
      <c r="CX50" s="242">
        <f>IF(details!AQ50="","",details!AQ50)</f>
        <v>9</v>
      </c>
      <c r="CY50" s="151">
        <f t="shared" si="122"/>
        <v>29</v>
      </c>
      <c r="CZ50" s="479">
        <f>IF(details!AR50="","",details!AR50)</f>
        <v>1</v>
      </c>
      <c r="DA50" s="242">
        <f>IF(details!AS50="","",details!AS50)</f>
        <v>70</v>
      </c>
      <c r="DB50" s="242" t="str">
        <f>IF(details!AT50="","",details!AT50)</f>
        <v/>
      </c>
      <c r="DC50" s="151">
        <f t="shared" si="123"/>
        <v>70</v>
      </c>
      <c r="DD50" s="482">
        <f t="shared" si="124"/>
        <v>100</v>
      </c>
      <c r="DE50" s="482">
        <f t="shared" si="125"/>
        <v>100</v>
      </c>
      <c r="DF50" s="242">
        <f>IF(details!AU50="","",details!AU50)</f>
        <v>18</v>
      </c>
      <c r="DG50" s="242" t="str">
        <f>IF(details!AV50="","",details!AV50)</f>
        <v/>
      </c>
      <c r="DH50" s="151">
        <f t="shared" si="204"/>
        <v>18</v>
      </c>
      <c r="DI50" s="151">
        <f t="shared" si="205"/>
        <v>118</v>
      </c>
      <c r="DJ50" s="151" t="str">
        <f t="shared" si="126"/>
        <v/>
      </c>
      <c r="DK50" s="304">
        <f t="shared" si="206"/>
        <v>118</v>
      </c>
      <c r="DL50" s="263">
        <f t="shared" si="127"/>
        <v>0</v>
      </c>
      <c r="DM50" s="310" t="str">
        <f t="shared" si="128"/>
        <v/>
      </c>
      <c r="DN50" s="61">
        <f t="shared" si="129"/>
        <v>100</v>
      </c>
      <c r="DO50" s="61" t="str">
        <f t="shared" si="26"/>
        <v/>
      </c>
      <c r="DP50" s="61" t="str">
        <f t="shared" si="27"/>
        <v/>
      </c>
      <c r="DQ50" s="61">
        <f t="shared" si="130"/>
        <v>200</v>
      </c>
      <c r="DR50" s="61" t="str">
        <f t="shared" si="131"/>
        <v/>
      </c>
      <c r="DS50" s="263">
        <f t="shared" si="235"/>
        <v>200</v>
      </c>
      <c r="DT50" s="310" t="str">
        <f t="shared" si="132"/>
        <v/>
      </c>
      <c r="DU50" s="61" t="str">
        <f t="shared" si="133"/>
        <v>S</v>
      </c>
      <c r="DV50" s="61" t="str">
        <f t="shared" si="134"/>
        <v/>
      </c>
      <c r="DW50" s="310" t="str">
        <f t="shared" si="135"/>
        <v>S</v>
      </c>
      <c r="DX50" s="61">
        <f t="shared" si="229"/>
        <v>0</v>
      </c>
      <c r="DY50" s="242" t="str">
        <f>IF(details!AW50="","",details!AW50)</f>
        <v>a</v>
      </c>
      <c r="DZ50" s="83" t="str">
        <f t="shared" si="136"/>
        <v>BIOLOGY</v>
      </c>
      <c r="EA50" s="242">
        <f>IF(details!AX50="","",details!AX50)</f>
        <v>10</v>
      </c>
      <c r="EB50" s="242">
        <f>IF(details!AY50="","",details!AY50)</f>
        <v>10</v>
      </c>
      <c r="EC50" s="242">
        <f>IF(details!AZ50="","",details!AZ50)</f>
        <v>10</v>
      </c>
      <c r="ED50" s="151">
        <f t="shared" si="137"/>
        <v>30</v>
      </c>
      <c r="EE50" s="242" t="str">
        <f>IF(details!BA50="","",details!BA50)</f>
        <v/>
      </c>
      <c r="EF50" s="242">
        <f>IF(details!BB50="","",details!BB50)</f>
        <v>50</v>
      </c>
      <c r="EG50" s="242">
        <f>IF(details!BC50="","",details!BC50)</f>
        <v>20</v>
      </c>
      <c r="EH50" s="151">
        <f t="shared" si="138"/>
        <v>70</v>
      </c>
      <c r="EI50" s="482">
        <f t="shared" si="139"/>
        <v>80</v>
      </c>
      <c r="EJ50" s="482">
        <f t="shared" si="140"/>
        <v>100</v>
      </c>
      <c r="EK50" s="242">
        <f>IF(details!BD50="","",details!BD50)</f>
        <v>70</v>
      </c>
      <c r="EL50" s="242">
        <f>IF(details!BE50="","",details!BE50)</f>
        <v>30</v>
      </c>
      <c r="EM50" s="151">
        <f t="shared" si="141"/>
        <v>100</v>
      </c>
      <c r="EN50" s="151">
        <f t="shared" si="142"/>
        <v>150</v>
      </c>
      <c r="EO50" s="151">
        <f t="shared" si="143"/>
        <v>50</v>
      </c>
      <c r="EP50" s="304">
        <f t="shared" si="144"/>
        <v>200</v>
      </c>
      <c r="EQ50" s="263">
        <f t="shared" si="145"/>
        <v>0</v>
      </c>
      <c r="ER50" s="310">
        <f t="shared" si="146"/>
        <v>0</v>
      </c>
      <c r="ES50" s="61">
        <f t="shared" si="147"/>
        <v>70</v>
      </c>
      <c r="ET50" s="61">
        <f t="shared" si="148"/>
        <v>30</v>
      </c>
      <c r="EU50" s="61">
        <f t="shared" si="149"/>
        <v>20</v>
      </c>
      <c r="EV50" s="61">
        <f t="shared" si="150"/>
        <v>150</v>
      </c>
      <c r="EW50" s="61">
        <f t="shared" si="151"/>
        <v>50</v>
      </c>
      <c r="EX50" s="263">
        <f t="shared" si="152"/>
        <v>200</v>
      </c>
      <c r="EY50" s="310"/>
      <c r="EZ50" s="61" t="str">
        <f t="shared" si="153"/>
        <v>P</v>
      </c>
      <c r="FA50" s="61" t="str">
        <f t="shared" si="154"/>
        <v>P</v>
      </c>
      <c r="FB50" s="310" t="str">
        <f t="shared" si="155"/>
        <v>I</v>
      </c>
      <c r="FC50" s="242">
        <f>IF(details!BF50="","",details!BF50)</f>
        <v>10</v>
      </c>
      <c r="FD50" s="242">
        <f>IF(details!BG50="","",details!BG50)</f>
        <v>10</v>
      </c>
      <c r="FE50" s="242">
        <f>IF(details!BH50="","",details!BH50)</f>
        <v>10</v>
      </c>
      <c r="FF50" s="151">
        <f t="shared" si="156"/>
        <v>30</v>
      </c>
      <c r="FG50" s="242">
        <f>IF(details!BI50="","",details!BI50)</f>
        <v>70</v>
      </c>
      <c r="FH50" s="151">
        <f t="shared" si="157"/>
        <v>100</v>
      </c>
      <c r="FI50" s="242">
        <f>IF(details!BJ50="","",details!BJ50)</f>
        <v>100</v>
      </c>
      <c r="FJ50" s="298">
        <f t="shared" si="158"/>
        <v>200</v>
      </c>
      <c r="FK50" s="310">
        <f t="shared" si="159"/>
        <v>0</v>
      </c>
      <c r="FL50" s="310">
        <f t="shared" si="160"/>
        <v>0</v>
      </c>
      <c r="FM50" s="61">
        <f t="shared" si="161"/>
        <v>200</v>
      </c>
      <c r="FN50" s="310" t="str">
        <f t="shared" si="162"/>
        <v/>
      </c>
      <c r="FO50" s="310" t="str">
        <f t="shared" si="236"/>
        <v>A</v>
      </c>
      <c r="FP50" s="242">
        <f>IF(details!BK50="","",details!BK50)</f>
        <v>30</v>
      </c>
      <c r="FQ50" s="242">
        <f>IF(details!BL50="","",details!BL50)</f>
        <v>30</v>
      </c>
      <c r="FR50" s="242">
        <f>IF(details!BM50="","",details!BM50)</f>
        <v>40</v>
      </c>
      <c r="FS50" s="298">
        <f t="shared" si="163"/>
        <v>100</v>
      </c>
      <c r="FT50" s="310">
        <f t="shared" si="164"/>
        <v>0</v>
      </c>
      <c r="FU50" s="310">
        <f t="shared" si="165"/>
        <v>0</v>
      </c>
      <c r="FV50" s="61">
        <f t="shared" si="166"/>
        <v>100</v>
      </c>
      <c r="FW50" s="310" t="str">
        <f t="shared" si="167"/>
        <v/>
      </c>
      <c r="FX50" s="310" t="str">
        <f t="shared" si="237"/>
        <v>A</v>
      </c>
      <c r="FY50" s="310" t="str">
        <f t="shared" si="238"/>
        <v>D</v>
      </c>
      <c r="FZ50" s="310" t="str">
        <f t="shared" si="239"/>
        <v>D</v>
      </c>
      <c r="GA50" s="310" t="str">
        <f t="shared" si="240"/>
        <v>D</v>
      </c>
      <c r="GB50" s="310" t="str">
        <f t="shared" si="241"/>
        <v>D</v>
      </c>
      <c r="GC50" s="310" t="str">
        <f t="shared" si="242"/>
        <v>S</v>
      </c>
      <c r="GD50" s="310">
        <f t="shared" si="168"/>
        <v>0</v>
      </c>
      <c r="GE50" s="310">
        <f t="shared" si="169"/>
        <v>1</v>
      </c>
      <c r="GF50" s="310">
        <f t="shared" si="170"/>
        <v>0</v>
      </c>
      <c r="GG50" s="310">
        <f t="shared" si="171"/>
        <v>0</v>
      </c>
      <c r="GH50" s="310">
        <f t="shared" si="172"/>
        <v>0</v>
      </c>
      <c r="GI50" s="310" t="str">
        <f t="shared" si="173"/>
        <v/>
      </c>
      <c r="GJ50" s="69" t="str">
        <f t="shared" si="243"/>
        <v>SUPPL.</v>
      </c>
      <c r="GK50" s="63">
        <f>IF(details!CT50="","",details!CT50)</f>
        <v>130</v>
      </c>
      <c r="GL50" s="64" t="str">
        <f>IF(details!CU50="","",details!CU50)</f>
        <v/>
      </c>
      <c r="GM50" s="63">
        <f>IF(details!CX50="","",details!CX50)</f>
        <v>206</v>
      </c>
      <c r="GN50" s="64" t="str">
        <f>IF(details!CY50="","",details!CY50)</f>
        <v/>
      </c>
      <c r="GO50" s="63">
        <f>IF(details!DB50="","",details!DB50)</f>
        <v>264</v>
      </c>
      <c r="GP50" s="64" t="str">
        <f>IF(details!DC50="","",details!DC50)</f>
        <v/>
      </c>
      <c r="GQ50" s="63">
        <f>IF(details!DF50="","",details!DF50)</f>
        <v>316</v>
      </c>
      <c r="GR50" s="64" t="str">
        <f>IF(details!DG50="","",details!DG50)</f>
        <v/>
      </c>
      <c r="GS50" s="63">
        <f>IF(details!DJ50="","",details!DJ50)</f>
        <v>362</v>
      </c>
      <c r="GT50" s="64">
        <f>IF(details!DK50="","",details!DK50)</f>
        <v>0</v>
      </c>
      <c r="GU50" s="274">
        <f t="shared" si="207"/>
        <v>0</v>
      </c>
      <c r="GV50" s="242" t="str">
        <f t="shared" si="244"/>
        <v>D</v>
      </c>
      <c r="GW50" s="242" t="str">
        <f t="shared" si="174"/>
        <v/>
      </c>
      <c r="GX50" s="353" t="str">
        <f t="shared" si="245"/>
        <v/>
      </c>
      <c r="GY50" s="242" t="str">
        <f t="shared" si="246"/>
        <v>D</v>
      </c>
      <c r="GZ50" s="72" t="str">
        <f t="shared" si="175"/>
        <v/>
      </c>
      <c r="HA50" s="353" t="str">
        <f t="shared" si="247"/>
        <v/>
      </c>
      <c r="HB50" s="73" t="str">
        <f t="shared" si="248"/>
        <v>D</v>
      </c>
      <c r="HC50" s="242" t="str">
        <f t="shared" si="249"/>
        <v/>
      </c>
      <c r="HD50" s="242" t="str">
        <f t="shared" si="250"/>
        <v>D</v>
      </c>
      <c r="HE50" s="242" t="str">
        <f t="shared" si="251"/>
        <v/>
      </c>
      <c r="HF50" s="242" t="str">
        <f t="shared" si="252"/>
        <v/>
      </c>
      <c r="HG50" s="276" t="str">
        <f t="shared" si="253"/>
        <v/>
      </c>
      <c r="HH50" s="242" t="str">
        <f t="shared" si="254"/>
        <v/>
      </c>
      <c r="HI50" s="242" t="str">
        <f t="shared" si="255"/>
        <v/>
      </c>
      <c r="HJ50" s="242" t="str">
        <f t="shared" si="256"/>
        <v/>
      </c>
      <c r="HK50" s="242" t="str">
        <f t="shared" si="257"/>
        <v/>
      </c>
      <c r="HL50" s="353" t="str">
        <f t="shared" si="258"/>
        <v/>
      </c>
      <c r="HM50" s="73" t="str">
        <f t="shared" si="259"/>
        <v>D</v>
      </c>
      <c r="HN50" s="242" t="str">
        <f t="shared" si="260"/>
        <v/>
      </c>
      <c r="HO50" s="242" t="str">
        <f t="shared" si="261"/>
        <v>D</v>
      </c>
      <c r="HP50" s="242" t="str">
        <f t="shared" si="262"/>
        <v/>
      </c>
      <c r="HQ50" s="242" t="str">
        <f t="shared" si="263"/>
        <v/>
      </c>
      <c r="HR50" s="354" t="str">
        <f t="shared" si="264"/>
        <v/>
      </c>
      <c r="HS50" s="302" t="str">
        <f t="shared" si="265"/>
        <v/>
      </c>
      <c r="HT50" s="242" t="str">
        <f t="shared" si="266"/>
        <v/>
      </c>
      <c r="HU50" s="242" t="str">
        <f t="shared" si="267"/>
        <v/>
      </c>
      <c r="HV50" s="242" t="str">
        <f t="shared" si="268"/>
        <v/>
      </c>
      <c r="HW50" s="353" t="str">
        <f t="shared" si="269"/>
        <v/>
      </c>
      <c r="HX50" s="73" t="str">
        <f t="shared" si="270"/>
        <v>S</v>
      </c>
      <c r="HY50" s="242" t="str">
        <f t="shared" si="271"/>
        <v/>
      </c>
      <c r="HZ50" s="242" t="str">
        <f t="shared" si="272"/>
        <v>S</v>
      </c>
      <c r="IA50" s="242" t="str">
        <f t="shared" si="273"/>
        <v/>
      </c>
      <c r="IB50" s="242" t="str">
        <f t="shared" si="274"/>
        <v/>
      </c>
      <c r="IC50" s="242" t="str">
        <f t="shared" si="275"/>
        <v/>
      </c>
      <c r="ID50" s="242" t="str">
        <f t="shared" si="276"/>
        <v/>
      </c>
      <c r="IE50" s="242" t="str">
        <f t="shared" si="277"/>
        <v/>
      </c>
      <c r="IF50" s="242" t="str">
        <f t="shared" si="278"/>
        <v/>
      </c>
      <c r="IG50" s="242" t="str">
        <f t="shared" si="279"/>
        <v/>
      </c>
      <c r="IH50" s="353" t="str">
        <f t="shared" si="280"/>
        <v/>
      </c>
      <c r="II50" s="242" t="str">
        <f t="shared" si="281"/>
        <v>A</v>
      </c>
      <c r="IJ50" s="242" t="str">
        <f t="shared" si="282"/>
        <v>A</v>
      </c>
      <c r="IK50" s="242" t="str">
        <f t="shared" si="283"/>
        <v xml:space="preserve">    </v>
      </c>
      <c r="IL50" s="242" t="str">
        <f t="shared" si="284"/>
        <v xml:space="preserve">    MATHEMATICS</v>
      </c>
      <c r="IM50" s="242" t="str">
        <f t="shared" si="285"/>
        <v xml:space="preserve">    </v>
      </c>
      <c r="IN50" s="242" t="str">
        <f t="shared" si="286"/>
        <v xml:space="preserve">        </v>
      </c>
      <c r="IO50" s="242" t="str">
        <f t="shared" si="287"/>
        <v xml:space="preserve">HINDI COMPULSORY  PHYSICS CHEMISTRY </v>
      </c>
      <c r="IP50" s="242" t="str">
        <f t="shared" si="288"/>
        <v>SUPPL.</v>
      </c>
      <c r="IQ50" s="62">
        <f t="shared" si="295"/>
        <v>898</v>
      </c>
      <c r="IR50" s="68">
        <f t="shared" si="289"/>
        <v>89.8</v>
      </c>
      <c r="IS50" s="242" t="str">
        <f t="shared" si="290"/>
        <v/>
      </c>
      <c r="IT50" s="70" t="str">
        <f t="shared" si="291"/>
        <v/>
      </c>
      <c r="IU50" s="71" t="str" cm="1">
        <f t="array" ref="IU50">IF(IT50="","",SUMPRODUCT((IT50&lt;IT$9:IT$108)/COUNTIF(IT$9:IT$108,IT$9:IT$108)))</f>
        <v/>
      </c>
      <c r="IV50" s="242" t="str">
        <f>IF(OR(IP50="SUPPL.",IP50="RE-EXAM."),'result subject-wise'!AR50,IP50)</f>
        <v/>
      </c>
      <c r="IW50" s="355" t="str">
        <f t="shared" si="292"/>
        <v/>
      </c>
      <c r="IX50" s="356">
        <f t="shared" si="293"/>
        <v>89.8</v>
      </c>
      <c r="IY50" s="242" t="str">
        <f t="shared" si="294"/>
        <v/>
      </c>
      <c r="IZ50" s="240"/>
      <c r="JA50" s="276" t="str">
        <f t="shared" si="177"/>
        <v/>
      </c>
      <c r="JB50" s="357" t="str">
        <f>'full report'!Y1165</f>
        <v/>
      </c>
      <c r="JC50" s="352"/>
      <c r="JD50"/>
      <c r="JE50" s="283"/>
      <c r="JF50" s="283"/>
      <c r="JG50" s="283"/>
      <c r="JH50" s="283"/>
      <c r="JI50" s="283"/>
      <c r="JJ50" s="283"/>
      <c r="JK50" s="283"/>
      <c r="JL50" s="283"/>
      <c r="JM50" s="283"/>
      <c r="JN50" s="283"/>
      <c r="JO50" s="283"/>
      <c r="JP50" s="283"/>
      <c r="JQ50" s="283"/>
      <c r="JR50" s="283"/>
      <c r="JS50" s="276"/>
      <c r="JT50" s="276"/>
      <c r="JU50" s="276"/>
      <c r="JV50" s="276"/>
      <c r="JW50" s="276"/>
      <c r="JX50" s="276"/>
      <c r="JY50" s="276"/>
      <c r="JZ50" s="276"/>
      <c r="KA50" s="276"/>
      <c r="KB50" s="276"/>
      <c r="KC50" s="276"/>
      <c r="KD50" s="276"/>
      <c r="KE50" s="276"/>
      <c r="KF50" s="276"/>
      <c r="KG50" s="276"/>
      <c r="KH50" s="276"/>
      <c r="KI50" s="276"/>
      <c r="KJ50" s="276"/>
      <c r="KK50" s="276"/>
      <c r="KL50" s="276"/>
      <c r="KM50" s="276"/>
      <c r="KN50" s="276"/>
      <c r="KO50" s="276"/>
      <c r="KP50" s="276"/>
      <c r="KQ50" s="276"/>
      <c r="KR50" s="276"/>
      <c r="KS50" s="276"/>
      <c r="KT50" s="276"/>
      <c r="KU50" s="276"/>
      <c r="KV50" s="276"/>
    </row>
    <row r="51" spans="1:308" s="359" customFormat="1" ht="13" customHeight="1">
      <c r="A51" s="313" t="str">
        <f>IF(details!A51="","",details!A51)</f>
        <v/>
      </c>
      <c r="B51" s="242" t="str">
        <f>IF(details!B51="","",details!B51)</f>
        <v/>
      </c>
      <c r="C51" s="242" t="str">
        <f>IF(details!C51="","",details!C51)</f>
        <v/>
      </c>
      <c r="D51" s="242" t="str">
        <f>IF(details!D51="","",details!D51)</f>
        <v/>
      </c>
      <c r="E51" s="304">
        <f>IF(details!E51="","",details!E51)</f>
        <v>11143</v>
      </c>
      <c r="F51" s="67" t="str">
        <f>IF(details!F51="","",details!F51)</f>
        <v/>
      </c>
      <c r="G51" s="83" t="str">
        <f>IF(details!G51="","",details!G51)</f>
        <v>A 043</v>
      </c>
      <c r="H51" s="83" t="str">
        <f>IF(details!H51="","",details!H51)</f>
        <v>B 043</v>
      </c>
      <c r="I51" s="83" t="str">
        <f>IF(details!I51="","",details!I51)</f>
        <v>C 043</v>
      </c>
      <c r="J51" s="242">
        <f>IF(details!J51="","",details!J51)</f>
        <v>10</v>
      </c>
      <c r="K51" s="242">
        <f>IF(details!K51="","",details!K51)</f>
        <v>10</v>
      </c>
      <c r="L51" s="242">
        <f>IF(details!L51="","",details!L51)</f>
        <v>8</v>
      </c>
      <c r="M51" s="151">
        <f t="shared" si="93"/>
        <v>28</v>
      </c>
      <c r="N51" s="479">
        <f>IF(details!M51="","",details!M51)</f>
        <v>2</v>
      </c>
      <c r="O51" s="242">
        <f>IF(details!N51="","",details!N51)</f>
        <v>70</v>
      </c>
      <c r="P51" s="151">
        <f t="shared" si="94"/>
        <v>100</v>
      </c>
      <c r="Q51" s="242">
        <f>IF(details!O51="","",details!O51)</f>
        <v>100</v>
      </c>
      <c r="R51" s="298">
        <f t="shared" si="95"/>
        <v>200</v>
      </c>
      <c r="S51" s="310">
        <f t="shared" si="211"/>
        <v>0</v>
      </c>
      <c r="T51" s="61">
        <f t="shared" si="20"/>
        <v>200</v>
      </c>
      <c r="U51" s="310" t="str">
        <f t="shared" si="230"/>
        <v/>
      </c>
      <c r="V51" s="310" t="str">
        <f t="shared" si="21"/>
        <v>P</v>
      </c>
      <c r="W51" s="310" t="str">
        <f t="shared" si="231"/>
        <v>D</v>
      </c>
      <c r="X51" s="242">
        <f>IF(details!P51="","",details!P51)</f>
        <v>10</v>
      </c>
      <c r="Y51" s="242">
        <f>IF(details!Q51="","",details!Q51)</f>
        <v>10</v>
      </c>
      <c r="Z51" s="242">
        <f>IF(details!R51="","",details!R51)</f>
        <v>8</v>
      </c>
      <c r="AA51" s="151">
        <f t="shared" si="96"/>
        <v>28</v>
      </c>
      <c r="AB51" s="479">
        <f>IF(details!S51="","",details!S51)</f>
        <v>2</v>
      </c>
      <c r="AC51" s="242">
        <f>IF(details!T51="","",details!T51)</f>
        <v>70</v>
      </c>
      <c r="AD51" s="151">
        <f t="shared" si="97"/>
        <v>100</v>
      </c>
      <c r="AE51" s="242">
        <f>IF(details!U51="","",details!U51)</f>
        <v>100</v>
      </c>
      <c r="AF51" s="298">
        <f t="shared" si="98"/>
        <v>200</v>
      </c>
      <c r="AG51" s="310">
        <f t="shared" si="210"/>
        <v>0</v>
      </c>
      <c r="AH51" s="61">
        <f t="shared" si="22"/>
        <v>200</v>
      </c>
      <c r="AI51" s="310" t="str">
        <f t="shared" si="232"/>
        <v/>
      </c>
      <c r="AJ51" s="310" t="str">
        <f t="shared" si="99"/>
        <v>P</v>
      </c>
      <c r="AK51" s="310" t="str">
        <f t="shared" si="100"/>
        <v>D</v>
      </c>
      <c r="AL51" s="242" t="str">
        <f>IF(details!V51="","",details!V51)</f>
        <v>b</v>
      </c>
      <c r="AM51" s="83" t="str">
        <f t="shared" si="101"/>
        <v>PHYSICS</v>
      </c>
      <c r="AN51" s="242">
        <f>IF(details!W51="","",details!W51)</f>
        <v>10</v>
      </c>
      <c r="AO51" s="242">
        <f>IF(details!X51="","",details!X51)</f>
        <v>10</v>
      </c>
      <c r="AP51" s="242">
        <f>IF(details!Y51="","",details!Y51)</f>
        <v>9</v>
      </c>
      <c r="AQ51" s="151">
        <f t="shared" si="102"/>
        <v>29</v>
      </c>
      <c r="AR51" s="479">
        <f>IF(details!Z51="","",details!Z51)</f>
        <v>1</v>
      </c>
      <c r="AS51" s="242">
        <f>IF(details!AA51="","",details!AA51)</f>
        <v>30</v>
      </c>
      <c r="AT51" s="242">
        <f>IF(details!AB51="","",details!AB51)</f>
        <v>20</v>
      </c>
      <c r="AU51" s="151">
        <f t="shared" si="103"/>
        <v>50</v>
      </c>
      <c r="AV51" s="482">
        <f t="shared" si="23"/>
        <v>60</v>
      </c>
      <c r="AW51" s="482">
        <f t="shared" si="24"/>
        <v>80</v>
      </c>
      <c r="AX51" s="242">
        <f>IF(details!AC51="","",details!AC51)</f>
        <v>70</v>
      </c>
      <c r="AY51" s="242">
        <f>IF(details!AD51="","",details!AD51)</f>
        <v>30</v>
      </c>
      <c r="AZ51" s="151">
        <f t="shared" si="104"/>
        <v>100</v>
      </c>
      <c r="BA51" s="151">
        <f t="shared" si="105"/>
        <v>130</v>
      </c>
      <c r="BB51" s="151">
        <f t="shared" si="106"/>
        <v>50</v>
      </c>
      <c r="BC51" s="304">
        <f t="shared" si="107"/>
        <v>180</v>
      </c>
      <c r="BD51" s="263">
        <f t="shared" si="108"/>
        <v>0</v>
      </c>
      <c r="BE51" s="310">
        <f t="shared" si="109"/>
        <v>0</v>
      </c>
      <c r="BF51" s="61">
        <f t="shared" si="212"/>
        <v>70</v>
      </c>
      <c r="BG51" s="61">
        <f t="shared" si="110"/>
        <v>30</v>
      </c>
      <c r="BH51" s="61">
        <f t="shared" si="111"/>
        <v>20</v>
      </c>
      <c r="BI51" s="61">
        <f t="shared" si="213"/>
        <v>150</v>
      </c>
      <c r="BJ51" s="61">
        <f t="shared" si="214"/>
        <v>50</v>
      </c>
      <c r="BK51" s="263">
        <f t="shared" si="215"/>
        <v>200</v>
      </c>
      <c r="BL51" s="310" t="str">
        <f t="shared" si="216"/>
        <v/>
      </c>
      <c r="BM51" s="61" t="str">
        <f t="shared" si="217"/>
        <v>P</v>
      </c>
      <c r="BN51" s="61" t="str">
        <f t="shared" si="218"/>
        <v>P</v>
      </c>
      <c r="BO51" s="310" t="str">
        <f t="shared" si="219"/>
        <v>D</v>
      </c>
      <c r="BP51" s="242" t="str">
        <f>IF(details!AE51="","",details!AE51)</f>
        <v>b</v>
      </c>
      <c r="BQ51" s="83" t="str">
        <f t="shared" si="112"/>
        <v>CHEMISTRY</v>
      </c>
      <c r="BR51" s="242">
        <f>IF(details!AF51="","",details!AF51)</f>
        <v>10</v>
      </c>
      <c r="BS51" s="242">
        <f>IF(details!AG51="","",details!AG51)</f>
        <v>10</v>
      </c>
      <c r="BT51" s="242">
        <f>IF(details!AH51="","",details!AH51)</f>
        <v>9</v>
      </c>
      <c r="BU51" s="151">
        <f t="shared" si="113"/>
        <v>29</v>
      </c>
      <c r="BV51" s="479">
        <f>IF(details!AI51="","",details!AI51)</f>
        <v>1</v>
      </c>
      <c r="BW51" s="242">
        <f>IF(details!AJ51="","",details!AJ51)</f>
        <v>50</v>
      </c>
      <c r="BX51" s="242">
        <f>IF(details!AK51="","",details!AK51)</f>
        <v>20</v>
      </c>
      <c r="BY51" s="151">
        <f t="shared" si="114"/>
        <v>70</v>
      </c>
      <c r="BZ51" s="482">
        <f t="shared" si="115"/>
        <v>80</v>
      </c>
      <c r="CA51" s="482">
        <f t="shared" si="116"/>
        <v>100</v>
      </c>
      <c r="CB51" s="242">
        <f>IF(details!AL51="","",details!AL51)</f>
        <v>70</v>
      </c>
      <c r="CC51" s="242">
        <f>IF(details!AM51="","",details!AM51)</f>
        <v>30</v>
      </c>
      <c r="CD51" s="151">
        <f t="shared" si="117"/>
        <v>100</v>
      </c>
      <c r="CE51" s="151">
        <f t="shared" si="118"/>
        <v>150</v>
      </c>
      <c r="CF51" s="151">
        <f t="shared" si="119"/>
        <v>50</v>
      </c>
      <c r="CG51" s="304">
        <f t="shared" si="233"/>
        <v>200</v>
      </c>
      <c r="CH51" s="263">
        <f t="shared" si="220"/>
        <v>0</v>
      </c>
      <c r="CI51" s="310">
        <f t="shared" si="221"/>
        <v>0</v>
      </c>
      <c r="CJ51" s="61">
        <f t="shared" si="222"/>
        <v>70</v>
      </c>
      <c r="CK51" s="61">
        <f t="shared" si="234"/>
        <v>30</v>
      </c>
      <c r="CL51" s="61">
        <f t="shared" si="120"/>
        <v>20</v>
      </c>
      <c r="CM51" s="61">
        <f t="shared" si="223"/>
        <v>150</v>
      </c>
      <c r="CN51" s="61">
        <f t="shared" si="224"/>
        <v>50</v>
      </c>
      <c r="CO51" s="263">
        <f t="shared" si="225"/>
        <v>200</v>
      </c>
      <c r="CP51" s="310" t="str">
        <f t="shared" si="226"/>
        <v/>
      </c>
      <c r="CQ51" s="61" t="str">
        <f t="shared" si="227"/>
        <v>P</v>
      </c>
      <c r="CR51" s="61" t="str">
        <f t="shared" si="228"/>
        <v>P</v>
      </c>
      <c r="CS51" s="310" t="str">
        <f t="shared" si="25"/>
        <v>D</v>
      </c>
      <c r="CT51" s="242" t="str">
        <f>IF(details!AN51="","",details!AN51)</f>
        <v>b</v>
      </c>
      <c r="CU51" s="83" t="str">
        <f t="shared" si="121"/>
        <v>MATHEMATICS</v>
      </c>
      <c r="CV51" s="242">
        <f>IF(details!AO51="","",details!AO51)</f>
        <v>10</v>
      </c>
      <c r="CW51" s="242">
        <f>IF(details!AP51="","",details!AP51)</f>
        <v>10</v>
      </c>
      <c r="CX51" s="242">
        <f>IF(details!AQ51="","",details!AQ51)</f>
        <v>9</v>
      </c>
      <c r="CY51" s="151">
        <f t="shared" si="122"/>
        <v>29</v>
      </c>
      <c r="CZ51" s="479">
        <f>IF(details!AR51="","",details!AR51)</f>
        <v>1</v>
      </c>
      <c r="DA51" s="242">
        <f>IF(details!AS51="","",details!AS51)</f>
        <v>70</v>
      </c>
      <c r="DB51" s="242" t="str">
        <f>IF(details!AT51="","",details!AT51)</f>
        <v/>
      </c>
      <c r="DC51" s="151">
        <f t="shared" si="123"/>
        <v>70</v>
      </c>
      <c r="DD51" s="482">
        <f t="shared" si="124"/>
        <v>100</v>
      </c>
      <c r="DE51" s="482">
        <f t="shared" si="125"/>
        <v>100</v>
      </c>
      <c r="DF51" s="242">
        <f>IF(details!AU51="","",details!AU51)</f>
        <v>18</v>
      </c>
      <c r="DG51" s="242" t="str">
        <f>IF(details!AV51="","",details!AV51)</f>
        <v/>
      </c>
      <c r="DH51" s="151">
        <f t="shared" si="204"/>
        <v>18</v>
      </c>
      <c r="DI51" s="151">
        <f t="shared" si="205"/>
        <v>118</v>
      </c>
      <c r="DJ51" s="151" t="str">
        <f t="shared" si="126"/>
        <v/>
      </c>
      <c r="DK51" s="304">
        <f t="shared" si="206"/>
        <v>118</v>
      </c>
      <c r="DL51" s="263">
        <f t="shared" si="127"/>
        <v>0</v>
      </c>
      <c r="DM51" s="310" t="str">
        <f t="shared" si="128"/>
        <v/>
      </c>
      <c r="DN51" s="61">
        <f t="shared" si="129"/>
        <v>100</v>
      </c>
      <c r="DO51" s="61" t="str">
        <f t="shared" si="26"/>
        <v/>
      </c>
      <c r="DP51" s="61" t="str">
        <f t="shared" si="27"/>
        <v/>
      </c>
      <c r="DQ51" s="61">
        <f t="shared" si="130"/>
        <v>200</v>
      </c>
      <c r="DR51" s="61" t="str">
        <f t="shared" si="131"/>
        <v/>
      </c>
      <c r="DS51" s="263">
        <f t="shared" si="235"/>
        <v>200</v>
      </c>
      <c r="DT51" s="310" t="str">
        <f t="shared" si="132"/>
        <v/>
      </c>
      <c r="DU51" s="61" t="str">
        <f t="shared" si="133"/>
        <v>S</v>
      </c>
      <c r="DV51" s="61" t="str">
        <f t="shared" si="134"/>
        <v/>
      </c>
      <c r="DW51" s="310" t="str">
        <f t="shared" si="135"/>
        <v>S</v>
      </c>
      <c r="DX51" s="61">
        <f t="shared" si="229"/>
        <v>0</v>
      </c>
      <c r="DY51" s="242" t="str">
        <f>IF(details!AW51="","",details!AW51)</f>
        <v>a</v>
      </c>
      <c r="DZ51" s="83" t="str">
        <f t="shared" si="136"/>
        <v>BIOLOGY</v>
      </c>
      <c r="EA51" s="242">
        <f>IF(details!AX51="","",details!AX51)</f>
        <v>10</v>
      </c>
      <c r="EB51" s="242">
        <f>IF(details!AY51="","",details!AY51)</f>
        <v>10</v>
      </c>
      <c r="EC51" s="242">
        <f>IF(details!AZ51="","",details!AZ51)</f>
        <v>10</v>
      </c>
      <c r="ED51" s="151">
        <f t="shared" si="137"/>
        <v>30</v>
      </c>
      <c r="EE51" s="242" t="str">
        <f>IF(details!BA51="","",details!BA51)</f>
        <v/>
      </c>
      <c r="EF51" s="242">
        <f>IF(details!BB51="","",details!BB51)</f>
        <v>50</v>
      </c>
      <c r="EG51" s="242">
        <f>IF(details!BC51="","",details!BC51)</f>
        <v>20</v>
      </c>
      <c r="EH51" s="151">
        <f t="shared" si="138"/>
        <v>70</v>
      </c>
      <c r="EI51" s="482">
        <f t="shared" si="139"/>
        <v>80</v>
      </c>
      <c r="EJ51" s="482">
        <f t="shared" si="140"/>
        <v>100</v>
      </c>
      <c r="EK51" s="242">
        <f>IF(details!BD51="","",details!BD51)</f>
        <v>70</v>
      </c>
      <c r="EL51" s="242">
        <f>IF(details!BE51="","",details!BE51)</f>
        <v>30</v>
      </c>
      <c r="EM51" s="151">
        <f t="shared" si="141"/>
        <v>100</v>
      </c>
      <c r="EN51" s="151">
        <f t="shared" si="142"/>
        <v>150</v>
      </c>
      <c r="EO51" s="151">
        <f t="shared" si="143"/>
        <v>50</v>
      </c>
      <c r="EP51" s="304">
        <f t="shared" si="144"/>
        <v>200</v>
      </c>
      <c r="EQ51" s="263">
        <f t="shared" si="145"/>
        <v>0</v>
      </c>
      <c r="ER51" s="310">
        <f t="shared" si="146"/>
        <v>0</v>
      </c>
      <c r="ES51" s="61">
        <f t="shared" si="147"/>
        <v>70</v>
      </c>
      <c r="ET51" s="61">
        <f t="shared" si="148"/>
        <v>30</v>
      </c>
      <c r="EU51" s="61">
        <f t="shared" si="149"/>
        <v>20</v>
      </c>
      <c r="EV51" s="61">
        <f t="shared" si="150"/>
        <v>150</v>
      </c>
      <c r="EW51" s="61">
        <f t="shared" si="151"/>
        <v>50</v>
      </c>
      <c r="EX51" s="263">
        <f t="shared" si="152"/>
        <v>200</v>
      </c>
      <c r="EY51" s="310"/>
      <c r="EZ51" s="61" t="str">
        <f t="shared" si="153"/>
        <v>P</v>
      </c>
      <c r="FA51" s="61" t="str">
        <f t="shared" si="154"/>
        <v>P</v>
      </c>
      <c r="FB51" s="310" t="str">
        <f t="shared" si="155"/>
        <v>I</v>
      </c>
      <c r="FC51" s="242">
        <f>IF(details!BF51="","",details!BF51)</f>
        <v>10</v>
      </c>
      <c r="FD51" s="242">
        <f>IF(details!BG51="","",details!BG51)</f>
        <v>10</v>
      </c>
      <c r="FE51" s="242">
        <f>IF(details!BH51="","",details!BH51)</f>
        <v>10</v>
      </c>
      <c r="FF51" s="151">
        <f t="shared" si="156"/>
        <v>30</v>
      </c>
      <c r="FG51" s="242">
        <f>IF(details!BI51="","",details!BI51)</f>
        <v>70</v>
      </c>
      <c r="FH51" s="151">
        <f t="shared" si="157"/>
        <v>100</v>
      </c>
      <c r="FI51" s="242">
        <f>IF(details!BJ51="","",details!BJ51)</f>
        <v>100</v>
      </c>
      <c r="FJ51" s="298">
        <f t="shared" si="158"/>
        <v>200</v>
      </c>
      <c r="FK51" s="310">
        <f t="shared" si="159"/>
        <v>0</v>
      </c>
      <c r="FL51" s="310">
        <f t="shared" si="160"/>
        <v>0</v>
      </c>
      <c r="FM51" s="61">
        <f t="shared" si="161"/>
        <v>200</v>
      </c>
      <c r="FN51" s="310" t="str">
        <f t="shared" si="162"/>
        <v/>
      </c>
      <c r="FO51" s="310" t="str">
        <f t="shared" si="236"/>
        <v>A</v>
      </c>
      <c r="FP51" s="242">
        <f>IF(details!BK51="","",details!BK51)</f>
        <v>30</v>
      </c>
      <c r="FQ51" s="242">
        <f>IF(details!BL51="","",details!BL51)</f>
        <v>30</v>
      </c>
      <c r="FR51" s="242">
        <f>IF(details!BM51="","",details!BM51)</f>
        <v>40</v>
      </c>
      <c r="FS51" s="298">
        <f t="shared" si="163"/>
        <v>100</v>
      </c>
      <c r="FT51" s="310">
        <f t="shared" si="164"/>
        <v>0</v>
      </c>
      <c r="FU51" s="310">
        <f t="shared" si="165"/>
        <v>0</v>
      </c>
      <c r="FV51" s="61">
        <f t="shared" si="166"/>
        <v>100</v>
      </c>
      <c r="FW51" s="310" t="str">
        <f t="shared" si="167"/>
        <v/>
      </c>
      <c r="FX51" s="310" t="str">
        <f t="shared" si="237"/>
        <v>A</v>
      </c>
      <c r="FY51" s="310" t="str">
        <f t="shared" si="238"/>
        <v>D</v>
      </c>
      <c r="FZ51" s="310" t="str">
        <f t="shared" si="239"/>
        <v>D</v>
      </c>
      <c r="GA51" s="310" t="str">
        <f t="shared" si="240"/>
        <v>D</v>
      </c>
      <c r="GB51" s="310" t="str">
        <f t="shared" si="241"/>
        <v>D</v>
      </c>
      <c r="GC51" s="310" t="str">
        <f t="shared" si="242"/>
        <v>S</v>
      </c>
      <c r="GD51" s="310">
        <f t="shared" si="168"/>
        <v>0</v>
      </c>
      <c r="GE51" s="310">
        <f t="shared" si="169"/>
        <v>1</v>
      </c>
      <c r="GF51" s="310">
        <f t="shared" si="170"/>
        <v>0</v>
      </c>
      <c r="GG51" s="310">
        <f t="shared" si="171"/>
        <v>0</v>
      </c>
      <c r="GH51" s="310">
        <f t="shared" si="172"/>
        <v>0</v>
      </c>
      <c r="GI51" s="310" t="str">
        <f t="shared" si="173"/>
        <v/>
      </c>
      <c r="GJ51" s="69" t="str">
        <f t="shared" si="243"/>
        <v>SUPPL.</v>
      </c>
      <c r="GK51" s="63">
        <f>IF(details!CT51="","",details!CT51)</f>
        <v>130</v>
      </c>
      <c r="GL51" s="64" t="str">
        <f>IF(details!CU51="","",details!CU51)</f>
        <v/>
      </c>
      <c r="GM51" s="63">
        <f>IF(details!CX51="","",details!CX51)</f>
        <v>206</v>
      </c>
      <c r="GN51" s="64" t="str">
        <f>IF(details!CY51="","",details!CY51)</f>
        <v/>
      </c>
      <c r="GO51" s="63">
        <f>IF(details!DB51="","",details!DB51)</f>
        <v>264</v>
      </c>
      <c r="GP51" s="64" t="str">
        <f>IF(details!DC51="","",details!DC51)</f>
        <v/>
      </c>
      <c r="GQ51" s="63">
        <f>IF(details!DF51="","",details!DF51)</f>
        <v>316</v>
      </c>
      <c r="GR51" s="64" t="str">
        <f>IF(details!DG51="","",details!DG51)</f>
        <v/>
      </c>
      <c r="GS51" s="63">
        <f>IF(details!DJ51="","",details!DJ51)</f>
        <v>362</v>
      </c>
      <c r="GT51" s="64">
        <f>IF(details!DK51="","",details!DK51)</f>
        <v>0</v>
      </c>
      <c r="GU51" s="274">
        <f t="shared" si="207"/>
        <v>0</v>
      </c>
      <c r="GV51" s="242" t="str">
        <f t="shared" si="244"/>
        <v>D</v>
      </c>
      <c r="GW51" s="242" t="str">
        <f t="shared" si="174"/>
        <v/>
      </c>
      <c r="GX51" s="353" t="str">
        <f t="shared" si="245"/>
        <v/>
      </c>
      <c r="GY51" s="242" t="str">
        <f t="shared" si="246"/>
        <v>D</v>
      </c>
      <c r="GZ51" s="72" t="str">
        <f t="shared" si="175"/>
        <v/>
      </c>
      <c r="HA51" s="353" t="str">
        <f t="shared" si="247"/>
        <v/>
      </c>
      <c r="HB51" s="73" t="str">
        <f t="shared" si="248"/>
        <v>D</v>
      </c>
      <c r="HC51" s="242" t="str">
        <f t="shared" si="249"/>
        <v/>
      </c>
      <c r="HD51" s="242" t="str">
        <f t="shared" si="250"/>
        <v>D</v>
      </c>
      <c r="HE51" s="242" t="str">
        <f t="shared" si="251"/>
        <v/>
      </c>
      <c r="HF51" s="242" t="str">
        <f t="shared" si="252"/>
        <v/>
      </c>
      <c r="HG51" s="276" t="str">
        <f t="shared" si="253"/>
        <v/>
      </c>
      <c r="HH51" s="242" t="str">
        <f t="shared" si="254"/>
        <v/>
      </c>
      <c r="HI51" s="242" t="str">
        <f t="shared" si="255"/>
        <v/>
      </c>
      <c r="HJ51" s="242" t="str">
        <f t="shared" si="256"/>
        <v/>
      </c>
      <c r="HK51" s="242" t="str">
        <f t="shared" si="257"/>
        <v/>
      </c>
      <c r="HL51" s="353" t="str">
        <f t="shared" si="258"/>
        <v/>
      </c>
      <c r="HM51" s="73" t="str">
        <f t="shared" si="259"/>
        <v>D</v>
      </c>
      <c r="HN51" s="242" t="str">
        <f t="shared" si="260"/>
        <v/>
      </c>
      <c r="HO51" s="242" t="str">
        <f t="shared" si="261"/>
        <v>D</v>
      </c>
      <c r="HP51" s="242" t="str">
        <f t="shared" si="262"/>
        <v/>
      </c>
      <c r="HQ51" s="242" t="str">
        <f t="shared" si="263"/>
        <v/>
      </c>
      <c r="HR51" s="354" t="str">
        <f t="shared" si="264"/>
        <v/>
      </c>
      <c r="HS51" s="302" t="str">
        <f t="shared" si="265"/>
        <v/>
      </c>
      <c r="HT51" s="242" t="str">
        <f t="shared" si="266"/>
        <v/>
      </c>
      <c r="HU51" s="242" t="str">
        <f t="shared" si="267"/>
        <v/>
      </c>
      <c r="HV51" s="242" t="str">
        <f t="shared" si="268"/>
        <v/>
      </c>
      <c r="HW51" s="353" t="str">
        <f t="shared" si="269"/>
        <v/>
      </c>
      <c r="HX51" s="73" t="str">
        <f t="shared" si="270"/>
        <v>S</v>
      </c>
      <c r="HY51" s="242" t="str">
        <f t="shared" si="271"/>
        <v/>
      </c>
      <c r="HZ51" s="242" t="str">
        <f t="shared" si="272"/>
        <v>S</v>
      </c>
      <c r="IA51" s="242" t="str">
        <f t="shared" si="273"/>
        <v/>
      </c>
      <c r="IB51" s="242" t="str">
        <f t="shared" si="274"/>
        <v/>
      </c>
      <c r="IC51" s="242" t="str">
        <f t="shared" si="275"/>
        <v/>
      </c>
      <c r="ID51" s="242" t="str">
        <f t="shared" si="276"/>
        <v/>
      </c>
      <c r="IE51" s="242" t="str">
        <f t="shared" si="277"/>
        <v/>
      </c>
      <c r="IF51" s="242" t="str">
        <f t="shared" si="278"/>
        <v/>
      </c>
      <c r="IG51" s="242" t="str">
        <f t="shared" si="279"/>
        <v/>
      </c>
      <c r="IH51" s="353" t="str">
        <f t="shared" si="280"/>
        <v/>
      </c>
      <c r="II51" s="242" t="str">
        <f t="shared" si="281"/>
        <v>A</v>
      </c>
      <c r="IJ51" s="242" t="str">
        <f t="shared" si="282"/>
        <v>A</v>
      </c>
      <c r="IK51" s="242" t="str">
        <f t="shared" si="283"/>
        <v xml:space="preserve">    </v>
      </c>
      <c r="IL51" s="242" t="str">
        <f t="shared" si="284"/>
        <v xml:space="preserve">    MATHEMATICS</v>
      </c>
      <c r="IM51" s="242" t="str">
        <f t="shared" si="285"/>
        <v xml:space="preserve">    </v>
      </c>
      <c r="IN51" s="242" t="str">
        <f t="shared" si="286"/>
        <v xml:space="preserve">        </v>
      </c>
      <c r="IO51" s="242" t="str">
        <f t="shared" si="287"/>
        <v xml:space="preserve">HINDI COMPULSORY  PHYSICS CHEMISTRY </v>
      </c>
      <c r="IP51" s="242" t="str">
        <f t="shared" si="288"/>
        <v>SUPPL.</v>
      </c>
      <c r="IQ51" s="62">
        <f t="shared" si="295"/>
        <v>898</v>
      </c>
      <c r="IR51" s="68">
        <f t="shared" si="289"/>
        <v>89.8</v>
      </c>
      <c r="IS51" s="242" t="str">
        <f t="shared" si="290"/>
        <v/>
      </c>
      <c r="IT51" s="70" t="str">
        <f t="shared" si="291"/>
        <v/>
      </c>
      <c r="IU51" s="71" t="str" cm="1">
        <f t="array" ref="IU51">IF(IT51="","",SUMPRODUCT((IT51&lt;IT$9:IT$108)/COUNTIF(IT$9:IT$108,IT$9:IT$108)))</f>
        <v/>
      </c>
      <c r="IV51" s="242" t="str">
        <f>IF(OR(IP51="SUPPL.",IP51="RE-EXAM."),'result subject-wise'!AR51,IP51)</f>
        <v/>
      </c>
      <c r="IW51" s="355" t="str">
        <f t="shared" si="292"/>
        <v/>
      </c>
      <c r="IX51" s="356">
        <f t="shared" si="293"/>
        <v>89.8</v>
      </c>
      <c r="IY51" s="242" t="str">
        <f t="shared" si="294"/>
        <v/>
      </c>
      <c r="IZ51" s="240"/>
      <c r="JA51" s="276" t="str">
        <f t="shared" si="177"/>
        <v/>
      </c>
      <c r="JB51" s="357" t="str">
        <f>'full report'!Y1193</f>
        <v/>
      </c>
      <c r="JC51" s="352"/>
      <c r="JD51"/>
      <c r="JE51" s="283"/>
      <c r="JF51" s="283"/>
      <c r="JG51" s="283"/>
      <c r="JH51" s="283"/>
      <c r="JI51" s="283"/>
      <c r="JJ51" s="283"/>
      <c r="JK51" s="283"/>
      <c r="JL51" s="283"/>
      <c r="JM51" s="283"/>
      <c r="JN51" s="283"/>
      <c r="JO51" s="283"/>
      <c r="JP51" s="283"/>
      <c r="JQ51" s="283"/>
      <c r="JR51" s="283"/>
      <c r="JS51" s="276"/>
      <c r="JT51" s="276"/>
      <c r="JU51" s="276"/>
      <c r="JV51" s="276"/>
      <c r="JW51" s="276"/>
      <c r="JX51" s="276"/>
      <c r="JY51" s="276"/>
      <c r="JZ51" s="276"/>
      <c r="KA51" s="276"/>
      <c r="KB51" s="276"/>
      <c r="KC51" s="276"/>
      <c r="KD51" s="276"/>
      <c r="KE51" s="276"/>
      <c r="KF51" s="276"/>
      <c r="KG51" s="276"/>
      <c r="KH51" s="276"/>
      <c r="KI51" s="276"/>
      <c r="KJ51" s="276"/>
      <c r="KK51" s="276"/>
      <c r="KL51" s="276"/>
      <c r="KM51" s="276"/>
      <c r="KN51" s="276"/>
      <c r="KO51" s="276"/>
      <c r="KP51" s="276"/>
      <c r="KQ51" s="276"/>
      <c r="KR51" s="276"/>
      <c r="KS51" s="276"/>
      <c r="KT51" s="276"/>
      <c r="KU51" s="276"/>
      <c r="KV51" s="276"/>
    </row>
    <row r="52" spans="1:308" s="359" customFormat="1" ht="13" customHeight="1">
      <c r="A52" s="313" t="str">
        <f>IF(details!A52="","",details!A52)</f>
        <v/>
      </c>
      <c r="B52" s="242" t="str">
        <f>IF(details!B52="","",details!B52)</f>
        <v/>
      </c>
      <c r="C52" s="242" t="str">
        <f>IF(details!C52="","",details!C52)</f>
        <v/>
      </c>
      <c r="D52" s="242" t="str">
        <f>IF(details!D52="","",details!D52)</f>
        <v/>
      </c>
      <c r="E52" s="304">
        <f>IF(details!E52="","",details!E52)</f>
        <v>11144</v>
      </c>
      <c r="F52" s="67" t="str">
        <f>IF(details!F52="","",details!F52)</f>
        <v/>
      </c>
      <c r="G52" s="83" t="str">
        <f>IF(details!G52="","",details!G52)</f>
        <v>A 044</v>
      </c>
      <c r="H52" s="83" t="str">
        <f>IF(details!H52="","",details!H52)</f>
        <v>B 044</v>
      </c>
      <c r="I52" s="83" t="str">
        <f>IF(details!I52="","",details!I52)</f>
        <v>C 044</v>
      </c>
      <c r="J52" s="242">
        <f>IF(details!J52="","",details!J52)</f>
        <v>10</v>
      </c>
      <c r="K52" s="242">
        <f>IF(details!K52="","",details!K52)</f>
        <v>10</v>
      </c>
      <c r="L52" s="242">
        <f>IF(details!L52="","",details!L52)</f>
        <v>8</v>
      </c>
      <c r="M52" s="151">
        <f t="shared" si="93"/>
        <v>28</v>
      </c>
      <c r="N52" s="479">
        <f>IF(details!M52="","",details!M52)</f>
        <v>2</v>
      </c>
      <c r="O52" s="242">
        <f>IF(details!N52="","",details!N52)</f>
        <v>70</v>
      </c>
      <c r="P52" s="151">
        <f t="shared" si="94"/>
        <v>100</v>
      </c>
      <c r="Q52" s="242">
        <f>IF(details!O52="","",details!O52)</f>
        <v>100</v>
      </c>
      <c r="R52" s="298">
        <f t="shared" si="95"/>
        <v>200</v>
      </c>
      <c r="S52" s="310">
        <f t="shared" si="211"/>
        <v>0</v>
      </c>
      <c r="T52" s="61">
        <f t="shared" si="20"/>
        <v>200</v>
      </c>
      <c r="U52" s="310" t="str">
        <f t="shared" si="230"/>
        <v/>
      </c>
      <c r="V52" s="310" t="str">
        <f t="shared" si="21"/>
        <v>P</v>
      </c>
      <c r="W52" s="310" t="str">
        <f t="shared" si="231"/>
        <v>D</v>
      </c>
      <c r="X52" s="242">
        <f>IF(details!P52="","",details!P52)</f>
        <v>10</v>
      </c>
      <c r="Y52" s="242">
        <f>IF(details!Q52="","",details!Q52)</f>
        <v>10</v>
      </c>
      <c r="Z52" s="242">
        <f>IF(details!R52="","",details!R52)</f>
        <v>8</v>
      </c>
      <c r="AA52" s="151">
        <f t="shared" si="96"/>
        <v>28</v>
      </c>
      <c r="AB52" s="479">
        <f>IF(details!S52="","",details!S52)</f>
        <v>2</v>
      </c>
      <c r="AC52" s="242">
        <f>IF(details!T52="","",details!T52)</f>
        <v>70</v>
      </c>
      <c r="AD52" s="151">
        <f t="shared" si="97"/>
        <v>100</v>
      </c>
      <c r="AE52" s="242">
        <f>IF(details!U52="","",details!U52)</f>
        <v>100</v>
      </c>
      <c r="AF52" s="298">
        <f t="shared" si="98"/>
        <v>200</v>
      </c>
      <c r="AG52" s="310">
        <f t="shared" si="210"/>
        <v>0</v>
      </c>
      <c r="AH52" s="61">
        <f t="shared" si="22"/>
        <v>200</v>
      </c>
      <c r="AI52" s="310" t="str">
        <f t="shared" si="232"/>
        <v/>
      </c>
      <c r="AJ52" s="310" t="str">
        <f t="shared" si="99"/>
        <v>P</v>
      </c>
      <c r="AK52" s="310" t="str">
        <f t="shared" si="100"/>
        <v>D</v>
      </c>
      <c r="AL52" s="242" t="str">
        <f>IF(details!V52="","",details!V52)</f>
        <v>b</v>
      </c>
      <c r="AM52" s="83" t="str">
        <f t="shared" si="101"/>
        <v>PHYSICS</v>
      </c>
      <c r="AN52" s="242">
        <f>IF(details!W52="","",details!W52)</f>
        <v>10</v>
      </c>
      <c r="AO52" s="242">
        <f>IF(details!X52="","",details!X52)</f>
        <v>10</v>
      </c>
      <c r="AP52" s="242">
        <f>IF(details!Y52="","",details!Y52)</f>
        <v>9</v>
      </c>
      <c r="AQ52" s="151">
        <f t="shared" si="102"/>
        <v>29</v>
      </c>
      <c r="AR52" s="479">
        <f>IF(details!Z52="","",details!Z52)</f>
        <v>1</v>
      </c>
      <c r="AS52" s="242">
        <f>IF(details!AA52="","",details!AA52)</f>
        <v>30</v>
      </c>
      <c r="AT52" s="242">
        <f>IF(details!AB52="","",details!AB52)</f>
        <v>20</v>
      </c>
      <c r="AU52" s="151">
        <f t="shared" si="103"/>
        <v>50</v>
      </c>
      <c r="AV52" s="482">
        <f t="shared" si="23"/>
        <v>60</v>
      </c>
      <c r="AW52" s="482">
        <f t="shared" si="24"/>
        <v>80</v>
      </c>
      <c r="AX52" s="242">
        <f>IF(details!AC52="","",details!AC52)</f>
        <v>70</v>
      </c>
      <c r="AY52" s="242">
        <f>IF(details!AD52="","",details!AD52)</f>
        <v>30</v>
      </c>
      <c r="AZ52" s="151">
        <f t="shared" si="104"/>
        <v>100</v>
      </c>
      <c r="BA52" s="151">
        <f t="shared" si="105"/>
        <v>130</v>
      </c>
      <c r="BB52" s="151">
        <f t="shared" si="106"/>
        <v>50</v>
      </c>
      <c r="BC52" s="304">
        <f t="shared" si="107"/>
        <v>180</v>
      </c>
      <c r="BD52" s="263">
        <f t="shared" si="108"/>
        <v>0</v>
      </c>
      <c r="BE52" s="310">
        <f t="shared" si="109"/>
        <v>0</v>
      </c>
      <c r="BF52" s="61">
        <f t="shared" si="212"/>
        <v>70</v>
      </c>
      <c r="BG52" s="61">
        <f t="shared" si="110"/>
        <v>30</v>
      </c>
      <c r="BH52" s="61">
        <f t="shared" si="111"/>
        <v>20</v>
      </c>
      <c r="BI52" s="61">
        <f t="shared" si="213"/>
        <v>150</v>
      </c>
      <c r="BJ52" s="61">
        <f t="shared" si="214"/>
        <v>50</v>
      </c>
      <c r="BK52" s="263">
        <f t="shared" si="215"/>
        <v>200</v>
      </c>
      <c r="BL52" s="310" t="str">
        <f t="shared" si="216"/>
        <v/>
      </c>
      <c r="BM52" s="61" t="str">
        <f t="shared" si="217"/>
        <v>P</v>
      </c>
      <c r="BN52" s="61" t="str">
        <f t="shared" si="218"/>
        <v>P</v>
      </c>
      <c r="BO52" s="310" t="str">
        <f t="shared" si="219"/>
        <v>D</v>
      </c>
      <c r="BP52" s="242" t="str">
        <f>IF(details!AE52="","",details!AE52)</f>
        <v>b</v>
      </c>
      <c r="BQ52" s="83" t="str">
        <f t="shared" si="112"/>
        <v>CHEMISTRY</v>
      </c>
      <c r="BR52" s="242">
        <f>IF(details!AF52="","",details!AF52)</f>
        <v>10</v>
      </c>
      <c r="BS52" s="242">
        <f>IF(details!AG52="","",details!AG52)</f>
        <v>10</v>
      </c>
      <c r="BT52" s="242">
        <f>IF(details!AH52="","",details!AH52)</f>
        <v>9</v>
      </c>
      <c r="BU52" s="151">
        <f t="shared" si="113"/>
        <v>29</v>
      </c>
      <c r="BV52" s="479">
        <f>IF(details!AI52="","",details!AI52)</f>
        <v>1</v>
      </c>
      <c r="BW52" s="242">
        <f>IF(details!AJ52="","",details!AJ52)</f>
        <v>50</v>
      </c>
      <c r="BX52" s="242">
        <f>IF(details!AK52="","",details!AK52)</f>
        <v>20</v>
      </c>
      <c r="BY52" s="151">
        <f t="shared" si="114"/>
        <v>70</v>
      </c>
      <c r="BZ52" s="482">
        <f t="shared" si="115"/>
        <v>80</v>
      </c>
      <c r="CA52" s="482">
        <f t="shared" si="116"/>
        <v>100</v>
      </c>
      <c r="CB52" s="242">
        <f>IF(details!AL52="","",details!AL52)</f>
        <v>70</v>
      </c>
      <c r="CC52" s="242">
        <f>IF(details!AM52="","",details!AM52)</f>
        <v>30</v>
      </c>
      <c r="CD52" s="151">
        <f t="shared" si="117"/>
        <v>100</v>
      </c>
      <c r="CE52" s="151">
        <f t="shared" si="118"/>
        <v>150</v>
      </c>
      <c r="CF52" s="151">
        <f t="shared" si="119"/>
        <v>50</v>
      </c>
      <c r="CG52" s="304">
        <f t="shared" si="233"/>
        <v>200</v>
      </c>
      <c r="CH52" s="263">
        <f t="shared" si="220"/>
        <v>0</v>
      </c>
      <c r="CI52" s="310">
        <f t="shared" si="221"/>
        <v>0</v>
      </c>
      <c r="CJ52" s="61">
        <f t="shared" si="222"/>
        <v>70</v>
      </c>
      <c r="CK52" s="61">
        <f t="shared" si="234"/>
        <v>30</v>
      </c>
      <c r="CL52" s="61">
        <f t="shared" si="120"/>
        <v>20</v>
      </c>
      <c r="CM52" s="61">
        <f t="shared" si="223"/>
        <v>150</v>
      </c>
      <c r="CN52" s="61">
        <f t="shared" si="224"/>
        <v>50</v>
      </c>
      <c r="CO52" s="263">
        <f t="shared" si="225"/>
        <v>200</v>
      </c>
      <c r="CP52" s="310" t="str">
        <f t="shared" si="226"/>
        <v/>
      </c>
      <c r="CQ52" s="61" t="str">
        <f t="shared" si="227"/>
        <v>P</v>
      </c>
      <c r="CR52" s="61" t="str">
        <f t="shared" si="228"/>
        <v>P</v>
      </c>
      <c r="CS52" s="310" t="str">
        <f t="shared" si="25"/>
        <v>D</v>
      </c>
      <c r="CT52" s="242" t="str">
        <f>IF(details!AN52="","",details!AN52)</f>
        <v>b</v>
      </c>
      <c r="CU52" s="83" t="str">
        <f t="shared" si="121"/>
        <v>MATHEMATICS</v>
      </c>
      <c r="CV52" s="242">
        <f>IF(details!AO52="","",details!AO52)</f>
        <v>10</v>
      </c>
      <c r="CW52" s="242">
        <f>IF(details!AP52="","",details!AP52)</f>
        <v>10</v>
      </c>
      <c r="CX52" s="242">
        <f>IF(details!AQ52="","",details!AQ52)</f>
        <v>9</v>
      </c>
      <c r="CY52" s="151">
        <f t="shared" si="122"/>
        <v>29</v>
      </c>
      <c r="CZ52" s="479">
        <f>IF(details!AR52="","",details!AR52)</f>
        <v>1</v>
      </c>
      <c r="DA52" s="242">
        <f>IF(details!AS52="","",details!AS52)</f>
        <v>70</v>
      </c>
      <c r="DB52" s="242" t="str">
        <f>IF(details!AT52="","",details!AT52)</f>
        <v/>
      </c>
      <c r="DC52" s="151">
        <f t="shared" si="123"/>
        <v>70</v>
      </c>
      <c r="DD52" s="482">
        <f t="shared" si="124"/>
        <v>100</v>
      </c>
      <c r="DE52" s="482">
        <f t="shared" si="125"/>
        <v>100</v>
      </c>
      <c r="DF52" s="242">
        <f>IF(details!AU52="","",details!AU52)</f>
        <v>18</v>
      </c>
      <c r="DG52" s="242" t="str">
        <f>IF(details!AV52="","",details!AV52)</f>
        <v/>
      </c>
      <c r="DH52" s="151">
        <f t="shared" si="204"/>
        <v>18</v>
      </c>
      <c r="DI52" s="151">
        <f t="shared" si="205"/>
        <v>118</v>
      </c>
      <c r="DJ52" s="151" t="str">
        <f t="shared" si="126"/>
        <v/>
      </c>
      <c r="DK52" s="304">
        <f t="shared" si="206"/>
        <v>118</v>
      </c>
      <c r="DL52" s="263">
        <f t="shared" si="127"/>
        <v>0</v>
      </c>
      <c r="DM52" s="310" t="str">
        <f t="shared" si="128"/>
        <v/>
      </c>
      <c r="DN52" s="61">
        <f t="shared" si="129"/>
        <v>100</v>
      </c>
      <c r="DO52" s="61" t="str">
        <f t="shared" si="26"/>
        <v/>
      </c>
      <c r="DP52" s="61" t="str">
        <f t="shared" si="27"/>
        <v/>
      </c>
      <c r="DQ52" s="61">
        <f t="shared" si="130"/>
        <v>200</v>
      </c>
      <c r="DR52" s="61" t="str">
        <f t="shared" si="131"/>
        <v/>
      </c>
      <c r="DS52" s="263">
        <f t="shared" si="235"/>
        <v>200</v>
      </c>
      <c r="DT52" s="310" t="str">
        <f t="shared" si="132"/>
        <v/>
      </c>
      <c r="DU52" s="61" t="str">
        <f t="shared" si="133"/>
        <v>S</v>
      </c>
      <c r="DV52" s="61" t="str">
        <f t="shared" si="134"/>
        <v/>
      </c>
      <c r="DW52" s="310" t="str">
        <f t="shared" si="135"/>
        <v>S</v>
      </c>
      <c r="DX52" s="61">
        <f t="shared" si="229"/>
        <v>0</v>
      </c>
      <c r="DY52" s="242" t="str">
        <f>IF(details!AW52="","",details!AW52)</f>
        <v>a</v>
      </c>
      <c r="DZ52" s="83" t="str">
        <f t="shared" si="136"/>
        <v>BIOLOGY</v>
      </c>
      <c r="EA52" s="242">
        <f>IF(details!AX52="","",details!AX52)</f>
        <v>10</v>
      </c>
      <c r="EB52" s="242">
        <f>IF(details!AY52="","",details!AY52)</f>
        <v>10</v>
      </c>
      <c r="EC52" s="242">
        <f>IF(details!AZ52="","",details!AZ52)</f>
        <v>10</v>
      </c>
      <c r="ED52" s="151">
        <f t="shared" si="137"/>
        <v>30</v>
      </c>
      <c r="EE52" s="242" t="str">
        <f>IF(details!BA52="","",details!BA52)</f>
        <v/>
      </c>
      <c r="EF52" s="242">
        <f>IF(details!BB52="","",details!BB52)</f>
        <v>50</v>
      </c>
      <c r="EG52" s="242">
        <f>IF(details!BC52="","",details!BC52)</f>
        <v>20</v>
      </c>
      <c r="EH52" s="151">
        <f t="shared" si="138"/>
        <v>70</v>
      </c>
      <c r="EI52" s="482">
        <f t="shared" si="139"/>
        <v>80</v>
      </c>
      <c r="EJ52" s="482">
        <f t="shared" si="140"/>
        <v>100</v>
      </c>
      <c r="EK52" s="242">
        <f>IF(details!BD52="","",details!BD52)</f>
        <v>70</v>
      </c>
      <c r="EL52" s="242">
        <f>IF(details!BE52="","",details!BE52)</f>
        <v>30</v>
      </c>
      <c r="EM52" s="151">
        <f t="shared" si="141"/>
        <v>100</v>
      </c>
      <c r="EN52" s="151">
        <f t="shared" si="142"/>
        <v>150</v>
      </c>
      <c r="EO52" s="151">
        <f t="shared" si="143"/>
        <v>50</v>
      </c>
      <c r="EP52" s="304">
        <f t="shared" si="144"/>
        <v>200</v>
      </c>
      <c r="EQ52" s="263">
        <f t="shared" si="145"/>
        <v>0</v>
      </c>
      <c r="ER52" s="310">
        <f t="shared" si="146"/>
        <v>0</v>
      </c>
      <c r="ES52" s="61">
        <f t="shared" si="147"/>
        <v>70</v>
      </c>
      <c r="ET52" s="61">
        <f t="shared" si="148"/>
        <v>30</v>
      </c>
      <c r="EU52" s="61">
        <f t="shared" si="149"/>
        <v>20</v>
      </c>
      <c r="EV52" s="61">
        <f t="shared" si="150"/>
        <v>150</v>
      </c>
      <c r="EW52" s="61">
        <f t="shared" si="151"/>
        <v>50</v>
      </c>
      <c r="EX52" s="263">
        <f t="shared" si="152"/>
        <v>200</v>
      </c>
      <c r="EY52" s="310"/>
      <c r="EZ52" s="61" t="str">
        <f t="shared" si="153"/>
        <v>P</v>
      </c>
      <c r="FA52" s="61" t="str">
        <f t="shared" si="154"/>
        <v>P</v>
      </c>
      <c r="FB52" s="310" t="str">
        <f t="shared" si="155"/>
        <v>I</v>
      </c>
      <c r="FC52" s="242">
        <f>IF(details!BF52="","",details!BF52)</f>
        <v>10</v>
      </c>
      <c r="FD52" s="242">
        <f>IF(details!BG52="","",details!BG52)</f>
        <v>10</v>
      </c>
      <c r="FE52" s="242">
        <f>IF(details!BH52="","",details!BH52)</f>
        <v>10</v>
      </c>
      <c r="FF52" s="151">
        <f t="shared" si="156"/>
        <v>30</v>
      </c>
      <c r="FG52" s="242">
        <f>IF(details!BI52="","",details!BI52)</f>
        <v>70</v>
      </c>
      <c r="FH52" s="151">
        <f t="shared" si="157"/>
        <v>100</v>
      </c>
      <c r="FI52" s="242">
        <f>IF(details!BJ52="","",details!BJ52)</f>
        <v>100</v>
      </c>
      <c r="FJ52" s="298">
        <f t="shared" si="158"/>
        <v>200</v>
      </c>
      <c r="FK52" s="310">
        <f t="shared" si="159"/>
        <v>0</v>
      </c>
      <c r="FL52" s="310">
        <f t="shared" si="160"/>
        <v>0</v>
      </c>
      <c r="FM52" s="61">
        <f t="shared" si="161"/>
        <v>200</v>
      </c>
      <c r="FN52" s="310" t="str">
        <f t="shared" si="162"/>
        <v/>
      </c>
      <c r="FO52" s="310" t="str">
        <f t="shared" si="236"/>
        <v>A</v>
      </c>
      <c r="FP52" s="242">
        <f>IF(details!BK52="","",details!BK52)</f>
        <v>30</v>
      </c>
      <c r="FQ52" s="242">
        <f>IF(details!BL52="","",details!BL52)</f>
        <v>30</v>
      </c>
      <c r="FR52" s="242">
        <f>IF(details!BM52="","",details!BM52)</f>
        <v>40</v>
      </c>
      <c r="FS52" s="298">
        <f t="shared" si="163"/>
        <v>100</v>
      </c>
      <c r="FT52" s="310">
        <f t="shared" si="164"/>
        <v>0</v>
      </c>
      <c r="FU52" s="310">
        <f t="shared" si="165"/>
        <v>0</v>
      </c>
      <c r="FV52" s="61">
        <f t="shared" si="166"/>
        <v>100</v>
      </c>
      <c r="FW52" s="310" t="str">
        <f t="shared" si="167"/>
        <v/>
      </c>
      <c r="FX52" s="310" t="str">
        <f t="shared" si="237"/>
        <v>A</v>
      </c>
      <c r="FY52" s="310" t="str">
        <f t="shared" si="238"/>
        <v>D</v>
      </c>
      <c r="FZ52" s="310" t="str">
        <f t="shared" si="239"/>
        <v>D</v>
      </c>
      <c r="GA52" s="310" t="str">
        <f t="shared" si="240"/>
        <v>D</v>
      </c>
      <c r="GB52" s="310" t="str">
        <f t="shared" si="241"/>
        <v>D</v>
      </c>
      <c r="GC52" s="310" t="str">
        <f t="shared" si="242"/>
        <v>S</v>
      </c>
      <c r="GD52" s="310">
        <f t="shared" si="168"/>
        <v>0</v>
      </c>
      <c r="GE52" s="310">
        <f t="shared" si="169"/>
        <v>1</v>
      </c>
      <c r="GF52" s="310">
        <f t="shared" si="170"/>
        <v>0</v>
      </c>
      <c r="GG52" s="310">
        <f t="shared" si="171"/>
        <v>0</v>
      </c>
      <c r="GH52" s="310">
        <f t="shared" si="172"/>
        <v>0</v>
      </c>
      <c r="GI52" s="310" t="str">
        <f t="shared" si="173"/>
        <v/>
      </c>
      <c r="GJ52" s="69" t="str">
        <f t="shared" si="243"/>
        <v>SUPPL.</v>
      </c>
      <c r="GK52" s="63">
        <f>IF(details!CT52="","",details!CT52)</f>
        <v>130</v>
      </c>
      <c r="GL52" s="64" t="str">
        <f>IF(details!CU52="","",details!CU52)</f>
        <v/>
      </c>
      <c r="GM52" s="63">
        <f>IF(details!CX52="","",details!CX52)</f>
        <v>206</v>
      </c>
      <c r="GN52" s="64" t="str">
        <f>IF(details!CY52="","",details!CY52)</f>
        <v/>
      </c>
      <c r="GO52" s="63">
        <f>IF(details!DB52="","",details!DB52)</f>
        <v>264</v>
      </c>
      <c r="GP52" s="64" t="str">
        <f>IF(details!DC52="","",details!DC52)</f>
        <v/>
      </c>
      <c r="GQ52" s="63">
        <f>IF(details!DF52="","",details!DF52)</f>
        <v>316</v>
      </c>
      <c r="GR52" s="64" t="str">
        <f>IF(details!DG52="","",details!DG52)</f>
        <v/>
      </c>
      <c r="GS52" s="63">
        <f>IF(details!DJ52="","",details!DJ52)</f>
        <v>362</v>
      </c>
      <c r="GT52" s="64">
        <f>IF(details!DK52="","",details!DK52)</f>
        <v>0</v>
      </c>
      <c r="GU52" s="274">
        <f t="shared" si="207"/>
        <v>0</v>
      </c>
      <c r="GV52" s="242" t="str">
        <f t="shared" si="244"/>
        <v>D</v>
      </c>
      <c r="GW52" s="242" t="str">
        <f t="shared" si="174"/>
        <v/>
      </c>
      <c r="GX52" s="353" t="str">
        <f t="shared" si="245"/>
        <v/>
      </c>
      <c r="GY52" s="242" t="str">
        <f t="shared" si="246"/>
        <v>D</v>
      </c>
      <c r="GZ52" s="72" t="str">
        <f t="shared" si="175"/>
        <v/>
      </c>
      <c r="HA52" s="353" t="str">
        <f t="shared" si="247"/>
        <v/>
      </c>
      <c r="HB52" s="73" t="str">
        <f t="shared" si="248"/>
        <v>D</v>
      </c>
      <c r="HC52" s="242" t="str">
        <f t="shared" si="249"/>
        <v/>
      </c>
      <c r="HD52" s="242" t="str">
        <f t="shared" si="250"/>
        <v>D</v>
      </c>
      <c r="HE52" s="242" t="str">
        <f t="shared" si="251"/>
        <v/>
      </c>
      <c r="HF52" s="242" t="str">
        <f t="shared" si="252"/>
        <v/>
      </c>
      <c r="HG52" s="276" t="str">
        <f t="shared" si="253"/>
        <v/>
      </c>
      <c r="HH52" s="242" t="str">
        <f t="shared" si="254"/>
        <v/>
      </c>
      <c r="HI52" s="242" t="str">
        <f t="shared" si="255"/>
        <v/>
      </c>
      <c r="HJ52" s="242" t="str">
        <f t="shared" si="256"/>
        <v/>
      </c>
      <c r="HK52" s="242" t="str">
        <f t="shared" si="257"/>
        <v/>
      </c>
      <c r="HL52" s="353" t="str">
        <f t="shared" si="258"/>
        <v/>
      </c>
      <c r="HM52" s="73" t="str">
        <f t="shared" si="259"/>
        <v>D</v>
      </c>
      <c r="HN52" s="242" t="str">
        <f t="shared" si="260"/>
        <v/>
      </c>
      <c r="HO52" s="242" t="str">
        <f t="shared" si="261"/>
        <v>D</v>
      </c>
      <c r="HP52" s="242" t="str">
        <f t="shared" si="262"/>
        <v/>
      </c>
      <c r="HQ52" s="242" t="str">
        <f t="shared" si="263"/>
        <v/>
      </c>
      <c r="HR52" s="354" t="str">
        <f t="shared" si="264"/>
        <v/>
      </c>
      <c r="HS52" s="302" t="str">
        <f t="shared" si="265"/>
        <v/>
      </c>
      <c r="HT52" s="242" t="str">
        <f t="shared" si="266"/>
        <v/>
      </c>
      <c r="HU52" s="242" t="str">
        <f t="shared" si="267"/>
        <v/>
      </c>
      <c r="HV52" s="242" t="str">
        <f t="shared" si="268"/>
        <v/>
      </c>
      <c r="HW52" s="353" t="str">
        <f t="shared" si="269"/>
        <v/>
      </c>
      <c r="HX52" s="73" t="str">
        <f t="shared" si="270"/>
        <v>S</v>
      </c>
      <c r="HY52" s="242" t="str">
        <f t="shared" si="271"/>
        <v/>
      </c>
      <c r="HZ52" s="242" t="str">
        <f t="shared" si="272"/>
        <v>S</v>
      </c>
      <c r="IA52" s="242" t="str">
        <f t="shared" si="273"/>
        <v/>
      </c>
      <c r="IB52" s="242" t="str">
        <f t="shared" si="274"/>
        <v/>
      </c>
      <c r="IC52" s="242" t="str">
        <f t="shared" si="275"/>
        <v/>
      </c>
      <c r="ID52" s="242" t="str">
        <f t="shared" si="276"/>
        <v/>
      </c>
      <c r="IE52" s="242" t="str">
        <f t="shared" si="277"/>
        <v/>
      </c>
      <c r="IF52" s="242" t="str">
        <f t="shared" si="278"/>
        <v/>
      </c>
      <c r="IG52" s="242" t="str">
        <f t="shared" si="279"/>
        <v/>
      </c>
      <c r="IH52" s="353" t="str">
        <f t="shared" si="280"/>
        <v/>
      </c>
      <c r="II52" s="242" t="str">
        <f t="shared" si="281"/>
        <v>A</v>
      </c>
      <c r="IJ52" s="242" t="str">
        <f t="shared" si="282"/>
        <v>A</v>
      </c>
      <c r="IK52" s="242" t="str">
        <f t="shared" si="283"/>
        <v xml:space="preserve">    </v>
      </c>
      <c r="IL52" s="242" t="str">
        <f t="shared" si="284"/>
        <v xml:space="preserve">    MATHEMATICS</v>
      </c>
      <c r="IM52" s="242" t="str">
        <f t="shared" si="285"/>
        <v xml:space="preserve">    </v>
      </c>
      <c r="IN52" s="242" t="str">
        <f t="shared" si="286"/>
        <v xml:space="preserve">        </v>
      </c>
      <c r="IO52" s="242" t="str">
        <f t="shared" si="287"/>
        <v xml:space="preserve">HINDI COMPULSORY  PHYSICS CHEMISTRY </v>
      </c>
      <c r="IP52" s="242" t="str">
        <f t="shared" si="288"/>
        <v>SUPPL.</v>
      </c>
      <c r="IQ52" s="62">
        <f t="shared" si="295"/>
        <v>898</v>
      </c>
      <c r="IR52" s="68">
        <f t="shared" si="289"/>
        <v>89.8</v>
      </c>
      <c r="IS52" s="242" t="str">
        <f t="shared" si="290"/>
        <v/>
      </c>
      <c r="IT52" s="70" t="str">
        <f t="shared" si="291"/>
        <v/>
      </c>
      <c r="IU52" s="71" t="str" cm="1">
        <f t="array" ref="IU52">IF(IT52="","",SUMPRODUCT((IT52&lt;IT$9:IT$108)/COUNTIF(IT$9:IT$108,IT$9:IT$108)))</f>
        <v/>
      </c>
      <c r="IV52" s="242" t="str">
        <f>IF(OR(IP52="SUPPL.",IP52="RE-EXAM."),'result subject-wise'!AR52,IP52)</f>
        <v/>
      </c>
      <c r="IW52" s="355" t="str">
        <f t="shared" si="292"/>
        <v/>
      </c>
      <c r="IX52" s="356">
        <f t="shared" si="293"/>
        <v>89.8</v>
      </c>
      <c r="IY52" s="242" t="str">
        <f t="shared" si="294"/>
        <v/>
      </c>
      <c r="IZ52" s="240"/>
      <c r="JA52" s="276" t="str">
        <f t="shared" si="177"/>
        <v/>
      </c>
      <c r="JB52" s="357" t="str">
        <f>'full report'!Y1221</f>
        <v/>
      </c>
      <c r="JC52" s="352"/>
      <c r="JD52"/>
      <c r="JE52" s="283"/>
      <c r="JF52" s="283"/>
      <c r="JG52" s="283"/>
      <c r="JH52" s="283"/>
      <c r="JI52" s="283"/>
      <c r="JJ52" s="283"/>
      <c r="JK52" s="283"/>
      <c r="JL52" s="283"/>
      <c r="JM52" s="283"/>
      <c r="JN52" s="283"/>
      <c r="JO52" s="283"/>
      <c r="JP52" s="283"/>
      <c r="JQ52" s="283"/>
      <c r="JR52" s="283"/>
      <c r="JS52" s="276"/>
      <c r="JT52" s="276"/>
      <c r="JU52" s="276"/>
      <c r="JV52" s="276"/>
      <c r="JW52" s="276"/>
      <c r="JX52" s="276"/>
      <c r="JY52" s="276"/>
      <c r="JZ52" s="276"/>
      <c r="KA52" s="276"/>
      <c r="KB52" s="276"/>
      <c r="KC52" s="276"/>
      <c r="KD52" s="276"/>
      <c r="KE52" s="276"/>
      <c r="KF52" s="276"/>
      <c r="KG52" s="276"/>
      <c r="KH52" s="276"/>
      <c r="KI52" s="276"/>
      <c r="KJ52" s="276"/>
      <c r="KK52" s="276"/>
      <c r="KL52" s="276"/>
      <c r="KM52" s="276"/>
      <c r="KN52" s="276"/>
      <c r="KO52" s="276"/>
      <c r="KP52" s="276"/>
      <c r="KQ52" s="276"/>
      <c r="KR52" s="276"/>
      <c r="KS52" s="276"/>
      <c r="KT52" s="276"/>
      <c r="KU52" s="276"/>
      <c r="KV52" s="276"/>
    </row>
    <row r="53" spans="1:308" s="359" customFormat="1" ht="13" customHeight="1">
      <c r="A53" s="313" t="str">
        <f>IF(details!A53="","",details!A53)</f>
        <v/>
      </c>
      <c r="B53" s="242" t="str">
        <f>IF(details!B53="","",details!B53)</f>
        <v/>
      </c>
      <c r="C53" s="242" t="str">
        <f>IF(details!C53="","",details!C53)</f>
        <v/>
      </c>
      <c r="D53" s="242" t="str">
        <f>IF(details!D53="","",details!D53)</f>
        <v/>
      </c>
      <c r="E53" s="304">
        <f>IF(details!E53="","",details!E53)</f>
        <v>11145</v>
      </c>
      <c r="F53" s="67" t="str">
        <f>IF(details!F53="","",details!F53)</f>
        <v/>
      </c>
      <c r="G53" s="83" t="str">
        <f>IF(details!G53="","",details!G53)</f>
        <v>A 045</v>
      </c>
      <c r="H53" s="83" t="str">
        <f>IF(details!H53="","",details!H53)</f>
        <v>B 045</v>
      </c>
      <c r="I53" s="83" t="str">
        <f>IF(details!I53="","",details!I53)</f>
        <v>C 045</v>
      </c>
      <c r="J53" s="242">
        <f>IF(details!J53="","",details!J53)</f>
        <v>10</v>
      </c>
      <c r="K53" s="242">
        <f>IF(details!K53="","",details!K53)</f>
        <v>10</v>
      </c>
      <c r="L53" s="242">
        <f>IF(details!L53="","",details!L53)</f>
        <v>8</v>
      </c>
      <c r="M53" s="151">
        <f t="shared" si="93"/>
        <v>28</v>
      </c>
      <c r="N53" s="479">
        <f>IF(details!M53="","",details!M53)</f>
        <v>2</v>
      </c>
      <c r="O53" s="242">
        <f>IF(details!N53="","",details!N53)</f>
        <v>70</v>
      </c>
      <c r="P53" s="151">
        <f t="shared" si="94"/>
        <v>100</v>
      </c>
      <c r="Q53" s="242">
        <f>IF(details!O53="","",details!O53)</f>
        <v>100</v>
      </c>
      <c r="R53" s="298">
        <f t="shared" si="95"/>
        <v>200</v>
      </c>
      <c r="S53" s="310">
        <f t="shared" si="211"/>
        <v>0</v>
      </c>
      <c r="T53" s="61">
        <f t="shared" si="20"/>
        <v>200</v>
      </c>
      <c r="U53" s="310" t="str">
        <f t="shared" si="230"/>
        <v/>
      </c>
      <c r="V53" s="310" t="str">
        <f t="shared" si="21"/>
        <v>P</v>
      </c>
      <c r="W53" s="310" t="str">
        <f t="shared" si="231"/>
        <v>D</v>
      </c>
      <c r="X53" s="242">
        <f>IF(details!P53="","",details!P53)</f>
        <v>10</v>
      </c>
      <c r="Y53" s="242">
        <f>IF(details!Q53="","",details!Q53)</f>
        <v>10</v>
      </c>
      <c r="Z53" s="242">
        <f>IF(details!R53="","",details!R53)</f>
        <v>8</v>
      </c>
      <c r="AA53" s="151">
        <f t="shared" si="96"/>
        <v>28</v>
      </c>
      <c r="AB53" s="479">
        <f>IF(details!S53="","",details!S53)</f>
        <v>2</v>
      </c>
      <c r="AC53" s="242">
        <f>IF(details!T53="","",details!T53)</f>
        <v>70</v>
      </c>
      <c r="AD53" s="151">
        <f t="shared" si="97"/>
        <v>100</v>
      </c>
      <c r="AE53" s="242">
        <f>IF(details!U53="","",details!U53)</f>
        <v>100</v>
      </c>
      <c r="AF53" s="298">
        <f t="shared" si="98"/>
        <v>200</v>
      </c>
      <c r="AG53" s="310">
        <f t="shared" si="210"/>
        <v>0</v>
      </c>
      <c r="AH53" s="61">
        <f t="shared" si="22"/>
        <v>200</v>
      </c>
      <c r="AI53" s="310" t="str">
        <f t="shared" si="232"/>
        <v/>
      </c>
      <c r="AJ53" s="310" t="str">
        <f t="shared" si="99"/>
        <v>P</v>
      </c>
      <c r="AK53" s="310" t="str">
        <f t="shared" si="100"/>
        <v>D</v>
      </c>
      <c r="AL53" s="242" t="str">
        <f>IF(details!V53="","",details!V53)</f>
        <v>b</v>
      </c>
      <c r="AM53" s="83" t="str">
        <f t="shared" si="101"/>
        <v>PHYSICS</v>
      </c>
      <c r="AN53" s="242">
        <f>IF(details!W53="","",details!W53)</f>
        <v>10</v>
      </c>
      <c r="AO53" s="242">
        <f>IF(details!X53="","",details!X53)</f>
        <v>10</v>
      </c>
      <c r="AP53" s="242">
        <f>IF(details!Y53="","",details!Y53)</f>
        <v>9</v>
      </c>
      <c r="AQ53" s="151">
        <f t="shared" si="102"/>
        <v>29</v>
      </c>
      <c r="AR53" s="479">
        <f>IF(details!Z53="","",details!Z53)</f>
        <v>1</v>
      </c>
      <c r="AS53" s="242">
        <f>IF(details!AA53="","",details!AA53)</f>
        <v>30</v>
      </c>
      <c r="AT53" s="242">
        <f>IF(details!AB53="","",details!AB53)</f>
        <v>20</v>
      </c>
      <c r="AU53" s="151">
        <f t="shared" si="103"/>
        <v>50</v>
      </c>
      <c r="AV53" s="482">
        <f t="shared" si="23"/>
        <v>60</v>
      </c>
      <c r="AW53" s="482">
        <f t="shared" si="24"/>
        <v>80</v>
      </c>
      <c r="AX53" s="242">
        <f>IF(details!AC53="","",details!AC53)</f>
        <v>70</v>
      </c>
      <c r="AY53" s="242">
        <f>IF(details!AD53="","",details!AD53)</f>
        <v>30</v>
      </c>
      <c r="AZ53" s="151">
        <f t="shared" si="104"/>
        <v>100</v>
      </c>
      <c r="BA53" s="151">
        <f t="shared" si="105"/>
        <v>130</v>
      </c>
      <c r="BB53" s="151">
        <f t="shared" si="106"/>
        <v>50</v>
      </c>
      <c r="BC53" s="304">
        <f t="shared" si="107"/>
        <v>180</v>
      </c>
      <c r="BD53" s="263">
        <f t="shared" si="108"/>
        <v>0</v>
      </c>
      <c r="BE53" s="310">
        <f t="shared" si="109"/>
        <v>0</v>
      </c>
      <c r="BF53" s="61">
        <f t="shared" si="212"/>
        <v>70</v>
      </c>
      <c r="BG53" s="61">
        <f t="shared" si="110"/>
        <v>30</v>
      </c>
      <c r="BH53" s="61">
        <f t="shared" si="111"/>
        <v>20</v>
      </c>
      <c r="BI53" s="61">
        <f t="shared" si="213"/>
        <v>150</v>
      </c>
      <c r="BJ53" s="61">
        <f t="shared" si="214"/>
        <v>50</v>
      </c>
      <c r="BK53" s="263">
        <f t="shared" si="215"/>
        <v>200</v>
      </c>
      <c r="BL53" s="310" t="str">
        <f t="shared" si="216"/>
        <v/>
      </c>
      <c r="BM53" s="61" t="str">
        <f t="shared" si="217"/>
        <v>P</v>
      </c>
      <c r="BN53" s="61" t="str">
        <f t="shared" si="218"/>
        <v>P</v>
      </c>
      <c r="BO53" s="310" t="str">
        <f t="shared" si="219"/>
        <v>D</v>
      </c>
      <c r="BP53" s="242" t="str">
        <f>IF(details!AE53="","",details!AE53)</f>
        <v>b</v>
      </c>
      <c r="BQ53" s="83" t="str">
        <f t="shared" si="112"/>
        <v>CHEMISTRY</v>
      </c>
      <c r="BR53" s="242">
        <f>IF(details!AF53="","",details!AF53)</f>
        <v>10</v>
      </c>
      <c r="BS53" s="242">
        <f>IF(details!AG53="","",details!AG53)</f>
        <v>10</v>
      </c>
      <c r="BT53" s="242">
        <f>IF(details!AH53="","",details!AH53)</f>
        <v>9</v>
      </c>
      <c r="BU53" s="151">
        <f t="shared" si="113"/>
        <v>29</v>
      </c>
      <c r="BV53" s="479">
        <f>IF(details!AI53="","",details!AI53)</f>
        <v>1</v>
      </c>
      <c r="BW53" s="242">
        <f>IF(details!AJ53="","",details!AJ53)</f>
        <v>50</v>
      </c>
      <c r="BX53" s="242">
        <f>IF(details!AK53="","",details!AK53)</f>
        <v>20</v>
      </c>
      <c r="BY53" s="151">
        <f t="shared" si="114"/>
        <v>70</v>
      </c>
      <c r="BZ53" s="482">
        <f t="shared" si="115"/>
        <v>80</v>
      </c>
      <c r="CA53" s="482">
        <f t="shared" si="116"/>
        <v>100</v>
      </c>
      <c r="CB53" s="242">
        <f>IF(details!AL53="","",details!AL53)</f>
        <v>70</v>
      </c>
      <c r="CC53" s="242">
        <f>IF(details!AM53="","",details!AM53)</f>
        <v>30</v>
      </c>
      <c r="CD53" s="151">
        <f t="shared" si="117"/>
        <v>100</v>
      </c>
      <c r="CE53" s="151">
        <f t="shared" si="118"/>
        <v>150</v>
      </c>
      <c r="CF53" s="151">
        <f t="shared" si="119"/>
        <v>50</v>
      </c>
      <c r="CG53" s="304">
        <f t="shared" si="233"/>
        <v>200</v>
      </c>
      <c r="CH53" s="263">
        <f t="shared" si="220"/>
        <v>0</v>
      </c>
      <c r="CI53" s="310">
        <f t="shared" si="221"/>
        <v>0</v>
      </c>
      <c r="CJ53" s="61">
        <f t="shared" si="222"/>
        <v>70</v>
      </c>
      <c r="CK53" s="61">
        <f t="shared" si="234"/>
        <v>30</v>
      </c>
      <c r="CL53" s="61">
        <f t="shared" si="120"/>
        <v>20</v>
      </c>
      <c r="CM53" s="61">
        <f t="shared" si="223"/>
        <v>150</v>
      </c>
      <c r="CN53" s="61">
        <f t="shared" si="224"/>
        <v>50</v>
      </c>
      <c r="CO53" s="263">
        <f t="shared" si="225"/>
        <v>200</v>
      </c>
      <c r="CP53" s="310" t="str">
        <f t="shared" si="226"/>
        <v/>
      </c>
      <c r="CQ53" s="61" t="str">
        <f t="shared" si="227"/>
        <v>P</v>
      </c>
      <c r="CR53" s="61" t="str">
        <f t="shared" si="228"/>
        <v>P</v>
      </c>
      <c r="CS53" s="310" t="str">
        <f t="shared" si="25"/>
        <v>D</v>
      </c>
      <c r="CT53" s="242" t="str">
        <f>IF(details!AN53="","",details!AN53)</f>
        <v>b</v>
      </c>
      <c r="CU53" s="83" t="str">
        <f t="shared" si="121"/>
        <v>MATHEMATICS</v>
      </c>
      <c r="CV53" s="242">
        <f>IF(details!AO53="","",details!AO53)</f>
        <v>10</v>
      </c>
      <c r="CW53" s="242">
        <f>IF(details!AP53="","",details!AP53)</f>
        <v>10</v>
      </c>
      <c r="CX53" s="242">
        <f>IF(details!AQ53="","",details!AQ53)</f>
        <v>9</v>
      </c>
      <c r="CY53" s="151">
        <f t="shared" si="122"/>
        <v>29</v>
      </c>
      <c r="CZ53" s="479">
        <f>IF(details!AR53="","",details!AR53)</f>
        <v>1</v>
      </c>
      <c r="DA53" s="242">
        <f>IF(details!AS53="","",details!AS53)</f>
        <v>70</v>
      </c>
      <c r="DB53" s="242" t="str">
        <f>IF(details!AT53="","",details!AT53)</f>
        <v/>
      </c>
      <c r="DC53" s="151">
        <f t="shared" si="123"/>
        <v>70</v>
      </c>
      <c r="DD53" s="482">
        <f t="shared" si="124"/>
        <v>100</v>
      </c>
      <c r="DE53" s="482">
        <f t="shared" si="125"/>
        <v>100</v>
      </c>
      <c r="DF53" s="242">
        <f>IF(details!AU53="","",details!AU53)</f>
        <v>18</v>
      </c>
      <c r="DG53" s="242" t="str">
        <f>IF(details!AV53="","",details!AV53)</f>
        <v/>
      </c>
      <c r="DH53" s="151">
        <f t="shared" si="204"/>
        <v>18</v>
      </c>
      <c r="DI53" s="151">
        <f t="shared" si="205"/>
        <v>118</v>
      </c>
      <c r="DJ53" s="151" t="str">
        <f t="shared" si="126"/>
        <v/>
      </c>
      <c r="DK53" s="304">
        <f t="shared" si="206"/>
        <v>118</v>
      </c>
      <c r="DL53" s="263">
        <f t="shared" si="127"/>
        <v>0</v>
      </c>
      <c r="DM53" s="310" t="str">
        <f t="shared" si="128"/>
        <v/>
      </c>
      <c r="DN53" s="61">
        <f t="shared" si="129"/>
        <v>100</v>
      </c>
      <c r="DO53" s="61" t="str">
        <f t="shared" si="26"/>
        <v/>
      </c>
      <c r="DP53" s="61" t="str">
        <f t="shared" si="27"/>
        <v/>
      </c>
      <c r="DQ53" s="61">
        <f t="shared" si="130"/>
        <v>200</v>
      </c>
      <c r="DR53" s="61" t="str">
        <f t="shared" si="131"/>
        <v/>
      </c>
      <c r="DS53" s="263">
        <f t="shared" si="235"/>
        <v>200</v>
      </c>
      <c r="DT53" s="310" t="str">
        <f t="shared" si="132"/>
        <v/>
      </c>
      <c r="DU53" s="61" t="str">
        <f t="shared" si="133"/>
        <v>S</v>
      </c>
      <c r="DV53" s="61" t="str">
        <f t="shared" si="134"/>
        <v/>
      </c>
      <c r="DW53" s="310" t="str">
        <f t="shared" si="135"/>
        <v>S</v>
      </c>
      <c r="DX53" s="61">
        <f t="shared" si="229"/>
        <v>0</v>
      </c>
      <c r="DY53" s="242" t="str">
        <f>IF(details!AW53="","",details!AW53)</f>
        <v>a</v>
      </c>
      <c r="DZ53" s="83" t="str">
        <f t="shared" si="136"/>
        <v>BIOLOGY</v>
      </c>
      <c r="EA53" s="242">
        <f>IF(details!AX53="","",details!AX53)</f>
        <v>10</v>
      </c>
      <c r="EB53" s="242">
        <f>IF(details!AY53="","",details!AY53)</f>
        <v>10</v>
      </c>
      <c r="EC53" s="242">
        <f>IF(details!AZ53="","",details!AZ53)</f>
        <v>10</v>
      </c>
      <c r="ED53" s="151">
        <f t="shared" si="137"/>
        <v>30</v>
      </c>
      <c r="EE53" s="242" t="str">
        <f>IF(details!BA53="","",details!BA53)</f>
        <v/>
      </c>
      <c r="EF53" s="242">
        <f>IF(details!BB53="","",details!BB53)</f>
        <v>50</v>
      </c>
      <c r="EG53" s="242">
        <f>IF(details!BC53="","",details!BC53)</f>
        <v>20</v>
      </c>
      <c r="EH53" s="151">
        <f t="shared" si="138"/>
        <v>70</v>
      </c>
      <c r="EI53" s="482">
        <f t="shared" si="139"/>
        <v>80</v>
      </c>
      <c r="EJ53" s="482">
        <f t="shared" si="140"/>
        <v>100</v>
      </c>
      <c r="EK53" s="242">
        <f>IF(details!BD53="","",details!BD53)</f>
        <v>70</v>
      </c>
      <c r="EL53" s="242">
        <f>IF(details!BE53="","",details!BE53)</f>
        <v>30</v>
      </c>
      <c r="EM53" s="151">
        <f t="shared" si="141"/>
        <v>100</v>
      </c>
      <c r="EN53" s="151">
        <f t="shared" si="142"/>
        <v>150</v>
      </c>
      <c r="EO53" s="151">
        <f t="shared" si="143"/>
        <v>50</v>
      </c>
      <c r="EP53" s="304">
        <f t="shared" si="144"/>
        <v>200</v>
      </c>
      <c r="EQ53" s="263">
        <f t="shared" si="145"/>
        <v>0</v>
      </c>
      <c r="ER53" s="310">
        <f t="shared" si="146"/>
        <v>0</v>
      </c>
      <c r="ES53" s="61">
        <f t="shared" si="147"/>
        <v>70</v>
      </c>
      <c r="ET53" s="61">
        <f t="shared" si="148"/>
        <v>30</v>
      </c>
      <c r="EU53" s="61">
        <f t="shared" si="149"/>
        <v>20</v>
      </c>
      <c r="EV53" s="61">
        <f t="shared" si="150"/>
        <v>150</v>
      </c>
      <c r="EW53" s="61">
        <f t="shared" si="151"/>
        <v>50</v>
      </c>
      <c r="EX53" s="263">
        <f t="shared" si="152"/>
        <v>200</v>
      </c>
      <c r="EY53" s="310"/>
      <c r="EZ53" s="61" t="str">
        <f t="shared" si="153"/>
        <v>P</v>
      </c>
      <c r="FA53" s="61" t="str">
        <f t="shared" si="154"/>
        <v>P</v>
      </c>
      <c r="FB53" s="310" t="str">
        <f t="shared" si="155"/>
        <v>I</v>
      </c>
      <c r="FC53" s="242">
        <f>IF(details!BF53="","",details!BF53)</f>
        <v>10</v>
      </c>
      <c r="FD53" s="242">
        <f>IF(details!BG53="","",details!BG53)</f>
        <v>10</v>
      </c>
      <c r="FE53" s="242">
        <f>IF(details!BH53="","",details!BH53)</f>
        <v>10</v>
      </c>
      <c r="FF53" s="151">
        <f t="shared" si="156"/>
        <v>30</v>
      </c>
      <c r="FG53" s="242">
        <f>IF(details!BI53="","",details!BI53)</f>
        <v>70</v>
      </c>
      <c r="FH53" s="151">
        <f t="shared" si="157"/>
        <v>100</v>
      </c>
      <c r="FI53" s="242">
        <f>IF(details!BJ53="","",details!BJ53)</f>
        <v>100</v>
      </c>
      <c r="FJ53" s="298">
        <f t="shared" si="158"/>
        <v>200</v>
      </c>
      <c r="FK53" s="310">
        <f t="shared" si="159"/>
        <v>0</v>
      </c>
      <c r="FL53" s="310">
        <f t="shared" si="160"/>
        <v>0</v>
      </c>
      <c r="FM53" s="61">
        <f t="shared" si="161"/>
        <v>200</v>
      </c>
      <c r="FN53" s="310" t="str">
        <f t="shared" si="162"/>
        <v/>
      </c>
      <c r="FO53" s="310" t="str">
        <f t="shared" si="236"/>
        <v>A</v>
      </c>
      <c r="FP53" s="242">
        <f>IF(details!BK53="","",details!BK53)</f>
        <v>30</v>
      </c>
      <c r="FQ53" s="242">
        <f>IF(details!BL53="","",details!BL53)</f>
        <v>30</v>
      </c>
      <c r="FR53" s="242">
        <f>IF(details!BM53="","",details!BM53)</f>
        <v>40</v>
      </c>
      <c r="FS53" s="298">
        <f t="shared" si="163"/>
        <v>100</v>
      </c>
      <c r="FT53" s="310">
        <f t="shared" si="164"/>
        <v>0</v>
      </c>
      <c r="FU53" s="310">
        <f t="shared" si="165"/>
        <v>0</v>
      </c>
      <c r="FV53" s="61">
        <f t="shared" si="166"/>
        <v>100</v>
      </c>
      <c r="FW53" s="310" t="str">
        <f t="shared" si="167"/>
        <v/>
      </c>
      <c r="FX53" s="310" t="str">
        <f t="shared" si="237"/>
        <v>A</v>
      </c>
      <c r="FY53" s="310" t="str">
        <f t="shared" si="238"/>
        <v>D</v>
      </c>
      <c r="FZ53" s="310" t="str">
        <f t="shared" si="239"/>
        <v>D</v>
      </c>
      <c r="GA53" s="310" t="str">
        <f t="shared" si="240"/>
        <v>D</v>
      </c>
      <c r="GB53" s="310" t="str">
        <f t="shared" si="241"/>
        <v>D</v>
      </c>
      <c r="GC53" s="310" t="str">
        <f t="shared" si="242"/>
        <v>S</v>
      </c>
      <c r="GD53" s="310">
        <f t="shared" si="168"/>
        <v>0</v>
      </c>
      <c r="GE53" s="310">
        <f t="shared" si="169"/>
        <v>1</v>
      </c>
      <c r="GF53" s="310">
        <f t="shared" si="170"/>
        <v>0</v>
      </c>
      <c r="GG53" s="310">
        <f t="shared" si="171"/>
        <v>0</v>
      </c>
      <c r="GH53" s="310">
        <f t="shared" si="172"/>
        <v>0</v>
      </c>
      <c r="GI53" s="310" t="str">
        <f t="shared" si="173"/>
        <v/>
      </c>
      <c r="GJ53" s="69" t="str">
        <f t="shared" si="243"/>
        <v>SUPPL.</v>
      </c>
      <c r="GK53" s="63">
        <f>IF(details!CT53="","",details!CT53)</f>
        <v>130</v>
      </c>
      <c r="GL53" s="64" t="str">
        <f>IF(details!CU53="","",details!CU53)</f>
        <v/>
      </c>
      <c r="GM53" s="63">
        <f>IF(details!CX53="","",details!CX53)</f>
        <v>206</v>
      </c>
      <c r="GN53" s="64" t="str">
        <f>IF(details!CY53="","",details!CY53)</f>
        <v/>
      </c>
      <c r="GO53" s="63">
        <f>IF(details!DB53="","",details!DB53)</f>
        <v>264</v>
      </c>
      <c r="GP53" s="64" t="str">
        <f>IF(details!DC53="","",details!DC53)</f>
        <v/>
      </c>
      <c r="GQ53" s="63">
        <f>IF(details!DF53="","",details!DF53)</f>
        <v>316</v>
      </c>
      <c r="GR53" s="64" t="str">
        <f>IF(details!DG53="","",details!DG53)</f>
        <v/>
      </c>
      <c r="GS53" s="63">
        <f>IF(details!DJ53="","",details!DJ53)</f>
        <v>362</v>
      </c>
      <c r="GT53" s="64">
        <f>IF(details!DK53="","",details!DK53)</f>
        <v>0</v>
      </c>
      <c r="GU53" s="274">
        <f t="shared" si="207"/>
        <v>0</v>
      </c>
      <c r="GV53" s="242" t="str">
        <f t="shared" si="244"/>
        <v>D</v>
      </c>
      <c r="GW53" s="242" t="str">
        <f t="shared" si="174"/>
        <v/>
      </c>
      <c r="GX53" s="353" t="str">
        <f t="shared" si="245"/>
        <v/>
      </c>
      <c r="GY53" s="242" t="str">
        <f t="shared" si="246"/>
        <v>D</v>
      </c>
      <c r="GZ53" s="72" t="str">
        <f t="shared" si="175"/>
        <v/>
      </c>
      <c r="HA53" s="353" t="str">
        <f t="shared" si="247"/>
        <v/>
      </c>
      <c r="HB53" s="73" t="str">
        <f t="shared" si="248"/>
        <v>D</v>
      </c>
      <c r="HC53" s="242" t="str">
        <f t="shared" si="249"/>
        <v/>
      </c>
      <c r="HD53" s="242" t="str">
        <f t="shared" si="250"/>
        <v>D</v>
      </c>
      <c r="HE53" s="242" t="str">
        <f t="shared" si="251"/>
        <v/>
      </c>
      <c r="HF53" s="242" t="str">
        <f t="shared" si="252"/>
        <v/>
      </c>
      <c r="HG53" s="276" t="str">
        <f t="shared" si="253"/>
        <v/>
      </c>
      <c r="HH53" s="242" t="str">
        <f t="shared" si="254"/>
        <v/>
      </c>
      <c r="HI53" s="242" t="str">
        <f t="shared" si="255"/>
        <v/>
      </c>
      <c r="HJ53" s="242" t="str">
        <f t="shared" si="256"/>
        <v/>
      </c>
      <c r="HK53" s="242" t="str">
        <f t="shared" si="257"/>
        <v/>
      </c>
      <c r="HL53" s="353" t="str">
        <f t="shared" si="258"/>
        <v/>
      </c>
      <c r="HM53" s="73" t="str">
        <f t="shared" si="259"/>
        <v>D</v>
      </c>
      <c r="HN53" s="242" t="str">
        <f t="shared" si="260"/>
        <v/>
      </c>
      <c r="HO53" s="242" t="str">
        <f t="shared" si="261"/>
        <v>D</v>
      </c>
      <c r="HP53" s="242" t="str">
        <f t="shared" si="262"/>
        <v/>
      </c>
      <c r="HQ53" s="242" t="str">
        <f t="shared" si="263"/>
        <v/>
      </c>
      <c r="HR53" s="354" t="str">
        <f t="shared" si="264"/>
        <v/>
      </c>
      <c r="HS53" s="302" t="str">
        <f t="shared" si="265"/>
        <v/>
      </c>
      <c r="HT53" s="242" t="str">
        <f t="shared" si="266"/>
        <v/>
      </c>
      <c r="HU53" s="242" t="str">
        <f t="shared" si="267"/>
        <v/>
      </c>
      <c r="HV53" s="242" t="str">
        <f t="shared" si="268"/>
        <v/>
      </c>
      <c r="HW53" s="353" t="str">
        <f t="shared" si="269"/>
        <v/>
      </c>
      <c r="HX53" s="73" t="str">
        <f t="shared" si="270"/>
        <v>S</v>
      </c>
      <c r="HY53" s="242" t="str">
        <f t="shared" si="271"/>
        <v/>
      </c>
      <c r="HZ53" s="242" t="str">
        <f t="shared" si="272"/>
        <v>S</v>
      </c>
      <c r="IA53" s="242" t="str">
        <f t="shared" si="273"/>
        <v/>
      </c>
      <c r="IB53" s="242" t="str">
        <f t="shared" si="274"/>
        <v/>
      </c>
      <c r="IC53" s="242" t="str">
        <f t="shared" si="275"/>
        <v/>
      </c>
      <c r="ID53" s="242" t="str">
        <f t="shared" si="276"/>
        <v/>
      </c>
      <c r="IE53" s="242" t="str">
        <f t="shared" si="277"/>
        <v/>
      </c>
      <c r="IF53" s="242" t="str">
        <f t="shared" si="278"/>
        <v/>
      </c>
      <c r="IG53" s="242" t="str">
        <f t="shared" si="279"/>
        <v/>
      </c>
      <c r="IH53" s="353" t="str">
        <f t="shared" si="280"/>
        <v/>
      </c>
      <c r="II53" s="242" t="str">
        <f t="shared" si="281"/>
        <v>A</v>
      </c>
      <c r="IJ53" s="242" t="str">
        <f t="shared" si="282"/>
        <v>A</v>
      </c>
      <c r="IK53" s="242" t="str">
        <f t="shared" si="283"/>
        <v xml:space="preserve">    </v>
      </c>
      <c r="IL53" s="242" t="str">
        <f t="shared" si="284"/>
        <v xml:space="preserve">    MATHEMATICS</v>
      </c>
      <c r="IM53" s="242" t="str">
        <f t="shared" si="285"/>
        <v xml:space="preserve">    </v>
      </c>
      <c r="IN53" s="242" t="str">
        <f t="shared" si="286"/>
        <v xml:space="preserve">        </v>
      </c>
      <c r="IO53" s="242" t="str">
        <f t="shared" si="287"/>
        <v xml:space="preserve">HINDI COMPULSORY  PHYSICS CHEMISTRY </v>
      </c>
      <c r="IP53" s="242" t="str">
        <f t="shared" si="288"/>
        <v>SUPPL.</v>
      </c>
      <c r="IQ53" s="62">
        <f t="shared" si="295"/>
        <v>898</v>
      </c>
      <c r="IR53" s="68">
        <f t="shared" si="289"/>
        <v>89.8</v>
      </c>
      <c r="IS53" s="242" t="str">
        <f t="shared" si="290"/>
        <v/>
      </c>
      <c r="IT53" s="70" t="str">
        <f t="shared" si="291"/>
        <v/>
      </c>
      <c r="IU53" s="71" t="str" cm="1">
        <f t="array" ref="IU53">IF(IT53="","",SUMPRODUCT((IT53&lt;IT$9:IT$108)/COUNTIF(IT$9:IT$108,IT$9:IT$108)))</f>
        <v/>
      </c>
      <c r="IV53" s="242" t="str">
        <f>IF(OR(IP53="SUPPL.",IP53="RE-EXAM."),'result subject-wise'!AR53,IP53)</f>
        <v/>
      </c>
      <c r="IW53" s="355" t="str">
        <f t="shared" si="292"/>
        <v/>
      </c>
      <c r="IX53" s="356">
        <f t="shared" si="293"/>
        <v>89.8</v>
      </c>
      <c r="IY53" s="242" t="str">
        <f t="shared" si="294"/>
        <v/>
      </c>
      <c r="IZ53" s="240"/>
      <c r="JA53" s="276" t="str">
        <f t="shared" si="177"/>
        <v/>
      </c>
      <c r="JB53" s="357" t="str">
        <f>'full report'!Y1249</f>
        <v/>
      </c>
      <c r="JC53" s="352"/>
      <c r="JD53"/>
      <c r="JE53" s="283"/>
      <c r="JF53" s="283"/>
      <c r="JG53" s="283"/>
      <c r="JH53" s="283"/>
      <c r="JI53" s="283"/>
      <c r="JJ53" s="283"/>
      <c r="JK53" s="283"/>
      <c r="JL53" s="283"/>
      <c r="JM53" s="283"/>
      <c r="JN53" s="283"/>
      <c r="JO53" s="283"/>
      <c r="JP53" s="283"/>
      <c r="JQ53" s="283"/>
      <c r="JR53" s="283"/>
      <c r="JS53" s="276"/>
      <c r="JT53" s="276"/>
      <c r="JU53" s="276"/>
      <c r="JV53" s="276"/>
      <c r="JW53" s="276"/>
      <c r="JX53" s="276"/>
      <c r="JY53" s="276"/>
      <c r="JZ53" s="276"/>
      <c r="KA53" s="276"/>
      <c r="KB53" s="276"/>
      <c r="KC53" s="276"/>
      <c r="KD53" s="276"/>
      <c r="KE53" s="276"/>
      <c r="KF53" s="276"/>
      <c r="KG53" s="276"/>
      <c r="KH53" s="276"/>
      <c r="KI53" s="276"/>
      <c r="KJ53" s="276"/>
      <c r="KK53" s="276"/>
      <c r="KL53" s="276"/>
      <c r="KM53" s="276"/>
      <c r="KN53" s="276"/>
      <c r="KO53" s="276"/>
      <c r="KP53" s="276"/>
      <c r="KQ53" s="276"/>
      <c r="KR53" s="276"/>
      <c r="KS53" s="276"/>
      <c r="KT53" s="276"/>
      <c r="KU53" s="276"/>
      <c r="KV53" s="276"/>
    </row>
    <row r="54" spans="1:308" s="359" customFormat="1" ht="13" customHeight="1">
      <c r="A54" s="313" t="str">
        <f>IF(details!A54="","",details!A54)</f>
        <v/>
      </c>
      <c r="B54" s="242" t="str">
        <f>IF(details!B54="","",details!B54)</f>
        <v/>
      </c>
      <c r="C54" s="242" t="str">
        <f>IF(details!C54="","",details!C54)</f>
        <v/>
      </c>
      <c r="D54" s="242" t="str">
        <f>IF(details!D54="","",details!D54)</f>
        <v/>
      </c>
      <c r="E54" s="304">
        <f>IF(details!E54="","",details!E54)</f>
        <v>11146</v>
      </c>
      <c r="F54" s="67" t="str">
        <f>IF(details!F54="","",details!F54)</f>
        <v/>
      </c>
      <c r="G54" s="83" t="str">
        <f>IF(details!G54="","",details!G54)</f>
        <v>A 046</v>
      </c>
      <c r="H54" s="83" t="str">
        <f>IF(details!H54="","",details!H54)</f>
        <v>B 046</v>
      </c>
      <c r="I54" s="83" t="str">
        <f>IF(details!I54="","",details!I54)</f>
        <v>C 046</v>
      </c>
      <c r="J54" s="242">
        <f>IF(details!J54="","",details!J54)</f>
        <v>10</v>
      </c>
      <c r="K54" s="242">
        <f>IF(details!K54="","",details!K54)</f>
        <v>10</v>
      </c>
      <c r="L54" s="242">
        <f>IF(details!L54="","",details!L54)</f>
        <v>8</v>
      </c>
      <c r="M54" s="151">
        <f t="shared" si="93"/>
        <v>28</v>
      </c>
      <c r="N54" s="479">
        <f>IF(details!M54="","",details!M54)</f>
        <v>2</v>
      </c>
      <c r="O54" s="242">
        <f>IF(details!N54="","",details!N54)</f>
        <v>70</v>
      </c>
      <c r="P54" s="151">
        <f t="shared" si="94"/>
        <v>100</v>
      </c>
      <c r="Q54" s="242">
        <f>IF(details!O54="","",details!O54)</f>
        <v>100</v>
      </c>
      <c r="R54" s="298">
        <f t="shared" si="95"/>
        <v>200</v>
      </c>
      <c r="S54" s="310">
        <f t="shared" si="211"/>
        <v>0</v>
      </c>
      <c r="T54" s="61">
        <f t="shared" si="20"/>
        <v>200</v>
      </c>
      <c r="U54" s="310" t="str">
        <f t="shared" si="230"/>
        <v/>
      </c>
      <c r="V54" s="310" t="str">
        <f t="shared" si="21"/>
        <v>P</v>
      </c>
      <c r="W54" s="310" t="str">
        <f t="shared" si="231"/>
        <v>D</v>
      </c>
      <c r="X54" s="242">
        <f>IF(details!P54="","",details!P54)</f>
        <v>10</v>
      </c>
      <c r="Y54" s="242">
        <f>IF(details!Q54="","",details!Q54)</f>
        <v>10</v>
      </c>
      <c r="Z54" s="242">
        <f>IF(details!R54="","",details!R54)</f>
        <v>8</v>
      </c>
      <c r="AA54" s="151">
        <f t="shared" si="96"/>
        <v>28</v>
      </c>
      <c r="AB54" s="479">
        <f>IF(details!S54="","",details!S54)</f>
        <v>2</v>
      </c>
      <c r="AC54" s="242">
        <f>IF(details!T54="","",details!T54)</f>
        <v>70</v>
      </c>
      <c r="AD54" s="151">
        <f t="shared" si="97"/>
        <v>100</v>
      </c>
      <c r="AE54" s="242">
        <f>IF(details!U54="","",details!U54)</f>
        <v>100</v>
      </c>
      <c r="AF54" s="298">
        <f t="shared" si="98"/>
        <v>200</v>
      </c>
      <c r="AG54" s="310">
        <f t="shared" si="210"/>
        <v>0</v>
      </c>
      <c r="AH54" s="61">
        <f t="shared" si="22"/>
        <v>200</v>
      </c>
      <c r="AI54" s="310" t="str">
        <f t="shared" si="232"/>
        <v/>
      </c>
      <c r="AJ54" s="310" t="str">
        <f t="shared" si="99"/>
        <v>P</v>
      </c>
      <c r="AK54" s="310" t="str">
        <f t="shared" si="100"/>
        <v>D</v>
      </c>
      <c r="AL54" s="242" t="str">
        <f>IF(details!V54="","",details!V54)</f>
        <v>b</v>
      </c>
      <c r="AM54" s="83" t="str">
        <f t="shared" si="101"/>
        <v>PHYSICS</v>
      </c>
      <c r="AN54" s="242">
        <f>IF(details!W54="","",details!W54)</f>
        <v>10</v>
      </c>
      <c r="AO54" s="242">
        <f>IF(details!X54="","",details!X54)</f>
        <v>10</v>
      </c>
      <c r="AP54" s="242">
        <f>IF(details!Y54="","",details!Y54)</f>
        <v>9</v>
      </c>
      <c r="AQ54" s="151">
        <f t="shared" si="102"/>
        <v>29</v>
      </c>
      <c r="AR54" s="479">
        <f>IF(details!Z54="","",details!Z54)</f>
        <v>1</v>
      </c>
      <c r="AS54" s="242">
        <f>IF(details!AA54="","",details!AA54)</f>
        <v>30</v>
      </c>
      <c r="AT54" s="242">
        <f>IF(details!AB54="","",details!AB54)</f>
        <v>20</v>
      </c>
      <c r="AU54" s="151">
        <f t="shared" si="103"/>
        <v>50</v>
      </c>
      <c r="AV54" s="482">
        <f t="shared" si="23"/>
        <v>60</v>
      </c>
      <c r="AW54" s="482">
        <f t="shared" si="24"/>
        <v>80</v>
      </c>
      <c r="AX54" s="242">
        <f>IF(details!AC54="","",details!AC54)</f>
        <v>70</v>
      </c>
      <c r="AY54" s="242">
        <f>IF(details!AD54="","",details!AD54)</f>
        <v>30</v>
      </c>
      <c r="AZ54" s="151">
        <f t="shared" si="104"/>
        <v>100</v>
      </c>
      <c r="BA54" s="151">
        <f t="shared" si="105"/>
        <v>130</v>
      </c>
      <c r="BB54" s="151">
        <f t="shared" si="106"/>
        <v>50</v>
      </c>
      <c r="BC54" s="304">
        <f t="shared" si="107"/>
        <v>180</v>
      </c>
      <c r="BD54" s="263">
        <f t="shared" si="108"/>
        <v>0</v>
      </c>
      <c r="BE54" s="310">
        <f t="shared" si="109"/>
        <v>0</v>
      </c>
      <c r="BF54" s="61">
        <f t="shared" si="212"/>
        <v>70</v>
      </c>
      <c r="BG54" s="61">
        <f t="shared" si="110"/>
        <v>30</v>
      </c>
      <c r="BH54" s="61">
        <f t="shared" si="111"/>
        <v>20</v>
      </c>
      <c r="BI54" s="61">
        <f t="shared" si="213"/>
        <v>150</v>
      </c>
      <c r="BJ54" s="61">
        <f t="shared" si="214"/>
        <v>50</v>
      </c>
      <c r="BK54" s="263">
        <f t="shared" si="215"/>
        <v>200</v>
      </c>
      <c r="BL54" s="310" t="str">
        <f t="shared" si="216"/>
        <v/>
      </c>
      <c r="BM54" s="61" t="str">
        <f t="shared" si="217"/>
        <v>P</v>
      </c>
      <c r="BN54" s="61" t="str">
        <f t="shared" si="218"/>
        <v>P</v>
      </c>
      <c r="BO54" s="310" t="str">
        <f t="shared" si="219"/>
        <v>D</v>
      </c>
      <c r="BP54" s="242" t="str">
        <f>IF(details!AE54="","",details!AE54)</f>
        <v>b</v>
      </c>
      <c r="BQ54" s="83" t="str">
        <f t="shared" si="112"/>
        <v>CHEMISTRY</v>
      </c>
      <c r="BR54" s="242">
        <f>IF(details!AF54="","",details!AF54)</f>
        <v>10</v>
      </c>
      <c r="BS54" s="242">
        <f>IF(details!AG54="","",details!AG54)</f>
        <v>10</v>
      </c>
      <c r="BT54" s="242">
        <f>IF(details!AH54="","",details!AH54)</f>
        <v>9</v>
      </c>
      <c r="BU54" s="151">
        <f t="shared" si="113"/>
        <v>29</v>
      </c>
      <c r="BV54" s="479">
        <f>IF(details!AI54="","",details!AI54)</f>
        <v>1</v>
      </c>
      <c r="BW54" s="242">
        <f>IF(details!AJ54="","",details!AJ54)</f>
        <v>50</v>
      </c>
      <c r="BX54" s="242">
        <f>IF(details!AK54="","",details!AK54)</f>
        <v>20</v>
      </c>
      <c r="BY54" s="151">
        <f t="shared" si="114"/>
        <v>70</v>
      </c>
      <c r="BZ54" s="482">
        <f t="shared" si="115"/>
        <v>80</v>
      </c>
      <c r="CA54" s="482">
        <f t="shared" si="116"/>
        <v>100</v>
      </c>
      <c r="CB54" s="242">
        <f>IF(details!AL54="","",details!AL54)</f>
        <v>70</v>
      </c>
      <c r="CC54" s="242">
        <f>IF(details!AM54="","",details!AM54)</f>
        <v>30</v>
      </c>
      <c r="CD54" s="151">
        <f t="shared" si="117"/>
        <v>100</v>
      </c>
      <c r="CE54" s="151">
        <f t="shared" si="118"/>
        <v>150</v>
      </c>
      <c r="CF54" s="151">
        <f t="shared" si="119"/>
        <v>50</v>
      </c>
      <c r="CG54" s="304">
        <f t="shared" si="233"/>
        <v>200</v>
      </c>
      <c r="CH54" s="263">
        <f t="shared" si="220"/>
        <v>0</v>
      </c>
      <c r="CI54" s="310">
        <f t="shared" si="221"/>
        <v>0</v>
      </c>
      <c r="CJ54" s="61">
        <f t="shared" si="222"/>
        <v>70</v>
      </c>
      <c r="CK54" s="61">
        <f t="shared" si="234"/>
        <v>30</v>
      </c>
      <c r="CL54" s="61">
        <f t="shared" si="120"/>
        <v>20</v>
      </c>
      <c r="CM54" s="61">
        <f t="shared" si="223"/>
        <v>150</v>
      </c>
      <c r="CN54" s="61">
        <f t="shared" si="224"/>
        <v>50</v>
      </c>
      <c r="CO54" s="263">
        <f t="shared" si="225"/>
        <v>200</v>
      </c>
      <c r="CP54" s="310" t="str">
        <f t="shared" si="226"/>
        <v/>
      </c>
      <c r="CQ54" s="61" t="str">
        <f t="shared" si="227"/>
        <v>P</v>
      </c>
      <c r="CR54" s="61" t="str">
        <f t="shared" si="228"/>
        <v>P</v>
      </c>
      <c r="CS54" s="310" t="str">
        <f t="shared" si="25"/>
        <v>D</v>
      </c>
      <c r="CT54" s="242" t="str">
        <f>IF(details!AN54="","",details!AN54)</f>
        <v>b</v>
      </c>
      <c r="CU54" s="83" t="str">
        <f t="shared" si="121"/>
        <v>MATHEMATICS</v>
      </c>
      <c r="CV54" s="242">
        <f>IF(details!AO54="","",details!AO54)</f>
        <v>10</v>
      </c>
      <c r="CW54" s="242">
        <f>IF(details!AP54="","",details!AP54)</f>
        <v>10</v>
      </c>
      <c r="CX54" s="242">
        <f>IF(details!AQ54="","",details!AQ54)</f>
        <v>9</v>
      </c>
      <c r="CY54" s="151">
        <f t="shared" si="122"/>
        <v>29</v>
      </c>
      <c r="CZ54" s="479">
        <f>IF(details!AR54="","",details!AR54)</f>
        <v>1</v>
      </c>
      <c r="DA54" s="242">
        <f>IF(details!AS54="","",details!AS54)</f>
        <v>70</v>
      </c>
      <c r="DB54" s="242" t="str">
        <f>IF(details!AT54="","",details!AT54)</f>
        <v/>
      </c>
      <c r="DC54" s="151">
        <f t="shared" si="123"/>
        <v>70</v>
      </c>
      <c r="DD54" s="482">
        <f t="shared" si="124"/>
        <v>100</v>
      </c>
      <c r="DE54" s="482">
        <f t="shared" si="125"/>
        <v>100</v>
      </c>
      <c r="DF54" s="242">
        <f>IF(details!AU54="","",details!AU54)</f>
        <v>18</v>
      </c>
      <c r="DG54" s="242" t="str">
        <f>IF(details!AV54="","",details!AV54)</f>
        <v/>
      </c>
      <c r="DH54" s="151">
        <f t="shared" si="204"/>
        <v>18</v>
      </c>
      <c r="DI54" s="151">
        <f t="shared" si="205"/>
        <v>118</v>
      </c>
      <c r="DJ54" s="151" t="str">
        <f t="shared" si="126"/>
        <v/>
      </c>
      <c r="DK54" s="304">
        <f t="shared" si="206"/>
        <v>118</v>
      </c>
      <c r="DL54" s="263">
        <f t="shared" si="127"/>
        <v>0</v>
      </c>
      <c r="DM54" s="310" t="str">
        <f t="shared" si="128"/>
        <v/>
      </c>
      <c r="DN54" s="61">
        <f t="shared" si="129"/>
        <v>100</v>
      </c>
      <c r="DO54" s="61" t="str">
        <f t="shared" si="26"/>
        <v/>
      </c>
      <c r="DP54" s="61" t="str">
        <f t="shared" si="27"/>
        <v/>
      </c>
      <c r="DQ54" s="61">
        <f t="shared" si="130"/>
        <v>200</v>
      </c>
      <c r="DR54" s="61" t="str">
        <f t="shared" si="131"/>
        <v/>
      </c>
      <c r="DS54" s="263">
        <f t="shared" si="235"/>
        <v>200</v>
      </c>
      <c r="DT54" s="310" t="str">
        <f t="shared" si="132"/>
        <v/>
      </c>
      <c r="DU54" s="61" t="str">
        <f t="shared" si="133"/>
        <v>S</v>
      </c>
      <c r="DV54" s="61" t="str">
        <f t="shared" si="134"/>
        <v/>
      </c>
      <c r="DW54" s="310" t="str">
        <f t="shared" si="135"/>
        <v>S</v>
      </c>
      <c r="DX54" s="61">
        <f t="shared" si="229"/>
        <v>0</v>
      </c>
      <c r="DY54" s="242" t="str">
        <f>IF(details!AW54="","",details!AW54)</f>
        <v>a</v>
      </c>
      <c r="DZ54" s="83" t="str">
        <f t="shared" si="136"/>
        <v>BIOLOGY</v>
      </c>
      <c r="EA54" s="242">
        <f>IF(details!AX54="","",details!AX54)</f>
        <v>10</v>
      </c>
      <c r="EB54" s="242">
        <f>IF(details!AY54="","",details!AY54)</f>
        <v>10</v>
      </c>
      <c r="EC54" s="242">
        <f>IF(details!AZ54="","",details!AZ54)</f>
        <v>10</v>
      </c>
      <c r="ED54" s="151">
        <f t="shared" si="137"/>
        <v>30</v>
      </c>
      <c r="EE54" s="242" t="str">
        <f>IF(details!BA54="","",details!BA54)</f>
        <v/>
      </c>
      <c r="EF54" s="242">
        <f>IF(details!BB54="","",details!BB54)</f>
        <v>50</v>
      </c>
      <c r="EG54" s="242">
        <f>IF(details!BC54="","",details!BC54)</f>
        <v>20</v>
      </c>
      <c r="EH54" s="151">
        <f t="shared" si="138"/>
        <v>70</v>
      </c>
      <c r="EI54" s="482">
        <f t="shared" si="139"/>
        <v>80</v>
      </c>
      <c r="EJ54" s="482">
        <f t="shared" si="140"/>
        <v>100</v>
      </c>
      <c r="EK54" s="242">
        <f>IF(details!BD54="","",details!BD54)</f>
        <v>70</v>
      </c>
      <c r="EL54" s="242">
        <f>IF(details!BE54="","",details!BE54)</f>
        <v>30</v>
      </c>
      <c r="EM54" s="151">
        <f t="shared" si="141"/>
        <v>100</v>
      </c>
      <c r="EN54" s="151">
        <f t="shared" si="142"/>
        <v>150</v>
      </c>
      <c r="EO54" s="151">
        <f t="shared" si="143"/>
        <v>50</v>
      </c>
      <c r="EP54" s="304">
        <f t="shared" si="144"/>
        <v>200</v>
      </c>
      <c r="EQ54" s="263">
        <f t="shared" si="145"/>
        <v>0</v>
      </c>
      <c r="ER54" s="310">
        <f t="shared" si="146"/>
        <v>0</v>
      </c>
      <c r="ES54" s="61">
        <f t="shared" si="147"/>
        <v>70</v>
      </c>
      <c r="ET54" s="61">
        <f t="shared" si="148"/>
        <v>30</v>
      </c>
      <c r="EU54" s="61">
        <f t="shared" si="149"/>
        <v>20</v>
      </c>
      <c r="EV54" s="61">
        <f t="shared" si="150"/>
        <v>150</v>
      </c>
      <c r="EW54" s="61">
        <f t="shared" si="151"/>
        <v>50</v>
      </c>
      <c r="EX54" s="263">
        <f t="shared" si="152"/>
        <v>200</v>
      </c>
      <c r="EY54" s="310"/>
      <c r="EZ54" s="61" t="str">
        <f t="shared" si="153"/>
        <v>P</v>
      </c>
      <c r="FA54" s="61" t="str">
        <f t="shared" si="154"/>
        <v>P</v>
      </c>
      <c r="FB54" s="310" t="str">
        <f t="shared" si="155"/>
        <v>I</v>
      </c>
      <c r="FC54" s="242">
        <f>IF(details!BF54="","",details!BF54)</f>
        <v>10</v>
      </c>
      <c r="FD54" s="242">
        <f>IF(details!BG54="","",details!BG54)</f>
        <v>10</v>
      </c>
      <c r="FE54" s="242">
        <f>IF(details!BH54="","",details!BH54)</f>
        <v>10</v>
      </c>
      <c r="FF54" s="151">
        <f t="shared" si="156"/>
        <v>30</v>
      </c>
      <c r="FG54" s="242">
        <f>IF(details!BI54="","",details!BI54)</f>
        <v>70</v>
      </c>
      <c r="FH54" s="151">
        <f t="shared" si="157"/>
        <v>100</v>
      </c>
      <c r="FI54" s="242">
        <f>IF(details!BJ54="","",details!BJ54)</f>
        <v>100</v>
      </c>
      <c r="FJ54" s="298">
        <f t="shared" si="158"/>
        <v>200</v>
      </c>
      <c r="FK54" s="310">
        <f t="shared" si="159"/>
        <v>0</v>
      </c>
      <c r="FL54" s="310">
        <f t="shared" si="160"/>
        <v>0</v>
      </c>
      <c r="FM54" s="61">
        <f t="shared" si="161"/>
        <v>200</v>
      </c>
      <c r="FN54" s="310" t="str">
        <f t="shared" si="162"/>
        <v/>
      </c>
      <c r="FO54" s="310" t="str">
        <f t="shared" si="236"/>
        <v>A</v>
      </c>
      <c r="FP54" s="242">
        <f>IF(details!BK54="","",details!BK54)</f>
        <v>30</v>
      </c>
      <c r="FQ54" s="242">
        <f>IF(details!BL54="","",details!BL54)</f>
        <v>30</v>
      </c>
      <c r="FR54" s="242">
        <f>IF(details!BM54="","",details!BM54)</f>
        <v>40</v>
      </c>
      <c r="FS54" s="298">
        <f t="shared" si="163"/>
        <v>100</v>
      </c>
      <c r="FT54" s="310">
        <f t="shared" si="164"/>
        <v>0</v>
      </c>
      <c r="FU54" s="310">
        <f t="shared" si="165"/>
        <v>0</v>
      </c>
      <c r="FV54" s="61">
        <f t="shared" si="166"/>
        <v>100</v>
      </c>
      <c r="FW54" s="310" t="str">
        <f t="shared" si="167"/>
        <v/>
      </c>
      <c r="FX54" s="310" t="str">
        <f t="shared" si="237"/>
        <v>A</v>
      </c>
      <c r="FY54" s="310" t="str">
        <f t="shared" si="238"/>
        <v>D</v>
      </c>
      <c r="FZ54" s="310" t="str">
        <f t="shared" si="239"/>
        <v>D</v>
      </c>
      <c r="GA54" s="310" t="str">
        <f t="shared" si="240"/>
        <v>D</v>
      </c>
      <c r="GB54" s="310" t="str">
        <f t="shared" si="241"/>
        <v>D</v>
      </c>
      <c r="GC54" s="310" t="str">
        <f t="shared" si="242"/>
        <v>S</v>
      </c>
      <c r="GD54" s="310">
        <f t="shared" si="168"/>
        <v>0</v>
      </c>
      <c r="GE54" s="310">
        <f t="shared" si="169"/>
        <v>1</v>
      </c>
      <c r="GF54" s="310">
        <f t="shared" si="170"/>
        <v>0</v>
      </c>
      <c r="GG54" s="310">
        <f t="shared" si="171"/>
        <v>0</v>
      </c>
      <c r="GH54" s="310">
        <f t="shared" si="172"/>
        <v>0</v>
      </c>
      <c r="GI54" s="310" t="str">
        <f t="shared" si="173"/>
        <v/>
      </c>
      <c r="GJ54" s="69" t="str">
        <f t="shared" si="243"/>
        <v>SUPPL.</v>
      </c>
      <c r="GK54" s="63">
        <f>IF(details!CT54="","",details!CT54)</f>
        <v>130</v>
      </c>
      <c r="GL54" s="64" t="str">
        <f>IF(details!CU54="","",details!CU54)</f>
        <v/>
      </c>
      <c r="GM54" s="63">
        <f>IF(details!CX54="","",details!CX54)</f>
        <v>206</v>
      </c>
      <c r="GN54" s="64" t="str">
        <f>IF(details!CY54="","",details!CY54)</f>
        <v/>
      </c>
      <c r="GO54" s="63">
        <f>IF(details!DB54="","",details!DB54)</f>
        <v>264</v>
      </c>
      <c r="GP54" s="64" t="str">
        <f>IF(details!DC54="","",details!DC54)</f>
        <v/>
      </c>
      <c r="GQ54" s="63">
        <f>IF(details!DF54="","",details!DF54)</f>
        <v>316</v>
      </c>
      <c r="GR54" s="64" t="str">
        <f>IF(details!DG54="","",details!DG54)</f>
        <v/>
      </c>
      <c r="GS54" s="63">
        <f>IF(details!DJ54="","",details!DJ54)</f>
        <v>362</v>
      </c>
      <c r="GT54" s="64">
        <f>IF(details!DK54="","",details!DK54)</f>
        <v>0</v>
      </c>
      <c r="GU54" s="274">
        <f t="shared" si="207"/>
        <v>0</v>
      </c>
      <c r="GV54" s="242" t="str">
        <f t="shared" si="244"/>
        <v>D</v>
      </c>
      <c r="GW54" s="242" t="str">
        <f t="shared" si="174"/>
        <v/>
      </c>
      <c r="GX54" s="353" t="str">
        <f t="shared" si="245"/>
        <v/>
      </c>
      <c r="GY54" s="242" t="str">
        <f t="shared" si="246"/>
        <v>D</v>
      </c>
      <c r="GZ54" s="72" t="str">
        <f t="shared" si="175"/>
        <v/>
      </c>
      <c r="HA54" s="353" t="str">
        <f t="shared" si="247"/>
        <v/>
      </c>
      <c r="HB54" s="73" t="str">
        <f t="shared" si="248"/>
        <v>D</v>
      </c>
      <c r="HC54" s="242" t="str">
        <f t="shared" si="249"/>
        <v/>
      </c>
      <c r="HD54" s="242" t="str">
        <f t="shared" si="250"/>
        <v>D</v>
      </c>
      <c r="HE54" s="242" t="str">
        <f t="shared" si="251"/>
        <v/>
      </c>
      <c r="HF54" s="242" t="str">
        <f t="shared" si="252"/>
        <v/>
      </c>
      <c r="HG54" s="276" t="str">
        <f t="shared" si="253"/>
        <v/>
      </c>
      <c r="HH54" s="242" t="str">
        <f t="shared" si="254"/>
        <v/>
      </c>
      <c r="HI54" s="242" t="str">
        <f t="shared" si="255"/>
        <v/>
      </c>
      <c r="HJ54" s="242" t="str">
        <f t="shared" si="256"/>
        <v/>
      </c>
      <c r="HK54" s="242" t="str">
        <f t="shared" si="257"/>
        <v/>
      </c>
      <c r="HL54" s="353" t="str">
        <f t="shared" si="258"/>
        <v/>
      </c>
      <c r="HM54" s="73" t="str">
        <f t="shared" si="259"/>
        <v>D</v>
      </c>
      <c r="HN54" s="242" t="str">
        <f t="shared" si="260"/>
        <v/>
      </c>
      <c r="HO54" s="242" t="str">
        <f t="shared" si="261"/>
        <v>D</v>
      </c>
      <c r="HP54" s="242" t="str">
        <f t="shared" si="262"/>
        <v/>
      </c>
      <c r="HQ54" s="242" t="str">
        <f t="shared" si="263"/>
        <v/>
      </c>
      <c r="HR54" s="354" t="str">
        <f t="shared" si="264"/>
        <v/>
      </c>
      <c r="HS54" s="302" t="str">
        <f t="shared" si="265"/>
        <v/>
      </c>
      <c r="HT54" s="242" t="str">
        <f t="shared" si="266"/>
        <v/>
      </c>
      <c r="HU54" s="242" t="str">
        <f t="shared" si="267"/>
        <v/>
      </c>
      <c r="HV54" s="242" t="str">
        <f t="shared" si="268"/>
        <v/>
      </c>
      <c r="HW54" s="353" t="str">
        <f t="shared" si="269"/>
        <v/>
      </c>
      <c r="HX54" s="73" t="str">
        <f t="shared" si="270"/>
        <v>S</v>
      </c>
      <c r="HY54" s="242" t="str">
        <f t="shared" si="271"/>
        <v/>
      </c>
      <c r="HZ54" s="242" t="str">
        <f t="shared" si="272"/>
        <v>S</v>
      </c>
      <c r="IA54" s="242" t="str">
        <f t="shared" si="273"/>
        <v/>
      </c>
      <c r="IB54" s="242" t="str">
        <f t="shared" si="274"/>
        <v/>
      </c>
      <c r="IC54" s="242" t="str">
        <f t="shared" si="275"/>
        <v/>
      </c>
      <c r="ID54" s="242" t="str">
        <f t="shared" si="276"/>
        <v/>
      </c>
      <c r="IE54" s="242" t="str">
        <f t="shared" si="277"/>
        <v/>
      </c>
      <c r="IF54" s="242" t="str">
        <f t="shared" si="278"/>
        <v/>
      </c>
      <c r="IG54" s="242" t="str">
        <f t="shared" si="279"/>
        <v/>
      </c>
      <c r="IH54" s="353" t="str">
        <f t="shared" si="280"/>
        <v/>
      </c>
      <c r="II54" s="242" t="str">
        <f t="shared" si="281"/>
        <v>A</v>
      </c>
      <c r="IJ54" s="242" t="str">
        <f t="shared" si="282"/>
        <v>A</v>
      </c>
      <c r="IK54" s="242" t="str">
        <f t="shared" si="283"/>
        <v xml:space="preserve">    </v>
      </c>
      <c r="IL54" s="242" t="str">
        <f t="shared" si="284"/>
        <v xml:space="preserve">    MATHEMATICS</v>
      </c>
      <c r="IM54" s="242" t="str">
        <f t="shared" si="285"/>
        <v xml:space="preserve">    </v>
      </c>
      <c r="IN54" s="242" t="str">
        <f t="shared" si="286"/>
        <v xml:space="preserve">        </v>
      </c>
      <c r="IO54" s="242" t="str">
        <f t="shared" si="287"/>
        <v xml:space="preserve">HINDI COMPULSORY  PHYSICS CHEMISTRY </v>
      </c>
      <c r="IP54" s="242" t="str">
        <f t="shared" si="288"/>
        <v>SUPPL.</v>
      </c>
      <c r="IQ54" s="62">
        <f t="shared" si="295"/>
        <v>898</v>
      </c>
      <c r="IR54" s="68">
        <f t="shared" si="289"/>
        <v>89.8</v>
      </c>
      <c r="IS54" s="242" t="str">
        <f t="shared" si="290"/>
        <v/>
      </c>
      <c r="IT54" s="70" t="str">
        <f t="shared" si="291"/>
        <v/>
      </c>
      <c r="IU54" s="71" t="str" cm="1">
        <f t="array" ref="IU54">IF(IT54="","",SUMPRODUCT((IT54&lt;IT$9:IT$108)/COUNTIF(IT$9:IT$108,IT$9:IT$108)))</f>
        <v/>
      </c>
      <c r="IV54" s="242" t="str">
        <f>IF(OR(IP54="SUPPL.",IP54="RE-EXAM."),'result subject-wise'!AR54,IP54)</f>
        <v/>
      </c>
      <c r="IW54" s="355" t="str">
        <f t="shared" si="292"/>
        <v/>
      </c>
      <c r="IX54" s="356">
        <f t="shared" si="293"/>
        <v>89.8</v>
      </c>
      <c r="IY54" s="242" t="str">
        <f t="shared" si="294"/>
        <v/>
      </c>
      <c r="IZ54" s="240"/>
      <c r="JA54" s="276" t="str">
        <f t="shared" si="177"/>
        <v/>
      </c>
      <c r="JB54" s="357" t="str">
        <f>'full report'!Y1277</f>
        <v/>
      </c>
      <c r="JC54" s="352"/>
      <c r="JD54"/>
      <c r="JE54" s="283"/>
      <c r="JF54" s="283"/>
      <c r="JG54" s="283"/>
      <c r="JH54" s="283"/>
      <c r="JI54" s="283"/>
      <c r="JJ54" s="283"/>
      <c r="JK54" s="283"/>
      <c r="JL54" s="283"/>
      <c r="JM54" s="283"/>
      <c r="JN54" s="283"/>
      <c r="JO54" s="283"/>
      <c r="JP54" s="283"/>
      <c r="JQ54" s="283"/>
      <c r="JR54" s="283"/>
      <c r="JS54" s="276"/>
      <c r="JT54" s="276"/>
      <c r="JU54" s="276"/>
      <c r="JV54" s="276"/>
      <c r="JW54" s="276"/>
      <c r="JX54" s="276"/>
      <c r="JY54" s="276"/>
      <c r="JZ54" s="276"/>
      <c r="KA54" s="276"/>
      <c r="KB54" s="276"/>
      <c r="KC54" s="276"/>
      <c r="KD54" s="276"/>
      <c r="KE54" s="276"/>
      <c r="KF54" s="276"/>
      <c r="KG54" s="276"/>
      <c r="KH54" s="276"/>
      <c r="KI54" s="276"/>
      <c r="KJ54" s="276"/>
      <c r="KK54" s="276"/>
      <c r="KL54" s="276"/>
      <c r="KM54" s="276"/>
      <c r="KN54" s="276"/>
      <c r="KO54" s="276"/>
      <c r="KP54" s="276"/>
      <c r="KQ54" s="276"/>
      <c r="KR54" s="276"/>
      <c r="KS54" s="276"/>
      <c r="KT54" s="276"/>
      <c r="KU54" s="276"/>
      <c r="KV54" s="276"/>
    </row>
    <row r="55" spans="1:308" s="359" customFormat="1" ht="13" customHeight="1">
      <c r="A55" s="313" t="str">
        <f>IF(details!A55="","",details!A55)</f>
        <v/>
      </c>
      <c r="B55" s="242" t="str">
        <f>IF(details!B55="","",details!B55)</f>
        <v/>
      </c>
      <c r="C55" s="242" t="str">
        <f>IF(details!C55="","",details!C55)</f>
        <v/>
      </c>
      <c r="D55" s="242" t="str">
        <f>IF(details!D55="","",details!D55)</f>
        <v/>
      </c>
      <c r="E55" s="304">
        <f>IF(details!E55="","",details!E55)</f>
        <v>11147</v>
      </c>
      <c r="F55" s="67" t="str">
        <f>IF(details!F55="","",details!F55)</f>
        <v/>
      </c>
      <c r="G55" s="83" t="str">
        <f>IF(details!G55="","",details!G55)</f>
        <v>A 047</v>
      </c>
      <c r="H55" s="83" t="str">
        <f>IF(details!H55="","",details!H55)</f>
        <v>B 047</v>
      </c>
      <c r="I55" s="83" t="str">
        <f>IF(details!I55="","",details!I55)</f>
        <v>C 047</v>
      </c>
      <c r="J55" s="242">
        <f>IF(details!J55="","",details!J55)</f>
        <v>10</v>
      </c>
      <c r="K55" s="242">
        <f>IF(details!K55="","",details!K55)</f>
        <v>10</v>
      </c>
      <c r="L55" s="242">
        <f>IF(details!L55="","",details!L55)</f>
        <v>8</v>
      </c>
      <c r="M55" s="151">
        <f t="shared" si="93"/>
        <v>28</v>
      </c>
      <c r="N55" s="479">
        <f>IF(details!M55="","",details!M55)</f>
        <v>2</v>
      </c>
      <c r="O55" s="242">
        <f>IF(details!N55="","",details!N55)</f>
        <v>70</v>
      </c>
      <c r="P55" s="151">
        <f t="shared" si="94"/>
        <v>100</v>
      </c>
      <c r="Q55" s="242">
        <f>IF(details!O55="","",details!O55)</f>
        <v>100</v>
      </c>
      <c r="R55" s="298">
        <f t="shared" si="95"/>
        <v>200</v>
      </c>
      <c r="S55" s="310">
        <f t="shared" si="211"/>
        <v>0</v>
      </c>
      <c r="T55" s="61">
        <f t="shared" si="20"/>
        <v>200</v>
      </c>
      <c r="U55" s="310" t="str">
        <f t="shared" si="230"/>
        <v/>
      </c>
      <c r="V55" s="310" t="str">
        <f t="shared" si="21"/>
        <v>P</v>
      </c>
      <c r="W55" s="310" t="str">
        <f t="shared" si="231"/>
        <v>D</v>
      </c>
      <c r="X55" s="242">
        <f>IF(details!P55="","",details!P55)</f>
        <v>10</v>
      </c>
      <c r="Y55" s="242">
        <f>IF(details!Q55="","",details!Q55)</f>
        <v>10</v>
      </c>
      <c r="Z55" s="242">
        <f>IF(details!R55="","",details!R55)</f>
        <v>8</v>
      </c>
      <c r="AA55" s="151">
        <f t="shared" si="96"/>
        <v>28</v>
      </c>
      <c r="AB55" s="479">
        <f>IF(details!S55="","",details!S55)</f>
        <v>2</v>
      </c>
      <c r="AC55" s="242">
        <f>IF(details!T55="","",details!T55)</f>
        <v>70</v>
      </c>
      <c r="AD55" s="151">
        <f t="shared" si="97"/>
        <v>100</v>
      </c>
      <c r="AE55" s="242">
        <f>IF(details!U55="","",details!U55)</f>
        <v>100</v>
      </c>
      <c r="AF55" s="298">
        <f t="shared" si="98"/>
        <v>200</v>
      </c>
      <c r="AG55" s="310">
        <f t="shared" si="210"/>
        <v>0</v>
      </c>
      <c r="AH55" s="61">
        <f t="shared" si="22"/>
        <v>200</v>
      </c>
      <c r="AI55" s="310" t="str">
        <f t="shared" si="232"/>
        <v/>
      </c>
      <c r="AJ55" s="310" t="str">
        <f t="shared" si="99"/>
        <v>P</v>
      </c>
      <c r="AK55" s="310" t="str">
        <f t="shared" si="100"/>
        <v>D</v>
      </c>
      <c r="AL55" s="242" t="str">
        <f>IF(details!V55="","",details!V55)</f>
        <v>b</v>
      </c>
      <c r="AM55" s="83" t="str">
        <f t="shared" si="101"/>
        <v>PHYSICS</v>
      </c>
      <c r="AN55" s="242">
        <f>IF(details!W55="","",details!W55)</f>
        <v>10</v>
      </c>
      <c r="AO55" s="242">
        <f>IF(details!X55="","",details!X55)</f>
        <v>10</v>
      </c>
      <c r="AP55" s="242">
        <f>IF(details!Y55="","",details!Y55)</f>
        <v>9</v>
      </c>
      <c r="AQ55" s="151">
        <f t="shared" si="102"/>
        <v>29</v>
      </c>
      <c r="AR55" s="479">
        <f>IF(details!Z55="","",details!Z55)</f>
        <v>1</v>
      </c>
      <c r="AS55" s="242">
        <f>IF(details!AA55="","",details!AA55)</f>
        <v>30</v>
      </c>
      <c r="AT55" s="242">
        <f>IF(details!AB55="","",details!AB55)</f>
        <v>20</v>
      </c>
      <c r="AU55" s="151">
        <f t="shared" si="103"/>
        <v>50</v>
      </c>
      <c r="AV55" s="482">
        <f t="shared" si="23"/>
        <v>60</v>
      </c>
      <c r="AW55" s="482">
        <f t="shared" si="24"/>
        <v>80</v>
      </c>
      <c r="AX55" s="242">
        <f>IF(details!AC55="","",details!AC55)</f>
        <v>70</v>
      </c>
      <c r="AY55" s="242">
        <f>IF(details!AD55="","",details!AD55)</f>
        <v>30</v>
      </c>
      <c r="AZ55" s="151">
        <f t="shared" si="104"/>
        <v>100</v>
      </c>
      <c r="BA55" s="151">
        <f t="shared" si="105"/>
        <v>130</v>
      </c>
      <c r="BB55" s="151">
        <f t="shared" si="106"/>
        <v>50</v>
      </c>
      <c r="BC55" s="304">
        <f t="shared" si="107"/>
        <v>180</v>
      </c>
      <c r="BD55" s="263">
        <f t="shared" si="108"/>
        <v>0</v>
      </c>
      <c r="BE55" s="310">
        <f t="shared" si="109"/>
        <v>0</v>
      </c>
      <c r="BF55" s="61">
        <f t="shared" si="212"/>
        <v>70</v>
      </c>
      <c r="BG55" s="61">
        <f t="shared" si="110"/>
        <v>30</v>
      </c>
      <c r="BH55" s="61">
        <f t="shared" si="111"/>
        <v>20</v>
      </c>
      <c r="BI55" s="61">
        <f t="shared" si="213"/>
        <v>150</v>
      </c>
      <c r="BJ55" s="61">
        <f t="shared" si="214"/>
        <v>50</v>
      </c>
      <c r="BK55" s="263">
        <f t="shared" si="215"/>
        <v>200</v>
      </c>
      <c r="BL55" s="310" t="str">
        <f t="shared" si="216"/>
        <v/>
      </c>
      <c r="BM55" s="61" t="str">
        <f t="shared" si="217"/>
        <v>P</v>
      </c>
      <c r="BN55" s="61" t="str">
        <f t="shared" si="218"/>
        <v>P</v>
      </c>
      <c r="BO55" s="310" t="str">
        <f t="shared" si="219"/>
        <v>D</v>
      </c>
      <c r="BP55" s="242" t="str">
        <f>IF(details!AE55="","",details!AE55)</f>
        <v>b</v>
      </c>
      <c r="BQ55" s="83" t="str">
        <f t="shared" si="112"/>
        <v>CHEMISTRY</v>
      </c>
      <c r="BR55" s="242">
        <f>IF(details!AF55="","",details!AF55)</f>
        <v>10</v>
      </c>
      <c r="BS55" s="242">
        <f>IF(details!AG55="","",details!AG55)</f>
        <v>10</v>
      </c>
      <c r="BT55" s="242">
        <f>IF(details!AH55="","",details!AH55)</f>
        <v>9</v>
      </c>
      <c r="BU55" s="151">
        <f t="shared" si="113"/>
        <v>29</v>
      </c>
      <c r="BV55" s="479">
        <f>IF(details!AI55="","",details!AI55)</f>
        <v>1</v>
      </c>
      <c r="BW55" s="242">
        <f>IF(details!AJ55="","",details!AJ55)</f>
        <v>50</v>
      </c>
      <c r="BX55" s="242">
        <f>IF(details!AK55="","",details!AK55)</f>
        <v>20</v>
      </c>
      <c r="BY55" s="151">
        <f t="shared" si="114"/>
        <v>70</v>
      </c>
      <c r="BZ55" s="482">
        <f t="shared" si="115"/>
        <v>80</v>
      </c>
      <c r="CA55" s="482">
        <f t="shared" si="116"/>
        <v>100</v>
      </c>
      <c r="CB55" s="242">
        <f>IF(details!AL55="","",details!AL55)</f>
        <v>70</v>
      </c>
      <c r="CC55" s="242">
        <f>IF(details!AM55="","",details!AM55)</f>
        <v>30</v>
      </c>
      <c r="CD55" s="151">
        <f t="shared" si="117"/>
        <v>100</v>
      </c>
      <c r="CE55" s="151">
        <f t="shared" si="118"/>
        <v>150</v>
      </c>
      <c r="CF55" s="151">
        <f t="shared" si="119"/>
        <v>50</v>
      </c>
      <c r="CG55" s="304">
        <f t="shared" si="233"/>
        <v>200</v>
      </c>
      <c r="CH55" s="263">
        <f t="shared" si="220"/>
        <v>0</v>
      </c>
      <c r="CI55" s="310">
        <f t="shared" si="221"/>
        <v>0</v>
      </c>
      <c r="CJ55" s="61">
        <f t="shared" si="222"/>
        <v>70</v>
      </c>
      <c r="CK55" s="61">
        <f t="shared" si="234"/>
        <v>30</v>
      </c>
      <c r="CL55" s="61">
        <f t="shared" si="120"/>
        <v>20</v>
      </c>
      <c r="CM55" s="61">
        <f t="shared" si="223"/>
        <v>150</v>
      </c>
      <c r="CN55" s="61">
        <f t="shared" si="224"/>
        <v>50</v>
      </c>
      <c r="CO55" s="263">
        <f t="shared" si="225"/>
        <v>200</v>
      </c>
      <c r="CP55" s="310" t="str">
        <f t="shared" si="226"/>
        <v/>
      </c>
      <c r="CQ55" s="61" t="str">
        <f t="shared" si="227"/>
        <v>P</v>
      </c>
      <c r="CR55" s="61" t="str">
        <f t="shared" si="228"/>
        <v>P</v>
      </c>
      <c r="CS55" s="310" t="str">
        <f t="shared" si="25"/>
        <v>D</v>
      </c>
      <c r="CT55" s="242" t="str">
        <f>IF(details!AN55="","",details!AN55)</f>
        <v>b</v>
      </c>
      <c r="CU55" s="83" t="str">
        <f t="shared" si="121"/>
        <v>MATHEMATICS</v>
      </c>
      <c r="CV55" s="242">
        <f>IF(details!AO55="","",details!AO55)</f>
        <v>10</v>
      </c>
      <c r="CW55" s="242">
        <f>IF(details!AP55="","",details!AP55)</f>
        <v>10</v>
      </c>
      <c r="CX55" s="242">
        <f>IF(details!AQ55="","",details!AQ55)</f>
        <v>9</v>
      </c>
      <c r="CY55" s="151">
        <f t="shared" si="122"/>
        <v>29</v>
      </c>
      <c r="CZ55" s="479">
        <f>IF(details!AR55="","",details!AR55)</f>
        <v>1</v>
      </c>
      <c r="DA55" s="242">
        <f>IF(details!AS55="","",details!AS55)</f>
        <v>70</v>
      </c>
      <c r="DB55" s="242" t="str">
        <f>IF(details!AT55="","",details!AT55)</f>
        <v/>
      </c>
      <c r="DC55" s="151">
        <f t="shared" si="123"/>
        <v>70</v>
      </c>
      <c r="DD55" s="482">
        <f t="shared" si="124"/>
        <v>100</v>
      </c>
      <c r="DE55" s="482">
        <f t="shared" si="125"/>
        <v>100</v>
      </c>
      <c r="DF55" s="242">
        <f>IF(details!AU55="","",details!AU55)</f>
        <v>18</v>
      </c>
      <c r="DG55" s="242" t="str">
        <f>IF(details!AV55="","",details!AV55)</f>
        <v/>
      </c>
      <c r="DH55" s="151">
        <f t="shared" si="204"/>
        <v>18</v>
      </c>
      <c r="DI55" s="151">
        <f t="shared" si="205"/>
        <v>118</v>
      </c>
      <c r="DJ55" s="151" t="str">
        <f t="shared" si="126"/>
        <v/>
      </c>
      <c r="DK55" s="304">
        <f t="shared" si="206"/>
        <v>118</v>
      </c>
      <c r="DL55" s="263">
        <f t="shared" si="127"/>
        <v>0</v>
      </c>
      <c r="DM55" s="310" t="str">
        <f t="shared" si="128"/>
        <v/>
      </c>
      <c r="DN55" s="61">
        <f t="shared" si="129"/>
        <v>100</v>
      </c>
      <c r="DO55" s="61" t="str">
        <f t="shared" si="26"/>
        <v/>
      </c>
      <c r="DP55" s="61" t="str">
        <f t="shared" si="27"/>
        <v/>
      </c>
      <c r="DQ55" s="61">
        <f t="shared" si="130"/>
        <v>200</v>
      </c>
      <c r="DR55" s="61" t="str">
        <f t="shared" si="131"/>
        <v/>
      </c>
      <c r="DS55" s="263">
        <f t="shared" si="235"/>
        <v>200</v>
      </c>
      <c r="DT55" s="310" t="str">
        <f t="shared" si="132"/>
        <v/>
      </c>
      <c r="DU55" s="61" t="str">
        <f t="shared" si="133"/>
        <v>S</v>
      </c>
      <c r="DV55" s="61" t="str">
        <f t="shared" si="134"/>
        <v/>
      </c>
      <c r="DW55" s="310" t="str">
        <f t="shared" si="135"/>
        <v>S</v>
      </c>
      <c r="DX55" s="61">
        <f t="shared" si="229"/>
        <v>0</v>
      </c>
      <c r="DY55" s="242" t="str">
        <f>IF(details!AW55="","",details!AW55)</f>
        <v>a</v>
      </c>
      <c r="DZ55" s="83" t="str">
        <f t="shared" si="136"/>
        <v>BIOLOGY</v>
      </c>
      <c r="EA55" s="242">
        <f>IF(details!AX55="","",details!AX55)</f>
        <v>10</v>
      </c>
      <c r="EB55" s="242">
        <f>IF(details!AY55="","",details!AY55)</f>
        <v>10</v>
      </c>
      <c r="EC55" s="242">
        <f>IF(details!AZ55="","",details!AZ55)</f>
        <v>10</v>
      </c>
      <c r="ED55" s="151">
        <f t="shared" si="137"/>
        <v>30</v>
      </c>
      <c r="EE55" s="242" t="str">
        <f>IF(details!BA55="","",details!BA55)</f>
        <v/>
      </c>
      <c r="EF55" s="242">
        <f>IF(details!BB55="","",details!BB55)</f>
        <v>50</v>
      </c>
      <c r="EG55" s="242">
        <f>IF(details!BC55="","",details!BC55)</f>
        <v>20</v>
      </c>
      <c r="EH55" s="151">
        <f t="shared" si="138"/>
        <v>70</v>
      </c>
      <c r="EI55" s="482">
        <f t="shared" si="139"/>
        <v>80</v>
      </c>
      <c r="EJ55" s="482">
        <f t="shared" si="140"/>
        <v>100</v>
      </c>
      <c r="EK55" s="242">
        <f>IF(details!BD55="","",details!BD55)</f>
        <v>70</v>
      </c>
      <c r="EL55" s="242">
        <f>IF(details!BE55="","",details!BE55)</f>
        <v>30</v>
      </c>
      <c r="EM55" s="151">
        <f t="shared" si="141"/>
        <v>100</v>
      </c>
      <c r="EN55" s="151">
        <f t="shared" si="142"/>
        <v>150</v>
      </c>
      <c r="EO55" s="151">
        <f t="shared" si="143"/>
        <v>50</v>
      </c>
      <c r="EP55" s="304">
        <f t="shared" si="144"/>
        <v>200</v>
      </c>
      <c r="EQ55" s="263">
        <f t="shared" si="145"/>
        <v>0</v>
      </c>
      <c r="ER55" s="310">
        <f t="shared" si="146"/>
        <v>0</v>
      </c>
      <c r="ES55" s="61">
        <f t="shared" si="147"/>
        <v>70</v>
      </c>
      <c r="ET55" s="61">
        <f t="shared" si="148"/>
        <v>30</v>
      </c>
      <c r="EU55" s="61">
        <f t="shared" si="149"/>
        <v>20</v>
      </c>
      <c r="EV55" s="61">
        <f t="shared" si="150"/>
        <v>150</v>
      </c>
      <c r="EW55" s="61">
        <f t="shared" si="151"/>
        <v>50</v>
      </c>
      <c r="EX55" s="263">
        <f t="shared" si="152"/>
        <v>200</v>
      </c>
      <c r="EY55" s="310"/>
      <c r="EZ55" s="61" t="str">
        <f t="shared" si="153"/>
        <v>P</v>
      </c>
      <c r="FA55" s="61" t="str">
        <f t="shared" si="154"/>
        <v>P</v>
      </c>
      <c r="FB55" s="310" t="str">
        <f t="shared" si="155"/>
        <v>I</v>
      </c>
      <c r="FC55" s="242">
        <f>IF(details!BF55="","",details!BF55)</f>
        <v>10</v>
      </c>
      <c r="FD55" s="242">
        <f>IF(details!BG55="","",details!BG55)</f>
        <v>10</v>
      </c>
      <c r="FE55" s="242">
        <f>IF(details!BH55="","",details!BH55)</f>
        <v>10</v>
      </c>
      <c r="FF55" s="151">
        <f t="shared" si="156"/>
        <v>30</v>
      </c>
      <c r="FG55" s="242">
        <f>IF(details!BI55="","",details!BI55)</f>
        <v>70</v>
      </c>
      <c r="FH55" s="151">
        <f t="shared" si="157"/>
        <v>100</v>
      </c>
      <c r="FI55" s="242">
        <f>IF(details!BJ55="","",details!BJ55)</f>
        <v>100</v>
      </c>
      <c r="FJ55" s="298">
        <f t="shared" si="158"/>
        <v>200</v>
      </c>
      <c r="FK55" s="310">
        <f t="shared" si="159"/>
        <v>0</v>
      </c>
      <c r="FL55" s="310">
        <f t="shared" si="160"/>
        <v>0</v>
      </c>
      <c r="FM55" s="61">
        <f t="shared" si="161"/>
        <v>200</v>
      </c>
      <c r="FN55" s="310" t="str">
        <f t="shared" si="162"/>
        <v/>
      </c>
      <c r="FO55" s="310" t="str">
        <f t="shared" si="236"/>
        <v>A</v>
      </c>
      <c r="FP55" s="242">
        <f>IF(details!BK55="","",details!BK55)</f>
        <v>30</v>
      </c>
      <c r="FQ55" s="242">
        <f>IF(details!BL55="","",details!BL55)</f>
        <v>30</v>
      </c>
      <c r="FR55" s="242">
        <f>IF(details!BM55="","",details!BM55)</f>
        <v>40</v>
      </c>
      <c r="FS55" s="298">
        <f t="shared" si="163"/>
        <v>100</v>
      </c>
      <c r="FT55" s="310">
        <f t="shared" si="164"/>
        <v>0</v>
      </c>
      <c r="FU55" s="310">
        <f t="shared" si="165"/>
        <v>0</v>
      </c>
      <c r="FV55" s="61">
        <f t="shared" si="166"/>
        <v>100</v>
      </c>
      <c r="FW55" s="310" t="str">
        <f t="shared" si="167"/>
        <v/>
      </c>
      <c r="FX55" s="310" t="str">
        <f t="shared" si="237"/>
        <v>A</v>
      </c>
      <c r="FY55" s="310" t="str">
        <f t="shared" si="238"/>
        <v>D</v>
      </c>
      <c r="FZ55" s="310" t="str">
        <f t="shared" si="239"/>
        <v>D</v>
      </c>
      <c r="GA55" s="310" t="str">
        <f t="shared" si="240"/>
        <v>D</v>
      </c>
      <c r="GB55" s="310" t="str">
        <f t="shared" si="241"/>
        <v>D</v>
      </c>
      <c r="GC55" s="310" t="str">
        <f t="shared" si="242"/>
        <v>S</v>
      </c>
      <c r="GD55" s="310">
        <f t="shared" si="168"/>
        <v>0</v>
      </c>
      <c r="GE55" s="310">
        <f t="shared" si="169"/>
        <v>1</v>
      </c>
      <c r="GF55" s="310">
        <f t="shared" si="170"/>
        <v>0</v>
      </c>
      <c r="GG55" s="310">
        <f t="shared" si="171"/>
        <v>0</v>
      </c>
      <c r="GH55" s="310">
        <f t="shared" si="172"/>
        <v>0</v>
      </c>
      <c r="GI55" s="310" t="str">
        <f t="shared" si="173"/>
        <v/>
      </c>
      <c r="GJ55" s="69" t="str">
        <f t="shared" si="243"/>
        <v>SUPPL.</v>
      </c>
      <c r="GK55" s="63">
        <f>IF(details!CT55="","",details!CT55)</f>
        <v>130</v>
      </c>
      <c r="GL55" s="64" t="str">
        <f>IF(details!CU55="","",details!CU55)</f>
        <v/>
      </c>
      <c r="GM55" s="63">
        <f>IF(details!CX55="","",details!CX55)</f>
        <v>206</v>
      </c>
      <c r="GN55" s="64" t="str">
        <f>IF(details!CY55="","",details!CY55)</f>
        <v/>
      </c>
      <c r="GO55" s="63">
        <f>IF(details!DB55="","",details!DB55)</f>
        <v>264</v>
      </c>
      <c r="GP55" s="64" t="str">
        <f>IF(details!DC55="","",details!DC55)</f>
        <v/>
      </c>
      <c r="GQ55" s="63">
        <f>IF(details!DF55="","",details!DF55)</f>
        <v>316</v>
      </c>
      <c r="GR55" s="64" t="str">
        <f>IF(details!DG55="","",details!DG55)</f>
        <v/>
      </c>
      <c r="GS55" s="63">
        <f>IF(details!DJ55="","",details!DJ55)</f>
        <v>362</v>
      </c>
      <c r="GT55" s="64">
        <f>IF(details!DK55="","",details!DK55)</f>
        <v>0</v>
      </c>
      <c r="GU55" s="274">
        <f t="shared" si="207"/>
        <v>0</v>
      </c>
      <c r="GV55" s="242" t="str">
        <f t="shared" si="244"/>
        <v>D</v>
      </c>
      <c r="GW55" s="242" t="str">
        <f t="shared" si="174"/>
        <v/>
      </c>
      <c r="GX55" s="353" t="str">
        <f t="shared" si="245"/>
        <v/>
      </c>
      <c r="GY55" s="242" t="str">
        <f t="shared" si="246"/>
        <v>D</v>
      </c>
      <c r="GZ55" s="72" t="str">
        <f t="shared" si="175"/>
        <v/>
      </c>
      <c r="HA55" s="353" t="str">
        <f t="shared" si="247"/>
        <v/>
      </c>
      <c r="HB55" s="73" t="str">
        <f t="shared" si="248"/>
        <v>D</v>
      </c>
      <c r="HC55" s="242" t="str">
        <f t="shared" si="249"/>
        <v/>
      </c>
      <c r="HD55" s="242" t="str">
        <f t="shared" si="250"/>
        <v>D</v>
      </c>
      <c r="HE55" s="242" t="str">
        <f t="shared" si="251"/>
        <v/>
      </c>
      <c r="HF55" s="242" t="str">
        <f t="shared" si="252"/>
        <v/>
      </c>
      <c r="HG55" s="276" t="str">
        <f t="shared" si="253"/>
        <v/>
      </c>
      <c r="HH55" s="242" t="str">
        <f t="shared" si="254"/>
        <v/>
      </c>
      <c r="HI55" s="242" t="str">
        <f t="shared" si="255"/>
        <v/>
      </c>
      <c r="HJ55" s="242" t="str">
        <f t="shared" si="256"/>
        <v/>
      </c>
      <c r="HK55" s="242" t="str">
        <f t="shared" si="257"/>
        <v/>
      </c>
      <c r="HL55" s="353" t="str">
        <f t="shared" si="258"/>
        <v/>
      </c>
      <c r="HM55" s="73" t="str">
        <f t="shared" si="259"/>
        <v>D</v>
      </c>
      <c r="HN55" s="242" t="str">
        <f t="shared" si="260"/>
        <v/>
      </c>
      <c r="HO55" s="242" t="str">
        <f t="shared" si="261"/>
        <v>D</v>
      </c>
      <c r="HP55" s="242" t="str">
        <f t="shared" si="262"/>
        <v/>
      </c>
      <c r="HQ55" s="242" t="str">
        <f t="shared" si="263"/>
        <v/>
      </c>
      <c r="HR55" s="354" t="str">
        <f t="shared" si="264"/>
        <v/>
      </c>
      <c r="HS55" s="302" t="str">
        <f t="shared" si="265"/>
        <v/>
      </c>
      <c r="HT55" s="242" t="str">
        <f t="shared" si="266"/>
        <v/>
      </c>
      <c r="HU55" s="242" t="str">
        <f t="shared" si="267"/>
        <v/>
      </c>
      <c r="HV55" s="242" t="str">
        <f t="shared" si="268"/>
        <v/>
      </c>
      <c r="HW55" s="353" t="str">
        <f t="shared" si="269"/>
        <v/>
      </c>
      <c r="HX55" s="73" t="str">
        <f t="shared" si="270"/>
        <v>S</v>
      </c>
      <c r="HY55" s="242" t="str">
        <f t="shared" si="271"/>
        <v/>
      </c>
      <c r="HZ55" s="242" t="str">
        <f t="shared" si="272"/>
        <v>S</v>
      </c>
      <c r="IA55" s="242" t="str">
        <f t="shared" si="273"/>
        <v/>
      </c>
      <c r="IB55" s="242" t="str">
        <f t="shared" si="274"/>
        <v/>
      </c>
      <c r="IC55" s="242" t="str">
        <f t="shared" si="275"/>
        <v/>
      </c>
      <c r="ID55" s="242" t="str">
        <f t="shared" si="276"/>
        <v/>
      </c>
      <c r="IE55" s="242" t="str">
        <f t="shared" si="277"/>
        <v/>
      </c>
      <c r="IF55" s="242" t="str">
        <f t="shared" si="278"/>
        <v/>
      </c>
      <c r="IG55" s="242" t="str">
        <f t="shared" si="279"/>
        <v/>
      </c>
      <c r="IH55" s="353" t="str">
        <f t="shared" si="280"/>
        <v/>
      </c>
      <c r="II55" s="242" t="str">
        <f t="shared" si="281"/>
        <v>A</v>
      </c>
      <c r="IJ55" s="242" t="str">
        <f t="shared" si="282"/>
        <v>A</v>
      </c>
      <c r="IK55" s="242" t="str">
        <f t="shared" si="283"/>
        <v xml:space="preserve">    </v>
      </c>
      <c r="IL55" s="242" t="str">
        <f t="shared" si="284"/>
        <v xml:space="preserve">    MATHEMATICS</v>
      </c>
      <c r="IM55" s="242" t="str">
        <f t="shared" si="285"/>
        <v xml:space="preserve">    </v>
      </c>
      <c r="IN55" s="242" t="str">
        <f t="shared" si="286"/>
        <v xml:space="preserve">        </v>
      </c>
      <c r="IO55" s="242" t="str">
        <f t="shared" si="287"/>
        <v xml:space="preserve">HINDI COMPULSORY  PHYSICS CHEMISTRY </v>
      </c>
      <c r="IP55" s="242" t="str">
        <f t="shared" si="288"/>
        <v>SUPPL.</v>
      </c>
      <c r="IQ55" s="62">
        <f t="shared" si="295"/>
        <v>898</v>
      </c>
      <c r="IR55" s="68">
        <f t="shared" si="289"/>
        <v>89.8</v>
      </c>
      <c r="IS55" s="242" t="str">
        <f t="shared" si="290"/>
        <v/>
      </c>
      <c r="IT55" s="70" t="str">
        <f t="shared" si="291"/>
        <v/>
      </c>
      <c r="IU55" s="71" t="str" cm="1">
        <f t="array" ref="IU55">IF(IT55="","",SUMPRODUCT((IT55&lt;IT$9:IT$108)/COUNTIF(IT$9:IT$108,IT$9:IT$108)))</f>
        <v/>
      </c>
      <c r="IV55" s="242" t="str">
        <f>IF(OR(IP55="SUPPL.",IP55="RE-EXAM."),'result subject-wise'!AR55,IP55)</f>
        <v/>
      </c>
      <c r="IW55" s="355" t="str">
        <f t="shared" si="292"/>
        <v/>
      </c>
      <c r="IX55" s="356">
        <f t="shared" si="293"/>
        <v>89.8</v>
      </c>
      <c r="IY55" s="242" t="str">
        <f t="shared" si="294"/>
        <v/>
      </c>
      <c r="IZ55" s="240"/>
      <c r="JA55" s="276" t="str">
        <f t="shared" si="177"/>
        <v/>
      </c>
      <c r="JB55" s="357" t="str">
        <f>'full report'!Y1305</f>
        <v/>
      </c>
      <c r="JC55" s="352"/>
      <c r="JD55"/>
      <c r="JE55" s="283"/>
      <c r="JF55" s="283"/>
      <c r="JG55" s="283"/>
      <c r="JH55" s="283"/>
      <c r="JI55" s="283"/>
      <c r="JJ55" s="283"/>
      <c r="JK55" s="283"/>
      <c r="JL55" s="283"/>
      <c r="JM55" s="283"/>
      <c r="JN55" s="283"/>
      <c r="JO55" s="283"/>
      <c r="JP55" s="283"/>
      <c r="JQ55" s="283"/>
      <c r="JR55" s="283"/>
      <c r="JS55" s="276"/>
      <c r="JT55" s="276"/>
      <c r="JU55" s="276"/>
      <c r="JV55" s="276"/>
      <c r="JW55" s="276"/>
      <c r="JX55" s="276"/>
      <c r="JY55" s="276"/>
      <c r="JZ55" s="276"/>
      <c r="KA55" s="276"/>
      <c r="KB55" s="276"/>
      <c r="KC55" s="276"/>
      <c r="KD55" s="276"/>
      <c r="KE55" s="276"/>
      <c r="KF55" s="276"/>
      <c r="KG55" s="276"/>
      <c r="KH55" s="276"/>
      <c r="KI55" s="276"/>
      <c r="KJ55" s="276"/>
      <c r="KK55" s="276"/>
      <c r="KL55" s="276"/>
      <c r="KM55" s="276"/>
      <c r="KN55" s="276"/>
      <c r="KO55" s="276"/>
      <c r="KP55" s="276"/>
      <c r="KQ55" s="276"/>
      <c r="KR55" s="276"/>
      <c r="KS55" s="276"/>
      <c r="KT55" s="276"/>
      <c r="KU55" s="276"/>
      <c r="KV55" s="276"/>
    </row>
    <row r="56" spans="1:308" s="359" customFormat="1" ht="13" customHeight="1">
      <c r="A56" s="313" t="str">
        <f>IF(details!A56="","",details!A56)</f>
        <v/>
      </c>
      <c r="B56" s="242" t="str">
        <f>IF(details!B56="","",details!B56)</f>
        <v/>
      </c>
      <c r="C56" s="242" t="str">
        <f>IF(details!C56="","",details!C56)</f>
        <v/>
      </c>
      <c r="D56" s="242" t="str">
        <f>IF(details!D56="","",details!D56)</f>
        <v/>
      </c>
      <c r="E56" s="304">
        <f>IF(details!E56="","",details!E56)</f>
        <v>11148</v>
      </c>
      <c r="F56" s="67" t="str">
        <f>IF(details!F56="","",details!F56)</f>
        <v/>
      </c>
      <c r="G56" s="83" t="str">
        <f>IF(details!G56="","",details!G56)</f>
        <v>A 048</v>
      </c>
      <c r="H56" s="83" t="str">
        <f>IF(details!H56="","",details!H56)</f>
        <v>B 048</v>
      </c>
      <c r="I56" s="83" t="str">
        <f>IF(details!I56="","",details!I56)</f>
        <v>C 048</v>
      </c>
      <c r="J56" s="242">
        <f>IF(details!J56="","",details!J56)</f>
        <v>10</v>
      </c>
      <c r="K56" s="242">
        <f>IF(details!K56="","",details!K56)</f>
        <v>10</v>
      </c>
      <c r="L56" s="242">
        <f>IF(details!L56="","",details!L56)</f>
        <v>8</v>
      </c>
      <c r="M56" s="151">
        <f t="shared" si="93"/>
        <v>28</v>
      </c>
      <c r="N56" s="479">
        <f>IF(details!M56="","",details!M56)</f>
        <v>2</v>
      </c>
      <c r="O56" s="242">
        <f>IF(details!N56="","",details!N56)</f>
        <v>70</v>
      </c>
      <c r="P56" s="151">
        <f t="shared" si="94"/>
        <v>100</v>
      </c>
      <c r="Q56" s="242">
        <f>IF(details!O56="","",details!O56)</f>
        <v>100</v>
      </c>
      <c r="R56" s="298">
        <f t="shared" si="95"/>
        <v>200</v>
      </c>
      <c r="S56" s="310">
        <f t="shared" si="211"/>
        <v>0</v>
      </c>
      <c r="T56" s="61">
        <f t="shared" si="20"/>
        <v>200</v>
      </c>
      <c r="U56" s="310" t="str">
        <f t="shared" si="230"/>
        <v/>
      </c>
      <c r="V56" s="310" t="str">
        <f t="shared" si="21"/>
        <v>P</v>
      </c>
      <c r="W56" s="310" t="str">
        <f t="shared" si="231"/>
        <v>D</v>
      </c>
      <c r="X56" s="242">
        <f>IF(details!P56="","",details!P56)</f>
        <v>10</v>
      </c>
      <c r="Y56" s="242">
        <f>IF(details!Q56="","",details!Q56)</f>
        <v>10</v>
      </c>
      <c r="Z56" s="242">
        <f>IF(details!R56="","",details!R56)</f>
        <v>8</v>
      </c>
      <c r="AA56" s="151">
        <f t="shared" si="96"/>
        <v>28</v>
      </c>
      <c r="AB56" s="479">
        <f>IF(details!S56="","",details!S56)</f>
        <v>2</v>
      </c>
      <c r="AC56" s="242">
        <f>IF(details!T56="","",details!T56)</f>
        <v>70</v>
      </c>
      <c r="AD56" s="151">
        <f t="shared" si="97"/>
        <v>100</v>
      </c>
      <c r="AE56" s="242">
        <f>IF(details!U56="","",details!U56)</f>
        <v>100</v>
      </c>
      <c r="AF56" s="298">
        <f t="shared" si="98"/>
        <v>200</v>
      </c>
      <c r="AG56" s="310">
        <f t="shared" si="210"/>
        <v>0</v>
      </c>
      <c r="AH56" s="61">
        <f t="shared" si="22"/>
        <v>200</v>
      </c>
      <c r="AI56" s="310" t="str">
        <f t="shared" si="232"/>
        <v/>
      </c>
      <c r="AJ56" s="310" t="str">
        <f t="shared" si="99"/>
        <v>P</v>
      </c>
      <c r="AK56" s="310" t="str">
        <f t="shared" si="100"/>
        <v>D</v>
      </c>
      <c r="AL56" s="242" t="str">
        <f>IF(details!V56="","",details!V56)</f>
        <v>b</v>
      </c>
      <c r="AM56" s="83" t="str">
        <f t="shared" si="101"/>
        <v>PHYSICS</v>
      </c>
      <c r="AN56" s="242">
        <f>IF(details!W56="","",details!W56)</f>
        <v>10</v>
      </c>
      <c r="AO56" s="242">
        <f>IF(details!X56="","",details!X56)</f>
        <v>10</v>
      </c>
      <c r="AP56" s="242">
        <f>IF(details!Y56="","",details!Y56)</f>
        <v>9</v>
      </c>
      <c r="AQ56" s="151">
        <f t="shared" si="102"/>
        <v>29</v>
      </c>
      <c r="AR56" s="479">
        <f>IF(details!Z56="","",details!Z56)</f>
        <v>1</v>
      </c>
      <c r="AS56" s="242">
        <f>IF(details!AA56="","",details!AA56)</f>
        <v>30</v>
      </c>
      <c r="AT56" s="242">
        <f>IF(details!AB56="","",details!AB56)</f>
        <v>20</v>
      </c>
      <c r="AU56" s="151">
        <f t="shared" si="103"/>
        <v>50</v>
      </c>
      <c r="AV56" s="482">
        <f t="shared" si="23"/>
        <v>60</v>
      </c>
      <c r="AW56" s="482">
        <f t="shared" si="24"/>
        <v>80</v>
      </c>
      <c r="AX56" s="242">
        <f>IF(details!AC56="","",details!AC56)</f>
        <v>70</v>
      </c>
      <c r="AY56" s="242">
        <f>IF(details!AD56="","",details!AD56)</f>
        <v>30</v>
      </c>
      <c r="AZ56" s="151">
        <f t="shared" si="104"/>
        <v>100</v>
      </c>
      <c r="BA56" s="151">
        <f t="shared" si="105"/>
        <v>130</v>
      </c>
      <c r="BB56" s="151">
        <f t="shared" si="106"/>
        <v>50</v>
      </c>
      <c r="BC56" s="304">
        <f t="shared" si="107"/>
        <v>180</v>
      </c>
      <c r="BD56" s="263">
        <f t="shared" si="108"/>
        <v>0</v>
      </c>
      <c r="BE56" s="310">
        <f t="shared" si="109"/>
        <v>0</v>
      </c>
      <c r="BF56" s="61">
        <f t="shared" si="212"/>
        <v>70</v>
      </c>
      <c r="BG56" s="61">
        <f t="shared" si="110"/>
        <v>30</v>
      </c>
      <c r="BH56" s="61">
        <f t="shared" si="111"/>
        <v>20</v>
      </c>
      <c r="BI56" s="61">
        <f t="shared" si="213"/>
        <v>150</v>
      </c>
      <c r="BJ56" s="61">
        <f t="shared" si="214"/>
        <v>50</v>
      </c>
      <c r="BK56" s="263">
        <f t="shared" si="215"/>
        <v>200</v>
      </c>
      <c r="BL56" s="310" t="str">
        <f t="shared" si="216"/>
        <v/>
      </c>
      <c r="BM56" s="61" t="str">
        <f t="shared" si="217"/>
        <v>P</v>
      </c>
      <c r="BN56" s="61" t="str">
        <f t="shared" si="218"/>
        <v>P</v>
      </c>
      <c r="BO56" s="310" t="str">
        <f t="shared" si="219"/>
        <v>D</v>
      </c>
      <c r="BP56" s="242" t="str">
        <f>IF(details!AE56="","",details!AE56)</f>
        <v>b</v>
      </c>
      <c r="BQ56" s="83" t="str">
        <f t="shared" si="112"/>
        <v>CHEMISTRY</v>
      </c>
      <c r="BR56" s="242">
        <f>IF(details!AF56="","",details!AF56)</f>
        <v>10</v>
      </c>
      <c r="BS56" s="242">
        <f>IF(details!AG56="","",details!AG56)</f>
        <v>10</v>
      </c>
      <c r="BT56" s="242">
        <f>IF(details!AH56="","",details!AH56)</f>
        <v>9</v>
      </c>
      <c r="BU56" s="151">
        <f t="shared" si="113"/>
        <v>29</v>
      </c>
      <c r="BV56" s="479">
        <f>IF(details!AI56="","",details!AI56)</f>
        <v>1</v>
      </c>
      <c r="BW56" s="242">
        <f>IF(details!AJ56="","",details!AJ56)</f>
        <v>50</v>
      </c>
      <c r="BX56" s="242">
        <f>IF(details!AK56="","",details!AK56)</f>
        <v>20</v>
      </c>
      <c r="BY56" s="151">
        <f t="shared" si="114"/>
        <v>70</v>
      </c>
      <c r="BZ56" s="482">
        <f t="shared" si="115"/>
        <v>80</v>
      </c>
      <c r="CA56" s="482">
        <f t="shared" si="116"/>
        <v>100</v>
      </c>
      <c r="CB56" s="242">
        <f>IF(details!AL56="","",details!AL56)</f>
        <v>70</v>
      </c>
      <c r="CC56" s="242">
        <f>IF(details!AM56="","",details!AM56)</f>
        <v>30</v>
      </c>
      <c r="CD56" s="151">
        <f t="shared" si="117"/>
        <v>100</v>
      </c>
      <c r="CE56" s="151">
        <f t="shared" si="118"/>
        <v>150</v>
      </c>
      <c r="CF56" s="151">
        <f t="shared" si="119"/>
        <v>50</v>
      </c>
      <c r="CG56" s="304">
        <f t="shared" si="233"/>
        <v>200</v>
      </c>
      <c r="CH56" s="263">
        <f t="shared" si="220"/>
        <v>0</v>
      </c>
      <c r="CI56" s="310">
        <f t="shared" si="221"/>
        <v>0</v>
      </c>
      <c r="CJ56" s="61">
        <f t="shared" si="222"/>
        <v>70</v>
      </c>
      <c r="CK56" s="61">
        <f t="shared" si="234"/>
        <v>30</v>
      </c>
      <c r="CL56" s="61">
        <f t="shared" si="120"/>
        <v>20</v>
      </c>
      <c r="CM56" s="61">
        <f t="shared" si="223"/>
        <v>150</v>
      </c>
      <c r="CN56" s="61">
        <f t="shared" si="224"/>
        <v>50</v>
      </c>
      <c r="CO56" s="263">
        <f t="shared" si="225"/>
        <v>200</v>
      </c>
      <c r="CP56" s="310" t="str">
        <f t="shared" si="226"/>
        <v/>
      </c>
      <c r="CQ56" s="61" t="str">
        <f t="shared" si="227"/>
        <v>P</v>
      </c>
      <c r="CR56" s="61" t="str">
        <f t="shared" si="228"/>
        <v>P</v>
      </c>
      <c r="CS56" s="310" t="str">
        <f t="shared" si="25"/>
        <v>D</v>
      </c>
      <c r="CT56" s="242" t="str">
        <f>IF(details!AN56="","",details!AN56)</f>
        <v>b</v>
      </c>
      <c r="CU56" s="83" t="str">
        <f t="shared" si="121"/>
        <v>MATHEMATICS</v>
      </c>
      <c r="CV56" s="242">
        <f>IF(details!AO56="","",details!AO56)</f>
        <v>10</v>
      </c>
      <c r="CW56" s="242">
        <f>IF(details!AP56="","",details!AP56)</f>
        <v>10</v>
      </c>
      <c r="CX56" s="242">
        <f>IF(details!AQ56="","",details!AQ56)</f>
        <v>9</v>
      </c>
      <c r="CY56" s="151">
        <f t="shared" si="122"/>
        <v>29</v>
      </c>
      <c r="CZ56" s="479">
        <f>IF(details!AR56="","",details!AR56)</f>
        <v>1</v>
      </c>
      <c r="DA56" s="242">
        <f>IF(details!AS56="","",details!AS56)</f>
        <v>70</v>
      </c>
      <c r="DB56" s="242" t="str">
        <f>IF(details!AT56="","",details!AT56)</f>
        <v/>
      </c>
      <c r="DC56" s="151">
        <f t="shared" si="123"/>
        <v>70</v>
      </c>
      <c r="DD56" s="482">
        <f t="shared" si="124"/>
        <v>100</v>
      </c>
      <c r="DE56" s="482">
        <f t="shared" si="125"/>
        <v>100</v>
      </c>
      <c r="DF56" s="242">
        <f>IF(details!AU56="","",details!AU56)</f>
        <v>18</v>
      </c>
      <c r="DG56" s="242" t="str">
        <f>IF(details!AV56="","",details!AV56)</f>
        <v/>
      </c>
      <c r="DH56" s="151">
        <f t="shared" si="204"/>
        <v>18</v>
      </c>
      <c r="DI56" s="151">
        <f t="shared" si="205"/>
        <v>118</v>
      </c>
      <c r="DJ56" s="151" t="str">
        <f t="shared" si="126"/>
        <v/>
      </c>
      <c r="DK56" s="304">
        <f t="shared" si="206"/>
        <v>118</v>
      </c>
      <c r="DL56" s="263">
        <f t="shared" si="127"/>
        <v>0</v>
      </c>
      <c r="DM56" s="310" t="str">
        <f t="shared" si="128"/>
        <v/>
      </c>
      <c r="DN56" s="61">
        <f t="shared" si="129"/>
        <v>100</v>
      </c>
      <c r="DO56" s="61" t="str">
        <f t="shared" si="26"/>
        <v/>
      </c>
      <c r="DP56" s="61" t="str">
        <f t="shared" si="27"/>
        <v/>
      </c>
      <c r="DQ56" s="61">
        <f t="shared" si="130"/>
        <v>200</v>
      </c>
      <c r="DR56" s="61" t="str">
        <f t="shared" si="131"/>
        <v/>
      </c>
      <c r="DS56" s="263">
        <f t="shared" si="235"/>
        <v>200</v>
      </c>
      <c r="DT56" s="310" t="str">
        <f t="shared" si="132"/>
        <v/>
      </c>
      <c r="DU56" s="61" t="str">
        <f t="shared" si="133"/>
        <v>S</v>
      </c>
      <c r="DV56" s="61" t="str">
        <f t="shared" si="134"/>
        <v/>
      </c>
      <c r="DW56" s="310" t="str">
        <f t="shared" si="135"/>
        <v>S</v>
      </c>
      <c r="DX56" s="61">
        <f t="shared" si="229"/>
        <v>0</v>
      </c>
      <c r="DY56" s="242" t="str">
        <f>IF(details!AW56="","",details!AW56)</f>
        <v>a</v>
      </c>
      <c r="DZ56" s="83" t="str">
        <f t="shared" si="136"/>
        <v>BIOLOGY</v>
      </c>
      <c r="EA56" s="242">
        <f>IF(details!AX56="","",details!AX56)</f>
        <v>10</v>
      </c>
      <c r="EB56" s="242">
        <f>IF(details!AY56="","",details!AY56)</f>
        <v>10</v>
      </c>
      <c r="EC56" s="242">
        <f>IF(details!AZ56="","",details!AZ56)</f>
        <v>10</v>
      </c>
      <c r="ED56" s="151">
        <f t="shared" si="137"/>
        <v>30</v>
      </c>
      <c r="EE56" s="242" t="str">
        <f>IF(details!BA56="","",details!BA56)</f>
        <v/>
      </c>
      <c r="EF56" s="242">
        <f>IF(details!BB56="","",details!BB56)</f>
        <v>50</v>
      </c>
      <c r="EG56" s="242">
        <f>IF(details!BC56="","",details!BC56)</f>
        <v>20</v>
      </c>
      <c r="EH56" s="151">
        <f t="shared" si="138"/>
        <v>70</v>
      </c>
      <c r="EI56" s="482">
        <f t="shared" si="139"/>
        <v>80</v>
      </c>
      <c r="EJ56" s="482">
        <f t="shared" si="140"/>
        <v>100</v>
      </c>
      <c r="EK56" s="242">
        <f>IF(details!BD56="","",details!BD56)</f>
        <v>70</v>
      </c>
      <c r="EL56" s="242">
        <f>IF(details!BE56="","",details!BE56)</f>
        <v>30</v>
      </c>
      <c r="EM56" s="151">
        <f t="shared" si="141"/>
        <v>100</v>
      </c>
      <c r="EN56" s="151">
        <f t="shared" si="142"/>
        <v>150</v>
      </c>
      <c r="EO56" s="151">
        <f t="shared" si="143"/>
        <v>50</v>
      </c>
      <c r="EP56" s="304">
        <f t="shared" si="144"/>
        <v>200</v>
      </c>
      <c r="EQ56" s="263">
        <f t="shared" si="145"/>
        <v>0</v>
      </c>
      <c r="ER56" s="310">
        <f t="shared" si="146"/>
        <v>0</v>
      </c>
      <c r="ES56" s="61">
        <f t="shared" si="147"/>
        <v>70</v>
      </c>
      <c r="ET56" s="61">
        <f t="shared" si="148"/>
        <v>30</v>
      </c>
      <c r="EU56" s="61">
        <f t="shared" si="149"/>
        <v>20</v>
      </c>
      <c r="EV56" s="61">
        <f t="shared" si="150"/>
        <v>150</v>
      </c>
      <c r="EW56" s="61">
        <f t="shared" si="151"/>
        <v>50</v>
      </c>
      <c r="EX56" s="263">
        <f t="shared" si="152"/>
        <v>200</v>
      </c>
      <c r="EY56" s="310"/>
      <c r="EZ56" s="61" t="str">
        <f t="shared" si="153"/>
        <v>P</v>
      </c>
      <c r="FA56" s="61" t="str">
        <f t="shared" si="154"/>
        <v>P</v>
      </c>
      <c r="FB56" s="310" t="str">
        <f t="shared" si="155"/>
        <v>I</v>
      </c>
      <c r="FC56" s="242">
        <f>IF(details!BF56="","",details!BF56)</f>
        <v>10</v>
      </c>
      <c r="FD56" s="242">
        <f>IF(details!BG56="","",details!BG56)</f>
        <v>10</v>
      </c>
      <c r="FE56" s="242">
        <f>IF(details!BH56="","",details!BH56)</f>
        <v>10</v>
      </c>
      <c r="FF56" s="151">
        <f t="shared" si="156"/>
        <v>30</v>
      </c>
      <c r="FG56" s="242">
        <f>IF(details!BI56="","",details!BI56)</f>
        <v>70</v>
      </c>
      <c r="FH56" s="151">
        <f t="shared" si="157"/>
        <v>100</v>
      </c>
      <c r="FI56" s="242">
        <f>IF(details!BJ56="","",details!BJ56)</f>
        <v>100</v>
      </c>
      <c r="FJ56" s="298">
        <f t="shared" si="158"/>
        <v>200</v>
      </c>
      <c r="FK56" s="310">
        <f t="shared" si="159"/>
        <v>0</v>
      </c>
      <c r="FL56" s="310">
        <f t="shared" si="160"/>
        <v>0</v>
      </c>
      <c r="FM56" s="61">
        <f t="shared" si="161"/>
        <v>200</v>
      </c>
      <c r="FN56" s="310" t="str">
        <f t="shared" si="162"/>
        <v/>
      </c>
      <c r="FO56" s="310" t="str">
        <f t="shared" si="236"/>
        <v>A</v>
      </c>
      <c r="FP56" s="242">
        <f>IF(details!BK56="","",details!BK56)</f>
        <v>30</v>
      </c>
      <c r="FQ56" s="242">
        <f>IF(details!BL56="","",details!BL56)</f>
        <v>30</v>
      </c>
      <c r="FR56" s="242">
        <f>IF(details!BM56="","",details!BM56)</f>
        <v>40</v>
      </c>
      <c r="FS56" s="298">
        <f t="shared" si="163"/>
        <v>100</v>
      </c>
      <c r="FT56" s="310">
        <f t="shared" si="164"/>
        <v>0</v>
      </c>
      <c r="FU56" s="310">
        <f t="shared" si="165"/>
        <v>0</v>
      </c>
      <c r="FV56" s="61">
        <f t="shared" si="166"/>
        <v>100</v>
      </c>
      <c r="FW56" s="310" t="str">
        <f t="shared" si="167"/>
        <v/>
      </c>
      <c r="FX56" s="310" t="str">
        <f t="shared" si="237"/>
        <v>A</v>
      </c>
      <c r="FY56" s="310" t="str">
        <f t="shared" si="238"/>
        <v>D</v>
      </c>
      <c r="FZ56" s="310" t="str">
        <f t="shared" si="239"/>
        <v>D</v>
      </c>
      <c r="GA56" s="310" t="str">
        <f t="shared" si="240"/>
        <v>D</v>
      </c>
      <c r="GB56" s="310" t="str">
        <f t="shared" si="241"/>
        <v>D</v>
      </c>
      <c r="GC56" s="310" t="str">
        <f t="shared" si="242"/>
        <v>S</v>
      </c>
      <c r="GD56" s="310">
        <f t="shared" si="168"/>
        <v>0</v>
      </c>
      <c r="GE56" s="310">
        <f t="shared" si="169"/>
        <v>1</v>
      </c>
      <c r="GF56" s="310">
        <f t="shared" si="170"/>
        <v>0</v>
      </c>
      <c r="GG56" s="310">
        <f t="shared" si="171"/>
        <v>0</v>
      </c>
      <c r="GH56" s="310">
        <f t="shared" si="172"/>
        <v>0</v>
      </c>
      <c r="GI56" s="310" t="str">
        <f t="shared" si="173"/>
        <v/>
      </c>
      <c r="GJ56" s="69" t="str">
        <f t="shared" si="243"/>
        <v>SUPPL.</v>
      </c>
      <c r="GK56" s="63">
        <f>IF(details!CT56="","",details!CT56)</f>
        <v>130</v>
      </c>
      <c r="GL56" s="64" t="str">
        <f>IF(details!CU56="","",details!CU56)</f>
        <v/>
      </c>
      <c r="GM56" s="63">
        <f>IF(details!CX56="","",details!CX56)</f>
        <v>206</v>
      </c>
      <c r="GN56" s="64" t="str">
        <f>IF(details!CY56="","",details!CY56)</f>
        <v/>
      </c>
      <c r="GO56" s="63">
        <f>IF(details!DB56="","",details!DB56)</f>
        <v>264</v>
      </c>
      <c r="GP56" s="64" t="str">
        <f>IF(details!DC56="","",details!DC56)</f>
        <v/>
      </c>
      <c r="GQ56" s="63">
        <f>IF(details!DF56="","",details!DF56)</f>
        <v>316</v>
      </c>
      <c r="GR56" s="64" t="str">
        <f>IF(details!DG56="","",details!DG56)</f>
        <v/>
      </c>
      <c r="GS56" s="63">
        <f>IF(details!DJ56="","",details!DJ56)</f>
        <v>362</v>
      </c>
      <c r="GT56" s="64">
        <f>IF(details!DK56="","",details!DK56)</f>
        <v>0</v>
      </c>
      <c r="GU56" s="274">
        <f t="shared" si="207"/>
        <v>0</v>
      </c>
      <c r="GV56" s="242" t="str">
        <f t="shared" si="244"/>
        <v>D</v>
      </c>
      <c r="GW56" s="242" t="str">
        <f t="shared" si="174"/>
        <v/>
      </c>
      <c r="GX56" s="353" t="str">
        <f t="shared" si="245"/>
        <v/>
      </c>
      <c r="GY56" s="242" t="str">
        <f t="shared" si="246"/>
        <v>D</v>
      </c>
      <c r="GZ56" s="72" t="str">
        <f t="shared" si="175"/>
        <v/>
      </c>
      <c r="HA56" s="353" t="str">
        <f t="shared" si="247"/>
        <v/>
      </c>
      <c r="HB56" s="73" t="str">
        <f t="shared" si="248"/>
        <v>D</v>
      </c>
      <c r="HC56" s="242" t="str">
        <f t="shared" si="249"/>
        <v/>
      </c>
      <c r="HD56" s="242" t="str">
        <f t="shared" si="250"/>
        <v>D</v>
      </c>
      <c r="HE56" s="242" t="str">
        <f t="shared" si="251"/>
        <v/>
      </c>
      <c r="HF56" s="242" t="str">
        <f t="shared" si="252"/>
        <v/>
      </c>
      <c r="HG56" s="276" t="str">
        <f t="shared" si="253"/>
        <v/>
      </c>
      <c r="HH56" s="242" t="str">
        <f t="shared" si="254"/>
        <v/>
      </c>
      <c r="HI56" s="242" t="str">
        <f t="shared" si="255"/>
        <v/>
      </c>
      <c r="HJ56" s="242" t="str">
        <f t="shared" si="256"/>
        <v/>
      </c>
      <c r="HK56" s="242" t="str">
        <f t="shared" si="257"/>
        <v/>
      </c>
      <c r="HL56" s="353" t="str">
        <f t="shared" si="258"/>
        <v/>
      </c>
      <c r="HM56" s="73" t="str">
        <f t="shared" si="259"/>
        <v>D</v>
      </c>
      <c r="HN56" s="242" t="str">
        <f t="shared" si="260"/>
        <v/>
      </c>
      <c r="HO56" s="242" t="str">
        <f t="shared" si="261"/>
        <v>D</v>
      </c>
      <c r="HP56" s="242" t="str">
        <f t="shared" si="262"/>
        <v/>
      </c>
      <c r="HQ56" s="242" t="str">
        <f t="shared" si="263"/>
        <v/>
      </c>
      <c r="HR56" s="354" t="str">
        <f t="shared" si="264"/>
        <v/>
      </c>
      <c r="HS56" s="302" t="str">
        <f t="shared" si="265"/>
        <v/>
      </c>
      <c r="HT56" s="242" t="str">
        <f t="shared" si="266"/>
        <v/>
      </c>
      <c r="HU56" s="242" t="str">
        <f t="shared" si="267"/>
        <v/>
      </c>
      <c r="HV56" s="242" t="str">
        <f t="shared" si="268"/>
        <v/>
      </c>
      <c r="HW56" s="353" t="str">
        <f t="shared" si="269"/>
        <v/>
      </c>
      <c r="HX56" s="73" t="str">
        <f t="shared" si="270"/>
        <v>S</v>
      </c>
      <c r="HY56" s="242" t="str">
        <f t="shared" si="271"/>
        <v/>
      </c>
      <c r="HZ56" s="242" t="str">
        <f t="shared" si="272"/>
        <v>S</v>
      </c>
      <c r="IA56" s="242" t="str">
        <f t="shared" si="273"/>
        <v/>
      </c>
      <c r="IB56" s="242" t="str">
        <f t="shared" si="274"/>
        <v/>
      </c>
      <c r="IC56" s="242" t="str">
        <f t="shared" si="275"/>
        <v/>
      </c>
      <c r="ID56" s="242" t="str">
        <f t="shared" si="276"/>
        <v/>
      </c>
      <c r="IE56" s="242" t="str">
        <f t="shared" si="277"/>
        <v/>
      </c>
      <c r="IF56" s="242" t="str">
        <f t="shared" si="278"/>
        <v/>
      </c>
      <c r="IG56" s="242" t="str">
        <f t="shared" si="279"/>
        <v/>
      </c>
      <c r="IH56" s="353" t="str">
        <f t="shared" si="280"/>
        <v/>
      </c>
      <c r="II56" s="242" t="str">
        <f t="shared" si="281"/>
        <v>A</v>
      </c>
      <c r="IJ56" s="242" t="str">
        <f t="shared" si="282"/>
        <v>A</v>
      </c>
      <c r="IK56" s="242" t="str">
        <f t="shared" si="283"/>
        <v xml:space="preserve">    </v>
      </c>
      <c r="IL56" s="242" t="str">
        <f t="shared" si="284"/>
        <v xml:space="preserve">    MATHEMATICS</v>
      </c>
      <c r="IM56" s="242" t="str">
        <f t="shared" si="285"/>
        <v xml:space="preserve">    </v>
      </c>
      <c r="IN56" s="242" t="str">
        <f t="shared" si="286"/>
        <v xml:space="preserve">        </v>
      </c>
      <c r="IO56" s="242" t="str">
        <f t="shared" si="287"/>
        <v xml:space="preserve">HINDI COMPULSORY  PHYSICS CHEMISTRY </v>
      </c>
      <c r="IP56" s="242" t="str">
        <f t="shared" si="288"/>
        <v>SUPPL.</v>
      </c>
      <c r="IQ56" s="62">
        <f t="shared" si="295"/>
        <v>898</v>
      </c>
      <c r="IR56" s="68">
        <f t="shared" si="289"/>
        <v>89.8</v>
      </c>
      <c r="IS56" s="242" t="str">
        <f t="shared" si="290"/>
        <v/>
      </c>
      <c r="IT56" s="70" t="str">
        <f t="shared" si="291"/>
        <v/>
      </c>
      <c r="IU56" s="71" t="str" cm="1">
        <f t="array" ref="IU56">IF(IT56="","",SUMPRODUCT((IT56&lt;IT$9:IT$108)/COUNTIF(IT$9:IT$108,IT$9:IT$108)))</f>
        <v/>
      </c>
      <c r="IV56" s="242" t="str">
        <f>IF(OR(IP56="SUPPL.",IP56="RE-EXAM."),'result subject-wise'!AR56,IP56)</f>
        <v/>
      </c>
      <c r="IW56" s="355" t="str">
        <f t="shared" si="292"/>
        <v/>
      </c>
      <c r="IX56" s="356">
        <f t="shared" si="293"/>
        <v>89.8</v>
      </c>
      <c r="IY56" s="242" t="str">
        <f t="shared" si="294"/>
        <v/>
      </c>
      <c r="IZ56" s="240"/>
      <c r="JA56" s="276" t="str">
        <f t="shared" si="177"/>
        <v/>
      </c>
      <c r="JB56" s="357" t="str">
        <f>'full report'!Y1333</f>
        <v/>
      </c>
      <c r="JC56" s="352"/>
      <c r="JD56"/>
      <c r="JE56" s="283"/>
      <c r="JF56" s="283"/>
      <c r="JG56" s="283"/>
      <c r="JH56" s="283"/>
      <c r="JI56" s="283"/>
      <c r="JJ56" s="283"/>
      <c r="JK56" s="283"/>
      <c r="JL56" s="283"/>
      <c r="JM56" s="283"/>
      <c r="JN56" s="283"/>
      <c r="JO56" s="283"/>
      <c r="JP56" s="283"/>
      <c r="JQ56" s="283"/>
      <c r="JR56" s="283"/>
      <c r="JS56" s="276"/>
      <c r="JT56" s="276"/>
      <c r="JU56" s="276"/>
      <c r="JV56" s="276"/>
      <c r="JW56" s="276"/>
      <c r="JX56" s="276"/>
      <c r="JY56" s="276"/>
      <c r="JZ56" s="276"/>
      <c r="KA56" s="276"/>
      <c r="KB56" s="276"/>
      <c r="KC56" s="276"/>
      <c r="KD56" s="276"/>
      <c r="KE56" s="276"/>
      <c r="KF56" s="276"/>
      <c r="KG56" s="276"/>
      <c r="KH56" s="276"/>
      <c r="KI56" s="276"/>
      <c r="KJ56" s="276"/>
      <c r="KK56" s="276"/>
      <c r="KL56" s="276"/>
      <c r="KM56" s="276"/>
      <c r="KN56" s="276"/>
      <c r="KO56" s="276"/>
      <c r="KP56" s="276"/>
      <c r="KQ56" s="276"/>
      <c r="KR56" s="276"/>
      <c r="KS56" s="276"/>
      <c r="KT56" s="276"/>
      <c r="KU56" s="276"/>
      <c r="KV56" s="276"/>
    </row>
    <row r="57" spans="1:308" s="359" customFormat="1" ht="13" customHeight="1">
      <c r="A57" s="313" t="str">
        <f>IF(details!A57="","",details!A57)</f>
        <v/>
      </c>
      <c r="B57" s="242" t="str">
        <f>IF(details!B57="","",details!B57)</f>
        <v/>
      </c>
      <c r="C57" s="242" t="str">
        <f>IF(details!C57="","",details!C57)</f>
        <v/>
      </c>
      <c r="D57" s="242" t="str">
        <f>IF(details!D57="","",details!D57)</f>
        <v/>
      </c>
      <c r="E57" s="304">
        <f>IF(details!E57="","",details!E57)</f>
        <v>11149</v>
      </c>
      <c r="F57" s="67" t="str">
        <f>IF(details!F57="","",details!F57)</f>
        <v/>
      </c>
      <c r="G57" s="83" t="str">
        <f>IF(details!G57="","",details!G57)</f>
        <v>A 049</v>
      </c>
      <c r="H57" s="83" t="str">
        <f>IF(details!H57="","",details!H57)</f>
        <v>B 049</v>
      </c>
      <c r="I57" s="83" t="str">
        <f>IF(details!I57="","",details!I57)</f>
        <v>C 049</v>
      </c>
      <c r="J57" s="242">
        <f>IF(details!J57="","",details!J57)</f>
        <v>10</v>
      </c>
      <c r="K57" s="242">
        <f>IF(details!K57="","",details!K57)</f>
        <v>10</v>
      </c>
      <c r="L57" s="242">
        <f>IF(details!L57="","",details!L57)</f>
        <v>8</v>
      </c>
      <c r="M57" s="151">
        <f t="shared" si="93"/>
        <v>28</v>
      </c>
      <c r="N57" s="479">
        <f>IF(details!M57="","",details!M57)</f>
        <v>2</v>
      </c>
      <c r="O57" s="242">
        <f>IF(details!N57="","",details!N57)</f>
        <v>70</v>
      </c>
      <c r="P57" s="151">
        <f t="shared" si="94"/>
        <v>100</v>
      </c>
      <c r="Q57" s="242">
        <f>IF(details!O57="","",details!O57)</f>
        <v>100</v>
      </c>
      <c r="R57" s="298">
        <f t="shared" si="95"/>
        <v>200</v>
      </c>
      <c r="S57" s="310">
        <f t="shared" si="211"/>
        <v>0</v>
      </c>
      <c r="T57" s="61">
        <f t="shared" si="20"/>
        <v>200</v>
      </c>
      <c r="U57" s="310" t="str">
        <f t="shared" si="230"/>
        <v/>
      </c>
      <c r="V57" s="310" t="str">
        <f t="shared" si="21"/>
        <v>P</v>
      </c>
      <c r="W57" s="310" t="str">
        <f t="shared" si="231"/>
        <v>D</v>
      </c>
      <c r="X57" s="242">
        <f>IF(details!P57="","",details!P57)</f>
        <v>10</v>
      </c>
      <c r="Y57" s="242">
        <f>IF(details!Q57="","",details!Q57)</f>
        <v>10</v>
      </c>
      <c r="Z57" s="242">
        <f>IF(details!R57="","",details!R57)</f>
        <v>8</v>
      </c>
      <c r="AA57" s="151">
        <f t="shared" si="96"/>
        <v>28</v>
      </c>
      <c r="AB57" s="479">
        <f>IF(details!S57="","",details!S57)</f>
        <v>2</v>
      </c>
      <c r="AC57" s="242">
        <f>IF(details!T57="","",details!T57)</f>
        <v>70</v>
      </c>
      <c r="AD57" s="151">
        <f t="shared" si="97"/>
        <v>100</v>
      </c>
      <c r="AE57" s="242">
        <f>IF(details!U57="","",details!U57)</f>
        <v>100</v>
      </c>
      <c r="AF57" s="298">
        <f t="shared" si="98"/>
        <v>200</v>
      </c>
      <c r="AG57" s="310">
        <f t="shared" si="210"/>
        <v>0</v>
      </c>
      <c r="AH57" s="61">
        <f t="shared" si="22"/>
        <v>200</v>
      </c>
      <c r="AI57" s="310" t="str">
        <f t="shared" si="232"/>
        <v/>
      </c>
      <c r="AJ57" s="310" t="str">
        <f t="shared" si="99"/>
        <v>P</v>
      </c>
      <c r="AK57" s="310" t="str">
        <f t="shared" si="100"/>
        <v>D</v>
      </c>
      <c r="AL57" s="242" t="str">
        <f>IF(details!V57="","",details!V57)</f>
        <v>b</v>
      </c>
      <c r="AM57" s="83" t="str">
        <f t="shared" si="101"/>
        <v>PHYSICS</v>
      </c>
      <c r="AN57" s="242">
        <f>IF(details!W57="","",details!W57)</f>
        <v>10</v>
      </c>
      <c r="AO57" s="242">
        <f>IF(details!X57="","",details!X57)</f>
        <v>10</v>
      </c>
      <c r="AP57" s="242">
        <f>IF(details!Y57="","",details!Y57)</f>
        <v>9</v>
      </c>
      <c r="AQ57" s="151">
        <f t="shared" si="102"/>
        <v>29</v>
      </c>
      <c r="AR57" s="479">
        <f>IF(details!Z57="","",details!Z57)</f>
        <v>1</v>
      </c>
      <c r="AS57" s="242">
        <f>IF(details!AA57="","",details!AA57)</f>
        <v>30</v>
      </c>
      <c r="AT57" s="242">
        <f>IF(details!AB57="","",details!AB57)</f>
        <v>20</v>
      </c>
      <c r="AU57" s="151">
        <f t="shared" si="103"/>
        <v>50</v>
      </c>
      <c r="AV57" s="482">
        <f t="shared" si="23"/>
        <v>60</v>
      </c>
      <c r="AW57" s="482">
        <f t="shared" si="24"/>
        <v>80</v>
      </c>
      <c r="AX57" s="242">
        <f>IF(details!AC57="","",details!AC57)</f>
        <v>70</v>
      </c>
      <c r="AY57" s="242">
        <f>IF(details!AD57="","",details!AD57)</f>
        <v>30</v>
      </c>
      <c r="AZ57" s="151">
        <f t="shared" si="104"/>
        <v>100</v>
      </c>
      <c r="BA57" s="151">
        <f t="shared" si="105"/>
        <v>130</v>
      </c>
      <c r="BB57" s="151">
        <f t="shared" si="106"/>
        <v>50</v>
      </c>
      <c r="BC57" s="304">
        <f t="shared" si="107"/>
        <v>180</v>
      </c>
      <c r="BD57" s="263">
        <f t="shared" si="108"/>
        <v>0</v>
      </c>
      <c r="BE57" s="310">
        <f t="shared" si="109"/>
        <v>0</v>
      </c>
      <c r="BF57" s="61">
        <f t="shared" si="212"/>
        <v>70</v>
      </c>
      <c r="BG57" s="61">
        <f t="shared" si="110"/>
        <v>30</v>
      </c>
      <c r="BH57" s="61">
        <f t="shared" si="111"/>
        <v>20</v>
      </c>
      <c r="BI57" s="61">
        <f t="shared" si="213"/>
        <v>150</v>
      </c>
      <c r="BJ57" s="61">
        <f t="shared" si="214"/>
        <v>50</v>
      </c>
      <c r="BK57" s="263">
        <f t="shared" si="215"/>
        <v>200</v>
      </c>
      <c r="BL57" s="310" t="str">
        <f t="shared" si="216"/>
        <v/>
      </c>
      <c r="BM57" s="61" t="str">
        <f t="shared" si="217"/>
        <v>P</v>
      </c>
      <c r="BN57" s="61" t="str">
        <f t="shared" si="218"/>
        <v>P</v>
      </c>
      <c r="BO57" s="310" t="str">
        <f t="shared" si="219"/>
        <v>D</v>
      </c>
      <c r="BP57" s="242" t="str">
        <f>IF(details!AE57="","",details!AE57)</f>
        <v>b</v>
      </c>
      <c r="BQ57" s="83" t="str">
        <f t="shared" si="112"/>
        <v>CHEMISTRY</v>
      </c>
      <c r="BR57" s="242">
        <f>IF(details!AF57="","",details!AF57)</f>
        <v>10</v>
      </c>
      <c r="BS57" s="242">
        <f>IF(details!AG57="","",details!AG57)</f>
        <v>10</v>
      </c>
      <c r="BT57" s="242">
        <f>IF(details!AH57="","",details!AH57)</f>
        <v>9</v>
      </c>
      <c r="BU57" s="151">
        <f t="shared" si="113"/>
        <v>29</v>
      </c>
      <c r="BV57" s="479">
        <f>IF(details!AI57="","",details!AI57)</f>
        <v>1</v>
      </c>
      <c r="BW57" s="242">
        <f>IF(details!AJ57="","",details!AJ57)</f>
        <v>50</v>
      </c>
      <c r="BX57" s="242">
        <f>IF(details!AK57="","",details!AK57)</f>
        <v>20</v>
      </c>
      <c r="BY57" s="151">
        <f t="shared" si="114"/>
        <v>70</v>
      </c>
      <c r="BZ57" s="482">
        <f t="shared" si="115"/>
        <v>80</v>
      </c>
      <c r="CA57" s="482">
        <f t="shared" si="116"/>
        <v>100</v>
      </c>
      <c r="CB57" s="242">
        <f>IF(details!AL57="","",details!AL57)</f>
        <v>70</v>
      </c>
      <c r="CC57" s="242">
        <f>IF(details!AM57="","",details!AM57)</f>
        <v>30</v>
      </c>
      <c r="CD57" s="151">
        <f t="shared" si="117"/>
        <v>100</v>
      </c>
      <c r="CE57" s="151">
        <f t="shared" si="118"/>
        <v>150</v>
      </c>
      <c r="CF57" s="151">
        <f t="shared" si="119"/>
        <v>50</v>
      </c>
      <c r="CG57" s="304">
        <f t="shared" si="233"/>
        <v>200</v>
      </c>
      <c r="CH57" s="263">
        <f t="shared" si="220"/>
        <v>0</v>
      </c>
      <c r="CI57" s="310">
        <f t="shared" si="221"/>
        <v>0</v>
      </c>
      <c r="CJ57" s="61">
        <f t="shared" si="222"/>
        <v>70</v>
      </c>
      <c r="CK57" s="61">
        <f t="shared" si="234"/>
        <v>30</v>
      </c>
      <c r="CL57" s="61">
        <f t="shared" si="120"/>
        <v>20</v>
      </c>
      <c r="CM57" s="61">
        <f t="shared" si="223"/>
        <v>150</v>
      </c>
      <c r="CN57" s="61">
        <f t="shared" si="224"/>
        <v>50</v>
      </c>
      <c r="CO57" s="263">
        <f t="shared" si="225"/>
        <v>200</v>
      </c>
      <c r="CP57" s="310" t="str">
        <f t="shared" si="226"/>
        <v/>
      </c>
      <c r="CQ57" s="61" t="str">
        <f t="shared" si="227"/>
        <v>P</v>
      </c>
      <c r="CR57" s="61" t="str">
        <f t="shared" si="228"/>
        <v>P</v>
      </c>
      <c r="CS57" s="310" t="str">
        <f t="shared" si="25"/>
        <v>D</v>
      </c>
      <c r="CT57" s="242" t="str">
        <f>IF(details!AN57="","",details!AN57)</f>
        <v>b</v>
      </c>
      <c r="CU57" s="83" t="str">
        <f t="shared" si="121"/>
        <v>MATHEMATICS</v>
      </c>
      <c r="CV57" s="242">
        <f>IF(details!AO57="","",details!AO57)</f>
        <v>10</v>
      </c>
      <c r="CW57" s="242">
        <f>IF(details!AP57="","",details!AP57)</f>
        <v>10</v>
      </c>
      <c r="CX57" s="242">
        <f>IF(details!AQ57="","",details!AQ57)</f>
        <v>9</v>
      </c>
      <c r="CY57" s="151">
        <f t="shared" si="122"/>
        <v>29</v>
      </c>
      <c r="CZ57" s="479">
        <f>IF(details!AR57="","",details!AR57)</f>
        <v>1</v>
      </c>
      <c r="DA57" s="242">
        <f>IF(details!AS57="","",details!AS57)</f>
        <v>70</v>
      </c>
      <c r="DB57" s="242" t="str">
        <f>IF(details!AT57="","",details!AT57)</f>
        <v/>
      </c>
      <c r="DC57" s="151">
        <f t="shared" si="123"/>
        <v>70</v>
      </c>
      <c r="DD57" s="482">
        <f t="shared" si="124"/>
        <v>100</v>
      </c>
      <c r="DE57" s="482">
        <f t="shared" si="125"/>
        <v>100</v>
      </c>
      <c r="DF57" s="242">
        <f>IF(details!AU57="","",details!AU57)</f>
        <v>18</v>
      </c>
      <c r="DG57" s="242" t="str">
        <f>IF(details!AV57="","",details!AV57)</f>
        <v/>
      </c>
      <c r="DH57" s="151">
        <f t="shared" si="204"/>
        <v>18</v>
      </c>
      <c r="DI57" s="151">
        <f t="shared" si="205"/>
        <v>118</v>
      </c>
      <c r="DJ57" s="151" t="str">
        <f t="shared" si="126"/>
        <v/>
      </c>
      <c r="DK57" s="304">
        <f t="shared" si="206"/>
        <v>118</v>
      </c>
      <c r="DL57" s="263">
        <f t="shared" si="127"/>
        <v>0</v>
      </c>
      <c r="DM57" s="310" t="str">
        <f t="shared" si="128"/>
        <v/>
      </c>
      <c r="DN57" s="61">
        <f t="shared" si="129"/>
        <v>100</v>
      </c>
      <c r="DO57" s="61" t="str">
        <f t="shared" si="26"/>
        <v/>
      </c>
      <c r="DP57" s="61" t="str">
        <f t="shared" si="27"/>
        <v/>
      </c>
      <c r="DQ57" s="61">
        <f t="shared" si="130"/>
        <v>200</v>
      </c>
      <c r="DR57" s="61" t="str">
        <f t="shared" si="131"/>
        <v/>
      </c>
      <c r="DS57" s="263">
        <f t="shared" si="235"/>
        <v>200</v>
      </c>
      <c r="DT57" s="310" t="str">
        <f t="shared" si="132"/>
        <v/>
      </c>
      <c r="DU57" s="61" t="str">
        <f t="shared" si="133"/>
        <v>S</v>
      </c>
      <c r="DV57" s="61" t="str">
        <f t="shared" si="134"/>
        <v/>
      </c>
      <c r="DW57" s="310" t="str">
        <f t="shared" si="135"/>
        <v>S</v>
      </c>
      <c r="DX57" s="61">
        <f t="shared" si="229"/>
        <v>0</v>
      </c>
      <c r="DY57" s="242" t="str">
        <f>IF(details!AW57="","",details!AW57)</f>
        <v>a</v>
      </c>
      <c r="DZ57" s="83" t="str">
        <f t="shared" si="136"/>
        <v>BIOLOGY</v>
      </c>
      <c r="EA57" s="242">
        <f>IF(details!AX57="","",details!AX57)</f>
        <v>10</v>
      </c>
      <c r="EB57" s="242">
        <f>IF(details!AY57="","",details!AY57)</f>
        <v>10</v>
      </c>
      <c r="EC57" s="242">
        <f>IF(details!AZ57="","",details!AZ57)</f>
        <v>10</v>
      </c>
      <c r="ED57" s="151">
        <f t="shared" si="137"/>
        <v>30</v>
      </c>
      <c r="EE57" s="242" t="str">
        <f>IF(details!BA57="","",details!BA57)</f>
        <v/>
      </c>
      <c r="EF57" s="242">
        <f>IF(details!BB57="","",details!BB57)</f>
        <v>50</v>
      </c>
      <c r="EG57" s="242">
        <f>IF(details!BC57="","",details!BC57)</f>
        <v>20</v>
      </c>
      <c r="EH57" s="151">
        <f t="shared" si="138"/>
        <v>70</v>
      </c>
      <c r="EI57" s="482">
        <f t="shared" si="139"/>
        <v>80</v>
      </c>
      <c r="EJ57" s="482">
        <f t="shared" si="140"/>
        <v>100</v>
      </c>
      <c r="EK57" s="242">
        <f>IF(details!BD57="","",details!BD57)</f>
        <v>70</v>
      </c>
      <c r="EL57" s="242">
        <f>IF(details!BE57="","",details!BE57)</f>
        <v>30</v>
      </c>
      <c r="EM57" s="151">
        <f t="shared" si="141"/>
        <v>100</v>
      </c>
      <c r="EN57" s="151">
        <f t="shared" si="142"/>
        <v>150</v>
      </c>
      <c r="EO57" s="151">
        <f t="shared" si="143"/>
        <v>50</v>
      </c>
      <c r="EP57" s="304">
        <f t="shared" si="144"/>
        <v>200</v>
      </c>
      <c r="EQ57" s="263">
        <f t="shared" si="145"/>
        <v>0</v>
      </c>
      <c r="ER57" s="310">
        <f t="shared" si="146"/>
        <v>0</v>
      </c>
      <c r="ES57" s="61">
        <f t="shared" si="147"/>
        <v>70</v>
      </c>
      <c r="ET57" s="61">
        <f t="shared" si="148"/>
        <v>30</v>
      </c>
      <c r="EU57" s="61">
        <f t="shared" si="149"/>
        <v>20</v>
      </c>
      <c r="EV57" s="61">
        <f t="shared" si="150"/>
        <v>150</v>
      </c>
      <c r="EW57" s="61">
        <f t="shared" si="151"/>
        <v>50</v>
      </c>
      <c r="EX57" s="263">
        <f t="shared" si="152"/>
        <v>200</v>
      </c>
      <c r="EY57" s="310"/>
      <c r="EZ57" s="61" t="str">
        <f t="shared" si="153"/>
        <v>P</v>
      </c>
      <c r="FA57" s="61" t="str">
        <f t="shared" si="154"/>
        <v>P</v>
      </c>
      <c r="FB57" s="310" t="str">
        <f t="shared" si="155"/>
        <v>I</v>
      </c>
      <c r="FC57" s="242">
        <f>IF(details!BF57="","",details!BF57)</f>
        <v>10</v>
      </c>
      <c r="FD57" s="242">
        <f>IF(details!BG57="","",details!BG57)</f>
        <v>10</v>
      </c>
      <c r="FE57" s="242">
        <f>IF(details!BH57="","",details!BH57)</f>
        <v>10</v>
      </c>
      <c r="FF57" s="151">
        <f t="shared" si="156"/>
        <v>30</v>
      </c>
      <c r="FG57" s="242">
        <f>IF(details!BI57="","",details!BI57)</f>
        <v>70</v>
      </c>
      <c r="FH57" s="151">
        <f t="shared" si="157"/>
        <v>100</v>
      </c>
      <c r="FI57" s="242">
        <f>IF(details!BJ57="","",details!BJ57)</f>
        <v>100</v>
      </c>
      <c r="FJ57" s="298">
        <f t="shared" si="158"/>
        <v>200</v>
      </c>
      <c r="FK57" s="310">
        <f t="shared" si="159"/>
        <v>0</v>
      </c>
      <c r="FL57" s="310">
        <f t="shared" si="160"/>
        <v>0</v>
      </c>
      <c r="FM57" s="61">
        <f t="shared" si="161"/>
        <v>200</v>
      </c>
      <c r="FN57" s="310" t="str">
        <f t="shared" si="162"/>
        <v/>
      </c>
      <c r="FO57" s="310" t="str">
        <f t="shared" si="236"/>
        <v>A</v>
      </c>
      <c r="FP57" s="242">
        <f>IF(details!BK57="","",details!BK57)</f>
        <v>30</v>
      </c>
      <c r="FQ57" s="242">
        <f>IF(details!BL57="","",details!BL57)</f>
        <v>30</v>
      </c>
      <c r="FR57" s="242">
        <f>IF(details!BM57="","",details!BM57)</f>
        <v>40</v>
      </c>
      <c r="FS57" s="298">
        <f t="shared" si="163"/>
        <v>100</v>
      </c>
      <c r="FT57" s="310">
        <f t="shared" si="164"/>
        <v>0</v>
      </c>
      <c r="FU57" s="310">
        <f t="shared" si="165"/>
        <v>0</v>
      </c>
      <c r="FV57" s="61">
        <f t="shared" si="166"/>
        <v>100</v>
      </c>
      <c r="FW57" s="310" t="str">
        <f t="shared" si="167"/>
        <v/>
      </c>
      <c r="FX57" s="310" t="str">
        <f t="shared" si="237"/>
        <v>A</v>
      </c>
      <c r="FY57" s="310" t="str">
        <f t="shared" si="238"/>
        <v>D</v>
      </c>
      <c r="FZ57" s="310" t="str">
        <f t="shared" si="239"/>
        <v>D</v>
      </c>
      <c r="GA57" s="310" t="str">
        <f t="shared" si="240"/>
        <v>D</v>
      </c>
      <c r="GB57" s="310" t="str">
        <f t="shared" si="241"/>
        <v>D</v>
      </c>
      <c r="GC57" s="310" t="str">
        <f t="shared" si="242"/>
        <v>S</v>
      </c>
      <c r="GD57" s="310">
        <f t="shared" si="168"/>
        <v>0</v>
      </c>
      <c r="GE57" s="310">
        <f t="shared" si="169"/>
        <v>1</v>
      </c>
      <c r="GF57" s="310">
        <f t="shared" si="170"/>
        <v>0</v>
      </c>
      <c r="GG57" s="310">
        <f t="shared" si="171"/>
        <v>0</v>
      </c>
      <c r="GH57" s="310">
        <f t="shared" si="172"/>
        <v>0</v>
      </c>
      <c r="GI57" s="310" t="str">
        <f t="shared" si="173"/>
        <v/>
      </c>
      <c r="GJ57" s="69" t="str">
        <f t="shared" si="243"/>
        <v>SUPPL.</v>
      </c>
      <c r="GK57" s="63">
        <f>IF(details!CT57="","",details!CT57)</f>
        <v>130</v>
      </c>
      <c r="GL57" s="64" t="str">
        <f>IF(details!CU57="","",details!CU57)</f>
        <v/>
      </c>
      <c r="GM57" s="63">
        <f>IF(details!CX57="","",details!CX57)</f>
        <v>206</v>
      </c>
      <c r="GN57" s="64" t="str">
        <f>IF(details!CY57="","",details!CY57)</f>
        <v/>
      </c>
      <c r="GO57" s="63">
        <f>IF(details!DB57="","",details!DB57)</f>
        <v>264</v>
      </c>
      <c r="GP57" s="64" t="str">
        <f>IF(details!DC57="","",details!DC57)</f>
        <v/>
      </c>
      <c r="GQ57" s="63">
        <f>IF(details!DF57="","",details!DF57)</f>
        <v>316</v>
      </c>
      <c r="GR57" s="64" t="str">
        <f>IF(details!DG57="","",details!DG57)</f>
        <v/>
      </c>
      <c r="GS57" s="63">
        <f>IF(details!DJ57="","",details!DJ57)</f>
        <v>362</v>
      </c>
      <c r="GT57" s="64">
        <f>IF(details!DK57="","",details!DK57)</f>
        <v>0</v>
      </c>
      <c r="GU57" s="274">
        <f t="shared" si="207"/>
        <v>0</v>
      </c>
      <c r="GV57" s="242" t="str">
        <f t="shared" si="244"/>
        <v>D</v>
      </c>
      <c r="GW57" s="242" t="str">
        <f t="shared" si="174"/>
        <v/>
      </c>
      <c r="GX57" s="353" t="str">
        <f t="shared" si="245"/>
        <v/>
      </c>
      <c r="GY57" s="242" t="str">
        <f t="shared" si="246"/>
        <v>D</v>
      </c>
      <c r="GZ57" s="72" t="str">
        <f t="shared" si="175"/>
        <v/>
      </c>
      <c r="HA57" s="353" t="str">
        <f t="shared" si="247"/>
        <v/>
      </c>
      <c r="HB57" s="73" t="str">
        <f t="shared" si="248"/>
        <v>D</v>
      </c>
      <c r="HC57" s="242" t="str">
        <f t="shared" si="249"/>
        <v/>
      </c>
      <c r="HD57" s="242" t="str">
        <f t="shared" si="250"/>
        <v>D</v>
      </c>
      <c r="HE57" s="242" t="str">
        <f t="shared" si="251"/>
        <v/>
      </c>
      <c r="HF57" s="242" t="str">
        <f t="shared" si="252"/>
        <v/>
      </c>
      <c r="HG57" s="276" t="str">
        <f t="shared" si="253"/>
        <v/>
      </c>
      <c r="HH57" s="242" t="str">
        <f t="shared" si="254"/>
        <v/>
      </c>
      <c r="HI57" s="242" t="str">
        <f t="shared" si="255"/>
        <v/>
      </c>
      <c r="HJ57" s="242" t="str">
        <f t="shared" si="256"/>
        <v/>
      </c>
      <c r="HK57" s="242" t="str">
        <f t="shared" si="257"/>
        <v/>
      </c>
      <c r="HL57" s="353" t="str">
        <f t="shared" si="258"/>
        <v/>
      </c>
      <c r="HM57" s="73" t="str">
        <f t="shared" si="259"/>
        <v>D</v>
      </c>
      <c r="HN57" s="242" t="str">
        <f t="shared" si="260"/>
        <v/>
      </c>
      <c r="HO57" s="242" t="str">
        <f t="shared" si="261"/>
        <v>D</v>
      </c>
      <c r="HP57" s="242" t="str">
        <f t="shared" si="262"/>
        <v/>
      </c>
      <c r="HQ57" s="242" t="str">
        <f t="shared" si="263"/>
        <v/>
      </c>
      <c r="HR57" s="354" t="str">
        <f t="shared" si="264"/>
        <v/>
      </c>
      <c r="HS57" s="302" t="str">
        <f t="shared" si="265"/>
        <v/>
      </c>
      <c r="HT57" s="242" t="str">
        <f t="shared" si="266"/>
        <v/>
      </c>
      <c r="HU57" s="242" t="str">
        <f t="shared" si="267"/>
        <v/>
      </c>
      <c r="HV57" s="242" t="str">
        <f t="shared" si="268"/>
        <v/>
      </c>
      <c r="HW57" s="353" t="str">
        <f t="shared" si="269"/>
        <v/>
      </c>
      <c r="HX57" s="73" t="str">
        <f t="shared" si="270"/>
        <v>S</v>
      </c>
      <c r="HY57" s="242" t="str">
        <f t="shared" si="271"/>
        <v/>
      </c>
      <c r="HZ57" s="242" t="str">
        <f t="shared" si="272"/>
        <v>S</v>
      </c>
      <c r="IA57" s="242" t="str">
        <f t="shared" si="273"/>
        <v/>
      </c>
      <c r="IB57" s="242" t="str">
        <f t="shared" si="274"/>
        <v/>
      </c>
      <c r="IC57" s="242" t="str">
        <f t="shared" si="275"/>
        <v/>
      </c>
      <c r="ID57" s="242" t="str">
        <f t="shared" si="276"/>
        <v/>
      </c>
      <c r="IE57" s="242" t="str">
        <f t="shared" si="277"/>
        <v/>
      </c>
      <c r="IF57" s="242" t="str">
        <f t="shared" si="278"/>
        <v/>
      </c>
      <c r="IG57" s="242" t="str">
        <f t="shared" si="279"/>
        <v/>
      </c>
      <c r="IH57" s="353" t="str">
        <f t="shared" si="280"/>
        <v/>
      </c>
      <c r="II57" s="242" t="str">
        <f t="shared" si="281"/>
        <v>A</v>
      </c>
      <c r="IJ57" s="242" t="str">
        <f t="shared" si="282"/>
        <v>A</v>
      </c>
      <c r="IK57" s="242" t="str">
        <f t="shared" si="283"/>
        <v xml:space="preserve">    </v>
      </c>
      <c r="IL57" s="242" t="str">
        <f t="shared" si="284"/>
        <v xml:space="preserve">    MATHEMATICS</v>
      </c>
      <c r="IM57" s="242" t="str">
        <f t="shared" si="285"/>
        <v xml:space="preserve">    </v>
      </c>
      <c r="IN57" s="242" t="str">
        <f t="shared" si="286"/>
        <v xml:space="preserve">        </v>
      </c>
      <c r="IO57" s="242" t="str">
        <f t="shared" si="287"/>
        <v xml:space="preserve">HINDI COMPULSORY  PHYSICS CHEMISTRY </v>
      </c>
      <c r="IP57" s="242" t="str">
        <f t="shared" si="288"/>
        <v>SUPPL.</v>
      </c>
      <c r="IQ57" s="62">
        <f t="shared" si="295"/>
        <v>898</v>
      </c>
      <c r="IR57" s="68">
        <f t="shared" si="289"/>
        <v>89.8</v>
      </c>
      <c r="IS57" s="242" t="str">
        <f t="shared" si="290"/>
        <v/>
      </c>
      <c r="IT57" s="70" t="str">
        <f t="shared" si="291"/>
        <v/>
      </c>
      <c r="IU57" s="71" t="str" cm="1">
        <f t="array" ref="IU57">IF(IT57="","",SUMPRODUCT((IT57&lt;IT$9:IT$108)/COUNTIF(IT$9:IT$108,IT$9:IT$108)))</f>
        <v/>
      </c>
      <c r="IV57" s="242" t="str">
        <f>IF(OR(IP57="SUPPL.",IP57="RE-EXAM."),'result subject-wise'!AR57,IP57)</f>
        <v/>
      </c>
      <c r="IW57" s="355" t="str">
        <f t="shared" si="292"/>
        <v/>
      </c>
      <c r="IX57" s="356">
        <f t="shared" si="293"/>
        <v>89.8</v>
      </c>
      <c r="IY57" s="242" t="str">
        <f t="shared" si="294"/>
        <v/>
      </c>
      <c r="IZ57" s="240"/>
      <c r="JA57" s="276" t="str">
        <f t="shared" si="177"/>
        <v/>
      </c>
      <c r="JB57" s="357" t="str">
        <f>'full report'!Y1361</f>
        <v/>
      </c>
      <c r="JC57" s="352"/>
      <c r="JD57"/>
      <c r="JE57" s="283"/>
      <c r="JF57" s="283"/>
      <c r="JG57" s="283"/>
      <c r="JH57" s="283"/>
      <c r="JI57" s="283"/>
      <c r="JJ57" s="283"/>
      <c r="JK57" s="283"/>
      <c r="JL57" s="283"/>
      <c r="JM57" s="283"/>
      <c r="JN57" s="283"/>
      <c r="JO57" s="283"/>
      <c r="JP57" s="283"/>
      <c r="JQ57" s="283"/>
      <c r="JR57" s="283"/>
      <c r="JS57" s="276"/>
      <c r="JT57" s="276"/>
      <c r="JU57" s="276"/>
      <c r="JV57" s="276"/>
      <c r="JW57" s="276"/>
      <c r="JX57" s="276"/>
      <c r="JY57" s="276"/>
      <c r="JZ57" s="276"/>
      <c r="KA57" s="276"/>
      <c r="KB57" s="276"/>
      <c r="KC57" s="276"/>
      <c r="KD57" s="276"/>
      <c r="KE57" s="276"/>
      <c r="KF57" s="276"/>
      <c r="KG57" s="276"/>
      <c r="KH57" s="276"/>
      <c r="KI57" s="276"/>
      <c r="KJ57" s="276"/>
      <c r="KK57" s="276"/>
      <c r="KL57" s="276"/>
      <c r="KM57" s="276"/>
      <c r="KN57" s="276"/>
      <c r="KO57" s="276"/>
      <c r="KP57" s="276"/>
      <c r="KQ57" s="276"/>
      <c r="KR57" s="276"/>
      <c r="KS57" s="276"/>
      <c r="KT57" s="276"/>
      <c r="KU57" s="276"/>
      <c r="KV57" s="276"/>
    </row>
    <row r="58" spans="1:308" s="359" customFormat="1" ht="13" customHeight="1">
      <c r="A58" s="313" t="str">
        <f>IF(details!A58="","",details!A58)</f>
        <v/>
      </c>
      <c r="B58" s="242" t="str">
        <f>IF(details!B58="","",details!B58)</f>
        <v/>
      </c>
      <c r="C58" s="242" t="str">
        <f>IF(details!C58="","",details!C58)</f>
        <v/>
      </c>
      <c r="D58" s="242" t="str">
        <f>IF(details!D58="","",details!D58)</f>
        <v/>
      </c>
      <c r="E58" s="304">
        <f>IF(details!E58="","",details!E58)</f>
        <v>11150</v>
      </c>
      <c r="F58" s="67" t="str">
        <f>IF(details!F58="","",details!F58)</f>
        <v/>
      </c>
      <c r="G58" s="83" t="str">
        <f>IF(details!G58="","",details!G58)</f>
        <v>A 050</v>
      </c>
      <c r="H58" s="83" t="str">
        <f>IF(details!H58="","",details!H58)</f>
        <v>B 050</v>
      </c>
      <c r="I58" s="83" t="str">
        <f>IF(details!I58="","",details!I58)</f>
        <v>C 050</v>
      </c>
      <c r="J58" s="242">
        <f>IF(details!J58="","",details!J58)</f>
        <v>10</v>
      </c>
      <c r="K58" s="242">
        <f>IF(details!K58="","",details!K58)</f>
        <v>10</v>
      </c>
      <c r="L58" s="242">
        <f>IF(details!L58="","",details!L58)</f>
        <v>8</v>
      </c>
      <c r="M58" s="151">
        <f t="shared" si="93"/>
        <v>28</v>
      </c>
      <c r="N58" s="479">
        <f>IF(details!M58="","",details!M58)</f>
        <v>2</v>
      </c>
      <c r="O58" s="242">
        <f>IF(details!N58="","",details!N58)</f>
        <v>70</v>
      </c>
      <c r="P58" s="151">
        <f t="shared" si="94"/>
        <v>100</v>
      </c>
      <c r="Q58" s="242">
        <f>IF(details!O58="","",details!O58)</f>
        <v>100</v>
      </c>
      <c r="R58" s="298">
        <f t="shared" si="95"/>
        <v>200</v>
      </c>
      <c r="S58" s="310">
        <f t="shared" si="211"/>
        <v>0</v>
      </c>
      <c r="T58" s="61">
        <f t="shared" si="20"/>
        <v>200</v>
      </c>
      <c r="U58" s="310" t="str">
        <f t="shared" si="230"/>
        <v/>
      </c>
      <c r="V58" s="310" t="str">
        <f t="shared" si="21"/>
        <v>P</v>
      </c>
      <c r="W58" s="310" t="str">
        <f t="shared" si="231"/>
        <v>D</v>
      </c>
      <c r="X58" s="242">
        <f>IF(details!P58="","",details!P58)</f>
        <v>10</v>
      </c>
      <c r="Y58" s="242">
        <f>IF(details!Q58="","",details!Q58)</f>
        <v>10</v>
      </c>
      <c r="Z58" s="242">
        <f>IF(details!R58="","",details!R58)</f>
        <v>8</v>
      </c>
      <c r="AA58" s="151">
        <f t="shared" si="96"/>
        <v>28</v>
      </c>
      <c r="AB58" s="479">
        <f>IF(details!S58="","",details!S58)</f>
        <v>2</v>
      </c>
      <c r="AC58" s="242">
        <f>IF(details!T58="","",details!T58)</f>
        <v>70</v>
      </c>
      <c r="AD58" s="151">
        <f t="shared" si="97"/>
        <v>100</v>
      </c>
      <c r="AE58" s="242">
        <f>IF(details!U58="","",details!U58)</f>
        <v>100</v>
      </c>
      <c r="AF58" s="298">
        <f t="shared" si="98"/>
        <v>200</v>
      </c>
      <c r="AG58" s="310">
        <f t="shared" si="210"/>
        <v>0</v>
      </c>
      <c r="AH58" s="61">
        <f t="shared" si="22"/>
        <v>200</v>
      </c>
      <c r="AI58" s="310" t="str">
        <f t="shared" si="232"/>
        <v/>
      </c>
      <c r="AJ58" s="310" t="str">
        <f t="shared" si="99"/>
        <v>P</v>
      </c>
      <c r="AK58" s="310" t="str">
        <f t="shared" si="100"/>
        <v>D</v>
      </c>
      <c r="AL58" s="242" t="str">
        <f>IF(details!V58="","",details!V58)</f>
        <v>b</v>
      </c>
      <c r="AM58" s="83" t="str">
        <f t="shared" si="101"/>
        <v>PHYSICS</v>
      </c>
      <c r="AN58" s="242">
        <f>IF(details!W58="","",details!W58)</f>
        <v>10</v>
      </c>
      <c r="AO58" s="242">
        <f>IF(details!X58="","",details!X58)</f>
        <v>10</v>
      </c>
      <c r="AP58" s="242">
        <f>IF(details!Y58="","",details!Y58)</f>
        <v>9</v>
      </c>
      <c r="AQ58" s="151">
        <f t="shared" si="102"/>
        <v>29</v>
      </c>
      <c r="AR58" s="479">
        <f>IF(details!Z58="","",details!Z58)</f>
        <v>1</v>
      </c>
      <c r="AS58" s="242">
        <f>IF(details!AA58="","",details!AA58)</f>
        <v>30</v>
      </c>
      <c r="AT58" s="242">
        <f>IF(details!AB58="","",details!AB58)</f>
        <v>20</v>
      </c>
      <c r="AU58" s="151">
        <f t="shared" si="103"/>
        <v>50</v>
      </c>
      <c r="AV58" s="482">
        <f t="shared" si="23"/>
        <v>60</v>
      </c>
      <c r="AW58" s="482">
        <f t="shared" si="24"/>
        <v>80</v>
      </c>
      <c r="AX58" s="242">
        <f>IF(details!AC58="","",details!AC58)</f>
        <v>70</v>
      </c>
      <c r="AY58" s="242">
        <f>IF(details!AD58="","",details!AD58)</f>
        <v>30</v>
      </c>
      <c r="AZ58" s="151">
        <f t="shared" si="104"/>
        <v>100</v>
      </c>
      <c r="BA58" s="151">
        <f t="shared" si="105"/>
        <v>130</v>
      </c>
      <c r="BB58" s="151">
        <f t="shared" si="106"/>
        <v>50</v>
      </c>
      <c r="BC58" s="304">
        <f t="shared" si="107"/>
        <v>180</v>
      </c>
      <c r="BD58" s="263">
        <f t="shared" si="108"/>
        <v>0</v>
      </c>
      <c r="BE58" s="310">
        <f t="shared" si="109"/>
        <v>0</v>
      </c>
      <c r="BF58" s="61">
        <f t="shared" si="212"/>
        <v>70</v>
      </c>
      <c r="BG58" s="61">
        <f t="shared" si="110"/>
        <v>30</v>
      </c>
      <c r="BH58" s="61">
        <f t="shared" si="111"/>
        <v>20</v>
      </c>
      <c r="BI58" s="61">
        <f t="shared" si="213"/>
        <v>150</v>
      </c>
      <c r="BJ58" s="61">
        <f t="shared" si="214"/>
        <v>50</v>
      </c>
      <c r="BK58" s="263">
        <f t="shared" si="215"/>
        <v>200</v>
      </c>
      <c r="BL58" s="310" t="str">
        <f t="shared" si="216"/>
        <v/>
      </c>
      <c r="BM58" s="61" t="str">
        <f t="shared" si="217"/>
        <v>P</v>
      </c>
      <c r="BN58" s="61" t="str">
        <f t="shared" si="218"/>
        <v>P</v>
      </c>
      <c r="BO58" s="310" t="str">
        <f t="shared" si="219"/>
        <v>D</v>
      </c>
      <c r="BP58" s="242" t="str">
        <f>IF(details!AE58="","",details!AE58)</f>
        <v>b</v>
      </c>
      <c r="BQ58" s="83" t="str">
        <f t="shared" si="112"/>
        <v>CHEMISTRY</v>
      </c>
      <c r="BR58" s="242">
        <f>IF(details!AF58="","",details!AF58)</f>
        <v>10</v>
      </c>
      <c r="BS58" s="242">
        <f>IF(details!AG58="","",details!AG58)</f>
        <v>10</v>
      </c>
      <c r="BT58" s="242">
        <f>IF(details!AH58="","",details!AH58)</f>
        <v>9</v>
      </c>
      <c r="BU58" s="151">
        <f t="shared" si="113"/>
        <v>29</v>
      </c>
      <c r="BV58" s="479">
        <f>IF(details!AI58="","",details!AI58)</f>
        <v>1</v>
      </c>
      <c r="BW58" s="242">
        <f>IF(details!AJ58="","",details!AJ58)</f>
        <v>50</v>
      </c>
      <c r="BX58" s="242">
        <f>IF(details!AK58="","",details!AK58)</f>
        <v>20</v>
      </c>
      <c r="BY58" s="151">
        <f t="shared" si="114"/>
        <v>70</v>
      </c>
      <c r="BZ58" s="482">
        <f t="shared" si="115"/>
        <v>80</v>
      </c>
      <c r="CA58" s="482">
        <f t="shared" si="116"/>
        <v>100</v>
      </c>
      <c r="CB58" s="242">
        <f>IF(details!AL58="","",details!AL58)</f>
        <v>70</v>
      </c>
      <c r="CC58" s="242">
        <f>IF(details!AM58="","",details!AM58)</f>
        <v>30</v>
      </c>
      <c r="CD58" s="151">
        <f t="shared" si="117"/>
        <v>100</v>
      </c>
      <c r="CE58" s="151">
        <f t="shared" si="118"/>
        <v>150</v>
      </c>
      <c r="CF58" s="151">
        <f t="shared" si="119"/>
        <v>50</v>
      </c>
      <c r="CG58" s="304">
        <f t="shared" si="233"/>
        <v>200</v>
      </c>
      <c r="CH58" s="263">
        <f t="shared" si="220"/>
        <v>0</v>
      </c>
      <c r="CI58" s="310">
        <f t="shared" si="221"/>
        <v>0</v>
      </c>
      <c r="CJ58" s="61">
        <f t="shared" si="222"/>
        <v>70</v>
      </c>
      <c r="CK58" s="61">
        <f t="shared" si="234"/>
        <v>30</v>
      </c>
      <c r="CL58" s="61">
        <f t="shared" si="120"/>
        <v>20</v>
      </c>
      <c r="CM58" s="61">
        <f t="shared" si="223"/>
        <v>150</v>
      </c>
      <c r="CN58" s="61">
        <f t="shared" si="224"/>
        <v>50</v>
      </c>
      <c r="CO58" s="263">
        <f t="shared" si="225"/>
        <v>200</v>
      </c>
      <c r="CP58" s="310" t="str">
        <f t="shared" si="226"/>
        <v/>
      </c>
      <c r="CQ58" s="61" t="str">
        <f t="shared" si="227"/>
        <v>P</v>
      </c>
      <c r="CR58" s="61" t="str">
        <f t="shared" si="228"/>
        <v>P</v>
      </c>
      <c r="CS58" s="310" t="str">
        <f t="shared" si="25"/>
        <v>D</v>
      </c>
      <c r="CT58" s="242" t="str">
        <f>IF(details!AN58="","",details!AN58)</f>
        <v>b</v>
      </c>
      <c r="CU58" s="83" t="str">
        <f t="shared" si="121"/>
        <v>MATHEMATICS</v>
      </c>
      <c r="CV58" s="242">
        <f>IF(details!AO58="","",details!AO58)</f>
        <v>10</v>
      </c>
      <c r="CW58" s="242">
        <f>IF(details!AP58="","",details!AP58)</f>
        <v>10</v>
      </c>
      <c r="CX58" s="242">
        <f>IF(details!AQ58="","",details!AQ58)</f>
        <v>9</v>
      </c>
      <c r="CY58" s="151">
        <f t="shared" si="122"/>
        <v>29</v>
      </c>
      <c r="CZ58" s="479">
        <f>IF(details!AR58="","",details!AR58)</f>
        <v>1</v>
      </c>
      <c r="DA58" s="242">
        <f>IF(details!AS58="","",details!AS58)</f>
        <v>70</v>
      </c>
      <c r="DB58" s="242" t="str">
        <f>IF(details!AT58="","",details!AT58)</f>
        <v/>
      </c>
      <c r="DC58" s="151">
        <f t="shared" si="123"/>
        <v>70</v>
      </c>
      <c r="DD58" s="482">
        <f t="shared" si="124"/>
        <v>100</v>
      </c>
      <c r="DE58" s="482">
        <f t="shared" si="125"/>
        <v>100</v>
      </c>
      <c r="DF58" s="242">
        <f>IF(details!AU58="","",details!AU58)</f>
        <v>18</v>
      </c>
      <c r="DG58" s="242" t="str">
        <f>IF(details!AV58="","",details!AV58)</f>
        <v/>
      </c>
      <c r="DH58" s="151">
        <f t="shared" si="204"/>
        <v>18</v>
      </c>
      <c r="DI58" s="151">
        <f t="shared" si="205"/>
        <v>118</v>
      </c>
      <c r="DJ58" s="151" t="str">
        <f t="shared" si="126"/>
        <v/>
      </c>
      <c r="DK58" s="304">
        <f t="shared" si="206"/>
        <v>118</v>
      </c>
      <c r="DL58" s="263">
        <f t="shared" si="127"/>
        <v>0</v>
      </c>
      <c r="DM58" s="310" t="str">
        <f t="shared" si="128"/>
        <v/>
      </c>
      <c r="DN58" s="61">
        <f t="shared" si="129"/>
        <v>100</v>
      </c>
      <c r="DO58" s="61" t="str">
        <f t="shared" si="26"/>
        <v/>
      </c>
      <c r="DP58" s="61" t="str">
        <f t="shared" si="27"/>
        <v/>
      </c>
      <c r="DQ58" s="61">
        <f t="shared" si="130"/>
        <v>200</v>
      </c>
      <c r="DR58" s="61" t="str">
        <f t="shared" si="131"/>
        <v/>
      </c>
      <c r="DS58" s="263">
        <f t="shared" si="235"/>
        <v>200</v>
      </c>
      <c r="DT58" s="310" t="str">
        <f t="shared" si="132"/>
        <v/>
      </c>
      <c r="DU58" s="61" t="str">
        <f t="shared" si="133"/>
        <v>S</v>
      </c>
      <c r="DV58" s="61" t="str">
        <f t="shared" si="134"/>
        <v/>
      </c>
      <c r="DW58" s="310" t="str">
        <f t="shared" si="135"/>
        <v>S</v>
      </c>
      <c r="DX58" s="61">
        <f t="shared" si="229"/>
        <v>0</v>
      </c>
      <c r="DY58" s="242" t="str">
        <f>IF(details!AW58="","",details!AW58)</f>
        <v>a</v>
      </c>
      <c r="DZ58" s="83" t="str">
        <f t="shared" si="136"/>
        <v>BIOLOGY</v>
      </c>
      <c r="EA58" s="242">
        <f>IF(details!AX58="","",details!AX58)</f>
        <v>10</v>
      </c>
      <c r="EB58" s="242">
        <f>IF(details!AY58="","",details!AY58)</f>
        <v>10</v>
      </c>
      <c r="EC58" s="242">
        <f>IF(details!AZ58="","",details!AZ58)</f>
        <v>10</v>
      </c>
      <c r="ED58" s="151">
        <f t="shared" si="137"/>
        <v>30</v>
      </c>
      <c r="EE58" s="242" t="str">
        <f>IF(details!BA58="","",details!BA58)</f>
        <v/>
      </c>
      <c r="EF58" s="242">
        <f>IF(details!BB58="","",details!BB58)</f>
        <v>50</v>
      </c>
      <c r="EG58" s="242">
        <f>IF(details!BC58="","",details!BC58)</f>
        <v>20</v>
      </c>
      <c r="EH58" s="151">
        <f t="shared" si="138"/>
        <v>70</v>
      </c>
      <c r="EI58" s="482">
        <f t="shared" si="139"/>
        <v>80</v>
      </c>
      <c r="EJ58" s="482">
        <f t="shared" si="140"/>
        <v>100</v>
      </c>
      <c r="EK58" s="242">
        <f>IF(details!BD58="","",details!BD58)</f>
        <v>70</v>
      </c>
      <c r="EL58" s="242">
        <f>IF(details!BE58="","",details!BE58)</f>
        <v>30</v>
      </c>
      <c r="EM58" s="151">
        <f t="shared" si="141"/>
        <v>100</v>
      </c>
      <c r="EN58" s="151">
        <f t="shared" si="142"/>
        <v>150</v>
      </c>
      <c r="EO58" s="151">
        <f t="shared" si="143"/>
        <v>50</v>
      </c>
      <c r="EP58" s="304">
        <f t="shared" si="144"/>
        <v>200</v>
      </c>
      <c r="EQ58" s="263">
        <f t="shared" si="145"/>
        <v>0</v>
      </c>
      <c r="ER58" s="310">
        <f t="shared" si="146"/>
        <v>0</v>
      </c>
      <c r="ES58" s="61">
        <f t="shared" si="147"/>
        <v>70</v>
      </c>
      <c r="ET58" s="61">
        <f t="shared" si="148"/>
        <v>30</v>
      </c>
      <c r="EU58" s="61">
        <f t="shared" si="149"/>
        <v>20</v>
      </c>
      <c r="EV58" s="61">
        <f t="shared" si="150"/>
        <v>150</v>
      </c>
      <c r="EW58" s="61">
        <f t="shared" si="151"/>
        <v>50</v>
      </c>
      <c r="EX58" s="263">
        <f t="shared" si="152"/>
        <v>200</v>
      </c>
      <c r="EY58" s="310"/>
      <c r="EZ58" s="61" t="str">
        <f t="shared" si="153"/>
        <v>P</v>
      </c>
      <c r="FA58" s="61" t="str">
        <f t="shared" si="154"/>
        <v>P</v>
      </c>
      <c r="FB58" s="310" t="str">
        <f t="shared" si="155"/>
        <v>I</v>
      </c>
      <c r="FC58" s="242">
        <f>IF(details!BF58="","",details!BF58)</f>
        <v>10</v>
      </c>
      <c r="FD58" s="242">
        <f>IF(details!BG58="","",details!BG58)</f>
        <v>10</v>
      </c>
      <c r="FE58" s="242">
        <f>IF(details!BH58="","",details!BH58)</f>
        <v>10</v>
      </c>
      <c r="FF58" s="151">
        <f t="shared" si="156"/>
        <v>30</v>
      </c>
      <c r="FG58" s="242">
        <f>IF(details!BI58="","",details!BI58)</f>
        <v>70</v>
      </c>
      <c r="FH58" s="151">
        <f t="shared" si="157"/>
        <v>100</v>
      </c>
      <c r="FI58" s="242">
        <f>IF(details!BJ58="","",details!BJ58)</f>
        <v>100</v>
      </c>
      <c r="FJ58" s="298">
        <f t="shared" si="158"/>
        <v>200</v>
      </c>
      <c r="FK58" s="310">
        <f t="shared" si="159"/>
        <v>0</v>
      </c>
      <c r="FL58" s="310">
        <f t="shared" si="160"/>
        <v>0</v>
      </c>
      <c r="FM58" s="61">
        <f t="shared" si="161"/>
        <v>200</v>
      </c>
      <c r="FN58" s="310" t="str">
        <f t="shared" si="162"/>
        <v/>
      </c>
      <c r="FO58" s="310" t="str">
        <f t="shared" si="236"/>
        <v>A</v>
      </c>
      <c r="FP58" s="242">
        <f>IF(details!BK58="","",details!BK58)</f>
        <v>30</v>
      </c>
      <c r="FQ58" s="242">
        <f>IF(details!BL58="","",details!BL58)</f>
        <v>30</v>
      </c>
      <c r="FR58" s="242">
        <f>IF(details!BM58="","",details!BM58)</f>
        <v>40</v>
      </c>
      <c r="FS58" s="298">
        <f t="shared" si="163"/>
        <v>100</v>
      </c>
      <c r="FT58" s="310">
        <f t="shared" si="164"/>
        <v>0</v>
      </c>
      <c r="FU58" s="310">
        <f t="shared" si="165"/>
        <v>0</v>
      </c>
      <c r="FV58" s="61">
        <f t="shared" si="166"/>
        <v>100</v>
      </c>
      <c r="FW58" s="310" t="str">
        <f t="shared" si="167"/>
        <v/>
      </c>
      <c r="FX58" s="310" t="str">
        <f t="shared" si="237"/>
        <v>A</v>
      </c>
      <c r="FY58" s="310" t="str">
        <f t="shared" si="238"/>
        <v>D</v>
      </c>
      <c r="FZ58" s="310" t="str">
        <f t="shared" si="239"/>
        <v>D</v>
      </c>
      <c r="GA58" s="310" t="str">
        <f t="shared" si="240"/>
        <v>D</v>
      </c>
      <c r="GB58" s="310" t="str">
        <f t="shared" si="241"/>
        <v>D</v>
      </c>
      <c r="GC58" s="310" t="str">
        <f t="shared" si="242"/>
        <v>S</v>
      </c>
      <c r="GD58" s="310">
        <f t="shared" si="168"/>
        <v>0</v>
      </c>
      <c r="GE58" s="310">
        <f t="shared" si="169"/>
        <v>1</v>
      </c>
      <c r="GF58" s="310">
        <f t="shared" si="170"/>
        <v>0</v>
      </c>
      <c r="GG58" s="310">
        <f t="shared" si="171"/>
        <v>0</v>
      </c>
      <c r="GH58" s="310">
        <f t="shared" si="172"/>
        <v>0</v>
      </c>
      <c r="GI58" s="310" t="str">
        <f t="shared" si="173"/>
        <v/>
      </c>
      <c r="GJ58" s="69" t="str">
        <f t="shared" si="243"/>
        <v>SUPPL.</v>
      </c>
      <c r="GK58" s="63">
        <f>IF(details!CT58="","",details!CT58)</f>
        <v>130</v>
      </c>
      <c r="GL58" s="64" t="str">
        <f>IF(details!CU58="","",details!CU58)</f>
        <v/>
      </c>
      <c r="GM58" s="63">
        <f>IF(details!CX58="","",details!CX58)</f>
        <v>206</v>
      </c>
      <c r="GN58" s="64" t="str">
        <f>IF(details!CY58="","",details!CY58)</f>
        <v/>
      </c>
      <c r="GO58" s="63">
        <f>IF(details!DB58="","",details!DB58)</f>
        <v>264</v>
      </c>
      <c r="GP58" s="64" t="str">
        <f>IF(details!DC58="","",details!DC58)</f>
        <v/>
      </c>
      <c r="GQ58" s="63">
        <f>IF(details!DF58="","",details!DF58)</f>
        <v>316</v>
      </c>
      <c r="GR58" s="64" t="str">
        <f>IF(details!DG58="","",details!DG58)</f>
        <v/>
      </c>
      <c r="GS58" s="63">
        <f>IF(details!DJ58="","",details!DJ58)</f>
        <v>362</v>
      </c>
      <c r="GT58" s="64">
        <f>IF(details!DK58="","",details!DK58)</f>
        <v>0</v>
      </c>
      <c r="GU58" s="274">
        <f t="shared" si="207"/>
        <v>0</v>
      </c>
      <c r="GV58" s="242" t="str">
        <f t="shared" si="244"/>
        <v>D</v>
      </c>
      <c r="GW58" s="242" t="str">
        <f t="shared" si="174"/>
        <v/>
      </c>
      <c r="GX58" s="353" t="str">
        <f t="shared" si="245"/>
        <v/>
      </c>
      <c r="GY58" s="242" t="str">
        <f t="shared" si="246"/>
        <v>D</v>
      </c>
      <c r="GZ58" s="72" t="str">
        <f t="shared" si="175"/>
        <v/>
      </c>
      <c r="HA58" s="353" t="str">
        <f t="shared" si="247"/>
        <v/>
      </c>
      <c r="HB58" s="73" t="str">
        <f t="shared" si="248"/>
        <v>D</v>
      </c>
      <c r="HC58" s="242" t="str">
        <f t="shared" si="249"/>
        <v/>
      </c>
      <c r="HD58" s="242" t="str">
        <f t="shared" si="250"/>
        <v>D</v>
      </c>
      <c r="HE58" s="242" t="str">
        <f t="shared" si="251"/>
        <v/>
      </c>
      <c r="HF58" s="242" t="str">
        <f t="shared" si="252"/>
        <v/>
      </c>
      <c r="HG58" s="276" t="str">
        <f t="shared" si="253"/>
        <v/>
      </c>
      <c r="HH58" s="242" t="str">
        <f t="shared" si="254"/>
        <v/>
      </c>
      <c r="HI58" s="242" t="str">
        <f t="shared" si="255"/>
        <v/>
      </c>
      <c r="HJ58" s="242" t="str">
        <f t="shared" si="256"/>
        <v/>
      </c>
      <c r="HK58" s="242" t="str">
        <f t="shared" si="257"/>
        <v/>
      </c>
      <c r="HL58" s="353" t="str">
        <f t="shared" si="258"/>
        <v/>
      </c>
      <c r="HM58" s="73" t="str">
        <f t="shared" si="259"/>
        <v>D</v>
      </c>
      <c r="HN58" s="242" t="str">
        <f t="shared" si="260"/>
        <v/>
      </c>
      <c r="HO58" s="242" t="str">
        <f t="shared" si="261"/>
        <v>D</v>
      </c>
      <c r="HP58" s="242" t="str">
        <f t="shared" si="262"/>
        <v/>
      </c>
      <c r="HQ58" s="242" t="str">
        <f t="shared" si="263"/>
        <v/>
      </c>
      <c r="HR58" s="354" t="str">
        <f t="shared" si="264"/>
        <v/>
      </c>
      <c r="HS58" s="302" t="str">
        <f t="shared" si="265"/>
        <v/>
      </c>
      <c r="HT58" s="242" t="str">
        <f t="shared" si="266"/>
        <v/>
      </c>
      <c r="HU58" s="242" t="str">
        <f t="shared" si="267"/>
        <v/>
      </c>
      <c r="HV58" s="242" t="str">
        <f t="shared" si="268"/>
        <v/>
      </c>
      <c r="HW58" s="353" t="str">
        <f t="shared" si="269"/>
        <v/>
      </c>
      <c r="HX58" s="73" t="str">
        <f t="shared" si="270"/>
        <v>S</v>
      </c>
      <c r="HY58" s="242" t="str">
        <f t="shared" si="271"/>
        <v/>
      </c>
      <c r="HZ58" s="242" t="str">
        <f t="shared" si="272"/>
        <v>S</v>
      </c>
      <c r="IA58" s="242" t="str">
        <f t="shared" si="273"/>
        <v/>
      </c>
      <c r="IB58" s="242" t="str">
        <f t="shared" si="274"/>
        <v/>
      </c>
      <c r="IC58" s="242" t="str">
        <f t="shared" si="275"/>
        <v/>
      </c>
      <c r="ID58" s="242" t="str">
        <f t="shared" si="276"/>
        <v/>
      </c>
      <c r="IE58" s="242" t="str">
        <f t="shared" si="277"/>
        <v/>
      </c>
      <c r="IF58" s="242" t="str">
        <f t="shared" si="278"/>
        <v/>
      </c>
      <c r="IG58" s="242" t="str">
        <f t="shared" si="279"/>
        <v/>
      </c>
      <c r="IH58" s="353" t="str">
        <f t="shared" si="280"/>
        <v/>
      </c>
      <c r="II58" s="242" t="str">
        <f t="shared" si="281"/>
        <v>A</v>
      </c>
      <c r="IJ58" s="242" t="str">
        <f t="shared" si="282"/>
        <v>A</v>
      </c>
      <c r="IK58" s="242" t="str">
        <f t="shared" si="283"/>
        <v xml:space="preserve">    </v>
      </c>
      <c r="IL58" s="242" t="str">
        <f t="shared" si="284"/>
        <v xml:space="preserve">    MATHEMATICS</v>
      </c>
      <c r="IM58" s="242" t="str">
        <f t="shared" si="285"/>
        <v xml:space="preserve">    </v>
      </c>
      <c r="IN58" s="242" t="str">
        <f t="shared" si="286"/>
        <v xml:space="preserve">        </v>
      </c>
      <c r="IO58" s="242" t="str">
        <f t="shared" si="287"/>
        <v xml:space="preserve">HINDI COMPULSORY  PHYSICS CHEMISTRY </v>
      </c>
      <c r="IP58" s="242" t="str">
        <f t="shared" si="288"/>
        <v>SUPPL.</v>
      </c>
      <c r="IQ58" s="62">
        <f t="shared" si="295"/>
        <v>898</v>
      </c>
      <c r="IR58" s="68">
        <f t="shared" si="289"/>
        <v>89.8</v>
      </c>
      <c r="IS58" s="242" t="str">
        <f t="shared" si="290"/>
        <v/>
      </c>
      <c r="IT58" s="70" t="str">
        <f t="shared" si="291"/>
        <v/>
      </c>
      <c r="IU58" s="71" t="str" cm="1">
        <f t="array" ref="IU58">IF(IT58="","",SUMPRODUCT((IT58&lt;IT$9:IT$108)/COUNTIF(IT$9:IT$108,IT$9:IT$108)))</f>
        <v/>
      </c>
      <c r="IV58" s="242" t="str">
        <f>IF(OR(IP58="SUPPL.",IP58="RE-EXAM."),'result subject-wise'!AR58,IP58)</f>
        <v/>
      </c>
      <c r="IW58" s="355" t="str">
        <f t="shared" si="292"/>
        <v/>
      </c>
      <c r="IX58" s="356">
        <f t="shared" si="293"/>
        <v>89.8</v>
      </c>
      <c r="IY58" s="242" t="str">
        <f t="shared" si="294"/>
        <v/>
      </c>
      <c r="IZ58" s="240"/>
      <c r="JA58" s="276" t="str">
        <f t="shared" si="177"/>
        <v/>
      </c>
      <c r="JB58" s="357" t="str">
        <f>'full report'!Y1389</f>
        <v/>
      </c>
      <c r="JC58" s="352"/>
      <c r="JD58"/>
      <c r="JE58" s="283"/>
      <c r="JF58" s="283"/>
      <c r="JG58" s="283"/>
      <c r="JH58" s="283"/>
      <c r="JI58" s="283"/>
      <c r="JJ58" s="283"/>
      <c r="JK58" s="283"/>
      <c r="JL58" s="283"/>
      <c r="JM58" s="283"/>
      <c r="JN58" s="283"/>
      <c r="JO58" s="283"/>
      <c r="JP58" s="283"/>
      <c r="JQ58" s="283"/>
      <c r="JR58" s="283"/>
      <c r="JS58" s="276"/>
      <c r="JT58" s="276"/>
      <c r="JU58" s="276"/>
      <c r="JV58" s="276"/>
      <c r="JW58" s="276"/>
      <c r="JX58" s="276"/>
      <c r="JY58" s="276"/>
      <c r="JZ58" s="276"/>
      <c r="KA58" s="276"/>
      <c r="KB58" s="276"/>
      <c r="KC58" s="276"/>
      <c r="KD58" s="276"/>
      <c r="KE58" s="276"/>
      <c r="KF58" s="276"/>
      <c r="KG58" s="276"/>
      <c r="KH58" s="276"/>
      <c r="KI58" s="276"/>
      <c r="KJ58" s="276"/>
      <c r="KK58" s="276"/>
      <c r="KL58" s="276"/>
      <c r="KM58" s="276"/>
      <c r="KN58" s="276"/>
      <c r="KO58" s="276"/>
      <c r="KP58" s="276"/>
      <c r="KQ58" s="276"/>
      <c r="KR58" s="276"/>
      <c r="KS58" s="276"/>
      <c r="KT58" s="276"/>
      <c r="KU58" s="276"/>
      <c r="KV58" s="276"/>
    </row>
    <row r="59" spans="1:308" s="276" customFormat="1" ht="13" customHeight="1">
      <c r="A59" s="313" t="str">
        <f>IF(details!A59="","",details!A59)</f>
        <v/>
      </c>
      <c r="B59" s="242" t="str">
        <f>IF(details!B59="","",details!B59)</f>
        <v/>
      </c>
      <c r="C59" s="242" t="str">
        <f>IF(details!C59="","",details!C59)</f>
        <v/>
      </c>
      <c r="D59" s="242" t="str">
        <f>IF(details!D59="","",details!D59)</f>
        <v/>
      </c>
      <c r="E59" s="304">
        <f>IF(details!E59="","",details!E59)</f>
        <v>11151</v>
      </c>
      <c r="F59" s="67" t="str">
        <f>IF(details!F59="","",details!F59)</f>
        <v/>
      </c>
      <c r="G59" s="83" t="str">
        <f>IF(details!G59="","",details!G59)</f>
        <v>A 051</v>
      </c>
      <c r="H59" s="83" t="str">
        <f>IF(details!H59="","",details!H59)</f>
        <v>B 051</v>
      </c>
      <c r="I59" s="83" t="str">
        <f>IF(details!I59="","",details!I59)</f>
        <v>C 051</v>
      </c>
      <c r="J59" s="242">
        <f>IF(details!J59="","",details!J59)</f>
        <v>10</v>
      </c>
      <c r="K59" s="242">
        <f>IF(details!K59="","",details!K59)</f>
        <v>10</v>
      </c>
      <c r="L59" s="242">
        <f>IF(details!L59="","",details!L59)</f>
        <v>8</v>
      </c>
      <c r="M59" s="151">
        <f t="shared" si="93"/>
        <v>28</v>
      </c>
      <c r="N59" s="479">
        <f>IF(details!M59="","",details!M59)</f>
        <v>2</v>
      </c>
      <c r="O59" s="242">
        <f>IF(details!N59="","",details!N59)</f>
        <v>70</v>
      </c>
      <c r="P59" s="151">
        <f t="shared" si="94"/>
        <v>100</v>
      </c>
      <c r="Q59" s="242">
        <f>IF(details!O59="","",details!O59)</f>
        <v>100</v>
      </c>
      <c r="R59" s="298">
        <f t="shared" si="95"/>
        <v>200</v>
      </c>
      <c r="S59" s="310">
        <f t="shared" si="211"/>
        <v>0</v>
      </c>
      <c r="T59" s="61">
        <f t="shared" si="20"/>
        <v>200</v>
      </c>
      <c r="U59" s="310" t="str">
        <f t="shared" si="230"/>
        <v/>
      </c>
      <c r="V59" s="310" t="str">
        <f t="shared" si="21"/>
        <v>P</v>
      </c>
      <c r="W59" s="310" t="str">
        <f t="shared" si="231"/>
        <v>D</v>
      </c>
      <c r="X59" s="242">
        <f>IF(details!P59="","",details!P59)</f>
        <v>10</v>
      </c>
      <c r="Y59" s="242">
        <f>IF(details!Q59="","",details!Q59)</f>
        <v>10</v>
      </c>
      <c r="Z59" s="242">
        <f>IF(details!R59="","",details!R59)</f>
        <v>8</v>
      </c>
      <c r="AA59" s="151">
        <f t="shared" si="96"/>
        <v>28</v>
      </c>
      <c r="AB59" s="479">
        <f>IF(details!S59="","",details!S59)</f>
        <v>2</v>
      </c>
      <c r="AC59" s="242">
        <f>IF(details!T59="","",details!T59)</f>
        <v>70</v>
      </c>
      <c r="AD59" s="151">
        <f t="shared" si="97"/>
        <v>100</v>
      </c>
      <c r="AE59" s="242">
        <f>IF(details!U59="","",details!U59)</f>
        <v>100</v>
      </c>
      <c r="AF59" s="298">
        <f t="shared" si="98"/>
        <v>200</v>
      </c>
      <c r="AG59" s="310">
        <f t="shared" si="210"/>
        <v>0</v>
      </c>
      <c r="AH59" s="61">
        <f t="shared" si="22"/>
        <v>200</v>
      </c>
      <c r="AI59" s="310" t="str">
        <f t="shared" si="232"/>
        <v/>
      </c>
      <c r="AJ59" s="310" t="str">
        <f t="shared" si="99"/>
        <v>P</v>
      </c>
      <c r="AK59" s="310" t="str">
        <f t="shared" si="100"/>
        <v>D</v>
      </c>
      <c r="AL59" s="242" t="str">
        <f>IF(details!V59="","",details!V59)</f>
        <v>b</v>
      </c>
      <c r="AM59" s="83" t="str">
        <f t="shared" si="101"/>
        <v>PHYSICS</v>
      </c>
      <c r="AN59" s="242">
        <f>IF(details!W59="","",details!W59)</f>
        <v>10</v>
      </c>
      <c r="AO59" s="242">
        <f>IF(details!X59="","",details!X59)</f>
        <v>10</v>
      </c>
      <c r="AP59" s="242">
        <f>IF(details!Y59="","",details!Y59)</f>
        <v>9</v>
      </c>
      <c r="AQ59" s="151">
        <f t="shared" si="102"/>
        <v>29</v>
      </c>
      <c r="AR59" s="479">
        <f>IF(details!Z59="","",details!Z59)</f>
        <v>1</v>
      </c>
      <c r="AS59" s="242">
        <f>IF(details!AA59="","",details!AA59)</f>
        <v>30</v>
      </c>
      <c r="AT59" s="242">
        <f>IF(details!AB59="","",details!AB59)</f>
        <v>20</v>
      </c>
      <c r="AU59" s="151">
        <f t="shared" si="103"/>
        <v>50</v>
      </c>
      <c r="AV59" s="482">
        <f t="shared" si="23"/>
        <v>60</v>
      </c>
      <c r="AW59" s="482">
        <f t="shared" si="24"/>
        <v>80</v>
      </c>
      <c r="AX59" s="242">
        <f>IF(details!AC59="","",details!AC59)</f>
        <v>70</v>
      </c>
      <c r="AY59" s="242">
        <f>IF(details!AD59="","",details!AD59)</f>
        <v>30</v>
      </c>
      <c r="AZ59" s="151">
        <f t="shared" si="104"/>
        <v>100</v>
      </c>
      <c r="BA59" s="151">
        <f t="shared" si="105"/>
        <v>130</v>
      </c>
      <c r="BB59" s="151">
        <f t="shared" si="106"/>
        <v>50</v>
      </c>
      <c r="BC59" s="304">
        <f t="shared" si="107"/>
        <v>180</v>
      </c>
      <c r="BD59" s="263">
        <f t="shared" si="108"/>
        <v>0</v>
      </c>
      <c r="BE59" s="310">
        <f t="shared" si="109"/>
        <v>0</v>
      </c>
      <c r="BF59" s="61">
        <f t="shared" si="212"/>
        <v>70</v>
      </c>
      <c r="BG59" s="61">
        <f t="shared" si="110"/>
        <v>30</v>
      </c>
      <c r="BH59" s="61">
        <f t="shared" si="111"/>
        <v>20</v>
      </c>
      <c r="BI59" s="61">
        <f t="shared" si="213"/>
        <v>150</v>
      </c>
      <c r="BJ59" s="61">
        <f t="shared" si="214"/>
        <v>50</v>
      </c>
      <c r="BK59" s="263">
        <f t="shared" si="215"/>
        <v>200</v>
      </c>
      <c r="BL59" s="310" t="str">
        <f t="shared" si="216"/>
        <v/>
      </c>
      <c r="BM59" s="61" t="str">
        <f t="shared" si="217"/>
        <v>P</v>
      </c>
      <c r="BN59" s="61" t="str">
        <f t="shared" si="218"/>
        <v>P</v>
      </c>
      <c r="BO59" s="310" t="str">
        <f t="shared" si="219"/>
        <v>D</v>
      </c>
      <c r="BP59" s="242" t="str">
        <f>IF(details!AE59="","",details!AE59)</f>
        <v>b</v>
      </c>
      <c r="BQ59" s="83" t="str">
        <f t="shared" si="112"/>
        <v>CHEMISTRY</v>
      </c>
      <c r="BR59" s="242">
        <f>IF(details!AF59="","",details!AF59)</f>
        <v>10</v>
      </c>
      <c r="BS59" s="242">
        <f>IF(details!AG59="","",details!AG59)</f>
        <v>10</v>
      </c>
      <c r="BT59" s="242">
        <f>IF(details!AH59="","",details!AH59)</f>
        <v>9</v>
      </c>
      <c r="BU59" s="151">
        <f t="shared" si="113"/>
        <v>29</v>
      </c>
      <c r="BV59" s="479">
        <f>IF(details!AI59="","",details!AI59)</f>
        <v>1</v>
      </c>
      <c r="BW59" s="242">
        <f>IF(details!AJ59="","",details!AJ59)</f>
        <v>50</v>
      </c>
      <c r="BX59" s="242">
        <f>IF(details!AK59="","",details!AK59)</f>
        <v>20</v>
      </c>
      <c r="BY59" s="151">
        <f t="shared" si="114"/>
        <v>70</v>
      </c>
      <c r="BZ59" s="482">
        <f t="shared" si="115"/>
        <v>80</v>
      </c>
      <c r="CA59" s="482">
        <f t="shared" si="116"/>
        <v>100</v>
      </c>
      <c r="CB59" s="242">
        <f>IF(details!AL59="","",details!AL59)</f>
        <v>70</v>
      </c>
      <c r="CC59" s="242">
        <f>IF(details!AM59="","",details!AM59)</f>
        <v>30</v>
      </c>
      <c r="CD59" s="151">
        <f t="shared" si="117"/>
        <v>100</v>
      </c>
      <c r="CE59" s="151">
        <f t="shared" si="118"/>
        <v>150</v>
      </c>
      <c r="CF59" s="151">
        <f t="shared" si="119"/>
        <v>50</v>
      </c>
      <c r="CG59" s="304">
        <f t="shared" si="233"/>
        <v>200</v>
      </c>
      <c r="CH59" s="263">
        <f t="shared" si="220"/>
        <v>0</v>
      </c>
      <c r="CI59" s="310">
        <f t="shared" si="221"/>
        <v>0</v>
      </c>
      <c r="CJ59" s="61">
        <f t="shared" si="222"/>
        <v>70</v>
      </c>
      <c r="CK59" s="61">
        <f t="shared" si="234"/>
        <v>30</v>
      </c>
      <c r="CL59" s="61">
        <f t="shared" si="120"/>
        <v>20</v>
      </c>
      <c r="CM59" s="61">
        <f t="shared" si="223"/>
        <v>150</v>
      </c>
      <c r="CN59" s="61">
        <f t="shared" si="224"/>
        <v>50</v>
      </c>
      <c r="CO59" s="263">
        <f t="shared" si="225"/>
        <v>200</v>
      </c>
      <c r="CP59" s="310" t="str">
        <f t="shared" si="226"/>
        <v/>
      </c>
      <c r="CQ59" s="61" t="str">
        <f t="shared" si="227"/>
        <v>P</v>
      </c>
      <c r="CR59" s="61" t="str">
        <f t="shared" si="228"/>
        <v>P</v>
      </c>
      <c r="CS59" s="310" t="str">
        <f t="shared" si="25"/>
        <v>D</v>
      </c>
      <c r="CT59" s="242" t="str">
        <f>IF(details!AN59="","",details!AN59)</f>
        <v>b</v>
      </c>
      <c r="CU59" s="83" t="str">
        <f t="shared" si="121"/>
        <v>MATHEMATICS</v>
      </c>
      <c r="CV59" s="242">
        <f>IF(details!AO59="","",details!AO59)</f>
        <v>10</v>
      </c>
      <c r="CW59" s="242">
        <f>IF(details!AP59="","",details!AP59)</f>
        <v>10</v>
      </c>
      <c r="CX59" s="242">
        <f>IF(details!AQ59="","",details!AQ59)</f>
        <v>9</v>
      </c>
      <c r="CY59" s="151">
        <f t="shared" si="122"/>
        <v>29</v>
      </c>
      <c r="CZ59" s="479">
        <f>IF(details!AR59="","",details!AR59)</f>
        <v>1</v>
      </c>
      <c r="DA59" s="242">
        <f>IF(details!AS59="","",details!AS59)</f>
        <v>70</v>
      </c>
      <c r="DB59" s="242" t="str">
        <f>IF(details!AT59="","",details!AT59)</f>
        <v/>
      </c>
      <c r="DC59" s="151">
        <f t="shared" si="123"/>
        <v>70</v>
      </c>
      <c r="DD59" s="482">
        <f t="shared" si="124"/>
        <v>100</v>
      </c>
      <c r="DE59" s="482">
        <f t="shared" si="125"/>
        <v>100</v>
      </c>
      <c r="DF59" s="242">
        <f>IF(details!AU59="","",details!AU59)</f>
        <v>18</v>
      </c>
      <c r="DG59" s="242" t="str">
        <f>IF(details!AV59="","",details!AV59)</f>
        <v/>
      </c>
      <c r="DH59" s="151">
        <f t="shared" si="204"/>
        <v>18</v>
      </c>
      <c r="DI59" s="151">
        <f t="shared" si="205"/>
        <v>118</v>
      </c>
      <c r="DJ59" s="151" t="str">
        <f t="shared" si="126"/>
        <v/>
      </c>
      <c r="DK59" s="304">
        <f t="shared" si="206"/>
        <v>118</v>
      </c>
      <c r="DL59" s="263">
        <f t="shared" si="127"/>
        <v>0</v>
      </c>
      <c r="DM59" s="310" t="str">
        <f t="shared" si="128"/>
        <v/>
      </c>
      <c r="DN59" s="61">
        <f t="shared" si="129"/>
        <v>100</v>
      </c>
      <c r="DO59" s="61" t="str">
        <f t="shared" si="26"/>
        <v/>
      </c>
      <c r="DP59" s="61" t="str">
        <f t="shared" si="27"/>
        <v/>
      </c>
      <c r="DQ59" s="61">
        <f t="shared" si="130"/>
        <v>200</v>
      </c>
      <c r="DR59" s="61" t="str">
        <f t="shared" si="131"/>
        <v/>
      </c>
      <c r="DS59" s="263">
        <f t="shared" si="235"/>
        <v>200</v>
      </c>
      <c r="DT59" s="310" t="str">
        <f t="shared" si="132"/>
        <v/>
      </c>
      <c r="DU59" s="61" t="str">
        <f t="shared" si="133"/>
        <v>S</v>
      </c>
      <c r="DV59" s="61" t="str">
        <f t="shared" si="134"/>
        <v/>
      </c>
      <c r="DW59" s="310" t="str">
        <f t="shared" si="135"/>
        <v>S</v>
      </c>
      <c r="DX59" s="61">
        <f t="shared" si="229"/>
        <v>0</v>
      </c>
      <c r="DY59" s="242" t="str">
        <f>IF(details!AW59="","",details!AW59)</f>
        <v>a</v>
      </c>
      <c r="DZ59" s="83" t="str">
        <f t="shared" si="136"/>
        <v>BIOLOGY</v>
      </c>
      <c r="EA59" s="242">
        <f>IF(details!AX59="","",details!AX59)</f>
        <v>10</v>
      </c>
      <c r="EB59" s="242">
        <f>IF(details!AY59="","",details!AY59)</f>
        <v>10</v>
      </c>
      <c r="EC59" s="242">
        <f>IF(details!AZ59="","",details!AZ59)</f>
        <v>10</v>
      </c>
      <c r="ED59" s="151">
        <f t="shared" si="137"/>
        <v>30</v>
      </c>
      <c r="EE59" s="242" t="str">
        <f>IF(details!BA59="","",details!BA59)</f>
        <v/>
      </c>
      <c r="EF59" s="242">
        <f>IF(details!BB59="","",details!BB59)</f>
        <v>50</v>
      </c>
      <c r="EG59" s="242">
        <f>IF(details!BC59="","",details!BC59)</f>
        <v>20</v>
      </c>
      <c r="EH59" s="151">
        <f t="shared" si="138"/>
        <v>70</v>
      </c>
      <c r="EI59" s="482">
        <f t="shared" si="139"/>
        <v>80</v>
      </c>
      <c r="EJ59" s="482">
        <f t="shared" si="140"/>
        <v>100</v>
      </c>
      <c r="EK59" s="242">
        <f>IF(details!BD59="","",details!BD59)</f>
        <v>70</v>
      </c>
      <c r="EL59" s="242">
        <f>IF(details!BE59="","",details!BE59)</f>
        <v>30</v>
      </c>
      <c r="EM59" s="151">
        <f t="shared" si="141"/>
        <v>100</v>
      </c>
      <c r="EN59" s="151">
        <f t="shared" si="142"/>
        <v>150</v>
      </c>
      <c r="EO59" s="151">
        <f t="shared" si="143"/>
        <v>50</v>
      </c>
      <c r="EP59" s="304">
        <f t="shared" si="144"/>
        <v>200</v>
      </c>
      <c r="EQ59" s="263">
        <f t="shared" si="145"/>
        <v>0</v>
      </c>
      <c r="ER59" s="310">
        <f t="shared" si="146"/>
        <v>0</v>
      </c>
      <c r="ES59" s="61">
        <f t="shared" si="147"/>
        <v>70</v>
      </c>
      <c r="ET59" s="61">
        <f t="shared" si="148"/>
        <v>30</v>
      </c>
      <c r="EU59" s="61">
        <f t="shared" si="149"/>
        <v>20</v>
      </c>
      <c r="EV59" s="61">
        <f t="shared" si="150"/>
        <v>150</v>
      </c>
      <c r="EW59" s="61">
        <f t="shared" si="151"/>
        <v>50</v>
      </c>
      <c r="EX59" s="263">
        <f t="shared" si="152"/>
        <v>200</v>
      </c>
      <c r="EY59" s="310"/>
      <c r="EZ59" s="61" t="str">
        <f t="shared" si="153"/>
        <v>P</v>
      </c>
      <c r="FA59" s="61" t="str">
        <f t="shared" si="154"/>
        <v>P</v>
      </c>
      <c r="FB59" s="310" t="str">
        <f t="shared" si="155"/>
        <v>I</v>
      </c>
      <c r="FC59" s="242">
        <f>IF(details!BF59="","",details!BF59)</f>
        <v>10</v>
      </c>
      <c r="FD59" s="242">
        <f>IF(details!BG59="","",details!BG59)</f>
        <v>10</v>
      </c>
      <c r="FE59" s="242">
        <f>IF(details!BH59="","",details!BH59)</f>
        <v>10</v>
      </c>
      <c r="FF59" s="151">
        <f t="shared" si="156"/>
        <v>30</v>
      </c>
      <c r="FG59" s="242">
        <f>IF(details!BI59="","",details!BI59)</f>
        <v>70</v>
      </c>
      <c r="FH59" s="151">
        <f t="shared" si="157"/>
        <v>100</v>
      </c>
      <c r="FI59" s="242">
        <f>IF(details!BJ59="","",details!BJ59)</f>
        <v>100</v>
      </c>
      <c r="FJ59" s="298">
        <f t="shared" si="158"/>
        <v>200</v>
      </c>
      <c r="FK59" s="310">
        <f t="shared" si="159"/>
        <v>0</v>
      </c>
      <c r="FL59" s="310">
        <f t="shared" si="160"/>
        <v>0</v>
      </c>
      <c r="FM59" s="61">
        <f t="shared" si="161"/>
        <v>200</v>
      </c>
      <c r="FN59" s="310" t="str">
        <f t="shared" si="162"/>
        <v/>
      </c>
      <c r="FO59" s="310" t="str">
        <f t="shared" si="236"/>
        <v>A</v>
      </c>
      <c r="FP59" s="242">
        <f>IF(details!BK59="","",details!BK59)</f>
        <v>30</v>
      </c>
      <c r="FQ59" s="242">
        <f>IF(details!BL59="","",details!BL59)</f>
        <v>30</v>
      </c>
      <c r="FR59" s="242">
        <f>IF(details!BM59="","",details!BM59)</f>
        <v>40</v>
      </c>
      <c r="FS59" s="298">
        <f t="shared" si="163"/>
        <v>100</v>
      </c>
      <c r="FT59" s="310">
        <f t="shared" si="164"/>
        <v>0</v>
      </c>
      <c r="FU59" s="310">
        <f t="shared" si="165"/>
        <v>0</v>
      </c>
      <c r="FV59" s="61">
        <f t="shared" si="166"/>
        <v>100</v>
      </c>
      <c r="FW59" s="310" t="str">
        <f t="shared" si="167"/>
        <v/>
      </c>
      <c r="FX59" s="310" t="str">
        <f t="shared" si="237"/>
        <v>A</v>
      </c>
      <c r="FY59" s="310" t="str">
        <f t="shared" si="238"/>
        <v>D</v>
      </c>
      <c r="FZ59" s="310" t="str">
        <f t="shared" si="239"/>
        <v>D</v>
      </c>
      <c r="GA59" s="310" t="str">
        <f t="shared" si="240"/>
        <v>D</v>
      </c>
      <c r="GB59" s="310" t="str">
        <f t="shared" si="241"/>
        <v>D</v>
      </c>
      <c r="GC59" s="310" t="str">
        <f t="shared" si="242"/>
        <v>S</v>
      </c>
      <c r="GD59" s="310">
        <f t="shared" si="168"/>
        <v>0</v>
      </c>
      <c r="GE59" s="310">
        <f t="shared" si="169"/>
        <v>1</v>
      </c>
      <c r="GF59" s="310">
        <f t="shared" si="170"/>
        <v>0</v>
      </c>
      <c r="GG59" s="310">
        <f t="shared" si="171"/>
        <v>0</v>
      </c>
      <c r="GH59" s="310">
        <f t="shared" si="172"/>
        <v>0</v>
      </c>
      <c r="GI59" s="310" t="str">
        <f t="shared" si="173"/>
        <v/>
      </c>
      <c r="GJ59" s="69" t="str">
        <f t="shared" si="243"/>
        <v>SUPPL.</v>
      </c>
      <c r="GK59" s="63">
        <f>IF(details!CT59="","",details!CT59)</f>
        <v>130</v>
      </c>
      <c r="GL59" s="64" t="str">
        <f>IF(details!CU59="","",details!CU59)</f>
        <v/>
      </c>
      <c r="GM59" s="63">
        <f>IF(details!CX59="","",details!CX59)</f>
        <v>206</v>
      </c>
      <c r="GN59" s="64" t="str">
        <f>IF(details!CY59="","",details!CY59)</f>
        <v/>
      </c>
      <c r="GO59" s="63">
        <f>IF(details!DB59="","",details!DB59)</f>
        <v>264</v>
      </c>
      <c r="GP59" s="64" t="str">
        <f>IF(details!DC59="","",details!DC59)</f>
        <v/>
      </c>
      <c r="GQ59" s="63">
        <f>IF(details!DF59="","",details!DF59)</f>
        <v>316</v>
      </c>
      <c r="GR59" s="64" t="str">
        <f>IF(details!DG59="","",details!DG59)</f>
        <v/>
      </c>
      <c r="GS59" s="63">
        <f>IF(details!DJ59="","",details!DJ59)</f>
        <v>362</v>
      </c>
      <c r="GT59" s="64">
        <f>IF(details!DK59="","",details!DK59)</f>
        <v>0</v>
      </c>
      <c r="GU59" s="274">
        <f t="shared" si="207"/>
        <v>0</v>
      </c>
      <c r="GV59" s="242" t="str">
        <f t="shared" si="244"/>
        <v>D</v>
      </c>
      <c r="GW59" s="242" t="str">
        <f t="shared" si="174"/>
        <v/>
      </c>
      <c r="GX59" s="353" t="str">
        <f t="shared" si="245"/>
        <v/>
      </c>
      <c r="GY59" s="242" t="str">
        <f t="shared" si="246"/>
        <v>D</v>
      </c>
      <c r="GZ59" s="72" t="str">
        <f t="shared" si="175"/>
        <v/>
      </c>
      <c r="HA59" s="353" t="str">
        <f t="shared" si="247"/>
        <v/>
      </c>
      <c r="HB59" s="73" t="str">
        <f t="shared" si="248"/>
        <v>D</v>
      </c>
      <c r="HC59" s="242" t="str">
        <f t="shared" si="249"/>
        <v/>
      </c>
      <c r="HD59" s="242" t="str">
        <f t="shared" si="250"/>
        <v>D</v>
      </c>
      <c r="HE59" s="242" t="str">
        <f t="shared" si="251"/>
        <v/>
      </c>
      <c r="HF59" s="242" t="str">
        <f t="shared" si="252"/>
        <v/>
      </c>
      <c r="HG59" s="276" t="str">
        <f t="shared" si="253"/>
        <v/>
      </c>
      <c r="HH59" s="242" t="str">
        <f t="shared" si="254"/>
        <v/>
      </c>
      <c r="HI59" s="242" t="str">
        <f t="shared" si="255"/>
        <v/>
      </c>
      <c r="HJ59" s="242" t="str">
        <f t="shared" si="256"/>
        <v/>
      </c>
      <c r="HK59" s="242" t="str">
        <f t="shared" si="257"/>
        <v/>
      </c>
      <c r="HL59" s="353" t="str">
        <f t="shared" si="258"/>
        <v/>
      </c>
      <c r="HM59" s="73" t="str">
        <f t="shared" si="259"/>
        <v>D</v>
      </c>
      <c r="HN59" s="242" t="str">
        <f t="shared" si="260"/>
        <v/>
      </c>
      <c r="HO59" s="242" t="str">
        <f t="shared" si="261"/>
        <v>D</v>
      </c>
      <c r="HP59" s="242" t="str">
        <f t="shared" si="262"/>
        <v/>
      </c>
      <c r="HQ59" s="242" t="str">
        <f t="shared" si="263"/>
        <v/>
      </c>
      <c r="HR59" s="354" t="str">
        <f t="shared" si="264"/>
        <v/>
      </c>
      <c r="HS59" s="302" t="str">
        <f t="shared" si="265"/>
        <v/>
      </c>
      <c r="HT59" s="242" t="str">
        <f t="shared" si="266"/>
        <v/>
      </c>
      <c r="HU59" s="242" t="str">
        <f t="shared" si="267"/>
        <v/>
      </c>
      <c r="HV59" s="242" t="str">
        <f t="shared" si="268"/>
        <v/>
      </c>
      <c r="HW59" s="353" t="str">
        <f t="shared" si="269"/>
        <v/>
      </c>
      <c r="HX59" s="73" t="str">
        <f t="shared" si="270"/>
        <v>S</v>
      </c>
      <c r="HY59" s="242" t="str">
        <f t="shared" si="271"/>
        <v/>
      </c>
      <c r="HZ59" s="242" t="str">
        <f t="shared" si="272"/>
        <v>S</v>
      </c>
      <c r="IA59" s="242" t="str">
        <f t="shared" si="273"/>
        <v/>
      </c>
      <c r="IB59" s="242" t="str">
        <f t="shared" si="274"/>
        <v/>
      </c>
      <c r="IC59" s="242" t="str">
        <f t="shared" si="275"/>
        <v/>
      </c>
      <c r="ID59" s="242" t="str">
        <f t="shared" si="276"/>
        <v/>
      </c>
      <c r="IE59" s="242" t="str">
        <f t="shared" si="277"/>
        <v/>
      </c>
      <c r="IF59" s="242" t="str">
        <f t="shared" si="278"/>
        <v/>
      </c>
      <c r="IG59" s="242" t="str">
        <f t="shared" si="279"/>
        <v/>
      </c>
      <c r="IH59" s="353" t="str">
        <f t="shared" si="280"/>
        <v/>
      </c>
      <c r="II59" s="242" t="str">
        <f t="shared" si="281"/>
        <v>A</v>
      </c>
      <c r="IJ59" s="242" t="str">
        <f t="shared" si="282"/>
        <v>A</v>
      </c>
      <c r="IK59" s="242" t="str">
        <f t="shared" si="283"/>
        <v xml:space="preserve">    </v>
      </c>
      <c r="IL59" s="242" t="str">
        <f t="shared" si="284"/>
        <v xml:space="preserve">    MATHEMATICS</v>
      </c>
      <c r="IM59" s="242" t="str">
        <f t="shared" si="285"/>
        <v xml:space="preserve">    </v>
      </c>
      <c r="IN59" s="242" t="str">
        <f t="shared" si="286"/>
        <v xml:space="preserve">        </v>
      </c>
      <c r="IO59" s="242" t="str">
        <f t="shared" si="287"/>
        <v xml:space="preserve">HINDI COMPULSORY  PHYSICS CHEMISTRY </v>
      </c>
      <c r="IP59" s="242" t="str">
        <f t="shared" si="288"/>
        <v>SUPPL.</v>
      </c>
      <c r="IQ59" s="62">
        <f t="shared" si="295"/>
        <v>898</v>
      </c>
      <c r="IR59" s="68">
        <f t="shared" si="289"/>
        <v>89.8</v>
      </c>
      <c r="IS59" s="242" t="str">
        <f t="shared" si="290"/>
        <v/>
      </c>
      <c r="IT59" s="70" t="str">
        <f t="shared" si="291"/>
        <v/>
      </c>
      <c r="IU59" s="71" t="str" cm="1">
        <f t="array" ref="IU59">IF(IT59="","",SUMPRODUCT((IT59&lt;IT$9:IT$108)/COUNTIF(IT$9:IT$108,IT$9:IT$108)))</f>
        <v/>
      </c>
      <c r="IV59" s="242" t="str">
        <f>IF(OR(IP59="SUPPL.",IP59="RE-EXAM."),'result subject-wise'!AR59,IP59)</f>
        <v/>
      </c>
      <c r="IW59" s="355" t="str">
        <f t="shared" si="292"/>
        <v/>
      </c>
      <c r="IX59" s="356">
        <f t="shared" si="293"/>
        <v>89.8</v>
      </c>
      <c r="IY59" s="242" t="str">
        <f t="shared" si="294"/>
        <v/>
      </c>
      <c r="IZ59" s="240"/>
      <c r="JA59" s="276" t="str">
        <f t="shared" si="177"/>
        <v/>
      </c>
      <c r="JB59" s="357" t="str">
        <f>'full report'!Y1417</f>
        <v/>
      </c>
      <c r="JC59" s="352"/>
      <c r="JD59"/>
      <c r="JJ59" s="283"/>
      <c r="JK59" s="283"/>
      <c r="JL59" s="283"/>
      <c r="JM59" s="283"/>
      <c r="JN59" s="283"/>
      <c r="JO59" s="283"/>
      <c r="JP59" s="283"/>
      <c r="JQ59" s="283"/>
      <c r="JR59" s="283"/>
    </row>
    <row r="60" spans="1:308" s="276" customFormat="1" ht="13" customHeight="1">
      <c r="A60" s="313" t="str">
        <f>IF(details!A60="","",details!A60)</f>
        <v/>
      </c>
      <c r="B60" s="242" t="str">
        <f>IF(details!B60="","",details!B60)</f>
        <v/>
      </c>
      <c r="C60" s="242" t="str">
        <f>IF(details!C60="","",details!C60)</f>
        <v/>
      </c>
      <c r="D60" s="242" t="str">
        <f>IF(details!D60="","",details!D60)</f>
        <v/>
      </c>
      <c r="E60" s="304">
        <f>IF(details!E60="","",details!E60)</f>
        <v>11152</v>
      </c>
      <c r="F60" s="67" t="str">
        <f>IF(details!F60="","",details!F60)</f>
        <v/>
      </c>
      <c r="G60" s="83" t="str">
        <f>IF(details!G60="","",details!G60)</f>
        <v>A 052</v>
      </c>
      <c r="H60" s="83" t="str">
        <f>IF(details!H60="","",details!H60)</f>
        <v>B 052</v>
      </c>
      <c r="I60" s="83" t="str">
        <f>IF(details!I60="","",details!I60)</f>
        <v>C 052</v>
      </c>
      <c r="J60" s="242">
        <f>IF(details!J60="","",details!J60)</f>
        <v>10</v>
      </c>
      <c r="K60" s="242">
        <f>IF(details!K60="","",details!K60)</f>
        <v>10</v>
      </c>
      <c r="L60" s="242">
        <f>IF(details!L60="","",details!L60)</f>
        <v>8</v>
      </c>
      <c r="M60" s="151">
        <f t="shared" si="93"/>
        <v>28</v>
      </c>
      <c r="N60" s="479">
        <f>IF(details!M60="","",details!M60)</f>
        <v>2</v>
      </c>
      <c r="O60" s="242">
        <f>IF(details!N60="","",details!N60)</f>
        <v>70</v>
      </c>
      <c r="P60" s="151">
        <f t="shared" si="94"/>
        <v>100</v>
      </c>
      <c r="Q60" s="242">
        <f>IF(details!O60="","",details!O60)</f>
        <v>100</v>
      </c>
      <c r="R60" s="298">
        <f t="shared" si="95"/>
        <v>200</v>
      </c>
      <c r="S60" s="310">
        <f t="shared" si="211"/>
        <v>0</v>
      </c>
      <c r="T60" s="61">
        <f t="shared" si="20"/>
        <v>200</v>
      </c>
      <c r="U60" s="310" t="str">
        <f t="shared" si="230"/>
        <v/>
      </c>
      <c r="V60" s="310" t="str">
        <f t="shared" si="21"/>
        <v>P</v>
      </c>
      <c r="W60" s="310" t="str">
        <f t="shared" si="231"/>
        <v>D</v>
      </c>
      <c r="X60" s="242">
        <f>IF(details!P60="","",details!P60)</f>
        <v>10</v>
      </c>
      <c r="Y60" s="242">
        <f>IF(details!Q60="","",details!Q60)</f>
        <v>10</v>
      </c>
      <c r="Z60" s="242">
        <f>IF(details!R60="","",details!R60)</f>
        <v>8</v>
      </c>
      <c r="AA60" s="151">
        <f t="shared" si="96"/>
        <v>28</v>
      </c>
      <c r="AB60" s="479">
        <f>IF(details!S60="","",details!S60)</f>
        <v>2</v>
      </c>
      <c r="AC60" s="242">
        <f>IF(details!T60="","",details!T60)</f>
        <v>70</v>
      </c>
      <c r="AD60" s="151">
        <f t="shared" si="97"/>
        <v>100</v>
      </c>
      <c r="AE60" s="242">
        <f>IF(details!U60="","",details!U60)</f>
        <v>100</v>
      </c>
      <c r="AF60" s="298">
        <f t="shared" si="98"/>
        <v>200</v>
      </c>
      <c r="AG60" s="310">
        <f t="shared" si="210"/>
        <v>0</v>
      </c>
      <c r="AH60" s="61">
        <f t="shared" si="22"/>
        <v>200</v>
      </c>
      <c r="AI60" s="310" t="str">
        <f t="shared" si="232"/>
        <v/>
      </c>
      <c r="AJ60" s="310" t="str">
        <f t="shared" si="99"/>
        <v>P</v>
      </c>
      <c r="AK60" s="310" t="str">
        <f t="shared" si="100"/>
        <v>D</v>
      </c>
      <c r="AL60" s="242" t="str">
        <f>IF(details!V60="","",details!V60)</f>
        <v>b</v>
      </c>
      <c r="AM60" s="83" t="str">
        <f t="shared" si="101"/>
        <v>PHYSICS</v>
      </c>
      <c r="AN60" s="242">
        <f>IF(details!W60="","",details!W60)</f>
        <v>10</v>
      </c>
      <c r="AO60" s="242">
        <f>IF(details!X60="","",details!X60)</f>
        <v>10</v>
      </c>
      <c r="AP60" s="242">
        <f>IF(details!Y60="","",details!Y60)</f>
        <v>9</v>
      </c>
      <c r="AQ60" s="151">
        <f t="shared" si="102"/>
        <v>29</v>
      </c>
      <c r="AR60" s="479">
        <f>IF(details!Z60="","",details!Z60)</f>
        <v>1</v>
      </c>
      <c r="AS60" s="242">
        <f>IF(details!AA60="","",details!AA60)</f>
        <v>30</v>
      </c>
      <c r="AT60" s="242">
        <f>IF(details!AB60="","",details!AB60)</f>
        <v>20</v>
      </c>
      <c r="AU60" s="151">
        <f t="shared" si="103"/>
        <v>50</v>
      </c>
      <c r="AV60" s="482">
        <f t="shared" si="23"/>
        <v>60</v>
      </c>
      <c r="AW60" s="482">
        <f t="shared" si="24"/>
        <v>80</v>
      </c>
      <c r="AX60" s="242">
        <f>IF(details!AC60="","",details!AC60)</f>
        <v>70</v>
      </c>
      <c r="AY60" s="242">
        <f>IF(details!AD60="","",details!AD60)</f>
        <v>30</v>
      </c>
      <c r="AZ60" s="151">
        <f t="shared" si="104"/>
        <v>100</v>
      </c>
      <c r="BA60" s="151">
        <f t="shared" si="105"/>
        <v>130</v>
      </c>
      <c r="BB60" s="151">
        <f t="shared" si="106"/>
        <v>50</v>
      </c>
      <c r="BC60" s="304">
        <f t="shared" si="107"/>
        <v>180</v>
      </c>
      <c r="BD60" s="263">
        <f t="shared" si="108"/>
        <v>0</v>
      </c>
      <c r="BE60" s="310">
        <f t="shared" si="109"/>
        <v>0</v>
      </c>
      <c r="BF60" s="61">
        <f t="shared" si="212"/>
        <v>70</v>
      </c>
      <c r="BG60" s="61">
        <f t="shared" si="110"/>
        <v>30</v>
      </c>
      <c r="BH60" s="61">
        <f t="shared" si="111"/>
        <v>20</v>
      </c>
      <c r="BI60" s="61">
        <f t="shared" si="213"/>
        <v>150</v>
      </c>
      <c r="BJ60" s="61">
        <f t="shared" si="214"/>
        <v>50</v>
      </c>
      <c r="BK60" s="263">
        <f t="shared" si="215"/>
        <v>200</v>
      </c>
      <c r="BL60" s="310" t="str">
        <f t="shared" si="216"/>
        <v/>
      </c>
      <c r="BM60" s="61" t="str">
        <f t="shared" si="217"/>
        <v>P</v>
      </c>
      <c r="BN60" s="61" t="str">
        <f t="shared" si="218"/>
        <v>P</v>
      </c>
      <c r="BO60" s="310" t="str">
        <f t="shared" si="219"/>
        <v>D</v>
      </c>
      <c r="BP60" s="242" t="str">
        <f>IF(details!AE60="","",details!AE60)</f>
        <v>b</v>
      </c>
      <c r="BQ60" s="83" t="str">
        <f t="shared" si="112"/>
        <v>CHEMISTRY</v>
      </c>
      <c r="BR60" s="242">
        <f>IF(details!AF60="","",details!AF60)</f>
        <v>10</v>
      </c>
      <c r="BS60" s="242">
        <f>IF(details!AG60="","",details!AG60)</f>
        <v>10</v>
      </c>
      <c r="BT60" s="242">
        <f>IF(details!AH60="","",details!AH60)</f>
        <v>9</v>
      </c>
      <c r="BU60" s="151">
        <f t="shared" si="113"/>
        <v>29</v>
      </c>
      <c r="BV60" s="479">
        <f>IF(details!AI60="","",details!AI60)</f>
        <v>1</v>
      </c>
      <c r="BW60" s="242">
        <f>IF(details!AJ60="","",details!AJ60)</f>
        <v>50</v>
      </c>
      <c r="BX60" s="242">
        <f>IF(details!AK60="","",details!AK60)</f>
        <v>20</v>
      </c>
      <c r="BY60" s="151">
        <f t="shared" si="114"/>
        <v>70</v>
      </c>
      <c r="BZ60" s="482">
        <f t="shared" si="115"/>
        <v>80</v>
      </c>
      <c r="CA60" s="482">
        <f t="shared" si="116"/>
        <v>100</v>
      </c>
      <c r="CB60" s="242">
        <f>IF(details!AL60="","",details!AL60)</f>
        <v>70</v>
      </c>
      <c r="CC60" s="242">
        <f>IF(details!AM60="","",details!AM60)</f>
        <v>30</v>
      </c>
      <c r="CD60" s="151">
        <f t="shared" si="117"/>
        <v>100</v>
      </c>
      <c r="CE60" s="151">
        <f t="shared" si="118"/>
        <v>150</v>
      </c>
      <c r="CF60" s="151">
        <f t="shared" si="119"/>
        <v>50</v>
      </c>
      <c r="CG60" s="304">
        <f t="shared" si="233"/>
        <v>200</v>
      </c>
      <c r="CH60" s="263">
        <f t="shared" si="220"/>
        <v>0</v>
      </c>
      <c r="CI60" s="310">
        <f t="shared" si="221"/>
        <v>0</v>
      </c>
      <c r="CJ60" s="61">
        <f t="shared" si="222"/>
        <v>70</v>
      </c>
      <c r="CK60" s="61">
        <f t="shared" si="234"/>
        <v>30</v>
      </c>
      <c r="CL60" s="61">
        <f t="shared" si="120"/>
        <v>20</v>
      </c>
      <c r="CM60" s="61">
        <f t="shared" si="223"/>
        <v>150</v>
      </c>
      <c r="CN60" s="61">
        <f t="shared" si="224"/>
        <v>50</v>
      </c>
      <c r="CO60" s="263">
        <f t="shared" si="225"/>
        <v>200</v>
      </c>
      <c r="CP60" s="310" t="str">
        <f t="shared" si="226"/>
        <v/>
      </c>
      <c r="CQ60" s="61" t="str">
        <f t="shared" si="227"/>
        <v>P</v>
      </c>
      <c r="CR60" s="61" t="str">
        <f t="shared" si="228"/>
        <v>P</v>
      </c>
      <c r="CS60" s="310" t="str">
        <f t="shared" si="25"/>
        <v>D</v>
      </c>
      <c r="CT60" s="242" t="str">
        <f>IF(details!AN60="","",details!AN60)</f>
        <v>b</v>
      </c>
      <c r="CU60" s="83" t="str">
        <f t="shared" si="121"/>
        <v>MATHEMATICS</v>
      </c>
      <c r="CV60" s="242">
        <f>IF(details!AO60="","",details!AO60)</f>
        <v>10</v>
      </c>
      <c r="CW60" s="242">
        <f>IF(details!AP60="","",details!AP60)</f>
        <v>10</v>
      </c>
      <c r="CX60" s="242">
        <f>IF(details!AQ60="","",details!AQ60)</f>
        <v>9</v>
      </c>
      <c r="CY60" s="151">
        <f t="shared" si="122"/>
        <v>29</v>
      </c>
      <c r="CZ60" s="479">
        <f>IF(details!AR60="","",details!AR60)</f>
        <v>1</v>
      </c>
      <c r="DA60" s="242">
        <f>IF(details!AS60="","",details!AS60)</f>
        <v>70</v>
      </c>
      <c r="DB60" s="242" t="str">
        <f>IF(details!AT60="","",details!AT60)</f>
        <v/>
      </c>
      <c r="DC60" s="151">
        <f t="shared" si="123"/>
        <v>70</v>
      </c>
      <c r="DD60" s="482">
        <f t="shared" si="124"/>
        <v>100</v>
      </c>
      <c r="DE60" s="482">
        <f t="shared" si="125"/>
        <v>100</v>
      </c>
      <c r="DF60" s="242">
        <f>IF(details!AU60="","",details!AU60)</f>
        <v>18</v>
      </c>
      <c r="DG60" s="242" t="str">
        <f>IF(details!AV60="","",details!AV60)</f>
        <v/>
      </c>
      <c r="DH60" s="151">
        <f t="shared" si="204"/>
        <v>18</v>
      </c>
      <c r="DI60" s="151">
        <f t="shared" si="205"/>
        <v>118</v>
      </c>
      <c r="DJ60" s="151" t="str">
        <f t="shared" si="126"/>
        <v/>
      </c>
      <c r="DK60" s="304">
        <f t="shared" si="206"/>
        <v>118</v>
      </c>
      <c r="DL60" s="263">
        <f t="shared" si="127"/>
        <v>0</v>
      </c>
      <c r="DM60" s="310" t="str">
        <f t="shared" si="128"/>
        <v/>
      </c>
      <c r="DN60" s="61">
        <f t="shared" si="129"/>
        <v>100</v>
      </c>
      <c r="DO60" s="61" t="str">
        <f t="shared" si="26"/>
        <v/>
      </c>
      <c r="DP60" s="61" t="str">
        <f t="shared" si="27"/>
        <v/>
      </c>
      <c r="DQ60" s="61">
        <f t="shared" si="130"/>
        <v>200</v>
      </c>
      <c r="DR60" s="61" t="str">
        <f t="shared" si="131"/>
        <v/>
      </c>
      <c r="DS60" s="263">
        <f t="shared" si="235"/>
        <v>200</v>
      </c>
      <c r="DT60" s="310" t="str">
        <f t="shared" si="132"/>
        <v/>
      </c>
      <c r="DU60" s="61" t="str">
        <f t="shared" si="133"/>
        <v>S</v>
      </c>
      <c r="DV60" s="61" t="str">
        <f t="shared" si="134"/>
        <v/>
      </c>
      <c r="DW60" s="310" t="str">
        <f t="shared" si="135"/>
        <v>S</v>
      </c>
      <c r="DX60" s="61">
        <f t="shared" si="229"/>
        <v>0</v>
      </c>
      <c r="DY60" s="242" t="str">
        <f>IF(details!AW60="","",details!AW60)</f>
        <v>a</v>
      </c>
      <c r="DZ60" s="83" t="str">
        <f t="shared" si="136"/>
        <v>BIOLOGY</v>
      </c>
      <c r="EA60" s="242">
        <f>IF(details!AX60="","",details!AX60)</f>
        <v>10</v>
      </c>
      <c r="EB60" s="242">
        <f>IF(details!AY60="","",details!AY60)</f>
        <v>10</v>
      </c>
      <c r="EC60" s="242">
        <f>IF(details!AZ60="","",details!AZ60)</f>
        <v>10</v>
      </c>
      <c r="ED60" s="151">
        <f t="shared" si="137"/>
        <v>30</v>
      </c>
      <c r="EE60" s="242" t="str">
        <f>IF(details!BA60="","",details!BA60)</f>
        <v/>
      </c>
      <c r="EF60" s="242">
        <f>IF(details!BB60="","",details!BB60)</f>
        <v>50</v>
      </c>
      <c r="EG60" s="242">
        <f>IF(details!BC60="","",details!BC60)</f>
        <v>20</v>
      </c>
      <c r="EH60" s="151">
        <f t="shared" si="138"/>
        <v>70</v>
      </c>
      <c r="EI60" s="482">
        <f t="shared" si="139"/>
        <v>80</v>
      </c>
      <c r="EJ60" s="482">
        <f t="shared" si="140"/>
        <v>100</v>
      </c>
      <c r="EK60" s="242">
        <f>IF(details!BD60="","",details!BD60)</f>
        <v>70</v>
      </c>
      <c r="EL60" s="242">
        <f>IF(details!BE60="","",details!BE60)</f>
        <v>30</v>
      </c>
      <c r="EM60" s="151">
        <f t="shared" si="141"/>
        <v>100</v>
      </c>
      <c r="EN60" s="151">
        <f t="shared" si="142"/>
        <v>150</v>
      </c>
      <c r="EO60" s="151">
        <f t="shared" si="143"/>
        <v>50</v>
      </c>
      <c r="EP60" s="304">
        <f t="shared" si="144"/>
        <v>200</v>
      </c>
      <c r="EQ60" s="263">
        <f t="shared" si="145"/>
        <v>0</v>
      </c>
      <c r="ER60" s="310">
        <f t="shared" si="146"/>
        <v>0</v>
      </c>
      <c r="ES60" s="61">
        <f t="shared" si="147"/>
        <v>70</v>
      </c>
      <c r="ET60" s="61">
        <f t="shared" si="148"/>
        <v>30</v>
      </c>
      <c r="EU60" s="61">
        <f t="shared" si="149"/>
        <v>20</v>
      </c>
      <c r="EV60" s="61">
        <f t="shared" si="150"/>
        <v>150</v>
      </c>
      <c r="EW60" s="61">
        <f t="shared" si="151"/>
        <v>50</v>
      </c>
      <c r="EX60" s="263">
        <f t="shared" si="152"/>
        <v>200</v>
      </c>
      <c r="EY60" s="310"/>
      <c r="EZ60" s="61" t="str">
        <f t="shared" si="153"/>
        <v>P</v>
      </c>
      <c r="FA60" s="61" t="str">
        <f t="shared" si="154"/>
        <v>P</v>
      </c>
      <c r="FB60" s="310" t="str">
        <f t="shared" si="155"/>
        <v>I</v>
      </c>
      <c r="FC60" s="242">
        <f>IF(details!BF60="","",details!BF60)</f>
        <v>10</v>
      </c>
      <c r="FD60" s="242">
        <f>IF(details!BG60="","",details!BG60)</f>
        <v>10</v>
      </c>
      <c r="FE60" s="242">
        <f>IF(details!BH60="","",details!BH60)</f>
        <v>10</v>
      </c>
      <c r="FF60" s="151">
        <f t="shared" si="156"/>
        <v>30</v>
      </c>
      <c r="FG60" s="242">
        <f>IF(details!BI60="","",details!BI60)</f>
        <v>70</v>
      </c>
      <c r="FH60" s="151">
        <f t="shared" si="157"/>
        <v>100</v>
      </c>
      <c r="FI60" s="242">
        <f>IF(details!BJ60="","",details!BJ60)</f>
        <v>100</v>
      </c>
      <c r="FJ60" s="298">
        <f t="shared" si="158"/>
        <v>200</v>
      </c>
      <c r="FK60" s="310">
        <f t="shared" si="159"/>
        <v>0</v>
      </c>
      <c r="FL60" s="310">
        <f t="shared" si="160"/>
        <v>0</v>
      </c>
      <c r="FM60" s="61">
        <f t="shared" si="161"/>
        <v>200</v>
      </c>
      <c r="FN60" s="310" t="str">
        <f t="shared" si="162"/>
        <v/>
      </c>
      <c r="FO60" s="310" t="str">
        <f t="shared" si="236"/>
        <v>A</v>
      </c>
      <c r="FP60" s="242">
        <f>IF(details!BK60="","",details!BK60)</f>
        <v>30</v>
      </c>
      <c r="FQ60" s="242">
        <f>IF(details!BL60="","",details!BL60)</f>
        <v>30</v>
      </c>
      <c r="FR60" s="242">
        <f>IF(details!BM60="","",details!BM60)</f>
        <v>40</v>
      </c>
      <c r="FS60" s="298">
        <f t="shared" si="163"/>
        <v>100</v>
      </c>
      <c r="FT60" s="310">
        <f t="shared" si="164"/>
        <v>0</v>
      </c>
      <c r="FU60" s="310">
        <f t="shared" si="165"/>
        <v>0</v>
      </c>
      <c r="FV60" s="61">
        <f t="shared" si="166"/>
        <v>100</v>
      </c>
      <c r="FW60" s="310" t="str">
        <f t="shared" si="167"/>
        <v/>
      </c>
      <c r="FX60" s="310" t="str">
        <f t="shared" si="237"/>
        <v>A</v>
      </c>
      <c r="FY60" s="310" t="str">
        <f t="shared" si="238"/>
        <v>D</v>
      </c>
      <c r="FZ60" s="310" t="str">
        <f t="shared" si="239"/>
        <v>D</v>
      </c>
      <c r="GA60" s="310" t="str">
        <f t="shared" si="240"/>
        <v>D</v>
      </c>
      <c r="GB60" s="310" t="str">
        <f t="shared" si="241"/>
        <v>D</v>
      </c>
      <c r="GC60" s="310" t="str">
        <f t="shared" si="242"/>
        <v>S</v>
      </c>
      <c r="GD60" s="310">
        <f t="shared" si="168"/>
        <v>0</v>
      </c>
      <c r="GE60" s="310">
        <f t="shared" si="169"/>
        <v>1</v>
      </c>
      <c r="GF60" s="310">
        <f t="shared" si="170"/>
        <v>0</v>
      </c>
      <c r="GG60" s="310">
        <f t="shared" si="171"/>
        <v>0</v>
      </c>
      <c r="GH60" s="310">
        <f t="shared" si="172"/>
        <v>0</v>
      </c>
      <c r="GI60" s="310" t="str">
        <f t="shared" si="173"/>
        <v/>
      </c>
      <c r="GJ60" s="69" t="str">
        <f t="shared" si="243"/>
        <v>SUPPL.</v>
      </c>
      <c r="GK60" s="63">
        <f>IF(details!CT60="","",details!CT60)</f>
        <v>130</v>
      </c>
      <c r="GL60" s="64" t="str">
        <f>IF(details!CU60="","",details!CU60)</f>
        <v/>
      </c>
      <c r="GM60" s="63">
        <f>IF(details!CX60="","",details!CX60)</f>
        <v>206</v>
      </c>
      <c r="GN60" s="64" t="str">
        <f>IF(details!CY60="","",details!CY60)</f>
        <v/>
      </c>
      <c r="GO60" s="63">
        <f>IF(details!DB60="","",details!DB60)</f>
        <v>264</v>
      </c>
      <c r="GP60" s="64" t="str">
        <f>IF(details!DC60="","",details!DC60)</f>
        <v/>
      </c>
      <c r="GQ60" s="63">
        <f>IF(details!DF60="","",details!DF60)</f>
        <v>316</v>
      </c>
      <c r="GR60" s="64" t="str">
        <f>IF(details!DG60="","",details!DG60)</f>
        <v/>
      </c>
      <c r="GS60" s="63">
        <f>IF(details!DJ60="","",details!DJ60)</f>
        <v>362</v>
      </c>
      <c r="GT60" s="64">
        <f>IF(details!DK60="","",details!DK60)</f>
        <v>0</v>
      </c>
      <c r="GU60" s="274">
        <f t="shared" si="207"/>
        <v>0</v>
      </c>
      <c r="GV60" s="242" t="str">
        <f t="shared" si="244"/>
        <v>D</v>
      </c>
      <c r="GW60" s="242" t="str">
        <f t="shared" si="174"/>
        <v/>
      </c>
      <c r="GX60" s="353" t="str">
        <f t="shared" si="245"/>
        <v/>
      </c>
      <c r="GY60" s="242" t="str">
        <f t="shared" si="246"/>
        <v>D</v>
      </c>
      <c r="GZ60" s="72" t="str">
        <f t="shared" si="175"/>
        <v/>
      </c>
      <c r="HA60" s="353" t="str">
        <f t="shared" si="247"/>
        <v/>
      </c>
      <c r="HB60" s="73" t="str">
        <f t="shared" si="248"/>
        <v>D</v>
      </c>
      <c r="HC60" s="242" t="str">
        <f t="shared" si="249"/>
        <v/>
      </c>
      <c r="HD60" s="242" t="str">
        <f t="shared" si="250"/>
        <v>D</v>
      </c>
      <c r="HE60" s="242" t="str">
        <f t="shared" si="251"/>
        <v/>
      </c>
      <c r="HF60" s="242" t="str">
        <f t="shared" si="252"/>
        <v/>
      </c>
      <c r="HG60" s="276" t="str">
        <f t="shared" si="253"/>
        <v/>
      </c>
      <c r="HH60" s="242" t="str">
        <f t="shared" si="254"/>
        <v/>
      </c>
      <c r="HI60" s="242" t="str">
        <f t="shared" si="255"/>
        <v/>
      </c>
      <c r="HJ60" s="242" t="str">
        <f t="shared" si="256"/>
        <v/>
      </c>
      <c r="HK60" s="242" t="str">
        <f t="shared" si="257"/>
        <v/>
      </c>
      <c r="HL60" s="353" t="str">
        <f t="shared" si="258"/>
        <v/>
      </c>
      <c r="HM60" s="73" t="str">
        <f t="shared" si="259"/>
        <v>D</v>
      </c>
      <c r="HN60" s="242" t="str">
        <f t="shared" si="260"/>
        <v/>
      </c>
      <c r="HO60" s="242" t="str">
        <f t="shared" si="261"/>
        <v>D</v>
      </c>
      <c r="HP60" s="242" t="str">
        <f t="shared" si="262"/>
        <v/>
      </c>
      <c r="HQ60" s="242" t="str">
        <f t="shared" si="263"/>
        <v/>
      </c>
      <c r="HR60" s="354" t="str">
        <f t="shared" si="264"/>
        <v/>
      </c>
      <c r="HS60" s="302" t="str">
        <f t="shared" si="265"/>
        <v/>
      </c>
      <c r="HT60" s="242" t="str">
        <f t="shared" si="266"/>
        <v/>
      </c>
      <c r="HU60" s="242" t="str">
        <f t="shared" si="267"/>
        <v/>
      </c>
      <c r="HV60" s="242" t="str">
        <f t="shared" si="268"/>
        <v/>
      </c>
      <c r="HW60" s="353" t="str">
        <f t="shared" si="269"/>
        <v/>
      </c>
      <c r="HX60" s="73" t="str">
        <f t="shared" si="270"/>
        <v>S</v>
      </c>
      <c r="HY60" s="242" t="str">
        <f t="shared" si="271"/>
        <v/>
      </c>
      <c r="HZ60" s="242" t="str">
        <f t="shared" si="272"/>
        <v>S</v>
      </c>
      <c r="IA60" s="242" t="str">
        <f t="shared" si="273"/>
        <v/>
      </c>
      <c r="IB60" s="242" t="str">
        <f t="shared" si="274"/>
        <v/>
      </c>
      <c r="IC60" s="242" t="str">
        <f t="shared" si="275"/>
        <v/>
      </c>
      <c r="ID60" s="242" t="str">
        <f t="shared" si="276"/>
        <v/>
      </c>
      <c r="IE60" s="242" t="str">
        <f t="shared" si="277"/>
        <v/>
      </c>
      <c r="IF60" s="242" t="str">
        <f t="shared" si="278"/>
        <v/>
      </c>
      <c r="IG60" s="242" t="str">
        <f t="shared" si="279"/>
        <v/>
      </c>
      <c r="IH60" s="353" t="str">
        <f t="shared" si="280"/>
        <v/>
      </c>
      <c r="II60" s="242" t="str">
        <f t="shared" si="281"/>
        <v>A</v>
      </c>
      <c r="IJ60" s="242" t="str">
        <f t="shared" si="282"/>
        <v>A</v>
      </c>
      <c r="IK60" s="242" t="str">
        <f t="shared" si="283"/>
        <v xml:space="preserve">    </v>
      </c>
      <c r="IL60" s="242" t="str">
        <f t="shared" si="284"/>
        <v xml:space="preserve">    MATHEMATICS</v>
      </c>
      <c r="IM60" s="242" t="str">
        <f t="shared" si="285"/>
        <v xml:space="preserve">    </v>
      </c>
      <c r="IN60" s="242" t="str">
        <f t="shared" si="286"/>
        <v xml:space="preserve">        </v>
      </c>
      <c r="IO60" s="242" t="str">
        <f t="shared" si="287"/>
        <v xml:space="preserve">HINDI COMPULSORY  PHYSICS CHEMISTRY </v>
      </c>
      <c r="IP60" s="242" t="str">
        <f t="shared" si="288"/>
        <v>SUPPL.</v>
      </c>
      <c r="IQ60" s="62">
        <f t="shared" si="295"/>
        <v>898</v>
      </c>
      <c r="IR60" s="68">
        <f t="shared" si="289"/>
        <v>89.8</v>
      </c>
      <c r="IS60" s="242" t="str">
        <f t="shared" si="290"/>
        <v/>
      </c>
      <c r="IT60" s="70" t="str">
        <f t="shared" si="291"/>
        <v/>
      </c>
      <c r="IU60" s="71" t="str" cm="1">
        <f t="array" ref="IU60">IF(IT60="","",SUMPRODUCT((IT60&lt;IT$9:IT$108)/COUNTIF(IT$9:IT$108,IT$9:IT$108)))</f>
        <v/>
      </c>
      <c r="IV60" s="242" t="str">
        <f>IF(OR(IP60="SUPPL.",IP60="RE-EXAM."),'result subject-wise'!AR60,IP60)</f>
        <v/>
      </c>
      <c r="IW60" s="355" t="str">
        <f t="shared" si="292"/>
        <v/>
      </c>
      <c r="IX60" s="356">
        <f t="shared" si="293"/>
        <v>89.8</v>
      </c>
      <c r="IY60" s="242" t="str">
        <f t="shared" si="294"/>
        <v/>
      </c>
      <c r="IZ60" s="240"/>
      <c r="JA60" s="276" t="str">
        <f t="shared" si="177"/>
        <v/>
      </c>
      <c r="JB60" s="357" t="str">
        <f>'full report'!Y1445</f>
        <v/>
      </c>
      <c r="JC60" s="352"/>
      <c r="JD60"/>
    </row>
    <row r="61" spans="1:308" s="276" customFormat="1" ht="13" customHeight="1">
      <c r="A61" s="313" t="str">
        <f>IF(details!A61="","",details!A61)</f>
        <v/>
      </c>
      <c r="B61" s="242" t="str">
        <f>IF(details!B61="","",details!B61)</f>
        <v/>
      </c>
      <c r="C61" s="242" t="str">
        <f>IF(details!C61="","",details!C61)</f>
        <v/>
      </c>
      <c r="D61" s="242" t="str">
        <f>IF(details!D61="","",details!D61)</f>
        <v/>
      </c>
      <c r="E61" s="304">
        <f>IF(details!E61="","",details!E61)</f>
        <v>11153</v>
      </c>
      <c r="F61" s="67" t="str">
        <f>IF(details!F61="","",details!F61)</f>
        <v/>
      </c>
      <c r="G61" s="83" t="str">
        <f>IF(details!G61="","",details!G61)</f>
        <v>A 053</v>
      </c>
      <c r="H61" s="83" t="str">
        <f>IF(details!H61="","",details!H61)</f>
        <v>B 053</v>
      </c>
      <c r="I61" s="83" t="str">
        <f>IF(details!I61="","",details!I61)</f>
        <v>C 053</v>
      </c>
      <c r="J61" s="242">
        <f>IF(details!J61="","",details!J61)</f>
        <v>10</v>
      </c>
      <c r="K61" s="242">
        <f>IF(details!K61="","",details!K61)</f>
        <v>10</v>
      </c>
      <c r="L61" s="242">
        <f>IF(details!L61="","",details!L61)</f>
        <v>8</v>
      </c>
      <c r="M61" s="151">
        <f t="shared" si="93"/>
        <v>28</v>
      </c>
      <c r="N61" s="479">
        <f>IF(details!M61="","",details!M61)</f>
        <v>2</v>
      </c>
      <c r="O61" s="242">
        <f>IF(details!N61="","",details!N61)</f>
        <v>70</v>
      </c>
      <c r="P61" s="151">
        <f t="shared" si="94"/>
        <v>100</v>
      </c>
      <c r="Q61" s="242">
        <f>IF(details!O61="","",details!O61)</f>
        <v>100</v>
      </c>
      <c r="R61" s="298">
        <f t="shared" si="95"/>
        <v>200</v>
      </c>
      <c r="S61" s="310">
        <f t="shared" si="211"/>
        <v>0</v>
      </c>
      <c r="T61" s="61">
        <f t="shared" si="20"/>
        <v>200</v>
      </c>
      <c r="U61" s="310" t="str">
        <f t="shared" si="230"/>
        <v/>
      </c>
      <c r="V61" s="310" t="str">
        <f t="shared" si="21"/>
        <v>P</v>
      </c>
      <c r="W61" s="310" t="str">
        <f t="shared" si="231"/>
        <v>D</v>
      </c>
      <c r="X61" s="242">
        <f>IF(details!P61="","",details!P61)</f>
        <v>10</v>
      </c>
      <c r="Y61" s="242">
        <f>IF(details!Q61="","",details!Q61)</f>
        <v>10</v>
      </c>
      <c r="Z61" s="242">
        <f>IF(details!R61="","",details!R61)</f>
        <v>8</v>
      </c>
      <c r="AA61" s="151">
        <f t="shared" si="96"/>
        <v>28</v>
      </c>
      <c r="AB61" s="479">
        <f>IF(details!S61="","",details!S61)</f>
        <v>2</v>
      </c>
      <c r="AC61" s="242">
        <f>IF(details!T61="","",details!T61)</f>
        <v>70</v>
      </c>
      <c r="AD61" s="151">
        <f t="shared" si="97"/>
        <v>100</v>
      </c>
      <c r="AE61" s="242">
        <f>IF(details!U61="","",details!U61)</f>
        <v>100</v>
      </c>
      <c r="AF61" s="298">
        <f t="shared" si="98"/>
        <v>200</v>
      </c>
      <c r="AG61" s="310">
        <f t="shared" si="210"/>
        <v>0</v>
      </c>
      <c r="AH61" s="61">
        <f t="shared" si="22"/>
        <v>200</v>
      </c>
      <c r="AI61" s="310" t="str">
        <f t="shared" si="232"/>
        <v/>
      </c>
      <c r="AJ61" s="310" t="str">
        <f t="shared" si="99"/>
        <v>P</v>
      </c>
      <c r="AK61" s="310" t="str">
        <f t="shared" si="100"/>
        <v>D</v>
      </c>
      <c r="AL61" s="242" t="str">
        <f>IF(details!V61="","",details!V61)</f>
        <v>b</v>
      </c>
      <c r="AM61" s="83" t="str">
        <f t="shared" si="101"/>
        <v>PHYSICS</v>
      </c>
      <c r="AN61" s="242">
        <f>IF(details!W61="","",details!W61)</f>
        <v>10</v>
      </c>
      <c r="AO61" s="242">
        <f>IF(details!X61="","",details!X61)</f>
        <v>10</v>
      </c>
      <c r="AP61" s="242">
        <f>IF(details!Y61="","",details!Y61)</f>
        <v>9</v>
      </c>
      <c r="AQ61" s="151">
        <f t="shared" si="102"/>
        <v>29</v>
      </c>
      <c r="AR61" s="479">
        <f>IF(details!Z61="","",details!Z61)</f>
        <v>1</v>
      </c>
      <c r="AS61" s="242">
        <f>IF(details!AA61="","",details!AA61)</f>
        <v>30</v>
      </c>
      <c r="AT61" s="242">
        <f>IF(details!AB61="","",details!AB61)</f>
        <v>20</v>
      </c>
      <c r="AU61" s="151">
        <f t="shared" si="103"/>
        <v>50</v>
      </c>
      <c r="AV61" s="482">
        <f t="shared" si="23"/>
        <v>60</v>
      </c>
      <c r="AW61" s="482">
        <f t="shared" si="24"/>
        <v>80</v>
      </c>
      <c r="AX61" s="242">
        <f>IF(details!AC61="","",details!AC61)</f>
        <v>70</v>
      </c>
      <c r="AY61" s="242">
        <f>IF(details!AD61="","",details!AD61)</f>
        <v>30</v>
      </c>
      <c r="AZ61" s="151">
        <f t="shared" si="104"/>
        <v>100</v>
      </c>
      <c r="BA61" s="151">
        <f t="shared" si="105"/>
        <v>130</v>
      </c>
      <c r="BB61" s="151">
        <f t="shared" si="106"/>
        <v>50</v>
      </c>
      <c r="BC61" s="304">
        <f t="shared" si="107"/>
        <v>180</v>
      </c>
      <c r="BD61" s="263">
        <f t="shared" si="108"/>
        <v>0</v>
      </c>
      <c r="BE61" s="310">
        <f t="shared" si="109"/>
        <v>0</v>
      </c>
      <c r="BF61" s="61">
        <f t="shared" si="212"/>
        <v>70</v>
      </c>
      <c r="BG61" s="61">
        <f t="shared" si="110"/>
        <v>30</v>
      </c>
      <c r="BH61" s="61">
        <f t="shared" si="111"/>
        <v>20</v>
      </c>
      <c r="BI61" s="61">
        <f t="shared" si="213"/>
        <v>150</v>
      </c>
      <c r="BJ61" s="61">
        <f t="shared" si="214"/>
        <v>50</v>
      </c>
      <c r="BK61" s="263">
        <f t="shared" si="215"/>
        <v>200</v>
      </c>
      <c r="BL61" s="310" t="str">
        <f t="shared" si="216"/>
        <v/>
      </c>
      <c r="BM61" s="61" t="str">
        <f t="shared" si="217"/>
        <v>P</v>
      </c>
      <c r="BN61" s="61" t="str">
        <f t="shared" si="218"/>
        <v>P</v>
      </c>
      <c r="BO61" s="310" t="str">
        <f t="shared" si="219"/>
        <v>D</v>
      </c>
      <c r="BP61" s="242" t="str">
        <f>IF(details!AE61="","",details!AE61)</f>
        <v>b</v>
      </c>
      <c r="BQ61" s="83" t="str">
        <f t="shared" si="112"/>
        <v>CHEMISTRY</v>
      </c>
      <c r="BR61" s="242">
        <f>IF(details!AF61="","",details!AF61)</f>
        <v>10</v>
      </c>
      <c r="BS61" s="242">
        <f>IF(details!AG61="","",details!AG61)</f>
        <v>10</v>
      </c>
      <c r="BT61" s="242">
        <f>IF(details!AH61="","",details!AH61)</f>
        <v>9</v>
      </c>
      <c r="BU61" s="151">
        <f t="shared" si="113"/>
        <v>29</v>
      </c>
      <c r="BV61" s="479">
        <f>IF(details!AI61="","",details!AI61)</f>
        <v>1</v>
      </c>
      <c r="BW61" s="242">
        <f>IF(details!AJ61="","",details!AJ61)</f>
        <v>50</v>
      </c>
      <c r="BX61" s="242">
        <f>IF(details!AK61="","",details!AK61)</f>
        <v>20</v>
      </c>
      <c r="BY61" s="151">
        <f t="shared" si="114"/>
        <v>70</v>
      </c>
      <c r="BZ61" s="482">
        <f t="shared" si="115"/>
        <v>80</v>
      </c>
      <c r="CA61" s="482">
        <f t="shared" si="116"/>
        <v>100</v>
      </c>
      <c r="CB61" s="242">
        <f>IF(details!AL61="","",details!AL61)</f>
        <v>70</v>
      </c>
      <c r="CC61" s="242">
        <f>IF(details!AM61="","",details!AM61)</f>
        <v>30</v>
      </c>
      <c r="CD61" s="151">
        <f t="shared" si="117"/>
        <v>100</v>
      </c>
      <c r="CE61" s="151">
        <f t="shared" si="118"/>
        <v>150</v>
      </c>
      <c r="CF61" s="151">
        <f t="shared" si="119"/>
        <v>50</v>
      </c>
      <c r="CG61" s="304">
        <f t="shared" si="233"/>
        <v>200</v>
      </c>
      <c r="CH61" s="263">
        <f t="shared" si="220"/>
        <v>0</v>
      </c>
      <c r="CI61" s="310">
        <f t="shared" si="221"/>
        <v>0</v>
      </c>
      <c r="CJ61" s="61">
        <f t="shared" si="222"/>
        <v>70</v>
      </c>
      <c r="CK61" s="61">
        <f t="shared" si="234"/>
        <v>30</v>
      </c>
      <c r="CL61" s="61">
        <f t="shared" si="120"/>
        <v>20</v>
      </c>
      <c r="CM61" s="61">
        <f t="shared" si="223"/>
        <v>150</v>
      </c>
      <c r="CN61" s="61">
        <f t="shared" si="224"/>
        <v>50</v>
      </c>
      <c r="CO61" s="263">
        <f t="shared" si="225"/>
        <v>200</v>
      </c>
      <c r="CP61" s="310" t="str">
        <f t="shared" si="226"/>
        <v/>
      </c>
      <c r="CQ61" s="61" t="str">
        <f t="shared" si="227"/>
        <v>P</v>
      </c>
      <c r="CR61" s="61" t="str">
        <f t="shared" si="228"/>
        <v>P</v>
      </c>
      <c r="CS61" s="310" t="str">
        <f t="shared" si="25"/>
        <v>D</v>
      </c>
      <c r="CT61" s="242" t="str">
        <f>IF(details!AN61="","",details!AN61)</f>
        <v>b</v>
      </c>
      <c r="CU61" s="83" t="str">
        <f t="shared" si="121"/>
        <v>MATHEMATICS</v>
      </c>
      <c r="CV61" s="242">
        <f>IF(details!AO61="","",details!AO61)</f>
        <v>10</v>
      </c>
      <c r="CW61" s="242">
        <f>IF(details!AP61="","",details!AP61)</f>
        <v>10</v>
      </c>
      <c r="CX61" s="242">
        <f>IF(details!AQ61="","",details!AQ61)</f>
        <v>9</v>
      </c>
      <c r="CY61" s="151">
        <f t="shared" si="122"/>
        <v>29</v>
      </c>
      <c r="CZ61" s="479">
        <f>IF(details!AR61="","",details!AR61)</f>
        <v>1</v>
      </c>
      <c r="DA61" s="242">
        <f>IF(details!AS61="","",details!AS61)</f>
        <v>70</v>
      </c>
      <c r="DB61" s="242" t="str">
        <f>IF(details!AT61="","",details!AT61)</f>
        <v/>
      </c>
      <c r="DC61" s="151">
        <f t="shared" si="123"/>
        <v>70</v>
      </c>
      <c r="DD61" s="482">
        <f t="shared" si="124"/>
        <v>100</v>
      </c>
      <c r="DE61" s="482">
        <f t="shared" si="125"/>
        <v>100</v>
      </c>
      <c r="DF61" s="242">
        <f>IF(details!AU61="","",details!AU61)</f>
        <v>18</v>
      </c>
      <c r="DG61" s="242" t="str">
        <f>IF(details!AV61="","",details!AV61)</f>
        <v/>
      </c>
      <c r="DH61" s="151">
        <f t="shared" si="204"/>
        <v>18</v>
      </c>
      <c r="DI61" s="151">
        <f t="shared" si="205"/>
        <v>118</v>
      </c>
      <c r="DJ61" s="151" t="str">
        <f t="shared" si="126"/>
        <v/>
      </c>
      <c r="DK61" s="304">
        <f t="shared" si="206"/>
        <v>118</v>
      </c>
      <c r="DL61" s="263">
        <f t="shared" si="127"/>
        <v>0</v>
      </c>
      <c r="DM61" s="310" t="str">
        <f t="shared" si="128"/>
        <v/>
      </c>
      <c r="DN61" s="61">
        <f t="shared" si="129"/>
        <v>100</v>
      </c>
      <c r="DO61" s="61" t="str">
        <f t="shared" si="26"/>
        <v/>
      </c>
      <c r="DP61" s="61" t="str">
        <f t="shared" si="27"/>
        <v/>
      </c>
      <c r="DQ61" s="61">
        <f t="shared" si="130"/>
        <v>200</v>
      </c>
      <c r="DR61" s="61" t="str">
        <f t="shared" si="131"/>
        <v/>
      </c>
      <c r="DS61" s="263">
        <f t="shared" si="235"/>
        <v>200</v>
      </c>
      <c r="DT61" s="310" t="str">
        <f t="shared" si="132"/>
        <v/>
      </c>
      <c r="DU61" s="61" t="str">
        <f t="shared" si="133"/>
        <v>S</v>
      </c>
      <c r="DV61" s="61" t="str">
        <f t="shared" si="134"/>
        <v/>
      </c>
      <c r="DW61" s="310" t="str">
        <f t="shared" si="135"/>
        <v>S</v>
      </c>
      <c r="DX61" s="61">
        <f t="shared" si="229"/>
        <v>0</v>
      </c>
      <c r="DY61" s="242" t="str">
        <f>IF(details!AW61="","",details!AW61)</f>
        <v>a</v>
      </c>
      <c r="DZ61" s="83" t="str">
        <f t="shared" si="136"/>
        <v>BIOLOGY</v>
      </c>
      <c r="EA61" s="242">
        <f>IF(details!AX61="","",details!AX61)</f>
        <v>10</v>
      </c>
      <c r="EB61" s="242">
        <f>IF(details!AY61="","",details!AY61)</f>
        <v>10</v>
      </c>
      <c r="EC61" s="242">
        <f>IF(details!AZ61="","",details!AZ61)</f>
        <v>10</v>
      </c>
      <c r="ED61" s="151">
        <f t="shared" si="137"/>
        <v>30</v>
      </c>
      <c r="EE61" s="242" t="str">
        <f>IF(details!BA61="","",details!BA61)</f>
        <v/>
      </c>
      <c r="EF61" s="242">
        <f>IF(details!BB61="","",details!BB61)</f>
        <v>50</v>
      </c>
      <c r="EG61" s="242">
        <f>IF(details!BC61="","",details!BC61)</f>
        <v>20</v>
      </c>
      <c r="EH61" s="151">
        <f t="shared" si="138"/>
        <v>70</v>
      </c>
      <c r="EI61" s="482">
        <f t="shared" si="139"/>
        <v>80</v>
      </c>
      <c r="EJ61" s="482">
        <f t="shared" si="140"/>
        <v>100</v>
      </c>
      <c r="EK61" s="242">
        <f>IF(details!BD61="","",details!BD61)</f>
        <v>70</v>
      </c>
      <c r="EL61" s="242">
        <f>IF(details!BE61="","",details!BE61)</f>
        <v>30</v>
      </c>
      <c r="EM61" s="151">
        <f t="shared" si="141"/>
        <v>100</v>
      </c>
      <c r="EN61" s="151">
        <f t="shared" si="142"/>
        <v>150</v>
      </c>
      <c r="EO61" s="151">
        <f t="shared" si="143"/>
        <v>50</v>
      </c>
      <c r="EP61" s="304">
        <f t="shared" si="144"/>
        <v>200</v>
      </c>
      <c r="EQ61" s="263">
        <f t="shared" si="145"/>
        <v>0</v>
      </c>
      <c r="ER61" s="310">
        <f t="shared" si="146"/>
        <v>0</v>
      </c>
      <c r="ES61" s="61">
        <f t="shared" si="147"/>
        <v>70</v>
      </c>
      <c r="ET61" s="61">
        <f t="shared" si="148"/>
        <v>30</v>
      </c>
      <c r="EU61" s="61">
        <f t="shared" si="149"/>
        <v>20</v>
      </c>
      <c r="EV61" s="61">
        <f t="shared" si="150"/>
        <v>150</v>
      </c>
      <c r="EW61" s="61">
        <f t="shared" si="151"/>
        <v>50</v>
      </c>
      <c r="EX61" s="263">
        <f t="shared" si="152"/>
        <v>200</v>
      </c>
      <c r="EY61" s="310"/>
      <c r="EZ61" s="61" t="str">
        <f t="shared" si="153"/>
        <v>P</v>
      </c>
      <c r="FA61" s="61" t="str">
        <f t="shared" si="154"/>
        <v>P</v>
      </c>
      <c r="FB61" s="310" t="str">
        <f t="shared" si="155"/>
        <v>I</v>
      </c>
      <c r="FC61" s="242">
        <f>IF(details!BF61="","",details!BF61)</f>
        <v>10</v>
      </c>
      <c r="FD61" s="242">
        <f>IF(details!BG61="","",details!BG61)</f>
        <v>10</v>
      </c>
      <c r="FE61" s="242">
        <f>IF(details!BH61="","",details!BH61)</f>
        <v>10</v>
      </c>
      <c r="FF61" s="151">
        <f t="shared" si="156"/>
        <v>30</v>
      </c>
      <c r="FG61" s="242">
        <f>IF(details!BI61="","",details!BI61)</f>
        <v>70</v>
      </c>
      <c r="FH61" s="151">
        <f t="shared" si="157"/>
        <v>100</v>
      </c>
      <c r="FI61" s="242">
        <f>IF(details!BJ61="","",details!BJ61)</f>
        <v>100</v>
      </c>
      <c r="FJ61" s="298">
        <f t="shared" si="158"/>
        <v>200</v>
      </c>
      <c r="FK61" s="310">
        <f t="shared" si="159"/>
        <v>0</v>
      </c>
      <c r="FL61" s="310">
        <f t="shared" si="160"/>
        <v>0</v>
      </c>
      <c r="FM61" s="61">
        <f t="shared" si="161"/>
        <v>200</v>
      </c>
      <c r="FN61" s="310" t="str">
        <f t="shared" si="162"/>
        <v/>
      </c>
      <c r="FO61" s="310" t="str">
        <f t="shared" si="236"/>
        <v>A</v>
      </c>
      <c r="FP61" s="242">
        <f>IF(details!BK61="","",details!BK61)</f>
        <v>30</v>
      </c>
      <c r="FQ61" s="242">
        <f>IF(details!BL61="","",details!BL61)</f>
        <v>30</v>
      </c>
      <c r="FR61" s="242">
        <f>IF(details!BM61="","",details!BM61)</f>
        <v>40</v>
      </c>
      <c r="FS61" s="298">
        <f t="shared" si="163"/>
        <v>100</v>
      </c>
      <c r="FT61" s="310">
        <f t="shared" si="164"/>
        <v>0</v>
      </c>
      <c r="FU61" s="310">
        <f t="shared" si="165"/>
        <v>0</v>
      </c>
      <c r="FV61" s="61">
        <f t="shared" si="166"/>
        <v>100</v>
      </c>
      <c r="FW61" s="310" t="str">
        <f t="shared" si="167"/>
        <v/>
      </c>
      <c r="FX61" s="310" t="str">
        <f t="shared" si="237"/>
        <v>A</v>
      </c>
      <c r="FY61" s="310" t="str">
        <f t="shared" si="238"/>
        <v>D</v>
      </c>
      <c r="FZ61" s="310" t="str">
        <f t="shared" si="239"/>
        <v>D</v>
      </c>
      <c r="GA61" s="310" t="str">
        <f t="shared" si="240"/>
        <v>D</v>
      </c>
      <c r="GB61" s="310" t="str">
        <f t="shared" si="241"/>
        <v>D</v>
      </c>
      <c r="GC61" s="310" t="str">
        <f t="shared" si="242"/>
        <v>S</v>
      </c>
      <c r="GD61" s="310">
        <f t="shared" si="168"/>
        <v>0</v>
      </c>
      <c r="GE61" s="310">
        <f t="shared" si="169"/>
        <v>1</v>
      </c>
      <c r="GF61" s="310">
        <f t="shared" si="170"/>
        <v>0</v>
      </c>
      <c r="GG61" s="310">
        <f t="shared" si="171"/>
        <v>0</v>
      </c>
      <c r="GH61" s="310">
        <f t="shared" si="172"/>
        <v>0</v>
      </c>
      <c r="GI61" s="310" t="str">
        <f t="shared" si="173"/>
        <v/>
      </c>
      <c r="GJ61" s="69" t="str">
        <f t="shared" si="243"/>
        <v>SUPPL.</v>
      </c>
      <c r="GK61" s="63">
        <f>IF(details!CT61="","",details!CT61)</f>
        <v>130</v>
      </c>
      <c r="GL61" s="64" t="str">
        <f>IF(details!CU61="","",details!CU61)</f>
        <v/>
      </c>
      <c r="GM61" s="63">
        <f>IF(details!CX61="","",details!CX61)</f>
        <v>206</v>
      </c>
      <c r="GN61" s="64" t="str">
        <f>IF(details!CY61="","",details!CY61)</f>
        <v/>
      </c>
      <c r="GO61" s="63">
        <f>IF(details!DB61="","",details!DB61)</f>
        <v>264</v>
      </c>
      <c r="GP61" s="64" t="str">
        <f>IF(details!DC61="","",details!DC61)</f>
        <v/>
      </c>
      <c r="GQ61" s="63">
        <f>IF(details!DF61="","",details!DF61)</f>
        <v>316</v>
      </c>
      <c r="GR61" s="64" t="str">
        <f>IF(details!DG61="","",details!DG61)</f>
        <v/>
      </c>
      <c r="GS61" s="63">
        <f>IF(details!DJ61="","",details!DJ61)</f>
        <v>362</v>
      </c>
      <c r="GT61" s="64">
        <f>IF(details!DK61="","",details!DK61)</f>
        <v>0</v>
      </c>
      <c r="GU61" s="274">
        <f t="shared" si="207"/>
        <v>0</v>
      </c>
      <c r="GV61" s="242" t="str">
        <f t="shared" si="244"/>
        <v>D</v>
      </c>
      <c r="GW61" s="242" t="str">
        <f t="shared" si="174"/>
        <v/>
      </c>
      <c r="GX61" s="353" t="str">
        <f t="shared" si="245"/>
        <v/>
      </c>
      <c r="GY61" s="242" t="str">
        <f t="shared" si="246"/>
        <v>D</v>
      </c>
      <c r="GZ61" s="72" t="str">
        <f t="shared" si="175"/>
        <v/>
      </c>
      <c r="HA61" s="353" t="str">
        <f t="shared" si="247"/>
        <v/>
      </c>
      <c r="HB61" s="73" t="str">
        <f t="shared" si="248"/>
        <v>D</v>
      </c>
      <c r="HC61" s="242" t="str">
        <f t="shared" si="249"/>
        <v/>
      </c>
      <c r="HD61" s="242" t="str">
        <f t="shared" si="250"/>
        <v>D</v>
      </c>
      <c r="HE61" s="242" t="str">
        <f t="shared" si="251"/>
        <v/>
      </c>
      <c r="HF61" s="242" t="str">
        <f t="shared" si="252"/>
        <v/>
      </c>
      <c r="HG61" s="276" t="str">
        <f t="shared" si="253"/>
        <v/>
      </c>
      <c r="HH61" s="242" t="str">
        <f t="shared" si="254"/>
        <v/>
      </c>
      <c r="HI61" s="242" t="str">
        <f t="shared" si="255"/>
        <v/>
      </c>
      <c r="HJ61" s="242" t="str">
        <f t="shared" si="256"/>
        <v/>
      </c>
      <c r="HK61" s="242" t="str">
        <f t="shared" si="257"/>
        <v/>
      </c>
      <c r="HL61" s="353" t="str">
        <f t="shared" si="258"/>
        <v/>
      </c>
      <c r="HM61" s="73" t="str">
        <f t="shared" si="259"/>
        <v>D</v>
      </c>
      <c r="HN61" s="242" t="str">
        <f t="shared" si="260"/>
        <v/>
      </c>
      <c r="HO61" s="242" t="str">
        <f t="shared" si="261"/>
        <v>D</v>
      </c>
      <c r="HP61" s="242" t="str">
        <f t="shared" si="262"/>
        <v/>
      </c>
      <c r="HQ61" s="242" t="str">
        <f t="shared" si="263"/>
        <v/>
      </c>
      <c r="HR61" s="354" t="str">
        <f t="shared" si="264"/>
        <v/>
      </c>
      <c r="HS61" s="302" t="str">
        <f t="shared" si="265"/>
        <v/>
      </c>
      <c r="HT61" s="242" t="str">
        <f t="shared" si="266"/>
        <v/>
      </c>
      <c r="HU61" s="242" t="str">
        <f t="shared" si="267"/>
        <v/>
      </c>
      <c r="HV61" s="242" t="str">
        <f t="shared" si="268"/>
        <v/>
      </c>
      <c r="HW61" s="353" t="str">
        <f t="shared" si="269"/>
        <v/>
      </c>
      <c r="HX61" s="73" t="str">
        <f t="shared" si="270"/>
        <v>S</v>
      </c>
      <c r="HY61" s="242" t="str">
        <f t="shared" si="271"/>
        <v/>
      </c>
      <c r="HZ61" s="242" t="str">
        <f t="shared" si="272"/>
        <v>S</v>
      </c>
      <c r="IA61" s="242" t="str">
        <f t="shared" si="273"/>
        <v/>
      </c>
      <c r="IB61" s="242" t="str">
        <f t="shared" si="274"/>
        <v/>
      </c>
      <c r="IC61" s="242" t="str">
        <f t="shared" si="275"/>
        <v/>
      </c>
      <c r="ID61" s="242" t="str">
        <f t="shared" si="276"/>
        <v/>
      </c>
      <c r="IE61" s="242" t="str">
        <f t="shared" si="277"/>
        <v/>
      </c>
      <c r="IF61" s="242" t="str">
        <f t="shared" si="278"/>
        <v/>
      </c>
      <c r="IG61" s="242" t="str">
        <f t="shared" si="279"/>
        <v/>
      </c>
      <c r="IH61" s="353" t="str">
        <f t="shared" si="280"/>
        <v/>
      </c>
      <c r="II61" s="242" t="str">
        <f t="shared" si="281"/>
        <v>A</v>
      </c>
      <c r="IJ61" s="242" t="str">
        <f t="shared" si="282"/>
        <v>A</v>
      </c>
      <c r="IK61" s="242" t="str">
        <f t="shared" si="283"/>
        <v xml:space="preserve">    </v>
      </c>
      <c r="IL61" s="242" t="str">
        <f t="shared" si="284"/>
        <v xml:space="preserve">    MATHEMATICS</v>
      </c>
      <c r="IM61" s="242" t="str">
        <f t="shared" si="285"/>
        <v xml:space="preserve">    </v>
      </c>
      <c r="IN61" s="242" t="str">
        <f t="shared" si="286"/>
        <v xml:space="preserve">        </v>
      </c>
      <c r="IO61" s="242" t="str">
        <f t="shared" si="287"/>
        <v xml:space="preserve">HINDI COMPULSORY  PHYSICS CHEMISTRY </v>
      </c>
      <c r="IP61" s="242" t="str">
        <f t="shared" si="288"/>
        <v>SUPPL.</v>
      </c>
      <c r="IQ61" s="62">
        <f t="shared" si="295"/>
        <v>898</v>
      </c>
      <c r="IR61" s="68">
        <f t="shared" si="289"/>
        <v>89.8</v>
      </c>
      <c r="IS61" s="242" t="str">
        <f t="shared" si="290"/>
        <v/>
      </c>
      <c r="IT61" s="70" t="str">
        <f t="shared" si="291"/>
        <v/>
      </c>
      <c r="IU61" s="71" t="str" cm="1">
        <f t="array" ref="IU61">IF(IT61="","",SUMPRODUCT((IT61&lt;IT$9:IT$108)/COUNTIF(IT$9:IT$108,IT$9:IT$108)))</f>
        <v/>
      </c>
      <c r="IV61" s="242" t="str">
        <f>IF(OR(IP61="SUPPL.",IP61="RE-EXAM."),'result subject-wise'!AR61,IP61)</f>
        <v/>
      </c>
      <c r="IW61" s="355" t="str">
        <f t="shared" si="292"/>
        <v/>
      </c>
      <c r="IX61" s="356">
        <f t="shared" si="293"/>
        <v>89.8</v>
      </c>
      <c r="IY61" s="242" t="str">
        <f t="shared" si="294"/>
        <v/>
      </c>
      <c r="IZ61" s="240"/>
      <c r="JA61" s="276" t="str">
        <f t="shared" si="177"/>
        <v/>
      </c>
      <c r="JB61" s="357" t="str">
        <f>'full report'!Y1473</f>
        <v/>
      </c>
      <c r="JC61" s="352"/>
      <c r="JD61"/>
    </row>
    <row r="62" spans="1:308" s="276" customFormat="1" ht="13" customHeight="1">
      <c r="A62" s="313" t="str">
        <f>IF(details!A62="","",details!A62)</f>
        <v/>
      </c>
      <c r="B62" s="242" t="str">
        <f>IF(details!B62="","",details!B62)</f>
        <v/>
      </c>
      <c r="C62" s="242" t="str">
        <f>IF(details!C62="","",details!C62)</f>
        <v/>
      </c>
      <c r="D62" s="242" t="str">
        <f>IF(details!D62="","",details!D62)</f>
        <v/>
      </c>
      <c r="E62" s="304">
        <f>IF(details!E62="","",details!E62)</f>
        <v>11154</v>
      </c>
      <c r="F62" s="67" t="str">
        <f>IF(details!F62="","",details!F62)</f>
        <v/>
      </c>
      <c r="G62" s="83" t="str">
        <f>IF(details!G62="","",details!G62)</f>
        <v>A 054</v>
      </c>
      <c r="H62" s="83" t="str">
        <f>IF(details!H62="","",details!H62)</f>
        <v>B 054</v>
      </c>
      <c r="I62" s="83" t="str">
        <f>IF(details!I62="","",details!I62)</f>
        <v>C 054</v>
      </c>
      <c r="J62" s="242">
        <f>IF(details!J62="","",details!J62)</f>
        <v>10</v>
      </c>
      <c r="K62" s="242">
        <f>IF(details!K62="","",details!K62)</f>
        <v>10</v>
      </c>
      <c r="L62" s="242">
        <f>IF(details!L62="","",details!L62)</f>
        <v>8</v>
      </c>
      <c r="M62" s="151">
        <f t="shared" si="93"/>
        <v>28</v>
      </c>
      <c r="N62" s="479">
        <f>IF(details!M62="","",details!M62)</f>
        <v>2</v>
      </c>
      <c r="O62" s="242">
        <f>IF(details!N62="","",details!N62)</f>
        <v>70</v>
      </c>
      <c r="P62" s="151">
        <f t="shared" si="94"/>
        <v>100</v>
      </c>
      <c r="Q62" s="242">
        <f>IF(details!O62="","",details!O62)</f>
        <v>100</v>
      </c>
      <c r="R62" s="298">
        <f t="shared" si="95"/>
        <v>200</v>
      </c>
      <c r="S62" s="310">
        <f t="shared" si="211"/>
        <v>0</v>
      </c>
      <c r="T62" s="61">
        <f t="shared" si="20"/>
        <v>200</v>
      </c>
      <c r="U62" s="310" t="str">
        <f t="shared" si="230"/>
        <v/>
      </c>
      <c r="V62" s="310" t="str">
        <f t="shared" si="21"/>
        <v>P</v>
      </c>
      <c r="W62" s="310" t="str">
        <f t="shared" si="231"/>
        <v>D</v>
      </c>
      <c r="X62" s="242">
        <f>IF(details!P62="","",details!P62)</f>
        <v>10</v>
      </c>
      <c r="Y62" s="242">
        <f>IF(details!Q62="","",details!Q62)</f>
        <v>10</v>
      </c>
      <c r="Z62" s="242">
        <f>IF(details!R62="","",details!R62)</f>
        <v>8</v>
      </c>
      <c r="AA62" s="151">
        <f t="shared" si="96"/>
        <v>28</v>
      </c>
      <c r="AB62" s="479">
        <f>IF(details!S62="","",details!S62)</f>
        <v>2</v>
      </c>
      <c r="AC62" s="242">
        <f>IF(details!T62="","",details!T62)</f>
        <v>70</v>
      </c>
      <c r="AD62" s="151">
        <f t="shared" si="97"/>
        <v>100</v>
      </c>
      <c r="AE62" s="242">
        <f>IF(details!U62="","",details!U62)</f>
        <v>100</v>
      </c>
      <c r="AF62" s="298">
        <f t="shared" si="98"/>
        <v>200</v>
      </c>
      <c r="AG62" s="310">
        <f t="shared" si="210"/>
        <v>0</v>
      </c>
      <c r="AH62" s="61">
        <f t="shared" si="22"/>
        <v>200</v>
      </c>
      <c r="AI62" s="310" t="str">
        <f t="shared" si="232"/>
        <v/>
      </c>
      <c r="AJ62" s="310" t="str">
        <f t="shared" si="99"/>
        <v>P</v>
      </c>
      <c r="AK62" s="310" t="str">
        <f t="shared" si="100"/>
        <v>D</v>
      </c>
      <c r="AL62" s="242" t="str">
        <f>IF(details!V62="","",details!V62)</f>
        <v>b</v>
      </c>
      <c r="AM62" s="83" t="str">
        <f t="shared" si="101"/>
        <v>PHYSICS</v>
      </c>
      <c r="AN62" s="242">
        <f>IF(details!W62="","",details!W62)</f>
        <v>10</v>
      </c>
      <c r="AO62" s="242">
        <f>IF(details!X62="","",details!X62)</f>
        <v>10</v>
      </c>
      <c r="AP62" s="242">
        <f>IF(details!Y62="","",details!Y62)</f>
        <v>9</v>
      </c>
      <c r="AQ62" s="151">
        <f t="shared" si="102"/>
        <v>29</v>
      </c>
      <c r="AR62" s="479">
        <f>IF(details!Z62="","",details!Z62)</f>
        <v>1</v>
      </c>
      <c r="AS62" s="242">
        <f>IF(details!AA62="","",details!AA62)</f>
        <v>30</v>
      </c>
      <c r="AT62" s="242">
        <f>IF(details!AB62="","",details!AB62)</f>
        <v>20</v>
      </c>
      <c r="AU62" s="151">
        <f t="shared" si="103"/>
        <v>50</v>
      </c>
      <c r="AV62" s="482">
        <f t="shared" si="23"/>
        <v>60</v>
      </c>
      <c r="AW62" s="482">
        <f t="shared" si="24"/>
        <v>80</v>
      </c>
      <c r="AX62" s="242">
        <f>IF(details!AC62="","",details!AC62)</f>
        <v>70</v>
      </c>
      <c r="AY62" s="242">
        <f>IF(details!AD62="","",details!AD62)</f>
        <v>30</v>
      </c>
      <c r="AZ62" s="151">
        <f t="shared" si="104"/>
        <v>100</v>
      </c>
      <c r="BA62" s="151">
        <f t="shared" si="105"/>
        <v>130</v>
      </c>
      <c r="BB62" s="151">
        <f t="shared" si="106"/>
        <v>50</v>
      </c>
      <c r="BC62" s="304">
        <f t="shared" si="107"/>
        <v>180</v>
      </c>
      <c r="BD62" s="263">
        <f t="shared" si="108"/>
        <v>0</v>
      </c>
      <c r="BE62" s="310">
        <f t="shared" si="109"/>
        <v>0</v>
      </c>
      <c r="BF62" s="61">
        <f t="shared" si="212"/>
        <v>70</v>
      </c>
      <c r="BG62" s="61">
        <f t="shared" si="110"/>
        <v>30</v>
      </c>
      <c r="BH62" s="61">
        <f t="shared" si="111"/>
        <v>20</v>
      </c>
      <c r="BI62" s="61">
        <f t="shared" si="213"/>
        <v>150</v>
      </c>
      <c r="BJ62" s="61">
        <f t="shared" si="214"/>
        <v>50</v>
      </c>
      <c r="BK62" s="263">
        <f t="shared" si="215"/>
        <v>200</v>
      </c>
      <c r="BL62" s="310" t="str">
        <f t="shared" si="216"/>
        <v/>
      </c>
      <c r="BM62" s="61" t="str">
        <f t="shared" si="217"/>
        <v>P</v>
      </c>
      <c r="BN62" s="61" t="str">
        <f t="shared" si="218"/>
        <v>P</v>
      </c>
      <c r="BO62" s="310" t="str">
        <f t="shared" si="219"/>
        <v>D</v>
      </c>
      <c r="BP62" s="242" t="str">
        <f>IF(details!AE62="","",details!AE62)</f>
        <v>b</v>
      </c>
      <c r="BQ62" s="83" t="str">
        <f t="shared" si="112"/>
        <v>CHEMISTRY</v>
      </c>
      <c r="BR62" s="242">
        <f>IF(details!AF62="","",details!AF62)</f>
        <v>10</v>
      </c>
      <c r="BS62" s="242">
        <f>IF(details!AG62="","",details!AG62)</f>
        <v>10</v>
      </c>
      <c r="BT62" s="242">
        <f>IF(details!AH62="","",details!AH62)</f>
        <v>9</v>
      </c>
      <c r="BU62" s="151">
        <f t="shared" si="113"/>
        <v>29</v>
      </c>
      <c r="BV62" s="479">
        <f>IF(details!AI62="","",details!AI62)</f>
        <v>1</v>
      </c>
      <c r="BW62" s="242">
        <f>IF(details!AJ62="","",details!AJ62)</f>
        <v>50</v>
      </c>
      <c r="BX62" s="242">
        <f>IF(details!AK62="","",details!AK62)</f>
        <v>20</v>
      </c>
      <c r="BY62" s="151">
        <f t="shared" si="114"/>
        <v>70</v>
      </c>
      <c r="BZ62" s="482">
        <f t="shared" si="115"/>
        <v>80</v>
      </c>
      <c r="CA62" s="482">
        <f t="shared" si="116"/>
        <v>100</v>
      </c>
      <c r="CB62" s="242">
        <f>IF(details!AL62="","",details!AL62)</f>
        <v>70</v>
      </c>
      <c r="CC62" s="242">
        <f>IF(details!AM62="","",details!AM62)</f>
        <v>30</v>
      </c>
      <c r="CD62" s="151">
        <f t="shared" si="117"/>
        <v>100</v>
      </c>
      <c r="CE62" s="151">
        <f t="shared" si="118"/>
        <v>150</v>
      </c>
      <c r="CF62" s="151">
        <f t="shared" si="119"/>
        <v>50</v>
      </c>
      <c r="CG62" s="304">
        <f t="shared" si="233"/>
        <v>200</v>
      </c>
      <c r="CH62" s="263">
        <f t="shared" si="220"/>
        <v>0</v>
      </c>
      <c r="CI62" s="310">
        <f t="shared" si="221"/>
        <v>0</v>
      </c>
      <c r="CJ62" s="61">
        <f t="shared" si="222"/>
        <v>70</v>
      </c>
      <c r="CK62" s="61">
        <f t="shared" si="234"/>
        <v>30</v>
      </c>
      <c r="CL62" s="61">
        <f t="shared" si="120"/>
        <v>20</v>
      </c>
      <c r="CM62" s="61">
        <f t="shared" si="223"/>
        <v>150</v>
      </c>
      <c r="CN62" s="61">
        <f t="shared" si="224"/>
        <v>50</v>
      </c>
      <c r="CO62" s="263">
        <f t="shared" si="225"/>
        <v>200</v>
      </c>
      <c r="CP62" s="310" t="str">
        <f t="shared" si="226"/>
        <v/>
      </c>
      <c r="CQ62" s="61" t="str">
        <f t="shared" si="227"/>
        <v>P</v>
      </c>
      <c r="CR62" s="61" t="str">
        <f t="shared" si="228"/>
        <v>P</v>
      </c>
      <c r="CS62" s="310" t="str">
        <f t="shared" si="25"/>
        <v>D</v>
      </c>
      <c r="CT62" s="242" t="str">
        <f>IF(details!AN62="","",details!AN62)</f>
        <v>b</v>
      </c>
      <c r="CU62" s="83" t="str">
        <f t="shared" si="121"/>
        <v>MATHEMATICS</v>
      </c>
      <c r="CV62" s="242">
        <f>IF(details!AO62="","",details!AO62)</f>
        <v>10</v>
      </c>
      <c r="CW62" s="242">
        <f>IF(details!AP62="","",details!AP62)</f>
        <v>10</v>
      </c>
      <c r="CX62" s="242">
        <f>IF(details!AQ62="","",details!AQ62)</f>
        <v>9</v>
      </c>
      <c r="CY62" s="151">
        <f t="shared" si="122"/>
        <v>29</v>
      </c>
      <c r="CZ62" s="479">
        <f>IF(details!AR62="","",details!AR62)</f>
        <v>1</v>
      </c>
      <c r="DA62" s="242">
        <f>IF(details!AS62="","",details!AS62)</f>
        <v>70</v>
      </c>
      <c r="DB62" s="242" t="str">
        <f>IF(details!AT62="","",details!AT62)</f>
        <v/>
      </c>
      <c r="DC62" s="151">
        <f t="shared" si="123"/>
        <v>70</v>
      </c>
      <c r="DD62" s="482">
        <f t="shared" si="124"/>
        <v>100</v>
      </c>
      <c r="DE62" s="482">
        <f t="shared" si="125"/>
        <v>100</v>
      </c>
      <c r="DF62" s="242">
        <f>IF(details!AU62="","",details!AU62)</f>
        <v>18</v>
      </c>
      <c r="DG62" s="242" t="str">
        <f>IF(details!AV62="","",details!AV62)</f>
        <v/>
      </c>
      <c r="DH62" s="151">
        <f t="shared" si="204"/>
        <v>18</v>
      </c>
      <c r="DI62" s="151">
        <f t="shared" si="205"/>
        <v>118</v>
      </c>
      <c r="DJ62" s="151" t="str">
        <f t="shared" si="126"/>
        <v/>
      </c>
      <c r="DK62" s="304">
        <f t="shared" si="206"/>
        <v>118</v>
      </c>
      <c r="DL62" s="263">
        <f t="shared" si="127"/>
        <v>0</v>
      </c>
      <c r="DM62" s="310" t="str">
        <f t="shared" si="128"/>
        <v/>
      </c>
      <c r="DN62" s="61">
        <f t="shared" si="129"/>
        <v>100</v>
      </c>
      <c r="DO62" s="61" t="str">
        <f t="shared" si="26"/>
        <v/>
      </c>
      <c r="DP62" s="61" t="str">
        <f t="shared" si="27"/>
        <v/>
      </c>
      <c r="DQ62" s="61">
        <f t="shared" si="130"/>
        <v>200</v>
      </c>
      <c r="DR62" s="61" t="str">
        <f t="shared" si="131"/>
        <v/>
      </c>
      <c r="DS62" s="263">
        <f t="shared" si="235"/>
        <v>200</v>
      </c>
      <c r="DT62" s="310" t="str">
        <f t="shared" si="132"/>
        <v/>
      </c>
      <c r="DU62" s="61" t="str">
        <f t="shared" si="133"/>
        <v>S</v>
      </c>
      <c r="DV62" s="61" t="str">
        <f t="shared" si="134"/>
        <v/>
      </c>
      <c r="DW62" s="310" t="str">
        <f t="shared" si="135"/>
        <v>S</v>
      </c>
      <c r="DX62" s="61">
        <f t="shared" si="229"/>
        <v>0</v>
      </c>
      <c r="DY62" s="242" t="str">
        <f>IF(details!AW62="","",details!AW62)</f>
        <v>a</v>
      </c>
      <c r="DZ62" s="83" t="str">
        <f t="shared" si="136"/>
        <v>BIOLOGY</v>
      </c>
      <c r="EA62" s="242">
        <f>IF(details!AX62="","",details!AX62)</f>
        <v>10</v>
      </c>
      <c r="EB62" s="242">
        <f>IF(details!AY62="","",details!AY62)</f>
        <v>10</v>
      </c>
      <c r="EC62" s="242">
        <f>IF(details!AZ62="","",details!AZ62)</f>
        <v>10</v>
      </c>
      <c r="ED62" s="151">
        <f t="shared" si="137"/>
        <v>30</v>
      </c>
      <c r="EE62" s="242" t="str">
        <f>IF(details!BA62="","",details!BA62)</f>
        <v/>
      </c>
      <c r="EF62" s="242">
        <f>IF(details!BB62="","",details!BB62)</f>
        <v>50</v>
      </c>
      <c r="EG62" s="242">
        <f>IF(details!BC62="","",details!BC62)</f>
        <v>20</v>
      </c>
      <c r="EH62" s="151">
        <f t="shared" si="138"/>
        <v>70</v>
      </c>
      <c r="EI62" s="482">
        <f t="shared" si="139"/>
        <v>80</v>
      </c>
      <c r="EJ62" s="482">
        <f t="shared" si="140"/>
        <v>100</v>
      </c>
      <c r="EK62" s="242">
        <f>IF(details!BD62="","",details!BD62)</f>
        <v>70</v>
      </c>
      <c r="EL62" s="242">
        <f>IF(details!BE62="","",details!BE62)</f>
        <v>30</v>
      </c>
      <c r="EM62" s="151">
        <f t="shared" si="141"/>
        <v>100</v>
      </c>
      <c r="EN62" s="151">
        <f t="shared" si="142"/>
        <v>150</v>
      </c>
      <c r="EO62" s="151">
        <f t="shared" si="143"/>
        <v>50</v>
      </c>
      <c r="EP62" s="304">
        <f t="shared" si="144"/>
        <v>200</v>
      </c>
      <c r="EQ62" s="263">
        <f t="shared" si="145"/>
        <v>0</v>
      </c>
      <c r="ER62" s="310">
        <f t="shared" si="146"/>
        <v>0</v>
      </c>
      <c r="ES62" s="61">
        <f t="shared" si="147"/>
        <v>70</v>
      </c>
      <c r="ET62" s="61">
        <f t="shared" si="148"/>
        <v>30</v>
      </c>
      <c r="EU62" s="61">
        <f t="shared" si="149"/>
        <v>20</v>
      </c>
      <c r="EV62" s="61">
        <f t="shared" si="150"/>
        <v>150</v>
      </c>
      <c r="EW62" s="61">
        <f t="shared" si="151"/>
        <v>50</v>
      </c>
      <c r="EX62" s="263">
        <f t="shared" si="152"/>
        <v>200</v>
      </c>
      <c r="EY62" s="310"/>
      <c r="EZ62" s="61" t="str">
        <f t="shared" si="153"/>
        <v>P</v>
      </c>
      <c r="FA62" s="61" t="str">
        <f t="shared" si="154"/>
        <v>P</v>
      </c>
      <c r="FB62" s="310" t="str">
        <f t="shared" si="155"/>
        <v>I</v>
      </c>
      <c r="FC62" s="242">
        <f>IF(details!BF62="","",details!BF62)</f>
        <v>10</v>
      </c>
      <c r="FD62" s="242">
        <f>IF(details!BG62="","",details!BG62)</f>
        <v>10</v>
      </c>
      <c r="FE62" s="242">
        <f>IF(details!BH62="","",details!BH62)</f>
        <v>10</v>
      </c>
      <c r="FF62" s="151">
        <f t="shared" si="156"/>
        <v>30</v>
      </c>
      <c r="FG62" s="242">
        <f>IF(details!BI62="","",details!BI62)</f>
        <v>70</v>
      </c>
      <c r="FH62" s="151">
        <f t="shared" si="157"/>
        <v>100</v>
      </c>
      <c r="FI62" s="242">
        <f>IF(details!BJ62="","",details!BJ62)</f>
        <v>100</v>
      </c>
      <c r="FJ62" s="298">
        <f t="shared" si="158"/>
        <v>200</v>
      </c>
      <c r="FK62" s="310">
        <f t="shared" si="159"/>
        <v>0</v>
      </c>
      <c r="FL62" s="310">
        <f t="shared" si="160"/>
        <v>0</v>
      </c>
      <c r="FM62" s="61">
        <f t="shared" si="161"/>
        <v>200</v>
      </c>
      <c r="FN62" s="310" t="str">
        <f t="shared" si="162"/>
        <v/>
      </c>
      <c r="FO62" s="310" t="str">
        <f t="shared" si="236"/>
        <v>A</v>
      </c>
      <c r="FP62" s="242">
        <f>IF(details!BK62="","",details!BK62)</f>
        <v>30</v>
      </c>
      <c r="FQ62" s="242">
        <f>IF(details!BL62="","",details!BL62)</f>
        <v>30</v>
      </c>
      <c r="FR62" s="242">
        <f>IF(details!BM62="","",details!BM62)</f>
        <v>40</v>
      </c>
      <c r="FS62" s="298">
        <f t="shared" si="163"/>
        <v>100</v>
      </c>
      <c r="FT62" s="310">
        <f t="shared" si="164"/>
        <v>0</v>
      </c>
      <c r="FU62" s="310">
        <f t="shared" si="165"/>
        <v>0</v>
      </c>
      <c r="FV62" s="61">
        <f t="shared" si="166"/>
        <v>100</v>
      </c>
      <c r="FW62" s="310" t="str">
        <f t="shared" si="167"/>
        <v/>
      </c>
      <c r="FX62" s="310" t="str">
        <f t="shared" si="237"/>
        <v>A</v>
      </c>
      <c r="FY62" s="310" t="str">
        <f t="shared" si="238"/>
        <v>D</v>
      </c>
      <c r="FZ62" s="310" t="str">
        <f t="shared" si="239"/>
        <v>D</v>
      </c>
      <c r="GA62" s="310" t="str">
        <f t="shared" si="240"/>
        <v>D</v>
      </c>
      <c r="GB62" s="310" t="str">
        <f t="shared" si="241"/>
        <v>D</v>
      </c>
      <c r="GC62" s="310" t="str">
        <f t="shared" si="242"/>
        <v>S</v>
      </c>
      <c r="GD62" s="310">
        <f t="shared" si="168"/>
        <v>0</v>
      </c>
      <c r="GE62" s="310">
        <f t="shared" si="169"/>
        <v>1</v>
      </c>
      <c r="GF62" s="310">
        <f t="shared" si="170"/>
        <v>0</v>
      </c>
      <c r="GG62" s="310">
        <f t="shared" si="171"/>
        <v>0</v>
      </c>
      <c r="GH62" s="310">
        <f t="shared" si="172"/>
        <v>0</v>
      </c>
      <c r="GI62" s="310" t="str">
        <f t="shared" si="173"/>
        <v/>
      </c>
      <c r="GJ62" s="69" t="str">
        <f t="shared" si="243"/>
        <v>SUPPL.</v>
      </c>
      <c r="GK62" s="63">
        <f>IF(details!CT62="","",details!CT62)</f>
        <v>130</v>
      </c>
      <c r="GL62" s="64" t="str">
        <f>IF(details!CU62="","",details!CU62)</f>
        <v/>
      </c>
      <c r="GM62" s="63">
        <f>IF(details!CX62="","",details!CX62)</f>
        <v>206</v>
      </c>
      <c r="GN62" s="64" t="str">
        <f>IF(details!CY62="","",details!CY62)</f>
        <v/>
      </c>
      <c r="GO62" s="63">
        <f>IF(details!DB62="","",details!DB62)</f>
        <v>264</v>
      </c>
      <c r="GP62" s="64" t="str">
        <f>IF(details!DC62="","",details!DC62)</f>
        <v/>
      </c>
      <c r="GQ62" s="63">
        <f>IF(details!DF62="","",details!DF62)</f>
        <v>316</v>
      </c>
      <c r="GR62" s="64" t="str">
        <f>IF(details!DG62="","",details!DG62)</f>
        <v/>
      </c>
      <c r="GS62" s="63">
        <f>IF(details!DJ62="","",details!DJ62)</f>
        <v>362</v>
      </c>
      <c r="GT62" s="64">
        <f>IF(details!DK62="","",details!DK62)</f>
        <v>0</v>
      </c>
      <c r="GU62" s="274">
        <f t="shared" si="207"/>
        <v>0</v>
      </c>
      <c r="GV62" s="242" t="str">
        <f t="shared" si="244"/>
        <v>D</v>
      </c>
      <c r="GW62" s="242" t="str">
        <f t="shared" si="174"/>
        <v/>
      </c>
      <c r="GX62" s="353" t="str">
        <f t="shared" si="245"/>
        <v/>
      </c>
      <c r="GY62" s="242" t="str">
        <f t="shared" si="246"/>
        <v>D</v>
      </c>
      <c r="GZ62" s="72" t="str">
        <f t="shared" si="175"/>
        <v/>
      </c>
      <c r="HA62" s="353" t="str">
        <f t="shared" si="247"/>
        <v/>
      </c>
      <c r="HB62" s="73" t="str">
        <f t="shared" si="248"/>
        <v>D</v>
      </c>
      <c r="HC62" s="242" t="str">
        <f t="shared" si="249"/>
        <v/>
      </c>
      <c r="HD62" s="242" t="str">
        <f t="shared" si="250"/>
        <v>D</v>
      </c>
      <c r="HE62" s="242" t="str">
        <f t="shared" si="251"/>
        <v/>
      </c>
      <c r="HF62" s="242" t="str">
        <f t="shared" si="252"/>
        <v/>
      </c>
      <c r="HG62" s="276" t="str">
        <f t="shared" si="253"/>
        <v/>
      </c>
      <c r="HH62" s="242" t="str">
        <f t="shared" si="254"/>
        <v/>
      </c>
      <c r="HI62" s="242" t="str">
        <f t="shared" si="255"/>
        <v/>
      </c>
      <c r="HJ62" s="242" t="str">
        <f t="shared" si="256"/>
        <v/>
      </c>
      <c r="HK62" s="242" t="str">
        <f t="shared" si="257"/>
        <v/>
      </c>
      <c r="HL62" s="353" t="str">
        <f t="shared" si="258"/>
        <v/>
      </c>
      <c r="HM62" s="73" t="str">
        <f t="shared" si="259"/>
        <v>D</v>
      </c>
      <c r="HN62" s="242" t="str">
        <f t="shared" si="260"/>
        <v/>
      </c>
      <c r="HO62" s="242" t="str">
        <f t="shared" si="261"/>
        <v>D</v>
      </c>
      <c r="HP62" s="242" t="str">
        <f t="shared" si="262"/>
        <v/>
      </c>
      <c r="HQ62" s="242" t="str">
        <f t="shared" si="263"/>
        <v/>
      </c>
      <c r="HR62" s="354" t="str">
        <f t="shared" si="264"/>
        <v/>
      </c>
      <c r="HS62" s="302" t="str">
        <f t="shared" si="265"/>
        <v/>
      </c>
      <c r="HT62" s="242" t="str">
        <f t="shared" si="266"/>
        <v/>
      </c>
      <c r="HU62" s="242" t="str">
        <f t="shared" si="267"/>
        <v/>
      </c>
      <c r="HV62" s="242" t="str">
        <f t="shared" si="268"/>
        <v/>
      </c>
      <c r="HW62" s="353" t="str">
        <f t="shared" si="269"/>
        <v/>
      </c>
      <c r="HX62" s="73" t="str">
        <f t="shared" si="270"/>
        <v>S</v>
      </c>
      <c r="HY62" s="242" t="str">
        <f t="shared" si="271"/>
        <v/>
      </c>
      <c r="HZ62" s="242" t="str">
        <f t="shared" si="272"/>
        <v>S</v>
      </c>
      <c r="IA62" s="242" t="str">
        <f t="shared" si="273"/>
        <v/>
      </c>
      <c r="IB62" s="242" t="str">
        <f t="shared" si="274"/>
        <v/>
      </c>
      <c r="IC62" s="242" t="str">
        <f t="shared" si="275"/>
        <v/>
      </c>
      <c r="ID62" s="242" t="str">
        <f t="shared" si="276"/>
        <v/>
      </c>
      <c r="IE62" s="242" t="str">
        <f t="shared" si="277"/>
        <v/>
      </c>
      <c r="IF62" s="242" t="str">
        <f t="shared" si="278"/>
        <v/>
      </c>
      <c r="IG62" s="242" t="str">
        <f t="shared" si="279"/>
        <v/>
      </c>
      <c r="IH62" s="353" t="str">
        <f t="shared" si="280"/>
        <v/>
      </c>
      <c r="II62" s="242" t="str">
        <f t="shared" si="281"/>
        <v>A</v>
      </c>
      <c r="IJ62" s="242" t="str">
        <f t="shared" si="282"/>
        <v>A</v>
      </c>
      <c r="IK62" s="242" t="str">
        <f t="shared" si="283"/>
        <v xml:space="preserve">    </v>
      </c>
      <c r="IL62" s="242" t="str">
        <f t="shared" si="284"/>
        <v xml:space="preserve">    MATHEMATICS</v>
      </c>
      <c r="IM62" s="242" t="str">
        <f t="shared" si="285"/>
        <v xml:space="preserve">    </v>
      </c>
      <c r="IN62" s="242" t="str">
        <f t="shared" si="286"/>
        <v xml:space="preserve">        </v>
      </c>
      <c r="IO62" s="242" t="str">
        <f t="shared" si="287"/>
        <v xml:space="preserve">HINDI COMPULSORY  PHYSICS CHEMISTRY </v>
      </c>
      <c r="IP62" s="242" t="str">
        <f t="shared" si="288"/>
        <v>SUPPL.</v>
      </c>
      <c r="IQ62" s="62">
        <f t="shared" si="295"/>
        <v>898</v>
      </c>
      <c r="IR62" s="68">
        <f t="shared" si="289"/>
        <v>89.8</v>
      </c>
      <c r="IS62" s="242" t="str">
        <f t="shared" si="290"/>
        <v/>
      </c>
      <c r="IT62" s="70" t="str">
        <f t="shared" si="291"/>
        <v/>
      </c>
      <c r="IU62" s="71" t="str" cm="1">
        <f t="array" ref="IU62">IF(IT62="","",SUMPRODUCT((IT62&lt;IT$9:IT$108)/COUNTIF(IT$9:IT$108,IT$9:IT$108)))</f>
        <v/>
      </c>
      <c r="IV62" s="242" t="str">
        <f>IF(OR(IP62="SUPPL.",IP62="RE-EXAM."),'result subject-wise'!AR62,IP62)</f>
        <v/>
      </c>
      <c r="IW62" s="355" t="str">
        <f t="shared" si="292"/>
        <v/>
      </c>
      <c r="IX62" s="356">
        <f t="shared" si="293"/>
        <v>89.8</v>
      </c>
      <c r="IY62" s="242" t="str">
        <f t="shared" si="294"/>
        <v/>
      </c>
      <c r="IZ62" s="240"/>
      <c r="JA62" s="276" t="str">
        <f t="shared" si="177"/>
        <v/>
      </c>
      <c r="JB62" s="357" t="str">
        <f>'full report'!Y1501</f>
        <v/>
      </c>
      <c r="JC62" s="352"/>
      <c r="JD62"/>
    </row>
    <row r="63" spans="1:308" s="276" customFormat="1" ht="13" customHeight="1">
      <c r="A63" s="313" t="str">
        <f>IF(details!A63="","",details!A63)</f>
        <v/>
      </c>
      <c r="B63" s="55" t="str">
        <f>IF(details!B63="","",details!B63)</f>
        <v/>
      </c>
      <c r="C63" s="55" t="str">
        <f>IF(details!C63="","",details!C63)</f>
        <v/>
      </c>
      <c r="D63" s="55" t="str">
        <f>IF(details!D63="","",details!D63)</f>
        <v/>
      </c>
      <c r="E63" s="300">
        <f>IF(details!E63="","",details!E63)</f>
        <v>11155</v>
      </c>
      <c r="F63" s="66" t="str">
        <f>IF(details!F63="","",details!F63)</f>
        <v/>
      </c>
      <c r="G63" s="77" t="str">
        <f>IF(details!G63="","",details!G63)</f>
        <v>A 055</v>
      </c>
      <c r="H63" s="77" t="str">
        <f>IF(details!H63="","",details!H63)</f>
        <v>B 055</v>
      </c>
      <c r="I63" s="77" t="str">
        <f>IF(details!I63="","",details!I63)</f>
        <v>C 055</v>
      </c>
      <c r="J63" s="242">
        <f>IF(details!J63="","",details!J63)</f>
        <v>10</v>
      </c>
      <c r="K63" s="242">
        <f>IF(details!K63="","",details!K63)</f>
        <v>10</v>
      </c>
      <c r="L63" s="242">
        <f>IF(details!L63="","",details!L63)</f>
        <v>8</v>
      </c>
      <c r="M63" s="151">
        <f t="shared" si="93"/>
        <v>28</v>
      </c>
      <c r="N63" s="479">
        <f>IF(details!M63="","",details!M63)</f>
        <v>2</v>
      </c>
      <c r="O63" s="242">
        <f>IF(details!N63="","",details!N63)</f>
        <v>70</v>
      </c>
      <c r="P63" s="151">
        <f t="shared" si="94"/>
        <v>100</v>
      </c>
      <c r="Q63" s="242">
        <f>IF(details!O63="","",details!O63)</f>
        <v>100</v>
      </c>
      <c r="R63" s="298">
        <f t="shared" si="95"/>
        <v>200</v>
      </c>
      <c r="S63" s="310">
        <f t="shared" si="211"/>
        <v>0</v>
      </c>
      <c r="T63" s="61">
        <f t="shared" si="20"/>
        <v>200</v>
      </c>
      <c r="U63" s="310" t="str">
        <f t="shared" si="230"/>
        <v/>
      </c>
      <c r="V63" s="310" t="str">
        <f t="shared" si="21"/>
        <v>P</v>
      </c>
      <c r="W63" s="310" t="str">
        <f t="shared" si="231"/>
        <v>D</v>
      </c>
      <c r="X63" s="242">
        <f>IF(details!P63="","",details!P63)</f>
        <v>10</v>
      </c>
      <c r="Y63" s="242">
        <f>IF(details!Q63="","",details!Q63)</f>
        <v>10</v>
      </c>
      <c r="Z63" s="242">
        <f>IF(details!R63="","",details!R63)</f>
        <v>8</v>
      </c>
      <c r="AA63" s="151">
        <f t="shared" si="96"/>
        <v>28</v>
      </c>
      <c r="AB63" s="479">
        <f>IF(details!S63="","",details!S63)</f>
        <v>2</v>
      </c>
      <c r="AC63" s="242">
        <f>IF(details!T63="","",details!T63)</f>
        <v>70</v>
      </c>
      <c r="AD63" s="151">
        <f t="shared" si="97"/>
        <v>100</v>
      </c>
      <c r="AE63" s="242">
        <f>IF(details!U63="","",details!U63)</f>
        <v>100</v>
      </c>
      <c r="AF63" s="298">
        <f t="shared" si="98"/>
        <v>200</v>
      </c>
      <c r="AG63" s="310">
        <f t="shared" si="210"/>
        <v>0</v>
      </c>
      <c r="AH63" s="61">
        <f t="shared" si="22"/>
        <v>200</v>
      </c>
      <c r="AI63" s="310" t="str">
        <f t="shared" si="232"/>
        <v/>
      </c>
      <c r="AJ63" s="310" t="str">
        <f t="shared" si="99"/>
        <v>P</v>
      </c>
      <c r="AK63" s="310" t="str">
        <f t="shared" si="100"/>
        <v>D</v>
      </c>
      <c r="AL63" s="242" t="str">
        <f>IF(details!V63="","",details!V63)</f>
        <v>b</v>
      </c>
      <c r="AM63" s="83" t="str">
        <f t="shared" si="101"/>
        <v>PHYSICS</v>
      </c>
      <c r="AN63" s="242">
        <f>IF(details!W63="","",details!W63)</f>
        <v>10</v>
      </c>
      <c r="AO63" s="242">
        <f>IF(details!X63="","",details!X63)</f>
        <v>10</v>
      </c>
      <c r="AP63" s="242">
        <f>IF(details!Y63="","",details!Y63)</f>
        <v>9</v>
      </c>
      <c r="AQ63" s="151">
        <f t="shared" si="102"/>
        <v>29</v>
      </c>
      <c r="AR63" s="479">
        <f>IF(details!Z63="","",details!Z63)</f>
        <v>1</v>
      </c>
      <c r="AS63" s="242">
        <f>IF(details!AA63="","",details!AA63)</f>
        <v>30</v>
      </c>
      <c r="AT63" s="242">
        <f>IF(details!AB63="","",details!AB63)</f>
        <v>20</v>
      </c>
      <c r="AU63" s="151">
        <f t="shared" si="103"/>
        <v>50</v>
      </c>
      <c r="AV63" s="482">
        <f t="shared" si="23"/>
        <v>60</v>
      </c>
      <c r="AW63" s="482">
        <f t="shared" si="24"/>
        <v>80</v>
      </c>
      <c r="AX63" s="242">
        <f>IF(details!AC63="","",details!AC63)</f>
        <v>70</v>
      </c>
      <c r="AY63" s="242">
        <f>IF(details!AD63="","",details!AD63)</f>
        <v>30</v>
      </c>
      <c r="AZ63" s="151">
        <f t="shared" si="104"/>
        <v>100</v>
      </c>
      <c r="BA63" s="151">
        <f t="shared" si="105"/>
        <v>130</v>
      </c>
      <c r="BB63" s="151">
        <f t="shared" si="106"/>
        <v>50</v>
      </c>
      <c r="BC63" s="304">
        <f t="shared" si="107"/>
        <v>180</v>
      </c>
      <c r="BD63" s="263">
        <f t="shared" si="108"/>
        <v>0</v>
      </c>
      <c r="BE63" s="310">
        <f t="shared" si="109"/>
        <v>0</v>
      </c>
      <c r="BF63" s="61">
        <f t="shared" si="212"/>
        <v>70</v>
      </c>
      <c r="BG63" s="61">
        <f t="shared" si="110"/>
        <v>30</v>
      </c>
      <c r="BH63" s="61">
        <f t="shared" si="111"/>
        <v>20</v>
      </c>
      <c r="BI63" s="61">
        <f t="shared" si="213"/>
        <v>150</v>
      </c>
      <c r="BJ63" s="61">
        <f t="shared" si="214"/>
        <v>50</v>
      </c>
      <c r="BK63" s="263">
        <f t="shared" si="215"/>
        <v>200</v>
      </c>
      <c r="BL63" s="310" t="str">
        <f t="shared" si="216"/>
        <v/>
      </c>
      <c r="BM63" s="61" t="str">
        <f t="shared" si="217"/>
        <v>P</v>
      </c>
      <c r="BN63" s="61" t="str">
        <f t="shared" si="218"/>
        <v>P</v>
      </c>
      <c r="BO63" s="310" t="str">
        <f t="shared" si="219"/>
        <v>D</v>
      </c>
      <c r="BP63" s="242" t="str">
        <f>IF(details!AE63="","",details!AE63)</f>
        <v>b</v>
      </c>
      <c r="BQ63" s="83" t="str">
        <f t="shared" si="112"/>
        <v>CHEMISTRY</v>
      </c>
      <c r="BR63" s="242">
        <f>IF(details!AF63="","",details!AF63)</f>
        <v>10</v>
      </c>
      <c r="BS63" s="242">
        <f>IF(details!AG63="","",details!AG63)</f>
        <v>10</v>
      </c>
      <c r="BT63" s="242">
        <f>IF(details!AH63="","",details!AH63)</f>
        <v>9</v>
      </c>
      <c r="BU63" s="151">
        <f t="shared" si="113"/>
        <v>29</v>
      </c>
      <c r="BV63" s="479">
        <f>IF(details!AI63="","",details!AI63)</f>
        <v>1</v>
      </c>
      <c r="BW63" s="242">
        <f>IF(details!AJ63="","",details!AJ63)</f>
        <v>50</v>
      </c>
      <c r="BX63" s="242">
        <f>IF(details!AK63="","",details!AK63)</f>
        <v>20</v>
      </c>
      <c r="BY63" s="151">
        <f t="shared" si="114"/>
        <v>70</v>
      </c>
      <c r="BZ63" s="482">
        <f t="shared" si="115"/>
        <v>80</v>
      </c>
      <c r="CA63" s="482">
        <f t="shared" si="116"/>
        <v>100</v>
      </c>
      <c r="CB63" s="242">
        <f>IF(details!AL63="","",details!AL63)</f>
        <v>70</v>
      </c>
      <c r="CC63" s="242">
        <f>IF(details!AM63="","",details!AM63)</f>
        <v>30</v>
      </c>
      <c r="CD63" s="151">
        <f t="shared" si="117"/>
        <v>100</v>
      </c>
      <c r="CE63" s="151">
        <f t="shared" si="118"/>
        <v>150</v>
      </c>
      <c r="CF63" s="151">
        <f t="shared" si="119"/>
        <v>50</v>
      </c>
      <c r="CG63" s="304">
        <f t="shared" si="233"/>
        <v>200</v>
      </c>
      <c r="CH63" s="263">
        <f t="shared" si="220"/>
        <v>0</v>
      </c>
      <c r="CI63" s="310">
        <f t="shared" si="221"/>
        <v>0</v>
      </c>
      <c r="CJ63" s="61">
        <f t="shared" si="222"/>
        <v>70</v>
      </c>
      <c r="CK63" s="61">
        <f t="shared" si="234"/>
        <v>30</v>
      </c>
      <c r="CL63" s="61">
        <f t="shared" si="120"/>
        <v>20</v>
      </c>
      <c r="CM63" s="61">
        <f t="shared" si="223"/>
        <v>150</v>
      </c>
      <c r="CN63" s="61">
        <f t="shared" si="224"/>
        <v>50</v>
      </c>
      <c r="CO63" s="263">
        <f t="shared" si="225"/>
        <v>200</v>
      </c>
      <c r="CP63" s="310" t="str">
        <f t="shared" si="226"/>
        <v/>
      </c>
      <c r="CQ63" s="61" t="str">
        <f t="shared" si="227"/>
        <v>P</v>
      </c>
      <c r="CR63" s="61" t="str">
        <f t="shared" si="228"/>
        <v>P</v>
      </c>
      <c r="CS63" s="310" t="str">
        <f t="shared" si="25"/>
        <v>D</v>
      </c>
      <c r="CT63" s="242" t="str">
        <f>IF(details!AN63="","",details!AN63)</f>
        <v>b</v>
      </c>
      <c r="CU63" s="83" t="str">
        <f t="shared" si="121"/>
        <v>MATHEMATICS</v>
      </c>
      <c r="CV63" s="242">
        <f>IF(details!AO63="","",details!AO63)</f>
        <v>10</v>
      </c>
      <c r="CW63" s="242">
        <f>IF(details!AP63="","",details!AP63)</f>
        <v>10</v>
      </c>
      <c r="CX63" s="242">
        <f>IF(details!AQ63="","",details!AQ63)</f>
        <v>9</v>
      </c>
      <c r="CY63" s="151">
        <f t="shared" si="122"/>
        <v>29</v>
      </c>
      <c r="CZ63" s="479">
        <f>IF(details!AR63="","",details!AR63)</f>
        <v>1</v>
      </c>
      <c r="DA63" s="242">
        <f>IF(details!AS63="","",details!AS63)</f>
        <v>70</v>
      </c>
      <c r="DB63" s="242" t="str">
        <f>IF(details!AT63="","",details!AT63)</f>
        <v/>
      </c>
      <c r="DC63" s="151">
        <f t="shared" si="123"/>
        <v>70</v>
      </c>
      <c r="DD63" s="482">
        <f t="shared" si="124"/>
        <v>100</v>
      </c>
      <c r="DE63" s="482">
        <f t="shared" si="125"/>
        <v>100</v>
      </c>
      <c r="DF63" s="242">
        <f>IF(details!AU63="","",details!AU63)</f>
        <v>18</v>
      </c>
      <c r="DG63" s="242" t="str">
        <f>IF(details!AV63="","",details!AV63)</f>
        <v/>
      </c>
      <c r="DH63" s="151">
        <f t="shared" si="204"/>
        <v>18</v>
      </c>
      <c r="DI63" s="151">
        <f t="shared" si="205"/>
        <v>118</v>
      </c>
      <c r="DJ63" s="151" t="str">
        <f t="shared" si="126"/>
        <v/>
      </c>
      <c r="DK63" s="304">
        <f t="shared" si="206"/>
        <v>118</v>
      </c>
      <c r="DL63" s="263">
        <f t="shared" si="127"/>
        <v>0</v>
      </c>
      <c r="DM63" s="310" t="str">
        <f t="shared" si="128"/>
        <v/>
      </c>
      <c r="DN63" s="61">
        <f t="shared" si="129"/>
        <v>100</v>
      </c>
      <c r="DO63" s="61" t="str">
        <f t="shared" si="26"/>
        <v/>
      </c>
      <c r="DP63" s="61" t="str">
        <f t="shared" si="27"/>
        <v/>
      </c>
      <c r="DQ63" s="61">
        <f t="shared" si="130"/>
        <v>200</v>
      </c>
      <c r="DR63" s="61" t="str">
        <f t="shared" si="131"/>
        <v/>
      </c>
      <c r="DS63" s="263">
        <f t="shared" si="235"/>
        <v>200</v>
      </c>
      <c r="DT63" s="310" t="str">
        <f t="shared" si="132"/>
        <v/>
      </c>
      <c r="DU63" s="61" t="str">
        <f t="shared" si="133"/>
        <v>S</v>
      </c>
      <c r="DV63" s="61" t="str">
        <f t="shared" si="134"/>
        <v/>
      </c>
      <c r="DW63" s="310" t="str">
        <f t="shared" si="135"/>
        <v>S</v>
      </c>
      <c r="DX63" s="61">
        <f t="shared" si="229"/>
        <v>0</v>
      </c>
      <c r="DY63" s="242" t="str">
        <f>IF(details!AW63="","",details!AW63)</f>
        <v>a</v>
      </c>
      <c r="DZ63" s="83" t="str">
        <f t="shared" si="136"/>
        <v>BIOLOGY</v>
      </c>
      <c r="EA63" s="242">
        <f>IF(details!AX63="","",details!AX63)</f>
        <v>10</v>
      </c>
      <c r="EB63" s="242">
        <f>IF(details!AY63="","",details!AY63)</f>
        <v>10</v>
      </c>
      <c r="EC63" s="242">
        <f>IF(details!AZ63="","",details!AZ63)</f>
        <v>10</v>
      </c>
      <c r="ED63" s="151">
        <f t="shared" si="137"/>
        <v>30</v>
      </c>
      <c r="EE63" s="242" t="str">
        <f>IF(details!BA63="","",details!BA63)</f>
        <v/>
      </c>
      <c r="EF63" s="242">
        <f>IF(details!BB63="","",details!BB63)</f>
        <v>50</v>
      </c>
      <c r="EG63" s="242">
        <f>IF(details!BC63="","",details!BC63)</f>
        <v>20</v>
      </c>
      <c r="EH63" s="151">
        <f t="shared" si="138"/>
        <v>70</v>
      </c>
      <c r="EI63" s="482">
        <f t="shared" si="139"/>
        <v>80</v>
      </c>
      <c r="EJ63" s="482">
        <f t="shared" si="140"/>
        <v>100</v>
      </c>
      <c r="EK63" s="242">
        <f>IF(details!BD63="","",details!BD63)</f>
        <v>70</v>
      </c>
      <c r="EL63" s="242">
        <f>IF(details!BE63="","",details!BE63)</f>
        <v>30</v>
      </c>
      <c r="EM63" s="151">
        <f t="shared" si="141"/>
        <v>100</v>
      </c>
      <c r="EN63" s="151">
        <f t="shared" si="142"/>
        <v>150</v>
      </c>
      <c r="EO63" s="151">
        <f t="shared" si="143"/>
        <v>50</v>
      </c>
      <c r="EP63" s="304">
        <f t="shared" si="144"/>
        <v>200</v>
      </c>
      <c r="EQ63" s="263">
        <f t="shared" si="145"/>
        <v>0</v>
      </c>
      <c r="ER63" s="310">
        <f t="shared" si="146"/>
        <v>0</v>
      </c>
      <c r="ES63" s="61">
        <f t="shared" si="147"/>
        <v>70</v>
      </c>
      <c r="ET63" s="61">
        <f t="shared" si="148"/>
        <v>30</v>
      </c>
      <c r="EU63" s="61">
        <f t="shared" si="149"/>
        <v>20</v>
      </c>
      <c r="EV63" s="61">
        <f t="shared" si="150"/>
        <v>150</v>
      </c>
      <c r="EW63" s="61">
        <f t="shared" si="151"/>
        <v>50</v>
      </c>
      <c r="EX63" s="263">
        <f t="shared" si="152"/>
        <v>200</v>
      </c>
      <c r="EY63" s="310"/>
      <c r="EZ63" s="61" t="str">
        <f t="shared" si="153"/>
        <v>P</v>
      </c>
      <c r="FA63" s="61" t="str">
        <f t="shared" si="154"/>
        <v>P</v>
      </c>
      <c r="FB63" s="310" t="str">
        <f t="shared" si="155"/>
        <v>I</v>
      </c>
      <c r="FC63" s="242">
        <f>IF(details!BF63="","",details!BF63)</f>
        <v>10</v>
      </c>
      <c r="FD63" s="242">
        <f>IF(details!BG63="","",details!BG63)</f>
        <v>10</v>
      </c>
      <c r="FE63" s="242">
        <f>IF(details!BH63="","",details!BH63)</f>
        <v>10</v>
      </c>
      <c r="FF63" s="151">
        <f t="shared" si="156"/>
        <v>30</v>
      </c>
      <c r="FG63" s="242">
        <f>IF(details!BI63="","",details!BI63)</f>
        <v>70</v>
      </c>
      <c r="FH63" s="151">
        <f t="shared" si="157"/>
        <v>100</v>
      </c>
      <c r="FI63" s="242">
        <f>IF(details!BJ63="","",details!BJ63)</f>
        <v>100</v>
      </c>
      <c r="FJ63" s="298">
        <f t="shared" si="158"/>
        <v>200</v>
      </c>
      <c r="FK63" s="310">
        <f t="shared" si="159"/>
        <v>0</v>
      </c>
      <c r="FL63" s="310">
        <f t="shared" si="160"/>
        <v>0</v>
      </c>
      <c r="FM63" s="61">
        <f t="shared" si="161"/>
        <v>200</v>
      </c>
      <c r="FN63" s="310" t="str">
        <f t="shared" si="162"/>
        <v/>
      </c>
      <c r="FO63" s="310" t="str">
        <f t="shared" si="236"/>
        <v>A</v>
      </c>
      <c r="FP63" s="242">
        <f>IF(details!BK63="","",details!BK63)</f>
        <v>30</v>
      </c>
      <c r="FQ63" s="242">
        <f>IF(details!BL63="","",details!BL63)</f>
        <v>30</v>
      </c>
      <c r="FR63" s="242">
        <f>IF(details!BM63="","",details!BM63)</f>
        <v>40</v>
      </c>
      <c r="FS63" s="298">
        <f t="shared" si="163"/>
        <v>100</v>
      </c>
      <c r="FT63" s="310">
        <f t="shared" si="164"/>
        <v>0</v>
      </c>
      <c r="FU63" s="310">
        <f t="shared" si="165"/>
        <v>0</v>
      </c>
      <c r="FV63" s="61">
        <f t="shared" si="166"/>
        <v>100</v>
      </c>
      <c r="FW63" s="310" t="str">
        <f t="shared" si="167"/>
        <v/>
      </c>
      <c r="FX63" s="310" t="str">
        <f t="shared" si="237"/>
        <v>A</v>
      </c>
      <c r="FY63" s="310" t="str">
        <f t="shared" si="238"/>
        <v>D</v>
      </c>
      <c r="FZ63" s="310" t="str">
        <f t="shared" si="239"/>
        <v>D</v>
      </c>
      <c r="GA63" s="310" t="str">
        <f t="shared" si="240"/>
        <v>D</v>
      </c>
      <c r="GB63" s="310" t="str">
        <f t="shared" si="241"/>
        <v>D</v>
      </c>
      <c r="GC63" s="310" t="str">
        <f t="shared" si="242"/>
        <v>S</v>
      </c>
      <c r="GD63" s="310">
        <f t="shared" si="168"/>
        <v>0</v>
      </c>
      <c r="GE63" s="310">
        <f t="shared" si="169"/>
        <v>1</v>
      </c>
      <c r="GF63" s="310">
        <f t="shared" si="170"/>
        <v>0</v>
      </c>
      <c r="GG63" s="310">
        <f t="shared" si="171"/>
        <v>0</v>
      </c>
      <c r="GH63" s="310">
        <f t="shared" si="172"/>
        <v>0</v>
      </c>
      <c r="GI63" s="310" t="str">
        <f t="shared" si="173"/>
        <v/>
      </c>
      <c r="GJ63" s="69" t="str">
        <f t="shared" si="243"/>
        <v>SUPPL.</v>
      </c>
      <c r="GK63" s="63" t="str">
        <f>IF(details!CB63="","",details!CB63)</f>
        <v/>
      </c>
      <c r="GL63" s="64">
        <f>IF(details!CC63="","",details!CC63)</f>
        <v>34</v>
      </c>
      <c r="GM63" s="63" t="str">
        <f>IF(details!CJ63="","",details!CJ63)</f>
        <v/>
      </c>
      <c r="GN63" s="64">
        <f>IF(details!CK63="","",details!CK63)</f>
        <v>24</v>
      </c>
      <c r="GO63" s="63">
        <f>IF(details!CR63="","",details!CR63)</f>
        <v>88</v>
      </c>
      <c r="GP63" s="64" t="str">
        <f>IF(details!CS63="","",details!CS63)</f>
        <v/>
      </c>
      <c r="GQ63" s="63">
        <f>IF(details!CZ63="","",details!CZ63)</f>
        <v>240</v>
      </c>
      <c r="GR63" s="64" t="str">
        <f>IF(details!DA63="","",details!DA63)</f>
        <v/>
      </c>
      <c r="GS63" s="63">
        <f>IF(details!DH63="","",details!DH63)</f>
        <v>340</v>
      </c>
      <c r="GT63" s="64" t="str">
        <f>IF(details!DI63="","",details!DI63)</f>
        <v/>
      </c>
      <c r="GU63" s="274" t="str">
        <f t="shared" si="207"/>
        <v/>
      </c>
      <c r="GV63" s="242" t="str">
        <f t="shared" si="244"/>
        <v>D</v>
      </c>
      <c r="GW63" s="242" t="str">
        <f t="shared" si="174"/>
        <v/>
      </c>
      <c r="GX63" s="353" t="str">
        <f t="shared" si="245"/>
        <v/>
      </c>
      <c r="GY63" s="242" t="str">
        <f t="shared" si="246"/>
        <v>D</v>
      </c>
      <c r="GZ63" s="72" t="str">
        <f t="shared" si="175"/>
        <v/>
      </c>
      <c r="HA63" s="353" t="str">
        <f t="shared" si="247"/>
        <v/>
      </c>
      <c r="HB63" s="73" t="str">
        <f t="shared" si="248"/>
        <v>D</v>
      </c>
      <c r="HC63" s="242" t="str">
        <f t="shared" si="249"/>
        <v/>
      </c>
      <c r="HD63" s="242" t="str">
        <f t="shared" si="250"/>
        <v>D</v>
      </c>
      <c r="HE63" s="242" t="str">
        <f t="shared" si="251"/>
        <v/>
      </c>
      <c r="HF63" s="242" t="str">
        <f t="shared" si="252"/>
        <v/>
      </c>
      <c r="HG63" s="276" t="str">
        <f t="shared" si="253"/>
        <v/>
      </c>
      <c r="HH63" s="242" t="str">
        <f t="shared" si="254"/>
        <v/>
      </c>
      <c r="HI63" s="242" t="str">
        <f t="shared" si="255"/>
        <v/>
      </c>
      <c r="HJ63" s="242" t="str">
        <f t="shared" si="256"/>
        <v/>
      </c>
      <c r="HK63" s="242" t="str">
        <f t="shared" si="257"/>
        <v/>
      </c>
      <c r="HL63" s="353" t="str">
        <f t="shared" si="258"/>
        <v/>
      </c>
      <c r="HM63" s="73" t="str">
        <f t="shared" si="259"/>
        <v>D</v>
      </c>
      <c r="HN63" s="242" t="str">
        <f t="shared" si="260"/>
        <v/>
      </c>
      <c r="HO63" s="242" t="str">
        <f t="shared" si="261"/>
        <v>D</v>
      </c>
      <c r="HP63" s="242" t="str">
        <f t="shared" si="262"/>
        <v/>
      </c>
      <c r="HQ63" s="242" t="str">
        <f t="shared" si="263"/>
        <v/>
      </c>
      <c r="HR63" s="354" t="str">
        <f t="shared" si="264"/>
        <v/>
      </c>
      <c r="HS63" s="302" t="str">
        <f t="shared" si="265"/>
        <v/>
      </c>
      <c r="HT63" s="242" t="str">
        <f t="shared" si="266"/>
        <v/>
      </c>
      <c r="HU63" s="242" t="str">
        <f t="shared" si="267"/>
        <v/>
      </c>
      <c r="HV63" s="242" t="str">
        <f t="shared" si="268"/>
        <v/>
      </c>
      <c r="HW63" s="353" t="str">
        <f t="shared" si="269"/>
        <v/>
      </c>
      <c r="HX63" s="73" t="str">
        <f t="shared" si="270"/>
        <v>S</v>
      </c>
      <c r="HY63" s="242" t="str">
        <f t="shared" si="271"/>
        <v/>
      </c>
      <c r="HZ63" s="242" t="str">
        <f t="shared" si="272"/>
        <v>S</v>
      </c>
      <c r="IA63" s="242" t="str">
        <f t="shared" si="273"/>
        <v/>
      </c>
      <c r="IB63" s="242" t="str">
        <f t="shared" si="274"/>
        <v/>
      </c>
      <c r="IC63" s="242" t="str">
        <f t="shared" si="275"/>
        <v/>
      </c>
      <c r="ID63" s="242" t="str">
        <f t="shared" si="276"/>
        <v/>
      </c>
      <c r="IE63" s="242" t="str">
        <f t="shared" si="277"/>
        <v/>
      </c>
      <c r="IF63" s="242" t="str">
        <f t="shared" si="278"/>
        <v/>
      </c>
      <c r="IG63" s="242" t="str">
        <f t="shared" si="279"/>
        <v/>
      </c>
      <c r="IH63" s="353" t="str">
        <f t="shared" si="280"/>
        <v/>
      </c>
      <c r="II63" s="242" t="str">
        <f t="shared" si="281"/>
        <v>A</v>
      </c>
      <c r="IJ63" s="242" t="str">
        <f t="shared" si="282"/>
        <v>A</v>
      </c>
      <c r="IK63" s="242" t="str">
        <f t="shared" si="283"/>
        <v xml:space="preserve">    </v>
      </c>
      <c r="IL63" s="242" t="str">
        <f t="shared" si="284"/>
        <v xml:space="preserve">    MATHEMATICS</v>
      </c>
      <c r="IM63" s="242" t="str">
        <f t="shared" si="285"/>
        <v xml:space="preserve">    </v>
      </c>
      <c r="IN63" s="242" t="str">
        <f t="shared" si="286"/>
        <v xml:space="preserve">        </v>
      </c>
      <c r="IO63" s="242" t="str">
        <f t="shared" si="287"/>
        <v xml:space="preserve">HINDI COMPULSORY  PHYSICS CHEMISTRY </v>
      </c>
      <c r="IP63" s="242" t="str">
        <f t="shared" si="288"/>
        <v>SUPPL.</v>
      </c>
      <c r="IQ63" s="62">
        <f t="shared" si="295"/>
        <v>898</v>
      </c>
      <c r="IR63" s="68">
        <f t="shared" si="289"/>
        <v>89.8</v>
      </c>
      <c r="IS63" s="242" t="str">
        <f t="shared" si="290"/>
        <v/>
      </c>
      <c r="IT63" s="70" t="str">
        <f t="shared" si="291"/>
        <v/>
      </c>
      <c r="IU63" s="71" t="str" cm="1">
        <f t="array" ref="IU63">IF(IT63="","",SUMPRODUCT((IT63&lt;IT$9:IT$108)/COUNTIF(IT$9:IT$108,IT$9:IT$108)))</f>
        <v/>
      </c>
      <c r="IV63" s="242" t="str">
        <f>IF(OR(IP63="SUPPL.",IP63="RE-EXAM."),'result subject-wise'!AR63,IP63)</f>
        <v/>
      </c>
      <c r="IW63" s="355" t="str">
        <f t="shared" si="292"/>
        <v/>
      </c>
      <c r="IX63" s="356">
        <f t="shared" si="293"/>
        <v>89.8</v>
      </c>
      <c r="IY63" s="242" t="str">
        <f t="shared" si="294"/>
        <v/>
      </c>
      <c r="IZ63" s="240"/>
      <c r="JA63" s="276" t="str">
        <f t="shared" si="177"/>
        <v/>
      </c>
      <c r="JB63" s="357" t="str">
        <f>'full report'!Y1529</f>
        <v/>
      </c>
      <c r="JC63" s="352"/>
      <c r="JD63"/>
    </row>
    <row r="64" spans="1:308" s="276" customFormat="1" ht="13" customHeight="1">
      <c r="A64" s="313" t="str">
        <f>IF(details!A64="","",details!A64)</f>
        <v/>
      </c>
      <c r="B64" s="55" t="str">
        <f>IF(details!B64="","",details!B64)</f>
        <v/>
      </c>
      <c r="C64" s="55" t="str">
        <f>IF(details!C64="","",details!C64)</f>
        <v/>
      </c>
      <c r="D64" s="55" t="str">
        <f>IF(details!D64="","",details!D64)</f>
        <v/>
      </c>
      <c r="E64" s="300">
        <f>IF(details!E64="","",details!E64)</f>
        <v>11156</v>
      </c>
      <c r="F64" s="66" t="str">
        <f>IF(details!F64="","",details!F64)</f>
        <v/>
      </c>
      <c r="G64" s="77" t="str">
        <f>IF(details!G64="","",details!G64)</f>
        <v>A 056</v>
      </c>
      <c r="H64" s="77" t="str">
        <f>IF(details!H64="","",details!H64)</f>
        <v>B 056</v>
      </c>
      <c r="I64" s="77" t="str">
        <f>IF(details!I64="","",details!I64)</f>
        <v>C 056</v>
      </c>
      <c r="J64" s="242">
        <f>IF(details!J64="","",details!J64)</f>
        <v>10</v>
      </c>
      <c r="K64" s="242">
        <f>IF(details!K64="","",details!K64)</f>
        <v>10</v>
      </c>
      <c r="L64" s="242">
        <f>IF(details!L64="","",details!L64)</f>
        <v>8</v>
      </c>
      <c r="M64" s="151">
        <f t="shared" si="93"/>
        <v>28</v>
      </c>
      <c r="N64" s="479">
        <f>IF(details!M64="","",details!M64)</f>
        <v>2</v>
      </c>
      <c r="O64" s="242">
        <f>IF(details!N64="","",details!N64)</f>
        <v>70</v>
      </c>
      <c r="P64" s="151">
        <f t="shared" si="94"/>
        <v>100</v>
      </c>
      <c r="Q64" s="242">
        <f>IF(details!O64="","",details!O64)</f>
        <v>100</v>
      </c>
      <c r="R64" s="298">
        <f t="shared" si="95"/>
        <v>200</v>
      </c>
      <c r="S64" s="310">
        <f t="shared" si="211"/>
        <v>0</v>
      </c>
      <c r="T64" s="61">
        <f t="shared" si="20"/>
        <v>200</v>
      </c>
      <c r="U64" s="310" t="str">
        <f t="shared" si="230"/>
        <v/>
      </c>
      <c r="V64" s="310" t="str">
        <f t="shared" si="21"/>
        <v>P</v>
      </c>
      <c r="W64" s="310" t="str">
        <f t="shared" si="231"/>
        <v>D</v>
      </c>
      <c r="X64" s="242">
        <f>IF(details!P64="","",details!P64)</f>
        <v>10</v>
      </c>
      <c r="Y64" s="242">
        <f>IF(details!Q64="","",details!Q64)</f>
        <v>10</v>
      </c>
      <c r="Z64" s="242">
        <f>IF(details!R64="","",details!R64)</f>
        <v>8</v>
      </c>
      <c r="AA64" s="151">
        <f t="shared" si="96"/>
        <v>28</v>
      </c>
      <c r="AB64" s="479">
        <f>IF(details!S64="","",details!S64)</f>
        <v>2</v>
      </c>
      <c r="AC64" s="242">
        <f>IF(details!T64="","",details!T64)</f>
        <v>70</v>
      </c>
      <c r="AD64" s="151">
        <f t="shared" si="97"/>
        <v>100</v>
      </c>
      <c r="AE64" s="242">
        <f>IF(details!U64="","",details!U64)</f>
        <v>100</v>
      </c>
      <c r="AF64" s="298">
        <f t="shared" si="98"/>
        <v>200</v>
      </c>
      <c r="AG64" s="310">
        <f t="shared" si="210"/>
        <v>0</v>
      </c>
      <c r="AH64" s="61">
        <f t="shared" si="22"/>
        <v>200</v>
      </c>
      <c r="AI64" s="310" t="str">
        <f t="shared" si="232"/>
        <v/>
      </c>
      <c r="AJ64" s="310" t="str">
        <f t="shared" si="99"/>
        <v>P</v>
      </c>
      <c r="AK64" s="310" t="str">
        <f t="shared" si="100"/>
        <v>D</v>
      </c>
      <c r="AL64" s="242" t="str">
        <f>IF(details!V64="","",details!V64)</f>
        <v>b</v>
      </c>
      <c r="AM64" s="83" t="str">
        <f t="shared" si="101"/>
        <v>PHYSICS</v>
      </c>
      <c r="AN64" s="242">
        <f>IF(details!W64="","",details!W64)</f>
        <v>10</v>
      </c>
      <c r="AO64" s="242">
        <f>IF(details!X64="","",details!X64)</f>
        <v>10</v>
      </c>
      <c r="AP64" s="242">
        <f>IF(details!Y64="","",details!Y64)</f>
        <v>9</v>
      </c>
      <c r="AQ64" s="151">
        <f t="shared" si="102"/>
        <v>29</v>
      </c>
      <c r="AR64" s="479">
        <f>IF(details!Z64="","",details!Z64)</f>
        <v>1</v>
      </c>
      <c r="AS64" s="242">
        <f>IF(details!AA64="","",details!AA64)</f>
        <v>30</v>
      </c>
      <c r="AT64" s="242">
        <f>IF(details!AB64="","",details!AB64)</f>
        <v>20</v>
      </c>
      <c r="AU64" s="151">
        <f t="shared" si="103"/>
        <v>50</v>
      </c>
      <c r="AV64" s="482">
        <f t="shared" si="23"/>
        <v>60</v>
      </c>
      <c r="AW64" s="482">
        <f t="shared" si="24"/>
        <v>80</v>
      </c>
      <c r="AX64" s="242">
        <f>IF(details!AC64="","",details!AC64)</f>
        <v>70</v>
      </c>
      <c r="AY64" s="242">
        <f>IF(details!AD64="","",details!AD64)</f>
        <v>30</v>
      </c>
      <c r="AZ64" s="151">
        <f t="shared" si="104"/>
        <v>100</v>
      </c>
      <c r="BA64" s="151">
        <f t="shared" si="105"/>
        <v>130</v>
      </c>
      <c r="BB64" s="151">
        <f t="shared" si="106"/>
        <v>50</v>
      </c>
      <c r="BC64" s="304">
        <f t="shared" si="107"/>
        <v>180</v>
      </c>
      <c r="BD64" s="263">
        <f t="shared" si="108"/>
        <v>0</v>
      </c>
      <c r="BE64" s="310">
        <f t="shared" si="109"/>
        <v>0</v>
      </c>
      <c r="BF64" s="61">
        <f t="shared" si="212"/>
        <v>70</v>
      </c>
      <c r="BG64" s="61">
        <f t="shared" si="110"/>
        <v>30</v>
      </c>
      <c r="BH64" s="61">
        <f t="shared" si="111"/>
        <v>20</v>
      </c>
      <c r="BI64" s="61">
        <f t="shared" si="213"/>
        <v>150</v>
      </c>
      <c r="BJ64" s="61">
        <f t="shared" si="214"/>
        <v>50</v>
      </c>
      <c r="BK64" s="263">
        <f t="shared" si="215"/>
        <v>200</v>
      </c>
      <c r="BL64" s="310" t="str">
        <f t="shared" si="216"/>
        <v/>
      </c>
      <c r="BM64" s="61" t="str">
        <f t="shared" si="217"/>
        <v>P</v>
      </c>
      <c r="BN64" s="61" t="str">
        <f t="shared" si="218"/>
        <v>P</v>
      </c>
      <c r="BO64" s="310" t="str">
        <f t="shared" si="219"/>
        <v>D</v>
      </c>
      <c r="BP64" s="242" t="str">
        <f>IF(details!AE64="","",details!AE64)</f>
        <v>b</v>
      </c>
      <c r="BQ64" s="83" t="str">
        <f t="shared" si="112"/>
        <v>CHEMISTRY</v>
      </c>
      <c r="BR64" s="242">
        <f>IF(details!AF64="","",details!AF64)</f>
        <v>10</v>
      </c>
      <c r="BS64" s="242">
        <f>IF(details!AG64="","",details!AG64)</f>
        <v>10</v>
      </c>
      <c r="BT64" s="242">
        <f>IF(details!AH64="","",details!AH64)</f>
        <v>9</v>
      </c>
      <c r="BU64" s="151">
        <f t="shared" si="113"/>
        <v>29</v>
      </c>
      <c r="BV64" s="479">
        <f>IF(details!AI64="","",details!AI64)</f>
        <v>1</v>
      </c>
      <c r="BW64" s="242">
        <f>IF(details!AJ64="","",details!AJ64)</f>
        <v>50</v>
      </c>
      <c r="BX64" s="242">
        <f>IF(details!AK64="","",details!AK64)</f>
        <v>20</v>
      </c>
      <c r="BY64" s="151">
        <f t="shared" si="114"/>
        <v>70</v>
      </c>
      <c r="BZ64" s="482">
        <f t="shared" si="115"/>
        <v>80</v>
      </c>
      <c r="CA64" s="482">
        <f t="shared" si="116"/>
        <v>100</v>
      </c>
      <c r="CB64" s="242">
        <f>IF(details!AL64="","",details!AL64)</f>
        <v>70</v>
      </c>
      <c r="CC64" s="242">
        <f>IF(details!AM64="","",details!AM64)</f>
        <v>30</v>
      </c>
      <c r="CD64" s="151">
        <f t="shared" si="117"/>
        <v>100</v>
      </c>
      <c r="CE64" s="151">
        <f t="shared" si="118"/>
        <v>150</v>
      </c>
      <c r="CF64" s="151">
        <f t="shared" si="119"/>
        <v>50</v>
      </c>
      <c r="CG64" s="304">
        <f t="shared" si="233"/>
        <v>200</v>
      </c>
      <c r="CH64" s="263">
        <f t="shared" si="220"/>
        <v>0</v>
      </c>
      <c r="CI64" s="310">
        <f t="shared" si="221"/>
        <v>0</v>
      </c>
      <c r="CJ64" s="61">
        <f t="shared" si="222"/>
        <v>70</v>
      </c>
      <c r="CK64" s="61">
        <f t="shared" si="234"/>
        <v>30</v>
      </c>
      <c r="CL64" s="61">
        <f t="shared" si="120"/>
        <v>20</v>
      </c>
      <c r="CM64" s="61">
        <f t="shared" si="223"/>
        <v>150</v>
      </c>
      <c r="CN64" s="61">
        <f t="shared" si="224"/>
        <v>50</v>
      </c>
      <c r="CO64" s="263">
        <f t="shared" si="225"/>
        <v>200</v>
      </c>
      <c r="CP64" s="310" t="str">
        <f t="shared" si="226"/>
        <v/>
      </c>
      <c r="CQ64" s="61" t="str">
        <f t="shared" si="227"/>
        <v>P</v>
      </c>
      <c r="CR64" s="61" t="str">
        <f t="shared" si="228"/>
        <v>P</v>
      </c>
      <c r="CS64" s="310" t="str">
        <f t="shared" si="25"/>
        <v>D</v>
      </c>
      <c r="CT64" s="242" t="str">
        <f>IF(details!AN64="","",details!AN64)</f>
        <v>b</v>
      </c>
      <c r="CU64" s="83" t="str">
        <f t="shared" si="121"/>
        <v>MATHEMATICS</v>
      </c>
      <c r="CV64" s="242">
        <f>IF(details!AO64="","",details!AO64)</f>
        <v>10</v>
      </c>
      <c r="CW64" s="242">
        <f>IF(details!AP64="","",details!AP64)</f>
        <v>10</v>
      </c>
      <c r="CX64" s="242">
        <f>IF(details!AQ64="","",details!AQ64)</f>
        <v>9</v>
      </c>
      <c r="CY64" s="151">
        <f t="shared" si="122"/>
        <v>29</v>
      </c>
      <c r="CZ64" s="479">
        <f>IF(details!AR64="","",details!AR64)</f>
        <v>1</v>
      </c>
      <c r="DA64" s="242">
        <f>IF(details!AS64="","",details!AS64)</f>
        <v>70</v>
      </c>
      <c r="DB64" s="242" t="str">
        <f>IF(details!AT64="","",details!AT64)</f>
        <v/>
      </c>
      <c r="DC64" s="151">
        <f t="shared" si="123"/>
        <v>70</v>
      </c>
      <c r="DD64" s="482">
        <f t="shared" si="124"/>
        <v>100</v>
      </c>
      <c r="DE64" s="482">
        <f t="shared" si="125"/>
        <v>100</v>
      </c>
      <c r="DF64" s="242">
        <f>IF(details!AU64="","",details!AU64)</f>
        <v>18</v>
      </c>
      <c r="DG64" s="242" t="str">
        <f>IF(details!AV64="","",details!AV64)</f>
        <v/>
      </c>
      <c r="DH64" s="151">
        <f t="shared" si="204"/>
        <v>18</v>
      </c>
      <c r="DI64" s="151">
        <f t="shared" si="205"/>
        <v>118</v>
      </c>
      <c r="DJ64" s="151" t="str">
        <f t="shared" si="126"/>
        <v/>
      </c>
      <c r="DK64" s="304">
        <f t="shared" si="206"/>
        <v>118</v>
      </c>
      <c r="DL64" s="263">
        <f t="shared" si="127"/>
        <v>0</v>
      </c>
      <c r="DM64" s="310" t="str">
        <f t="shared" si="128"/>
        <v/>
      </c>
      <c r="DN64" s="61">
        <f t="shared" si="129"/>
        <v>100</v>
      </c>
      <c r="DO64" s="61" t="str">
        <f t="shared" si="26"/>
        <v/>
      </c>
      <c r="DP64" s="61" t="str">
        <f t="shared" si="27"/>
        <v/>
      </c>
      <c r="DQ64" s="61">
        <f t="shared" si="130"/>
        <v>200</v>
      </c>
      <c r="DR64" s="61" t="str">
        <f t="shared" si="131"/>
        <v/>
      </c>
      <c r="DS64" s="263">
        <f t="shared" si="235"/>
        <v>200</v>
      </c>
      <c r="DT64" s="310" t="str">
        <f t="shared" si="132"/>
        <v/>
      </c>
      <c r="DU64" s="61" t="str">
        <f t="shared" si="133"/>
        <v>S</v>
      </c>
      <c r="DV64" s="61" t="str">
        <f t="shared" si="134"/>
        <v/>
      </c>
      <c r="DW64" s="310" t="str">
        <f t="shared" si="135"/>
        <v>S</v>
      </c>
      <c r="DX64" s="61">
        <f t="shared" si="229"/>
        <v>0</v>
      </c>
      <c r="DY64" s="242" t="str">
        <f>IF(details!AW64="","",details!AW64)</f>
        <v>a</v>
      </c>
      <c r="DZ64" s="83" t="str">
        <f t="shared" si="136"/>
        <v>BIOLOGY</v>
      </c>
      <c r="EA64" s="242">
        <f>IF(details!AX64="","",details!AX64)</f>
        <v>10</v>
      </c>
      <c r="EB64" s="242">
        <f>IF(details!AY64="","",details!AY64)</f>
        <v>10</v>
      </c>
      <c r="EC64" s="242">
        <f>IF(details!AZ64="","",details!AZ64)</f>
        <v>10</v>
      </c>
      <c r="ED64" s="151">
        <f t="shared" si="137"/>
        <v>30</v>
      </c>
      <c r="EE64" s="242" t="str">
        <f>IF(details!BA64="","",details!BA64)</f>
        <v/>
      </c>
      <c r="EF64" s="242">
        <f>IF(details!BB64="","",details!BB64)</f>
        <v>50</v>
      </c>
      <c r="EG64" s="242">
        <f>IF(details!BC64="","",details!BC64)</f>
        <v>20</v>
      </c>
      <c r="EH64" s="151">
        <f t="shared" si="138"/>
        <v>70</v>
      </c>
      <c r="EI64" s="482">
        <f t="shared" si="139"/>
        <v>80</v>
      </c>
      <c r="EJ64" s="482">
        <f t="shared" si="140"/>
        <v>100</v>
      </c>
      <c r="EK64" s="242">
        <f>IF(details!BD64="","",details!BD64)</f>
        <v>70</v>
      </c>
      <c r="EL64" s="242">
        <f>IF(details!BE64="","",details!BE64)</f>
        <v>30</v>
      </c>
      <c r="EM64" s="151">
        <f t="shared" si="141"/>
        <v>100</v>
      </c>
      <c r="EN64" s="151">
        <f t="shared" si="142"/>
        <v>150</v>
      </c>
      <c r="EO64" s="151">
        <f t="shared" si="143"/>
        <v>50</v>
      </c>
      <c r="EP64" s="304">
        <f t="shared" si="144"/>
        <v>200</v>
      </c>
      <c r="EQ64" s="263">
        <f t="shared" si="145"/>
        <v>0</v>
      </c>
      <c r="ER64" s="310">
        <f t="shared" si="146"/>
        <v>0</v>
      </c>
      <c r="ES64" s="61">
        <f t="shared" si="147"/>
        <v>70</v>
      </c>
      <c r="ET64" s="61">
        <f t="shared" si="148"/>
        <v>30</v>
      </c>
      <c r="EU64" s="61">
        <f t="shared" si="149"/>
        <v>20</v>
      </c>
      <c r="EV64" s="61">
        <f t="shared" si="150"/>
        <v>150</v>
      </c>
      <c r="EW64" s="61">
        <f t="shared" si="151"/>
        <v>50</v>
      </c>
      <c r="EX64" s="263">
        <f t="shared" si="152"/>
        <v>200</v>
      </c>
      <c r="EY64" s="310"/>
      <c r="EZ64" s="61" t="str">
        <f t="shared" si="153"/>
        <v>P</v>
      </c>
      <c r="FA64" s="61" t="str">
        <f t="shared" si="154"/>
        <v>P</v>
      </c>
      <c r="FB64" s="310" t="str">
        <f t="shared" si="155"/>
        <v>I</v>
      </c>
      <c r="FC64" s="242">
        <f>IF(details!BF64="","",details!BF64)</f>
        <v>10</v>
      </c>
      <c r="FD64" s="242">
        <f>IF(details!BG64="","",details!BG64)</f>
        <v>10</v>
      </c>
      <c r="FE64" s="242">
        <f>IF(details!BH64="","",details!BH64)</f>
        <v>10</v>
      </c>
      <c r="FF64" s="151">
        <f t="shared" si="156"/>
        <v>30</v>
      </c>
      <c r="FG64" s="242">
        <f>IF(details!BI64="","",details!BI64)</f>
        <v>70</v>
      </c>
      <c r="FH64" s="151">
        <f t="shared" si="157"/>
        <v>100</v>
      </c>
      <c r="FI64" s="242">
        <f>IF(details!BJ64="","",details!BJ64)</f>
        <v>100</v>
      </c>
      <c r="FJ64" s="298">
        <f t="shared" si="158"/>
        <v>200</v>
      </c>
      <c r="FK64" s="310">
        <f t="shared" si="159"/>
        <v>0</v>
      </c>
      <c r="FL64" s="310">
        <f t="shared" si="160"/>
        <v>0</v>
      </c>
      <c r="FM64" s="61">
        <f t="shared" si="161"/>
        <v>200</v>
      </c>
      <c r="FN64" s="310" t="str">
        <f t="shared" si="162"/>
        <v/>
      </c>
      <c r="FO64" s="310" t="str">
        <f t="shared" si="236"/>
        <v>A</v>
      </c>
      <c r="FP64" s="242">
        <f>IF(details!BK64="","",details!BK64)</f>
        <v>30</v>
      </c>
      <c r="FQ64" s="242">
        <f>IF(details!BL64="","",details!BL64)</f>
        <v>30</v>
      </c>
      <c r="FR64" s="242">
        <f>IF(details!BM64="","",details!BM64)</f>
        <v>40</v>
      </c>
      <c r="FS64" s="298">
        <f t="shared" si="163"/>
        <v>100</v>
      </c>
      <c r="FT64" s="310">
        <f t="shared" si="164"/>
        <v>0</v>
      </c>
      <c r="FU64" s="310">
        <f t="shared" si="165"/>
        <v>0</v>
      </c>
      <c r="FV64" s="61">
        <f t="shared" si="166"/>
        <v>100</v>
      </c>
      <c r="FW64" s="310" t="str">
        <f t="shared" si="167"/>
        <v/>
      </c>
      <c r="FX64" s="310" t="str">
        <f t="shared" si="237"/>
        <v>A</v>
      </c>
      <c r="FY64" s="310" t="str">
        <f t="shared" si="238"/>
        <v>D</v>
      </c>
      <c r="FZ64" s="310" t="str">
        <f t="shared" si="239"/>
        <v>D</v>
      </c>
      <c r="GA64" s="310" t="str">
        <f t="shared" si="240"/>
        <v>D</v>
      </c>
      <c r="GB64" s="310" t="str">
        <f t="shared" si="241"/>
        <v>D</v>
      </c>
      <c r="GC64" s="310" t="str">
        <f t="shared" si="242"/>
        <v>S</v>
      </c>
      <c r="GD64" s="310">
        <f t="shared" si="168"/>
        <v>0</v>
      </c>
      <c r="GE64" s="310">
        <f t="shared" si="169"/>
        <v>1</v>
      </c>
      <c r="GF64" s="310">
        <f t="shared" si="170"/>
        <v>0</v>
      </c>
      <c r="GG64" s="310">
        <f t="shared" si="171"/>
        <v>0</v>
      </c>
      <c r="GH64" s="310">
        <f t="shared" si="172"/>
        <v>0</v>
      </c>
      <c r="GI64" s="310" t="str">
        <f t="shared" si="173"/>
        <v/>
      </c>
      <c r="GJ64" s="69" t="str">
        <f t="shared" si="243"/>
        <v>SUPPL.</v>
      </c>
      <c r="GK64" s="63" t="str">
        <f>IF(details!CB64="","",details!CB64)</f>
        <v/>
      </c>
      <c r="GL64" s="64">
        <f>IF(details!CC64="","",details!CC64)</f>
        <v>34</v>
      </c>
      <c r="GM64" s="63" t="str">
        <f>IF(details!CJ64="","",details!CJ64)</f>
        <v/>
      </c>
      <c r="GN64" s="64">
        <f>IF(details!CK64="","",details!CK64)</f>
        <v>24</v>
      </c>
      <c r="GO64" s="63">
        <f>IF(details!CR64="","",details!CR64)</f>
        <v>88</v>
      </c>
      <c r="GP64" s="64" t="str">
        <f>IF(details!CS64="","",details!CS64)</f>
        <v/>
      </c>
      <c r="GQ64" s="63">
        <f>IF(details!CZ64="","",details!CZ64)</f>
        <v>240</v>
      </c>
      <c r="GR64" s="64" t="str">
        <f>IF(details!DA64="","",details!DA64)</f>
        <v/>
      </c>
      <c r="GS64" s="63">
        <f>IF(details!DH64="","",details!DH64)</f>
        <v>340</v>
      </c>
      <c r="GT64" s="64" t="str">
        <f>IF(details!DI64="","",details!DI64)</f>
        <v/>
      </c>
      <c r="GU64" s="274" t="str">
        <f t="shared" si="207"/>
        <v/>
      </c>
      <c r="GV64" s="242" t="str">
        <f t="shared" si="244"/>
        <v>D</v>
      </c>
      <c r="GW64" s="242" t="str">
        <f t="shared" si="174"/>
        <v/>
      </c>
      <c r="GX64" s="353" t="str">
        <f t="shared" si="245"/>
        <v/>
      </c>
      <c r="GY64" s="242" t="str">
        <f t="shared" si="246"/>
        <v>D</v>
      </c>
      <c r="GZ64" s="72" t="str">
        <f t="shared" si="175"/>
        <v/>
      </c>
      <c r="HA64" s="353" t="str">
        <f t="shared" si="247"/>
        <v/>
      </c>
      <c r="HB64" s="73" t="str">
        <f t="shared" si="248"/>
        <v>D</v>
      </c>
      <c r="HC64" s="242" t="str">
        <f t="shared" si="249"/>
        <v/>
      </c>
      <c r="HD64" s="242" t="str">
        <f t="shared" si="250"/>
        <v>D</v>
      </c>
      <c r="HE64" s="242" t="str">
        <f t="shared" si="251"/>
        <v/>
      </c>
      <c r="HF64" s="242" t="str">
        <f t="shared" si="252"/>
        <v/>
      </c>
      <c r="HG64" s="276" t="str">
        <f t="shared" si="253"/>
        <v/>
      </c>
      <c r="HH64" s="242" t="str">
        <f t="shared" si="254"/>
        <v/>
      </c>
      <c r="HI64" s="242" t="str">
        <f t="shared" si="255"/>
        <v/>
      </c>
      <c r="HJ64" s="242" t="str">
        <f t="shared" si="256"/>
        <v/>
      </c>
      <c r="HK64" s="242" t="str">
        <f t="shared" si="257"/>
        <v/>
      </c>
      <c r="HL64" s="353" t="str">
        <f t="shared" si="258"/>
        <v/>
      </c>
      <c r="HM64" s="73" t="str">
        <f t="shared" si="259"/>
        <v>D</v>
      </c>
      <c r="HN64" s="242" t="str">
        <f t="shared" si="260"/>
        <v/>
      </c>
      <c r="HO64" s="242" t="str">
        <f t="shared" si="261"/>
        <v>D</v>
      </c>
      <c r="HP64" s="242" t="str">
        <f t="shared" si="262"/>
        <v/>
      </c>
      <c r="HQ64" s="242" t="str">
        <f t="shared" si="263"/>
        <v/>
      </c>
      <c r="HR64" s="354" t="str">
        <f t="shared" si="264"/>
        <v/>
      </c>
      <c r="HS64" s="302" t="str">
        <f t="shared" si="265"/>
        <v/>
      </c>
      <c r="HT64" s="242" t="str">
        <f t="shared" si="266"/>
        <v/>
      </c>
      <c r="HU64" s="242" t="str">
        <f t="shared" si="267"/>
        <v/>
      </c>
      <c r="HV64" s="242" t="str">
        <f t="shared" si="268"/>
        <v/>
      </c>
      <c r="HW64" s="353" t="str">
        <f t="shared" si="269"/>
        <v/>
      </c>
      <c r="HX64" s="73" t="str">
        <f t="shared" si="270"/>
        <v>S</v>
      </c>
      <c r="HY64" s="242" t="str">
        <f t="shared" si="271"/>
        <v/>
      </c>
      <c r="HZ64" s="242" t="str">
        <f t="shared" si="272"/>
        <v>S</v>
      </c>
      <c r="IA64" s="242" t="str">
        <f t="shared" si="273"/>
        <v/>
      </c>
      <c r="IB64" s="242" t="str">
        <f t="shared" si="274"/>
        <v/>
      </c>
      <c r="IC64" s="242" t="str">
        <f t="shared" si="275"/>
        <v/>
      </c>
      <c r="ID64" s="242" t="str">
        <f t="shared" si="276"/>
        <v/>
      </c>
      <c r="IE64" s="242" t="str">
        <f t="shared" si="277"/>
        <v/>
      </c>
      <c r="IF64" s="242" t="str">
        <f t="shared" si="278"/>
        <v/>
      </c>
      <c r="IG64" s="242" t="str">
        <f t="shared" si="279"/>
        <v/>
      </c>
      <c r="IH64" s="353" t="str">
        <f t="shared" si="280"/>
        <v/>
      </c>
      <c r="II64" s="242" t="str">
        <f t="shared" si="281"/>
        <v>A</v>
      </c>
      <c r="IJ64" s="242" t="str">
        <f t="shared" si="282"/>
        <v>A</v>
      </c>
      <c r="IK64" s="242" t="str">
        <f t="shared" si="283"/>
        <v xml:space="preserve">    </v>
      </c>
      <c r="IL64" s="242" t="str">
        <f t="shared" si="284"/>
        <v xml:space="preserve">    MATHEMATICS</v>
      </c>
      <c r="IM64" s="242" t="str">
        <f t="shared" si="285"/>
        <v xml:space="preserve">    </v>
      </c>
      <c r="IN64" s="242" t="str">
        <f t="shared" si="286"/>
        <v xml:space="preserve">        </v>
      </c>
      <c r="IO64" s="242" t="str">
        <f t="shared" si="287"/>
        <v xml:space="preserve">HINDI COMPULSORY  PHYSICS CHEMISTRY </v>
      </c>
      <c r="IP64" s="242" t="str">
        <f t="shared" si="288"/>
        <v>SUPPL.</v>
      </c>
      <c r="IQ64" s="62">
        <f t="shared" si="295"/>
        <v>898</v>
      </c>
      <c r="IR64" s="68">
        <f t="shared" si="289"/>
        <v>89.8</v>
      </c>
      <c r="IS64" s="242" t="str">
        <f t="shared" si="290"/>
        <v/>
      </c>
      <c r="IT64" s="70" t="str">
        <f t="shared" si="291"/>
        <v/>
      </c>
      <c r="IU64" s="71" t="str" cm="1">
        <f t="array" ref="IU64">IF(IT64="","",SUMPRODUCT((IT64&lt;IT$9:IT$108)/COUNTIF(IT$9:IT$108,IT$9:IT$108)))</f>
        <v/>
      </c>
      <c r="IV64" s="242" t="str">
        <f>IF(OR(IP64="SUPPL.",IP64="RE-EXAM."),'result subject-wise'!AR64,IP64)</f>
        <v/>
      </c>
      <c r="IW64" s="355" t="str">
        <f t="shared" si="292"/>
        <v/>
      </c>
      <c r="IX64" s="356">
        <f t="shared" si="293"/>
        <v>89.8</v>
      </c>
      <c r="IY64" s="242" t="str">
        <f t="shared" si="294"/>
        <v/>
      </c>
      <c r="IZ64" s="240"/>
      <c r="JA64" s="276" t="str">
        <f t="shared" si="177"/>
        <v/>
      </c>
      <c r="JB64" s="357" t="str">
        <f>'full report'!Y1557</f>
        <v/>
      </c>
      <c r="JC64" s="352"/>
      <c r="JD64"/>
    </row>
    <row r="65" spans="1:278" s="276" customFormat="1" ht="13" customHeight="1">
      <c r="A65" s="313" t="str">
        <f>IF(details!A65="","",details!A65)</f>
        <v/>
      </c>
      <c r="B65" s="55" t="str">
        <f>IF(details!B65="","",details!B65)</f>
        <v/>
      </c>
      <c r="C65" s="55" t="str">
        <f>IF(details!C65="","",details!C65)</f>
        <v/>
      </c>
      <c r="D65" s="55" t="str">
        <f>IF(details!D65="","",details!D65)</f>
        <v/>
      </c>
      <c r="E65" s="300">
        <f>IF(details!E65="","",details!E65)</f>
        <v>11157</v>
      </c>
      <c r="F65" s="66" t="str">
        <f>IF(details!F65="","",details!F65)</f>
        <v/>
      </c>
      <c r="G65" s="77" t="str">
        <f>IF(details!G65="","",details!G65)</f>
        <v>A 057</v>
      </c>
      <c r="H65" s="77" t="str">
        <f>IF(details!H65="","",details!H65)</f>
        <v>B 057</v>
      </c>
      <c r="I65" s="77" t="str">
        <f>IF(details!I65="","",details!I65)</f>
        <v>C 057</v>
      </c>
      <c r="J65" s="242">
        <f>IF(details!J65="","",details!J65)</f>
        <v>10</v>
      </c>
      <c r="K65" s="242">
        <f>IF(details!K65="","",details!K65)</f>
        <v>10</v>
      </c>
      <c r="L65" s="242">
        <f>IF(details!L65="","",details!L65)</f>
        <v>8</v>
      </c>
      <c r="M65" s="151">
        <f t="shared" si="93"/>
        <v>28</v>
      </c>
      <c r="N65" s="479">
        <f>IF(details!M65="","",details!M65)</f>
        <v>2</v>
      </c>
      <c r="O65" s="242">
        <f>IF(details!N65="","",details!N65)</f>
        <v>70</v>
      </c>
      <c r="P65" s="151">
        <f t="shared" si="94"/>
        <v>100</v>
      </c>
      <c r="Q65" s="242">
        <f>IF(details!O65="","",details!O65)</f>
        <v>100</v>
      </c>
      <c r="R65" s="298">
        <f t="shared" si="95"/>
        <v>200</v>
      </c>
      <c r="S65" s="310">
        <f t="shared" si="211"/>
        <v>0</v>
      </c>
      <c r="T65" s="61">
        <f t="shared" si="20"/>
        <v>200</v>
      </c>
      <c r="U65" s="310" t="str">
        <f t="shared" si="230"/>
        <v/>
      </c>
      <c r="V65" s="310" t="str">
        <f t="shared" si="21"/>
        <v>P</v>
      </c>
      <c r="W65" s="310" t="str">
        <f t="shared" si="231"/>
        <v>D</v>
      </c>
      <c r="X65" s="242">
        <f>IF(details!P65="","",details!P65)</f>
        <v>10</v>
      </c>
      <c r="Y65" s="242">
        <f>IF(details!Q65="","",details!Q65)</f>
        <v>10</v>
      </c>
      <c r="Z65" s="242">
        <f>IF(details!R65="","",details!R65)</f>
        <v>8</v>
      </c>
      <c r="AA65" s="151">
        <f t="shared" si="96"/>
        <v>28</v>
      </c>
      <c r="AB65" s="479">
        <f>IF(details!S65="","",details!S65)</f>
        <v>2</v>
      </c>
      <c r="AC65" s="242">
        <f>IF(details!T65="","",details!T65)</f>
        <v>70</v>
      </c>
      <c r="AD65" s="151">
        <f t="shared" si="97"/>
        <v>100</v>
      </c>
      <c r="AE65" s="242">
        <f>IF(details!U65="","",details!U65)</f>
        <v>100</v>
      </c>
      <c r="AF65" s="298">
        <f t="shared" si="98"/>
        <v>200</v>
      </c>
      <c r="AG65" s="310">
        <f t="shared" si="210"/>
        <v>0</v>
      </c>
      <c r="AH65" s="61">
        <f t="shared" si="22"/>
        <v>200</v>
      </c>
      <c r="AI65" s="310" t="str">
        <f t="shared" si="232"/>
        <v/>
      </c>
      <c r="AJ65" s="310" t="str">
        <f t="shared" si="99"/>
        <v>P</v>
      </c>
      <c r="AK65" s="310" t="str">
        <f t="shared" si="100"/>
        <v>D</v>
      </c>
      <c r="AL65" s="242" t="str">
        <f>IF(details!V65="","",details!V65)</f>
        <v>b</v>
      </c>
      <c r="AM65" s="83" t="str">
        <f t="shared" si="101"/>
        <v>PHYSICS</v>
      </c>
      <c r="AN65" s="242">
        <f>IF(details!W65="","",details!W65)</f>
        <v>10</v>
      </c>
      <c r="AO65" s="242">
        <f>IF(details!X65="","",details!X65)</f>
        <v>10</v>
      </c>
      <c r="AP65" s="242">
        <f>IF(details!Y65="","",details!Y65)</f>
        <v>9</v>
      </c>
      <c r="AQ65" s="151">
        <f t="shared" si="102"/>
        <v>29</v>
      </c>
      <c r="AR65" s="479">
        <f>IF(details!Z65="","",details!Z65)</f>
        <v>1</v>
      </c>
      <c r="AS65" s="242">
        <f>IF(details!AA65="","",details!AA65)</f>
        <v>30</v>
      </c>
      <c r="AT65" s="242">
        <f>IF(details!AB65="","",details!AB65)</f>
        <v>20</v>
      </c>
      <c r="AU65" s="151">
        <f t="shared" si="103"/>
        <v>50</v>
      </c>
      <c r="AV65" s="482">
        <f t="shared" si="23"/>
        <v>60</v>
      </c>
      <c r="AW65" s="482">
        <f t="shared" si="24"/>
        <v>80</v>
      </c>
      <c r="AX65" s="242">
        <f>IF(details!AC65="","",details!AC65)</f>
        <v>70</v>
      </c>
      <c r="AY65" s="242">
        <f>IF(details!AD65="","",details!AD65)</f>
        <v>30</v>
      </c>
      <c r="AZ65" s="151">
        <f t="shared" si="104"/>
        <v>100</v>
      </c>
      <c r="BA65" s="151">
        <f t="shared" si="105"/>
        <v>130</v>
      </c>
      <c r="BB65" s="151">
        <f t="shared" si="106"/>
        <v>50</v>
      </c>
      <c r="BC65" s="304">
        <f t="shared" si="107"/>
        <v>180</v>
      </c>
      <c r="BD65" s="263">
        <f t="shared" si="108"/>
        <v>0</v>
      </c>
      <c r="BE65" s="310">
        <f t="shared" si="109"/>
        <v>0</v>
      </c>
      <c r="BF65" s="61">
        <f t="shared" si="212"/>
        <v>70</v>
      </c>
      <c r="BG65" s="61">
        <f t="shared" si="110"/>
        <v>30</v>
      </c>
      <c r="BH65" s="61">
        <f t="shared" si="111"/>
        <v>20</v>
      </c>
      <c r="BI65" s="61">
        <f t="shared" si="213"/>
        <v>150</v>
      </c>
      <c r="BJ65" s="61">
        <f t="shared" si="214"/>
        <v>50</v>
      </c>
      <c r="BK65" s="263">
        <f t="shared" si="215"/>
        <v>200</v>
      </c>
      <c r="BL65" s="310" t="str">
        <f t="shared" si="216"/>
        <v/>
      </c>
      <c r="BM65" s="61" t="str">
        <f t="shared" si="217"/>
        <v>P</v>
      </c>
      <c r="BN65" s="61" t="str">
        <f t="shared" si="218"/>
        <v>P</v>
      </c>
      <c r="BO65" s="310" t="str">
        <f t="shared" si="219"/>
        <v>D</v>
      </c>
      <c r="BP65" s="242" t="str">
        <f>IF(details!AE65="","",details!AE65)</f>
        <v>b</v>
      </c>
      <c r="BQ65" s="83" t="str">
        <f t="shared" si="112"/>
        <v>CHEMISTRY</v>
      </c>
      <c r="BR65" s="242">
        <f>IF(details!AF65="","",details!AF65)</f>
        <v>10</v>
      </c>
      <c r="BS65" s="242">
        <f>IF(details!AG65="","",details!AG65)</f>
        <v>10</v>
      </c>
      <c r="BT65" s="242">
        <f>IF(details!AH65="","",details!AH65)</f>
        <v>9</v>
      </c>
      <c r="BU65" s="151">
        <f t="shared" si="113"/>
        <v>29</v>
      </c>
      <c r="BV65" s="479">
        <f>IF(details!AI65="","",details!AI65)</f>
        <v>1</v>
      </c>
      <c r="BW65" s="242">
        <f>IF(details!AJ65="","",details!AJ65)</f>
        <v>50</v>
      </c>
      <c r="BX65" s="242">
        <f>IF(details!AK65="","",details!AK65)</f>
        <v>20</v>
      </c>
      <c r="BY65" s="151">
        <f t="shared" si="114"/>
        <v>70</v>
      </c>
      <c r="BZ65" s="482">
        <f t="shared" si="115"/>
        <v>80</v>
      </c>
      <c r="CA65" s="482">
        <f t="shared" si="116"/>
        <v>100</v>
      </c>
      <c r="CB65" s="242">
        <f>IF(details!AL65="","",details!AL65)</f>
        <v>70</v>
      </c>
      <c r="CC65" s="242">
        <f>IF(details!AM65="","",details!AM65)</f>
        <v>30</v>
      </c>
      <c r="CD65" s="151">
        <f t="shared" si="117"/>
        <v>100</v>
      </c>
      <c r="CE65" s="151">
        <f t="shared" si="118"/>
        <v>150</v>
      </c>
      <c r="CF65" s="151">
        <f t="shared" si="119"/>
        <v>50</v>
      </c>
      <c r="CG65" s="304">
        <f t="shared" si="233"/>
        <v>200</v>
      </c>
      <c r="CH65" s="263">
        <f t="shared" si="220"/>
        <v>0</v>
      </c>
      <c r="CI65" s="310">
        <f t="shared" si="221"/>
        <v>0</v>
      </c>
      <c r="CJ65" s="61">
        <f t="shared" si="222"/>
        <v>70</v>
      </c>
      <c r="CK65" s="61">
        <f t="shared" si="234"/>
        <v>30</v>
      </c>
      <c r="CL65" s="61">
        <f t="shared" si="120"/>
        <v>20</v>
      </c>
      <c r="CM65" s="61">
        <f t="shared" si="223"/>
        <v>150</v>
      </c>
      <c r="CN65" s="61">
        <f t="shared" si="224"/>
        <v>50</v>
      </c>
      <c r="CO65" s="263">
        <f t="shared" si="225"/>
        <v>200</v>
      </c>
      <c r="CP65" s="310" t="str">
        <f t="shared" si="226"/>
        <v/>
      </c>
      <c r="CQ65" s="61" t="str">
        <f t="shared" si="227"/>
        <v>P</v>
      </c>
      <c r="CR65" s="61" t="str">
        <f t="shared" si="228"/>
        <v>P</v>
      </c>
      <c r="CS65" s="310" t="str">
        <f t="shared" si="25"/>
        <v>D</v>
      </c>
      <c r="CT65" s="242" t="str">
        <f>IF(details!AN65="","",details!AN65)</f>
        <v>b</v>
      </c>
      <c r="CU65" s="83" t="str">
        <f t="shared" si="121"/>
        <v>MATHEMATICS</v>
      </c>
      <c r="CV65" s="242">
        <f>IF(details!AO65="","",details!AO65)</f>
        <v>10</v>
      </c>
      <c r="CW65" s="242">
        <f>IF(details!AP65="","",details!AP65)</f>
        <v>10</v>
      </c>
      <c r="CX65" s="242">
        <f>IF(details!AQ65="","",details!AQ65)</f>
        <v>9</v>
      </c>
      <c r="CY65" s="151">
        <f t="shared" si="122"/>
        <v>29</v>
      </c>
      <c r="CZ65" s="479">
        <f>IF(details!AR65="","",details!AR65)</f>
        <v>1</v>
      </c>
      <c r="DA65" s="242">
        <f>IF(details!AS65="","",details!AS65)</f>
        <v>70</v>
      </c>
      <c r="DB65" s="242" t="str">
        <f>IF(details!AT65="","",details!AT65)</f>
        <v/>
      </c>
      <c r="DC65" s="151">
        <f t="shared" si="123"/>
        <v>70</v>
      </c>
      <c r="DD65" s="482">
        <f t="shared" si="124"/>
        <v>100</v>
      </c>
      <c r="DE65" s="482">
        <f t="shared" si="125"/>
        <v>100</v>
      </c>
      <c r="DF65" s="242">
        <f>IF(details!AU65="","",details!AU65)</f>
        <v>18</v>
      </c>
      <c r="DG65" s="242" t="str">
        <f>IF(details!AV65="","",details!AV65)</f>
        <v/>
      </c>
      <c r="DH65" s="151">
        <f t="shared" si="204"/>
        <v>18</v>
      </c>
      <c r="DI65" s="151">
        <f t="shared" si="205"/>
        <v>118</v>
      </c>
      <c r="DJ65" s="151" t="str">
        <f t="shared" si="126"/>
        <v/>
      </c>
      <c r="DK65" s="304">
        <f t="shared" si="206"/>
        <v>118</v>
      </c>
      <c r="DL65" s="263">
        <f t="shared" si="127"/>
        <v>0</v>
      </c>
      <c r="DM65" s="310" t="str">
        <f t="shared" si="128"/>
        <v/>
      </c>
      <c r="DN65" s="61">
        <f t="shared" si="129"/>
        <v>100</v>
      </c>
      <c r="DO65" s="61" t="str">
        <f t="shared" si="26"/>
        <v/>
      </c>
      <c r="DP65" s="61" t="str">
        <f t="shared" si="27"/>
        <v/>
      </c>
      <c r="DQ65" s="61">
        <f t="shared" si="130"/>
        <v>200</v>
      </c>
      <c r="DR65" s="61" t="str">
        <f t="shared" si="131"/>
        <v/>
      </c>
      <c r="DS65" s="263">
        <f t="shared" si="235"/>
        <v>200</v>
      </c>
      <c r="DT65" s="310" t="str">
        <f t="shared" si="132"/>
        <v/>
      </c>
      <c r="DU65" s="61" t="str">
        <f t="shared" si="133"/>
        <v>S</v>
      </c>
      <c r="DV65" s="61" t="str">
        <f t="shared" si="134"/>
        <v/>
      </c>
      <c r="DW65" s="310" t="str">
        <f t="shared" si="135"/>
        <v>S</v>
      </c>
      <c r="DX65" s="61">
        <f t="shared" si="229"/>
        <v>0</v>
      </c>
      <c r="DY65" s="242" t="str">
        <f>IF(details!AW65="","",details!AW65)</f>
        <v>a</v>
      </c>
      <c r="DZ65" s="83" t="str">
        <f t="shared" si="136"/>
        <v>BIOLOGY</v>
      </c>
      <c r="EA65" s="242">
        <f>IF(details!AX65="","",details!AX65)</f>
        <v>10</v>
      </c>
      <c r="EB65" s="242">
        <f>IF(details!AY65="","",details!AY65)</f>
        <v>10</v>
      </c>
      <c r="EC65" s="242">
        <f>IF(details!AZ65="","",details!AZ65)</f>
        <v>10</v>
      </c>
      <c r="ED65" s="151">
        <f t="shared" si="137"/>
        <v>30</v>
      </c>
      <c r="EE65" s="242" t="str">
        <f>IF(details!BA65="","",details!BA65)</f>
        <v/>
      </c>
      <c r="EF65" s="242">
        <f>IF(details!BB65="","",details!BB65)</f>
        <v>50</v>
      </c>
      <c r="EG65" s="242">
        <f>IF(details!BC65="","",details!BC65)</f>
        <v>20</v>
      </c>
      <c r="EH65" s="151">
        <f t="shared" si="138"/>
        <v>70</v>
      </c>
      <c r="EI65" s="482">
        <f t="shared" si="139"/>
        <v>80</v>
      </c>
      <c r="EJ65" s="482">
        <f t="shared" si="140"/>
        <v>100</v>
      </c>
      <c r="EK65" s="242">
        <f>IF(details!BD65="","",details!BD65)</f>
        <v>70</v>
      </c>
      <c r="EL65" s="242">
        <f>IF(details!BE65="","",details!BE65)</f>
        <v>30</v>
      </c>
      <c r="EM65" s="151">
        <f t="shared" si="141"/>
        <v>100</v>
      </c>
      <c r="EN65" s="151">
        <f t="shared" si="142"/>
        <v>150</v>
      </c>
      <c r="EO65" s="151">
        <f t="shared" si="143"/>
        <v>50</v>
      </c>
      <c r="EP65" s="304">
        <f t="shared" si="144"/>
        <v>200</v>
      </c>
      <c r="EQ65" s="263">
        <f t="shared" si="145"/>
        <v>0</v>
      </c>
      <c r="ER65" s="310">
        <f t="shared" si="146"/>
        <v>0</v>
      </c>
      <c r="ES65" s="61">
        <f t="shared" si="147"/>
        <v>70</v>
      </c>
      <c r="ET65" s="61">
        <f t="shared" si="148"/>
        <v>30</v>
      </c>
      <c r="EU65" s="61">
        <f t="shared" si="149"/>
        <v>20</v>
      </c>
      <c r="EV65" s="61">
        <f t="shared" si="150"/>
        <v>150</v>
      </c>
      <c r="EW65" s="61">
        <f t="shared" si="151"/>
        <v>50</v>
      </c>
      <c r="EX65" s="263">
        <f t="shared" si="152"/>
        <v>200</v>
      </c>
      <c r="EY65" s="310"/>
      <c r="EZ65" s="61" t="str">
        <f t="shared" si="153"/>
        <v>P</v>
      </c>
      <c r="FA65" s="61" t="str">
        <f t="shared" si="154"/>
        <v>P</v>
      </c>
      <c r="FB65" s="310" t="str">
        <f t="shared" si="155"/>
        <v>I</v>
      </c>
      <c r="FC65" s="242">
        <f>IF(details!BF65="","",details!BF65)</f>
        <v>10</v>
      </c>
      <c r="FD65" s="242">
        <f>IF(details!BG65="","",details!BG65)</f>
        <v>10</v>
      </c>
      <c r="FE65" s="242">
        <f>IF(details!BH65="","",details!BH65)</f>
        <v>10</v>
      </c>
      <c r="FF65" s="151">
        <f t="shared" si="156"/>
        <v>30</v>
      </c>
      <c r="FG65" s="242">
        <f>IF(details!BI65="","",details!BI65)</f>
        <v>70</v>
      </c>
      <c r="FH65" s="151">
        <f t="shared" si="157"/>
        <v>100</v>
      </c>
      <c r="FI65" s="242">
        <f>IF(details!BJ65="","",details!BJ65)</f>
        <v>100</v>
      </c>
      <c r="FJ65" s="298">
        <f t="shared" si="158"/>
        <v>200</v>
      </c>
      <c r="FK65" s="310">
        <f t="shared" si="159"/>
        <v>0</v>
      </c>
      <c r="FL65" s="310">
        <f t="shared" si="160"/>
        <v>0</v>
      </c>
      <c r="FM65" s="61">
        <f t="shared" si="161"/>
        <v>200</v>
      </c>
      <c r="FN65" s="310" t="str">
        <f t="shared" si="162"/>
        <v/>
      </c>
      <c r="FO65" s="310" t="str">
        <f t="shared" si="236"/>
        <v>A</v>
      </c>
      <c r="FP65" s="242">
        <f>IF(details!BK65="","",details!BK65)</f>
        <v>30</v>
      </c>
      <c r="FQ65" s="242">
        <f>IF(details!BL65="","",details!BL65)</f>
        <v>30</v>
      </c>
      <c r="FR65" s="242">
        <f>IF(details!BM65="","",details!BM65)</f>
        <v>40</v>
      </c>
      <c r="FS65" s="298">
        <f t="shared" si="163"/>
        <v>100</v>
      </c>
      <c r="FT65" s="310">
        <f t="shared" si="164"/>
        <v>0</v>
      </c>
      <c r="FU65" s="310">
        <f t="shared" si="165"/>
        <v>0</v>
      </c>
      <c r="FV65" s="61">
        <f t="shared" si="166"/>
        <v>100</v>
      </c>
      <c r="FW65" s="310" t="str">
        <f t="shared" si="167"/>
        <v/>
      </c>
      <c r="FX65" s="310" t="str">
        <f t="shared" si="237"/>
        <v>A</v>
      </c>
      <c r="FY65" s="310" t="str">
        <f t="shared" si="238"/>
        <v>D</v>
      </c>
      <c r="FZ65" s="310" t="str">
        <f t="shared" si="239"/>
        <v>D</v>
      </c>
      <c r="GA65" s="310" t="str">
        <f t="shared" si="240"/>
        <v>D</v>
      </c>
      <c r="GB65" s="310" t="str">
        <f t="shared" si="241"/>
        <v>D</v>
      </c>
      <c r="GC65" s="310" t="str">
        <f t="shared" si="242"/>
        <v>S</v>
      </c>
      <c r="GD65" s="310">
        <f t="shared" si="168"/>
        <v>0</v>
      </c>
      <c r="GE65" s="310">
        <f t="shared" si="169"/>
        <v>1</v>
      </c>
      <c r="GF65" s="310">
        <f t="shared" si="170"/>
        <v>0</v>
      </c>
      <c r="GG65" s="310">
        <f t="shared" si="171"/>
        <v>0</v>
      </c>
      <c r="GH65" s="310">
        <f t="shared" si="172"/>
        <v>0</v>
      </c>
      <c r="GI65" s="310" t="str">
        <f t="shared" si="173"/>
        <v/>
      </c>
      <c r="GJ65" s="69" t="str">
        <f t="shared" si="243"/>
        <v>SUPPL.</v>
      </c>
      <c r="GK65" s="63" t="str">
        <f>IF(details!CB65="","",details!CB65)</f>
        <v/>
      </c>
      <c r="GL65" s="64">
        <f>IF(details!CC65="","",details!CC65)</f>
        <v>34</v>
      </c>
      <c r="GM65" s="63" t="str">
        <f>IF(details!CJ65="","",details!CJ65)</f>
        <v/>
      </c>
      <c r="GN65" s="64">
        <f>IF(details!CK65="","",details!CK65)</f>
        <v>24</v>
      </c>
      <c r="GO65" s="63">
        <f>IF(details!CR65="","",details!CR65)</f>
        <v>88</v>
      </c>
      <c r="GP65" s="64" t="str">
        <f>IF(details!CS65="","",details!CS65)</f>
        <v/>
      </c>
      <c r="GQ65" s="63">
        <f>IF(details!CZ65="","",details!CZ65)</f>
        <v>240</v>
      </c>
      <c r="GR65" s="64" t="str">
        <f>IF(details!DA65="","",details!DA65)</f>
        <v/>
      </c>
      <c r="GS65" s="63">
        <f>IF(details!DH65="","",details!DH65)</f>
        <v>340</v>
      </c>
      <c r="GT65" s="64" t="str">
        <f>IF(details!DI65="","",details!DI65)</f>
        <v/>
      </c>
      <c r="GU65" s="274" t="str">
        <f t="shared" si="207"/>
        <v/>
      </c>
      <c r="GV65" s="242" t="str">
        <f t="shared" si="244"/>
        <v>D</v>
      </c>
      <c r="GW65" s="242" t="str">
        <f t="shared" si="174"/>
        <v/>
      </c>
      <c r="GX65" s="353" t="str">
        <f t="shared" si="245"/>
        <v/>
      </c>
      <c r="GY65" s="242" t="str">
        <f t="shared" si="246"/>
        <v>D</v>
      </c>
      <c r="GZ65" s="72" t="str">
        <f t="shared" si="175"/>
        <v/>
      </c>
      <c r="HA65" s="353" t="str">
        <f t="shared" si="247"/>
        <v/>
      </c>
      <c r="HB65" s="73" t="str">
        <f t="shared" si="248"/>
        <v>D</v>
      </c>
      <c r="HC65" s="242" t="str">
        <f t="shared" si="249"/>
        <v/>
      </c>
      <c r="HD65" s="242" t="str">
        <f t="shared" si="250"/>
        <v>D</v>
      </c>
      <c r="HE65" s="242" t="str">
        <f t="shared" si="251"/>
        <v/>
      </c>
      <c r="HF65" s="242" t="str">
        <f t="shared" si="252"/>
        <v/>
      </c>
      <c r="HG65" s="276" t="str">
        <f t="shared" si="253"/>
        <v/>
      </c>
      <c r="HH65" s="242" t="str">
        <f t="shared" si="254"/>
        <v/>
      </c>
      <c r="HI65" s="242" t="str">
        <f t="shared" si="255"/>
        <v/>
      </c>
      <c r="HJ65" s="242" t="str">
        <f t="shared" si="256"/>
        <v/>
      </c>
      <c r="HK65" s="242" t="str">
        <f t="shared" si="257"/>
        <v/>
      </c>
      <c r="HL65" s="353" t="str">
        <f t="shared" si="258"/>
        <v/>
      </c>
      <c r="HM65" s="73" t="str">
        <f t="shared" si="259"/>
        <v>D</v>
      </c>
      <c r="HN65" s="242" t="str">
        <f t="shared" si="260"/>
        <v/>
      </c>
      <c r="HO65" s="242" t="str">
        <f t="shared" si="261"/>
        <v>D</v>
      </c>
      <c r="HP65" s="242" t="str">
        <f t="shared" si="262"/>
        <v/>
      </c>
      <c r="HQ65" s="242" t="str">
        <f t="shared" si="263"/>
        <v/>
      </c>
      <c r="HR65" s="354" t="str">
        <f t="shared" si="264"/>
        <v/>
      </c>
      <c r="HS65" s="302" t="str">
        <f t="shared" si="265"/>
        <v/>
      </c>
      <c r="HT65" s="242" t="str">
        <f t="shared" si="266"/>
        <v/>
      </c>
      <c r="HU65" s="242" t="str">
        <f t="shared" si="267"/>
        <v/>
      </c>
      <c r="HV65" s="242" t="str">
        <f t="shared" si="268"/>
        <v/>
      </c>
      <c r="HW65" s="353" t="str">
        <f t="shared" si="269"/>
        <v/>
      </c>
      <c r="HX65" s="73" t="str">
        <f t="shared" si="270"/>
        <v>S</v>
      </c>
      <c r="HY65" s="242" t="str">
        <f t="shared" si="271"/>
        <v/>
      </c>
      <c r="HZ65" s="242" t="str">
        <f t="shared" si="272"/>
        <v>S</v>
      </c>
      <c r="IA65" s="242" t="str">
        <f t="shared" si="273"/>
        <v/>
      </c>
      <c r="IB65" s="242" t="str">
        <f t="shared" si="274"/>
        <v/>
      </c>
      <c r="IC65" s="242" t="str">
        <f t="shared" si="275"/>
        <v/>
      </c>
      <c r="ID65" s="242" t="str">
        <f t="shared" si="276"/>
        <v/>
      </c>
      <c r="IE65" s="242" t="str">
        <f t="shared" si="277"/>
        <v/>
      </c>
      <c r="IF65" s="242" t="str">
        <f t="shared" si="278"/>
        <v/>
      </c>
      <c r="IG65" s="242" t="str">
        <f t="shared" si="279"/>
        <v/>
      </c>
      <c r="IH65" s="353" t="str">
        <f t="shared" si="280"/>
        <v/>
      </c>
      <c r="II65" s="242" t="str">
        <f t="shared" si="281"/>
        <v>A</v>
      </c>
      <c r="IJ65" s="242" t="str">
        <f t="shared" si="282"/>
        <v>A</v>
      </c>
      <c r="IK65" s="242" t="str">
        <f t="shared" si="283"/>
        <v xml:space="preserve">    </v>
      </c>
      <c r="IL65" s="242" t="str">
        <f t="shared" si="284"/>
        <v xml:space="preserve">    MATHEMATICS</v>
      </c>
      <c r="IM65" s="242" t="str">
        <f t="shared" si="285"/>
        <v xml:space="preserve">    </v>
      </c>
      <c r="IN65" s="242" t="str">
        <f t="shared" si="286"/>
        <v xml:space="preserve">        </v>
      </c>
      <c r="IO65" s="242" t="str">
        <f t="shared" si="287"/>
        <v xml:space="preserve">HINDI COMPULSORY  PHYSICS CHEMISTRY </v>
      </c>
      <c r="IP65" s="242" t="str">
        <f t="shared" si="288"/>
        <v>SUPPL.</v>
      </c>
      <c r="IQ65" s="62">
        <f t="shared" si="295"/>
        <v>898</v>
      </c>
      <c r="IR65" s="68">
        <f t="shared" si="289"/>
        <v>89.8</v>
      </c>
      <c r="IS65" s="242" t="str">
        <f t="shared" si="290"/>
        <v/>
      </c>
      <c r="IT65" s="70" t="str">
        <f t="shared" si="291"/>
        <v/>
      </c>
      <c r="IU65" s="71" t="str" cm="1">
        <f t="array" ref="IU65">IF(IT65="","",SUMPRODUCT((IT65&lt;IT$9:IT$108)/COUNTIF(IT$9:IT$108,IT$9:IT$108)))</f>
        <v/>
      </c>
      <c r="IV65" s="242" t="str">
        <f>IF(OR(IP65="SUPPL.",IP65="RE-EXAM."),'result subject-wise'!AR65,IP65)</f>
        <v/>
      </c>
      <c r="IW65" s="355" t="str">
        <f>JB65</f>
        <v/>
      </c>
      <c r="IX65" s="356">
        <f t="shared" si="293"/>
        <v>89.8</v>
      </c>
      <c r="IY65" s="242" t="str">
        <f t="shared" si="294"/>
        <v/>
      </c>
      <c r="IZ65" s="240"/>
      <c r="JA65" s="276" t="str">
        <f t="shared" si="177"/>
        <v/>
      </c>
      <c r="JB65" s="357" t="str">
        <f>'full report'!Y1585</f>
        <v/>
      </c>
      <c r="JC65" s="352"/>
      <c r="JD65"/>
      <c r="JK65" s="359"/>
      <c r="JL65" s="359"/>
      <c r="JM65" s="359"/>
      <c r="JN65" s="359"/>
      <c r="JO65" s="359"/>
      <c r="JP65" s="359"/>
      <c r="JQ65" s="359"/>
      <c r="JR65" s="359"/>
    </row>
    <row r="66" spans="1:278" s="276" customFormat="1" ht="13" customHeight="1">
      <c r="A66" s="313" t="str">
        <f>IF(details!A66="","",details!A66)</f>
        <v/>
      </c>
      <c r="B66" s="55" t="str">
        <f>IF(details!B66="","",details!B66)</f>
        <v/>
      </c>
      <c r="C66" s="55" t="str">
        <f>IF(details!C66="","",details!C66)</f>
        <v/>
      </c>
      <c r="D66" s="55" t="str">
        <f>IF(details!D66="","",details!D66)</f>
        <v/>
      </c>
      <c r="E66" s="300">
        <f>IF(details!E66="","",details!E66)</f>
        <v>11158</v>
      </c>
      <c r="F66" s="66" t="str">
        <f>IF(details!F66="","",details!F66)</f>
        <v/>
      </c>
      <c r="G66" s="77" t="str">
        <f>IF(details!G66="","",details!G66)</f>
        <v>A 058</v>
      </c>
      <c r="H66" s="77" t="str">
        <f>IF(details!H66="","",details!H66)</f>
        <v>B 058</v>
      </c>
      <c r="I66" s="77" t="str">
        <f>IF(details!I66="","",details!I66)</f>
        <v>C 058</v>
      </c>
      <c r="J66" s="242">
        <f>IF(details!J66="","",details!J66)</f>
        <v>10</v>
      </c>
      <c r="K66" s="242">
        <f>IF(details!K66="","",details!K66)</f>
        <v>10</v>
      </c>
      <c r="L66" s="242">
        <f>IF(details!L66="","",details!L66)</f>
        <v>8</v>
      </c>
      <c r="M66" s="151">
        <f t="shared" si="93"/>
        <v>28</v>
      </c>
      <c r="N66" s="479">
        <f>IF(details!M66="","",details!M66)</f>
        <v>2</v>
      </c>
      <c r="O66" s="242">
        <f>IF(details!N66="","",details!N66)</f>
        <v>70</v>
      </c>
      <c r="P66" s="151">
        <f t="shared" si="94"/>
        <v>100</v>
      </c>
      <c r="Q66" s="242">
        <f>IF(details!O66="","",details!O66)</f>
        <v>100</v>
      </c>
      <c r="R66" s="298">
        <f t="shared" si="95"/>
        <v>200</v>
      </c>
      <c r="S66" s="310">
        <f t="shared" si="211"/>
        <v>0</v>
      </c>
      <c r="T66" s="61">
        <f t="shared" si="20"/>
        <v>200</v>
      </c>
      <c r="U66" s="310" t="str">
        <f t="shared" si="230"/>
        <v/>
      </c>
      <c r="V66" s="310" t="str">
        <f t="shared" si="21"/>
        <v>P</v>
      </c>
      <c r="W66" s="310" t="str">
        <f t="shared" si="231"/>
        <v>D</v>
      </c>
      <c r="X66" s="242">
        <f>IF(details!P66="","",details!P66)</f>
        <v>10</v>
      </c>
      <c r="Y66" s="242">
        <f>IF(details!Q66="","",details!Q66)</f>
        <v>10</v>
      </c>
      <c r="Z66" s="242">
        <f>IF(details!R66="","",details!R66)</f>
        <v>8</v>
      </c>
      <c r="AA66" s="151">
        <f t="shared" si="96"/>
        <v>28</v>
      </c>
      <c r="AB66" s="479">
        <f>IF(details!S66="","",details!S66)</f>
        <v>2</v>
      </c>
      <c r="AC66" s="242">
        <f>IF(details!T66="","",details!T66)</f>
        <v>70</v>
      </c>
      <c r="AD66" s="151">
        <f t="shared" si="97"/>
        <v>100</v>
      </c>
      <c r="AE66" s="242">
        <f>IF(details!U66="","",details!U66)</f>
        <v>100</v>
      </c>
      <c r="AF66" s="298">
        <f t="shared" si="98"/>
        <v>200</v>
      </c>
      <c r="AG66" s="310">
        <f t="shared" si="210"/>
        <v>0</v>
      </c>
      <c r="AH66" s="61">
        <f t="shared" si="22"/>
        <v>200</v>
      </c>
      <c r="AI66" s="310" t="str">
        <f t="shared" si="232"/>
        <v/>
      </c>
      <c r="AJ66" s="310" t="str">
        <f t="shared" si="99"/>
        <v>P</v>
      </c>
      <c r="AK66" s="310" t="str">
        <f t="shared" si="100"/>
        <v>D</v>
      </c>
      <c r="AL66" s="242" t="str">
        <f>IF(details!V66="","",details!V66)</f>
        <v>b</v>
      </c>
      <c r="AM66" s="83" t="str">
        <f t="shared" si="101"/>
        <v>PHYSICS</v>
      </c>
      <c r="AN66" s="242">
        <f>IF(details!W66="","",details!W66)</f>
        <v>10</v>
      </c>
      <c r="AO66" s="242">
        <f>IF(details!X66="","",details!X66)</f>
        <v>10</v>
      </c>
      <c r="AP66" s="242">
        <f>IF(details!Y66="","",details!Y66)</f>
        <v>9</v>
      </c>
      <c r="AQ66" s="151">
        <f t="shared" si="102"/>
        <v>29</v>
      </c>
      <c r="AR66" s="479">
        <f>IF(details!Z66="","",details!Z66)</f>
        <v>1</v>
      </c>
      <c r="AS66" s="242">
        <f>IF(details!AA66="","",details!AA66)</f>
        <v>30</v>
      </c>
      <c r="AT66" s="242">
        <f>IF(details!AB66="","",details!AB66)</f>
        <v>20</v>
      </c>
      <c r="AU66" s="151">
        <f t="shared" si="103"/>
        <v>50</v>
      </c>
      <c r="AV66" s="482">
        <f t="shared" si="23"/>
        <v>60</v>
      </c>
      <c r="AW66" s="482">
        <f t="shared" si="24"/>
        <v>80</v>
      </c>
      <c r="AX66" s="242">
        <f>IF(details!AC66="","",details!AC66)</f>
        <v>70</v>
      </c>
      <c r="AY66" s="242">
        <f>IF(details!AD66="","",details!AD66)</f>
        <v>30</v>
      </c>
      <c r="AZ66" s="151">
        <f t="shared" si="104"/>
        <v>100</v>
      </c>
      <c r="BA66" s="151">
        <f t="shared" si="105"/>
        <v>130</v>
      </c>
      <c r="BB66" s="151">
        <f t="shared" si="106"/>
        <v>50</v>
      </c>
      <c r="BC66" s="304">
        <f t="shared" si="107"/>
        <v>180</v>
      </c>
      <c r="BD66" s="263">
        <f t="shared" si="108"/>
        <v>0</v>
      </c>
      <c r="BE66" s="310">
        <f t="shared" si="109"/>
        <v>0</v>
      </c>
      <c r="BF66" s="61">
        <f t="shared" si="212"/>
        <v>70</v>
      </c>
      <c r="BG66" s="61">
        <f t="shared" si="110"/>
        <v>30</v>
      </c>
      <c r="BH66" s="61">
        <f t="shared" si="111"/>
        <v>20</v>
      </c>
      <c r="BI66" s="61">
        <f t="shared" si="213"/>
        <v>150</v>
      </c>
      <c r="BJ66" s="61">
        <f t="shared" si="214"/>
        <v>50</v>
      </c>
      <c r="BK66" s="263">
        <f t="shared" si="215"/>
        <v>200</v>
      </c>
      <c r="BL66" s="310" t="str">
        <f t="shared" si="216"/>
        <v/>
      </c>
      <c r="BM66" s="61" t="str">
        <f t="shared" si="217"/>
        <v>P</v>
      </c>
      <c r="BN66" s="61" t="str">
        <f t="shared" si="218"/>
        <v>P</v>
      </c>
      <c r="BO66" s="310" t="str">
        <f t="shared" si="219"/>
        <v>D</v>
      </c>
      <c r="BP66" s="242" t="str">
        <f>IF(details!AE66="","",details!AE66)</f>
        <v>b</v>
      </c>
      <c r="BQ66" s="83" t="str">
        <f t="shared" si="112"/>
        <v>CHEMISTRY</v>
      </c>
      <c r="BR66" s="242">
        <f>IF(details!AF66="","",details!AF66)</f>
        <v>10</v>
      </c>
      <c r="BS66" s="242">
        <f>IF(details!AG66="","",details!AG66)</f>
        <v>10</v>
      </c>
      <c r="BT66" s="242">
        <f>IF(details!AH66="","",details!AH66)</f>
        <v>9</v>
      </c>
      <c r="BU66" s="151">
        <f t="shared" si="113"/>
        <v>29</v>
      </c>
      <c r="BV66" s="479">
        <f>IF(details!AI66="","",details!AI66)</f>
        <v>1</v>
      </c>
      <c r="BW66" s="242">
        <f>IF(details!AJ66="","",details!AJ66)</f>
        <v>50</v>
      </c>
      <c r="BX66" s="242">
        <f>IF(details!AK66="","",details!AK66)</f>
        <v>20</v>
      </c>
      <c r="BY66" s="151">
        <f t="shared" si="114"/>
        <v>70</v>
      </c>
      <c r="BZ66" s="482">
        <f t="shared" si="115"/>
        <v>80</v>
      </c>
      <c r="CA66" s="482">
        <f t="shared" si="116"/>
        <v>100</v>
      </c>
      <c r="CB66" s="242">
        <f>IF(details!AL66="","",details!AL66)</f>
        <v>70</v>
      </c>
      <c r="CC66" s="242">
        <f>IF(details!AM66="","",details!AM66)</f>
        <v>30</v>
      </c>
      <c r="CD66" s="151">
        <f t="shared" si="117"/>
        <v>100</v>
      </c>
      <c r="CE66" s="151">
        <f t="shared" si="118"/>
        <v>150</v>
      </c>
      <c r="CF66" s="151">
        <f t="shared" si="119"/>
        <v>50</v>
      </c>
      <c r="CG66" s="304">
        <f t="shared" si="233"/>
        <v>200</v>
      </c>
      <c r="CH66" s="263">
        <f t="shared" si="220"/>
        <v>0</v>
      </c>
      <c r="CI66" s="310">
        <f t="shared" si="221"/>
        <v>0</v>
      </c>
      <c r="CJ66" s="61">
        <f t="shared" si="222"/>
        <v>70</v>
      </c>
      <c r="CK66" s="61">
        <f t="shared" si="234"/>
        <v>30</v>
      </c>
      <c r="CL66" s="61">
        <f t="shared" si="120"/>
        <v>20</v>
      </c>
      <c r="CM66" s="61">
        <f t="shared" si="223"/>
        <v>150</v>
      </c>
      <c r="CN66" s="61">
        <f t="shared" si="224"/>
        <v>50</v>
      </c>
      <c r="CO66" s="263">
        <f t="shared" si="225"/>
        <v>200</v>
      </c>
      <c r="CP66" s="310" t="str">
        <f t="shared" si="226"/>
        <v/>
      </c>
      <c r="CQ66" s="61" t="str">
        <f t="shared" si="227"/>
        <v>P</v>
      </c>
      <c r="CR66" s="61" t="str">
        <f t="shared" si="228"/>
        <v>P</v>
      </c>
      <c r="CS66" s="310" t="str">
        <f t="shared" si="25"/>
        <v>D</v>
      </c>
      <c r="CT66" s="242" t="str">
        <f>IF(details!AN66="","",details!AN66)</f>
        <v>b</v>
      </c>
      <c r="CU66" s="83" t="str">
        <f t="shared" si="121"/>
        <v>MATHEMATICS</v>
      </c>
      <c r="CV66" s="242">
        <f>IF(details!AO66="","",details!AO66)</f>
        <v>10</v>
      </c>
      <c r="CW66" s="242">
        <f>IF(details!AP66="","",details!AP66)</f>
        <v>10</v>
      </c>
      <c r="CX66" s="242">
        <f>IF(details!AQ66="","",details!AQ66)</f>
        <v>9</v>
      </c>
      <c r="CY66" s="151">
        <f t="shared" si="122"/>
        <v>29</v>
      </c>
      <c r="CZ66" s="479">
        <f>IF(details!AR66="","",details!AR66)</f>
        <v>1</v>
      </c>
      <c r="DA66" s="242">
        <f>IF(details!AS66="","",details!AS66)</f>
        <v>70</v>
      </c>
      <c r="DB66" s="242" t="str">
        <f>IF(details!AT66="","",details!AT66)</f>
        <v/>
      </c>
      <c r="DC66" s="151">
        <f t="shared" si="123"/>
        <v>70</v>
      </c>
      <c r="DD66" s="482">
        <f t="shared" si="124"/>
        <v>100</v>
      </c>
      <c r="DE66" s="482">
        <f t="shared" si="125"/>
        <v>100</v>
      </c>
      <c r="DF66" s="242">
        <f>IF(details!AU66="","",details!AU66)</f>
        <v>18</v>
      </c>
      <c r="DG66" s="242" t="str">
        <f>IF(details!AV66="","",details!AV66)</f>
        <v/>
      </c>
      <c r="DH66" s="151">
        <f t="shared" si="204"/>
        <v>18</v>
      </c>
      <c r="DI66" s="151">
        <f t="shared" si="205"/>
        <v>118</v>
      </c>
      <c r="DJ66" s="151" t="str">
        <f t="shared" si="126"/>
        <v/>
      </c>
      <c r="DK66" s="304">
        <f t="shared" si="206"/>
        <v>118</v>
      </c>
      <c r="DL66" s="263">
        <f t="shared" si="127"/>
        <v>0</v>
      </c>
      <c r="DM66" s="310" t="str">
        <f t="shared" si="128"/>
        <v/>
      </c>
      <c r="DN66" s="61">
        <f t="shared" si="129"/>
        <v>100</v>
      </c>
      <c r="DO66" s="61" t="str">
        <f t="shared" si="26"/>
        <v/>
      </c>
      <c r="DP66" s="61" t="str">
        <f t="shared" si="27"/>
        <v/>
      </c>
      <c r="DQ66" s="61">
        <f t="shared" si="130"/>
        <v>200</v>
      </c>
      <c r="DR66" s="61" t="str">
        <f t="shared" si="131"/>
        <v/>
      </c>
      <c r="DS66" s="263">
        <f t="shared" si="235"/>
        <v>200</v>
      </c>
      <c r="DT66" s="310" t="str">
        <f t="shared" si="132"/>
        <v/>
      </c>
      <c r="DU66" s="61" t="str">
        <f t="shared" si="133"/>
        <v>S</v>
      </c>
      <c r="DV66" s="61" t="str">
        <f t="shared" si="134"/>
        <v/>
      </c>
      <c r="DW66" s="310" t="str">
        <f t="shared" si="135"/>
        <v>S</v>
      </c>
      <c r="DX66" s="61">
        <f t="shared" si="229"/>
        <v>0</v>
      </c>
      <c r="DY66" s="242" t="str">
        <f>IF(details!AW66="","",details!AW66)</f>
        <v>a</v>
      </c>
      <c r="DZ66" s="83" t="str">
        <f t="shared" si="136"/>
        <v>BIOLOGY</v>
      </c>
      <c r="EA66" s="242">
        <f>IF(details!AX66="","",details!AX66)</f>
        <v>10</v>
      </c>
      <c r="EB66" s="242">
        <f>IF(details!AY66="","",details!AY66)</f>
        <v>10</v>
      </c>
      <c r="EC66" s="242">
        <f>IF(details!AZ66="","",details!AZ66)</f>
        <v>10</v>
      </c>
      <c r="ED66" s="151">
        <f t="shared" si="137"/>
        <v>30</v>
      </c>
      <c r="EE66" s="242" t="str">
        <f>IF(details!BA66="","",details!BA66)</f>
        <v/>
      </c>
      <c r="EF66" s="242">
        <f>IF(details!BB66="","",details!BB66)</f>
        <v>50</v>
      </c>
      <c r="EG66" s="242">
        <f>IF(details!BC66="","",details!BC66)</f>
        <v>20</v>
      </c>
      <c r="EH66" s="151">
        <f t="shared" si="138"/>
        <v>70</v>
      </c>
      <c r="EI66" s="482">
        <f t="shared" si="139"/>
        <v>80</v>
      </c>
      <c r="EJ66" s="482">
        <f t="shared" si="140"/>
        <v>100</v>
      </c>
      <c r="EK66" s="242">
        <f>IF(details!BD66="","",details!BD66)</f>
        <v>70</v>
      </c>
      <c r="EL66" s="242">
        <f>IF(details!BE66="","",details!BE66)</f>
        <v>30</v>
      </c>
      <c r="EM66" s="151">
        <f t="shared" si="141"/>
        <v>100</v>
      </c>
      <c r="EN66" s="151">
        <f t="shared" si="142"/>
        <v>150</v>
      </c>
      <c r="EO66" s="151">
        <f t="shared" si="143"/>
        <v>50</v>
      </c>
      <c r="EP66" s="304">
        <f t="shared" si="144"/>
        <v>200</v>
      </c>
      <c r="EQ66" s="263">
        <f t="shared" si="145"/>
        <v>0</v>
      </c>
      <c r="ER66" s="310">
        <f t="shared" si="146"/>
        <v>0</v>
      </c>
      <c r="ES66" s="61">
        <f t="shared" si="147"/>
        <v>70</v>
      </c>
      <c r="ET66" s="61">
        <f t="shared" si="148"/>
        <v>30</v>
      </c>
      <c r="EU66" s="61">
        <f t="shared" si="149"/>
        <v>20</v>
      </c>
      <c r="EV66" s="61">
        <f t="shared" si="150"/>
        <v>150</v>
      </c>
      <c r="EW66" s="61">
        <f t="shared" si="151"/>
        <v>50</v>
      </c>
      <c r="EX66" s="263">
        <f t="shared" si="152"/>
        <v>200</v>
      </c>
      <c r="EY66" s="310"/>
      <c r="EZ66" s="61" t="str">
        <f t="shared" si="153"/>
        <v>P</v>
      </c>
      <c r="FA66" s="61" t="str">
        <f t="shared" si="154"/>
        <v>P</v>
      </c>
      <c r="FB66" s="310" t="str">
        <f t="shared" si="155"/>
        <v>I</v>
      </c>
      <c r="FC66" s="242">
        <f>IF(details!BF66="","",details!BF66)</f>
        <v>10</v>
      </c>
      <c r="FD66" s="242">
        <f>IF(details!BG66="","",details!BG66)</f>
        <v>10</v>
      </c>
      <c r="FE66" s="242">
        <f>IF(details!BH66="","",details!BH66)</f>
        <v>10</v>
      </c>
      <c r="FF66" s="151">
        <f t="shared" si="156"/>
        <v>30</v>
      </c>
      <c r="FG66" s="242">
        <f>IF(details!BI66="","",details!BI66)</f>
        <v>70</v>
      </c>
      <c r="FH66" s="151">
        <f t="shared" si="157"/>
        <v>100</v>
      </c>
      <c r="FI66" s="242">
        <f>IF(details!BJ66="","",details!BJ66)</f>
        <v>100</v>
      </c>
      <c r="FJ66" s="298">
        <f t="shared" si="158"/>
        <v>200</v>
      </c>
      <c r="FK66" s="310">
        <f t="shared" si="159"/>
        <v>0</v>
      </c>
      <c r="FL66" s="310">
        <f t="shared" si="160"/>
        <v>0</v>
      </c>
      <c r="FM66" s="61">
        <f t="shared" si="161"/>
        <v>200</v>
      </c>
      <c r="FN66" s="310" t="str">
        <f t="shared" si="162"/>
        <v/>
      </c>
      <c r="FO66" s="310" t="str">
        <f t="shared" si="236"/>
        <v>A</v>
      </c>
      <c r="FP66" s="242">
        <f>IF(details!BK66="","",details!BK66)</f>
        <v>30</v>
      </c>
      <c r="FQ66" s="242">
        <f>IF(details!BL66="","",details!BL66)</f>
        <v>30</v>
      </c>
      <c r="FR66" s="242">
        <f>IF(details!BM66="","",details!BM66)</f>
        <v>40</v>
      </c>
      <c r="FS66" s="298">
        <f t="shared" si="163"/>
        <v>100</v>
      </c>
      <c r="FT66" s="310">
        <f t="shared" si="164"/>
        <v>0</v>
      </c>
      <c r="FU66" s="310">
        <f t="shared" si="165"/>
        <v>0</v>
      </c>
      <c r="FV66" s="61">
        <f t="shared" si="166"/>
        <v>100</v>
      </c>
      <c r="FW66" s="310" t="str">
        <f t="shared" si="167"/>
        <v/>
      </c>
      <c r="FX66" s="310" t="str">
        <f t="shared" si="237"/>
        <v>A</v>
      </c>
      <c r="FY66" s="310" t="str">
        <f t="shared" si="238"/>
        <v>D</v>
      </c>
      <c r="FZ66" s="310" t="str">
        <f t="shared" si="239"/>
        <v>D</v>
      </c>
      <c r="GA66" s="310" t="str">
        <f t="shared" si="240"/>
        <v>D</v>
      </c>
      <c r="GB66" s="310" t="str">
        <f t="shared" si="241"/>
        <v>D</v>
      </c>
      <c r="GC66" s="310" t="str">
        <f t="shared" si="242"/>
        <v>S</v>
      </c>
      <c r="GD66" s="310">
        <f t="shared" si="168"/>
        <v>0</v>
      </c>
      <c r="GE66" s="310">
        <f t="shared" si="169"/>
        <v>1</v>
      </c>
      <c r="GF66" s="310">
        <f t="shared" si="170"/>
        <v>0</v>
      </c>
      <c r="GG66" s="310">
        <f t="shared" si="171"/>
        <v>0</v>
      </c>
      <c r="GH66" s="310">
        <f t="shared" si="172"/>
        <v>0</v>
      </c>
      <c r="GI66" s="310" t="str">
        <f t="shared" si="173"/>
        <v/>
      </c>
      <c r="GJ66" s="69" t="str">
        <f t="shared" si="243"/>
        <v>SUPPL.</v>
      </c>
      <c r="GK66" s="63" t="str">
        <f>IF(details!CB66="","",details!CB66)</f>
        <v/>
      </c>
      <c r="GL66" s="64">
        <f>IF(details!CC66="","",details!CC66)</f>
        <v>34</v>
      </c>
      <c r="GM66" s="63" t="str">
        <f>IF(details!CJ66="","",details!CJ66)</f>
        <v/>
      </c>
      <c r="GN66" s="64">
        <f>IF(details!CK66="","",details!CK66)</f>
        <v>24</v>
      </c>
      <c r="GO66" s="63">
        <f>IF(details!CR66="","",details!CR66)</f>
        <v>88</v>
      </c>
      <c r="GP66" s="64" t="str">
        <f>IF(details!CS66="","",details!CS66)</f>
        <v/>
      </c>
      <c r="GQ66" s="63">
        <f>IF(details!CZ66="","",details!CZ66)</f>
        <v>240</v>
      </c>
      <c r="GR66" s="64" t="str">
        <f>IF(details!DA66="","",details!DA66)</f>
        <v/>
      </c>
      <c r="GS66" s="63">
        <f>IF(details!DH66="","",details!DH66)</f>
        <v>340</v>
      </c>
      <c r="GT66" s="64" t="str">
        <f>IF(details!DI66="","",details!DI66)</f>
        <v/>
      </c>
      <c r="GU66" s="274" t="str">
        <f t="shared" si="207"/>
        <v/>
      </c>
      <c r="GV66" s="242" t="str">
        <f t="shared" si="244"/>
        <v>D</v>
      </c>
      <c r="GW66" s="242" t="str">
        <f t="shared" si="174"/>
        <v/>
      </c>
      <c r="GX66" s="353" t="str">
        <f t="shared" si="245"/>
        <v/>
      </c>
      <c r="GY66" s="242" t="str">
        <f t="shared" si="246"/>
        <v>D</v>
      </c>
      <c r="GZ66" s="72" t="str">
        <f t="shared" si="175"/>
        <v/>
      </c>
      <c r="HA66" s="353" t="str">
        <f t="shared" si="247"/>
        <v/>
      </c>
      <c r="HB66" s="73" t="str">
        <f t="shared" si="248"/>
        <v>D</v>
      </c>
      <c r="HC66" s="242" t="str">
        <f t="shared" si="249"/>
        <v/>
      </c>
      <c r="HD66" s="242" t="str">
        <f t="shared" si="250"/>
        <v>D</v>
      </c>
      <c r="HE66" s="242" t="str">
        <f t="shared" si="251"/>
        <v/>
      </c>
      <c r="HF66" s="242" t="str">
        <f t="shared" si="252"/>
        <v/>
      </c>
      <c r="HG66" s="276" t="str">
        <f t="shared" si="253"/>
        <v/>
      </c>
      <c r="HH66" s="242" t="str">
        <f t="shared" si="254"/>
        <v/>
      </c>
      <c r="HI66" s="242" t="str">
        <f t="shared" si="255"/>
        <v/>
      </c>
      <c r="HJ66" s="242" t="str">
        <f t="shared" si="256"/>
        <v/>
      </c>
      <c r="HK66" s="242" t="str">
        <f t="shared" si="257"/>
        <v/>
      </c>
      <c r="HL66" s="353" t="str">
        <f t="shared" si="258"/>
        <v/>
      </c>
      <c r="HM66" s="73" t="str">
        <f t="shared" si="259"/>
        <v>D</v>
      </c>
      <c r="HN66" s="242" t="str">
        <f t="shared" si="260"/>
        <v/>
      </c>
      <c r="HO66" s="242" t="str">
        <f t="shared" si="261"/>
        <v>D</v>
      </c>
      <c r="HP66" s="242" t="str">
        <f t="shared" si="262"/>
        <v/>
      </c>
      <c r="HQ66" s="242" t="str">
        <f t="shared" si="263"/>
        <v/>
      </c>
      <c r="HR66" s="354" t="str">
        <f t="shared" si="264"/>
        <v/>
      </c>
      <c r="HS66" s="302" t="str">
        <f t="shared" si="265"/>
        <v/>
      </c>
      <c r="HT66" s="242" t="str">
        <f t="shared" si="266"/>
        <v/>
      </c>
      <c r="HU66" s="242" t="str">
        <f t="shared" si="267"/>
        <v/>
      </c>
      <c r="HV66" s="242" t="str">
        <f t="shared" si="268"/>
        <v/>
      </c>
      <c r="HW66" s="353" t="str">
        <f t="shared" si="269"/>
        <v/>
      </c>
      <c r="HX66" s="73" t="str">
        <f t="shared" si="270"/>
        <v>S</v>
      </c>
      <c r="HY66" s="242" t="str">
        <f t="shared" si="271"/>
        <v/>
      </c>
      <c r="HZ66" s="242" t="str">
        <f t="shared" si="272"/>
        <v>S</v>
      </c>
      <c r="IA66" s="242" t="str">
        <f t="shared" si="273"/>
        <v/>
      </c>
      <c r="IB66" s="242" t="str">
        <f t="shared" si="274"/>
        <v/>
      </c>
      <c r="IC66" s="242" t="str">
        <f t="shared" si="275"/>
        <v/>
      </c>
      <c r="ID66" s="242" t="str">
        <f t="shared" si="276"/>
        <v/>
      </c>
      <c r="IE66" s="242" t="str">
        <f t="shared" si="277"/>
        <v/>
      </c>
      <c r="IF66" s="242" t="str">
        <f t="shared" si="278"/>
        <v/>
      </c>
      <c r="IG66" s="242" t="str">
        <f t="shared" si="279"/>
        <v/>
      </c>
      <c r="IH66" s="353" t="str">
        <f t="shared" si="280"/>
        <v/>
      </c>
      <c r="II66" s="242" t="str">
        <f t="shared" si="281"/>
        <v>A</v>
      </c>
      <c r="IJ66" s="242" t="str">
        <f t="shared" si="282"/>
        <v>A</v>
      </c>
      <c r="IK66" s="242" t="str">
        <f t="shared" si="283"/>
        <v xml:space="preserve">    </v>
      </c>
      <c r="IL66" s="242" t="str">
        <f t="shared" si="284"/>
        <v xml:space="preserve">    MATHEMATICS</v>
      </c>
      <c r="IM66" s="242" t="str">
        <f t="shared" si="285"/>
        <v xml:space="preserve">    </v>
      </c>
      <c r="IN66" s="242" t="str">
        <f t="shared" si="286"/>
        <v xml:space="preserve">        </v>
      </c>
      <c r="IO66" s="242" t="str">
        <f t="shared" si="287"/>
        <v xml:space="preserve">HINDI COMPULSORY  PHYSICS CHEMISTRY </v>
      </c>
      <c r="IP66" s="242" t="str">
        <f t="shared" si="288"/>
        <v>SUPPL.</v>
      </c>
      <c r="IQ66" s="62">
        <f t="shared" si="295"/>
        <v>898</v>
      </c>
      <c r="IR66" s="68">
        <f t="shared" si="289"/>
        <v>89.8</v>
      </c>
      <c r="IS66" s="242" t="str">
        <f t="shared" si="290"/>
        <v/>
      </c>
      <c r="IT66" s="70" t="str">
        <f t="shared" si="291"/>
        <v/>
      </c>
      <c r="IU66" s="71" t="str" cm="1">
        <f t="array" ref="IU66">IF(IT66="","",SUMPRODUCT((IT66&lt;IT$9:IT$108)/COUNTIF(IT$9:IT$108,IT$9:IT$108)))</f>
        <v/>
      </c>
      <c r="IV66" s="242" t="str">
        <f>IF(OR(IP66="SUPPL.",IP66="RE-EXAM."),'result subject-wise'!AR66,IP66)</f>
        <v/>
      </c>
      <c r="IW66" s="355" t="str">
        <f t="shared" si="292"/>
        <v/>
      </c>
      <c r="IX66" s="356">
        <f t="shared" si="293"/>
        <v>89.8</v>
      </c>
      <c r="IY66" s="242" t="str">
        <f t="shared" si="294"/>
        <v/>
      </c>
      <c r="IZ66" s="240"/>
      <c r="JA66" s="276" t="str">
        <f t="shared" si="177"/>
        <v/>
      </c>
      <c r="JB66" s="357" t="str">
        <f>'full report'!Y1613</f>
        <v/>
      </c>
      <c r="JC66" s="352"/>
      <c r="JD66"/>
      <c r="JK66" s="359"/>
      <c r="JL66" s="359"/>
      <c r="JM66" s="359"/>
      <c r="JN66" s="359"/>
      <c r="JO66" s="359"/>
      <c r="JP66" s="359"/>
      <c r="JQ66" s="359"/>
      <c r="JR66" s="359"/>
    </row>
    <row r="67" spans="1:278" s="276" customFormat="1" ht="13" customHeight="1">
      <c r="A67" s="313" t="str">
        <f>IF(details!A67="","",details!A67)</f>
        <v/>
      </c>
      <c r="B67" s="55" t="str">
        <f>IF(details!B67="","",details!B67)</f>
        <v/>
      </c>
      <c r="C67" s="55" t="str">
        <f>IF(details!C67="","",details!C67)</f>
        <v/>
      </c>
      <c r="D67" s="55" t="str">
        <f>IF(details!D67="","",details!D67)</f>
        <v/>
      </c>
      <c r="E67" s="300">
        <f>IF(details!E67="","",details!E67)</f>
        <v>11159</v>
      </c>
      <c r="F67" s="66" t="str">
        <f>IF(details!F67="","",details!F67)</f>
        <v/>
      </c>
      <c r="G67" s="77" t="str">
        <f>IF(details!G67="","",details!G67)</f>
        <v>A 059</v>
      </c>
      <c r="H67" s="77" t="str">
        <f>IF(details!H67="","",details!H67)</f>
        <v>B 059</v>
      </c>
      <c r="I67" s="77" t="str">
        <f>IF(details!I67="","",details!I67)</f>
        <v>C 059</v>
      </c>
      <c r="J67" s="242">
        <f>IF(details!J67="","",details!J67)</f>
        <v>10</v>
      </c>
      <c r="K67" s="242">
        <f>IF(details!K67="","",details!K67)</f>
        <v>10</v>
      </c>
      <c r="L67" s="242">
        <f>IF(details!L67="","",details!L67)</f>
        <v>8</v>
      </c>
      <c r="M67" s="151">
        <f t="shared" si="93"/>
        <v>28</v>
      </c>
      <c r="N67" s="479">
        <f>IF(details!M67="","",details!M67)</f>
        <v>2</v>
      </c>
      <c r="O67" s="242">
        <f>IF(details!N67="","",details!N67)</f>
        <v>70</v>
      </c>
      <c r="P67" s="151">
        <f t="shared" si="94"/>
        <v>100</v>
      </c>
      <c r="Q67" s="242">
        <f>IF(details!O67="","",details!O67)</f>
        <v>100</v>
      </c>
      <c r="R67" s="298">
        <f t="shared" si="95"/>
        <v>200</v>
      </c>
      <c r="S67" s="310">
        <f t="shared" si="211"/>
        <v>0</v>
      </c>
      <c r="T67" s="61">
        <f t="shared" si="20"/>
        <v>200</v>
      </c>
      <c r="U67" s="310" t="str">
        <f t="shared" si="230"/>
        <v/>
      </c>
      <c r="V67" s="310" t="str">
        <f t="shared" si="21"/>
        <v>P</v>
      </c>
      <c r="W67" s="310" t="str">
        <f t="shared" si="231"/>
        <v>D</v>
      </c>
      <c r="X67" s="242">
        <f>IF(details!P67="","",details!P67)</f>
        <v>10</v>
      </c>
      <c r="Y67" s="242">
        <f>IF(details!Q67="","",details!Q67)</f>
        <v>10</v>
      </c>
      <c r="Z67" s="242">
        <f>IF(details!R67="","",details!R67)</f>
        <v>8</v>
      </c>
      <c r="AA67" s="151">
        <f t="shared" si="96"/>
        <v>28</v>
      </c>
      <c r="AB67" s="479">
        <f>IF(details!S67="","",details!S67)</f>
        <v>2</v>
      </c>
      <c r="AC67" s="242">
        <f>IF(details!T67="","",details!T67)</f>
        <v>70</v>
      </c>
      <c r="AD67" s="151">
        <f t="shared" si="97"/>
        <v>100</v>
      </c>
      <c r="AE67" s="242">
        <f>IF(details!U67="","",details!U67)</f>
        <v>100</v>
      </c>
      <c r="AF67" s="298">
        <f t="shared" si="98"/>
        <v>200</v>
      </c>
      <c r="AG67" s="310">
        <f t="shared" si="210"/>
        <v>0</v>
      </c>
      <c r="AH67" s="61">
        <f t="shared" si="22"/>
        <v>200</v>
      </c>
      <c r="AI67" s="310" t="str">
        <f t="shared" si="232"/>
        <v/>
      </c>
      <c r="AJ67" s="310" t="str">
        <f t="shared" si="99"/>
        <v>P</v>
      </c>
      <c r="AK67" s="310" t="str">
        <f t="shared" si="100"/>
        <v>D</v>
      </c>
      <c r="AL67" s="242" t="str">
        <f>IF(details!V67="","",details!V67)</f>
        <v>b</v>
      </c>
      <c r="AM67" s="83" t="str">
        <f t="shared" si="101"/>
        <v>PHYSICS</v>
      </c>
      <c r="AN67" s="242">
        <f>IF(details!W67="","",details!W67)</f>
        <v>10</v>
      </c>
      <c r="AO67" s="242">
        <f>IF(details!X67="","",details!X67)</f>
        <v>10</v>
      </c>
      <c r="AP67" s="242">
        <f>IF(details!Y67="","",details!Y67)</f>
        <v>9</v>
      </c>
      <c r="AQ67" s="151">
        <f t="shared" si="102"/>
        <v>29</v>
      </c>
      <c r="AR67" s="479">
        <f>IF(details!Z67="","",details!Z67)</f>
        <v>1</v>
      </c>
      <c r="AS67" s="242">
        <f>IF(details!AA67="","",details!AA67)</f>
        <v>30</v>
      </c>
      <c r="AT67" s="242">
        <f>IF(details!AB67="","",details!AB67)</f>
        <v>20</v>
      </c>
      <c r="AU67" s="151">
        <f t="shared" si="103"/>
        <v>50</v>
      </c>
      <c r="AV67" s="482">
        <f t="shared" si="23"/>
        <v>60</v>
      </c>
      <c r="AW67" s="482">
        <f t="shared" si="24"/>
        <v>80</v>
      </c>
      <c r="AX67" s="242">
        <f>IF(details!AC67="","",details!AC67)</f>
        <v>70</v>
      </c>
      <c r="AY67" s="242">
        <f>IF(details!AD67="","",details!AD67)</f>
        <v>30</v>
      </c>
      <c r="AZ67" s="151">
        <f t="shared" si="104"/>
        <v>100</v>
      </c>
      <c r="BA67" s="151">
        <f t="shared" si="105"/>
        <v>130</v>
      </c>
      <c r="BB67" s="151">
        <f t="shared" si="106"/>
        <v>50</v>
      </c>
      <c r="BC67" s="304">
        <f t="shared" si="107"/>
        <v>180</v>
      </c>
      <c r="BD67" s="263">
        <f t="shared" si="108"/>
        <v>0</v>
      </c>
      <c r="BE67" s="310">
        <f t="shared" si="109"/>
        <v>0</v>
      </c>
      <c r="BF67" s="61">
        <f t="shared" si="212"/>
        <v>70</v>
      </c>
      <c r="BG67" s="61">
        <f t="shared" si="110"/>
        <v>30</v>
      </c>
      <c r="BH67" s="61">
        <f t="shared" si="111"/>
        <v>20</v>
      </c>
      <c r="BI67" s="61">
        <f t="shared" si="213"/>
        <v>150</v>
      </c>
      <c r="BJ67" s="61">
        <f t="shared" si="214"/>
        <v>50</v>
      </c>
      <c r="BK67" s="263">
        <f t="shared" si="215"/>
        <v>200</v>
      </c>
      <c r="BL67" s="310" t="str">
        <f t="shared" si="216"/>
        <v/>
      </c>
      <c r="BM67" s="61" t="str">
        <f t="shared" si="217"/>
        <v>P</v>
      </c>
      <c r="BN67" s="61" t="str">
        <f t="shared" si="218"/>
        <v>P</v>
      </c>
      <c r="BO67" s="310" t="str">
        <f t="shared" si="219"/>
        <v>D</v>
      </c>
      <c r="BP67" s="242" t="str">
        <f>IF(details!AE67="","",details!AE67)</f>
        <v>b</v>
      </c>
      <c r="BQ67" s="83" t="str">
        <f t="shared" si="112"/>
        <v>CHEMISTRY</v>
      </c>
      <c r="BR67" s="242">
        <f>IF(details!AF67="","",details!AF67)</f>
        <v>10</v>
      </c>
      <c r="BS67" s="242">
        <f>IF(details!AG67="","",details!AG67)</f>
        <v>10</v>
      </c>
      <c r="BT67" s="242">
        <f>IF(details!AH67="","",details!AH67)</f>
        <v>9</v>
      </c>
      <c r="BU67" s="151">
        <f t="shared" si="113"/>
        <v>29</v>
      </c>
      <c r="BV67" s="479">
        <f>IF(details!AI67="","",details!AI67)</f>
        <v>1</v>
      </c>
      <c r="BW67" s="242">
        <f>IF(details!AJ67="","",details!AJ67)</f>
        <v>50</v>
      </c>
      <c r="BX67" s="242">
        <f>IF(details!AK67="","",details!AK67)</f>
        <v>20</v>
      </c>
      <c r="BY67" s="151">
        <f t="shared" si="114"/>
        <v>70</v>
      </c>
      <c r="BZ67" s="482">
        <f t="shared" si="115"/>
        <v>80</v>
      </c>
      <c r="CA67" s="482">
        <f t="shared" si="116"/>
        <v>100</v>
      </c>
      <c r="CB67" s="242">
        <f>IF(details!AL67="","",details!AL67)</f>
        <v>70</v>
      </c>
      <c r="CC67" s="242">
        <f>IF(details!AM67="","",details!AM67)</f>
        <v>30</v>
      </c>
      <c r="CD67" s="151">
        <f t="shared" si="117"/>
        <v>100</v>
      </c>
      <c r="CE67" s="151">
        <f t="shared" si="118"/>
        <v>150</v>
      </c>
      <c r="CF67" s="151">
        <f t="shared" si="119"/>
        <v>50</v>
      </c>
      <c r="CG67" s="304">
        <f t="shared" si="233"/>
        <v>200</v>
      </c>
      <c r="CH67" s="263">
        <f t="shared" si="220"/>
        <v>0</v>
      </c>
      <c r="CI67" s="310">
        <f t="shared" si="221"/>
        <v>0</v>
      </c>
      <c r="CJ67" s="61">
        <f t="shared" si="222"/>
        <v>70</v>
      </c>
      <c r="CK67" s="61">
        <f t="shared" si="234"/>
        <v>30</v>
      </c>
      <c r="CL67" s="61">
        <f t="shared" si="120"/>
        <v>20</v>
      </c>
      <c r="CM67" s="61">
        <f t="shared" si="223"/>
        <v>150</v>
      </c>
      <c r="CN67" s="61">
        <f t="shared" si="224"/>
        <v>50</v>
      </c>
      <c r="CO67" s="263">
        <f t="shared" si="225"/>
        <v>200</v>
      </c>
      <c r="CP67" s="310" t="str">
        <f t="shared" si="226"/>
        <v/>
      </c>
      <c r="CQ67" s="61" t="str">
        <f t="shared" si="227"/>
        <v>P</v>
      </c>
      <c r="CR67" s="61" t="str">
        <f t="shared" si="228"/>
        <v>P</v>
      </c>
      <c r="CS67" s="310" t="str">
        <f t="shared" si="25"/>
        <v>D</v>
      </c>
      <c r="CT67" s="242" t="str">
        <f>IF(details!AN67="","",details!AN67)</f>
        <v>b</v>
      </c>
      <c r="CU67" s="83" t="str">
        <f t="shared" si="121"/>
        <v>MATHEMATICS</v>
      </c>
      <c r="CV67" s="242">
        <f>IF(details!AO67="","",details!AO67)</f>
        <v>10</v>
      </c>
      <c r="CW67" s="242">
        <f>IF(details!AP67="","",details!AP67)</f>
        <v>10</v>
      </c>
      <c r="CX67" s="242">
        <f>IF(details!AQ67="","",details!AQ67)</f>
        <v>9</v>
      </c>
      <c r="CY67" s="151">
        <f t="shared" si="122"/>
        <v>29</v>
      </c>
      <c r="CZ67" s="479">
        <f>IF(details!AR67="","",details!AR67)</f>
        <v>1</v>
      </c>
      <c r="DA67" s="242">
        <f>IF(details!AS67="","",details!AS67)</f>
        <v>70</v>
      </c>
      <c r="DB67" s="242" t="str">
        <f>IF(details!AT67="","",details!AT67)</f>
        <v/>
      </c>
      <c r="DC67" s="151">
        <f t="shared" si="123"/>
        <v>70</v>
      </c>
      <c r="DD67" s="482">
        <f t="shared" si="124"/>
        <v>100</v>
      </c>
      <c r="DE67" s="482">
        <f t="shared" si="125"/>
        <v>100</v>
      </c>
      <c r="DF67" s="242">
        <f>IF(details!AU67="","",details!AU67)</f>
        <v>18</v>
      </c>
      <c r="DG67" s="242" t="str">
        <f>IF(details!AV67="","",details!AV67)</f>
        <v/>
      </c>
      <c r="DH67" s="151">
        <f t="shared" si="204"/>
        <v>18</v>
      </c>
      <c r="DI67" s="151">
        <f t="shared" si="205"/>
        <v>118</v>
      </c>
      <c r="DJ67" s="151" t="str">
        <f t="shared" si="126"/>
        <v/>
      </c>
      <c r="DK67" s="304">
        <f t="shared" si="206"/>
        <v>118</v>
      </c>
      <c r="DL67" s="263">
        <f t="shared" si="127"/>
        <v>0</v>
      </c>
      <c r="DM67" s="310" t="str">
        <f t="shared" si="128"/>
        <v/>
      </c>
      <c r="DN67" s="61">
        <f t="shared" si="129"/>
        <v>100</v>
      </c>
      <c r="DO67" s="61" t="str">
        <f t="shared" si="26"/>
        <v/>
      </c>
      <c r="DP67" s="61" t="str">
        <f t="shared" si="27"/>
        <v/>
      </c>
      <c r="DQ67" s="61">
        <f t="shared" si="130"/>
        <v>200</v>
      </c>
      <c r="DR67" s="61" t="str">
        <f t="shared" si="131"/>
        <v/>
      </c>
      <c r="DS67" s="263">
        <f t="shared" si="235"/>
        <v>200</v>
      </c>
      <c r="DT67" s="310" t="str">
        <f t="shared" si="132"/>
        <v/>
      </c>
      <c r="DU67" s="61" t="str">
        <f t="shared" si="133"/>
        <v>S</v>
      </c>
      <c r="DV67" s="61" t="str">
        <f t="shared" si="134"/>
        <v/>
      </c>
      <c r="DW67" s="310" t="str">
        <f t="shared" si="135"/>
        <v>S</v>
      </c>
      <c r="DX67" s="61">
        <f t="shared" si="229"/>
        <v>0</v>
      </c>
      <c r="DY67" s="242" t="str">
        <f>IF(details!AW67="","",details!AW67)</f>
        <v>a</v>
      </c>
      <c r="DZ67" s="83" t="str">
        <f t="shared" si="136"/>
        <v>BIOLOGY</v>
      </c>
      <c r="EA67" s="242">
        <f>IF(details!AX67="","",details!AX67)</f>
        <v>10</v>
      </c>
      <c r="EB67" s="242">
        <f>IF(details!AY67="","",details!AY67)</f>
        <v>10</v>
      </c>
      <c r="EC67" s="242">
        <f>IF(details!AZ67="","",details!AZ67)</f>
        <v>10</v>
      </c>
      <c r="ED67" s="151">
        <f t="shared" si="137"/>
        <v>30</v>
      </c>
      <c r="EE67" s="242" t="str">
        <f>IF(details!BA67="","",details!BA67)</f>
        <v/>
      </c>
      <c r="EF67" s="242">
        <f>IF(details!BB67="","",details!BB67)</f>
        <v>50</v>
      </c>
      <c r="EG67" s="242">
        <f>IF(details!BC67="","",details!BC67)</f>
        <v>20</v>
      </c>
      <c r="EH67" s="151">
        <f t="shared" si="138"/>
        <v>70</v>
      </c>
      <c r="EI67" s="482">
        <f t="shared" si="139"/>
        <v>80</v>
      </c>
      <c r="EJ67" s="482">
        <f t="shared" si="140"/>
        <v>100</v>
      </c>
      <c r="EK67" s="242">
        <f>IF(details!BD67="","",details!BD67)</f>
        <v>70</v>
      </c>
      <c r="EL67" s="242">
        <f>IF(details!BE67="","",details!BE67)</f>
        <v>30</v>
      </c>
      <c r="EM67" s="151">
        <f t="shared" si="141"/>
        <v>100</v>
      </c>
      <c r="EN67" s="151">
        <f t="shared" si="142"/>
        <v>150</v>
      </c>
      <c r="EO67" s="151">
        <f t="shared" si="143"/>
        <v>50</v>
      </c>
      <c r="EP67" s="304">
        <f t="shared" si="144"/>
        <v>200</v>
      </c>
      <c r="EQ67" s="263">
        <f t="shared" si="145"/>
        <v>0</v>
      </c>
      <c r="ER67" s="310">
        <f t="shared" si="146"/>
        <v>0</v>
      </c>
      <c r="ES67" s="61">
        <f t="shared" si="147"/>
        <v>70</v>
      </c>
      <c r="ET67" s="61">
        <f t="shared" si="148"/>
        <v>30</v>
      </c>
      <c r="EU67" s="61">
        <f t="shared" si="149"/>
        <v>20</v>
      </c>
      <c r="EV67" s="61">
        <f t="shared" si="150"/>
        <v>150</v>
      </c>
      <c r="EW67" s="61">
        <f t="shared" si="151"/>
        <v>50</v>
      </c>
      <c r="EX67" s="263">
        <f t="shared" si="152"/>
        <v>200</v>
      </c>
      <c r="EY67" s="310"/>
      <c r="EZ67" s="61" t="str">
        <f t="shared" si="153"/>
        <v>P</v>
      </c>
      <c r="FA67" s="61" t="str">
        <f t="shared" si="154"/>
        <v>P</v>
      </c>
      <c r="FB67" s="310" t="str">
        <f t="shared" si="155"/>
        <v>I</v>
      </c>
      <c r="FC67" s="242">
        <f>IF(details!BF67="","",details!BF67)</f>
        <v>10</v>
      </c>
      <c r="FD67" s="242">
        <f>IF(details!BG67="","",details!BG67)</f>
        <v>10</v>
      </c>
      <c r="FE67" s="242">
        <f>IF(details!BH67="","",details!BH67)</f>
        <v>10</v>
      </c>
      <c r="FF67" s="151">
        <f t="shared" si="156"/>
        <v>30</v>
      </c>
      <c r="FG67" s="242">
        <f>IF(details!BI67="","",details!BI67)</f>
        <v>70</v>
      </c>
      <c r="FH67" s="151">
        <f t="shared" si="157"/>
        <v>100</v>
      </c>
      <c r="FI67" s="242">
        <f>IF(details!BJ67="","",details!BJ67)</f>
        <v>100</v>
      </c>
      <c r="FJ67" s="298">
        <f t="shared" si="158"/>
        <v>200</v>
      </c>
      <c r="FK67" s="310">
        <f t="shared" si="159"/>
        <v>0</v>
      </c>
      <c r="FL67" s="310">
        <f t="shared" si="160"/>
        <v>0</v>
      </c>
      <c r="FM67" s="61">
        <f t="shared" si="161"/>
        <v>200</v>
      </c>
      <c r="FN67" s="310" t="str">
        <f t="shared" si="162"/>
        <v/>
      </c>
      <c r="FO67" s="310" t="str">
        <f t="shared" si="236"/>
        <v>A</v>
      </c>
      <c r="FP67" s="242">
        <f>IF(details!BK67="","",details!BK67)</f>
        <v>30</v>
      </c>
      <c r="FQ67" s="242">
        <f>IF(details!BL67="","",details!BL67)</f>
        <v>30</v>
      </c>
      <c r="FR67" s="242">
        <f>IF(details!BM67="","",details!BM67)</f>
        <v>40</v>
      </c>
      <c r="FS67" s="298">
        <f t="shared" si="163"/>
        <v>100</v>
      </c>
      <c r="FT67" s="310">
        <f t="shared" si="164"/>
        <v>0</v>
      </c>
      <c r="FU67" s="310">
        <f t="shared" si="165"/>
        <v>0</v>
      </c>
      <c r="FV67" s="61">
        <f t="shared" si="166"/>
        <v>100</v>
      </c>
      <c r="FW67" s="310" t="str">
        <f t="shared" si="167"/>
        <v/>
      </c>
      <c r="FX67" s="310" t="str">
        <f t="shared" si="237"/>
        <v>A</v>
      </c>
      <c r="FY67" s="310" t="str">
        <f t="shared" si="238"/>
        <v>D</v>
      </c>
      <c r="FZ67" s="310" t="str">
        <f t="shared" si="239"/>
        <v>D</v>
      </c>
      <c r="GA67" s="310" t="str">
        <f t="shared" si="240"/>
        <v>D</v>
      </c>
      <c r="GB67" s="310" t="str">
        <f t="shared" si="241"/>
        <v>D</v>
      </c>
      <c r="GC67" s="310" t="str">
        <f t="shared" si="242"/>
        <v>S</v>
      </c>
      <c r="GD67" s="310">
        <f t="shared" si="168"/>
        <v>0</v>
      </c>
      <c r="GE67" s="310">
        <f t="shared" si="169"/>
        <v>1</v>
      </c>
      <c r="GF67" s="310">
        <f t="shared" si="170"/>
        <v>0</v>
      </c>
      <c r="GG67" s="310">
        <f t="shared" si="171"/>
        <v>0</v>
      </c>
      <c r="GH67" s="310">
        <f t="shared" si="172"/>
        <v>0</v>
      </c>
      <c r="GI67" s="310" t="str">
        <f t="shared" si="173"/>
        <v/>
      </c>
      <c r="GJ67" s="69" t="str">
        <f t="shared" si="243"/>
        <v>SUPPL.</v>
      </c>
      <c r="GK67" s="63" t="str">
        <f>IF(details!CB67="","",details!CB67)</f>
        <v/>
      </c>
      <c r="GL67" s="64">
        <f>IF(details!CC67="","",details!CC67)</f>
        <v>34</v>
      </c>
      <c r="GM67" s="63" t="str">
        <f>IF(details!CJ67="","",details!CJ67)</f>
        <v/>
      </c>
      <c r="GN67" s="64">
        <f>IF(details!CK67="","",details!CK67)</f>
        <v>24</v>
      </c>
      <c r="GO67" s="63">
        <f>IF(details!CR67="","",details!CR67)</f>
        <v>88</v>
      </c>
      <c r="GP67" s="64" t="str">
        <f>IF(details!CS67="","",details!CS67)</f>
        <v/>
      </c>
      <c r="GQ67" s="63">
        <f>IF(details!CZ67="","",details!CZ67)</f>
        <v>240</v>
      </c>
      <c r="GR67" s="64" t="str">
        <f>IF(details!DA67="","",details!DA67)</f>
        <v/>
      </c>
      <c r="GS67" s="63">
        <f>IF(details!DH67="","",details!DH67)</f>
        <v>340</v>
      </c>
      <c r="GT67" s="64" t="str">
        <f>IF(details!DI67="","",details!DI67)</f>
        <v/>
      </c>
      <c r="GU67" s="274" t="str">
        <f t="shared" si="207"/>
        <v/>
      </c>
      <c r="GV67" s="242" t="str">
        <f t="shared" si="244"/>
        <v>D</v>
      </c>
      <c r="GW67" s="242" t="str">
        <f t="shared" si="174"/>
        <v/>
      </c>
      <c r="GX67" s="353" t="str">
        <f t="shared" si="245"/>
        <v/>
      </c>
      <c r="GY67" s="242" t="str">
        <f t="shared" si="246"/>
        <v>D</v>
      </c>
      <c r="GZ67" s="72" t="str">
        <f t="shared" si="175"/>
        <v/>
      </c>
      <c r="HA67" s="353" t="str">
        <f t="shared" si="247"/>
        <v/>
      </c>
      <c r="HB67" s="73" t="str">
        <f t="shared" si="248"/>
        <v>D</v>
      </c>
      <c r="HC67" s="242" t="str">
        <f t="shared" si="249"/>
        <v/>
      </c>
      <c r="HD67" s="242" t="str">
        <f t="shared" si="250"/>
        <v>D</v>
      </c>
      <c r="HE67" s="242" t="str">
        <f t="shared" si="251"/>
        <v/>
      </c>
      <c r="HF67" s="242" t="str">
        <f t="shared" si="252"/>
        <v/>
      </c>
      <c r="HG67" s="276" t="str">
        <f t="shared" si="253"/>
        <v/>
      </c>
      <c r="HH67" s="242" t="str">
        <f t="shared" si="254"/>
        <v/>
      </c>
      <c r="HI67" s="242" t="str">
        <f t="shared" si="255"/>
        <v/>
      </c>
      <c r="HJ67" s="242" t="str">
        <f t="shared" si="256"/>
        <v/>
      </c>
      <c r="HK67" s="242" t="str">
        <f t="shared" si="257"/>
        <v/>
      </c>
      <c r="HL67" s="353" t="str">
        <f t="shared" si="258"/>
        <v/>
      </c>
      <c r="HM67" s="73" t="str">
        <f t="shared" si="259"/>
        <v>D</v>
      </c>
      <c r="HN67" s="242" t="str">
        <f t="shared" si="260"/>
        <v/>
      </c>
      <c r="HO67" s="242" t="str">
        <f t="shared" si="261"/>
        <v>D</v>
      </c>
      <c r="HP67" s="242" t="str">
        <f t="shared" si="262"/>
        <v/>
      </c>
      <c r="HQ67" s="242" t="str">
        <f t="shared" si="263"/>
        <v/>
      </c>
      <c r="HR67" s="354" t="str">
        <f t="shared" si="264"/>
        <v/>
      </c>
      <c r="HS67" s="302" t="str">
        <f t="shared" si="265"/>
        <v/>
      </c>
      <c r="HT67" s="242" t="str">
        <f t="shared" si="266"/>
        <v/>
      </c>
      <c r="HU67" s="242" t="str">
        <f t="shared" si="267"/>
        <v/>
      </c>
      <c r="HV67" s="242" t="str">
        <f t="shared" si="268"/>
        <v/>
      </c>
      <c r="HW67" s="353" t="str">
        <f t="shared" si="269"/>
        <v/>
      </c>
      <c r="HX67" s="73" t="str">
        <f t="shared" si="270"/>
        <v>S</v>
      </c>
      <c r="HY67" s="242" t="str">
        <f t="shared" si="271"/>
        <v/>
      </c>
      <c r="HZ67" s="242" t="str">
        <f t="shared" si="272"/>
        <v>S</v>
      </c>
      <c r="IA67" s="242" t="str">
        <f t="shared" si="273"/>
        <v/>
      </c>
      <c r="IB67" s="242" t="str">
        <f t="shared" si="274"/>
        <v/>
      </c>
      <c r="IC67" s="242" t="str">
        <f t="shared" si="275"/>
        <v/>
      </c>
      <c r="ID67" s="242" t="str">
        <f t="shared" si="276"/>
        <v/>
      </c>
      <c r="IE67" s="242" t="str">
        <f t="shared" si="277"/>
        <v/>
      </c>
      <c r="IF67" s="242" t="str">
        <f t="shared" si="278"/>
        <v/>
      </c>
      <c r="IG67" s="242" t="str">
        <f t="shared" si="279"/>
        <v/>
      </c>
      <c r="IH67" s="353" t="str">
        <f t="shared" si="280"/>
        <v/>
      </c>
      <c r="II67" s="242" t="str">
        <f t="shared" si="281"/>
        <v>A</v>
      </c>
      <c r="IJ67" s="242" t="str">
        <f t="shared" si="282"/>
        <v>A</v>
      </c>
      <c r="IK67" s="242" t="str">
        <f t="shared" si="283"/>
        <v xml:space="preserve">    </v>
      </c>
      <c r="IL67" s="242" t="str">
        <f t="shared" si="284"/>
        <v xml:space="preserve">    MATHEMATICS</v>
      </c>
      <c r="IM67" s="242" t="str">
        <f t="shared" si="285"/>
        <v xml:space="preserve">    </v>
      </c>
      <c r="IN67" s="242" t="str">
        <f t="shared" si="286"/>
        <v xml:space="preserve">        </v>
      </c>
      <c r="IO67" s="242" t="str">
        <f t="shared" si="287"/>
        <v xml:space="preserve">HINDI COMPULSORY  PHYSICS CHEMISTRY </v>
      </c>
      <c r="IP67" s="242" t="str">
        <f t="shared" si="288"/>
        <v>SUPPL.</v>
      </c>
      <c r="IQ67" s="62">
        <f t="shared" si="295"/>
        <v>898</v>
      </c>
      <c r="IR67" s="68">
        <f t="shared" si="289"/>
        <v>89.8</v>
      </c>
      <c r="IS67" s="242" t="str">
        <f t="shared" si="290"/>
        <v/>
      </c>
      <c r="IT67" s="70" t="str">
        <f t="shared" si="291"/>
        <v/>
      </c>
      <c r="IU67" s="71" t="str" cm="1">
        <f t="array" ref="IU67">IF(IT67="","",SUMPRODUCT((IT67&lt;IT$9:IT$108)/COUNTIF(IT$9:IT$108,IT$9:IT$108)))</f>
        <v/>
      </c>
      <c r="IV67" s="242" t="str">
        <f>IF(OR(IP67="SUPPL.",IP67="RE-EXAM."),'result subject-wise'!AR67,IP67)</f>
        <v/>
      </c>
      <c r="IW67" s="355" t="str">
        <f t="shared" si="292"/>
        <v/>
      </c>
      <c r="IX67" s="356">
        <f t="shared" si="293"/>
        <v>89.8</v>
      </c>
      <c r="IY67" s="242" t="str">
        <f t="shared" si="294"/>
        <v/>
      </c>
      <c r="IZ67" s="240"/>
      <c r="JA67" s="276" t="str">
        <f t="shared" si="177"/>
        <v/>
      </c>
      <c r="JB67" s="357" t="str">
        <f>'full report'!Y1641</f>
        <v/>
      </c>
      <c r="JC67" s="352"/>
      <c r="JD67"/>
      <c r="JK67" s="359"/>
      <c r="JL67" s="359"/>
      <c r="JM67" s="359"/>
      <c r="JN67" s="359"/>
      <c r="JO67" s="359"/>
      <c r="JP67" s="359"/>
      <c r="JQ67" s="359"/>
      <c r="JR67" s="359"/>
    </row>
    <row r="68" spans="1:278" s="276" customFormat="1" ht="13" customHeight="1">
      <c r="A68" s="313" t="str">
        <f>IF(details!A68="","",details!A68)</f>
        <v/>
      </c>
      <c r="B68" s="55" t="str">
        <f>IF(details!B68="","",details!B68)</f>
        <v/>
      </c>
      <c r="C68" s="55" t="str">
        <f>IF(details!C68="","",details!C68)</f>
        <v/>
      </c>
      <c r="D68" s="55" t="str">
        <f>IF(details!D68="","",details!D68)</f>
        <v/>
      </c>
      <c r="E68" s="300">
        <f>IF(details!E68="","",details!E68)</f>
        <v>11160</v>
      </c>
      <c r="F68" s="66" t="str">
        <f>IF(details!F68="","",details!F68)</f>
        <v/>
      </c>
      <c r="G68" s="77" t="str">
        <f>IF(details!G68="","",details!G68)</f>
        <v>A 060</v>
      </c>
      <c r="H68" s="77" t="str">
        <f>IF(details!H68="","",details!H68)</f>
        <v>B 060</v>
      </c>
      <c r="I68" s="77" t="str">
        <f>IF(details!I68="","",details!I68)</f>
        <v>C 060</v>
      </c>
      <c r="J68" s="242">
        <f>IF(details!J68="","",details!J68)</f>
        <v>10</v>
      </c>
      <c r="K68" s="242">
        <f>IF(details!K68="","",details!K68)</f>
        <v>10</v>
      </c>
      <c r="L68" s="242">
        <f>IF(details!L68="","",details!L68)</f>
        <v>8</v>
      </c>
      <c r="M68" s="151">
        <f t="shared" si="93"/>
        <v>28</v>
      </c>
      <c r="N68" s="479">
        <f>IF(details!M68="","",details!M68)</f>
        <v>2</v>
      </c>
      <c r="O68" s="242">
        <f>IF(details!N68="","",details!N68)</f>
        <v>70</v>
      </c>
      <c r="P68" s="151">
        <f t="shared" si="94"/>
        <v>100</v>
      </c>
      <c r="Q68" s="242">
        <f>IF(details!O68="","",details!O68)</f>
        <v>100</v>
      </c>
      <c r="R68" s="298">
        <f t="shared" si="95"/>
        <v>200</v>
      </c>
      <c r="S68" s="310">
        <f t="shared" si="211"/>
        <v>0</v>
      </c>
      <c r="T68" s="61">
        <f t="shared" si="20"/>
        <v>200</v>
      </c>
      <c r="U68" s="310" t="str">
        <f t="shared" si="230"/>
        <v/>
      </c>
      <c r="V68" s="310" t="str">
        <f t="shared" si="21"/>
        <v>P</v>
      </c>
      <c r="W68" s="310" t="str">
        <f t="shared" si="231"/>
        <v>D</v>
      </c>
      <c r="X68" s="242">
        <f>IF(details!P68="","",details!P68)</f>
        <v>10</v>
      </c>
      <c r="Y68" s="242">
        <f>IF(details!Q68="","",details!Q68)</f>
        <v>10</v>
      </c>
      <c r="Z68" s="242">
        <f>IF(details!R68="","",details!R68)</f>
        <v>8</v>
      </c>
      <c r="AA68" s="151">
        <f t="shared" si="96"/>
        <v>28</v>
      </c>
      <c r="AB68" s="479">
        <f>IF(details!S68="","",details!S68)</f>
        <v>2</v>
      </c>
      <c r="AC68" s="242">
        <f>IF(details!T68="","",details!T68)</f>
        <v>70</v>
      </c>
      <c r="AD68" s="151">
        <f t="shared" si="97"/>
        <v>100</v>
      </c>
      <c r="AE68" s="242">
        <f>IF(details!U68="","",details!U68)</f>
        <v>100</v>
      </c>
      <c r="AF68" s="298">
        <f t="shared" si="98"/>
        <v>200</v>
      </c>
      <c r="AG68" s="310">
        <f t="shared" si="210"/>
        <v>0</v>
      </c>
      <c r="AH68" s="61">
        <f t="shared" si="22"/>
        <v>200</v>
      </c>
      <c r="AI68" s="310" t="str">
        <f t="shared" si="232"/>
        <v/>
      </c>
      <c r="AJ68" s="310" t="str">
        <f t="shared" si="99"/>
        <v>P</v>
      </c>
      <c r="AK68" s="310" t="str">
        <f t="shared" si="100"/>
        <v>D</v>
      </c>
      <c r="AL68" s="242" t="str">
        <f>IF(details!V68="","",details!V68)</f>
        <v>b</v>
      </c>
      <c r="AM68" s="83" t="str">
        <f t="shared" si="101"/>
        <v>PHYSICS</v>
      </c>
      <c r="AN68" s="242">
        <f>IF(details!W68="","",details!W68)</f>
        <v>10</v>
      </c>
      <c r="AO68" s="242">
        <f>IF(details!X68="","",details!X68)</f>
        <v>10</v>
      </c>
      <c r="AP68" s="242">
        <f>IF(details!Y68="","",details!Y68)</f>
        <v>9</v>
      </c>
      <c r="AQ68" s="151">
        <f t="shared" si="102"/>
        <v>29</v>
      </c>
      <c r="AR68" s="479">
        <f>IF(details!Z68="","",details!Z68)</f>
        <v>1</v>
      </c>
      <c r="AS68" s="242">
        <f>IF(details!AA68="","",details!AA68)</f>
        <v>30</v>
      </c>
      <c r="AT68" s="242">
        <f>IF(details!AB68="","",details!AB68)</f>
        <v>20</v>
      </c>
      <c r="AU68" s="151">
        <f t="shared" si="103"/>
        <v>50</v>
      </c>
      <c r="AV68" s="482">
        <f t="shared" si="23"/>
        <v>60</v>
      </c>
      <c r="AW68" s="482">
        <f t="shared" si="24"/>
        <v>80</v>
      </c>
      <c r="AX68" s="242">
        <f>IF(details!AC68="","",details!AC68)</f>
        <v>70</v>
      </c>
      <c r="AY68" s="242">
        <f>IF(details!AD68="","",details!AD68)</f>
        <v>30</v>
      </c>
      <c r="AZ68" s="151">
        <f t="shared" si="104"/>
        <v>100</v>
      </c>
      <c r="BA68" s="151">
        <f t="shared" si="105"/>
        <v>130</v>
      </c>
      <c r="BB68" s="151">
        <f t="shared" si="106"/>
        <v>50</v>
      </c>
      <c r="BC68" s="304">
        <f t="shared" si="107"/>
        <v>180</v>
      </c>
      <c r="BD68" s="263">
        <f t="shared" si="108"/>
        <v>0</v>
      </c>
      <c r="BE68" s="310">
        <f t="shared" si="109"/>
        <v>0</v>
      </c>
      <c r="BF68" s="61">
        <f t="shared" si="212"/>
        <v>70</v>
      </c>
      <c r="BG68" s="61">
        <f t="shared" si="110"/>
        <v>30</v>
      </c>
      <c r="BH68" s="61">
        <f t="shared" si="111"/>
        <v>20</v>
      </c>
      <c r="BI68" s="61">
        <f t="shared" si="213"/>
        <v>150</v>
      </c>
      <c r="BJ68" s="61">
        <f t="shared" si="214"/>
        <v>50</v>
      </c>
      <c r="BK68" s="263">
        <f t="shared" si="215"/>
        <v>200</v>
      </c>
      <c r="BL68" s="310" t="str">
        <f t="shared" si="216"/>
        <v/>
      </c>
      <c r="BM68" s="61" t="str">
        <f t="shared" si="217"/>
        <v>P</v>
      </c>
      <c r="BN68" s="61" t="str">
        <f t="shared" si="218"/>
        <v>P</v>
      </c>
      <c r="BO68" s="310" t="str">
        <f t="shared" si="219"/>
        <v>D</v>
      </c>
      <c r="BP68" s="242" t="str">
        <f>IF(details!AE68="","",details!AE68)</f>
        <v>b</v>
      </c>
      <c r="BQ68" s="83" t="str">
        <f t="shared" si="112"/>
        <v>CHEMISTRY</v>
      </c>
      <c r="BR68" s="242">
        <f>IF(details!AF68="","",details!AF68)</f>
        <v>10</v>
      </c>
      <c r="BS68" s="242">
        <f>IF(details!AG68="","",details!AG68)</f>
        <v>10</v>
      </c>
      <c r="BT68" s="242">
        <f>IF(details!AH68="","",details!AH68)</f>
        <v>9</v>
      </c>
      <c r="BU68" s="151">
        <f t="shared" si="113"/>
        <v>29</v>
      </c>
      <c r="BV68" s="479">
        <f>IF(details!AI68="","",details!AI68)</f>
        <v>1</v>
      </c>
      <c r="BW68" s="242">
        <f>IF(details!AJ68="","",details!AJ68)</f>
        <v>50</v>
      </c>
      <c r="BX68" s="242">
        <f>IF(details!AK68="","",details!AK68)</f>
        <v>20</v>
      </c>
      <c r="BY68" s="151">
        <f t="shared" si="114"/>
        <v>70</v>
      </c>
      <c r="BZ68" s="482">
        <f t="shared" si="115"/>
        <v>80</v>
      </c>
      <c r="CA68" s="482">
        <f t="shared" si="116"/>
        <v>100</v>
      </c>
      <c r="CB68" s="242">
        <f>IF(details!AL68="","",details!AL68)</f>
        <v>70</v>
      </c>
      <c r="CC68" s="242">
        <f>IF(details!AM68="","",details!AM68)</f>
        <v>30</v>
      </c>
      <c r="CD68" s="151">
        <f t="shared" si="117"/>
        <v>100</v>
      </c>
      <c r="CE68" s="151">
        <f t="shared" si="118"/>
        <v>150</v>
      </c>
      <c r="CF68" s="151">
        <f t="shared" si="119"/>
        <v>50</v>
      </c>
      <c r="CG68" s="304">
        <f t="shared" si="233"/>
        <v>200</v>
      </c>
      <c r="CH68" s="263">
        <f t="shared" si="220"/>
        <v>0</v>
      </c>
      <c r="CI68" s="310">
        <f t="shared" si="221"/>
        <v>0</v>
      </c>
      <c r="CJ68" s="61">
        <f t="shared" si="222"/>
        <v>70</v>
      </c>
      <c r="CK68" s="61">
        <f t="shared" si="234"/>
        <v>30</v>
      </c>
      <c r="CL68" s="61">
        <f t="shared" si="120"/>
        <v>20</v>
      </c>
      <c r="CM68" s="61">
        <f t="shared" si="223"/>
        <v>150</v>
      </c>
      <c r="CN68" s="61">
        <f t="shared" si="224"/>
        <v>50</v>
      </c>
      <c r="CO68" s="263">
        <f t="shared" si="225"/>
        <v>200</v>
      </c>
      <c r="CP68" s="310" t="str">
        <f t="shared" si="226"/>
        <v/>
      </c>
      <c r="CQ68" s="61" t="str">
        <f t="shared" si="227"/>
        <v>P</v>
      </c>
      <c r="CR68" s="61" t="str">
        <f t="shared" si="228"/>
        <v>P</v>
      </c>
      <c r="CS68" s="310" t="str">
        <f t="shared" si="25"/>
        <v>D</v>
      </c>
      <c r="CT68" s="242" t="str">
        <f>IF(details!AN68="","",details!AN68)</f>
        <v>b</v>
      </c>
      <c r="CU68" s="83" t="str">
        <f t="shared" si="121"/>
        <v>MATHEMATICS</v>
      </c>
      <c r="CV68" s="242">
        <f>IF(details!AO68="","",details!AO68)</f>
        <v>10</v>
      </c>
      <c r="CW68" s="242">
        <f>IF(details!AP68="","",details!AP68)</f>
        <v>10</v>
      </c>
      <c r="CX68" s="242">
        <f>IF(details!AQ68="","",details!AQ68)</f>
        <v>9</v>
      </c>
      <c r="CY68" s="151">
        <f t="shared" si="122"/>
        <v>29</v>
      </c>
      <c r="CZ68" s="479">
        <f>IF(details!AR68="","",details!AR68)</f>
        <v>1</v>
      </c>
      <c r="DA68" s="242">
        <f>IF(details!AS68="","",details!AS68)</f>
        <v>70</v>
      </c>
      <c r="DB68" s="242" t="str">
        <f>IF(details!AT68="","",details!AT68)</f>
        <v/>
      </c>
      <c r="DC68" s="151">
        <f t="shared" si="123"/>
        <v>70</v>
      </c>
      <c r="DD68" s="482">
        <f t="shared" si="124"/>
        <v>100</v>
      </c>
      <c r="DE68" s="482">
        <f t="shared" si="125"/>
        <v>100</v>
      </c>
      <c r="DF68" s="242">
        <f>IF(details!AU68="","",details!AU68)</f>
        <v>18</v>
      </c>
      <c r="DG68" s="242" t="str">
        <f>IF(details!AV68="","",details!AV68)</f>
        <v/>
      </c>
      <c r="DH68" s="151">
        <f t="shared" si="204"/>
        <v>18</v>
      </c>
      <c r="DI68" s="151">
        <f t="shared" si="205"/>
        <v>118</v>
      </c>
      <c r="DJ68" s="151" t="str">
        <f t="shared" si="126"/>
        <v/>
      </c>
      <c r="DK68" s="304">
        <f t="shared" si="206"/>
        <v>118</v>
      </c>
      <c r="DL68" s="263">
        <f t="shared" si="127"/>
        <v>0</v>
      </c>
      <c r="DM68" s="310" t="str">
        <f t="shared" si="128"/>
        <v/>
      </c>
      <c r="DN68" s="61">
        <f t="shared" si="129"/>
        <v>100</v>
      </c>
      <c r="DO68" s="61" t="str">
        <f t="shared" si="26"/>
        <v/>
      </c>
      <c r="DP68" s="61" t="str">
        <f t="shared" si="27"/>
        <v/>
      </c>
      <c r="DQ68" s="61">
        <f t="shared" si="130"/>
        <v>200</v>
      </c>
      <c r="DR68" s="61" t="str">
        <f t="shared" si="131"/>
        <v/>
      </c>
      <c r="DS68" s="263">
        <f t="shared" si="235"/>
        <v>200</v>
      </c>
      <c r="DT68" s="310" t="str">
        <f t="shared" si="132"/>
        <v/>
      </c>
      <c r="DU68" s="61" t="str">
        <f t="shared" si="133"/>
        <v>S</v>
      </c>
      <c r="DV68" s="61" t="str">
        <f t="shared" si="134"/>
        <v/>
      </c>
      <c r="DW68" s="310" t="str">
        <f t="shared" si="135"/>
        <v>S</v>
      </c>
      <c r="DX68" s="61">
        <f t="shared" si="229"/>
        <v>0</v>
      </c>
      <c r="DY68" s="242" t="str">
        <f>IF(details!AW68="","",details!AW68)</f>
        <v>a</v>
      </c>
      <c r="DZ68" s="83" t="str">
        <f t="shared" si="136"/>
        <v>BIOLOGY</v>
      </c>
      <c r="EA68" s="242">
        <f>IF(details!AX68="","",details!AX68)</f>
        <v>10</v>
      </c>
      <c r="EB68" s="242">
        <f>IF(details!AY68="","",details!AY68)</f>
        <v>10</v>
      </c>
      <c r="EC68" s="242">
        <f>IF(details!AZ68="","",details!AZ68)</f>
        <v>10</v>
      </c>
      <c r="ED68" s="151">
        <f t="shared" si="137"/>
        <v>30</v>
      </c>
      <c r="EE68" s="242" t="str">
        <f>IF(details!BA68="","",details!BA68)</f>
        <v/>
      </c>
      <c r="EF68" s="242">
        <f>IF(details!BB68="","",details!BB68)</f>
        <v>50</v>
      </c>
      <c r="EG68" s="242">
        <f>IF(details!BC68="","",details!BC68)</f>
        <v>20</v>
      </c>
      <c r="EH68" s="151">
        <f t="shared" si="138"/>
        <v>70</v>
      </c>
      <c r="EI68" s="482">
        <f t="shared" si="139"/>
        <v>80</v>
      </c>
      <c r="EJ68" s="482">
        <f t="shared" si="140"/>
        <v>100</v>
      </c>
      <c r="EK68" s="242">
        <f>IF(details!BD68="","",details!BD68)</f>
        <v>70</v>
      </c>
      <c r="EL68" s="242">
        <f>IF(details!BE68="","",details!BE68)</f>
        <v>30</v>
      </c>
      <c r="EM68" s="151">
        <f t="shared" si="141"/>
        <v>100</v>
      </c>
      <c r="EN68" s="151">
        <f t="shared" si="142"/>
        <v>150</v>
      </c>
      <c r="EO68" s="151">
        <f t="shared" si="143"/>
        <v>50</v>
      </c>
      <c r="EP68" s="304">
        <f t="shared" si="144"/>
        <v>200</v>
      </c>
      <c r="EQ68" s="263">
        <f t="shared" si="145"/>
        <v>0</v>
      </c>
      <c r="ER68" s="310">
        <f t="shared" si="146"/>
        <v>0</v>
      </c>
      <c r="ES68" s="61">
        <f t="shared" si="147"/>
        <v>70</v>
      </c>
      <c r="ET68" s="61">
        <f t="shared" si="148"/>
        <v>30</v>
      </c>
      <c r="EU68" s="61">
        <f t="shared" si="149"/>
        <v>20</v>
      </c>
      <c r="EV68" s="61">
        <f t="shared" si="150"/>
        <v>150</v>
      </c>
      <c r="EW68" s="61">
        <f t="shared" si="151"/>
        <v>50</v>
      </c>
      <c r="EX68" s="263">
        <f t="shared" si="152"/>
        <v>200</v>
      </c>
      <c r="EY68" s="310"/>
      <c r="EZ68" s="61" t="str">
        <f t="shared" si="153"/>
        <v>P</v>
      </c>
      <c r="FA68" s="61" t="str">
        <f t="shared" si="154"/>
        <v>P</v>
      </c>
      <c r="FB68" s="310" t="str">
        <f t="shared" si="155"/>
        <v>I</v>
      </c>
      <c r="FC68" s="242">
        <f>IF(details!BF68="","",details!BF68)</f>
        <v>10</v>
      </c>
      <c r="FD68" s="242">
        <f>IF(details!BG68="","",details!BG68)</f>
        <v>10</v>
      </c>
      <c r="FE68" s="242">
        <f>IF(details!BH68="","",details!BH68)</f>
        <v>10</v>
      </c>
      <c r="FF68" s="151">
        <f t="shared" si="156"/>
        <v>30</v>
      </c>
      <c r="FG68" s="242">
        <f>IF(details!BI68="","",details!BI68)</f>
        <v>70</v>
      </c>
      <c r="FH68" s="151">
        <f t="shared" si="157"/>
        <v>100</v>
      </c>
      <c r="FI68" s="242">
        <f>IF(details!BJ68="","",details!BJ68)</f>
        <v>100</v>
      </c>
      <c r="FJ68" s="298">
        <f t="shared" si="158"/>
        <v>200</v>
      </c>
      <c r="FK68" s="310">
        <f t="shared" si="159"/>
        <v>0</v>
      </c>
      <c r="FL68" s="310">
        <f t="shared" si="160"/>
        <v>0</v>
      </c>
      <c r="FM68" s="61">
        <f t="shared" si="161"/>
        <v>200</v>
      </c>
      <c r="FN68" s="310" t="str">
        <f t="shared" si="162"/>
        <v/>
      </c>
      <c r="FO68" s="310" t="str">
        <f t="shared" si="236"/>
        <v>A</v>
      </c>
      <c r="FP68" s="242">
        <f>IF(details!BK68="","",details!BK68)</f>
        <v>30</v>
      </c>
      <c r="FQ68" s="242">
        <f>IF(details!BL68="","",details!BL68)</f>
        <v>30</v>
      </c>
      <c r="FR68" s="242">
        <f>IF(details!BM68="","",details!BM68)</f>
        <v>40</v>
      </c>
      <c r="FS68" s="298">
        <f t="shared" si="163"/>
        <v>100</v>
      </c>
      <c r="FT68" s="310">
        <f t="shared" si="164"/>
        <v>0</v>
      </c>
      <c r="FU68" s="310">
        <f t="shared" si="165"/>
        <v>0</v>
      </c>
      <c r="FV68" s="61">
        <f t="shared" si="166"/>
        <v>100</v>
      </c>
      <c r="FW68" s="310" t="str">
        <f t="shared" si="167"/>
        <v/>
      </c>
      <c r="FX68" s="310" t="str">
        <f t="shared" si="237"/>
        <v>A</v>
      </c>
      <c r="FY68" s="310" t="str">
        <f t="shared" si="238"/>
        <v>D</v>
      </c>
      <c r="FZ68" s="310" t="str">
        <f t="shared" si="239"/>
        <v>D</v>
      </c>
      <c r="GA68" s="310" t="str">
        <f t="shared" si="240"/>
        <v>D</v>
      </c>
      <c r="GB68" s="310" t="str">
        <f t="shared" si="241"/>
        <v>D</v>
      </c>
      <c r="GC68" s="310" t="str">
        <f t="shared" si="242"/>
        <v>S</v>
      </c>
      <c r="GD68" s="310">
        <f t="shared" si="168"/>
        <v>0</v>
      </c>
      <c r="GE68" s="310">
        <f t="shared" si="169"/>
        <v>1</v>
      </c>
      <c r="GF68" s="310">
        <f t="shared" si="170"/>
        <v>0</v>
      </c>
      <c r="GG68" s="310">
        <f t="shared" si="171"/>
        <v>0</v>
      </c>
      <c r="GH68" s="310">
        <f t="shared" si="172"/>
        <v>0</v>
      </c>
      <c r="GI68" s="310" t="str">
        <f t="shared" si="173"/>
        <v/>
      </c>
      <c r="GJ68" s="69" t="str">
        <f t="shared" si="243"/>
        <v>SUPPL.</v>
      </c>
      <c r="GK68" s="63" t="str">
        <f>IF(details!CB68="","",details!CB68)</f>
        <v/>
      </c>
      <c r="GL68" s="64">
        <f>IF(details!CC68="","",details!CC68)</f>
        <v>34</v>
      </c>
      <c r="GM68" s="63" t="str">
        <f>IF(details!CJ68="","",details!CJ68)</f>
        <v/>
      </c>
      <c r="GN68" s="64">
        <f>IF(details!CK68="","",details!CK68)</f>
        <v>24</v>
      </c>
      <c r="GO68" s="63">
        <f>IF(details!CR68="","",details!CR68)</f>
        <v>88</v>
      </c>
      <c r="GP68" s="64" t="str">
        <f>IF(details!CS68="","",details!CS68)</f>
        <v/>
      </c>
      <c r="GQ68" s="63">
        <f>IF(details!CZ68="","",details!CZ68)</f>
        <v>240</v>
      </c>
      <c r="GR68" s="64" t="str">
        <f>IF(details!DA68="","",details!DA68)</f>
        <v/>
      </c>
      <c r="GS68" s="63">
        <f>IF(details!DH68="","",details!DH68)</f>
        <v>340</v>
      </c>
      <c r="GT68" s="64" t="str">
        <f>IF(details!DI68="","",details!DI68)</f>
        <v/>
      </c>
      <c r="GU68" s="274" t="str">
        <f t="shared" si="207"/>
        <v/>
      </c>
      <c r="GV68" s="242" t="str">
        <f t="shared" si="244"/>
        <v>D</v>
      </c>
      <c r="GW68" s="242" t="str">
        <f t="shared" si="174"/>
        <v/>
      </c>
      <c r="GX68" s="353" t="str">
        <f t="shared" si="245"/>
        <v/>
      </c>
      <c r="GY68" s="242" t="str">
        <f t="shared" si="246"/>
        <v>D</v>
      </c>
      <c r="GZ68" s="72" t="str">
        <f t="shared" si="175"/>
        <v/>
      </c>
      <c r="HA68" s="353" t="str">
        <f t="shared" si="247"/>
        <v/>
      </c>
      <c r="HB68" s="73" t="str">
        <f t="shared" si="248"/>
        <v>D</v>
      </c>
      <c r="HC68" s="242" t="str">
        <f t="shared" si="249"/>
        <v/>
      </c>
      <c r="HD68" s="242" t="str">
        <f t="shared" si="250"/>
        <v>D</v>
      </c>
      <c r="HE68" s="242" t="str">
        <f t="shared" si="251"/>
        <v/>
      </c>
      <c r="HF68" s="242" t="str">
        <f t="shared" si="252"/>
        <v/>
      </c>
      <c r="HG68" s="276" t="str">
        <f t="shared" si="253"/>
        <v/>
      </c>
      <c r="HH68" s="242" t="str">
        <f t="shared" si="254"/>
        <v/>
      </c>
      <c r="HI68" s="242" t="str">
        <f t="shared" si="255"/>
        <v/>
      </c>
      <c r="HJ68" s="242" t="str">
        <f t="shared" si="256"/>
        <v/>
      </c>
      <c r="HK68" s="242" t="str">
        <f t="shared" si="257"/>
        <v/>
      </c>
      <c r="HL68" s="353" t="str">
        <f t="shared" si="258"/>
        <v/>
      </c>
      <c r="HM68" s="73" t="str">
        <f t="shared" si="259"/>
        <v>D</v>
      </c>
      <c r="HN68" s="242" t="str">
        <f t="shared" si="260"/>
        <v/>
      </c>
      <c r="HO68" s="242" t="str">
        <f t="shared" si="261"/>
        <v>D</v>
      </c>
      <c r="HP68" s="242" t="str">
        <f t="shared" si="262"/>
        <v/>
      </c>
      <c r="HQ68" s="242" t="str">
        <f t="shared" si="263"/>
        <v/>
      </c>
      <c r="HR68" s="354" t="str">
        <f t="shared" si="264"/>
        <v/>
      </c>
      <c r="HS68" s="302" t="str">
        <f t="shared" si="265"/>
        <v/>
      </c>
      <c r="HT68" s="242" t="str">
        <f t="shared" si="266"/>
        <v/>
      </c>
      <c r="HU68" s="242" t="str">
        <f t="shared" si="267"/>
        <v/>
      </c>
      <c r="HV68" s="242" t="str">
        <f t="shared" si="268"/>
        <v/>
      </c>
      <c r="HW68" s="353" t="str">
        <f t="shared" si="269"/>
        <v/>
      </c>
      <c r="HX68" s="73" t="str">
        <f t="shared" si="270"/>
        <v>S</v>
      </c>
      <c r="HY68" s="242" t="str">
        <f t="shared" si="271"/>
        <v/>
      </c>
      <c r="HZ68" s="242" t="str">
        <f t="shared" si="272"/>
        <v>S</v>
      </c>
      <c r="IA68" s="242" t="str">
        <f t="shared" si="273"/>
        <v/>
      </c>
      <c r="IB68" s="242" t="str">
        <f t="shared" si="274"/>
        <v/>
      </c>
      <c r="IC68" s="242" t="str">
        <f t="shared" si="275"/>
        <v/>
      </c>
      <c r="ID68" s="242" t="str">
        <f t="shared" si="276"/>
        <v/>
      </c>
      <c r="IE68" s="242" t="str">
        <f t="shared" si="277"/>
        <v/>
      </c>
      <c r="IF68" s="242" t="str">
        <f t="shared" si="278"/>
        <v/>
      </c>
      <c r="IG68" s="242" t="str">
        <f t="shared" si="279"/>
        <v/>
      </c>
      <c r="IH68" s="353" t="str">
        <f t="shared" si="280"/>
        <v/>
      </c>
      <c r="II68" s="242" t="str">
        <f t="shared" si="281"/>
        <v>A</v>
      </c>
      <c r="IJ68" s="242" t="str">
        <f t="shared" si="282"/>
        <v>A</v>
      </c>
      <c r="IK68" s="242" t="str">
        <f t="shared" si="283"/>
        <v xml:space="preserve">    </v>
      </c>
      <c r="IL68" s="242" t="str">
        <f t="shared" si="284"/>
        <v xml:space="preserve">    MATHEMATICS</v>
      </c>
      <c r="IM68" s="242" t="str">
        <f t="shared" si="285"/>
        <v xml:space="preserve">    </v>
      </c>
      <c r="IN68" s="242" t="str">
        <f t="shared" si="286"/>
        <v xml:space="preserve">        </v>
      </c>
      <c r="IO68" s="242" t="str">
        <f t="shared" si="287"/>
        <v xml:space="preserve">HINDI COMPULSORY  PHYSICS CHEMISTRY </v>
      </c>
      <c r="IP68" s="242" t="str">
        <f t="shared" si="288"/>
        <v>SUPPL.</v>
      </c>
      <c r="IQ68" s="62">
        <f t="shared" si="295"/>
        <v>898</v>
      </c>
      <c r="IR68" s="68">
        <f t="shared" si="289"/>
        <v>89.8</v>
      </c>
      <c r="IS68" s="242" t="str">
        <f t="shared" si="290"/>
        <v/>
      </c>
      <c r="IT68" s="70" t="str">
        <f t="shared" si="291"/>
        <v/>
      </c>
      <c r="IU68" s="71" t="str" cm="1">
        <f t="array" ref="IU68">IF(IT68="","",SUMPRODUCT((IT68&lt;IT$9:IT$108)/COUNTIF(IT$9:IT$108,IT$9:IT$108)))</f>
        <v/>
      </c>
      <c r="IV68" s="242" t="str">
        <f>IF(OR(IP68="SUPPL.",IP68="RE-EXAM."),'result subject-wise'!AR68,IP68)</f>
        <v/>
      </c>
      <c r="IW68" s="355" t="str">
        <f t="shared" si="292"/>
        <v/>
      </c>
      <c r="IX68" s="356">
        <f t="shared" si="293"/>
        <v>89.8</v>
      </c>
      <c r="IY68" s="242" t="str">
        <f t="shared" si="294"/>
        <v/>
      </c>
      <c r="IZ68" s="240"/>
      <c r="JA68" s="276" t="str">
        <f t="shared" si="177"/>
        <v/>
      </c>
      <c r="JB68" s="357" t="str">
        <f>'full report'!Y1669</f>
        <v/>
      </c>
      <c r="JC68" s="352"/>
      <c r="JD68"/>
      <c r="JK68" s="359"/>
      <c r="JL68" s="359"/>
      <c r="JM68" s="359"/>
      <c r="JN68" s="359"/>
      <c r="JO68" s="359"/>
      <c r="JP68" s="359"/>
      <c r="JQ68" s="359"/>
      <c r="JR68" s="359"/>
    </row>
    <row r="69" spans="1:278" s="276" customFormat="1" ht="13" customHeight="1">
      <c r="A69" s="313" t="str">
        <f>IF(details!A69="","",details!A69)</f>
        <v/>
      </c>
      <c r="B69" s="55" t="str">
        <f>IF(details!B69="","",details!B69)</f>
        <v/>
      </c>
      <c r="C69" s="55" t="str">
        <f>IF(details!C69="","",details!C69)</f>
        <v/>
      </c>
      <c r="D69" s="55" t="str">
        <f>IF(details!D69="","",details!D69)</f>
        <v/>
      </c>
      <c r="E69" s="300">
        <f>IF(details!E69="","",details!E69)</f>
        <v>11161</v>
      </c>
      <c r="F69" s="66" t="str">
        <f>IF(details!F69="","",details!F69)</f>
        <v/>
      </c>
      <c r="G69" s="77" t="str">
        <f>IF(details!G69="","",details!G69)</f>
        <v>A 061</v>
      </c>
      <c r="H69" s="77" t="str">
        <f>IF(details!H69="","",details!H69)</f>
        <v>B 061</v>
      </c>
      <c r="I69" s="77" t="str">
        <f>IF(details!I69="","",details!I69)</f>
        <v>C 061</v>
      </c>
      <c r="J69" s="242">
        <f>IF(details!J69="","",details!J69)</f>
        <v>10</v>
      </c>
      <c r="K69" s="242">
        <f>IF(details!K69="","",details!K69)</f>
        <v>10</v>
      </c>
      <c r="L69" s="242">
        <f>IF(details!L69="","",details!L69)</f>
        <v>8</v>
      </c>
      <c r="M69" s="151">
        <f t="shared" si="93"/>
        <v>28</v>
      </c>
      <c r="N69" s="479">
        <f>IF(details!M69="","",details!M69)</f>
        <v>2</v>
      </c>
      <c r="O69" s="242">
        <f>IF(details!N69="","",details!N69)</f>
        <v>70</v>
      </c>
      <c r="P69" s="151">
        <f t="shared" si="94"/>
        <v>100</v>
      </c>
      <c r="Q69" s="242">
        <f>IF(details!O69="","",details!O69)</f>
        <v>100</v>
      </c>
      <c r="R69" s="298">
        <f t="shared" si="95"/>
        <v>200</v>
      </c>
      <c r="S69" s="310">
        <f t="shared" si="211"/>
        <v>0</v>
      </c>
      <c r="T69" s="61">
        <f t="shared" si="20"/>
        <v>200</v>
      </c>
      <c r="U69" s="310" t="str">
        <f t="shared" si="230"/>
        <v/>
      </c>
      <c r="V69" s="310" t="str">
        <f t="shared" si="21"/>
        <v>P</v>
      </c>
      <c r="W69" s="310" t="str">
        <f t="shared" si="231"/>
        <v>D</v>
      </c>
      <c r="X69" s="242">
        <f>IF(details!P69="","",details!P69)</f>
        <v>10</v>
      </c>
      <c r="Y69" s="242">
        <f>IF(details!Q69="","",details!Q69)</f>
        <v>10</v>
      </c>
      <c r="Z69" s="242">
        <f>IF(details!R69="","",details!R69)</f>
        <v>8</v>
      </c>
      <c r="AA69" s="151">
        <f t="shared" si="96"/>
        <v>28</v>
      </c>
      <c r="AB69" s="479">
        <f>IF(details!S69="","",details!S69)</f>
        <v>2</v>
      </c>
      <c r="AC69" s="242">
        <f>IF(details!T69="","",details!T69)</f>
        <v>70</v>
      </c>
      <c r="AD69" s="151">
        <f t="shared" si="97"/>
        <v>100</v>
      </c>
      <c r="AE69" s="242">
        <f>IF(details!U69="","",details!U69)</f>
        <v>100</v>
      </c>
      <c r="AF69" s="298">
        <f t="shared" si="98"/>
        <v>200</v>
      </c>
      <c r="AG69" s="310">
        <f t="shared" si="210"/>
        <v>0</v>
      </c>
      <c r="AH69" s="61">
        <f t="shared" si="22"/>
        <v>200</v>
      </c>
      <c r="AI69" s="310" t="str">
        <f t="shared" si="232"/>
        <v/>
      </c>
      <c r="AJ69" s="310" t="str">
        <f t="shared" si="99"/>
        <v>P</v>
      </c>
      <c r="AK69" s="310" t="str">
        <f t="shared" si="100"/>
        <v>D</v>
      </c>
      <c r="AL69" s="242" t="str">
        <f>IF(details!V69="","",details!V69)</f>
        <v>b</v>
      </c>
      <c r="AM69" s="83" t="str">
        <f t="shared" si="101"/>
        <v>PHYSICS</v>
      </c>
      <c r="AN69" s="242">
        <f>IF(details!W69="","",details!W69)</f>
        <v>10</v>
      </c>
      <c r="AO69" s="242">
        <f>IF(details!X69="","",details!X69)</f>
        <v>10</v>
      </c>
      <c r="AP69" s="242">
        <f>IF(details!Y69="","",details!Y69)</f>
        <v>9</v>
      </c>
      <c r="AQ69" s="151">
        <f t="shared" si="102"/>
        <v>29</v>
      </c>
      <c r="AR69" s="479">
        <f>IF(details!Z69="","",details!Z69)</f>
        <v>1</v>
      </c>
      <c r="AS69" s="242">
        <f>IF(details!AA69="","",details!AA69)</f>
        <v>30</v>
      </c>
      <c r="AT69" s="242">
        <f>IF(details!AB69="","",details!AB69)</f>
        <v>20</v>
      </c>
      <c r="AU69" s="151">
        <f t="shared" si="103"/>
        <v>50</v>
      </c>
      <c r="AV69" s="482">
        <f t="shared" si="23"/>
        <v>60</v>
      </c>
      <c r="AW69" s="482">
        <f t="shared" si="24"/>
        <v>80</v>
      </c>
      <c r="AX69" s="242">
        <f>IF(details!AC69="","",details!AC69)</f>
        <v>70</v>
      </c>
      <c r="AY69" s="242">
        <f>IF(details!AD69="","",details!AD69)</f>
        <v>30</v>
      </c>
      <c r="AZ69" s="151">
        <f t="shared" si="104"/>
        <v>100</v>
      </c>
      <c r="BA69" s="151">
        <f t="shared" si="105"/>
        <v>130</v>
      </c>
      <c r="BB69" s="151">
        <f t="shared" si="106"/>
        <v>50</v>
      </c>
      <c r="BC69" s="304">
        <f t="shared" si="107"/>
        <v>180</v>
      </c>
      <c r="BD69" s="263">
        <f t="shared" si="108"/>
        <v>0</v>
      </c>
      <c r="BE69" s="310">
        <f t="shared" si="109"/>
        <v>0</v>
      </c>
      <c r="BF69" s="61">
        <f t="shared" si="212"/>
        <v>70</v>
      </c>
      <c r="BG69" s="61">
        <f t="shared" si="110"/>
        <v>30</v>
      </c>
      <c r="BH69" s="61">
        <f t="shared" si="111"/>
        <v>20</v>
      </c>
      <c r="BI69" s="61">
        <f t="shared" si="213"/>
        <v>150</v>
      </c>
      <c r="BJ69" s="61">
        <f t="shared" si="214"/>
        <v>50</v>
      </c>
      <c r="BK69" s="263">
        <f t="shared" si="215"/>
        <v>200</v>
      </c>
      <c r="BL69" s="310" t="str">
        <f t="shared" si="216"/>
        <v/>
      </c>
      <c r="BM69" s="61" t="str">
        <f t="shared" si="217"/>
        <v>P</v>
      </c>
      <c r="BN69" s="61" t="str">
        <f t="shared" si="218"/>
        <v>P</v>
      </c>
      <c r="BO69" s="310" t="str">
        <f t="shared" si="219"/>
        <v>D</v>
      </c>
      <c r="BP69" s="242" t="str">
        <f>IF(details!AE69="","",details!AE69)</f>
        <v>b</v>
      </c>
      <c r="BQ69" s="83" t="str">
        <f t="shared" si="112"/>
        <v>CHEMISTRY</v>
      </c>
      <c r="BR69" s="242">
        <f>IF(details!AF69="","",details!AF69)</f>
        <v>10</v>
      </c>
      <c r="BS69" s="242">
        <f>IF(details!AG69="","",details!AG69)</f>
        <v>10</v>
      </c>
      <c r="BT69" s="242">
        <f>IF(details!AH69="","",details!AH69)</f>
        <v>9</v>
      </c>
      <c r="BU69" s="151">
        <f t="shared" si="113"/>
        <v>29</v>
      </c>
      <c r="BV69" s="479">
        <f>IF(details!AI69="","",details!AI69)</f>
        <v>1</v>
      </c>
      <c r="BW69" s="242">
        <f>IF(details!AJ69="","",details!AJ69)</f>
        <v>50</v>
      </c>
      <c r="BX69" s="242">
        <f>IF(details!AK69="","",details!AK69)</f>
        <v>20</v>
      </c>
      <c r="BY69" s="151">
        <f t="shared" si="114"/>
        <v>70</v>
      </c>
      <c r="BZ69" s="482">
        <f t="shared" si="115"/>
        <v>80</v>
      </c>
      <c r="CA69" s="482">
        <f t="shared" si="116"/>
        <v>100</v>
      </c>
      <c r="CB69" s="242">
        <f>IF(details!AL69="","",details!AL69)</f>
        <v>70</v>
      </c>
      <c r="CC69" s="242">
        <f>IF(details!AM69="","",details!AM69)</f>
        <v>30</v>
      </c>
      <c r="CD69" s="151">
        <f t="shared" si="117"/>
        <v>100</v>
      </c>
      <c r="CE69" s="151">
        <f t="shared" si="118"/>
        <v>150</v>
      </c>
      <c r="CF69" s="151">
        <f t="shared" si="119"/>
        <v>50</v>
      </c>
      <c r="CG69" s="304">
        <f t="shared" si="233"/>
        <v>200</v>
      </c>
      <c r="CH69" s="263">
        <f t="shared" si="220"/>
        <v>0</v>
      </c>
      <c r="CI69" s="310">
        <f t="shared" si="221"/>
        <v>0</v>
      </c>
      <c r="CJ69" s="61">
        <f t="shared" si="222"/>
        <v>70</v>
      </c>
      <c r="CK69" s="61">
        <f t="shared" si="234"/>
        <v>30</v>
      </c>
      <c r="CL69" s="61">
        <f t="shared" si="120"/>
        <v>20</v>
      </c>
      <c r="CM69" s="61">
        <f t="shared" si="223"/>
        <v>150</v>
      </c>
      <c r="CN69" s="61">
        <f t="shared" si="224"/>
        <v>50</v>
      </c>
      <c r="CO69" s="263">
        <f t="shared" si="225"/>
        <v>200</v>
      </c>
      <c r="CP69" s="310" t="str">
        <f t="shared" si="226"/>
        <v/>
      </c>
      <c r="CQ69" s="61" t="str">
        <f t="shared" si="227"/>
        <v>P</v>
      </c>
      <c r="CR69" s="61" t="str">
        <f t="shared" si="228"/>
        <v>P</v>
      </c>
      <c r="CS69" s="310" t="str">
        <f t="shared" si="25"/>
        <v>D</v>
      </c>
      <c r="CT69" s="242" t="str">
        <f>IF(details!AN69="","",details!AN69)</f>
        <v>b</v>
      </c>
      <c r="CU69" s="83" t="str">
        <f t="shared" si="121"/>
        <v>MATHEMATICS</v>
      </c>
      <c r="CV69" s="242">
        <f>IF(details!AO69="","",details!AO69)</f>
        <v>10</v>
      </c>
      <c r="CW69" s="242">
        <f>IF(details!AP69="","",details!AP69)</f>
        <v>10</v>
      </c>
      <c r="CX69" s="242">
        <f>IF(details!AQ69="","",details!AQ69)</f>
        <v>9</v>
      </c>
      <c r="CY69" s="151">
        <f t="shared" si="122"/>
        <v>29</v>
      </c>
      <c r="CZ69" s="479">
        <f>IF(details!AR69="","",details!AR69)</f>
        <v>1</v>
      </c>
      <c r="DA69" s="242">
        <f>IF(details!AS69="","",details!AS69)</f>
        <v>70</v>
      </c>
      <c r="DB69" s="242" t="str">
        <f>IF(details!AT69="","",details!AT69)</f>
        <v/>
      </c>
      <c r="DC69" s="151">
        <f t="shared" si="123"/>
        <v>70</v>
      </c>
      <c r="DD69" s="482">
        <f t="shared" si="124"/>
        <v>100</v>
      </c>
      <c r="DE69" s="482">
        <f t="shared" si="125"/>
        <v>100</v>
      </c>
      <c r="DF69" s="242">
        <f>IF(details!AU69="","",details!AU69)</f>
        <v>18</v>
      </c>
      <c r="DG69" s="242" t="str">
        <f>IF(details!AV69="","",details!AV69)</f>
        <v/>
      </c>
      <c r="DH69" s="151">
        <f t="shared" si="204"/>
        <v>18</v>
      </c>
      <c r="DI69" s="151">
        <f t="shared" si="205"/>
        <v>118</v>
      </c>
      <c r="DJ69" s="151" t="str">
        <f t="shared" si="126"/>
        <v/>
      </c>
      <c r="DK69" s="304">
        <f t="shared" si="206"/>
        <v>118</v>
      </c>
      <c r="DL69" s="263">
        <f t="shared" si="127"/>
        <v>0</v>
      </c>
      <c r="DM69" s="310" t="str">
        <f t="shared" si="128"/>
        <v/>
      </c>
      <c r="DN69" s="61">
        <f t="shared" si="129"/>
        <v>100</v>
      </c>
      <c r="DO69" s="61" t="str">
        <f t="shared" si="26"/>
        <v/>
      </c>
      <c r="DP69" s="61" t="str">
        <f t="shared" si="27"/>
        <v/>
      </c>
      <c r="DQ69" s="61">
        <f t="shared" si="130"/>
        <v>200</v>
      </c>
      <c r="DR69" s="61" t="str">
        <f t="shared" si="131"/>
        <v/>
      </c>
      <c r="DS69" s="263">
        <f t="shared" si="235"/>
        <v>200</v>
      </c>
      <c r="DT69" s="310" t="str">
        <f t="shared" si="132"/>
        <v/>
      </c>
      <c r="DU69" s="61" t="str">
        <f t="shared" si="133"/>
        <v>S</v>
      </c>
      <c r="DV69" s="61" t="str">
        <f t="shared" si="134"/>
        <v/>
      </c>
      <c r="DW69" s="310" t="str">
        <f t="shared" si="135"/>
        <v>S</v>
      </c>
      <c r="DX69" s="61">
        <f t="shared" si="229"/>
        <v>0</v>
      </c>
      <c r="DY69" s="242" t="str">
        <f>IF(details!AW69="","",details!AW69)</f>
        <v>a</v>
      </c>
      <c r="DZ69" s="83" t="str">
        <f t="shared" si="136"/>
        <v>BIOLOGY</v>
      </c>
      <c r="EA69" s="242">
        <f>IF(details!AX69="","",details!AX69)</f>
        <v>10</v>
      </c>
      <c r="EB69" s="242">
        <f>IF(details!AY69="","",details!AY69)</f>
        <v>10</v>
      </c>
      <c r="EC69" s="242">
        <f>IF(details!AZ69="","",details!AZ69)</f>
        <v>10</v>
      </c>
      <c r="ED69" s="151">
        <f t="shared" si="137"/>
        <v>30</v>
      </c>
      <c r="EE69" s="242" t="str">
        <f>IF(details!BA69="","",details!BA69)</f>
        <v/>
      </c>
      <c r="EF69" s="242">
        <f>IF(details!BB69="","",details!BB69)</f>
        <v>50</v>
      </c>
      <c r="EG69" s="242">
        <f>IF(details!BC69="","",details!BC69)</f>
        <v>20</v>
      </c>
      <c r="EH69" s="151">
        <f t="shared" si="138"/>
        <v>70</v>
      </c>
      <c r="EI69" s="482">
        <f t="shared" si="139"/>
        <v>80</v>
      </c>
      <c r="EJ69" s="482">
        <f t="shared" si="140"/>
        <v>100</v>
      </c>
      <c r="EK69" s="242">
        <f>IF(details!BD69="","",details!BD69)</f>
        <v>70</v>
      </c>
      <c r="EL69" s="242">
        <f>IF(details!BE69="","",details!BE69)</f>
        <v>30</v>
      </c>
      <c r="EM69" s="151">
        <f t="shared" si="141"/>
        <v>100</v>
      </c>
      <c r="EN69" s="151">
        <f t="shared" si="142"/>
        <v>150</v>
      </c>
      <c r="EO69" s="151">
        <f t="shared" si="143"/>
        <v>50</v>
      </c>
      <c r="EP69" s="304">
        <f t="shared" si="144"/>
        <v>200</v>
      </c>
      <c r="EQ69" s="263">
        <f t="shared" si="145"/>
        <v>0</v>
      </c>
      <c r="ER69" s="310">
        <f t="shared" si="146"/>
        <v>0</v>
      </c>
      <c r="ES69" s="61">
        <f t="shared" si="147"/>
        <v>70</v>
      </c>
      <c r="ET69" s="61">
        <f t="shared" si="148"/>
        <v>30</v>
      </c>
      <c r="EU69" s="61">
        <f t="shared" si="149"/>
        <v>20</v>
      </c>
      <c r="EV69" s="61">
        <f t="shared" si="150"/>
        <v>150</v>
      </c>
      <c r="EW69" s="61">
        <f t="shared" si="151"/>
        <v>50</v>
      </c>
      <c r="EX69" s="263">
        <f t="shared" si="152"/>
        <v>200</v>
      </c>
      <c r="EY69" s="310"/>
      <c r="EZ69" s="61" t="str">
        <f t="shared" si="153"/>
        <v>P</v>
      </c>
      <c r="FA69" s="61" t="str">
        <f t="shared" si="154"/>
        <v>P</v>
      </c>
      <c r="FB69" s="310" t="str">
        <f t="shared" si="155"/>
        <v>I</v>
      </c>
      <c r="FC69" s="242">
        <f>IF(details!BF69="","",details!BF69)</f>
        <v>10</v>
      </c>
      <c r="FD69" s="242">
        <f>IF(details!BG69="","",details!BG69)</f>
        <v>10</v>
      </c>
      <c r="FE69" s="242">
        <f>IF(details!BH69="","",details!BH69)</f>
        <v>10</v>
      </c>
      <c r="FF69" s="151">
        <f t="shared" si="156"/>
        <v>30</v>
      </c>
      <c r="FG69" s="242">
        <f>IF(details!BI69="","",details!BI69)</f>
        <v>70</v>
      </c>
      <c r="FH69" s="151">
        <f t="shared" si="157"/>
        <v>100</v>
      </c>
      <c r="FI69" s="242">
        <f>IF(details!BJ69="","",details!BJ69)</f>
        <v>100</v>
      </c>
      <c r="FJ69" s="298">
        <f t="shared" si="158"/>
        <v>200</v>
      </c>
      <c r="FK69" s="310">
        <f t="shared" si="159"/>
        <v>0</v>
      </c>
      <c r="FL69" s="310">
        <f t="shared" si="160"/>
        <v>0</v>
      </c>
      <c r="FM69" s="61">
        <f t="shared" si="161"/>
        <v>200</v>
      </c>
      <c r="FN69" s="310" t="str">
        <f t="shared" si="162"/>
        <v/>
      </c>
      <c r="FO69" s="310" t="str">
        <f t="shared" si="236"/>
        <v>A</v>
      </c>
      <c r="FP69" s="242">
        <f>IF(details!BK69="","",details!BK69)</f>
        <v>30</v>
      </c>
      <c r="FQ69" s="242">
        <f>IF(details!BL69="","",details!BL69)</f>
        <v>30</v>
      </c>
      <c r="FR69" s="242">
        <f>IF(details!BM69="","",details!BM69)</f>
        <v>40</v>
      </c>
      <c r="FS69" s="298">
        <f t="shared" si="163"/>
        <v>100</v>
      </c>
      <c r="FT69" s="310">
        <f t="shared" si="164"/>
        <v>0</v>
      </c>
      <c r="FU69" s="310">
        <f t="shared" si="165"/>
        <v>0</v>
      </c>
      <c r="FV69" s="61">
        <f t="shared" si="166"/>
        <v>100</v>
      </c>
      <c r="FW69" s="310" t="str">
        <f t="shared" si="167"/>
        <v/>
      </c>
      <c r="FX69" s="310" t="str">
        <f t="shared" si="237"/>
        <v>A</v>
      </c>
      <c r="FY69" s="310" t="str">
        <f t="shared" si="238"/>
        <v>D</v>
      </c>
      <c r="FZ69" s="310" t="str">
        <f t="shared" si="239"/>
        <v>D</v>
      </c>
      <c r="GA69" s="310" t="str">
        <f t="shared" si="240"/>
        <v>D</v>
      </c>
      <c r="GB69" s="310" t="str">
        <f t="shared" si="241"/>
        <v>D</v>
      </c>
      <c r="GC69" s="310" t="str">
        <f t="shared" si="242"/>
        <v>S</v>
      </c>
      <c r="GD69" s="310">
        <f t="shared" si="168"/>
        <v>0</v>
      </c>
      <c r="GE69" s="310">
        <f t="shared" si="169"/>
        <v>1</v>
      </c>
      <c r="GF69" s="310">
        <f t="shared" si="170"/>
        <v>0</v>
      </c>
      <c r="GG69" s="310">
        <f t="shared" si="171"/>
        <v>0</v>
      </c>
      <c r="GH69" s="310">
        <f t="shared" si="172"/>
        <v>0</v>
      </c>
      <c r="GI69" s="310" t="str">
        <f t="shared" si="173"/>
        <v/>
      </c>
      <c r="GJ69" s="69" t="str">
        <f t="shared" si="243"/>
        <v>SUPPL.</v>
      </c>
      <c r="GK69" s="63" t="str">
        <f>IF(details!CB69="","",details!CB69)</f>
        <v/>
      </c>
      <c r="GL69" s="64">
        <f>IF(details!CC69="","",details!CC69)</f>
        <v>34</v>
      </c>
      <c r="GM69" s="63" t="str">
        <f>IF(details!CJ69="","",details!CJ69)</f>
        <v/>
      </c>
      <c r="GN69" s="64">
        <f>IF(details!CK69="","",details!CK69)</f>
        <v>24</v>
      </c>
      <c r="GO69" s="63">
        <f>IF(details!CR69="","",details!CR69)</f>
        <v>88</v>
      </c>
      <c r="GP69" s="64" t="str">
        <f>IF(details!CS69="","",details!CS69)</f>
        <v/>
      </c>
      <c r="GQ69" s="63">
        <f>IF(details!CZ69="","",details!CZ69)</f>
        <v>240</v>
      </c>
      <c r="GR69" s="64" t="str">
        <f>IF(details!DA69="","",details!DA69)</f>
        <v/>
      </c>
      <c r="GS69" s="63">
        <f>IF(details!DH69="","",details!DH69)</f>
        <v>340</v>
      </c>
      <c r="GT69" s="64" t="str">
        <f>IF(details!DI69="","",details!DI69)</f>
        <v/>
      </c>
      <c r="GU69" s="274" t="str">
        <f t="shared" si="207"/>
        <v/>
      </c>
      <c r="GV69" s="242" t="str">
        <f t="shared" si="244"/>
        <v>D</v>
      </c>
      <c r="GW69" s="242" t="str">
        <f t="shared" si="174"/>
        <v/>
      </c>
      <c r="GX69" s="353" t="str">
        <f t="shared" si="245"/>
        <v/>
      </c>
      <c r="GY69" s="242" t="str">
        <f t="shared" si="246"/>
        <v>D</v>
      </c>
      <c r="GZ69" s="72" t="str">
        <f t="shared" si="175"/>
        <v/>
      </c>
      <c r="HA69" s="353" t="str">
        <f t="shared" si="247"/>
        <v/>
      </c>
      <c r="HB69" s="73" t="str">
        <f t="shared" si="248"/>
        <v>D</v>
      </c>
      <c r="HC69" s="242" t="str">
        <f t="shared" si="249"/>
        <v/>
      </c>
      <c r="HD69" s="242" t="str">
        <f t="shared" si="250"/>
        <v>D</v>
      </c>
      <c r="HE69" s="242" t="str">
        <f t="shared" si="251"/>
        <v/>
      </c>
      <c r="HF69" s="242" t="str">
        <f t="shared" si="252"/>
        <v/>
      </c>
      <c r="HG69" s="276" t="str">
        <f t="shared" si="253"/>
        <v/>
      </c>
      <c r="HH69" s="242" t="str">
        <f t="shared" si="254"/>
        <v/>
      </c>
      <c r="HI69" s="242" t="str">
        <f t="shared" si="255"/>
        <v/>
      </c>
      <c r="HJ69" s="242" t="str">
        <f t="shared" si="256"/>
        <v/>
      </c>
      <c r="HK69" s="242" t="str">
        <f t="shared" si="257"/>
        <v/>
      </c>
      <c r="HL69" s="353" t="str">
        <f t="shared" si="258"/>
        <v/>
      </c>
      <c r="HM69" s="73" t="str">
        <f t="shared" si="259"/>
        <v>D</v>
      </c>
      <c r="HN69" s="242" t="str">
        <f t="shared" si="260"/>
        <v/>
      </c>
      <c r="HO69" s="242" t="str">
        <f t="shared" si="261"/>
        <v>D</v>
      </c>
      <c r="HP69" s="242" t="str">
        <f t="shared" si="262"/>
        <v/>
      </c>
      <c r="HQ69" s="242" t="str">
        <f t="shared" si="263"/>
        <v/>
      </c>
      <c r="HR69" s="354" t="str">
        <f t="shared" si="264"/>
        <v/>
      </c>
      <c r="HS69" s="302" t="str">
        <f t="shared" si="265"/>
        <v/>
      </c>
      <c r="HT69" s="242" t="str">
        <f t="shared" si="266"/>
        <v/>
      </c>
      <c r="HU69" s="242" t="str">
        <f t="shared" si="267"/>
        <v/>
      </c>
      <c r="HV69" s="242" t="str">
        <f t="shared" si="268"/>
        <v/>
      </c>
      <c r="HW69" s="353" t="str">
        <f t="shared" si="269"/>
        <v/>
      </c>
      <c r="HX69" s="73" t="str">
        <f t="shared" si="270"/>
        <v>S</v>
      </c>
      <c r="HY69" s="242" t="str">
        <f t="shared" si="271"/>
        <v/>
      </c>
      <c r="HZ69" s="242" t="str">
        <f t="shared" si="272"/>
        <v>S</v>
      </c>
      <c r="IA69" s="242" t="str">
        <f t="shared" si="273"/>
        <v/>
      </c>
      <c r="IB69" s="242" t="str">
        <f t="shared" si="274"/>
        <v/>
      </c>
      <c r="IC69" s="242" t="str">
        <f t="shared" si="275"/>
        <v/>
      </c>
      <c r="ID69" s="242" t="str">
        <f t="shared" si="276"/>
        <v/>
      </c>
      <c r="IE69" s="242" t="str">
        <f t="shared" si="277"/>
        <v/>
      </c>
      <c r="IF69" s="242" t="str">
        <f t="shared" si="278"/>
        <v/>
      </c>
      <c r="IG69" s="242" t="str">
        <f t="shared" si="279"/>
        <v/>
      </c>
      <c r="IH69" s="353" t="str">
        <f t="shared" si="280"/>
        <v/>
      </c>
      <c r="II69" s="242" t="str">
        <f t="shared" si="281"/>
        <v>A</v>
      </c>
      <c r="IJ69" s="242" t="str">
        <f t="shared" si="282"/>
        <v>A</v>
      </c>
      <c r="IK69" s="242" t="str">
        <f t="shared" si="283"/>
        <v xml:space="preserve">    </v>
      </c>
      <c r="IL69" s="242" t="str">
        <f t="shared" si="284"/>
        <v xml:space="preserve">    MATHEMATICS</v>
      </c>
      <c r="IM69" s="242" t="str">
        <f t="shared" si="285"/>
        <v xml:space="preserve">    </v>
      </c>
      <c r="IN69" s="242" t="str">
        <f t="shared" si="286"/>
        <v xml:space="preserve">        </v>
      </c>
      <c r="IO69" s="242" t="str">
        <f t="shared" si="287"/>
        <v xml:space="preserve">HINDI COMPULSORY  PHYSICS CHEMISTRY </v>
      </c>
      <c r="IP69" s="242" t="str">
        <f t="shared" si="288"/>
        <v>SUPPL.</v>
      </c>
      <c r="IQ69" s="62">
        <f t="shared" si="295"/>
        <v>898</v>
      </c>
      <c r="IR69" s="68">
        <f t="shared" si="289"/>
        <v>89.8</v>
      </c>
      <c r="IS69" s="242" t="str">
        <f t="shared" si="290"/>
        <v/>
      </c>
      <c r="IT69" s="70" t="str">
        <f t="shared" si="291"/>
        <v/>
      </c>
      <c r="IU69" s="71" t="str" cm="1">
        <f t="array" ref="IU69">IF(IT69="","",SUMPRODUCT((IT69&lt;IT$9:IT$108)/COUNTIF(IT$9:IT$108,IT$9:IT$108)))</f>
        <v/>
      </c>
      <c r="IV69" s="242" t="str">
        <f>IF(OR(IP69="SUPPL.",IP69="RE-EXAM."),'result subject-wise'!AR69,IP69)</f>
        <v/>
      </c>
      <c r="IW69" s="355" t="str">
        <f t="shared" si="292"/>
        <v/>
      </c>
      <c r="IX69" s="356">
        <f t="shared" si="293"/>
        <v>89.8</v>
      </c>
      <c r="IY69" s="242" t="str">
        <f t="shared" si="294"/>
        <v/>
      </c>
      <c r="IZ69" s="240"/>
      <c r="JA69" s="276" t="str">
        <f t="shared" si="177"/>
        <v/>
      </c>
      <c r="JB69" s="357" t="str">
        <f>'full report'!Y1697</f>
        <v/>
      </c>
      <c r="JC69" s="352"/>
      <c r="JD69"/>
      <c r="JK69" s="359"/>
      <c r="JL69" s="359"/>
      <c r="JM69" s="359"/>
      <c r="JN69" s="359"/>
      <c r="JO69" s="359"/>
      <c r="JP69" s="359"/>
      <c r="JQ69" s="359"/>
      <c r="JR69" s="359"/>
    </row>
    <row r="70" spans="1:278" s="276" customFormat="1" ht="13" customHeight="1">
      <c r="A70" s="313" t="str">
        <f>IF(details!A70="","",details!A70)</f>
        <v/>
      </c>
      <c r="B70" s="55" t="str">
        <f>IF(details!B70="","",details!B70)</f>
        <v/>
      </c>
      <c r="C70" s="55" t="str">
        <f>IF(details!C70="","",details!C70)</f>
        <v/>
      </c>
      <c r="D70" s="55" t="str">
        <f>IF(details!D70="","",details!D70)</f>
        <v/>
      </c>
      <c r="E70" s="300">
        <f>IF(details!E70="","",details!E70)</f>
        <v>11162</v>
      </c>
      <c r="F70" s="66" t="str">
        <f>IF(details!F70="","",details!F70)</f>
        <v/>
      </c>
      <c r="G70" s="77" t="str">
        <f>IF(details!G70="","",details!G70)</f>
        <v>A 062</v>
      </c>
      <c r="H70" s="77" t="str">
        <f>IF(details!H70="","",details!H70)</f>
        <v>B 062</v>
      </c>
      <c r="I70" s="77" t="str">
        <f>IF(details!I70="","",details!I70)</f>
        <v>C 062</v>
      </c>
      <c r="J70" s="242">
        <f>IF(details!J70="","",details!J70)</f>
        <v>10</v>
      </c>
      <c r="K70" s="242">
        <f>IF(details!K70="","",details!K70)</f>
        <v>10</v>
      </c>
      <c r="L70" s="242">
        <f>IF(details!L70="","",details!L70)</f>
        <v>8</v>
      </c>
      <c r="M70" s="151">
        <f t="shared" si="93"/>
        <v>28</v>
      </c>
      <c r="N70" s="479">
        <f>IF(details!M70="","",details!M70)</f>
        <v>2</v>
      </c>
      <c r="O70" s="242">
        <f>IF(details!N70="","",details!N70)</f>
        <v>70</v>
      </c>
      <c r="P70" s="151">
        <f t="shared" si="94"/>
        <v>100</v>
      </c>
      <c r="Q70" s="242">
        <f>IF(details!O70="","",details!O70)</f>
        <v>100</v>
      </c>
      <c r="R70" s="298">
        <f t="shared" si="95"/>
        <v>200</v>
      </c>
      <c r="S70" s="310">
        <f t="shared" si="211"/>
        <v>0</v>
      </c>
      <c r="T70" s="61">
        <f t="shared" si="20"/>
        <v>200</v>
      </c>
      <c r="U70" s="310" t="str">
        <f t="shared" si="230"/>
        <v/>
      </c>
      <c r="V70" s="310" t="str">
        <f t="shared" si="21"/>
        <v>P</v>
      </c>
      <c r="W70" s="310" t="str">
        <f t="shared" si="231"/>
        <v>D</v>
      </c>
      <c r="X70" s="242">
        <f>IF(details!P70="","",details!P70)</f>
        <v>10</v>
      </c>
      <c r="Y70" s="242">
        <f>IF(details!Q70="","",details!Q70)</f>
        <v>10</v>
      </c>
      <c r="Z70" s="242">
        <f>IF(details!R70="","",details!R70)</f>
        <v>8</v>
      </c>
      <c r="AA70" s="151">
        <f t="shared" si="96"/>
        <v>28</v>
      </c>
      <c r="AB70" s="479">
        <f>IF(details!S70="","",details!S70)</f>
        <v>2</v>
      </c>
      <c r="AC70" s="242">
        <f>IF(details!T70="","",details!T70)</f>
        <v>70</v>
      </c>
      <c r="AD70" s="151">
        <f t="shared" si="97"/>
        <v>100</v>
      </c>
      <c r="AE70" s="242">
        <f>IF(details!U70="","",details!U70)</f>
        <v>100</v>
      </c>
      <c r="AF70" s="298">
        <f t="shared" si="98"/>
        <v>200</v>
      </c>
      <c r="AG70" s="310">
        <f t="shared" si="210"/>
        <v>0</v>
      </c>
      <c r="AH70" s="61">
        <f t="shared" si="22"/>
        <v>200</v>
      </c>
      <c r="AI70" s="310" t="str">
        <f t="shared" si="232"/>
        <v/>
      </c>
      <c r="AJ70" s="310" t="str">
        <f t="shared" si="99"/>
        <v>P</v>
      </c>
      <c r="AK70" s="310" t="str">
        <f t="shared" si="100"/>
        <v>D</v>
      </c>
      <c r="AL70" s="242" t="str">
        <f>IF(details!V70="","",details!V70)</f>
        <v>b</v>
      </c>
      <c r="AM70" s="83" t="str">
        <f t="shared" si="101"/>
        <v>PHYSICS</v>
      </c>
      <c r="AN70" s="242">
        <f>IF(details!W70="","",details!W70)</f>
        <v>10</v>
      </c>
      <c r="AO70" s="242">
        <f>IF(details!X70="","",details!X70)</f>
        <v>10</v>
      </c>
      <c r="AP70" s="242">
        <f>IF(details!Y70="","",details!Y70)</f>
        <v>9</v>
      </c>
      <c r="AQ70" s="151">
        <f t="shared" si="102"/>
        <v>29</v>
      </c>
      <c r="AR70" s="479">
        <f>IF(details!Z70="","",details!Z70)</f>
        <v>1</v>
      </c>
      <c r="AS70" s="242">
        <f>IF(details!AA70="","",details!AA70)</f>
        <v>30</v>
      </c>
      <c r="AT70" s="242">
        <f>IF(details!AB70="","",details!AB70)</f>
        <v>20</v>
      </c>
      <c r="AU70" s="151">
        <f t="shared" si="103"/>
        <v>50</v>
      </c>
      <c r="AV70" s="482">
        <f t="shared" si="23"/>
        <v>60</v>
      </c>
      <c r="AW70" s="482">
        <f t="shared" si="24"/>
        <v>80</v>
      </c>
      <c r="AX70" s="242">
        <f>IF(details!AC70="","",details!AC70)</f>
        <v>70</v>
      </c>
      <c r="AY70" s="242">
        <f>IF(details!AD70="","",details!AD70)</f>
        <v>30</v>
      </c>
      <c r="AZ70" s="151">
        <f t="shared" si="104"/>
        <v>100</v>
      </c>
      <c r="BA70" s="151">
        <f t="shared" si="105"/>
        <v>130</v>
      </c>
      <c r="BB70" s="151">
        <f t="shared" si="106"/>
        <v>50</v>
      </c>
      <c r="BC70" s="304">
        <f t="shared" si="107"/>
        <v>180</v>
      </c>
      <c r="BD70" s="263">
        <f t="shared" si="108"/>
        <v>0</v>
      </c>
      <c r="BE70" s="310">
        <f t="shared" si="109"/>
        <v>0</v>
      </c>
      <c r="BF70" s="61">
        <f t="shared" ref="BF70:BF101" si="296">IF(OR($E70="NSO",$E70="",BA70=""),"",IF(AND(AT70="",AY70=""),AX$6,IF(OR(AM70=AZ$3,AM70=BB$3),AX$8,AX$7)))</f>
        <v>70</v>
      </c>
      <c r="BG70" s="61">
        <f t="shared" si="110"/>
        <v>30</v>
      </c>
      <c r="BH70" s="61">
        <f t="shared" si="111"/>
        <v>20</v>
      </c>
      <c r="BI70" s="61">
        <f t="shared" ref="BI70:BI101" si="297">IF(OR($E70="NSO",$E70="",BA70="",AX70="ML"),"",IF(AND(AT70="",AY70=""),BA$6-BD70,IF(OR(AM70=AZ$3,AM70=BB$3),BA$8-BD70,BA$7-BD70)))</f>
        <v>150</v>
      </c>
      <c r="BJ70" s="61">
        <f t="shared" ref="BJ70:BJ101" si="298">IF(OR($E70="NSO",$E70="",BA70="",AY70="ML"),"",IF(AND(AT70="",AY70=""),"",IF(OR(AM70=AZ$3,AM70=BB$3),BB$8-BE70,BB$7-BE70)))</f>
        <v>50</v>
      </c>
      <c r="BK70" s="263">
        <f t="shared" ref="BK70:BK101" si="299">IF(OR(AX70="ML",AY70="ML"),"",SUM(BI70,BJ70))</f>
        <v>200</v>
      </c>
      <c r="BL70" s="310" t="str">
        <f t="shared" ref="BL70:BL101" si="300">IF(AND(OR(AN70="ab",AN70="ml"),OR(AO70="ab",AO70="ml"),OR(AP70="ab",AP70="ml")),"AB",IF(AND(OR(AN70="ab",AN70="ml"),OR(AO70="ab",AO70="ml"),OR(AU70="ab",AU70="ml")),"AB",IF(AND(OR(AN70="ab",AN70="ml"),OR(AU70="ab",AU70="ml"),OR(AP70="ab",AP70="ml")),"AB",IF(AND(OR(AU70="ab",AU70="ml"),OR(AO70="ab",AO70="ml"),OR(AP70="ab",AP70="ml")),"AB",""))))</f>
        <v/>
      </c>
      <c r="BM70" s="61" t="str">
        <f t="shared" ref="BM70:BM101" si="301">IF(OR($E70="NSO",$E70="",AZ70=""),"",IF(OR(AY70="AB",BL70="AB"),"AB",IF(AZ70="ML","RE",IF(AND(BA70&gt;=36%*BI70,AX70&gt;=20%*BF70),"P",IF(AND(BA70&gt;=34%*BI70,COUNTIF(AP70:AY70,"ML")=0,AX70&gt;=20%*BF70),"G2",IF(AND(BA70&gt;=31%*BI70,COUNTIF(AP70:AY70,"ML")=0,AX70&gt;=20%*BF70),"G1",IF(AND(BA70&gt;=25%*BI70),"S","F")))))))</f>
        <v>P</v>
      </c>
      <c r="BN70" s="61" t="str">
        <f t="shared" ref="BN70:BN101" si="302">IF(OR($E70="NSO",$E70="",AY70="",AZ70=""),"",IF(OR(AZ70="AB",BL70="AB"),"AB",IF(AZ70="MLP","REP",IF(OR(AY70&lt;36%*BG70,BB70&lt;36%*BJ70),"FP","P"))))</f>
        <v>P</v>
      </c>
      <c r="BO70" s="310" t="str">
        <f t="shared" ref="BO70:BO101" si="303">IF($E70="","",IF(OR(BM70="",BM70="F",BM70="RE",BM70="S",BM70="G1",BM70="G2"),BM70,IF(OR(BN70="FP",BN70="REP"),BN70,IF(BC70&gt;=75%*BK70,"D",IF(BC70&gt;=60%*BK70,"I",IF(BC70&gt;=48%*BK70,"II",IF(BC70&gt;=36%*BK70,"III",BM70)))))))</f>
        <v>D</v>
      </c>
      <c r="BP70" s="242" t="str">
        <f>IF(details!AE70="","",details!AE70)</f>
        <v>b</v>
      </c>
      <c r="BQ70" s="83" t="str">
        <f t="shared" si="112"/>
        <v>CHEMISTRY</v>
      </c>
      <c r="BR70" s="242">
        <f>IF(details!AF70="","",details!AF70)</f>
        <v>10</v>
      </c>
      <c r="BS70" s="242">
        <f>IF(details!AG70="","",details!AG70)</f>
        <v>10</v>
      </c>
      <c r="BT70" s="242">
        <f>IF(details!AH70="","",details!AH70)</f>
        <v>9</v>
      </c>
      <c r="BU70" s="151">
        <f t="shared" si="113"/>
        <v>29</v>
      </c>
      <c r="BV70" s="479">
        <f>IF(details!AI70="","",details!AI70)</f>
        <v>1</v>
      </c>
      <c r="BW70" s="242">
        <f>IF(details!AJ70="","",details!AJ70)</f>
        <v>50</v>
      </c>
      <c r="BX70" s="242">
        <f>IF(details!AK70="","",details!AK70)</f>
        <v>20</v>
      </c>
      <c r="BY70" s="151">
        <f t="shared" si="114"/>
        <v>70</v>
      </c>
      <c r="BZ70" s="482">
        <f t="shared" si="115"/>
        <v>80</v>
      </c>
      <c r="CA70" s="482">
        <f t="shared" si="116"/>
        <v>100</v>
      </c>
      <c r="CB70" s="242">
        <f>IF(details!AL70="","",details!AL70)</f>
        <v>70</v>
      </c>
      <c r="CC70" s="242">
        <f>IF(details!AM70="","",details!AM70)</f>
        <v>30</v>
      </c>
      <c r="CD70" s="151">
        <f t="shared" si="117"/>
        <v>100</v>
      </c>
      <c r="CE70" s="151">
        <f t="shared" si="118"/>
        <v>150</v>
      </c>
      <c r="CF70" s="151">
        <f t="shared" si="119"/>
        <v>50</v>
      </c>
      <c r="CG70" s="304">
        <f t="shared" si="233"/>
        <v>200</v>
      </c>
      <c r="CH70" s="263">
        <f t="shared" ref="CH70:CH101" si="304">IF(BX70="",(COUNTIF(BR70:BT70,"NA")*BR$6+COUNTIF(BR70:BT70,"ML")*BR$6+COUNTIF(BW70,"ML")*BW$6+COUNTIF(BW70,"NA")*BW$6),IF(OR(BQ70=CD$3,BQ70=CF$3),(COUNTIF(BR70:BT70,"NA")*BR$8+COUNTIF(BR70:BT70,"ML")*BR$8+COUNTIF(BW70,"ML")*BW$8+COUNTIF(BW70,"NA")*BW$8),(COUNTIF(BR70:BT70,"NA")*BR$7+COUNTIF(BR70:BT70,"ML")*BR$7+COUNTIF(BW70,"ML")*BW$7+COUNTIF(BW70,"NA")*BW$7)))</f>
        <v>0</v>
      </c>
      <c r="CI70" s="310">
        <f t="shared" ref="CI70:CI101" si="305">IF(BX70="","",IF(OR(BQ70=CD$3,BQ70=CF$3),(COUNTIF(BX70,"ML")*BX$8+COUNTIF(BX70,"NA")*BX$8),(COUNTIF(BX70,"ML")*BX$7+COUNTIF(BX70,"NA")*BX$7)))</f>
        <v>0</v>
      </c>
      <c r="CJ70" s="61">
        <f t="shared" ref="CJ70:CJ101" si="306">IF(OR($E70="NSO",$E70="",CE70=""),"",IF(AND(BX70="",CC70=""),CB$6,IF(OR(BQ70=CD$3,BQ70=CF$3),CB$8,CB$7)))</f>
        <v>70</v>
      </c>
      <c r="CK70" s="61">
        <f t="shared" si="234"/>
        <v>30</v>
      </c>
      <c r="CL70" s="61">
        <f t="shared" si="120"/>
        <v>20</v>
      </c>
      <c r="CM70" s="61">
        <f t="shared" ref="CM70:CM101" si="307">IF(OR($E70="NSO",$E70="",CE70="",CB70="ML"),"",IF(AND(BX70="",CC70=""),CE$6-CH70,IF(OR(BQ70=CD$3,BQ70=CF$3),CE$8-CH70,CE$7-CH70)))</f>
        <v>150</v>
      </c>
      <c r="CN70" s="61">
        <f t="shared" ref="CN70:CN101" si="308">IF(OR($E70="NSO",$E70="",CE70="",CC70="ML"),"",IF(AND(BX70="",CC70=""),"",IF(OR(BQ70=CD$3,BQ70=CF$3),CF$8-CI70,CF$7-CI70)))</f>
        <v>50</v>
      </c>
      <c r="CO70" s="263">
        <f t="shared" ref="CO70:CO101" si="309">IF(OR(CB70="ML",CC70="ML"),"",SUM(CM70,CN70))</f>
        <v>200</v>
      </c>
      <c r="CP70" s="310" t="str">
        <f t="shared" ref="CP70:CP101" si="310">IF(AND(OR(BR70="ab",BR70="ml"),OR(BS70="ab",BS70="ml"),OR(BT70="ab",BT70="ml")),"AB",IF(AND(OR(BR70="ab",BR70="ml"),OR(BS70="ab",BS70="ml"),OR(BY70="ab",BY70="ml")),"AB",IF(AND(OR(BR70="ab",BR70="ml"),OR(BY70="ab",BY70="ml"),OR(BT70="ab",BT70="ml")),"AB",IF(AND(OR(BY70="ab",BY70="ml"),OR(BS70="ab",BS70="ml"),OR(BT70="ab",BT70="ml")),"AB",""))))</f>
        <v/>
      </c>
      <c r="CQ70" s="61" t="str">
        <f t="shared" ref="CQ70:CQ101" si="311">IF(OR($E70="NSO",$E70="",CD70=""),"",IF(OR(CC70="AB",CP70="AB"),"AB",IF(CD70="ML","RE",IF(AND(CE70&gt;=36%*CM70,CB70&gt;=20%*CJ70),"P",IF(AND(CE70&gt;=34%*CM70,COUNTIF(BT70:CC70,"ML")=0,CB70&gt;=20%*CJ70),"G2",IF(AND(CE70&gt;=31%*CM70,COUNTIF(BT70:CC70,"ML")=0,CB70&gt;=20%*CJ70),"G1",IF(AND(CE70&gt;=25%*CM70),"S","F")))))))</f>
        <v>P</v>
      </c>
      <c r="CR70" s="61" t="str">
        <f t="shared" ref="CR70:CR101" si="312">IF(OR($E70="NSO",$E70="",CC70="",CD70=""),"",IF(OR(CD70="AB",CP70="AB"),"AB",IF(CD70="MLP","REP",IF(OR(CC70&lt;36%*CK70,CF70&lt;36%*CN70),"FP","P"))))</f>
        <v>P</v>
      </c>
      <c r="CS70" s="310" t="str">
        <f t="shared" si="25"/>
        <v>D</v>
      </c>
      <c r="CT70" s="242" t="str">
        <f>IF(details!AN70="","",details!AN70)</f>
        <v>b</v>
      </c>
      <c r="CU70" s="83" t="str">
        <f t="shared" si="121"/>
        <v>MATHEMATICS</v>
      </c>
      <c r="CV70" s="242">
        <f>IF(details!AO70="","",details!AO70)</f>
        <v>10</v>
      </c>
      <c r="CW70" s="242">
        <f>IF(details!AP70="","",details!AP70)</f>
        <v>10</v>
      </c>
      <c r="CX70" s="242">
        <f>IF(details!AQ70="","",details!AQ70)</f>
        <v>9</v>
      </c>
      <c r="CY70" s="151">
        <f t="shared" si="122"/>
        <v>29</v>
      </c>
      <c r="CZ70" s="479">
        <f>IF(details!AR70="","",details!AR70)</f>
        <v>1</v>
      </c>
      <c r="DA70" s="242">
        <f>IF(details!AS70="","",details!AS70)</f>
        <v>70</v>
      </c>
      <c r="DB70" s="242" t="str">
        <f>IF(details!AT70="","",details!AT70)</f>
        <v/>
      </c>
      <c r="DC70" s="151">
        <f t="shared" si="123"/>
        <v>70</v>
      </c>
      <c r="DD70" s="482">
        <f t="shared" si="124"/>
        <v>100</v>
      </c>
      <c r="DE70" s="482">
        <f t="shared" si="125"/>
        <v>100</v>
      </c>
      <c r="DF70" s="242">
        <f>IF(details!AU70="","",details!AU70)</f>
        <v>18</v>
      </c>
      <c r="DG70" s="242" t="str">
        <f>IF(details!AV70="","",details!AV70)</f>
        <v/>
      </c>
      <c r="DH70" s="151">
        <f t="shared" si="204"/>
        <v>18</v>
      </c>
      <c r="DI70" s="151">
        <f t="shared" si="205"/>
        <v>118</v>
      </c>
      <c r="DJ70" s="151" t="str">
        <f t="shared" si="126"/>
        <v/>
      </c>
      <c r="DK70" s="304">
        <f t="shared" si="206"/>
        <v>118</v>
      </c>
      <c r="DL70" s="263">
        <f t="shared" si="127"/>
        <v>0</v>
      </c>
      <c r="DM70" s="310" t="str">
        <f t="shared" si="128"/>
        <v/>
      </c>
      <c r="DN70" s="61">
        <f t="shared" si="129"/>
        <v>100</v>
      </c>
      <c r="DO70" s="61" t="str">
        <f t="shared" si="26"/>
        <v/>
      </c>
      <c r="DP70" s="61" t="str">
        <f t="shared" si="27"/>
        <v/>
      </c>
      <c r="DQ70" s="61">
        <f t="shared" si="130"/>
        <v>200</v>
      </c>
      <c r="DR70" s="61" t="str">
        <f t="shared" si="131"/>
        <v/>
      </c>
      <c r="DS70" s="263">
        <f t="shared" si="235"/>
        <v>200</v>
      </c>
      <c r="DT70" s="310" t="str">
        <f t="shared" si="132"/>
        <v/>
      </c>
      <c r="DU70" s="61" t="str">
        <f t="shared" si="133"/>
        <v>S</v>
      </c>
      <c r="DV70" s="61" t="str">
        <f t="shared" si="134"/>
        <v/>
      </c>
      <c r="DW70" s="310" t="str">
        <f t="shared" si="135"/>
        <v>S</v>
      </c>
      <c r="DX70" s="61">
        <f t="shared" ref="DX70:DX101" si="313">SUM(S70,AG70,BD70,BE70,CH70,CI70,DL70,DM70)</f>
        <v>0</v>
      </c>
      <c r="DY70" s="242" t="str">
        <f>IF(details!AW70="","",details!AW70)</f>
        <v>a</v>
      </c>
      <c r="DZ70" s="83" t="str">
        <f t="shared" si="136"/>
        <v>BIOLOGY</v>
      </c>
      <c r="EA70" s="242">
        <f>IF(details!AX70="","",details!AX70)</f>
        <v>10</v>
      </c>
      <c r="EB70" s="242">
        <f>IF(details!AY70="","",details!AY70)</f>
        <v>10</v>
      </c>
      <c r="EC70" s="242">
        <f>IF(details!AZ70="","",details!AZ70)</f>
        <v>10</v>
      </c>
      <c r="ED70" s="151">
        <f t="shared" si="137"/>
        <v>30</v>
      </c>
      <c r="EE70" s="242" t="str">
        <f>IF(details!BA70="","",details!BA70)</f>
        <v/>
      </c>
      <c r="EF70" s="242">
        <f>IF(details!BB70="","",details!BB70)</f>
        <v>50</v>
      </c>
      <c r="EG70" s="242">
        <f>IF(details!BC70="","",details!BC70)</f>
        <v>20</v>
      </c>
      <c r="EH70" s="151">
        <f t="shared" si="138"/>
        <v>70</v>
      </c>
      <c r="EI70" s="482">
        <f t="shared" si="139"/>
        <v>80</v>
      </c>
      <c r="EJ70" s="482">
        <f t="shared" si="140"/>
        <v>100</v>
      </c>
      <c r="EK70" s="242">
        <f>IF(details!BD70="","",details!BD70)</f>
        <v>70</v>
      </c>
      <c r="EL70" s="242">
        <f>IF(details!BE70="","",details!BE70)</f>
        <v>30</v>
      </c>
      <c r="EM70" s="151">
        <f t="shared" si="141"/>
        <v>100</v>
      </c>
      <c r="EN70" s="151">
        <f t="shared" si="142"/>
        <v>150</v>
      </c>
      <c r="EO70" s="151">
        <f t="shared" si="143"/>
        <v>50</v>
      </c>
      <c r="EP70" s="304">
        <f t="shared" si="144"/>
        <v>200</v>
      </c>
      <c r="EQ70" s="263">
        <f t="shared" si="145"/>
        <v>0</v>
      </c>
      <c r="ER70" s="310">
        <f t="shared" si="146"/>
        <v>0</v>
      </c>
      <c r="ES70" s="61">
        <f t="shared" si="147"/>
        <v>70</v>
      </c>
      <c r="ET70" s="61">
        <f t="shared" si="148"/>
        <v>30</v>
      </c>
      <c r="EU70" s="61">
        <f t="shared" si="149"/>
        <v>20</v>
      </c>
      <c r="EV70" s="61">
        <f t="shared" si="150"/>
        <v>150</v>
      </c>
      <c r="EW70" s="61">
        <f t="shared" si="151"/>
        <v>50</v>
      </c>
      <c r="EX70" s="263">
        <f t="shared" si="152"/>
        <v>200</v>
      </c>
      <c r="EY70" s="310"/>
      <c r="EZ70" s="61" t="str">
        <f t="shared" si="153"/>
        <v>P</v>
      </c>
      <c r="FA70" s="61" t="str">
        <f t="shared" si="154"/>
        <v>P</v>
      </c>
      <c r="FB70" s="310" t="str">
        <f t="shared" si="155"/>
        <v>I</v>
      </c>
      <c r="FC70" s="242">
        <f>IF(details!BF70="","",details!BF70)</f>
        <v>10</v>
      </c>
      <c r="FD70" s="242">
        <f>IF(details!BG70="","",details!BG70)</f>
        <v>10</v>
      </c>
      <c r="FE70" s="242">
        <f>IF(details!BH70="","",details!BH70)</f>
        <v>10</v>
      </c>
      <c r="FF70" s="151">
        <f t="shared" si="156"/>
        <v>30</v>
      </c>
      <c r="FG70" s="242">
        <f>IF(details!BI70="","",details!BI70)</f>
        <v>70</v>
      </c>
      <c r="FH70" s="151">
        <f t="shared" si="157"/>
        <v>100</v>
      </c>
      <c r="FI70" s="242">
        <f>IF(details!BJ70="","",details!BJ70)</f>
        <v>100</v>
      </c>
      <c r="FJ70" s="298">
        <f t="shared" si="158"/>
        <v>200</v>
      </c>
      <c r="FK70" s="310">
        <f t="shared" si="159"/>
        <v>0</v>
      </c>
      <c r="FL70" s="310">
        <f t="shared" si="160"/>
        <v>0</v>
      </c>
      <c r="FM70" s="61">
        <f t="shared" si="161"/>
        <v>200</v>
      </c>
      <c r="FN70" s="310" t="str">
        <f t="shared" si="162"/>
        <v/>
      </c>
      <c r="FO70" s="310" t="str">
        <f t="shared" si="236"/>
        <v>A</v>
      </c>
      <c r="FP70" s="242">
        <f>IF(details!BK70="","",details!BK70)</f>
        <v>30</v>
      </c>
      <c r="FQ70" s="242">
        <f>IF(details!BL70="","",details!BL70)</f>
        <v>30</v>
      </c>
      <c r="FR70" s="242">
        <f>IF(details!BM70="","",details!BM70)</f>
        <v>40</v>
      </c>
      <c r="FS70" s="298">
        <f t="shared" si="163"/>
        <v>100</v>
      </c>
      <c r="FT70" s="310">
        <f t="shared" si="164"/>
        <v>0</v>
      </c>
      <c r="FU70" s="310">
        <f t="shared" si="165"/>
        <v>0</v>
      </c>
      <c r="FV70" s="61">
        <f t="shared" si="166"/>
        <v>100</v>
      </c>
      <c r="FW70" s="310" t="str">
        <f t="shared" si="167"/>
        <v/>
      </c>
      <c r="FX70" s="310" t="str">
        <f t="shared" si="237"/>
        <v>A</v>
      </c>
      <c r="FY70" s="310" t="str">
        <f t="shared" si="238"/>
        <v>D</v>
      </c>
      <c r="FZ70" s="310" t="str">
        <f t="shared" si="239"/>
        <v>D</v>
      </c>
      <c r="GA70" s="310" t="str">
        <f t="shared" si="240"/>
        <v>D</v>
      </c>
      <c r="GB70" s="310" t="str">
        <f t="shared" si="241"/>
        <v>D</v>
      </c>
      <c r="GC70" s="310" t="str">
        <f t="shared" si="242"/>
        <v>S</v>
      </c>
      <c r="GD70" s="310">
        <f t="shared" si="168"/>
        <v>0</v>
      </c>
      <c r="GE70" s="310">
        <f t="shared" si="169"/>
        <v>1</v>
      </c>
      <c r="GF70" s="310">
        <f t="shared" si="170"/>
        <v>0</v>
      </c>
      <c r="GG70" s="310">
        <f t="shared" si="171"/>
        <v>0</v>
      </c>
      <c r="GH70" s="310">
        <f t="shared" si="172"/>
        <v>0</v>
      </c>
      <c r="GI70" s="310" t="str">
        <f t="shared" si="173"/>
        <v/>
      </c>
      <c r="GJ70" s="69" t="str">
        <f t="shared" si="243"/>
        <v>SUPPL.</v>
      </c>
      <c r="GK70" s="63" t="str">
        <f>IF(details!CB70="","",details!CB70)</f>
        <v/>
      </c>
      <c r="GL70" s="64">
        <f>IF(details!CC70="","",details!CC70)</f>
        <v>34</v>
      </c>
      <c r="GM70" s="63" t="str">
        <f>IF(details!CJ70="","",details!CJ70)</f>
        <v/>
      </c>
      <c r="GN70" s="64">
        <f>IF(details!CK70="","",details!CK70)</f>
        <v>24</v>
      </c>
      <c r="GO70" s="63">
        <f>IF(details!CR70="","",details!CR70)</f>
        <v>88</v>
      </c>
      <c r="GP70" s="64" t="str">
        <f>IF(details!CS70="","",details!CS70)</f>
        <v/>
      </c>
      <c r="GQ70" s="63">
        <f>IF(details!CZ70="","",details!CZ70)</f>
        <v>240</v>
      </c>
      <c r="GR70" s="64" t="str">
        <f>IF(details!DA70="","",details!DA70)</f>
        <v/>
      </c>
      <c r="GS70" s="63">
        <f>IF(details!DH70="","",details!DH70)</f>
        <v>340</v>
      </c>
      <c r="GT70" s="64" t="str">
        <f>IF(details!DI70="","",details!DI70)</f>
        <v/>
      </c>
      <c r="GU70" s="274" t="str">
        <f t="shared" si="207"/>
        <v/>
      </c>
      <c r="GV70" s="242" t="str">
        <f t="shared" si="244"/>
        <v>D</v>
      </c>
      <c r="GW70" s="242" t="str">
        <f t="shared" si="174"/>
        <v/>
      </c>
      <c r="GX70" s="353" t="str">
        <f t="shared" si="245"/>
        <v/>
      </c>
      <c r="GY70" s="242" t="str">
        <f t="shared" si="246"/>
        <v>D</v>
      </c>
      <c r="GZ70" s="72" t="str">
        <f t="shared" si="175"/>
        <v/>
      </c>
      <c r="HA70" s="353" t="str">
        <f t="shared" si="247"/>
        <v/>
      </c>
      <c r="HB70" s="73" t="str">
        <f t="shared" si="248"/>
        <v>D</v>
      </c>
      <c r="HC70" s="242" t="str">
        <f t="shared" si="249"/>
        <v/>
      </c>
      <c r="HD70" s="242" t="str">
        <f t="shared" si="250"/>
        <v>D</v>
      </c>
      <c r="HE70" s="242" t="str">
        <f t="shared" si="251"/>
        <v/>
      </c>
      <c r="HF70" s="242" t="str">
        <f t="shared" si="252"/>
        <v/>
      </c>
      <c r="HG70" s="276" t="str">
        <f t="shared" si="253"/>
        <v/>
      </c>
      <c r="HH70" s="242" t="str">
        <f t="shared" si="254"/>
        <v/>
      </c>
      <c r="HI70" s="242" t="str">
        <f t="shared" si="255"/>
        <v/>
      </c>
      <c r="HJ70" s="242" t="str">
        <f t="shared" si="256"/>
        <v/>
      </c>
      <c r="HK70" s="242" t="str">
        <f t="shared" si="257"/>
        <v/>
      </c>
      <c r="HL70" s="353" t="str">
        <f t="shared" si="258"/>
        <v/>
      </c>
      <c r="HM70" s="73" t="str">
        <f t="shared" si="259"/>
        <v>D</v>
      </c>
      <c r="HN70" s="242" t="str">
        <f t="shared" si="260"/>
        <v/>
      </c>
      <c r="HO70" s="242" t="str">
        <f t="shared" si="261"/>
        <v>D</v>
      </c>
      <c r="HP70" s="242" t="str">
        <f t="shared" si="262"/>
        <v/>
      </c>
      <c r="HQ70" s="242" t="str">
        <f t="shared" si="263"/>
        <v/>
      </c>
      <c r="HR70" s="354" t="str">
        <f t="shared" si="264"/>
        <v/>
      </c>
      <c r="HS70" s="302" t="str">
        <f t="shared" si="265"/>
        <v/>
      </c>
      <c r="HT70" s="242" t="str">
        <f t="shared" si="266"/>
        <v/>
      </c>
      <c r="HU70" s="242" t="str">
        <f t="shared" si="267"/>
        <v/>
      </c>
      <c r="HV70" s="242" t="str">
        <f t="shared" si="268"/>
        <v/>
      </c>
      <c r="HW70" s="353" t="str">
        <f t="shared" si="269"/>
        <v/>
      </c>
      <c r="HX70" s="73" t="str">
        <f t="shared" si="270"/>
        <v>S</v>
      </c>
      <c r="HY70" s="242" t="str">
        <f t="shared" si="271"/>
        <v/>
      </c>
      <c r="HZ70" s="242" t="str">
        <f t="shared" si="272"/>
        <v>S</v>
      </c>
      <c r="IA70" s="242" t="str">
        <f t="shared" si="273"/>
        <v/>
      </c>
      <c r="IB70" s="242" t="str">
        <f t="shared" si="274"/>
        <v/>
      </c>
      <c r="IC70" s="242" t="str">
        <f t="shared" si="275"/>
        <v/>
      </c>
      <c r="ID70" s="242" t="str">
        <f t="shared" si="276"/>
        <v/>
      </c>
      <c r="IE70" s="242" t="str">
        <f t="shared" si="277"/>
        <v/>
      </c>
      <c r="IF70" s="242" t="str">
        <f t="shared" si="278"/>
        <v/>
      </c>
      <c r="IG70" s="242" t="str">
        <f t="shared" si="279"/>
        <v/>
      </c>
      <c r="IH70" s="353" t="str">
        <f t="shared" si="280"/>
        <v/>
      </c>
      <c r="II70" s="242" t="str">
        <f t="shared" si="281"/>
        <v>A</v>
      </c>
      <c r="IJ70" s="242" t="str">
        <f t="shared" si="282"/>
        <v>A</v>
      </c>
      <c r="IK70" s="242" t="str">
        <f t="shared" si="283"/>
        <v xml:space="preserve">    </v>
      </c>
      <c r="IL70" s="242" t="str">
        <f t="shared" si="284"/>
        <v xml:space="preserve">    MATHEMATICS</v>
      </c>
      <c r="IM70" s="242" t="str">
        <f t="shared" si="285"/>
        <v xml:space="preserve">    </v>
      </c>
      <c r="IN70" s="242" t="str">
        <f t="shared" si="286"/>
        <v xml:space="preserve">        </v>
      </c>
      <c r="IO70" s="242" t="str">
        <f t="shared" si="287"/>
        <v xml:space="preserve">HINDI COMPULSORY  PHYSICS CHEMISTRY </v>
      </c>
      <c r="IP70" s="242" t="str">
        <f t="shared" si="288"/>
        <v>SUPPL.</v>
      </c>
      <c r="IQ70" s="62">
        <f t="shared" si="295"/>
        <v>898</v>
      </c>
      <c r="IR70" s="68">
        <f t="shared" si="289"/>
        <v>89.8</v>
      </c>
      <c r="IS70" s="242" t="str">
        <f t="shared" si="290"/>
        <v/>
      </c>
      <c r="IT70" s="70" t="str">
        <f t="shared" si="291"/>
        <v/>
      </c>
      <c r="IU70" s="71" t="str" cm="1">
        <f t="array" ref="IU70">IF(IT70="","",SUMPRODUCT((IT70&lt;IT$9:IT$108)/COUNTIF(IT$9:IT$108,IT$9:IT$108)))</f>
        <v/>
      </c>
      <c r="IV70" s="242" t="str">
        <f>IF(OR(IP70="SUPPL.",IP70="RE-EXAM."),'result subject-wise'!AR70,IP70)</f>
        <v/>
      </c>
      <c r="IW70" s="355" t="str">
        <f t="shared" si="292"/>
        <v/>
      </c>
      <c r="IX70" s="356">
        <f t="shared" si="293"/>
        <v>89.8</v>
      </c>
      <c r="IY70" s="242" t="str">
        <f t="shared" si="294"/>
        <v/>
      </c>
      <c r="IZ70" s="240"/>
      <c r="JA70" s="276" t="str">
        <f t="shared" si="177"/>
        <v/>
      </c>
      <c r="JB70" s="357" t="str">
        <f>'full report'!Y1725</f>
        <v/>
      </c>
      <c r="JC70" s="352"/>
      <c r="JD70"/>
      <c r="JK70" s="359"/>
      <c r="JL70" s="359"/>
      <c r="JM70" s="359"/>
      <c r="JN70" s="359"/>
      <c r="JO70" s="359"/>
      <c r="JP70" s="359"/>
      <c r="JQ70" s="359"/>
      <c r="JR70" s="359"/>
    </row>
    <row r="71" spans="1:278" s="276" customFormat="1" ht="13" customHeight="1">
      <c r="A71" s="313" t="str">
        <f>IF(details!A71="","",details!A71)</f>
        <v/>
      </c>
      <c r="B71" s="55" t="str">
        <f>IF(details!B71="","",details!B71)</f>
        <v/>
      </c>
      <c r="C71" s="55" t="str">
        <f>IF(details!C71="","",details!C71)</f>
        <v/>
      </c>
      <c r="D71" s="55" t="str">
        <f>IF(details!D71="","",details!D71)</f>
        <v/>
      </c>
      <c r="E71" s="300">
        <f>IF(details!E71="","",details!E71)</f>
        <v>11163</v>
      </c>
      <c r="F71" s="66" t="str">
        <f>IF(details!F71="","",details!F71)</f>
        <v/>
      </c>
      <c r="G71" s="77" t="str">
        <f>IF(details!G71="","",details!G71)</f>
        <v>A 063</v>
      </c>
      <c r="H71" s="77" t="str">
        <f>IF(details!H71="","",details!H71)</f>
        <v>B 063</v>
      </c>
      <c r="I71" s="77" t="str">
        <f>IF(details!I71="","",details!I71)</f>
        <v>C 063</v>
      </c>
      <c r="J71" s="242">
        <f>IF(details!J71="","",details!J71)</f>
        <v>10</v>
      </c>
      <c r="K71" s="242">
        <f>IF(details!K71="","",details!K71)</f>
        <v>10</v>
      </c>
      <c r="L71" s="242">
        <f>IF(details!L71="","",details!L71)</f>
        <v>8</v>
      </c>
      <c r="M71" s="151">
        <f t="shared" si="93"/>
        <v>28</v>
      </c>
      <c r="N71" s="479">
        <f>IF(details!M71="","",details!M71)</f>
        <v>2</v>
      </c>
      <c r="O71" s="242">
        <f>IF(details!N71="","",details!N71)</f>
        <v>70</v>
      </c>
      <c r="P71" s="151">
        <f t="shared" si="94"/>
        <v>100</v>
      </c>
      <c r="Q71" s="242">
        <f>IF(details!O71="","",details!O71)</f>
        <v>100</v>
      </c>
      <c r="R71" s="298">
        <f t="shared" si="95"/>
        <v>200</v>
      </c>
      <c r="S71" s="310">
        <f t="shared" si="211"/>
        <v>0</v>
      </c>
      <c r="T71" s="61">
        <f t="shared" ref="T71:T108" si="314">IF(OR($E71="NSO",$E71=""),"",IF(AND(J71="",K71="",L71="",O71="",Q71=""),"",IF(AND(K71="",L71="",O71="",Q71=""),J$6-S71,IF(AND(L71="",O71="",Q71=""),J$6+K$6-S71,IF(AND(L71="",Q71=""),J$6+K$6+O$6-S71,IF(Q71="",M$6+O$6-S71,R$6-S71))))))</f>
        <v>200</v>
      </c>
      <c r="U71" s="310" t="str">
        <f t="shared" si="230"/>
        <v/>
      </c>
      <c r="V71" s="310" t="str">
        <f t="shared" ref="V71:V108" si="315">IF(OR($E71="NSO",$E71="",Q71=""),"",IF(OR(U71="AB",Q71="ab"),"AB",IF(Q71="ML","RE",IF(AND(R71&gt;=36%*T71,Q71&gt;=20),"P",IF(AND(R71&gt;=34%*T71,COUNTIF(J71:Q71,"ML")=0,Q71&gt;=20),"G2",IF(AND(R71&gt;=31%*T71,COUNTIF(J71:Q71,"ML")=0,Q71&gt;=20),"G1",IF(R71&gt;=25%*T71,"S","F")))))))</f>
        <v>P</v>
      </c>
      <c r="W71" s="310" t="str">
        <f t="shared" si="231"/>
        <v>D</v>
      </c>
      <c r="X71" s="242">
        <f>IF(details!P71="","",details!P71)</f>
        <v>10</v>
      </c>
      <c r="Y71" s="242">
        <f>IF(details!Q71="","",details!Q71)</f>
        <v>10</v>
      </c>
      <c r="Z71" s="242">
        <f>IF(details!R71="","",details!R71)</f>
        <v>8</v>
      </c>
      <c r="AA71" s="151">
        <f t="shared" si="96"/>
        <v>28</v>
      </c>
      <c r="AB71" s="479">
        <f>IF(details!S71="","",details!S71)</f>
        <v>2</v>
      </c>
      <c r="AC71" s="242">
        <f>IF(details!T71="","",details!T71)</f>
        <v>70</v>
      </c>
      <c r="AD71" s="151">
        <f t="shared" si="97"/>
        <v>100</v>
      </c>
      <c r="AE71" s="242">
        <f>IF(details!U71="","",details!U71)</f>
        <v>100</v>
      </c>
      <c r="AF71" s="298">
        <f t="shared" si="98"/>
        <v>200</v>
      </c>
      <c r="AG71" s="310">
        <f t="shared" si="210"/>
        <v>0</v>
      </c>
      <c r="AH71" s="61">
        <f t="shared" ref="AH71:AH108" si="316">IF(OR($E71="NSO",$E71=""),"",IF(AND(X71="",Y71="",Z71="",AC71="",AE71=""),"",IF(AND(Y71="",Z71="",AC71="",AE71=""),X$6-AG71,IF(AND(Z71="",AC71="",AE71=""),X$6+Y$6-AG71,IF(AND(Z71="",AE71=""),X$6+Y$6+AC$6-AG71,IF(AE71="",AA$6+AC$6-AG71,AF$6-AG71))))))</f>
        <v>200</v>
      </c>
      <c r="AI71" s="310" t="str">
        <f t="shared" si="232"/>
        <v/>
      </c>
      <c r="AJ71" s="310" t="str">
        <f t="shared" si="99"/>
        <v>P</v>
      </c>
      <c r="AK71" s="310" t="str">
        <f t="shared" si="100"/>
        <v>D</v>
      </c>
      <c r="AL71" s="242" t="str">
        <f>IF(details!V71="","",details!V71)</f>
        <v>b</v>
      </c>
      <c r="AM71" s="83" t="str">
        <f t="shared" si="101"/>
        <v>PHYSICS</v>
      </c>
      <c r="AN71" s="242">
        <f>IF(details!W71="","",details!W71)</f>
        <v>10</v>
      </c>
      <c r="AO71" s="242">
        <f>IF(details!X71="","",details!X71)</f>
        <v>10</v>
      </c>
      <c r="AP71" s="242">
        <f>IF(details!Y71="","",details!Y71)</f>
        <v>9</v>
      </c>
      <c r="AQ71" s="151">
        <f t="shared" si="102"/>
        <v>29</v>
      </c>
      <c r="AR71" s="479">
        <f>IF(details!Z71="","",details!Z71)</f>
        <v>1</v>
      </c>
      <c r="AS71" s="242">
        <f>IF(details!AA71="","",details!AA71)</f>
        <v>30</v>
      </c>
      <c r="AT71" s="242">
        <f>IF(details!AB71="","",details!AB71)</f>
        <v>20</v>
      </c>
      <c r="AU71" s="151">
        <f t="shared" si="103"/>
        <v>50</v>
      </c>
      <c r="AV71" s="482">
        <f t="shared" ref="AV71:AV108" si="317">IF(AND(AQ71="",AR71="",AS71=""),"",SUM(AQ71,AR71,AS71))</f>
        <v>60</v>
      </c>
      <c r="AW71" s="482">
        <f t="shared" ref="AW71:AW108" si="318">IF(AND(AQ71="",AR71="",AU71=""),"",SUM(AQ71,AR71,AU71))</f>
        <v>80</v>
      </c>
      <c r="AX71" s="242">
        <f>IF(details!AC71="","",details!AC71)</f>
        <v>70</v>
      </c>
      <c r="AY71" s="242">
        <f>IF(details!AD71="","",details!AD71)</f>
        <v>30</v>
      </c>
      <c r="AZ71" s="151">
        <f t="shared" si="104"/>
        <v>100</v>
      </c>
      <c r="BA71" s="151">
        <f t="shared" si="105"/>
        <v>130</v>
      </c>
      <c r="BB71" s="151">
        <f t="shared" si="106"/>
        <v>50</v>
      </c>
      <c r="BC71" s="304">
        <f t="shared" si="107"/>
        <v>180</v>
      </c>
      <c r="BD71" s="263">
        <f t="shared" ref="BD71:BD108" si="319">IF(AT71="",(COUNTIF(AN71:AP71,"NA")*AN$6+COUNTIF(AN71:AP71,"ML")*AN$6+COUNTIF(AS71,"ML")*AS$6+COUNTIF(AS71,"NA")*AS$6),IF(OR(AM71=AZ$3,AM71=BB$3),(COUNTIF(AN71:AP71,"NA")*AN$8+COUNTIF(AN71:AP71,"ML")*AN$8+COUNTIF(AS71,"ML")*AS$8+COUNTIF(AS71,"NA")*AS$8),(COUNTIF(AN71:AP71,"NA")*AN$7+COUNTIF(AN71:AP71,"ML")*AN$7+COUNTIF(AS71,"ML")*AS$7+COUNTIF(AS71,"NA")*AS$7)))</f>
        <v>0</v>
      </c>
      <c r="BE71" s="310">
        <f t="shared" ref="BE71:BE108" si="320">IF(AT71="","",IF(OR(AM71=AZ$3,AM71=BB$3),(COUNTIF(AT71,"ML")*AT$8+COUNTIF(AT71,"NA")*AT$8),(COUNTIF(AT71,"ML")*AT$7+COUNTIF(AT71,"NA")*AT$7)))</f>
        <v>0</v>
      </c>
      <c r="BF71" s="61">
        <f t="shared" si="296"/>
        <v>70</v>
      </c>
      <c r="BG71" s="61">
        <f t="shared" si="110"/>
        <v>30</v>
      </c>
      <c r="BH71" s="61">
        <f t="shared" si="111"/>
        <v>20</v>
      </c>
      <c r="BI71" s="61">
        <f t="shared" si="297"/>
        <v>150</v>
      </c>
      <c r="BJ71" s="61">
        <f t="shared" si="298"/>
        <v>50</v>
      </c>
      <c r="BK71" s="263">
        <f t="shared" si="299"/>
        <v>200</v>
      </c>
      <c r="BL71" s="310" t="str">
        <f t="shared" si="300"/>
        <v/>
      </c>
      <c r="BM71" s="61" t="str">
        <f t="shared" si="301"/>
        <v>P</v>
      </c>
      <c r="BN71" s="61" t="str">
        <f t="shared" si="302"/>
        <v>P</v>
      </c>
      <c r="BO71" s="310" t="str">
        <f t="shared" si="303"/>
        <v>D</v>
      </c>
      <c r="BP71" s="242" t="str">
        <f>IF(details!AE71="","",details!AE71)</f>
        <v>b</v>
      </c>
      <c r="BQ71" s="83" t="str">
        <f t="shared" si="112"/>
        <v>CHEMISTRY</v>
      </c>
      <c r="BR71" s="242">
        <f>IF(details!AF71="","",details!AF71)</f>
        <v>10</v>
      </c>
      <c r="BS71" s="242">
        <f>IF(details!AG71="","",details!AG71)</f>
        <v>10</v>
      </c>
      <c r="BT71" s="242">
        <f>IF(details!AH71="","",details!AH71)</f>
        <v>9</v>
      </c>
      <c r="BU71" s="151">
        <f t="shared" si="113"/>
        <v>29</v>
      </c>
      <c r="BV71" s="479">
        <f>IF(details!AI71="","",details!AI71)</f>
        <v>1</v>
      </c>
      <c r="BW71" s="242">
        <f>IF(details!AJ71="","",details!AJ71)</f>
        <v>50</v>
      </c>
      <c r="BX71" s="242">
        <f>IF(details!AK71="","",details!AK71)</f>
        <v>20</v>
      </c>
      <c r="BY71" s="151">
        <f t="shared" si="114"/>
        <v>70</v>
      </c>
      <c r="BZ71" s="482">
        <f t="shared" si="115"/>
        <v>80</v>
      </c>
      <c r="CA71" s="482">
        <f t="shared" si="116"/>
        <v>100</v>
      </c>
      <c r="CB71" s="242">
        <f>IF(details!AL71="","",details!AL71)</f>
        <v>70</v>
      </c>
      <c r="CC71" s="242">
        <f>IF(details!AM71="","",details!AM71)</f>
        <v>30</v>
      </c>
      <c r="CD71" s="151">
        <f t="shared" si="117"/>
        <v>100</v>
      </c>
      <c r="CE71" s="151">
        <f t="shared" si="118"/>
        <v>150</v>
      </c>
      <c r="CF71" s="151">
        <f t="shared" si="119"/>
        <v>50</v>
      </c>
      <c r="CG71" s="304">
        <f t="shared" si="233"/>
        <v>200</v>
      </c>
      <c r="CH71" s="263">
        <f t="shared" si="304"/>
        <v>0</v>
      </c>
      <c r="CI71" s="310">
        <f t="shared" si="305"/>
        <v>0</v>
      </c>
      <c r="CJ71" s="61">
        <f t="shared" si="306"/>
        <v>70</v>
      </c>
      <c r="CK71" s="61">
        <f t="shared" si="234"/>
        <v>30</v>
      </c>
      <c r="CL71" s="61">
        <f t="shared" si="120"/>
        <v>20</v>
      </c>
      <c r="CM71" s="61">
        <f t="shared" si="307"/>
        <v>150</v>
      </c>
      <c r="CN71" s="61">
        <f t="shared" si="308"/>
        <v>50</v>
      </c>
      <c r="CO71" s="263">
        <f t="shared" si="309"/>
        <v>200</v>
      </c>
      <c r="CP71" s="310" t="str">
        <f t="shared" si="310"/>
        <v/>
      </c>
      <c r="CQ71" s="61" t="str">
        <f t="shared" si="311"/>
        <v>P</v>
      </c>
      <c r="CR71" s="61" t="str">
        <f t="shared" si="312"/>
        <v>P</v>
      </c>
      <c r="CS71" s="310" t="str">
        <f t="shared" ref="CS71:CS108" si="321">IF($E71="","",IF(OR(CQ71="",CQ71="F",CQ71="RE",CQ71="S",CQ71="G1",CQ71="G2"),CQ71,IF(OR(CR71="FP",CR71="REP"),CR71,IF(CG71&gt;=75%*CO71,"D",IF(CG71&gt;=60%*CO71,"I",IF(CG71&gt;=48%*CO71,"II",IF(CG71&gt;=36%*CO71,"III",CQ71)))))))</f>
        <v>D</v>
      </c>
      <c r="CT71" s="242" t="str">
        <f>IF(details!AN71="","",details!AN71)</f>
        <v>b</v>
      </c>
      <c r="CU71" s="83" t="str">
        <f t="shared" si="121"/>
        <v>MATHEMATICS</v>
      </c>
      <c r="CV71" s="242">
        <f>IF(details!AO71="","",details!AO71)</f>
        <v>10</v>
      </c>
      <c r="CW71" s="242">
        <f>IF(details!AP71="","",details!AP71)</f>
        <v>10</v>
      </c>
      <c r="CX71" s="242">
        <f>IF(details!AQ71="","",details!AQ71)</f>
        <v>9</v>
      </c>
      <c r="CY71" s="151">
        <f t="shared" si="122"/>
        <v>29</v>
      </c>
      <c r="CZ71" s="479">
        <f>IF(details!AR71="","",details!AR71)</f>
        <v>1</v>
      </c>
      <c r="DA71" s="242">
        <f>IF(details!AS71="","",details!AS71)</f>
        <v>70</v>
      </c>
      <c r="DB71" s="242" t="str">
        <f>IF(details!AT71="","",details!AT71)</f>
        <v/>
      </c>
      <c r="DC71" s="151">
        <f t="shared" si="123"/>
        <v>70</v>
      </c>
      <c r="DD71" s="482">
        <f t="shared" si="124"/>
        <v>100</v>
      </c>
      <c r="DE71" s="482">
        <f t="shared" si="125"/>
        <v>100</v>
      </c>
      <c r="DF71" s="242">
        <f>IF(details!AU71="","",details!AU71)</f>
        <v>18</v>
      </c>
      <c r="DG71" s="242" t="str">
        <f>IF(details!AV71="","",details!AV71)</f>
        <v/>
      </c>
      <c r="DH71" s="151">
        <f t="shared" si="204"/>
        <v>18</v>
      </c>
      <c r="DI71" s="151">
        <f t="shared" si="205"/>
        <v>118</v>
      </c>
      <c r="DJ71" s="151" t="str">
        <f t="shared" si="126"/>
        <v/>
      </c>
      <c r="DK71" s="304">
        <f t="shared" si="206"/>
        <v>118</v>
      </c>
      <c r="DL71" s="263">
        <f t="shared" si="127"/>
        <v>0</v>
      </c>
      <c r="DM71" s="310" t="str">
        <f t="shared" si="128"/>
        <v/>
      </c>
      <c r="DN71" s="61">
        <f t="shared" si="129"/>
        <v>100</v>
      </c>
      <c r="DO71" s="61" t="str">
        <f t="shared" ref="DO71:DO108" si="322">IF(OR($E71="NSO",$E71="",DI71=""),"",IF(AND(DB71="",DG71=""),"",IF(OR(CU71=DH$3,CU71=DJ$3),DG$8,DG$7)))</f>
        <v/>
      </c>
      <c r="DP71" s="61" t="str">
        <f t="shared" ref="DP71:DP108" si="323">IF(OR($E71="NSO",$E71="",DI71=""),"",IF(AND(DB71="",DG71=""),"",IF(OR(CU71=DH$3,CU71=DJ$3),DB$8,DB$7)))</f>
        <v/>
      </c>
      <c r="DQ71" s="61">
        <f t="shared" si="130"/>
        <v>200</v>
      </c>
      <c r="DR71" s="61" t="str">
        <f t="shared" si="131"/>
        <v/>
      </c>
      <c r="DS71" s="263">
        <f t="shared" si="235"/>
        <v>200</v>
      </c>
      <c r="DT71" s="310" t="str">
        <f t="shared" si="132"/>
        <v/>
      </c>
      <c r="DU71" s="61" t="str">
        <f t="shared" si="133"/>
        <v>S</v>
      </c>
      <c r="DV71" s="61" t="str">
        <f t="shared" si="134"/>
        <v/>
      </c>
      <c r="DW71" s="310" t="str">
        <f t="shared" si="135"/>
        <v>S</v>
      </c>
      <c r="DX71" s="61">
        <f t="shared" si="313"/>
        <v>0</v>
      </c>
      <c r="DY71" s="242" t="str">
        <f>IF(details!AW71="","",details!AW71)</f>
        <v>a</v>
      </c>
      <c r="DZ71" s="83" t="str">
        <f t="shared" si="136"/>
        <v>BIOLOGY</v>
      </c>
      <c r="EA71" s="242">
        <f>IF(details!AX71="","",details!AX71)</f>
        <v>10</v>
      </c>
      <c r="EB71" s="242">
        <f>IF(details!AY71="","",details!AY71)</f>
        <v>10</v>
      </c>
      <c r="EC71" s="242">
        <f>IF(details!AZ71="","",details!AZ71)</f>
        <v>10</v>
      </c>
      <c r="ED71" s="151">
        <f t="shared" si="137"/>
        <v>30</v>
      </c>
      <c r="EE71" s="242" t="str">
        <f>IF(details!BA71="","",details!BA71)</f>
        <v/>
      </c>
      <c r="EF71" s="242">
        <f>IF(details!BB71="","",details!BB71)</f>
        <v>50</v>
      </c>
      <c r="EG71" s="242">
        <f>IF(details!BC71="","",details!BC71)</f>
        <v>20</v>
      </c>
      <c r="EH71" s="151">
        <f t="shared" si="138"/>
        <v>70</v>
      </c>
      <c r="EI71" s="482">
        <f t="shared" si="139"/>
        <v>80</v>
      </c>
      <c r="EJ71" s="482">
        <f t="shared" si="140"/>
        <v>100</v>
      </c>
      <c r="EK71" s="242">
        <f>IF(details!BD71="","",details!BD71)</f>
        <v>70</v>
      </c>
      <c r="EL71" s="242">
        <f>IF(details!BE71="","",details!BE71)</f>
        <v>30</v>
      </c>
      <c r="EM71" s="151">
        <f t="shared" si="141"/>
        <v>100</v>
      </c>
      <c r="EN71" s="151">
        <f t="shared" si="142"/>
        <v>150</v>
      </c>
      <c r="EO71" s="151">
        <f t="shared" si="143"/>
        <v>50</v>
      </c>
      <c r="EP71" s="304">
        <f t="shared" si="144"/>
        <v>200</v>
      </c>
      <c r="EQ71" s="263">
        <f t="shared" si="145"/>
        <v>0</v>
      </c>
      <c r="ER71" s="310">
        <f t="shared" si="146"/>
        <v>0</v>
      </c>
      <c r="ES71" s="61">
        <f t="shared" si="147"/>
        <v>70</v>
      </c>
      <c r="ET71" s="61">
        <f t="shared" si="148"/>
        <v>30</v>
      </c>
      <c r="EU71" s="61">
        <f t="shared" si="149"/>
        <v>20</v>
      </c>
      <c r="EV71" s="61">
        <f t="shared" si="150"/>
        <v>150</v>
      </c>
      <c r="EW71" s="61">
        <f t="shared" si="151"/>
        <v>50</v>
      </c>
      <c r="EX71" s="263">
        <f t="shared" si="152"/>
        <v>200</v>
      </c>
      <c r="EY71" s="310"/>
      <c r="EZ71" s="61" t="str">
        <f t="shared" si="153"/>
        <v>P</v>
      </c>
      <c r="FA71" s="61" t="str">
        <f t="shared" si="154"/>
        <v>P</v>
      </c>
      <c r="FB71" s="310" t="str">
        <f t="shared" si="155"/>
        <v>I</v>
      </c>
      <c r="FC71" s="242">
        <f>IF(details!BF71="","",details!BF71)</f>
        <v>10</v>
      </c>
      <c r="FD71" s="242">
        <f>IF(details!BG71="","",details!BG71)</f>
        <v>10</v>
      </c>
      <c r="FE71" s="242">
        <f>IF(details!BH71="","",details!BH71)</f>
        <v>10</v>
      </c>
      <c r="FF71" s="151">
        <f t="shared" si="156"/>
        <v>30</v>
      </c>
      <c r="FG71" s="242">
        <f>IF(details!BI71="","",details!BI71)</f>
        <v>70</v>
      </c>
      <c r="FH71" s="151">
        <f t="shared" si="157"/>
        <v>100</v>
      </c>
      <c r="FI71" s="242">
        <f>IF(details!BJ71="","",details!BJ71)</f>
        <v>100</v>
      </c>
      <c r="FJ71" s="298">
        <f t="shared" si="158"/>
        <v>200</v>
      </c>
      <c r="FK71" s="310">
        <f t="shared" si="159"/>
        <v>0</v>
      </c>
      <c r="FL71" s="310">
        <f t="shared" si="160"/>
        <v>0</v>
      </c>
      <c r="FM71" s="61">
        <f t="shared" si="161"/>
        <v>200</v>
      </c>
      <c r="FN71" s="310" t="str">
        <f t="shared" si="162"/>
        <v/>
      </c>
      <c r="FO71" s="310" t="str">
        <f t="shared" si="236"/>
        <v>A</v>
      </c>
      <c r="FP71" s="242">
        <f>IF(details!BK71="","",details!BK71)</f>
        <v>30</v>
      </c>
      <c r="FQ71" s="242">
        <f>IF(details!BL71="","",details!BL71)</f>
        <v>30</v>
      </c>
      <c r="FR71" s="242">
        <f>IF(details!BM71="","",details!BM71)</f>
        <v>40</v>
      </c>
      <c r="FS71" s="298">
        <f t="shared" si="163"/>
        <v>100</v>
      </c>
      <c r="FT71" s="310">
        <f t="shared" si="164"/>
        <v>0</v>
      </c>
      <c r="FU71" s="310">
        <f t="shared" si="165"/>
        <v>0</v>
      </c>
      <c r="FV71" s="61">
        <f t="shared" si="166"/>
        <v>100</v>
      </c>
      <c r="FW71" s="310" t="str">
        <f t="shared" si="167"/>
        <v/>
      </c>
      <c r="FX71" s="310" t="str">
        <f t="shared" si="237"/>
        <v>A</v>
      </c>
      <c r="FY71" s="310" t="str">
        <f t="shared" si="238"/>
        <v>D</v>
      </c>
      <c r="FZ71" s="310" t="str">
        <f t="shared" si="239"/>
        <v>D</v>
      </c>
      <c r="GA71" s="310" t="str">
        <f t="shared" si="240"/>
        <v>D</v>
      </c>
      <c r="GB71" s="310" t="str">
        <f t="shared" si="241"/>
        <v>D</v>
      </c>
      <c r="GC71" s="310" t="str">
        <f t="shared" si="242"/>
        <v>S</v>
      </c>
      <c r="GD71" s="310">
        <f t="shared" si="168"/>
        <v>0</v>
      </c>
      <c r="GE71" s="310">
        <f t="shared" si="169"/>
        <v>1</v>
      </c>
      <c r="GF71" s="310">
        <f t="shared" si="170"/>
        <v>0</v>
      </c>
      <c r="GG71" s="310">
        <f t="shared" si="171"/>
        <v>0</v>
      </c>
      <c r="GH71" s="310">
        <f t="shared" si="172"/>
        <v>0</v>
      </c>
      <c r="GI71" s="310" t="str">
        <f t="shared" si="173"/>
        <v/>
      </c>
      <c r="GJ71" s="69" t="str">
        <f t="shared" si="243"/>
        <v>SUPPL.</v>
      </c>
      <c r="GK71" s="63" t="str">
        <f>IF(details!CB71="","",details!CB71)</f>
        <v/>
      </c>
      <c r="GL71" s="64">
        <f>IF(details!CC71="","",details!CC71)</f>
        <v>34</v>
      </c>
      <c r="GM71" s="63" t="str">
        <f>IF(details!CJ71="","",details!CJ71)</f>
        <v/>
      </c>
      <c r="GN71" s="64">
        <f>IF(details!CK71="","",details!CK71)</f>
        <v>24</v>
      </c>
      <c r="GO71" s="63">
        <f>IF(details!CR71="","",details!CR71)</f>
        <v>88</v>
      </c>
      <c r="GP71" s="64" t="str">
        <f>IF(details!CS71="","",details!CS71)</f>
        <v/>
      </c>
      <c r="GQ71" s="63">
        <f>IF(details!CZ71="","",details!CZ71)</f>
        <v>240</v>
      </c>
      <c r="GR71" s="64" t="str">
        <f>IF(details!DA71="","",details!DA71)</f>
        <v/>
      </c>
      <c r="GS71" s="63">
        <f>IF(details!DH71="","",details!DH71)</f>
        <v>340</v>
      </c>
      <c r="GT71" s="64" t="str">
        <f>IF(details!DI71="","",details!DI71)</f>
        <v/>
      </c>
      <c r="GU71" s="274" t="str">
        <f t="shared" si="207"/>
        <v/>
      </c>
      <c r="GV71" s="242" t="str">
        <f t="shared" si="244"/>
        <v>D</v>
      </c>
      <c r="GW71" s="242" t="str">
        <f t="shared" si="174"/>
        <v/>
      </c>
      <c r="GX71" s="353" t="str">
        <f t="shared" si="245"/>
        <v/>
      </c>
      <c r="GY71" s="242" t="str">
        <f t="shared" si="246"/>
        <v>D</v>
      </c>
      <c r="GZ71" s="72" t="str">
        <f t="shared" si="175"/>
        <v/>
      </c>
      <c r="HA71" s="353" t="str">
        <f t="shared" si="247"/>
        <v/>
      </c>
      <c r="HB71" s="73" t="str">
        <f t="shared" si="248"/>
        <v>D</v>
      </c>
      <c r="HC71" s="242" t="str">
        <f t="shared" si="249"/>
        <v/>
      </c>
      <c r="HD71" s="242" t="str">
        <f t="shared" si="250"/>
        <v>D</v>
      </c>
      <c r="HE71" s="242" t="str">
        <f t="shared" si="251"/>
        <v/>
      </c>
      <c r="HF71" s="242" t="str">
        <f t="shared" si="252"/>
        <v/>
      </c>
      <c r="HG71" s="276" t="str">
        <f t="shared" si="253"/>
        <v/>
      </c>
      <c r="HH71" s="242" t="str">
        <f t="shared" si="254"/>
        <v/>
      </c>
      <c r="HI71" s="242" t="str">
        <f t="shared" si="255"/>
        <v/>
      </c>
      <c r="HJ71" s="242" t="str">
        <f t="shared" si="256"/>
        <v/>
      </c>
      <c r="HK71" s="242" t="str">
        <f t="shared" si="257"/>
        <v/>
      </c>
      <c r="HL71" s="353" t="str">
        <f t="shared" si="258"/>
        <v/>
      </c>
      <c r="HM71" s="73" t="str">
        <f t="shared" si="259"/>
        <v>D</v>
      </c>
      <c r="HN71" s="242" t="str">
        <f t="shared" si="260"/>
        <v/>
      </c>
      <c r="HO71" s="242" t="str">
        <f t="shared" si="261"/>
        <v>D</v>
      </c>
      <c r="HP71" s="242" t="str">
        <f t="shared" si="262"/>
        <v/>
      </c>
      <c r="HQ71" s="242" t="str">
        <f t="shared" si="263"/>
        <v/>
      </c>
      <c r="HR71" s="354" t="str">
        <f t="shared" si="264"/>
        <v/>
      </c>
      <c r="HS71" s="302" t="str">
        <f t="shared" si="265"/>
        <v/>
      </c>
      <c r="HT71" s="242" t="str">
        <f t="shared" si="266"/>
        <v/>
      </c>
      <c r="HU71" s="242" t="str">
        <f t="shared" si="267"/>
        <v/>
      </c>
      <c r="HV71" s="242" t="str">
        <f t="shared" si="268"/>
        <v/>
      </c>
      <c r="HW71" s="353" t="str">
        <f t="shared" si="269"/>
        <v/>
      </c>
      <c r="HX71" s="73" t="str">
        <f t="shared" si="270"/>
        <v>S</v>
      </c>
      <c r="HY71" s="242" t="str">
        <f t="shared" si="271"/>
        <v/>
      </c>
      <c r="HZ71" s="242" t="str">
        <f t="shared" si="272"/>
        <v>S</v>
      </c>
      <c r="IA71" s="242" t="str">
        <f t="shared" si="273"/>
        <v/>
      </c>
      <c r="IB71" s="242" t="str">
        <f t="shared" si="274"/>
        <v/>
      </c>
      <c r="IC71" s="242" t="str">
        <f t="shared" si="275"/>
        <v/>
      </c>
      <c r="ID71" s="242" t="str">
        <f t="shared" si="276"/>
        <v/>
      </c>
      <c r="IE71" s="242" t="str">
        <f t="shared" si="277"/>
        <v/>
      </c>
      <c r="IF71" s="242" t="str">
        <f t="shared" si="278"/>
        <v/>
      </c>
      <c r="IG71" s="242" t="str">
        <f t="shared" si="279"/>
        <v/>
      </c>
      <c r="IH71" s="353" t="str">
        <f t="shared" si="280"/>
        <v/>
      </c>
      <c r="II71" s="242" t="str">
        <f t="shared" si="281"/>
        <v>A</v>
      </c>
      <c r="IJ71" s="242" t="str">
        <f t="shared" si="282"/>
        <v>A</v>
      </c>
      <c r="IK71" s="242" t="str">
        <f t="shared" si="283"/>
        <v xml:space="preserve">    </v>
      </c>
      <c r="IL71" s="242" t="str">
        <f t="shared" si="284"/>
        <v xml:space="preserve">    MATHEMATICS</v>
      </c>
      <c r="IM71" s="242" t="str">
        <f t="shared" si="285"/>
        <v xml:space="preserve">    </v>
      </c>
      <c r="IN71" s="242" t="str">
        <f t="shared" si="286"/>
        <v xml:space="preserve">        </v>
      </c>
      <c r="IO71" s="242" t="str">
        <f t="shared" si="287"/>
        <v xml:space="preserve">HINDI COMPULSORY  PHYSICS CHEMISTRY </v>
      </c>
      <c r="IP71" s="242" t="str">
        <f t="shared" si="288"/>
        <v>SUPPL.</v>
      </c>
      <c r="IQ71" s="62">
        <f t="shared" si="295"/>
        <v>898</v>
      </c>
      <c r="IR71" s="68">
        <f t="shared" si="289"/>
        <v>89.8</v>
      </c>
      <c r="IS71" s="242" t="str">
        <f t="shared" si="290"/>
        <v/>
      </c>
      <c r="IT71" s="70" t="str">
        <f t="shared" si="291"/>
        <v/>
      </c>
      <c r="IU71" s="71" t="str" cm="1">
        <f t="array" ref="IU71">IF(IT71="","",SUMPRODUCT((IT71&lt;IT$9:IT$108)/COUNTIF(IT$9:IT$108,IT$9:IT$108)))</f>
        <v/>
      </c>
      <c r="IV71" s="242" t="str">
        <f>IF(OR(IP71="SUPPL.",IP71="RE-EXAM."),'result subject-wise'!AR71,IP71)</f>
        <v/>
      </c>
      <c r="IW71" s="355" t="str">
        <f t="shared" si="292"/>
        <v/>
      </c>
      <c r="IX71" s="356">
        <f t="shared" si="293"/>
        <v>89.8</v>
      </c>
      <c r="IY71" s="242" t="str">
        <f t="shared" si="294"/>
        <v/>
      </c>
      <c r="IZ71" s="240"/>
      <c r="JA71" s="276" t="str">
        <f t="shared" si="177"/>
        <v/>
      </c>
      <c r="JB71" s="357" t="str">
        <f>'full report'!Y1753</f>
        <v/>
      </c>
      <c r="JC71" s="352"/>
      <c r="JD71"/>
      <c r="JK71" s="359"/>
      <c r="JL71" s="359"/>
      <c r="JM71" s="359"/>
      <c r="JN71" s="359"/>
      <c r="JO71" s="359"/>
      <c r="JP71" s="359"/>
      <c r="JQ71" s="359"/>
      <c r="JR71" s="359"/>
    </row>
    <row r="72" spans="1:278" s="276" customFormat="1" ht="13" customHeight="1">
      <c r="A72" s="313" t="str">
        <f>IF(details!A72="","",details!A72)</f>
        <v/>
      </c>
      <c r="B72" s="55" t="str">
        <f>IF(details!B72="","",details!B72)</f>
        <v/>
      </c>
      <c r="C72" s="55" t="str">
        <f>IF(details!C72="","",details!C72)</f>
        <v/>
      </c>
      <c r="D72" s="55" t="str">
        <f>IF(details!D72="","",details!D72)</f>
        <v/>
      </c>
      <c r="E72" s="300">
        <f>IF(details!E72="","",details!E72)</f>
        <v>11164</v>
      </c>
      <c r="F72" s="66" t="str">
        <f>IF(details!F72="","",details!F72)</f>
        <v/>
      </c>
      <c r="G72" s="77" t="str">
        <f>IF(details!G72="","",details!G72)</f>
        <v>A 064</v>
      </c>
      <c r="H72" s="77" t="str">
        <f>IF(details!H72="","",details!H72)</f>
        <v>B 064</v>
      </c>
      <c r="I72" s="77" t="str">
        <f>IF(details!I72="","",details!I72)</f>
        <v>C 064</v>
      </c>
      <c r="J72" s="242">
        <f>IF(details!J72="","",details!J72)</f>
        <v>10</v>
      </c>
      <c r="K72" s="242">
        <f>IF(details!K72="","",details!K72)</f>
        <v>10</v>
      </c>
      <c r="L72" s="242">
        <f>IF(details!L72="","",details!L72)</f>
        <v>8</v>
      </c>
      <c r="M72" s="151">
        <f t="shared" si="93"/>
        <v>28</v>
      </c>
      <c r="N72" s="479">
        <f>IF(details!M72="","",details!M72)</f>
        <v>2</v>
      </c>
      <c r="O72" s="242">
        <f>IF(details!N72="","",details!N72)</f>
        <v>70</v>
      </c>
      <c r="P72" s="151">
        <f t="shared" si="94"/>
        <v>100</v>
      </c>
      <c r="Q72" s="242">
        <f>IF(details!O72="","",details!O72)</f>
        <v>100</v>
      </c>
      <c r="R72" s="298">
        <f t="shared" si="95"/>
        <v>200</v>
      </c>
      <c r="S72" s="310">
        <f t="shared" si="211"/>
        <v>0</v>
      </c>
      <c r="T72" s="61">
        <f t="shared" si="314"/>
        <v>200</v>
      </c>
      <c r="U72" s="310" t="str">
        <f t="shared" si="230"/>
        <v/>
      </c>
      <c r="V72" s="310" t="str">
        <f t="shared" si="315"/>
        <v>P</v>
      </c>
      <c r="W72" s="310" t="str">
        <f t="shared" si="231"/>
        <v>D</v>
      </c>
      <c r="X72" s="242">
        <f>IF(details!P72="","",details!P72)</f>
        <v>10</v>
      </c>
      <c r="Y72" s="242">
        <f>IF(details!Q72="","",details!Q72)</f>
        <v>10</v>
      </c>
      <c r="Z72" s="242">
        <f>IF(details!R72="","",details!R72)</f>
        <v>8</v>
      </c>
      <c r="AA72" s="151">
        <f t="shared" si="96"/>
        <v>28</v>
      </c>
      <c r="AB72" s="479">
        <f>IF(details!S72="","",details!S72)</f>
        <v>2</v>
      </c>
      <c r="AC72" s="242">
        <f>IF(details!T72="","",details!T72)</f>
        <v>70</v>
      </c>
      <c r="AD72" s="151">
        <f t="shared" si="97"/>
        <v>100</v>
      </c>
      <c r="AE72" s="242">
        <f>IF(details!U72="","",details!U72)</f>
        <v>100</v>
      </c>
      <c r="AF72" s="298">
        <f t="shared" si="98"/>
        <v>200</v>
      </c>
      <c r="AG72" s="310">
        <f t="shared" si="210"/>
        <v>0</v>
      </c>
      <c r="AH72" s="61">
        <f t="shared" si="316"/>
        <v>200</v>
      </c>
      <c r="AI72" s="310" t="str">
        <f t="shared" si="232"/>
        <v/>
      </c>
      <c r="AJ72" s="310" t="str">
        <f t="shared" si="99"/>
        <v>P</v>
      </c>
      <c r="AK72" s="310" t="str">
        <f t="shared" si="100"/>
        <v>D</v>
      </c>
      <c r="AL72" s="242" t="str">
        <f>IF(details!V72="","",details!V72)</f>
        <v>b</v>
      </c>
      <c r="AM72" s="83" t="str">
        <f t="shared" si="101"/>
        <v>PHYSICS</v>
      </c>
      <c r="AN72" s="242">
        <f>IF(details!W72="","",details!W72)</f>
        <v>10</v>
      </c>
      <c r="AO72" s="242">
        <f>IF(details!X72="","",details!X72)</f>
        <v>10</v>
      </c>
      <c r="AP72" s="242">
        <f>IF(details!Y72="","",details!Y72)</f>
        <v>9</v>
      </c>
      <c r="AQ72" s="151">
        <f t="shared" si="102"/>
        <v>29</v>
      </c>
      <c r="AR72" s="479">
        <f>IF(details!Z72="","",details!Z72)</f>
        <v>1</v>
      </c>
      <c r="AS72" s="242">
        <f>IF(details!AA72="","",details!AA72)</f>
        <v>30</v>
      </c>
      <c r="AT72" s="242">
        <f>IF(details!AB72="","",details!AB72)</f>
        <v>20</v>
      </c>
      <c r="AU72" s="151">
        <f t="shared" si="103"/>
        <v>50</v>
      </c>
      <c r="AV72" s="482">
        <f t="shared" si="317"/>
        <v>60</v>
      </c>
      <c r="AW72" s="482">
        <f t="shared" si="318"/>
        <v>80</v>
      </c>
      <c r="AX72" s="242">
        <f>IF(details!AC72="","",details!AC72)</f>
        <v>70</v>
      </c>
      <c r="AY72" s="242">
        <f>IF(details!AD72="","",details!AD72)</f>
        <v>30</v>
      </c>
      <c r="AZ72" s="151">
        <f t="shared" si="104"/>
        <v>100</v>
      </c>
      <c r="BA72" s="151">
        <f t="shared" si="105"/>
        <v>130</v>
      </c>
      <c r="BB72" s="151">
        <f t="shared" si="106"/>
        <v>50</v>
      </c>
      <c r="BC72" s="304">
        <f t="shared" si="107"/>
        <v>180</v>
      </c>
      <c r="BD72" s="263">
        <f t="shared" si="319"/>
        <v>0</v>
      </c>
      <c r="BE72" s="310">
        <f t="shared" si="320"/>
        <v>0</v>
      </c>
      <c r="BF72" s="61">
        <f t="shared" si="296"/>
        <v>70</v>
      </c>
      <c r="BG72" s="61">
        <f t="shared" si="110"/>
        <v>30</v>
      </c>
      <c r="BH72" s="61">
        <f t="shared" si="111"/>
        <v>20</v>
      </c>
      <c r="BI72" s="61">
        <f t="shared" si="297"/>
        <v>150</v>
      </c>
      <c r="BJ72" s="61">
        <f t="shared" si="298"/>
        <v>50</v>
      </c>
      <c r="BK72" s="263">
        <f t="shared" si="299"/>
        <v>200</v>
      </c>
      <c r="BL72" s="310" t="str">
        <f t="shared" si="300"/>
        <v/>
      </c>
      <c r="BM72" s="61" t="str">
        <f t="shared" si="301"/>
        <v>P</v>
      </c>
      <c r="BN72" s="61" t="str">
        <f t="shared" si="302"/>
        <v>P</v>
      </c>
      <c r="BO72" s="310" t="str">
        <f t="shared" si="303"/>
        <v>D</v>
      </c>
      <c r="BP72" s="242" t="str">
        <f>IF(details!AE72="","",details!AE72)</f>
        <v>b</v>
      </c>
      <c r="BQ72" s="83" t="str">
        <f t="shared" si="112"/>
        <v>CHEMISTRY</v>
      </c>
      <c r="BR72" s="242">
        <f>IF(details!AF72="","",details!AF72)</f>
        <v>10</v>
      </c>
      <c r="BS72" s="242">
        <f>IF(details!AG72="","",details!AG72)</f>
        <v>10</v>
      </c>
      <c r="BT72" s="242">
        <f>IF(details!AH72="","",details!AH72)</f>
        <v>9</v>
      </c>
      <c r="BU72" s="151">
        <f t="shared" si="113"/>
        <v>29</v>
      </c>
      <c r="BV72" s="479">
        <f>IF(details!AI72="","",details!AI72)</f>
        <v>1</v>
      </c>
      <c r="BW72" s="242">
        <f>IF(details!AJ72="","",details!AJ72)</f>
        <v>50</v>
      </c>
      <c r="BX72" s="242">
        <f>IF(details!AK72="","",details!AK72)</f>
        <v>20</v>
      </c>
      <c r="BY72" s="151">
        <f t="shared" si="114"/>
        <v>70</v>
      </c>
      <c r="BZ72" s="482">
        <f t="shared" si="115"/>
        <v>80</v>
      </c>
      <c r="CA72" s="482">
        <f t="shared" si="116"/>
        <v>100</v>
      </c>
      <c r="CB72" s="242">
        <f>IF(details!AL72="","",details!AL72)</f>
        <v>70</v>
      </c>
      <c r="CC72" s="242">
        <f>IF(details!AM72="","",details!AM72)</f>
        <v>30</v>
      </c>
      <c r="CD72" s="151">
        <f t="shared" si="117"/>
        <v>100</v>
      </c>
      <c r="CE72" s="151">
        <f t="shared" si="118"/>
        <v>150</v>
      </c>
      <c r="CF72" s="151">
        <f t="shared" si="119"/>
        <v>50</v>
      </c>
      <c r="CG72" s="304">
        <f t="shared" si="233"/>
        <v>200</v>
      </c>
      <c r="CH72" s="263">
        <f t="shared" si="304"/>
        <v>0</v>
      </c>
      <c r="CI72" s="310">
        <f t="shared" si="305"/>
        <v>0</v>
      </c>
      <c r="CJ72" s="61">
        <f t="shared" si="306"/>
        <v>70</v>
      </c>
      <c r="CK72" s="61">
        <f t="shared" si="234"/>
        <v>30</v>
      </c>
      <c r="CL72" s="61">
        <f t="shared" si="120"/>
        <v>20</v>
      </c>
      <c r="CM72" s="61">
        <f t="shared" si="307"/>
        <v>150</v>
      </c>
      <c r="CN72" s="61">
        <f t="shared" si="308"/>
        <v>50</v>
      </c>
      <c r="CO72" s="263">
        <f t="shared" si="309"/>
        <v>200</v>
      </c>
      <c r="CP72" s="310" t="str">
        <f t="shared" si="310"/>
        <v/>
      </c>
      <c r="CQ72" s="61" t="str">
        <f t="shared" si="311"/>
        <v>P</v>
      </c>
      <c r="CR72" s="61" t="str">
        <f t="shared" si="312"/>
        <v>P</v>
      </c>
      <c r="CS72" s="310" t="str">
        <f t="shared" si="321"/>
        <v>D</v>
      </c>
      <c r="CT72" s="242" t="str">
        <f>IF(details!AN72="","",details!AN72)</f>
        <v>b</v>
      </c>
      <c r="CU72" s="83" t="str">
        <f t="shared" si="121"/>
        <v>MATHEMATICS</v>
      </c>
      <c r="CV72" s="242">
        <f>IF(details!AO72="","",details!AO72)</f>
        <v>10</v>
      </c>
      <c r="CW72" s="242">
        <f>IF(details!AP72="","",details!AP72)</f>
        <v>10</v>
      </c>
      <c r="CX72" s="242">
        <f>IF(details!AQ72="","",details!AQ72)</f>
        <v>9</v>
      </c>
      <c r="CY72" s="151">
        <f t="shared" si="122"/>
        <v>29</v>
      </c>
      <c r="CZ72" s="479">
        <f>IF(details!AR72="","",details!AR72)</f>
        <v>1</v>
      </c>
      <c r="DA72" s="242">
        <f>IF(details!AS72="","",details!AS72)</f>
        <v>70</v>
      </c>
      <c r="DB72" s="242" t="str">
        <f>IF(details!AT72="","",details!AT72)</f>
        <v/>
      </c>
      <c r="DC72" s="151">
        <f t="shared" si="123"/>
        <v>70</v>
      </c>
      <c r="DD72" s="482">
        <f t="shared" si="124"/>
        <v>100</v>
      </c>
      <c r="DE72" s="482">
        <f t="shared" si="125"/>
        <v>100</v>
      </c>
      <c r="DF72" s="242">
        <f>IF(details!AU72="","",details!AU72)</f>
        <v>18</v>
      </c>
      <c r="DG72" s="242" t="str">
        <f>IF(details!AV72="","",details!AV72)</f>
        <v/>
      </c>
      <c r="DH72" s="151">
        <f t="shared" si="204"/>
        <v>18</v>
      </c>
      <c r="DI72" s="151">
        <f t="shared" si="205"/>
        <v>118</v>
      </c>
      <c r="DJ72" s="151" t="str">
        <f t="shared" si="126"/>
        <v/>
      </c>
      <c r="DK72" s="304">
        <f t="shared" si="206"/>
        <v>118</v>
      </c>
      <c r="DL72" s="263">
        <f t="shared" si="127"/>
        <v>0</v>
      </c>
      <c r="DM72" s="310" t="str">
        <f t="shared" si="128"/>
        <v/>
      </c>
      <c r="DN72" s="61">
        <f t="shared" si="129"/>
        <v>100</v>
      </c>
      <c r="DO72" s="61" t="str">
        <f t="shared" si="322"/>
        <v/>
      </c>
      <c r="DP72" s="61" t="str">
        <f t="shared" si="323"/>
        <v/>
      </c>
      <c r="DQ72" s="61">
        <f t="shared" si="130"/>
        <v>200</v>
      </c>
      <c r="DR72" s="61" t="str">
        <f t="shared" si="131"/>
        <v/>
      </c>
      <c r="DS72" s="263">
        <f t="shared" si="235"/>
        <v>200</v>
      </c>
      <c r="DT72" s="310" t="str">
        <f t="shared" si="132"/>
        <v/>
      </c>
      <c r="DU72" s="61" t="str">
        <f t="shared" si="133"/>
        <v>S</v>
      </c>
      <c r="DV72" s="61" t="str">
        <f t="shared" si="134"/>
        <v/>
      </c>
      <c r="DW72" s="310" t="str">
        <f t="shared" si="135"/>
        <v>S</v>
      </c>
      <c r="DX72" s="61">
        <f t="shared" si="313"/>
        <v>0</v>
      </c>
      <c r="DY72" s="242" t="str">
        <f>IF(details!AW72="","",details!AW72)</f>
        <v>a</v>
      </c>
      <c r="DZ72" s="83" t="str">
        <f t="shared" si="136"/>
        <v>BIOLOGY</v>
      </c>
      <c r="EA72" s="242">
        <f>IF(details!AX72="","",details!AX72)</f>
        <v>10</v>
      </c>
      <c r="EB72" s="242">
        <f>IF(details!AY72="","",details!AY72)</f>
        <v>10</v>
      </c>
      <c r="EC72" s="242">
        <f>IF(details!AZ72="","",details!AZ72)</f>
        <v>10</v>
      </c>
      <c r="ED72" s="151">
        <f t="shared" si="137"/>
        <v>30</v>
      </c>
      <c r="EE72" s="242" t="str">
        <f>IF(details!BA72="","",details!BA72)</f>
        <v/>
      </c>
      <c r="EF72" s="242">
        <f>IF(details!BB72="","",details!BB72)</f>
        <v>50</v>
      </c>
      <c r="EG72" s="242">
        <f>IF(details!BC72="","",details!BC72)</f>
        <v>20</v>
      </c>
      <c r="EH72" s="151">
        <f t="shared" si="138"/>
        <v>70</v>
      </c>
      <c r="EI72" s="482">
        <f t="shared" si="139"/>
        <v>80</v>
      </c>
      <c r="EJ72" s="482">
        <f t="shared" si="140"/>
        <v>100</v>
      </c>
      <c r="EK72" s="242">
        <f>IF(details!BD72="","",details!BD72)</f>
        <v>70</v>
      </c>
      <c r="EL72" s="242">
        <f>IF(details!BE72="","",details!BE72)</f>
        <v>30</v>
      </c>
      <c r="EM72" s="151">
        <f t="shared" si="141"/>
        <v>100</v>
      </c>
      <c r="EN72" s="151">
        <f t="shared" si="142"/>
        <v>150</v>
      </c>
      <c r="EO72" s="151">
        <f t="shared" si="143"/>
        <v>50</v>
      </c>
      <c r="EP72" s="304">
        <f t="shared" si="144"/>
        <v>200</v>
      </c>
      <c r="EQ72" s="263">
        <f t="shared" si="145"/>
        <v>0</v>
      </c>
      <c r="ER72" s="310">
        <f t="shared" si="146"/>
        <v>0</v>
      </c>
      <c r="ES72" s="61">
        <f t="shared" si="147"/>
        <v>70</v>
      </c>
      <c r="ET72" s="61">
        <f t="shared" si="148"/>
        <v>30</v>
      </c>
      <c r="EU72" s="61">
        <f t="shared" si="149"/>
        <v>20</v>
      </c>
      <c r="EV72" s="61">
        <f t="shared" si="150"/>
        <v>150</v>
      </c>
      <c r="EW72" s="61">
        <f t="shared" si="151"/>
        <v>50</v>
      </c>
      <c r="EX72" s="263">
        <f t="shared" si="152"/>
        <v>200</v>
      </c>
      <c r="EY72" s="310"/>
      <c r="EZ72" s="61" t="str">
        <f t="shared" si="153"/>
        <v>P</v>
      </c>
      <c r="FA72" s="61" t="str">
        <f t="shared" si="154"/>
        <v>P</v>
      </c>
      <c r="FB72" s="310" t="str">
        <f t="shared" si="155"/>
        <v>I</v>
      </c>
      <c r="FC72" s="242">
        <f>IF(details!BF72="","",details!BF72)</f>
        <v>10</v>
      </c>
      <c r="FD72" s="242">
        <f>IF(details!BG72="","",details!BG72)</f>
        <v>10</v>
      </c>
      <c r="FE72" s="242">
        <f>IF(details!BH72="","",details!BH72)</f>
        <v>10</v>
      </c>
      <c r="FF72" s="151">
        <f t="shared" si="156"/>
        <v>30</v>
      </c>
      <c r="FG72" s="242">
        <f>IF(details!BI72="","",details!BI72)</f>
        <v>70</v>
      </c>
      <c r="FH72" s="151">
        <f t="shared" si="157"/>
        <v>100</v>
      </c>
      <c r="FI72" s="242">
        <f>IF(details!BJ72="","",details!BJ72)</f>
        <v>100</v>
      </c>
      <c r="FJ72" s="298">
        <f t="shared" si="158"/>
        <v>200</v>
      </c>
      <c r="FK72" s="310">
        <f t="shared" si="159"/>
        <v>0</v>
      </c>
      <c r="FL72" s="310">
        <f t="shared" si="160"/>
        <v>0</v>
      </c>
      <c r="FM72" s="61">
        <f t="shared" si="161"/>
        <v>200</v>
      </c>
      <c r="FN72" s="310" t="str">
        <f t="shared" si="162"/>
        <v/>
      </c>
      <c r="FO72" s="310" t="str">
        <f t="shared" si="236"/>
        <v>A</v>
      </c>
      <c r="FP72" s="242">
        <f>IF(details!BK72="","",details!BK72)</f>
        <v>30</v>
      </c>
      <c r="FQ72" s="242">
        <f>IF(details!BL72="","",details!BL72)</f>
        <v>30</v>
      </c>
      <c r="FR72" s="242">
        <f>IF(details!BM72="","",details!BM72)</f>
        <v>40</v>
      </c>
      <c r="FS72" s="298">
        <f t="shared" si="163"/>
        <v>100</v>
      </c>
      <c r="FT72" s="310">
        <f t="shared" si="164"/>
        <v>0</v>
      </c>
      <c r="FU72" s="310">
        <f t="shared" si="165"/>
        <v>0</v>
      </c>
      <c r="FV72" s="61">
        <f t="shared" si="166"/>
        <v>100</v>
      </c>
      <c r="FW72" s="310" t="str">
        <f t="shared" si="167"/>
        <v/>
      </c>
      <c r="FX72" s="310" t="str">
        <f t="shared" si="237"/>
        <v>A</v>
      </c>
      <c r="FY72" s="310" t="str">
        <f t="shared" si="238"/>
        <v>D</v>
      </c>
      <c r="FZ72" s="310" t="str">
        <f t="shared" si="239"/>
        <v>D</v>
      </c>
      <c r="GA72" s="310" t="str">
        <f t="shared" si="240"/>
        <v>D</v>
      </c>
      <c r="GB72" s="310" t="str">
        <f t="shared" si="241"/>
        <v>D</v>
      </c>
      <c r="GC72" s="310" t="str">
        <f t="shared" si="242"/>
        <v>S</v>
      </c>
      <c r="GD72" s="310">
        <f t="shared" si="168"/>
        <v>0</v>
      </c>
      <c r="GE72" s="310">
        <f t="shared" si="169"/>
        <v>1</v>
      </c>
      <c r="GF72" s="310">
        <f t="shared" si="170"/>
        <v>0</v>
      </c>
      <c r="GG72" s="310">
        <f t="shared" si="171"/>
        <v>0</v>
      </c>
      <c r="GH72" s="310">
        <f t="shared" si="172"/>
        <v>0</v>
      </c>
      <c r="GI72" s="310" t="str">
        <f t="shared" si="173"/>
        <v/>
      </c>
      <c r="GJ72" s="69" t="str">
        <f t="shared" si="243"/>
        <v>SUPPL.</v>
      </c>
      <c r="GK72" s="63" t="str">
        <f>IF(details!CB72="","",details!CB72)</f>
        <v/>
      </c>
      <c r="GL72" s="64">
        <f>IF(details!CC72="","",details!CC72)</f>
        <v>34</v>
      </c>
      <c r="GM72" s="63" t="str">
        <f>IF(details!CJ72="","",details!CJ72)</f>
        <v/>
      </c>
      <c r="GN72" s="64">
        <f>IF(details!CK72="","",details!CK72)</f>
        <v>24</v>
      </c>
      <c r="GO72" s="63">
        <f>IF(details!CR72="","",details!CR72)</f>
        <v>88</v>
      </c>
      <c r="GP72" s="64" t="str">
        <f>IF(details!CS72="","",details!CS72)</f>
        <v/>
      </c>
      <c r="GQ72" s="63">
        <f>IF(details!CZ72="","",details!CZ72)</f>
        <v>240</v>
      </c>
      <c r="GR72" s="64" t="str">
        <f>IF(details!DA72="","",details!DA72)</f>
        <v/>
      </c>
      <c r="GS72" s="63">
        <f>IF(details!DH72="","",details!DH72)</f>
        <v>340</v>
      </c>
      <c r="GT72" s="64" t="str">
        <f>IF(details!DI72="","",details!DI72)</f>
        <v/>
      </c>
      <c r="GU72" s="274" t="str">
        <f t="shared" si="207"/>
        <v/>
      </c>
      <c r="GV72" s="242" t="str">
        <f t="shared" si="244"/>
        <v>D</v>
      </c>
      <c r="GW72" s="242" t="str">
        <f t="shared" si="174"/>
        <v/>
      </c>
      <c r="GX72" s="353" t="str">
        <f t="shared" si="245"/>
        <v/>
      </c>
      <c r="GY72" s="242" t="str">
        <f t="shared" si="246"/>
        <v>D</v>
      </c>
      <c r="GZ72" s="72" t="str">
        <f t="shared" si="175"/>
        <v/>
      </c>
      <c r="HA72" s="353" t="str">
        <f t="shared" si="247"/>
        <v/>
      </c>
      <c r="HB72" s="73" t="str">
        <f t="shared" si="248"/>
        <v>D</v>
      </c>
      <c r="HC72" s="242" t="str">
        <f t="shared" si="249"/>
        <v/>
      </c>
      <c r="HD72" s="242" t="str">
        <f t="shared" si="250"/>
        <v>D</v>
      </c>
      <c r="HE72" s="242" t="str">
        <f t="shared" si="251"/>
        <v/>
      </c>
      <c r="HF72" s="242" t="str">
        <f t="shared" si="252"/>
        <v/>
      </c>
      <c r="HG72" s="276" t="str">
        <f t="shared" si="253"/>
        <v/>
      </c>
      <c r="HH72" s="242" t="str">
        <f t="shared" si="254"/>
        <v/>
      </c>
      <c r="HI72" s="242" t="str">
        <f t="shared" si="255"/>
        <v/>
      </c>
      <c r="HJ72" s="242" t="str">
        <f t="shared" si="256"/>
        <v/>
      </c>
      <c r="HK72" s="242" t="str">
        <f t="shared" si="257"/>
        <v/>
      </c>
      <c r="HL72" s="353" t="str">
        <f t="shared" si="258"/>
        <v/>
      </c>
      <c r="HM72" s="73" t="str">
        <f t="shared" si="259"/>
        <v>D</v>
      </c>
      <c r="HN72" s="242" t="str">
        <f t="shared" si="260"/>
        <v/>
      </c>
      <c r="HO72" s="242" t="str">
        <f t="shared" si="261"/>
        <v>D</v>
      </c>
      <c r="HP72" s="242" t="str">
        <f t="shared" si="262"/>
        <v/>
      </c>
      <c r="HQ72" s="242" t="str">
        <f t="shared" si="263"/>
        <v/>
      </c>
      <c r="HR72" s="354" t="str">
        <f t="shared" si="264"/>
        <v/>
      </c>
      <c r="HS72" s="302" t="str">
        <f t="shared" si="265"/>
        <v/>
      </c>
      <c r="HT72" s="242" t="str">
        <f t="shared" si="266"/>
        <v/>
      </c>
      <c r="HU72" s="242" t="str">
        <f t="shared" si="267"/>
        <v/>
      </c>
      <c r="HV72" s="242" t="str">
        <f t="shared" si="268"/>
        <v/>
      </c>
      <c r="HW72" s="353" t="str">
        <f t="shared" si="269"/>
        <v/>
      </c>
      <c r="HX72" s="73" t="str">
        <f t="shared" si="270"/>
        <v>S</v>
      </c>
      <c r="HY72" s="242" t="str">
        <f t="shared" si="271"/>
        <v/>
      </c>
      <c r="HZ72" s="242" t="str">
        <f t="shared" si="272"/>
        <v>S</v>
      </c>
      <c r="IA72" s="242" t="str">
        <f t="shared" si="273"/>
        <v/>
      </c>
      <c r="IB72" s="242" t="str">
        <f t="shared" si="274"/>
        <v/>
      </c>
      <c r="IC72" s="242" t="str">
        <f t="shared" si="275"/>
        <v/>
      </c>
      <c r="ID72" s="242" t="str">
        <f t="shared" si="276"/>
        <v/>
      </c>
      <c r="IE72" s="242" t="str">
        <f t="shared" si="277"/>
        <v/>
      </c>
      <c r="IF72" s="242" t="str">
        <f t="shared" si="278"/>
        <v/>
      </c>
      <c r="IG72" s="242" t="str">
        <f t="shared" si="279"/>
        <v/>
      </c>
      <c r="IH72" s="353" t="str">
        <f t="shared" si="280"/>
        <v/>
      </c>
      <c r="II72" s="242" t="str">
        <f t="shared" si="281"/>
        <v>A</v>
      </c>
      <c r="IJ72" s="242" t="str">
        <f t="shared" si="282"/>
        <v>A</v>
      </c>
      <c r="IK72" s="242" t="str">
        <f t="shared" si="283"/>
        <v xml:space="preserve">    </v>
      </c>
      <c r="IL72" s="242" t="str">
        <f t="shared" si="284"/>
        <v xml:space="preserve">    MATHEMATICS</v>
      </c>
      <c r="IM72" s="242" t="str">
        <f t="shared" si="285"/>
        <v xml:space="preserve">    </v>
      </c>
      <c r="IN72" s="242" t="str">
        <f t="shared" si="286"/>
        <v xml:space="preserve">        </v>
      </c>
      <c r="IO72" s="242" t="str">
        <f t="shared" si="287"/>
        <v xml:space="preserve">HINDI COMPULSORY  PHYSICS CHEMISTRY </v>
      </c>
      <c r="IP72" s="242" t="str">
        <f t="shared" si="288"/>
        <v>SUPPL.</v>
      </c>
      <c r="IQ72" s="62">
        <f t="shared" si="295"/>
        <v>898</v>
      </c>
      <c r="IR72" s="68">
        <f t="shared" si="289"/>
        <v>89.8</v>
      </c>
      <c r="IS72" s="242" t="str">
        <f t="shared" si="290"/>
        <v/>
      </c>
      <c r="IT72" s="70" t="str">
        <f t="shared" si="291"/>
        <v/>
      </c>
      <c r="IU72" s="71" t="str" cm="1">
        <f t="array" ref="IU72">IF(IT72="","",SUMPRODUCT((IT72&lt;IT$9:IT$108)/COUNTIF(IT$9:IT$108,IT$9:IT$108)))</f>
        <v/>
      </c>
      <c r="IV72" s="242" t="str">
        <f>IF(OR(IP72="SUPPL.",IP72="RE-EXAM."),'result subject-wise'!AR72,IP72)</f>
        <v/>
      </c>
      <c r="IW72" s="355" t="str">
        <f t="shared" si="292"/>
        <v/>
      </c>
      <c r="IX72" s="356">
        <f t="shared" si="293"/>
        <v>89.8</v>
      </c>
      <c r="IY72" s="242" t="str">
        <f t="shared" si="294"/>
        <v/>
      </c>
      <c r="IZ72" s="240"/>
      <c r="JA72" s="276" t="str">
        <f t="shared" si="177"/>
        <v/>
      </c>
      <c r="JB72" s="357" t="str">
        <f>'full report'!Y1781</f>
        <v/>
      </c>
      <c r="JC72" s="352"/>
      <c r="JD72"/>
      <c r="JK72" s="359"/>
      <c r="JL72" s="359"/>
      <c r="JM72" s="359"/>
      <c r="JN72" s="359"/>
      <c r="JO72" s="359"/>
      <c r="JP72" s="359"/>
      <c r="JQ72" s="359"/>
      <c r="JR72" s="359"/>
    </row>
    <row r="73" spans="1:278" s="276" customFormat="1" ht="13" customHeight="1">
      <c r="A73" s="313" t="str">
        <f>IF(details!A73="","",details!A73)</f>
        <v/>
      </c>
      <c r="B73" s="55" t="str">
        <f>IF(details!B73="","",details!B73)</f>
        <v/>
      </c>
      <c r="C73" s="55" t="str">
        <f>IF(details!C73="","",details!C73)</f>
        <v/>
      </c>
      <c r="D73" s="55" t="str">
        <f>IF(details!D73="","",details!D73)</f>
        <v/>
      </c>
      <c r="E73" s="300">
        <f>IF(details!E73="","",details!E73)</f>
        <v>11165</v>
      </c>
      <c r="F73" s="66" t="str">
        <f>IF(details!F73="","",details!F73)</f>
        <v/>
      </c>
      <c r="G73" s="77" t="str">
        <f>IF(details!G73="","",details!G73)</f>
        <v>A 065</v>
      </c>
      <c r="H73" s="77" t="str">
        <f>IF(details!H73="","",details!H73)</f>
        <v>B 065</v>
      </c>
      <c r="I73" s="77" t="str">
        <f>IF(details!I73="","",details!I73)</f>
        <v>C 065</v>
      </c>
      <c r="J73" s="242">
        <f>IF(details!J73="","",details!J73)</f>
        <v>10</v>
      </c>
      <c r="K73" s="242">
        <f>IF(details!K73="","",details!K73)</f>
        <v>10</v>
      </c>
      <c r="L73" s="242">
        <f>IF(details!L73="","",details!L73)</f>
        <v>8</v>
      </c>
      <c r="M73" s="151">
        <f t="shared" si="93"/>
        <v>28</v>
      </c>
      <c r="N73" s="479">
        <f>IF(details!M73="","",details!M73)</f>
        <v>2</v>
      </c>
      <c r="O73" s="242">
        <f>IF(details!N73="","",details!N73)</f>
        <v>70</v>
      </c>
      <c r="P73" s="151">
        <f t="shared" si="94"/>
        <v>100</v>
      </c>
      <c r="Q73" s="242">
        <f>IF(details!O73="","",details!O73)</f>
        <v>100</v>
      </c>
      <c r="R73" s="298">
        <f t="shared" si="95"/>
        <v>200</v>
      </c>
      <c r="S73" s="310">
        <f t="shared" si="211"/>
        <v>0</v>
      </c>
      <c r="T73" s="61">
        <f t="shared" si="314"/>
        <v>200</v>
      </c>
      <c r="U73" s="310" t="str">
        <f t="shared" ref="U73:U108" si="324">IF(AND(OR(J73="ab",J73="ml"),OR(K73="ab",K73="ml"),OR(L73="ab",L73="ml")),"AB",IF(AND(OR(J73="ab",J73="ml"),OR(K73="ab",K73="ml"),OR(O73="ab",O73="ml")),"AB",IF(AND(OR(J73="ab",J73="ml"),OR(O73="ab",O73="ml"),OR(L73="ab",L73="ml")),"AB",IF(AND(OR(O73="ab",O73="ml"),OR(K73="ab",K73="ml"),OR(L73="ab",L73="ml")),"AB",""))))</f>
        <v/>
      </c>
      <c r="V73" s="310" t="str">
        <f t="shared" si="315"/>
        <v>P</v>
      </c>
      <c r="W73" s="310" t="str">
        <f t="shared" ref="W73:W104" si="325">IF(OR(V73="",V73=0,V73="S",V73="RE",V73="F",V73="AB"),V73,IF(R73&gt;=75%*T73,"D",IF(R73&gt;=60%*T73,"I",IF(R73&gt;=48%*T73,"II",IF(R73&gt;=36%*T73,"III",V73)))))</f>
        <v>D</v>
      </c>
      <c r="X73" s="242">
        <f>IF(details!P73="","",details!P73)</f>
        <v>10</v>
      </c>
      <c r="Y73" s="242">
        <f>IF(details!Q73="","",details!Q73)</f>
        <v>10</v>
      </c>
      <c r="Z73" s="242">
        <f>IF(details!R73="","",details!R73)</f>
        <v>8</v>
      </c>
      <c r="AA73" s="151">
        <f t="shared" si="96"/>
        <v>28</v>
      </c>
      <c r="AB73" s="479">
        <f>IF(details!S73="","",details!S73)</f>
        <v>2</v>
      </c>
      <c r="AC73" s="242">
        <f>IF(details!T73="","",details!T73)</f>
        <v>70</v>
      </c>
      <c r="AD73" s="151">
        <f t="shared" si="97"/>
        <v>100</v>
      </c>
      <c r="AE73" s="242">
        <f>IF(details!U73="","",details!U73)</f>
        <v>100</v>
      </c>
      <c r="AF73" s="298">
        <f t="shared" si="98"/>
        <v>200</v>
      </c>
      <c r="AG73" s="310">
        <f t="shared" si="210"/>
        <v>0</v>
      </c>
      <c r="AH73" s="61">
        <f t="shared" si="316"/>
        <v>200</v>
      </c>
      <c r="AI73" s="310" t="str">
        <f t="shared" ref="AI73:AI108" si="326">IF(AND(OR(X73="ab",X73="ml"),OR(Y73="ab",Y73="ml"),OR(Z73="ab",Z73="ml")),"AB",IF(AND(OR(X73="ab",X73="ml"),OR(Y73="ab",Y73="ml"),OR(AC73="ab",AC73="ml")),"AB",IF(AND(OR(X73="ab",X73="ml"),OR(AC73="ab",AC73="ml"),OR(Z73="ab",Z73="ml")),"AB",IF(AND(OR(AC73="ab",AC73="ml"),OR(Y73="ab",Y73="ml"),OR(Z73="ab",Z73="ml")),"AB",""))))</f>
        <v/>
      </c>
      <c r="AJ73" s="310" t="str">
        <f t="shared" si="99"/>
        <v>P</v>
      </c>
      <c r="AK73" s="310" t="str">
        <f t="shared" si="100"/>
        <v>D</v>
      </c>
      <c r="AL73" s="242" t="str">
        <f>IF(details!V73="","",details!V73)</f>
        <v>b</v>
      </c>
      <c r="AM73" s="83" t="str">
        <f t="shared" si="101"/>
        <v>PHYSICS</v>
      </c>
      <c r="AN73" s="242">
        <f>IF(details!W73="","",details!W73)</f>
        <v>10</v>
      </c>
      <c r="AO73" s="242">
        <f>IF(details!X73="","",details!X73)</f>
        <v>10</v>
      </c>
      <c r="AP73" s="242">
        <f>IF(details!Y73="","",details!Y73)</f>
        <v>9</v>
      </c>
      <c r="AQ73" s="151">
        <f t="shared" si="102"/>
        <v>29</v>
      </c>
      <c r="AR73" s="479">
        <f>IF(details!Z73="","",details!Z73)</f>
        <v>1</v>
      </c>
      <c r="AS73" s="242">
        <f>IF(details!AA73="","",details!AA73)</f>
        <v>30</v>
      </c>
      <c r="AT73" s="242">
        <f>IF(details!AB73="","",details!AB73)</f>
        <v>20</v>
      </c>
      <c r="AU73" s="151">
        <f t="shared" si="103"/>
        <v>50</v>
      </c>
      <c r="AV73" s="482">
        <f t="shared" si="317"/>
        <v>60</v>
      </c>
      <c r="AW73" s="482">
        <f t="shared" si="318"/>
        <v>80</v>
      </c>
      <c r="AX73" s="242">
        <f>IF(details!AC73="","",details!AC73)</f>
        <v>70</v>
      </c>
      <c r="AY73" s="242">
        <f>IF(details!AD73="","",details!AD73)</f>
        <v>30</v>
      </c>
      <c r="AZ73" s="151">
        <f t="shared" si="104"/>
        <v>100</v>
      </c>
      <c r="BA73" s="151">
        <f t="shared" si="105"/>
        <v>130</v>
      </c>
      <c r="BB73" s="151">
        <f t="shared" si="106"/>
        <v>50</v>
      </c>
      <c r="BC73" s="304">
        <f t="shared" si="107"/>
        <v>180</v>
      </c>
      <c r="BD73" s="263">
        <f t="shared" si="319"/>
        <v>0</v>
      </c>
      <c r="BE73" s="310">
        <f t="shared" si="320"/>
        <v>0</v>
      </c>
      <c r="BF73" s="61">
        <f t="shared" si="296"/>
        <v>70</v>
      </c>
      <c r="BG73" s="61">
        <f t="shared" si="110"/>
        <v>30</v>
      </c>
      <c r="BH73" s="61">
        <f t="shared" si="111"/>
        <v>20</v>
      </c>
      <c r="BI73" s="61">
        <f t="shared" si="297"/>
        <v>150</v>
      </c>
      <c r="BJ73" s="61">
        <f t="shared" si="298"/>
        <v>50</v>
      </c>
      <c r="BK73" s="263">
        <f t="shared" si="299"/>
        <v>200</v>
      </c>
      <c r="BL73" s="310" t="str">
        <f t="shared" si="300"/>
        <v/>
      </c>
      <c r="BM73" s="61" t="str">
        <f t="shared" si="301"/>
        <v>P</v>
      </c>
      <c r="BN73" s="61" t="str">
        <f t="shared" si="302"/>
        <v>P</v>
      </c>
      <c r="BO73" s="310" t="str">
        <f t="shared" si="303"/>
        <v>D</v>
      </c>
      <c r="BP73" s="242" t="str">
        <f>IF(details!AE73="","",details!AE73)</f>
        <v>b</v>
      </c>
      <c r="BQ73" s="83" t="str">
        <f t="shared" si="112"/>
        <v>CHEMISTRY</v>
      </c>
      <c r="BR73" s="242">
        <f>IF(details!AF73="","",details!AF73)</f>
        <v>10</v>
      </c>
      <c r="BS73" s="242">
        <f>IF(details!AG73="","",details!AG73)</f>
        <v>10</v>
      </c>
      <c r="BT73" s="242">
        <f>IF(details!AH73="","",details!AH73)</f>
        <v>9</v>
      </c>
      <c r="BU73" s="151">
        <f t="shared" si="113"/>
        <v>29</v>
      </c>
      <c r="BV73" s="479">
        <f>IF(details!AI73="","",details!AI73)</f>
        <v>1</v>
      </c>
      <c r="BW73" s="242">
        <f>IF(details!AJ73="","",details!AJ73)</f>
        <v>50</v>
      </c>
      <c r="BX73" s="242">
        <f>IF(details!AK73="","",details!AK73)</f>
        <v>20</v>
      </c>
      <c r="BY73" s="151">
        <f t="shared" si="114"/>
        <v>70</v>
      </c>
      <c r="BZ73" s="482">
        <f t="shared" si="115"/>
        <v>80</v>
      </c>
      <c r="CA73" s="482">
        <f t="shared" si="116"/>
        <v>100</v>
      </c>
      <c r="CB73" s="242">
        <f>IF(details!AL73="","",details!AL73)</f>
        <v>70</v>
      </c>
      <c r="CC73" s="242">
        <f>IF(details!AM73="","",details!AM73)</f>
        <v>30</v>
      </c>
      <c r="CD73" s="151">
        <f t="shared" si="117"/>
        <v>100</v>
      </c>
      <c r="CE73" s="151">
        <f t="shared" si="118"/>
        <v>150</v>
      </c>
      <c r="CF73" s="151">
        <f t="shared" si="119"/>
        <v>50</v>
      </c>
      <c r="CG73" s="304">
        <f t="shared" ref="CG73:CG104" si="327">IF(AND(CE73="",CF73=""),"",SUM(CE73:CF73))</f>
        <v>200</v>
      </c>
      <c r="CH73" s="263">
        <f t="shared" si="304"/>
        <v>0</v>
      </c>
      <c r="CI73" s="310">
        <f t="shared" si="305"/>
        <v>0</v>
      </c>
      <c r="CJ73" s="61">
        <f t="shared" si="306"/>
        <v>70</v>
      </c>
      <c r="CK73" s="61">
        <f t="shared" ref="CK73:CK108" si="328">IF(OR($E73="NSO",$E73="",CE73=""),"",IF(AND(BX73="",CC73=""),"",IF(OR(BQ73=CD$3,BQ73=CF$3),CC$8,CC$7)))</f>
        <v>30</v>
      </c>
      <c r="CL73" s="61">
        <f t="shared" si="120"/>
        <v>20</v>
      </c>
      <c r="CM73" s="61">
        <f t="shared" si="307"/>
        <v>150</v>
      </c>
      <c r="CN73" s="61">
        <f t="shared" si="308"/>
        <v>50</v>
      </c>
      <c r="CO73" s="263">
        <f t="shared" si="309"/>
        <v>200</v>
      </c>
      <c r="CP73" s="310" t="str">
        <f t="shared" si="310"/>
        <v/>
      </c>
      <c r="CQ73" s="61" t="str">
        <f t="shared" si="311"/>
        <v>P</v>
      </c>
      <c r="CR73" s="61" t="str">
        <f t="shared" si="312"/>
        <v>P</v>
      </c>
      <c r="CS73" s="310" t="str">
        <f t="shared" si="321"/>
        <v>D</v>
      </c>
      <c r="CT73" s="242" t="str">
        <f>IF(details!AN73="","",details!AN73)</f>
        <v>b</v>
      </c>
      <c r="CU73" s="83" t="str">
        <f t="shared" si="121"/>
        <v>MATHEMATICS</v>
      </c>
      <c r="CV73" s="242">
        <f>IF(details!AO73="","",details!AO73)</f>
        <v>10</v>
      </c>
      <c r="CW73" s="242">
        <f>IF(details!AP73="","",details!AP73)</f>
        <v>10</v>
      </c>
      <c r="CX73" s="242">
        <f>IF(details!AQ73="","",details!AQ73)</f>
        <v>9</v>
      </c>
      <c r="CY73" s="151">
        <f t="shared" si="122"/>
        <v>29</v>
      </c>
      <c r="CZ73" s="479">
        <f>IF(details!AR73="","",details!AR73)</f>
        <v>1</v>
      </c>
      <c r="DA73" s="242">
        <f>IF(details!AS73="","",details!AS73)</f>
        <v>70</v>
      </c>
      <c r="DB73" s="242" t="str">
        <f>IF(details!AT73="","",details!AT73)</f>
        <v/>
      </c>
      <c r="DC73" s="151">
        <f t="shared" si="123"/>
        <v>70</v>
      </c>
      <c r="DD73" s="482">
        <f t="shared" si="124"/>
        <v>100</v>
      </c>
      <c r="DE73" s="482">
        <f t="shared" si="125"/>
        <v>100</v>
      </c>
      <c r="DF73" s="242">
        <f>IF(details!AU73="","",details!AU73)</f>
        <v>18</v>
      </c>
      <c r="DG73" s="242" t="str">
        <f>IF(details!AV73="","",details!AV73)</f>
        <v/>
      </c>
      <c r="DH73" s="151">
        <f t="shared" si="204"/>
        <v>18</v>
      </c>
      <c r="DI73" s="151">
        <f t="shared" si="205"/>
        <v>118</v>
      </c>
      <c r="DJ73" s="151" t="str">
        <f t="shared" si="126"/>
        <v/>
      </c>
      <c r="DK73" s="304">
        <f t="shared" si="206"/>
        <v>118</v>
      </c>
      <c r="DL73" s="263">
        <f t="shared" si="127"/>
        <v>0</v>
      </c>
      <c r="DM73" s="310" t="str">
        <f t="shared" si="128"/>
        <v/>
      </c>
      <c r="DN73" s="61">
        <f t="shared" si="129"/>
        <v>100</v>
      </c>
      <c r="DO73" s="61" t="str">
        <f t="shared" si="322"/>
        <v/>
      </c>
      <c r="DP73" s="61" t="str">
        <f t="shared" si="323"/>
        <v/>
      </c>
      <c r="DQ73" s="61">
        <f t="shared" si="130"/>
        <v>200</v>
      </c>
      <c r="DR73" s="61" t="str">
        <f t="shared" si="131"/>
        <v/>
      </c>
      <c r="DS73" s="263">
        <f t="shared" ref="DS73:DS104" si="329">IF(OR(E73="",E73="nso"),"",IF(OR(DF73="ML",DG73="ML"),"",IF(OR(CT73="g",CT73="h"),SUM(SUM(DQ73,DR73),20%*DE$8),SUM(DQ73,DR73))))</f>
        <v>200</v>
      </c>
      <c r="DT73" s="310" t="str">
        <f t="shared" si="132"/>
        <v/>
      </c>
      <c r="DU73" s="61" t="str">
        <f t="shared" si="133"/>
        <v>S</v>
      </c>
      <c r="DV73" s="61" t="str">
        <f t="shared" si="134"/>
        <v/>
      </c>
      <c r="DW73" s="310" t="str">
        <f t="shared" si="135"/>
        <v>S</v>
      </c>
      <c r="DX73" s="61">
        <f t="shared" si="313"/>
        <v>0</v>
      </c>
      <c r="DY73" s="242" t="str">
        <f>IF(details!AW73="","",details!AW73)</f>
        <v>a</v>
      </c>
      <c r="DZ73" s="83" t="str">
        <f t="shared" si="136"/>
        <v>BIOLOGY</v>
      </c>
      <c r="EA73" s="242">
        <f>IF(details!AX73="","",details!AX73)</f>
        <v>10</v>
      </c>
      <c r="EB73" s="242">
        <f>IF(details!AY73="","",details!AY73)</f>
        <v>10</v>
      </c>
      <c r="EC73" s="242">
        <f>IF(details!AZ73="","",details!AZ73)</f>
        <v>10</v>
      </c>
      <c r="ED73" s="151">
        <f t="shared" si="137"/>
        <v>30</v>
      </c>
      <c r="EE73" s="242" t="str">
        <f>IF(details!BA73="","",details!BA73)</f>
        <v/>
      </c>
      <c r="EF73" s="242">
        <f>IF(details!BB73="","",details!BB73)</f>
        <v>50</v>
      </c>
      <c r="EG73" s="242">
        <f>IF(details!BC73="","",details!BC73)</f>
        <v>20</v>
      </c>
      <c r="EH73" s="151">
        <f t="shared" si="138"/>
        <v>70</v>
      </c>
      <c r="EI73" s="482">
        <f t="shared" si="139"/>
        <v>80</v>
      </c>
      <c r="EJ73" s="482">
        <f t="shared" si="140"/>
        <v>100</v>
      </c>
      <c r="EK73" s="242">
        <f>IF(details!BD73="","",details!BD73)</f>
        <v>70</v>
      </c>
      <c r="EL73" s="242">
        <f>IF(details!BE73="","",details!BE73)</f>
        <v>30</v>
      </c>
      <c r="EM73" s="151">
        <f t="shared" si="141"/>
        <v>100</v>
      </c>
      <c r="EN73" s="151">
        <f t="shared" si="142"/>
        <v>150</v>
      </c>
      <c r="EO73" s="151">
        <f t="shared" si="143"/>
        <v>50</v>
      </c>
      <c r="EP73" s="304">
        <f t="shared" si="144"/>
        <v>200</v>
      </c>
      <c r="EQ73" s="263">
        <f t="shared" si="145"/>
        <v>0</v>
      </c>
      <c r="ER73" s="310">
        <f t="shared" si="146"/>
        <v>0</v>
      </c>
      <c r="ES73" s="61">
        <f t="shared" si="147"/>
        <v>70</v>
      </c>
      <c r="ET73" s="61">
        <f t="shared" si="148"/>
        <v>30</v>
      </c>
      <c r="EU73" s="61">
        <f t="shared" si="149"/>
        <v>20</v>
      </c>
      <c r="EV73" s="61">
        <f t="shared" si="150"/>
        <v>150</v>
      </c>
      <c r="EW73" s="61">
        <f t="shared" si="151"/>
        <v>50</v>
      </c>
      <c r="EX73" s="263">
        <f t="shared" si="152"/>
        <v>200</v>
      </c>
      <c r="EY73" s="310"/>
      <c r="EZ73" s="61" t="str">
        <f t="shared" si="153"/>
        <v>P</v>
      </c>
      <c r="FA73" s="61" t="str">
        <f t="shared" si="154"/>
        <v>P</v>
      </c>
      <c r="FB73" s="310" t="str">
        <f t="shared" si="155"/>
        <v>I</v>
      </c>
      <c r="FC73" s="242">
        <f>IF(details!BF73="","",details!BF73)</f>
        <v>10</v>
      </c>
      <c r="FD73" s="242">
        <f>IF(details!BG73="","",details!BG73)</f>
        <v>10</v>
      </c>
      <c r="FE73" s="242">
        <f>IF(details!BH73="","",details!BH73)</f>
        <v>10</v>
      </c>
      <c r="FF73" s="151">
        <f t="shared" si="156"/>
        <v>30</v>
      </c>
      <c r="FG73" s="242">
        <f>IF(details!BI73="","",details!BI73)</f>
        <v>70</v>
      </c>
      <c r="FH73" s="151">
        <f t="shared" si="157"/>
        <v>100</v>
      </c>
      <c r="FI73" s="242">
        <f>IF(details!BJ73="","",details!BJ73)</f>
        <v>100</v>
      </c>
      <c r="FJ73" s="298">
        <f t="shared" si="158"/>
        <v>200</v>
      </c>
      <c r="FK73" s="310">
        <f t="shared" si="159"/>
        <v>0</v>
      </c>
      <c r="FL73" s="310">
        <f t="shared" si="160"/>
        <v>0</v>
      </c>
      <c r="FM73" s="61">
        <f t="shared" si="161"/>
        <v>200</v>
      </c>
      <c r="FN73" s="310" t="str">
        <f t="shared" si="162"/>
        <v/>
      </c>
      <c r="FO73" s="310" t="str">
        <f t="shared" ref="FO73:FO104" si="330">IF(OR($E73="NSO",$E73=0,FI73=""),"",IF(OR(FN73="AB",FI73="ab"),"AB",IF(AND(GJ73="FAIL",(OR(FI73="ml",FI73&lt;20%*$FI$6,FJ73&lt;36%*FM73))),"F",IF(OR(FI73="ML",FI73&lt;20%*$FI$6,FJ73&lt;36%*FM73),"RE",IF(FJ73&gt;80%*FM73,"A",IF(FJ73&gt;60%*FM73,"B",IF(FJ73&gt;40%*FM73,"C","D")))))))</f>
        <v>A</v>
      </c>
      <c r="FP73" s="242">
        <f>IF(details!BK73="","",details!BK73)</f>
        <v>30</v>
      </c>
      <c r="FQ73" s="242">
        <f>IF(details!BL73="","",details!BL73)</f>
        <v>30</v>
      </c>
      <c r="FR73" s="242">
        <f>IF(details!BM73="","",details!BM73)</f>
        <v>40</v>
      </c>
      <c r="FS73" s="298">
        <f t="shared" si="163"/>
        <v>100</v>
      </c>
      <c r="FT73" s="310">
        <f t="shared" si="164"/>
        <v>0</v>
      </c>
      <c r="FU73" s="310">
        <f t="shared" si="165"/>
        <v>0</v>
      </c>
      <c r="FV73" s="61">
        <f t="shared" si="166"/>
        <v>100</v>
      </c>
      <c r="FW73" s="310" t="str">
        <f t="shared" si="167"/>
        <v/>
      </c>
      <c r="FX73" s="310" t="str">
        <f t="shared" ref="FX73:FX104" si="331">IF(OR($E73="NSO",$E73=0,FR73=""),"",IF(OR(FW73="AB",FR73="ab"),"AB",IF(AND(GJ73="FAIL",(OR(FR73="ml",FR73&lt;20%*$FR$6,FS73&lt;36%*FV73))),"F",IF(OR(FR73="ML",FR73&lt;20%*$FR$6,FS73&lt;36%*FV73),"RE",IF(FS73&gt;80%*FV73,"A",IF(FS73&gt;60%*FV73,"B",IF(FS73&gt;40%*FV73,"C","D")))))))</f>
        <v>A</v>
      </c>
      <c r="FY73" s="310" t="str">
        <f t="shared" ref="FY73:FY108" si="332">W73</f>
        <v>D</v>
      </c>
      <c r="FZ73" s="310" t="str">
        <f t="shared" ref="FZ73:FZ108" si="333">AK73</f>
        <v>D</v>
      </c>
      <c r="GA73" s="310" t="str">
        <f t="shared" ref="GA73:GA108" si="334">BO73</f>
        <v>D</v>
      </c>
      <c r="GB73" s="310" t="str">
        <f t="shared" ref="GB73:GB108" si="335">CS73</f>
        <v>D</v>
      </c>
      <c r="GC73" s="310" t="str">
        <f t="shared" ref="GC73:GC108" si="336">DW73</f>
        <v>S</v>
      </c>
      <c r="GD73" s="310">
        <f t="shared" si="168"/>
        <v>0</v>
      </c>
      <c r="GE73" s="310">
        <f t="shared" si="169"/>
        <v>1</v>
      </c>
      <c r="GF73" s="310">
        <f t="shared" si="170"/>
        <v>0</v>
      </c>
      <c r="GG73" s="310">
        <f t="shared" si="171"/>
        <v>0</v>
      </c>
      <c r="GH73" s="310">
        <f t="shared" si="172"/>
        <v>0</v>
      </c>
      <c r="GI73" s="310" t="str">
        <f t="shared" si="173"/>
        <v/>
      </c>
      <c r="GJ73" s="69" t="str">
        <f t="shared" ref="GJ73:GJ108" si="337">IF(E73="NSO","NSO",IF(OR(E73="",E73=0,Q73="",AE73="",AX73="",CB73="",DF73=""),"",IF(OR(GD73&gt;0,(GE73+GF73+GG73)&gt;2),"FAIL",IF(GH73&gt;0,"RE-EXAM.",IF(OR(GE73&gt;0,GF73&gt;1),"SUPPL.",IF(AND(GF73&gt;0,GG73&gt;0),"SUPPL.",IF((GF73+GG73)&gt;0,"PASS BY GRACE","PASS")))))))</f>
        <v>SUPPL.</v>
      </c>
      <c r="GK73" s="63" t="str">
        <f>IF(details!CB73="","",details!CB73)</f>
        <v/>
      </c>
      <c r="GL73" s="64">
        <f>IF(details!CC73="","",details!CC73)</f>
        <v>34</v>
      </c>
      <c r="GM73" s="63" t="str">
        <f>IF(details!CJ73="","",details!CJ73)</f>
        <v/>
      </c>
      <c r="GN73" s="64">
        <f>IF(details!CK73="","",details!CK73)</f>
        <v>24</v>
      </c>
      <c r="GO73" s="63">
        <f>IF(details!CR73="","",details!CR73)</f>
        <v>88</v>
      </c>
      <c r="GP73" s="64" t="str">
        <f>IF(details!CS73="","",details!CS73)</f>
        <v/>
      </c>
      <c r="GQ73" s="63">
        <f>IF(details!CZ73="","",details!CZ73)</f>
        <v>240</v>
      </c>
      <c r="GR73" s="64" t="str">
        <f>IF(details!DA73="","",details!DA73)</f>
        <v/>
      </c>
      <c r="GS73" s="63">
        <f>IF(details!DH73="","",details!DH73)</f>
        <v>340</v>
      </c>
      <c r="GT73" s="64" t="str">
        <f>IF(details!DI73="","",details!DI73)</f>
        <v/>
      </c>
      <c r="GU73" s="274" t="str">
        <f t="shared" si="207"/>
        <v/>
      </c>
      <c r="GV73" s="242" t="str">
        <f t="shared" ref="GV73:GV108" si="338">IF(AND(GJ73="FAIL",(OR(FY73="G1",FY73="G2",FY73="S",FY73="RE"))),"F",IF(AND(GJ73="RE-EXAM.",(OR(FY73="G1",FY73="G2",FY73="S"))),"S",IF(AND(GJ73="SUPPL.",(OR(FY73="G1",FY73="G2"))),"S",IF(AND(GJ73="PASS BY GRACE",(OR(FY73="G1",FY73="G2"))),"G",FY73))))</f>
        <v>D</v>
      </c>
      <c r="GW73" s="242" t="str">
        <f t="shared" si="174"/>
        <v/>
      </c>
      <c r="GX73" s="353" t="str">
        <f t="shared" ref="GX73:GX108" si="339">IF(GV73="G",ROUNDUP(36%*T73-R73,0),"")</f>
        <v/>
      </c>
      <c r="GY73" s="242" t="str">
        <f t="shared" ref="GY73:GY108" si="340">IF(AND(GJ73="FAIL",(OR(FZ73="G1",FZ73="G2",FZ73="S",FZ73="RE"))),"F",IF(AND(GJ73="RE-EXAM.",(OR(FZ73="G1",FZ73="G2",FZ73="S"))),"S",IF(AND(GJ73="SUPPL.",(OR(FZ73="G1",FZ73="G2"))),"S",IF(AND(GJ73="PASS BY GRACE",(OR(FZ73="G1",FZ73="G2"))),"G",FZ73))))</f>
        <v>D</v>
      </c>
      <c r="GZ73" s="72" t="str">
        <f t="shared" si="175"/>
        <v/>
      </c>
      <c r="HA73" s="353" t="str">
        <f t="shared" ref="HA73:HA108" si="341">IF(GY73="G",ROUNDUP(36%*AH73-AF73,0),"")</f>
        <v/>
      </c>
      <c r="HB73" s="73" t="str">
        <f t="shared" ref="HB73:HB108" si="342">IF(AND(GJ73="FAIL",(OR(GA73="G1",GA73="G2",GA73="S",GA73="RE"))),"F",IF(AND(GJ73="RE-EXAM.",(OR(GA73="G1",GA73="G2",GA73="S"))),"S",IF(AND(GJ73="SUPPL.",(OR(GA73="G1",GA73="G2"))),"S",IF(AND(GJ73="PASS BY GRACE",(OR(GA73="G1",GA73="G2"))),"G",GA73))))</f>
        <v>D</v>
      </c>
      <c r="HC73" s="242" t="str">
        <f t="shared" ref="HC73:HC104" si="343">IF(AL73="a",HB73,"")</f>
        <v/>
      </c>
      <c r="HD73" s="242" t="str">
        <f t="shared" ref="HD73:HD108" si="344">IF(AL73="b",HB73,"")</f>
        <v>D</v>
      </c>
      <c r="HE73" s="242" t="str">
        <f t="shared" ref="HE73:HE108" si="345">IF(AL73="c",HB73,"")</f>
        <v/>
      </c>
      <c r="HF73" s="242" t="str">
        <f t="shared" ref="HF73:HF108" si="346">IF(AL73="d",HB73,"")</f>
        <v/>
      </c>
      <c r="HG73" s="276" t="str">
        <f t="shared" ref="HG73:HG108" si="347">IF(AL73="e",HB73,"")</f>
        <v/>
      </c>
      <c r="HH73" s="242" t="str">
        <f t="shared" ref="HH73:HH108" si="348">IF(AL73="f",HB73,"")</f>
        <v/>
      </c>
      <c r="HI73" s="242" t="str">
        <f t="shared" ref="HI73:HI108" si="349">IF(AL73="g",HB73,"")</f>
        <v/>
      </c>
      <c r="HJ73" s="242" t="str">
        <f t="shared" ref="HJ73:HJ108" si="350">IF(AL73="h",HB73,"")</f>
        <v/>
      </c>
      <c r="HK73" s="242" t="str">
        <f t="shared" ref="HK73:HK108" si="351">IF(HB73="G",",+","")</f>
        <v/>
      </c>
      <c r="HL73" s="353" t="str">
        <f t="shared" ref="HL73:HL108" si="352">IF(HB73="G",ROUNDUP(36%*BI73-BA73,0),"")</f>
        <v/>
      </c>
      <c r="HM73" s="73" t="str">
        <f t="shared" ref="HM73:HM108" si="353">IF(AND(GJ73="FAIL",(OR(GB73="G1",GB73="G2",GB73="S",GB73="RE",))),"F",IF(AND(GJ73="RE-EXAM.",(OR(GB73="G1",GB73="G2",GB73="S"))),"S",IF(AND(GJ73="SUPPL.",(OR(GB73="G1",GB73="G2"))),"S",IF(AND(GJ73="PASS BY GRACE",(OR(GB73="G1",GB73="G2"))),"G",GB73))))</f>
        <v>D</v>
      </c>
      <c r="HN73" s="242" t="str">
        <f t="shared" ref="HN73:HN104" si="354">IF(BP73="a",HM73,"")</f>
        <v/>
      </c>
      <c r="HO73" s="242" t="str">
        <f t="shared" ref="HO73:HO108" si="355">IF(BP73="b",HM73,"")</f>
        <v>D</v>
      </c>
      <c r="HP73" s="242" t="str">
        <f t="shared" ref="HP73:HP108" si="356">IF(BP73="c",HM73,"")</f>
        <v/>
      </c>
      <c r="HQ73" s="242" t="str">
        <f t="shared" ref="HQ73:HQ108" si="357">IF(BP73="d",HM73,"")</f>
        <v/>
      </c>
      <c r="HR73" s="354" t="str">
        <f t="shared" ref="HR73:HR108" si="358">IF(BP73="e",HM73,"")</f>
        <v/>
      </c>
      <c r="HS73" s="302" t="str">
        <f t="shared" ref="HS73:HS108" si="359">IF(BP73="f",HM73,"")</f>
        <v/>
      </c>
      <c r="HT73" s="242" t="str">
        <f t="shared" ref="HT73:HT108" si="360">IF(BP73="g",HM73,"")</f>
        <v/>
      </c>
      <c r="HU73" s="242" t="str">
        <f t="shared" ref="HU73:HU108" si="361">IF(BP73="h",HM73,"")</f>
        <v/>
      </c>
      <c r="HV73" s="242" t="str">
        <f t="shared" ref="HV73:HV108" si="362">IF(HM73="G",",+","")</f>
        <v/>
      </c>
      <c r="HW73" s="353" t="str">
        <f t="shared" ref="HW73:HW108" si="363">IF(HM73="G",ROUNDUP(36%*CM73-CE73,0),"")</f>
        <v/>
      </c>
      <c r="HX73" s="73" t="str">
        <f t="shared" ref="HX73:HX108" si="364">IF(AND(GJ73="FAIL",(OR(GC73="G1",GC73="G2",GC73="S",GC73="RE"))),"F",IF(AND(GJ73="RE-EXAM.",(OR(GC73="G1",GC73="G2",GC73="S"))),"S",IF(AND(GJ73="SUPPL.",(OR(GC73="G1",GC73="G2"))),"S",IF(AND(GJ73="PASS BY GRACE",(OR(GC73="G1",GC73="G2"))),"G",GC73))))</f>
        <v>S</v>
      </c>
      <c r="HY73" s="242" t="str">
        <f t="shared" ref="HY73:HY104" si="365">IF(CT73="a",HX73,"")</f>
        <v/>
      </c>
      <c r="HZ73" s="242" t="str">
        <f t="shared" ref="HZ73:HZ108" si="366">IF(CT73="b",HX73,"")</f>
        <v>S</v>
      </c>
      <c r="IA73" s="242" t="str">
        <f t="shared" ref="IA73:IA108" si="367">IF(CT73="c",HX73,"")</f>
        <v/>
      </c>
      <c r="IB73" s="242" t="str">
        <f t="shared" ref="IB73:IB108" si="368">IF(CT73="d",HX73,"")</f>
        <v/>
      </c>
      <c r="IC73" s="242" t="str">
        <f t="shared" ref="IC73:IC108" si="369">IF(CT73="e",HX73,"")</f>
        <v/>
      </c>
      <c r="ID73" s="242" t="str">
        <f t="shared" ref="ID73:ID108" si="370">IF(CT73="f",HX73,"")</f>
        <v/>
      </c>
      <c r="IE73" s="242" t="str">
        <f t="shared" ref="IE73:IE108" si="371">IF(CT73="g",HX73,"")</f>
        <v/>
      </c>
      <c r="IF73" s="242" t="str">
        <f t="shared" ref="IF73:IF108" si="372">IF(CT73="h",HX73,"")</f>
        <v/>
      </c>
      <c r="IG73" s="242" t="str">
        <f t="shared" ref="IG73:IG108" si="373">IF(HX73="G",",+","")</f>
        <v/>
      </c>
      <c r="IH73" s="353" t="str">
        <f t="shared" ref="IH73:IH108" si="374">IF(HX73="G",ROUNDUP(36%*DQ73-DI73,0),"")</f>
        <v/>
      </c>
      <c r="II73" s="242" t="str">
        <f t="shared" ref="II73:II108" si="375">IF(AND(GJ73="FAIL",FO73="RE"),"F",FO73)</f>
        <v>A</v>
      </c>
      <c r="IJ73" s="242" t="str">
        <f t="shared" ref="IJ73:IJ108" si="376">IF(AND(GJ73="FAIL",FX73="RE"),"F",FX73)</f>
        <v>A</v>
      </c>
      <c r="IK73" s="242" t="str">
        <f t="shared" ref="IK73:IK108" si="377">CONCATENATE(IF(GV73="F",$GV$5,"")," ",IF(GY73="F",$GY$5,"")," ",IF(HC73="F",$HC$5,IF(HD73="F",$HD$5,IF(HE73="F",$HE$5,IF(HF73="F",$HF$5,""))))," ",IF(HN73="F",$HN$5,IF(HO73="F",$HO$5,IF(HP73="F",$HP$5,IF(HQ73="F",$HQ$5,""))))," ",IF(HY73="F",$HY$5,IF(HZ73="F",$HZ$5,IF(IA73="F",$IA$5,IF(IB73="F",$IB$5,"")))))</f>
        <v xml:space="preserve">    </v>
      </c>
      <c r="IL73" s="242" t="str">
        <f t="shared" ref="IL73:IL108" si="378">CONCATENATE(IF(GV73="S",$GV$5,"")," ",IF(GY73="S",$GY$5,"")," ",IF(HC73="S",$HC$5,IF(HD73="S",$HD$5,IF(HE73="S",$HE$5,IF(HF73="S",$HF$5,""))))," ",IF(HN73="S",$HN$5,IF(HO73="S",$HO$5,IF(HP73="S",$HP$5,IF(HQ73="S",$HQ$5,""))))," ",IF(HY73="S",$HY$5,IF(HZ73="S",$HZ$5,IF(IA73="S",$IA$5,IF(IB73="S",$IB$5,"")))))</f>
        <v xml:space="preserve">    MATHEMATICS</v>
      </c>
      <c r="IM73" s="242" t="str">
        <f t="shared" ref="IM73:IM108" si="379">CONCATENATE(IF(GV73="G",$GV$5,"")," ",IF(GY73="G",$GY$5,"")," ",IF(HC73="G",$HC$5,IF(HD73="G",$HD$5,IF(HE73="G",$HE$5,IF(HF73="G",$HF$5,""))))," ",IF(HN73="G",$HN$5,IF(HO73="G",$HO$5,IF(HP73="G",$HP$5,IF(HQ73="G",$HQ$5,""))))," ",IF(HY73="G",$HY$5,IF(HZ73="G",$HZ$5,IF(IA73="G",$IA$5,IF(IB73="G",$IB$5,"")))))</f>
        <v xml:space="preserve">    </v>
      </c>
      <c r="IN73" s="242" t="str">
        <f t="shared" ref="IN73:IN108" si="380">CONCATENATE(IF(GV73="RE",$GV$5,"")," ",IF(GY73="RE",$GY$5,"")," ",IF(OR(HC73="RE",HC73="REP"),$HC$5,IF(OR(HD73="RE",HD73="REP"),$HD$5,IF(OR(HE73="RE",HE73="REP"),$HE$5,IF(OR(HF73="RE",HF73="REP"),$HF$5,""))))," ",IF(OR(HN73="RE",HN73="REP"),$HN$5,IF(OR(HO73="RE",HO73="REP"),$HO$5,IF(OR(HP73="RE",HP73="REP"),$HP$5,IF(OR(HQ73="RE",HQ73="REP"),$HQ$5,""))))," ",IF(OR(HY73="RE",HY73="REP"),$HY$5,IF(OR(HZ73="RE",HZ73="REP"),$HZ$5,IF(OR(IA73="RE",IA73="REP"),$IA$5,IF(OR(IB73="RE",IB73="REP"),$IB$5,""))))," ",IF(II73="RE",$II$5," ")," ",IF(IJ73="RE",$IJ$5," "),"",)</f>
        <v xml:space="preserve">        </v>
      </c>
      <c r="IO73" s="242" t="str">
        <f t="shared" ref="IO73:IO108" si="381">CONCATENATE(IF(GV73="D",$GV$5,"")," ",IF($Y73="D",$GY$5,"")," ",IF(HC73="D",$HC$5,IF(HD73="D",$HD$5,IF(HE73="D",$HE$5,IF(HF73="D",$HF$5,""))))," ",IF(HN73="D",$HN$5,IF(HO73="D",$HO$5,IF(HP73="D",$HP$5,IF(HQ73="D",$HQ$5,""))))," ",IF(HY73="D",$HY$5,IF(HZ73="D",$HZ$5,IF(IA73="D",$IA$5,IF(IB73="D",$IB$5,"")))))</f>
        <v xml:space="preserve">HINDI COMPULSORY  PHYSICS CHEMISTRY </v>
      </c>
      <c r="IP73" s="242" t="str">
        <f t="shared" ref="IP73:IP108" si="382">IF(E73="NSO","NSO",IF(AND(OR(GJ73="PASS",GJ73="PASS BY GRACE",GJ73="RE-EXAM."),GI73="F"),"FAIL",IF(AND(OR(GJ73="PASS",GJ73="PASS BY GRACE"),GI73="RE"),"RE-EXAM.",GJ73)))</f>
        <v>SUPPL.</v>
      </c>
      <c r="IQ73" s="62">
        <f t="shared" si="295"/>
        <v>898</v>
      </c>
      <c r="IR73" s="68">
        <f t="shared" ref="IR73:IR104" si="383">IF(IQ73="","",IF(OR(CT73="G",CT73="H"),IQ73*100/(IQ$8-DX73),IQ73*100/(IQ$6-DX73)))</f>
        <v>89.8</v>
      </c>
      <c r="IS73" s="242" t="str">
        <f t="shared" ref="IS73:IS104" si="384">IF(IR73="","",IF(AND(IR73&gt;=60,(IP73="PASS")),"I",IF(AND(IR73&gt;=60,(IP73="PASS BY GRACE")),"I",IF(AND(IR73&gt;=48,(IP73="PASS")),"II",IF(AND(IR73&gt;=48,(IP73="PASS BY GRACE")),"II",IF(AND(IR73&gt;=36,(IP73="PASS")),"III",IF(AND(IR73&gt;=36,(IP73="PASS BY GRACE")),"III","")))))))</f>
        <v/>
      </c>
      <c r="IT73" s="70" t="str">
        <f t="shared" ref="IT73:IT108" si="385">IF(OR(IP73="PASS",IP73="PASS BY GRACE"),IR73,"")</f>
        <v/>
      </c>
      <c r="IU73" s="71" t="str" cm="1">
        <f t="array" ref="IU73">IF(IT73="","",SUMPRODUCT((IT73&lt;IT$9:IT$108)/COUNTIF(IT$9:IT$108,IT$9:IT$108)))</f>
        <v/>
      </c>
      <c r="IV73" s="242" t="str">
        <f>IF(OR(IP73="SUPPL.",IP73="RE-EXAM."),'result subject-wise'!AR73,IP73)</f>
        <v/>
      </c>
      <c r="IW73" s="355" t="str">
        <f t="shared" ref="IW73:IW108" si="386">JB73</f>
        <v/>
      </c>
      <c r="IX73" s="356">
        <f t="shared" ref="IX73:IX104" si="387">IF(IW73="",IR73,IW73)</f>
        <v>89.8</v>
      </c>
      <c r="IY73" s="242" t="str">
        <f t="shared" ref="IY73:IY104" si="388">IF(IX73="","",IF(AND(IX73&gt;=60,(IV73="PASS")),"I",IF(AND(IX73&gt;=60,(IV73="PASS BY GRACE")),"I",IF(AND(IX73&gt;=48,(IV73="PASS")),"II",IF(AND(IX73&gt;=48,(IV73="PASS BY GRACE")),"II",IF(AND(IX73&gt;=36,(IV73="PASS")),"III",IF(AND(IX73&gt;=36,(IV73="PASS BY GRACE")),"III","")))))))</f>
        <v/>
      </c>
      <c r="IZ73" s="240"/>
      <c r="JA73" s="276" t="str">
        <f t="shared" si="177"/>
        <v/>
      </c>
      <c r="JB73" s="357" t="str">
        <f>'full report'!Y1809</f>
        <v/>
      </c>
      <c r="JC73" s="352"/>
      <c r="JD73"/>
      <c r="JK73" s="359"/>
      <c r="JL73" s="359"/>
      <c r="JM73" s="359"/>
      <c r="JN73" s="359"/>
      <c r="JO73" s="359"/>
      <c r="JP73" s="359"/>
      <c r="JQ73" s="359"/>
      <c r="JR73" s="359"/>
    </row>
    <row r="74" spans="1:278" s="276" customFormat="1" ht="13" customHeight="1">
      <c r="A74" s="313" t="str">
        <f>IF(details!A74="","",details!A74)</f>
        <v/>
      </c>
      <c r="B74" s="55" t="str">
        <f>IF(details!B74="","",details!B74)</f>
        <v/>
      </c>
      <c r="C74" s="55" t="str">
        <f>IF(details!C74="","",details!C74)</f>
        <v/>
      </c>
      <c r="D74" s="55" t="str">
        <f>IF(details!D74="","",details!D74)</f>
        <v/>
      </c>
      <c r="E74" s="300">
        <f>IF(details!E74="","",details!E74)</f>
        <v>11166</v>
      </c>
      <c r="F74" s="66" t="str">
        <f>IF(details!F74="","",details!F74)</f>
        <v/>
      </c>
      <c r="G74" s="77" t="str">
        <f>IF(details!G74="","",details!G74)</f>
        <v>A 066</v>
      </c>
      <c r="H74" s="77" t="str">
        <f>IF(details!H74="","",details!H74)</f>
        <v>B 066</v>
      </c>
      <c r="I74" s="77" t="str">
        <f>IF(details!I74="","",details!I74)</f>
        <v>C 066</v>
      </c>
      <c r="J74" s="242">
        <f>IF(details!J74="","",details!J74)</f>
        <v>10</v>
      </c>
      <c r="K74" s="242">
        <f>IF(details!K74="","",details!K74)</f>
        <v>10</v>
      </c>
      <c r="L74" s="242">
        <f>IF(details!L74="","",details!L74)</f>
        <v>8</v>
      </c>
      <c r="M74" s="151">
        <f t="shared" ref="M74:M108" si="389">IF(AND(J74="",K74="",L74=""),"",SUM(J74:L74))</f>
        <v>28</v>
      </c>
      <c r="N74" s="479">
        <f>IF(details!M74="","",details!M74)</f>
        <v>2</v>
      </c>
      <c r="O74" s="242">
        <f>IF(details!N74="","",details!N74)</f>
        <v>70</v>
      </c>
      <c r="P74" s="151">
        <f t="shared" ref="P74:P108" si="390">IF(AND(M74="",O74=""),"",SUM(M74:O74))</f>
        <v>100</v>
      </c>
      <c r="Q74" s="242">
        <f>IF(details!O74="","",details!O74)</f>
        <v>100</v>
      </c>
      <c r="R74" s="298">
        <f t="shared" ref="R74:R108" si="391">IF(AND(P74="",Q74=""),"",SUM(P74:Q74))</f>
        <v>200</v>
      </c>
      <c r="S74" s="310">
        <f t="shared" ref="S74:S108" si="392">COUNTIF(J74:L74,"NA")*10</f>
        <v>0</v>
      </c>
      <c r="T74" s="61">
        <f t="shared" si="314"/>
        <v>200</v>
      </c>
      <c r="U74" s="310" t="str">
        <f t="shared" si="324"/>
        <v/>
      </c>
      <c r="V74" s="310" t="str">
        <f t="shared" si="315"/>
        <v>P</v>
      </c>
      <c r="W74" s="310" t="str">
        <f t="shared" si="325"/>
        <v>D</v>
      </c>
      <c r="X74" s="242">
        <f>IF(details!P74="","",details!P74)</f>
        <v>10</v>
      </c>
      <c r="Y74" s="242">
        <f>IF(details!Q74="","",details!Q74)</f>
        <v>10</v>
      </c>
      <c r="Z74" s="242">
        <f>IF(details!R74="","",details!R74)</f>
        <v>8</v>
      </c>
      <c r="AA74" s="151">
        <f t="shared" ref="AA74:AA108" si="393">IF(AND(X74="",Y74="",Z74=""),"",SUM(X74:Z74))</f>
        <v>28</v>
      </c>
      <c r="AB74" s="479">
        <f>IF(details!S74="","",details!S74)</f>
        <v>2</v>
      </c>
      <c r="AC74" s="242">
        <f>IF(details!T74="","",details!T74)</f>
        <v>70</v>
      </c>
      <c r="AD74" s="151">
        <f t="shared" ref="AD74:AD108" si="394">IF(AND(AA74="",AC74=""),"",SUM(AA74:AC74))</f>
        <v>100</v>
      </c>
      <c r="AE74" s="242">
        <f>IF(details!U74="","",details!U74)</f>
        <v>100</v>
      </c>
      <c r="AF74" s="298">
        <f t="shared" ref="AF74:AF108" si="395">IF(AND(AD74="",AE74=""),"",SUM(AD74:AE74))</f>
        <v>200</v>
      </c>
      <c r="AG74" s="310">
        <f t="shared" ref="AG74:AG108" si="396">COUNTIF(X74:Z74,"NA")*10</f>
        <v>0</v>
      </c>
      <c r="AH74" s="61">
        <f t="shared" si="316"/>
        <v>200</v>
      </c>
      <c r="AI74" s="310" t="str">
        <f t="shared" si="326"/>
        <v/>
      </c>
      <c r="AJ74" s="310" t="str">
        <f t="shared" ref="AJ74:AJ108" si="397">IF(OR($E74="NSO",$E74="",AE74=""),"",IF(OR(AI74="AB",AE74="ab"),"AB",IF(AE74="ML","RE",IF(AND(AF74&gt;=36%*AH74,AE74&gt;=20),"P",IF(AND(AF74&gt;=34%*AH74,COUNTIF(X74:AE74,"ML")=0,AE74&gt;=20),"G2",IF(AND(AF74&gt;=31%*AH74,COUNTIF(X74:AE74,"ML")=0,AE74&gt;=20),"G1",IF(AF74&gt;=25%*AH74,"S","F")))))))</f>
        <v>P</v>
      </c>
      <c r="AK74" s="310" t="str">
        <f t="shared" ref="AK74:AK108" si="398">IF(OR(AJ74="",AJ74=0,AJ74="S",AJ74="RE",AJ74="F",AJ74="AB"),AJ74,IF(AF74&gt;=75%*AH74,"D",IF(AF74&gt;=60%*AH74,"I",IF(AF74&gt;=48%*AH74,"II",IF(AF74&gt;=36%*AH74,"III",AJ74)))))</f>
        <v>D</v>
      </c>
      <c r="AL74" s="242" t="str">
        <f>IF(details!V74="","",details!V74)</f>
        <v>b</v>
      </c>
      <c r="AM74" s="83" t="str">
        <f t="shared" ref="AM74:AM108" si="399">IF(AL74="","",IF(AL74="a",$AM$3,IF(AL74="b",$AO$3,IF(AL74="c",$AQ$3,IF(AL74="d",$AT$3,IF(AL74="e",$AV$3,IF(AL74="f",$AX$3,IF(AL74="g",$AZ$3,IF(AL74="h",$BB$3)))))))))</f>
        <v>PHYSICS</v>
      </c>
      <c r="AN74" s="242">
        <f>IF(details!W74="","",details!W74)</f>
        <v>10</v>
      </c>
      <c r="AO74" s="242">
        <f>IF(details!X74="","",details!X74)</f>
        <v>10</v>
      </c>
      <c r="AP74" s="242">
        <f>IF(details!Y74="","",details!Y74)</f>
        <v>9</v>
      </c>
      <c r="AQ74" s="151">
        <f t="shared" ref="AQ74:AQ108" si="400">IF(AND(AN74="",AO74="",AP74=""),"",SUM(AN74:AP74))</f>
        <v>29</v>
      </c>
      <c r="AR74" s="479">
        <f>IF(details!Z74="","",details!Z74)</f>
        <v>1</v>
      </c>
      <c r="AS74" s="242">
        <f>IF(details!AA74="","",details!AA74)</f>
        <v>30</v>
      </c>
      <c r="AT74" s="242">
        <f>IF(details!AB74="","",details!AB74)</f>
        <v>20</v>
      </c>
      <c r="AU74" s="151">
        <f t="shared" ref="AU74:AU108" si="401">IF(AND(AS74="",AT74=""),"",IF(AND(AS74="ml",AT74="ml"),"ml",IF(AND(AS74="ml",AT74=""),"ml",IF(AND(AS74="AB",AT74="AB"),"AB",IF(AND(AS74="AB",AT74=""),"AB",SUM(AS74:AT74))))))</f>
        <v>50</v>
      </c>
      <c r="AV74" s="482">
        <f t="shared" si="317"/>
        <v>60</v>
      </c>
      <c r="AW74" s="482">
        <f t="shared" si="318"/>
        <v>80</v>
      </c>
      <c r="AX74" s="242">
        <f>IF(details!AC74="","",details!AC74)</f>
        <v>70</v>
      </c>
      <c r="AY74" s="242">
        <f>IF(details!AD74="","",details!AD74)</f>
        <v>30</v>
      </c>
      <c r="AZ74" s="151">
        <f t="shared" ref="AZ74:AZ108" si="402">IF(AND(AX74="",AY74=""),"",IF(OR(AX74="AB",AY74="AB"),"AB",IF(AX74="ML","ML",IF(AND(AX74&gt;=0,AY74="ML"),"MLP",SUM(AX74:AY74)))))</f>
        <v>100</v>
      </c>
      <c r="BA74" s="151">
        <f t="shared" ref="BA74:BA108" si="403">IF(AND(AV74="",AX74=""),"",SUM(AV74,AX74))</f>
        <v>130</v>
      </c>
      <c r="BB74" s="151">
        <f t="shared" ref="BB74:BB108" si="404">IF(AND(AT74="",AY74=""),"",SUM(AT74,AY74))</f>
        <v>50</v>
      </c>
      <c r="BC74" s="304">
        <f t="shared" ref="BC74:BC108" si="405">IF(AND(BA74="",BB74=""),"",SUM(BA74:BB74))</f>
        <v>180</v>
      </c>
      <c r="BD74" s="263">
        <f t="shared" si="319"/>
        <v>0</v>
      </c>
      <c r="BE74" s="310">
        <f t="shared" si="320"/>
        <v>0</v>
      </c>
      <c r="BF74" s="61">
        <f t="shared" si="296"/>
        <v>70</v>
      </c>
      <c r="BG74" s="61">
        <f t="shared" ref="BG74:BG108" si="406">IF(OR($E74="NSO",$E74="",BA74=""),"",IF(AND(AT74="",AY74=""),"",IF(OR(AM74=AZ$3,AM74=BB$3),AY$8,AY$7)))</f>
        <v>30</v>
      </c>
      <c r="BH74" s="61">
        <f t="shared" ref="BH74:BH108" si="407">IF(OR($E74="NSO",$E74="",BA74=""),"",IF(AND(AT74="",AY74=""),"",IF(OR(AM74=AZ$3,AM74=BB$3),AT$8,AT$7)))</f>
        <v>20</v>
      </c>
      <c r="BI74" s="61">
        <f t="shared" si="297"/>
        <v>150</v>
      </c>
      <c r="BJ74" s="61">
        <f t="shared" si="298"/>
        <v>50</v>
      </c>
      <c r="BK74" s="263">
        <f t="shared" si="299"/>
        <v>200</v>
      </c>
      <c r="BL74" s="310" t="str">
        <f t="shared" si="300"/>
        <v/>
      </c>
      <c r="BM74" s="61" t="str">
        <f t="shared" si="301"/>
        <v>P</v>
      </c>
      <c r="BN74" s="61" t="str">
        <f t="shared" si="302"/>
        <v>P</v>
      </c>
      <c r="BO74" s="310" t="str">
        <f t="shared" si="303"/>
        <v>D</v>
      </c>
      <c r="BP74" s="242" t="str">
        <f>IF(details!AE74="","",details!AE74)</f>
        <v>b</v>
      </c>
      <c r="BQ74" s="83" t="str">
        <f t="shared" ref="BQ74:BQ108" si="408">IF(BP74="","",IF(BP74="a",BQ$3,IF(BP74="b",BS$3,IF(BP74="c",BU$3,IF(BP74="d",BX$3,IF(BP74="e",BZ$3,IF(BP74="f",CB$3,IF(BP74="g",CD$3,IF(BP74="h",CF$3)))))))))</f>
        <v>CHEMISTRY</v>
      </c>
      <c r="BR74" s="242">
        <f>IF(details!AF74="","",details!AF74)</f>
        <v>10</v>
      </c>
      <c r="BS74" s="242">
        <f>IF(details!AG74="","",details!AG74)</f>
        <v>10</v>
      </c>
      <c r="BT74" s="242">
        <f>IF(details!AH74="","",details!AH74)</f>
        <v>9</v>
      </c>
      <c r="BU74" s="151">
        <f t="shared" ref="BU74:BU108" si="409">IF(AND(BR74="",BS74="",BT74=""),"",SUM(BR74:BT74))</f>
        <v>29</v>
      </c>
      <c r="BV74" s="479">
        <f>IF(details!AI74="","",details!AI74)</f>
        <v>1</v>
      </c>
      <c r="BW74" s="242">
        <f>IF(details!AJ74="","",details!AJ74)</f>
        <v>50</v>
      </c>
      <c r="BX74" s="242">
        <f>IF(details!AK74="","",details!AK74)</f>
        <v>20</v>
      </c>
      <c r="BY74" s="151">
        <f t="shared" ref="BY74:BY108" si="410">IF(AND(BW74="",BX74=""),"",IF(AND(BW74="ml",BX74="ml"),"ml",IF(AND(BW74="ml",BX74=""),"ml",IF(AND(BW74="AB",BX74="AB"),"AB",IF(AND(BW74="AB",BX74=""),"AB",SUM(BW74:BX74))))))</f>
        <v>70</v>
      </c>
      <c r="BZ74" s="482">
        <f t="shared" ref="BZ74:BZ108" si="411">IF(AND(BU74="",BV74="",BW74=""),"",SUM(BU74,BV74,BW74))</f>
        <v>80</v>
      </c>
      <c r="CA74" s="482">
        <f t="shared" ref="CA74:CA108" si="412">IF(AND(BU74="",BV74="",BY74=""),"",SUM(BU74,BV74,BY74))</f>
        <v>100</v>
      </c>
      <c r="CB74" s="242">
        <f>IF(details!AL74="","",details!AL74)</f>
        <v>70</v>
      </c>
      <c r="CC74" s="242">
        <f>IF(details!AM74="","",details!AM74)</f>
        <v>30</v>
      </c>
      <c r="CD74" s="151">
        <f t="shared" ref="CD74:CD108" si="413">IF(AND(CB74="",CC74=""),"",IF(OR(CB74="AB",CC74="AB"),"AB",IF(CB74="ML","ML",IF(AND(CB74&gt;=0,CC74="ML"),"MLP",SUM(CB74:CC74)))))</f>
        <v>100</v>
      </c>
      <c r="CE74" s="151">
        <f t="shared" ref="CE74:CE108" si="414">IF(AND(BZ74="",CB74=""),"",SUM(BZ74,CB74))</f>
        <v>150</v>
      </c>
      <c r="CF74" s="151">
        <f t="shared" ref="CF74:CF108" si="415">IF(AND(BX74="",CC74=""),"",SUM(BX74,CC74))</f>
        <v>50</v>
      </c>
      <c r="CG74" s="304">
        <f t="shared" si="327"/>
        <v>200</v>
      </c>
      <c r="CH74" s="263">
        <f t="shared" si="304"/>
        <v>0</v>
      </c>
      <c r="CI74" s="310">
        <f t="shared" si="305"/>
        <v>0</v>
      </c>
      <c r="CJ74" s="61">
        <f t="shared" si="306"/>
        <v>70</v>
      </c>
      <c r="CK74" s="61">
        <f t="shared" si="328"/>
        <v>30</v>
      </c>
      <c r="CL74" s="61">
        <f t="shared" ref="CL74:CL108" si="416">IF(OR($E74="NSO",$E74="",CE74=""),"",IF(AND(BX74="",CC74=""),"",IF(OR(BQ74=CD$3,BQ74=CF$3),BX$8,BX$7)))</f>
        <v>20</v>
      </c>
      <c r="CM74" s="61">
        <f t="shared" si="307"/>
        <v>150</v>
      </c>
      <c r="CN74" s="61">
        <f t="shared" si="308"/>
        <v>50</v>
      </c>
      <c r="CO74" s="263">
        <f t="shared" si="309"/>
        <v>200</v>
      </c>
      <c r="CP74" s="310" t="str">
        <f t="shared" si="310"/>
        <v/>
      </c>
      <c r="CQ74" s="61" t="str">
        <f t="shared" si="311"/>
        <v>P</v>
      </c>
      <c r="CR74" s="61" t="str">
        <f t="shared" si="312"/>
        <v>P</v>
      </c>
      <c r="CS74" s="310" t="str">
        <f t="shared" si="321"/>
        <v>D</v>
      </c>
      <c r="CT74" s="242" t="str">
        <f>IF(details!AN74="","",details!AN74)</f>
        <v>b</v>
      </c>
      <c r="CU74" s="83" t="str">
        <f t="shared" ref="CU74:CU108" si="417">IF(CT74="","",IF(CT74="a",CU$3,IF(CT74="b",CW$3,IF(CT74="c",CY$3,IF(CT74="d",DB$3,IF(CT74="e",DD$3,IF(CT74="f",DF$3,IF(CT74="g",DH$3,IF(CT74="h",DJ$3)))))))))</f>
        <v>MATHEMATICS</v>
      </c>
      <c r="CV74" s="242">
        <f>IF(details!AO74="","",details!AO74)</f>
        <v>10</v>
      </c>
      <c r="CW74" s="242">
        <f>IF(details!AP74="","",details!AP74)</f>
        <v>10</v>
      </c>
      <c r="CX74" s="242">
        <f>IF(details!AQ74="","",details!AQ74)</f>
        <v>9</v>
      </c>
      <c r="CY74" s="151">
        <f t="shared" ref="CY74:CY108" si="418">IF(AND(CV74="",CW74="",CX74=""),"",SUM(CV74:CX74))</f>
        <v>29</v>
      </c>
      <c r="CZ74" s="479">
        <f>IF(details!AR74="","",details!AR74)</f>
        <v>1</v>
      </c>
      <c r="DA74" s="242">
        <f>IF(details!AS74="","",details!AS74)</f>
        <v>70</v>
      </c>
      <c r="DB74" s="242" t="str">
        <f>IF(details!AT74="","",details!AT74)</f>
        <v/>
      </c>
      <c r="DC74" s="151">
        <f t="shared" ref="DC74:DC108" si="419">IF(AND(DA74="",DB74=""),"",IF(AND(DA74="ml",DB74="ml"),"ml",IF(AND(DA74="ml",DB74=""),"ml",IF(AND(DA74="AB",DB74="AB"),"AB",IF(AND(DA74="AB",DB74=""),"AB",SUM(DA74:DB74))))))</f>
        <v>70</v>
      </c>
      <c r="DD74" s="482">
        <f t="shared" ref="DD74:DD108" si="420">IF(AND(CY74="",CZ74="",DA74=""),"",SUM(CY74,CZ74,DA74))</f>
        <v>100</v>
      </c>
      <c r="DE74" s="482">
        <f t="shared" ref="DE74:DE108" si="421">IF(AND(CY74="",CZ74="",DC74=""),"",SUM(CY74,CZ74,DC74))</f>
        <v>100</v>
      </c>
      <c r="DF74" s="242">
        <f>IF(details!AU74="","",details!AU74)</f>
        <v>18</v>
      </c>
      <c r="DG74" s="242" t="str">
        <f>IF(details!AV74="","",details!AV74)</f>
        <v/>
      </c>
      <c r="DH74" s="151">
        <f t="shared" ref="DH74:DH108" si="422">IF(AND(DF74="",DG74=""),"",IF(OR(DF74="AB",DG74="AB"),"AB",IF(DF74="ML","ML",IF(AND(DF74&gt;=0,DG74="ML"),"MLP",SUM(DF74:DG74)))))</f>
        <v>18</v>
      </c>
      <c r="DI74" s="151">
        <f t="shared" ref="DI74:DI108" si="423">IF(AND(DD74="",DF74=""),"",IF(OR(CT74="g",CT74="h"),DF74,SUM(DD74,DF74)))</f>
        <v>118</v>
      </c>
      <c r="DJ74" s="151" t="str">
        <f t="shared" ref="DJ74:DJ108" si="424">IF(AND(DB74="",DG74=""),"",IF(OR(CT74="g",CT74="h"),DG74,SUM(DB74,DG74)))</f>
        <v/>
      </c>
      <c r="DK74" s="304">
        <f t="shared" ref="DK74:DK108" si="425">IF(AND(DI74="",DJ74=""),"",IF(OR(CT74="g",CT74="h"),SUM(SUM(DI74:DJ74),20%*DE74),SUM(DI74:DJ74)))</f>
        <v>118</v>
      </c>
      <c r="DL74" s="263">
        <f t="shared" ref="DL74:DL108" si="426">IF(DB74="",(COUNTIF(CV74:CX74,"NA")*CV$6+COUNTIF(CV74:CX74,"ML")*CV$6+COUNTIF(DA74,"ML")*DA$6+COUNTIF(DA74,"NA")*DA$6),IF(OR(CU74=DH$3,CU74=DJ$3),(COUNTIF(CV74:CX74,"NA")*CV$8+COUNTIF(CV74:CX74,"ML")*CV$8+COUNTIF(DA74,"ML")*DA$8+COUNTIF(DA74,"NA")*DA$8),(COUNTIF(CV74:CX74,"NA")*CV$7+COUNTIF(CV74:CX74,"ML")*CV$7+COUNTIF(DA74,"ML")*DA$7+COUNTIF(DA74,"NA")*DA$7)))</f>
        <v>0</v>
      </c>
      <c r="DM74" s="310" t="str">
        <f t="shared" ref="DM74:DM108" si="427">IF(DB74="","",IF(OR(CU74=DH$3,CU74=DJ$3),(COUNTIF(DB74,"ML")*DB$8+COUNTIF(DB74,"NA")*DB$8),(COUNTIF(DB74,"ML")*DB$7+COUNTIF(DB74,"NA")*DB$7)))</f>
        <v/>
      </c>
      <c r="DN74" s="61">
        <f t="shared" ref="DN74:DN108" si="428">IF(OR($E74="NSO",$E74="",DI74=""),"",IF(AND(DB74="",DG74=""),DF$6,IF(OR(CU74=DH$3,CU74=DJ$3),DF$8,DF$7)))</f>
        <v>100</v>
      </c>
      <c r="DO74" s="61" t="str">
        <f t="shared" si="322"/>
        <v/>
      </c>
      <c r="DP74" s="61" t="str">
        <f t="shared" si="323"/>
        <v/>
      </c>
      <c r="DQ74" s="61">
        <f t="shared" ref="DQ74:DQ108" si="429">IF(OR($E74="NSO",$E74="",DI74="",DF74="ML"),"",IF(AND(DB74="",DG74=""),DI$6-DL74,IF(OR(CU74=DH$3,CU74=DJ$3),DI$8-DL74,DI$7-DL74)))</f>
        <v>200</v>
      </c>
      <c r="DR74" s="61" t="str">
        <f t="shared" ref="DR74:DR108" si="430">IF(OR($E74="NSO",$E74="",DI74="",DG74="ML"),"",IF(AND(DB74="",DG74=""),"",IF(OR(CU74=DH$3,CU74=DJ$3),DJ$8-DM74,DJ$7-DM74)))</f>
        <v/>
      </c>
      <c r="DS74" s="263">
        <f t="shared" si="329"/>
        <v>200</v>
      </c>
      <c r="DT74" s="310" t="str">
        <f t="shared" ref="DT74:DT108" si="431">IF(AND(OR(CV74="ab",CV74="ml"),OR(CW74="ab",CW74="ml"),OR(CX74="ab",CX74="ml")),"AB",IF(AND(OR(CV74="ab",CV74="ml"),OR(CW74="ab",CW74="ml"),OR(DC74="ab",DC74="ml")),"AB",IF(AND(OR(CV74="ab",CV74="ml"),OR(DC74="ab",DC74="ml"),OR(CX74="ab",CX74="ml")),"AB",IF(AND(OR(DC74="ab",DC74="ml"),OR(CW74="ab",CW74="ml"),OR(CX74="ab",CX74="ml")),"AB",""))))</f>
        <v/>
      </c>
      <c r="DU74" s="61" t="str">
        <f t="shared" ref="DU74:DU108" si="432">IF(OR($E74="NSO",$E74="",DH74=""),"",IF(OR(DG74="AB",DT74="AB"),"AB",IF(DH74="ML","RE",IF(AND(DI74&gt;=36%*DQ74,DF74&gt;=20%*DN74),"P",IF(AND(DI74&gt;=34%*DQ74,COUNTIF(CX74:DG74,"ML")=0,DF74&gt;=20%*DN74),"G2",IF(AND(DI74&gt;=31%*DQ74,COUNTIF(CX74:DG74,"ML")=0,DF74&gt;=20%*DN74),"G1",IF(AND(DI74&gt;=25%*DQ74),"S","F")))))))</f>
        <v>S</v>
      </c>
      <c r="DV74" s="61" t="str">
        <f t="shared" ref="DV74:DV108" si="433">IF(OR($E74="NSO",$E74="",DG74="",DH74=""),"",IF(OR(DH74="AB",DT74="AB"),"AB",IF(DH74="MLP","REP",IF(OR(DG74&lt;36%*DO74,DJ74&lt;36%*DR74),"FP","P"))))</f>
        <v/>
      </c>
      <c r="DW74" s="310" t="str">
        <f t="shared" ref="DW74:DW108" si="434">IF($E74="","",IF(OR(DU74="",DU74="F",DU74="RE",DU74="S",DU74="G1",DU74="G2"),DU74,IF(OR(DV74="FP",DV74="REP"),DV74,IF(DK74&gt;=75%*DS74,"D",IF(DK74&gt;=60%*DS74,"I",IF(DK74&gt;=48%*DS74,"II",IF(DK74&gt;=36%*DS74,"III",DU74)))))))</f>
        <v>S</v>
      </c>
      <c r="DX74" s="61">
        <f t="shared" si="313"/>
        <v>0</v>
      </c>
      <c r="DY74" s="242" t="str">
        <f>IF(details!AW74="","",details!AW74)</f>
        <v>a</v>
      </c>
      <c r="DZ74" s="83" t="str">
        <f t="shared" ref="DZ74:DZ108" si="435">IF(DY74="","",IF(DY74="a",DZ$3,IF(DY74="b",EB$3,IF(DY74="c",ED$3,IF(DY74="d",EG$3,IF(DY74="e",EI$3,IF(DY74="f",EK$3,IF(DY74="g",EM$3,IF(DY74="h",EO$3)))))))))</f>
        <v>BIOLOGY</v>
      </c>
      <c r="EA74" s="242">
        <f>IF(details!AX74="","",details!AX74)</f>
        <v>10</v>
      </c>
      <c r="EB74" s="242">
        <f>IF(details!AY74="","",details!AY74)</f>
        <v>10</v>
      </c>
      <c r="EC74" s="242">
        <f>IF(details!AZ74="","",details!AZ74)</f>
        <v>10</v>
      </c>
      <c r="ED74" s="151">
        <f t="shared" ref="ED74:ED108" si="436">IF(AND(EA74="",EB74="",EC74=""),"",SUM(EA74:EC74))</f>
        <v>30</v>
      </c>
      <c r="EE74" s="242" t="str">
        <f>IF(details!BA74="","",details!BA74)</f>
        <v/>
      </c>
      <c r="EF74" s="242">
        <f>IF(details!BB74="","",details!BB74)</f>
        <v>50</v>
      </c>
      <c r="EG74" s="242">
        <f>IF(details!BC74="","",details!BC74)</f>
        <v>20</v>
      </c>
      <c r="EH74" s="151">
        <f t="shared" ref="EH74:EH108" si="437">IF(AND(EF74="",EG74=""),"",IF(AND(EF74="ml",EG74="ml"),"ml",IF(AND(EF74="ml",EG74=""),"ml",IF(AND(EF74="AB",EG74="AB"),"AB",IF(AND(EF74="AB",EG74=""),"AB",SUM(EF74:EG74))))))</f>
        <v>70</v>
      </c>
      <c r="EI74" s="482">
        <f t="shared" ref="EI74:EI108" si="438">IF(AND(ED74="",EE74="",EF74=""),"",SUM(ED74,EE74,EF74))</f>
        <v>80</v>
      </c>
      <c r="EJ74" s="482">
        <f t="shared" ref="EJ74:EJ108" si="439">IF(AND(ED74="",EE74="",EH74=""),"",SUM(ED74,EE74,EH74))</f>
        <v>100</v>
      </c>
      <c r="EK74" s="242">
        <f>IF(details!BD74="","",details!BD74)</f>
        <v>70</v>
      </c>
      <c r="EL74" s="242">
        <f>IF(details!BE74="","",details!BE74)</f>
        <v>30</v>
      </c>
      <c r="EM74" s="151">
        <f t="shared" ref="EM74:EM108" si="440">IF(AND(EK74="",EL74=""),"",IF(OR(EK74="AB",EL74="AB"),"AB",IF(EK74="ML","ML",IF(AND(EK74&gt;=0,EL74="ML"),"MLP",SUM(EK74:EL74)))))</f>
        <v>100</v>
      </c>
      <c r="EN74" s="151">
        <f t="shared" ref="EN74:EN108" si="441">IF(AND(EI74="",EK74=""),"",SUM(EI74,EK74))</f>
        <v>150</v>
      </c>
      <c r="EO74" s="151">
        <f t="shared" ref="EO74:EO108" si="442">IF(AND(EG74="",EL74=""),"",SUM(EG74,EL74))</f>
        <v>50</v>
      </c>
      <c r="EP74" s="304">
        <f t="shared" ref="EP74:EP108" si="443">IF(AND(EN74="",EO74=""),"",SUM(EN74:EO74))</f>
        <v>200</v>
      </c>
      <c r="EQ74" s="263">
        <f t="shared" ref="EQ74:EQ108" si="444">IF(EG74="",(COUNTIF(EA74:EC74,"NA")*EA$6+COUNTIF(EA74:EC74,"ML")*EA$6+COUNTIF(EF74,"ML")*EF$6+COUNTIF(EF74,"NA")*EF$6),IF(OR(DZ74=EM$3,DZ74=EO$3),(COUNTIF(EA74:EC74,"NA")*EA$8+COUNTIF(EA74:EC74,"ML")*EA$8+COUNTIF(EF74,"ML")*EF$8+COUNTIF(EF74,"NA")*EF$8),(COUNTIF(EA74:EC74,"NA")*EA$7+COUNTIF(EA74:EC74,"ML")*EA$7+COUNTIF(EF74,"ML")*EF$7+COUNTIF(EF74,"NA")*EF$7)))</f>
        <v>0</v>
      </c>
      <c r="ER74" s="310">
        <f t="shared" ref="ER74:ER108" si="445">IF(EG74="","",IF(OR(DZ74=EM$3,DZ74=EO$3),(COUNTIF(EG74,"ML")*EG$8+COUNTIF(EG74,"NA")*EG$8),(COUNTIF(EG74,"ML")*EG$7+COUNTIF(EG74,"NA")*EG$7)))</f>
        <v>0</v>
      </c>
      <c r="ES74" s="61">
        <f t="shared" ref="ES74:ES108" si="446">IF(OR($E74="NSO",$E74="",EN74=""),"",IF(AND(EG74="",EL74=""),EK$6,IF(OR(DZ74=EM$3,DZ74=EO$3),EK$8,EK$7)))</f>
        <v>70</v>
      </c>
      <c r="ET74" s="61">
        <f t="shared" ref="ET74:ET108" si="447">IF(OR($E74="NSO",$E74="",EN74=""),"",IF(AND(EG74="",EL74=""),"",IF(OR(DZ74=EM$3,DZ74=EO$3),EL$8,EL$7)))</f>
        <v>30</v>
      </c>
      <c r="EU74" s="61">
        <f t="shared" ref="EU74:EU108" si="448">IF(OR($E74="NSO",$E74="",EN74=""),"",IF(AND(EG74="",EL74=""),"",IF(OR(DZ74=EM$3,DZ74=EO$3),EG$8,EG$7)))</f>
        <v>20</v>
      </c>
      <c r="EV74" s="61">
        <f t="shared" ref="EV74:EV108" si="449">IF(OR($E74="NSO",$E74="",EN74="",EK74="ML"),"",IF(AND(EG74="",EL74=""),EN$6-EQ74,IF(OR(DZ74=EM$3,DZ74=EO$3),EN$8-EQ74,EN$7-EQ74)))</f>
        <v>150</v>
      </c>
      <c r="EW74" s="61">
        <f t="shared" ref="EW74:EW108" si="450">IF(OR($E74="NSO",$E74="",EN74="",EL74="ML"),"",IF(AND(EG74="",EL74=""),"",IF(OR(DZ74=EM$3,DZ74=EO$3),EO$8-ER74,EO$7-ER74)))</f>
        <v>50</v>
      </c>
      <c r="EX74" s="263">
        <f t="shared" ref="EX74:EX108" si="451">IF(OR(EK74="ML",EL74="ML"),"",SUM(EV74,EW74))</f>
        <v>200</v>
      </c>
      <c r="EY74" s="310"/>
      <c r="EZ74" s="61" t="str">
        <f t="shared" ref="EZ74:EZ108" si="452">IF(OR($E74="NSO",$E74="",EM74=""),"",IF(OR(EK74="AB",EK74="ML"),EK74,IF(AND(EN74&gt;=36%*EV74,EK74&gt;=20%*ES74),"P","F")))</f>
        <v>P</v>
      </c>
      <c r="FA74" s="61" t="str">
        <f t="shared" ref="FA74:FA108" si="453">IF(OR($E74="NSO",$E74="",EN74=""),"",IF(OR(EL74="AB",EL74="ML"),EL74,IF(AND(EO74&gt;=36%*EW74,EL74&gt;=20%*ET74),"P","F")))</f>
        <v>P</v>
      </c>
      <c r="FB74" s="310" t="str">
        <f t="shared" ref="FB74:FB108" si="454">IF(OR($E74="",EZ74=""),"",IF(OR(EZ74="F",FA74="F"),"F",IF(EP74&gt;=60%*EX74,"I",IF(EP74&gt;=48%*EX74,"II","III"))))</f>
        <v>I</v>
      </c>
      <c r="FC74" s="242">
        <f>IF(details!BF74="","",details!BF74)</f>
        <v>10</v>
      </c>
      <c r="FD74" s="242">
        <f>IF(details!BG74="","",details!BG74)</f>
        <v>10</v>
      </c>
      <c r="FE74" s="242">
        <f>IF(details!BH74="","",details!BH74)</f>
        <v>10</v>
      </c>
      <c r="FF74" s="151">
        <f t="shared" ref="FF74:FF108" si="455">IF(AND(FC74="",FD74="",FE74=""),"",SUM(FC74:FE74))</f>
        <v>30</v>
      </c>
      <c r="FG74" s="242">
        <f>IF(details!BI74="","",details!BI74)</f>
        <v>70</v>
      </c>
      <c r="FH74" s="151">
        <f t="shared" ref="FH74:FH108" si="456">IF(AND(FF74="",FG74=""),"",SUM(FF74:FG74))</f>
        <v>100</v>
      </c>
      <c r="FI74" s="242">
        <f>IF(details!BJ74="","",details!BJ74)</f>
        <v>100</v>
      </c>
      <c r="FJ74" s="298">
        <f t="shared" ref="FJ74:FJ108" si="457">IF(AND(FH74="",FI74=""),"",SUM(FH74:FI74))</f>
        <v>200</v>
      </c>
      <c r="FK74" s="310">
        <f t="shared" ref="FK74:FK108" si="458">COUNTIF(FC74:FE74,"NA")*10</f>
        <v>0</v>
      </c>
      <c r="FL74" s="310">
        <f t="shared" ref="FL74:FL108" si="459">(COUNTIF(FC74:FE74,"ML")*10)+(COUNTIF(FG74,"ML")*70)+(COUNTIF(FI74,"ML")*100)</f>
        <v>0</v>
      </c>
      <c r="FM74" s="61">
        <f t="shared" ref="FM74:FM108" si="460">IF(OR($E74="NSO",$E74=0),"",IF(AND(FC74="",FD74="",FE74="",FG74="",FI74=""),"",IF(AND(FD74="",FE74="",FG74="",FI74=""),10-FK74-FL74,IF(AND(FE74="",FG74="",FI74=""),20-FK74-FL74,IF(AND(FE74="",FI74=""),90-FK74-FL74,IF(FI74="",100-FK74-FL74,200-FK74-FL74))))))</f>
        <v>200</v>
      </c>
      <c r="FN74" s="310" t="str">
        <f t="shared" ref="FN74:FN108" si="461">IF(AND(OR(FC74="ab",FC74="ml"),OR(FD74="ab",FD74="ml"),OR(FE74="ab",FE74="ml")),"AB",IF(AND(OR(FC74="ab",FC74="ml"),OR(FD74="ab",FD74="ml"),OR(FG74="ab",FG74="ml")),"AB",IF(AND(OR(FC74="ab",FC74="ml"),OR(FG74="ab",FG74="ml"),OR(FE74="ab",FE74="ml")),"AB",IF(AND(OR(FG74="ab",FG74="ml"),OR(FD74="ab",FD74="ml"),OR(FE74="ab",FE74="ml")),"AB",""))))</f>
        <v/>
      </c>
      <c r="FO74" s="310" t="str">
        <f t="shared" si="330"/>
        <v>A</v>
      </c>
      <c r="FP74" s="242">
        <f>IF(details!BK74="","",details!BK74)</f>
        <v>30</v>
      </c>
      <c r="FQ74" s="242">
        <f>IF(details!BL74="","",details!BL74)</f>
        <v>30</v>
      </c>
      <c r="FR74" s="242">
        <f>IF(details!BM74="","",details!BM74)</f>
        <v>40</v>
      </c>
      <c r="FS74" s="298">
        <f t="shared" ref="FS74:FS108" si="462">IF(AND(FP74="",FQ74="",FR74=""),"",SUM(FP74:FR74))</f>
        <v>100</v>
      </c>
      <c r="FT74" s="310">
        <f t="shared" ref="FT74:FT108" si="463">COUNTIF(FP74,"NA")*30</f>
        <v>0</v>
      </c>
      <c r="FU74" s="310">
        <f t="shared" ref="FU74:FU108" si="464">(COUNTIF(FP74,"ML")*30)+(COUNTIF(FQ74,"ML")*30)+(COUNTIF(FR74,"ML")*40)</f>
        <v>0</v>
      </c>
      <c r="FV74" s="61">
        <f t="shared" ref="FV74:FV108" si="465">IF(OR($E74="NSO",$E74=0),"",IF(AND(FP74="",FQ74="",FR74=""),"",IF(AND(FQ74="",FR74=""),30-FT74-FU74,IF(FR74="",60-FT74-FU74,100-FT74-FU74))))</f>
        <v>100</v>
      </c>
      <c r="FW74" s="310" t="str">
        <f t="shared" ref="FW74:FW108" si="466">IF(OR(FR74="ab",FR74="ml"),FR74,"")</f>
        <v/>
      </c>
      <c r="FX74" s="310" t="str">
        <f t="shared" si="331"/>
        <v>A</v>
      </c>
      <c r="FY74" s="310" t="str">
        <f t="shared" si="332"/>
        <v>D</v>
      </c>
      <c r="FZ74" s="310" t="str">
        <f t="shared" si="333"/>
        <v>D</v>
      </c>
      <c r="GA74" s="310" t="str">
        <f t="shared" si="334"/>
        <v>D</v>
      </c>
      <c r="GB74" s="310" t="str">
        <f t="shared" si="335"/>
        <v>D</v>
      </c>
      <c r="GC74" s="310" t="str">
        <f t="shared" si="336"/>
        <v>S</v>
      </c>
      <c r="GD74" s="310">
        <f t="shared" ref="GD74:GD108" si="467">COUNTIF(FY74:GC74,"F")+COUNTIF(FY74:GC74,"AB")+COUNTIF(GA74:GC74,"FP")</f>
        <v>0</v>
      </c>
      <c r="GE74" s="310">
        <f t="shared" ref="GE74:GE108" si="468">COUNTIF(FY74:GC74,"S")</f>
        <v>1</v>
      </c>
      <c r="GF74" s="310">
        <f t="shared" ref="GF74:GF108" si="469">COUNTIF(FY74:GC74,"G1")</f>
        <v>0</v>
      </c>
      <c r="GG74" s="310">
        <f t="shared" ref="GG74:GG108" si="470">COUNTIF(FY74:GC74,"G2")</f>
        <v>0</v>
      </c>
      <c r="GH74" s="310">
        <f t="shared" ref="GH74:GH108" si="471">COUNTIF(FY74:GC74,"RE")+COUNTIF(FY74:GC74,"REP")</f>
        <v>0</v>
      </c>
      <c r="GI74" s="310" t="str">
        <f t="shared" ref="GI74:GI108" si="472">IF(OR(FO74="AB",FX74="AB",FO74="FB",FX74="F"),"F",IF(OR(FO74="RE",FX74="RE"),"RE",""))</f>
        <v/>
      </c>
      <c r="GJ74" s="69" t="str">
        <f t="shared" si="337"/>
        <v>SUPPL.</v>
      </c>
      <c r="GK74" s="63" t="str">
        <f>IF(details!CB74="","",details!CB74)</f>
        <v/>
      </c>
      <c r="GL74" s="64">
        <f>IF(details!CC74="","",details!CC74)</f>
        <v>34</v>
      </c>
      <c r="GM74" s="63" t="str">
        <f>IF(details!CJ74="","",details!CJ74)</f>
        <v/>
      </c>
      <c r="GN74" s="64">
        <f>IF(details!CK74="","",details!CK74)</f>
        <v>24</v>
      </c>
      <c r="GO74" s="63">
        <f>IF(details!CR74="","",details!CR74)</f>
        <v>88</v>
      </c>
      <c r="GP74" s="64" t="str">
        <f>IF(details!CS74="","",details!CS74)</f>
        <v/>
      </c>
      <c r="GQ74" s="63">
        <f>IF(details!CZ74="","",details!CZ74)</f>
        <v>240</v>
      </c>
      <c r="GR74" s="64" t="str">
        <f>IF(details!DA74="","",details!DA74)</f>
        <v/>
      </c>
      <c r="GS74" s="63">
        <f>IF(details!DH74="","",details!DH74)</f>
        <v>340</v>
      </c>
      <c r="GT74" s="64" t="str">
        <f>IF(details!DI74="","",details!DI74)</f>
        <v/>
      </c>
      <c r="GU74" s="274" t="str">
        <f t="shared" si="207"/>
        <v/>
      </c>
      <c r="GV74" s="242" t="str">
        <f t="shared" si="338"/>
        <v>D</v>
      </c>
      <c r="GW74" s="242" t="str">
        <f t="shared" ref="GW74:GW108" si="473">IF(GV74="G",",+","")</f>
        <v/>
      </c>
      <c r="GX74" s="353" t="str">
        <f t="shared" si="339"/>
        <v/>
      </c>
      <c r="GY74" s="242" t="str">
        <f t="shared" si="340"/>
        <v>D</v>
      </c>
      <c r="GZ74" s="72" t="str">
        <f t="shared" ref="GZ74:GZ108" si="474">IF(GY74="G",",+","")</f>
        <v/>
      </c>
      <c r="HA74" s="353" t="str">
        <f t="shared" si="341"/>
        <v/>
      </c>
      <c r="HB74" s="73" t="str">
        <f t="shared" si="342"/>
        <v>D</v>
      </c>
      <c r="HC74" s="242" t="str">
        <f t="shared" si="343"/>
        <v/>
      </c>
      <c r="HD74" s="242" t="str">
        <f t="shared" si="344"/>
        <v>D</v>
      </c>
      <c r="HE74" s="242" t="str">
        <f t="shared" si="345"/>
        <v/>
      </c>
      <c r="HF74" s="242" t="str">
        <f t="shared" si="346"/>
        <v/>
      </c>
      <c r="HG74" s="276" t="str">
        <f t="shared" si="347"/>
        <v/>
      </c>
      <c r="HH74" s="242" t="str">
        <f t="shared" si="348"/>
        <v/>
      </c>
      <c r="HI74" s="242" t="str">
        <f t="shared" si="349"/>
        <v/>
      </c>
      <c r="HJ74" s="242" t="str">
        <f t="shared" si="350"/>
        <v/>
      </c>
      <c r="HK74" s="242" t="str">
        <f t="shared" si="351"/>
        <v/>
      </c>
      <c r="HL74" s="353" t="str">
        <f t="shared" si="352"/>
        <v/>
      </c>
      <c r="HM74" s="73" t="str">
        <f t="shared" si="353"/>
        <v>D</v>
      </c>
      <c r="HN74" s="242" t="str">
        <f t="shared" si="354"/>
        <v/>
      </c>
      <c r="HO74" s="242" t="str">
        <f t="shared" si="355"/>
        <v>D</v>
      </c>
      <c r="HP74" s="242" t="str">
        <f t="shared" si="356"/>
        <v/>
      </c>
      <c r="HQ74" s="242" t="str">
        <f t="shared" si="357"/>
        <v/>
      </c>
      <c r="HR74" s="354" t="str">
        <f t="shared" si="358"/>
        <v/>
      </c>
      <c r="HS74" s="302" t="str">
        <f t="shared" si="359"/>
        <v/>
      </c>
      <c r="HT74" s="242" t="str">
        <f t="shared" si="360"/>
        <v/>
      </c>
      <c r="HU74" s="242" t="str">
        <f t="shared" si="361"/>
        <v/>
      </c>
      <c r="HV74" s="242" t="str">
        <f t="shared" si="362"/>
        <v/>
      </c>
      <c r="HW74" s="353" t="str">
        <f t="shared" si="363"/>
        <v/>
      </c>
      <c r="HX74" s="73" t="str">
        <f t="shared" si="364"/>
        <v>S</v>
      </c>
      <c r="HY74" s="242" t="str">
        <f t="shared" si="365"/>
        <v/>
      </c>
      <c r="HZ74" s="242" t="str">
        <f t="shared" si="366"/>
        <v>S</v>
      </c>
      <c r="IA74" s="242" t="str">
        <f t="shared" si="367"/>
        <v/>
      </c>
      <c r="IB74" s="242" t="str">
        <f t="shared" si="368"/>
        <v/>
      </c>
      <c r="IC74" s="242" t="str">
        <f t="shared" si="369"/>
        <v/>
      </c>
      <c r="ID74" s="242" t="str">
        <f t="shared" si="370"/>
        <v/>
      </c>
      <c r="IE74" s="242" t="str">
        <f t="shared" si="371"/>
        <v/>
      </c>
      <c r="IF74" s="242" t="str">
        <f t="shared" si="372"/>
        <v/>
      </c>
      <c r="IG74" s="242" t="str">
        <f t="shared" si="373"/>
        <v/>
      </c>
      <c r="IH74" s="353" t="str">
        <f t="shared" si="374"/>
        <v/>
      </c>
      <c r="II74" s="242" t="str">
        <f t="shared" si="375"/>
        <v>A</v>
      </c>
      <c r="IJ74" s="242" t="str">
        <f t="shared" si="376"/>
        <v>A</v>
      </c>
      <c r="IK74" s="242" t="str">
        <f t="shared" si="377"/>
        <v xml:space="preserve">    </v>
      </c>
      <c r="IL74" s="242" t="str">
        <f t="shared" si="378"/>
        <v xml:space="preserve">    MATHEMATICS</v>
      </c>
      <c r="IM74" s="242" t="str">
        <f t="shared" si="379"/>
        <v xml:space="preserve">    </v>
      </c>
      <c r="IN74" s="242" t="str">
        <f t="shared" si="380"/>
        <v xml:space="preserve">        </v>
      </c>
      <c r="IO74" s="242" t="str">
        <f t="shared" si="381"/>
        <v xml:space="preserve">HINDI COMPULSORY  PHYSICS CHEMISTRY </v>
      </c>
      <c r="IP74" s="242" t="str">
        <f t="shared" si="382"/>
        <v>SUPPL.</v>
      </c>
      <c r="IQ74" s="62">
        <f t="shared" ref="IQ74:IQ108" si="475">IF(AND(R74="",AF74="",BC74="",CG74="",DK74=""),"",ROUND(SUM(R74,AF74,BC74,CG74,DK74),0))</f>
        <v>898</v>
      </c>
      <c r="IR74" s="68">
        <f t="shared" si="383"/>
        <v>89.8</v>
      </c>
      <c r="IS74" s="242" t="str">
        <f t="shared" si="384"/>
        <v/>
      </c>
      <c r="IT74" s="70" t="str">
        <f t="shared" si="385"/>
        <v/>
      </c>
      <c r="IU74" s="71" t="str" cm="1">
        <f t="array" ref="IU74">IF(IT74="","",SUMPRODUCT((IT74&lt;IT$9:IT$108)/COUNTIF(IT$9:IT$108,IT$9:IT$108)))</f>
        <v/>
      </c>
      <c r="IV74" s="242" t="str">
        <f>IF(OR(IP74="SUPPL.",IP74="RE-EXAM."),'result subject-wise'!AR74,IP74)</f>
        <v/>
      </c>
      <c r="IW74" s="355" t="str">
        <f t="shared" si="386"/>
        <v/>
      </c>
      <c r="IX74" s="356">
        <f t="shared" si="387"/>
        <v>89.8</v>
      </c>
      <c r="IY74" s="242" t="str">
        <f t="shared" si="388"/>
        <v/>
      </c>
      <c r="IZ74" s="240"/>
      <c r="JA74" s="276" t="str">
        <f t="shared" ref="JA74:JA108" si="476">IF(JC74=JD74,"","no")</f>
        <v/>
      </c>
      <c r="JB74" s="357" t="str">
        <f>'full report'!Y1837</f>
        <v/>
      </c>
      <c r="JC74" s="352"/>
      <c r="JD74"/>
      <c r="JK74" s="359"/>
      <c r="JL74" s="359"/>
      <c r="JM74" s="359"/>
      <c r="JN74" s="359"/>
      <c r="JO74" s="359"/>
      <c r="JP74" s="359"/>
      <c r="JQ74" s="359"/>
      <c r="JR74" s="359"/>
    </row>
    <row r="75" spans="1:278" s="276" customFormat="1" ht="13" customHeight="1">
      <c r="A75" s="313" t="str">
        <f>IF(details!A75="","",details!A75)</f>
        <v/>
      </c>
      <c r="B75" s="55" t="str">
        <f>IF(details!B75="","",details!B75)</f>
        <v/>
      </c>
      <c r="C75" s="55" t="str">
        <f>IF(details!C75="","",details!C75)</f>
        <v/>
      </c>
      <c r="D75" s="55" t="str">
        <f>IF(details!D75="","",details!D75)</f>
        <v/>
      </c>
      <c r="E75" s="300">
        <f>IF(details!E75="","",details!E75)</f>
        <v>11167</v>
      </c>
      <c r="F75" s="66" t="str">
        <f>IF(details!F75="","",details!F75)</f>
        <v/>
      </c>
      <c r="G75" s="77" t="str">
        <f>IF(details!G75="","",details!G75)</f>
        <v>A 067</v>
      </c>
      <c r="H75" s="77" t="str">
        <f>IF(details!H75="","",details!H75)</f>
        <v>B 067</v>
      </c>
      <c r="I75" s="77" t="str">
        <f>IF(details!I75="","",details!I75)</f>
        <v>C 067</v>
      </c>
      <c r="J75" s="242">
        <f>IF(details!J75="","",details!J75)</f>
        <v>10</v>
      </c>
      <c r="K75" s="242">
        <f>IF(details!K75="","",details!K75)</f>
        <v>10</v>
      </c>
      <c r="L75" s="242">
        <f>IF(details!L75="","",details!L75)</f>
        <v>8</v>
      </c>
      <c r="M75" s="151">
        <f t="shared" si="389"/>
        <v>28</v>
      </c>
      <c r="N75" s="479">
        <f>IF(details!M75="","",details!M75)</f>
        <v>2</v>
      </c>
      <c r="O75" s="242">
        <f>IF(details!N75="","",details!N75)</f>
        <v>70</v>
      </c>
      <c r="P75" s="151">
        <f t="shared" si="390"/>
        <v>100</v>
      </c>
      <c r="Q75" s="242">
        <f>IF(details!O75="","",details!O75)</f>
        <v>100</v>
      </c>
      <c r="R75" s="298">
        <f t="shared" si="391"/>
        <v>200</v>
      </c>
      <c r="S75" s="310">
        <f t="shared" si="392"/>
        <v>0</v>
      </c>
      <c r="T75" s="61">
        <f t="shared" si="314"/>
        <v>200</v>
      </c>
      <c r="U75" s="310" t="str">
        <f t="shared" si="324"/>
        <v/>
      </c>
      <c r="V75" s="310" t="str">
        <f t="shared" si="315"/>
        <v>P</v>
      </c>
      <c r="W75" s="310" t="str">
        <f t="shared" si="325"/>
        <v>D</v>
      </c>
      <c r="X75" s="242">
        <f>IF(details!P75="","",details!P75)</f>
        <v>10</v>
      </c>
      <c r="Y75" s="242">
        <f>IF(details!Q75="","",details!Q75)</f>
        <v>10</v>
      </c>
      <c r="Z75" s="242">
        <f>IF(details!R75="","",details!R75)</f>
        <v>8</v>
      </c>
      <c r="AA75" s="151">
        <f t="shared" si="393"/>
        <v>28</v>
      </c>
      <c r="AB75" s="479">
        <f>IF(details!S75="","",details!S75)</f>
        <v>2</v>
      </c>
      <c r="AC75" s="242">
        <f>IF(details!T75="","",details!T75)</f>
        <v>70</v>
      </c>
      <c r="AD75" s="151">
        <f t="shared" si="394"/>
        <v>100</v>
      </c>
      <c r="AE75" s="242">
        <f>IF(details!U75="","",details!U75)</f>
        <v>100</v>
      </c>
      <c r="AF75" s="298">
        <f t="shared" si="395"/>
        <v>200</v>
      </c>
      <c r="AG75" s="310">
        <f t="shared" si="396"/>
        <v>0</v>
      </c>
      <c r="AH75" s="61">
        <f t="shared" si="316"/>
        <v>200</v>
      </c>
      <c r="AI75" s="310" t="str">
        <f t="shared" si="326"/>
        <v/>
      </c>
      <c r="AJ75" s="310" t="str">
        <f t="shared" si="397"/>
        <v>P</v>
      </c>
      <c r="AK75" s="310" t="str">
        <f t="shared" si="398"/>
        <v>D</v>
      </c>
      <c r="AL75" s="242" t="str">
        <f>IF(details!V75="","",details!V75)</f>
        <v>b</v>
      </c>
      <c r="AM75" s="83" t="str">
        <f t="shared" si="399"/>
        <v>PHYSICS</v>
      </c>
      <c r="AN75" s="242">
        <f>IF(details!W75="","",details!W75)</f>
        <v>10</v>
      </c>
      <c r="AO75" s="242">
        <f>IF(details!X75="","",details!X75)</f>
        <v>10</v>
      </c>
      <c r="AP75" s="242">
        <f>IF(details!Y75="","",details!Y75)</f>
        <v>9</v>
      </c>
      <c r="AQ75" s="151">
        <f t="shared" si="400"/>
        <v>29</v>
      </c>
      <c r="AR75" s="479">
        <f>IF(details!Z75="","",details!Z75)</f>
        <v>1</v>
      </c>
      <c r="AS75" s="242">
        <f>IF(details!AA75="","",details!AA75)</f>
        <v>30</v>
      </c>
      <c r="AT75" s="242">
        <f>IF(details!AB75="","",details!AB75)</f>
        <v>20</v>
      </c>
      <c r="AU75" s="151">
        <f t="shared" si="401"/>
        <v>50</v>
      </c>
      <c r="AV75" s="482">
        <f t="shared" si="317"/>
        <v>60</v>
      </c>
      <c r="AW75" s="482">
        <f t="shared" si="318"/>
        <v>80</v>
      </c>
      <c r="AX75" s="242">
        <f>IF(details!AC75="","",details!AC75)</f>
        <v>70</v>
      </c>
      <c r="AY75" s="242">
        <f>IF(details!AD75="","",details!AD75)</f>
        <v>30</v>
      </c>
      <c r="AZ75" s="151">
        <f t="shared" si="402"/>
        <v>100</v>
      </c>
      <c r="BA75" s="151">
        <f t="shared" si="403"/>
        <v>130</v>
      </c>
      <c r="BB75" s="151">
        <f t="shared" si="404"/>
        <v>50</v>
      </c>
      <c r="BC75" s="304">
        <f t="shared" si="405"/>
        <v>180</v>
      </c>
      <c r="BD75" s="263">
        <f t="shared" si="319"/>
        <v>0</v>
      </c>
      <c r="BE75" s="310">
        <f t="shared" si="320"/>
        <v>0</v>
      </c>
      <c r="BF75" s="61">
        <f t="shared" si="296"/>
        <v>70</v>
      </c>
      <c r="BG75" s="61">
        <f t="shared" si="406"/>
        <v>30</v>
      </c>
      <c r="BH75" s="61">
        <f t="shared" si="407"/>
        <v>20</v>
      </c>
      <c r="BI75" s="61">
        <f t="shared" si="297"/>
        <v>150</v>
      </c>
      <c r="BJ75" s="61">
        <f t="shared" si="298"/>
        <v>50</v>
      </c>
      <c r="BK75" s="263">
        <f t="shared" si="299"/>
        <v>200</v>
      </c>
      <c r="BL75" s="310" t="str">
        <f t="shared" si="300"/>
        <v/>
      </c>
      <c r="BM75" s="61" t="str">
        <f t="shared" si="301"/>
        <v>P</v>
      </c>
      <c r="BN75" s="61" t="str">
        <f t="shared" si="302"/>
        <v>P</v>
      </c>
      <c r="BO75" s="310" t="str">
        <f t="shared" si="303"/>
        <v>D</v>
      </c>
      <c r="BP75" s="242" t="str">
        <f>IF(details!AE75="","",details!AE75)</f>
        <v>b</v>
      </c>
      <c r="BQ75" s="83" t="str">
        <f t="shared" si="408"/>
        <v>CHEMISTRY</v>
      </c>
      <c r="BR75" s="242">
        <f>IF(details!AF75="","",details!AF75)</f>
        <v>10</v>
      </c>
      <c r="BS75" s="242">
        <f>IF(details!AG75="","",details!AG75)</f>
        <v>10</v>
      </c>
      <c r="BT75" s="242">
        <f>IF(details!AH75="","",details!AH75)</f>
        <v>9</v>
      </c>
      <c r="BU75" s="151">
        <f t="shared" si="409"/>
        <v>29</v>
      </c>
      <c r="BV75" s="479">
        <f>IF(details!AI75="","",details!AI75)</f>
        <v>1</v>
      </c>
      <c r="BW75" s="242">
        <f>IF(details!AJ75="","",details!AJ75)</f>
        <v>50</v>
      </c>
      <c r="BX75" s="242">
        <f>IF(details!AK75="","",details!AK75)</f>
        <v>20</v>
      </c>
      <c r="BY75" s="151">
        <f t="shared" si="410"/>
        <v>70</v>
      </c>
      <c r="BZ75" s="482">
        <f t="shared" si="411"/>
        <v>80</v>
      </c>
      <c r="CA75" s="482">
        <f t="shared" si="412"/>
        <v>100</v>
      </c>
      <c r="CB75" s="242">
        <f>IF(details!AL75="","",details!AL75)</f>
        <v>70</v>
      </c>
      <c r="CC75" s="242">
        <f>IF(details!AM75="","",details!AM75)</f>
        <v>30</v>
      </c>
      <c r="CD75" s="151">
        <f t="shared" si="413"/>
        <v>100</v>
      </c>
      <c r="CE75" s="151">
        <f t="shared" si="414"/>
        <v>150</v>
      </c>
      <c r="CF75" s="151">
        <f t="shared" si="415"/>
        <v>50</v>
      </c>
      <c r="CG75" s="304">
        <f t="shared" si="327"/>
        <v>200</v>
      </c>
      <c r="CH75" s="263">
        <f t="shared" si="304"/>
        <v>0</v>
      </c>
      <c r="CI75" s="310">
        <f t="shared" si="305"/>
        <v>0</v>
      </c>
      <c r="CJ75" s="61">
        <f t="shared" si="306"/>
        <v>70</v>
      </c>
      <c r="CK75" s="61">
        <f t="shared" si="328"/>
        <v>30</v>
      </c>
      <c r="CL75" s="61">
        <f t="shared" si="416"/>
        <v>20</v>
      </c>
      <c r="CM75" s="61">
        <f t="shared" si="307"/>
        <v>150</v>
      </c>
      <c r="CN75" s="61">
        <f t="shared" si="308"/>
        <v>50</v>
      </c>
      <c r="CO75" s="263">
        <f t="shared" si="309"/>
        <v>200</v>
      </c>
      <c r="CP75" s="310" t="str">
        <f t="shared" si="310"/>
        <v/>
      </c>
      <c r="CQ75" s="61" t="str">
        <f t="shared" si="311"/>
        <v>P</v>
      </c>
      <c r="CR75" s="61" t="str">
        <f t="shared" si="312"/>
        <v>P</v>
      </c>
      <c r="CS75" s="310" t="str">
        <f t="shared" si="321"/>
        <v>D</v>
      </c>
      <c r="CT75" s="242" t="str">
        <f>IF(details!AN75="","",details!AN75)</f>
        <v>b</v>
      </c>
      <c r="CU75" s="83" t="str">
        <f t="shared" si="417"/>
        <v>MATHEMATICS</v>
      </c>
      <c r="CV75" s="242">
        <f>IF(details!AO75="","",details!AO75)</f>
        <v>10</v>
      </c>
      <c r="CW75" s="242">
        <f>IF(details!AP75="","",details!AP75)</f>
        <v>10</v>
      </c>
      <c r="CX75" s="242">
        <f>IF(details!AQ75="","",details!AQ75)</f>
        <v>9</v>
      </c>
      <c r="CY75" s="151">
        <f t="shared" si="418"/>
        <v>29</v>
      </c>
      <c r="CZ75" s="479">
        <f>IF(details!AR75="","",details!AR75)</f>
        <v>1</v>
      </c>
      <c r="DA75" s="242">
        <f>IF(details!AS75="","",details!AS75)</f>
        <v>70</v>
      </c>
      <c r="DB75" s="242" t="str">
        <f>IF(details!AT75="","",details!AT75)</f>
        <v/>
      </c>
      <c r="DC75" s="151">
        <f t="shared" si="419"/>
        <v>70</v>
      </c>
      <c r="DD75" s="482">
        <f t="shared" si="420"/>
        <v>100</v>
      </c>
      <c r="DE75" s="482">
        <f t="shared" si="421"/>
        <v>100</v>
      </c>
      <c r="DF75" s="242">
        <f>IF(details!AU75="","",details!AU75)</f>
        <v>18</v>
      </c>
      <c r="DG75" s="242" t="str">
        <f>IF(details!AV75="","",details!AV75)</f>
        <v/>
      </c>
      <c r="DH75" s="151">
        <f t="shared" si="422"/>
        <v>18</v>
      </c>
      <c r="DI75" s="151">
        <f t="shared" si="423"/>
        <v>118</v>
      </c>
      <c r="DJ75" s="151" t="str">
        <f t="shared" si="424"/>
        <v/>
      </c>
      <c r="DK75" s="304">
        <f t="shared" si="425"/>
        <v>118</v>
      </c>
      <c r="DL75" s="263">
        <f t="shared" si="426"/>
        <v>0</v>
      </c>
      <c r="DM75" s="310" t="str">
        <f t="shared" si="427"/>
        <v/>
      </c>
      <c r="DN75" s="61">
        <f t="shared" si="428"/>
        <v>100</v>
      </c>
      <c r="DO75" s="61" t="str">
        <f t="shared" si="322"/>
        <v/>
      </c>
      <c r="DP75" s="61" t="str">
        <f t="shared" si="323"/>
        <v/>
      </c>
      <c r="DQ75" s="61">
        <f t="shared" si="429"/>
        <v>200</v>
      </c>
      <c r="DR75" s="61" t="str">
        <f t="shared" si="430"/>
        <v/>
      </c>
      <c r="DS75" s="263">
        <f t="shared" si="329"/>
        <v>200</v>
      </c>
      <c r="DT75" s="310" t="str">
        <f t="shared" si="431"/>
        <v/>
      </c>
      <c r="DU75" s="61" t="str">
        <f t="shared" si="432"/>
        <v>S</v>
      </c>
      <c r="DV75" s="61" t="str">
        <f t="shared" si="433"/>
        <v/>
      </c>
      <c r="DW75" s="310" t="str">
        <f t="shared" si="434"/>
        <v>S</v>
      </c>
      <c r="DX75" s="61">
        <f t="shared" si="313"/>
        <v>0</v>
      </c>
      <c r="DY75" s="242" t="str">
        <f>IF(details!AW75="","",details!AW75)</f>
        <v>a</v>
      </c>
      <c r="DZ75" s="83" t="str">
        <f t="shared" si="435"/>
        <v>BIOLOGY</v>
      </c>
      <c r="EA75" s="242">
        <f>IF(details!AX75="","",details!AX75)</f>
        <v>10</v>
      </c>
      <c r="EB75" s="242">
        <f>IF(details!AY75="","",details!AY75)</f>
        <v>10</v>
      </c>
      <c r="EC75" s="242">
        <f>IF(details!AZ75="","",details!AZ75)</f>
        <v>10</v>
      </c>
      <c r="ED75" s="151">
        <f t="shared" si="436"/>
        <v>30</v>
      </c>
      <c r="EE75" s="242" t="str">
        <f>IF(details!BA75="","",details!BA75)</f>
        <v/>
      </c>
      <c r="EF75" s="242">
        <f>IF(details!BB75="","",details!BB75)</f>
        <v>50</v>
      </c>
      <c r="EG75" s="242">
        <f>IF(details!BC75="","",details!BC75)</f>
        <v>20</v>
      </c>
      <c r="EH75" s="151">
        <f t="shared" si="437"/>
        <v>70</v>
      </c>
      <c r="EI75" s="482">
        <f t="shared" si="438"/>
        <v>80</v>
      </c>
      <c r="EJ75" s="482">
        <f t="shared" si="439"/>
        <v>100</v>
      </c>
      <c r="EK75" s="242">
        <f>IF(details!BD75="","",details!BD75)</f>
        <v>70</v>
      </c>
      <c r="EL75" s="242">
        <f>IF(details!BE75="","",details!BE75)</f>
        <v>30</v>
      </c>
      <c r="EM75" s="151">
        <f t="shared" si="440"/>
        <v>100</v>
      </c>
      <c r="EN75" s="151">
        <f t="shared" si="441"/>
        <v>150</v>
      </c>
      <c r="EO75" s="151">
        <f t="shared" si="442"/>
        <v>50</v>
      </c>
      <c r="EP75" s="304">
        <f t="shared" si="443"/>
        <v>200</v>
      </c>
      <c r="EQ75" s="263">
        <f t="shared" si="444"/>
        <v>0</v>
      </c>
      <c r="ER75" s="310">
        <f t="shared" si="445"/>
        <v>0</v>
      </c>
      <c r="ES75" s="61">
        <f t="shared" si="446"/>
        <v>70</v>
      </c>
      <c r="ET75" s="61">
        <f t="shared" si="447"/>
        <v>30</v>
      </c>
      <c r="EU75" s="61">
        <f t="shared" si="448"/>
        <v>20</v>
      </c>
      <c r="EV75" s="61">
        <f t="shared" si="449"/>
        <v>150</v>
      </c>
      <c r="EW75" s="61">
        <f t="shared" si="450"/>
        <v>50</v>
      </c>
      <c r="EX75" s="263">
        <f t="shared" si="451"/>
        <v>200</v>
      </c>
      <c r="EY75" s="310"/>
      <c r="EZ75" s="61" t="str">
        <f t="shared" si="452"/>
        <v>P</v>
      </c>
      <c r="FA75" s="61" t="str">
        <f t="shared" si="453"/>
        <v>P</v>
      </c>
      <c r="FB75" s="310" t="str">
        <f t="shared" si="454"/>
        <v>I</v>
      </c>
      <c r="FC75" s="242">
        <f>IF(details!BF75="","",details!BF75)</f>
        <v>10</v>
      </c>
      <c r="FD75" s="242">
        <f>IF(details!BG75="","",details!BG75)</f>
        <v>10</v>
      </c>
      <c r="FE75" s="242">
        <f>IF(details!BH75="","",details!BH75)</f>
        <v>10</v>
      </c>
      <c r="FF75" s="151">
        <f t="shared" si="455"/>
        <v>30</v>
      </c>
      <c r="FG75" s="242">
        <f>IF(details!BI75="","",details!BI75)</f>
        <v>70</v>
      </c>
      <c r="FH75" s="151">
        <f t="shared" si="456"/>
        <v>100</v>
      </c>
      <c r="FI75" s="242">
        <f>IF(details!BJ75="","",details!BJ75)</f>
        <v>100</v>
      </c>
      <c r="FJ75" s="298">
        <f t="shared" si="457"/>
        <v>200</v>
      </c>
      <c r="FK75" s="310">
        <f t="shared" si="458"/>
        <v>0</v>
      </c>
      <c r="FL75" s="310">
        <f t="shared" si="459"/>
        <v>0</v>
      </c>
      <c r="FM75" s="61">
        <f t="shared" si="460"/>
        <v>200</v>
      </c>
      <c r="FN75" s="310" t="str">
        <f t="shared" si="461"/>
        <v/>
      </c>
      <c r="FO75" s="310" t="str">
        <f t="shared" si="330"/>
        <v>A</v>
      </c>
      <c r="FP75" s="242">
        <f>IF(details!BK75="","",details!BK75)</f>
        <v>30</v>
      </c>
      <c r="FQ75" s="242">
        <f>IF(details!BL75="","",details!BL75)</f>
        <v>30</v>
      </c>
      <c r="FR75" s="242">
        <f>IF(details!BM75="","",details!BM75)</f>
        <v>40</v>
      </c>
      <c r="FS75" s="298">
        <f t="shared" si="462"/>
        <v>100</v>
      </c>
      <c r="FT75" s="310">
        <f t="shared" si="463"/>
        <v>0</v>
      </c>
      <c r="FU75" s="310">
        <f t="shared" si="464"/>
        <v>0</v>
      </c>
      <c r="FV75" s="61">
        <f t="shared" si="465"/>
        <v>100</v>
      </c>
      <c r="FW75" s="310" t="str">
        <f t="shared" si="466"/>
        <v/>
      </c>
      <c r="FX75" s="310" t="str">
        <f t="shared" si="331"/>
        <v>A</v>
      </c>
      <c r="FY75" s="310" t="str">
        <f t="shared" si="332"/>
        <v>D</v>
      </c>
      <c r="FZ75" s="310" t="str">
        <f t="shared" si="333"/>
        <v>D</v>
      </c>
      <c r="GA75" s="310" t="str">
        <f t="shared" si="334"/>
        <v>D</v>
      </c>
      <c r="GB75" s="310" t="str">
        <f t="shared" si="335"/>
        <v>D</v>
      </c>
      <c r="GC75" s="310" t="str">
        <f t="shared" si="336"/>
        <v>S</v>
      </c>
      <c r="GD75" s="310">
        <f t="shared" si="467"/>
        <v>0</v>
      </c>
      <c r="GE75" s="310">
        <f t="shared" si="468"/>
        <v>1</v>
      </c>
      <c r="GF75" s="310">
        <f t="shared" si="469"/>
        <v>0</v>
      </c>
      <c r="GG75" s="310">
        <f t="shared" si="470"/>
        <v>0</v>
      </c>
      <c r="GH75" s="310">
        <f t="shared" si="471"/>
        <v>0</v>
      </c>
      <c r="GI75" s="310" t="str">
        <f t="shared" si="472"/>
        <v/>
      </c>
      <c r="GJ75" s="69" t="str">
        <f t="shared" si="337"/>
        <v>SUPPL.</v>
      </c>
      <c r="GK75" s="63" t="str">
        <f>IF(details!CB75="","",details!CB75)</f>
        <v/>
      </c>
      <c r="GL75" s="64">
        <f>IF(details!CC75="","",details!CC75)</f>
        <v>34</v>
      </c>
      <c r="GM75" s="63" t="str">
        <f>IF(details!CJ75="","",details!CJ75)</f>
        <v/>
      </c>
      <c r="GN75" s="64">
        <f>IF(details!CK75="","",details!CK75)</f>
        <v>24</v>
      </c>
      <c r="GO75" s="63">
        <f>IF(details!CR75="","",details!CR75)</f>
        <v>88</v>
      </c>
      <c r="GP75" s="64" t="str">
        <f>IF(details!CS75="","",details!CS75)</f>
        <v/>
      </c>
      <c r="GQ75" s="63">
        <f>IF(details!CZ75="","",details!CZ75)</f>
        <v>240</v>
      </c>
      <c r="GR75" s="64" t="str">
        <f>IF(details!DA75="","",details!DA75)</f>
        <v/>
      </c>
      <c r="GS75" s="63">
        <f>IF(details!DH75="","",details!DH75)</f>
        <v>340</v>
      </c>
      <c r="GT75" s="64" t="str">
        <f>IF(details!DI75="","",details!DI75)</f>
        <v/>
      </c>
      <c r="GU75" s="274" t="str">
        <f t="shared" si="207"/>
        <v/>
      </c>
      <c r="GV75" s="242" t="str">
        <f t="shared" si="338"/>
        <v>D</v>
      </c>
      <c r="GW75" s="242" t="str">
        <f t="shared" si="473"/>
        <v/>
      </c>
      <c r="GX75" s="353" t="str">
        <f t="shared" si="339"/>
        <v/>
      </c>
      <c r="GY75" s="242" t="str">
        <f t="shared" si="340"/>
        <v>D</v>
      </c>
      <c r="GZ75" s="72" t="str">
        <f t="shared" si="474"/>
        <v/>
      </c>
      <c r="HA75" s="353" t="str">
        <f t="shared" si="341"/>
        <v/>
      </c>
      <c r="HB75" s="73" t="str">
        <f t="shared" si="342"/>
        <v>D</v>
      </c>
      <c r="HC75" s="242" t="str">
        <f t="shared" si="343"/>
        <v/>
      </c>
      <c r="HD75" s="242" t="str">
        <f t="shared" si="344"/>
        <v>D</v>
      </c>
      <c r="HE75" s="242" t="str">
        <f t="shared" si="345"/>
        <v/>
      </c>
      <c r="HF75" s="242" t="str">
        <f t="shared" si="346"/>
        <v/>
      </c>
      <c r="HG75" s="276" t="str">
        <f t="shared" si="347"/>
        <v/>
      </c>
      <c r="HH75" s="242" t="str">
        <f t="shared" si="348"/>
        <v/>
      </c>
      <c r="HI75" s="242" t="str">
        <f t="shared" si="349"/>
        <v/>
      </c>
      <c r="HJ75" s="242" t="str">
        <f t="shared" si="350"/>
        <v/>
      </c>
      <c r="HK75" s="242" t="str">
        <f t="shared" si="351"/>
        <v/>
      </c>
      <c r="HL75" s="353" t="str">
        <f t="shared" si="352"/>
        <v/>
      </c>
      <c r="HM75" s="73" t="str">
        <f t="shared" si="353"/>
        <v>D</v>
      </c>
      <c r="HN75" s="242" t="str">
        <f t="shared" si="354"/>
        <v/>
      </c>
      <c r="HO75" s="242" t="str">
        <f t="shared" si="355"/>
        <v>D</v>
      </c>
      <c r="HP75" s="242" t="str">
        <f t="shared" si="356"/>
        <v/>
      </c>
      <c r="HQ75" s="242" t="str">
        <f t="shared" si="357"/>
        <v/>
      </c>
      <c r="HR75" s="354" t="str">
        <f t="shared" si="358"/>
        <v/>
      </c>
      <c r="HS75" s="302" t="str">
        <f t="shared" si="359"/>
        <v/>
      </c>
      <c r="HT75" s="242" t="str">
        <f t="shared" si="360"/>
        <v/>
      </c>
      <c r="HU75" s="242" t="str">
        <f t="shared" si="361"/>
        <v/>
      </c>
      <c r="HV75" s="242" t="str">
        <f t="shared" si="362"/>
        <v/>
      </c>
      <c r="HW75" s="353" t="str">
        <f t="shared" si="363"/>
        <v/>
      </c>
      <c r="HX75" s="73" t="str">
        <f t="shared" si="364"/>
        <v>S</v>
      </c>
      <c r="HY75" s="242" t="str">
        <f t="shared" si="365"/>
        <v/>
      </c>
      <c r="HZ75" s="242" t="str">
        <f t="shared" si="366"/>
        <v>S</v>
      </c>
      <c r="IA75" s="242" t="str">
        <f t="shared" si="367"/>
        <v/>
      </c>
      <c r="IB75" s="242" t="str">
        <f t="shared" si="368"/>
        <v/>
      </c>
      <c r="IC75" s="242" t="str">
        <f t="shared" si="369"/>
        <v/>
      </c>
      <c r="ID75" s="242" t="str">
        <f t="shared" si="370"/>
        <v/>
      </c>
      <c r="IE75" s="242" t="str">
        <f t="shared" si="371"/>
        <v/>
      </c>
      <c r="IF75" s="242" t="str">
        <f t="shared" si="372"/>
        <v/>
      </c>
      <c r="IG75" s="242" t="str">
        <f t="shared" si="373"/>
        <v/>
      </c>
      <c r="IH75" s="353" t="str">
        <f t="shared" si="374"/>
        <v/>
      </c>
      <c r="II75" s="242" t="str">
        <f t="shared" si="375"/>
        <v>A</v>
      </c>
      <c r="IJ75" s="242" t="str">
        <f t="shared" si="376"/>
        <v>A</v>
      </c>
      <c r="IK75" s="242" t="str">
        <f t="shared" si="377"/>
        <v xml:space="preserve">    </v>
      </c>
      <c r="IL75" s="242" t="str">
        <f t="shared" si="378"/>
        <v xml:space="preserve">    MATHEMATICS</v>
      </c>
      <c r="IM75" s="242" t="str">
        <f t="shared" si="379"/>
        <v xml:space="preserve">    </v>
      </c>
      <c r="IN75" s="242" t="str">
        <f t="shared" si="380"/>
        <v xml:space="preserve">        </v>
      </c>
      <c r="IO75" s="242" t="str">
        <f t="shared" si="381"/>
        <v xml:space="preserve">HINDI COMPULSORY  PHYSICS CHEMISTRY </v>
      </c>
      <c r="IP75" s="242" t="str">
        <f t="shared" si="382"/>
        <v>SUPPL.</v>
      </c>
      <c r="IQ75" s="62">
        <f t="shared" si="475"/>
        <v>898</v>
      </c>
      <c r="IR75" s="68">
        <f t="shared" si="383"/>
        <v>89.8</v>
      </c>
      <c r="IS75" s="242" t="str">
        <f t="shared" si="384"/>
        <v/>
      </c>
      <c r="IT75" s="70" t="str">
        <f t="shared" si="385"/>
        <v/>
      </c>
      <c r="IU75" s="71" t="str" cm="1">
        <f t="array" ref="IU75">IF(IT75="","",SUMPRODUCT((IT75&lt;IT$9:IT$108)/COUNTIF(IT$9:IT$108,IT$9:IT$108)))</f>
        <v/>
      </c>
      <c r="IV75" s="242" t="str">
        <f>IF(OR(IP75="SUPPL.",IP75="RE-EXAM."),'result subject-wise'!AR75,IP75)</f>
        <v/>
      </c>
      <c r="IW75" s="355" t="str">
        <f t="shared" si="386"/>
        <v/>
      </c>
      <c r="IX75" s="356">
        <f t="shared" si="387"/>
        <v>89.8</v>
      </c>
      <c r="IY75" s="242" t="str">
        <f t="shared" si="388"/>
        <v/>
      </c>
      <c r="IZ75" s="240"/>
      <c r="JA75" s="276" t="str">
        <f t="shared" si="476"/>
        <v/>
      </c>
      <c r="JB75" s="357" t="str">
        <f>'full report'!Y1865</f>
        <v/>
      </c>
      <c r="JC75" s="352"/>
      <c r="JD75"/>
      <c r="JE75" s="359"/>
      <c r="JF75" s="359"/>
      <c r="JG75" s="359"/>
      <c r="JI75" s="359"/>
      <c r="JK75" s="359"/>
      <c r="JL75" s="359"/>
      <c r="JM75" s="359"/>
      <c r="JN75" s="359"/>
      <c r="JO75" s="359"/>
      <c r="JP75" s="359"/>
      <c r="JQ75" s="359"/>
      <c r="JR75" s="359"/>
    </row>
    <row r="76" spans="1:278" s="276" customFormat="1" ht="13" customHeight="1">
      <c r="A76" s="313" t="str">
        <f>IF(details!A76="","",details!A76)</f>
        <v/>
      </c>
      <c r="B76" s="55" t="str">
        <f>IF(details!B76="","",details!B76)</f>
        <v/>
      </c>
      <c r="C76" s="55" t="str">
        <f>IF(details!C76="","",details!C76)</f>
        <v/>
      </c>
      <c r="D76" s="55" t="str">
        <f>IF(details!D76="","",details!D76)</f>
        <v/>
      </c>
      <c r="E76" s="300">
        <f>IF(details!E76="","",details!E76)</f>
        <v>11168</v>
      </c>
      <c r="F76" s="66" t="str">
        <f>IF(details!F76="","",details!F76)</f>
        <v/>
      </c>
      <c r="G76" s="77" t="str">
        <f>IF(details!G76="","",details!G76)</f>
        <v>A 068</v>
      </c>
      <c r="H76" s="77" t="str">
        <f>IF(details!H76="","",details!H76)</f>
        <v>B 068</v>
      </c>
      <c r="I76" s="77" t="str">
        <f>IF(details!I76="","",details!I76)</f>
        <v>C 068</v>
      </c>
      <c r="J76" s="242">
        <f>IF(details!J76="","",details!J76)</f>
        <v>10</v>
      </c>
      <c r="K76" s="242">
        <f>IF(details!K76="","",details!K76)</f>
        <v>10</v>
      </c>
      <c r="L76" s="242">
        <f>IF(details!L76="","",details!L76)</f>
        <v>8</v>
      </c>
      <c r="M76" s="151">
        <f t="shared" si="389"/>
        <v>28</v>
      </c>
      <c r="N76" s="479">
        <f>IF(details!M76="","",details!M76)</f>
        <v>2</v>
      </c>
      <c r="O76" s="242">
        <f>IF(details!N76="","",details!N76)</f>
        <v>70</v>
      </c>
      <c r="P76" s="151">
        <f t="shared" si="390"/>
        <v>100</v>
      </c>
      <c r="Q76" s="242">
        <f>IF(details!O76="","",details!O76)</f>
        <v>100</v>
      </c>
      <c r="R76" s="298">
        <f t="shared" si="391"/>
        <v>200</v>
      </c>
      <c r="S76" s="310">
        <f t="shared" si="392"/>
        <v>0</v>
      </c>
      <c r="T76" s="61">
        <f t="shared" si="314"/>
        <v>200</v>
      </c>
      <c r="U76" s="310" t="str">
        <f t="shared" si="324"/>
        <v/>
      </c>
      <c r="V76" s="310" t="str">
        <f t="shared" si="315"/>
        <v>P</v>
      </c>
      <c r="W76" s="310" t="str">
        <f t="shared" si="325"/>
        <v>D</v>
      </c>
      <c r="X76" s="242">
        <f>IF(details!P76="","",details!P76)</f>
        <v>10</v>
      </c>
      <c r="Y76" s="242">
        <f>IF(details!Q76="","",details!Q76)</f>
        <v>10</v>
      </c>
      <c r="Z76" s="242">
        <f>IF(details!R76="","",details!R76)</f>
        <v>8</v>
      </c>
      <c r="AA76" s="151">
        <f t="shared" si="393"/>
        <v>28</v>
      </c>
      <c r="AB76" s="479">
        <f>IF(details!S76="","",details!S76)</f>
        <v>2</v>
      </c>
      <c r="AC76" s="242">
        <f>IF(details!T76="","",details!T76)</f>
        <v>70</v>
      </c>
      <c r="AD76" s="151">
        <f t="shared" si="394"/>
        <v>100</v>
      </c>
      <c r="AE76" s="242">
        <f>IF(details!U76="","",details!U76)</f>
        <v>100</v>
      </c>
      <c r="AF76" s="298">
        <f t="shared" si="395"/>
        <v>200</v>
      </c>
      <c r="AG76" s="310">
        <f t="shared" si="396"/>
        <v>0</v>
      </c>
      <c r="AH76" s="61">
        <f t="shared" si="316"/>
        <v>200</v>
      </c>
      <c r="AI76" s="310" t="str">
        <f t="shared" si="326"/>
        <v/>
      </c>
      <c r="AJ76" s="310" t="str">
        <f t="shared" si="397"/>
        <v>P</v>
      </c>
      <c r="AK76" s="310" t="str">
        <f t="shared" si="398"/>
        <v>D</v>
      </c>
      <c r="AL76" s="242" t="str">
        <f>IF(details!V76="","",details!V76)</f>
        <v>b</v>
      </c>
      <c r="AM76" s="83" t="str">
        <f t="shared" si="399"/>
        <v>PHYSICS</v>
      </c>
      <c r="AN76" s="242">
        <f>IF(details!W76="","",details!W76)</f>
        <v>10</v>
      </c>
      <c r="AO76" s="242">
        <f>IF(details!X76="","",details!X76)</f>
        <v>10</v>
      </c>
      <c r="AP76" s="242">
        <f>IF(details!Y76="","",details!Y76)</f>
        <v>9</v>
      </c>
      <c r="AQ76" s="151">
        <f t="shared" si="400"/>
        <v>29</v>
      </c>
      <c r="AR76" s="479">
        <f>IF(details!Z76="","",details!Z76)</f>
        <v>1</v>
      </c>
      <c r="AS76" s="242">
        <f>IF(details!AA76="","",details!AA76)</f>
        <v>30</v>
      </c>
      <c r="AT76" s="242">
        <f>IF(details!AB76="","",details!AB76)</f>
        <v>20</v>
      </c>
      <c r="AU76" s="151">
        <f t="shared" si="401"/>
        <v>50</v>
      </c>
      <c r="AV76" s="482">
        <f t="shared" si="317"/>
        <v>60</v>
      </c>
      <c r="AW76" s="482">
        <f t="shared" si="318"/>
        <v>80</v>
      </c>
      <c r="AX76" s="242">
        <f>IF(details!AC76="","",details!AC76)</f>
        <v>70</v>
      </c>
      <c r="AY76" s="242">
        <f>IF(details!AD76="","",details!AD76)</f>
        <v>30</v>
      </c>
      <c r="AZ76" s="151">
        <f t="shared" si="402"/>
        <v>100</v>
      </c>
      <c r="BA76" s="151">
        <f t="shared" si="403"/>
        <v>130</v>
      </c>
      <c r="BB76" s="151">
        <f t="shared" si="404"/>
        <v>50</v>
      </c>
      <c r="BC76" s="304">
        <f t="shared" si="405"/>
        <v>180</v>
      </c>
      <c r="BD76" s="263">
        <f t="shared" si="319"/>
        <v>0</v>
      </c>
      <c r="BE76" s="310">
        <f t="shared" si="320"/>
        <v>0</v>
      </c>
      <c r="BF76" s="61">
        <f t="shared" si="296"/>
        <v>70</v>
      </c>
      <c r="BG76" s="61">
        <f t="shared" si="406"/>
        <v>30</v>
      </c>
      <c r="BH76" s="61">
        <f t="shared" si="407"/>
        <v>20</v>
      </c>
      <c r="BI76" s="61">
        <f t="shared" si="297"/>
        <v>150</v>
      </c>
      <c r="BJ76" s="61">
        <f t="shared" si="298"/>
        <v>50</v>
      </c>
      <c r="BK76" s="263">
        <f t="shared" si="299"/>
        <v>200</v>
      </c>
      <c r="BL76" s="310" t="str">
        <f t="shared" si="300"/>
        <v/>
      </c>
      <c r="BM76" s="61" t="str">
        <f t="shared" si="301"/>
        <v>P</v>
      </c>
      <c r="BN76" s="61" t="str">
        <f t="shared" si="302"/>
        <v>P</v>
      </c>
      <c r="BO76" s="310" t="str">
        <f t="shared" si="303"/>
        <v>D</v>
      </c>
      <c r="BP76" s="242" t="str">
        <f>IF(details!AE76="","",details!AE76)</f>
        <v>b</v>
      </c>
      <c r="BQ76" s="83" t="str">
        <f t="shared" si="408"/>
        <v>CHEMISTRY</v>
      </c>
      <c r="BR76" s="242">
        <f>IF(details!AF76="","",details!AF76)</f>
        <v>10</v>
      </c>
      <c r="BS76" s="242">
        <f>IF(details!AG76="","",details!AG76)</f>
        <v>10</v>
      </c>
      <c r="BT76" s="242">
        <f>IF(details!AH76="","",details!AH76)</f>
        <v>9</v>
      </c>
      <c r="BU76" s="151">
        <f t="shared" si="409"/>
        <v>29</v>
      </c>
      <c r="BV76" s="479">
        <f>IF(details!AI76="","",details!AI76)</f>
        <v>1</v>
      </c>
      <c r="BW76" s="242">
        <f>IF(details!AJ76="","",details!AJ76)</f>
        <v>50</v>
      </c>
      <c r="BX76" s="242">
        <f>IF(details!AK76="","",details!AK76)</f>
        <v>20</v>
      </c>
      <c r="BY76" s="151">
        <f t="shared" si="410"/>
        <v>70</v>
      </c>
      <c r="BZ76" s="482">
        <f t="shared" si="411"/>
        <v>80</v>
      </c>
      <c r="CA76" s="482">
        <f t="shared" si="412"/>
        <v>100</v>
      </c>
      <c r="CB76" s="242">
        <f>IF(details!AL76="","",details!AL76)</f>
        <v>70</v>
      </c>
      <c r="CC76" s="242">
        <f>IF(details!AM76="","",details!AM76)</f>
        <v>30</v>
      </c>
      <c r="CD76" s="151">
        <f t="shared" si="413"/>
        <v>100</v>
      </c>
      <c r="CE76" s="151">
        <f t="shared" si="414"/>
        <v>150</v>
      </c>
      <c r="CF76" s="151">
        <f t="shared" si="415"/>
        <v>50</v>
      </c>
      <c r="CG76" s="304">
        <f t="shared" si="327"/>
        <v>200</v>
      </c>
      <c r="CH76" s="263">
        <f t="shared" si="304"/>
        <v>0</v>
      </c>
      <c r="CI76" s="310">
        <f t="shared" si="305"/>
        <v>0</v>
      </c>
      <c r="CJ76" s="61">
        <f t="shared" si="306"/>
        <v>70</v>
      </c>
      <c r="CK76" s="61">
        <f t="shared" si="328"/>
        <v>30</v>
      </c>
      <c r="CL76" s="61">
        <f t="shared" si="416"/>
        <v>20</v>
      </c>
      <c r="CM76" s="61">
        <f t="shared" si="307"/>
        <v>150</v>
      </c>
      <c r="CN76" s="61">
        <f t="shared" si="308"/>
        <v>50</v>
      </c>
      <c r="CO76" s="263">
        <f t="shared" si="309"/>
        <v>200</v>
      </c>
      <c r="CP76" s="310" t="str">
        <f t="shared" si="310"/>
        <v/>
      </c>
      <c r="CQ76" s="61" t="str">
        <f t="shared" si="311"/>
        <v>P</v>
      </c>
      <c r="CR76" s="61" t="str">
        <f t="shared" si="312"/>
        <v>P</v>
      </c>
      <c r="CS76" s="310" t="str">
        <f t="shared" si="321"/>
        <v>D</v>
      </c>
      <c r="CT76" s="242" t="str">
        <f>IF(details!AN76="","",details!AN76)</f>
        <v>b</v>
      </c>
      <c r="CU76" s="83" t="str">
        <f t="shared" si="417"/>
        <v>MATHEMATICS</v>
      </c>
      <c r="CV76" s="242">
        <f>IF(details!AO76="","",details!AO76)</f>
        <v>10</v>
      </c>
      <c r="CW76" s="242">
        <f>IF(details!AP76="","",details!AP76)</f>
        <v>10</v>
      </c>
      <c r="CX76" s="242">
        <f>IF(details!AQ76="","",details!AQ76)</f>
        <v>9</v>
      </c>
      <c r="CY76" s="151">
        <f t="shared" si="418"/>
        <v>29</v>
      </c>
      <c r="CZ76" s="479">
        <f>IF(details!AR76="","",details!AR76)</f>
        <v>1</v>
      </c>
      <c r="DA76" s="242">
        <f>IF(details!AS76="","",details!AS76)</f>
        <v>70</v>
      </c>
      <c r="DB76" s="242" t="str">
        <f>IF(details!AT76="","",details!AT76)</f>
        <v/>
      </c>
      <c r="DC76" s="151">
        <f t="shared" si="419"/>
        <v>70</v>
      </c>
      <c r="DD76" s="482">
        <f t="shared" si="420"/>
        <v>100</v>
      </c>
      <c r="DE76" s="482">
        <f t="shared" si="421"/>
        <v>100</v>
      </c>
      <c r="DF76" s="242">
        <f>IF(details!AU76="","",details!AU76)</f>
        <v>18</v>
      </c>
      <c r="DG76" s="242" t="str">
        <f>IF(details!AV76="","",details!AV76)</f>
        <v/>
      </c>
      <c r="DH76" s="151">
        <f t="shared" si="422"/>
        <v>18</v>
      </c>
      <c r="DI76" s="151">
        <f t="shared" si="423"/>
        <v>118</v>
      </c>
      <c r="DJ76" s="151" t="str">
        <f t="shared" si="424"/>
        <v/>
      </c>
      <c r="DK76" s="304">
        <f t="shared" si="425"/>
        <v>118</v>
      </c>
      <c r="DL76" s="263">
        <f t="shared" si="426"/>
        <v>0</v>
      </c>
      <c r="DM76" s="310" t="str">
        <f t="shared" si="427"/>
        <v/>
      </c>
      <c r="DN76" s="61">
        <f t="shared" si="428"/>
        <v>100</v>
      </c>
      <c r="DO76" s="61" t="str">
        <f t="shared" si="322"/>
        <v/>
      </c>
      <c r="DP76" s="61" t="str">
        <f t="shared" si="323"/>
        <v/>
      </c>
      <c r="DQ76" s="61">
        <f t="shared" si="429"/>
        <v>200</v>
      </c>
      <c r="DR76" s="61" t="str">
        <f t="shared" si="430"/>
        <v/>
      </c>
      <c r="DS76" s="263">
        <f t="shared" si="329"/>
        <v>200</v>
      </c>
      <c r="DT76" s="310" t="str">
        <f t="shared" si="431"/>
        <v/>
      </c>
      <c r="DU76" s="61" t="str">
        <f t="shared" si="432"/>
        <v>S</v>
      </c>
      <c r="DV76" s="61" t="str">
        <f t="shared" si="433"/>
        <v/>
      </c>
      <c r="DW76" s="310" t="str">
        <f t="shared" si="434"/>
        <v>S</v>
      </c>
      <c r="DX76" s="61">
        <f t="shared" si="313"/>
        <v>0</v>
      </c>
      <c r="DY76" s="242" t="str">
        <f>IF(details!AW76="","",details!AW76)</f>
        <v>a</v>
      </c>
      <c r="DZ76" s="83" t="str">
        <f t="shared" si="435"/>
        <v>BIOLOGY</v>
      </c>
      <c r="EA76" s="242">
        <f>IF(details!AX76="","",details!AX76)</f>
        <v>10</v>
      </c>
      <c r="EB76" s="242">
        <f>IF(details!AY76="","",details!AY76)</f>
        <v>10</v>
      </c>
      <c r="EC76" s="242">
        <f>IF(details!AZ76="","",details!AZ76)</f>
        <v>10</v>
      </c>
      <c r="ED76" s="151">
        <f t="shared" si="436"/>
        <v>30</v>
      </c>
      <c r="EE76" s="242" t="str">
        <f>IF(details!BA76="","",details!BA76)</f>
        <v/>
      </c>
      <c r="EF76" s="242">
        <f>IF(details!BB76="","",details!BB76)</f>
        <v>50</v>
      </c>
      <c r="EG76" s="242">
        <f>IF(details!BC76="","",details!BC76)</f>
        <v>20</v>
      </c>
      <c r="EH76" s="151">
        <f t="shared" si="437"/>
        <v>70</v>
      </c>
      <c r="EI76" s="482">
        <f t="shared" si="438"/>
        <v>80</v>
      </c>
      <c r="EJ76" s="482">
        <f t="shared" si="439"/>
        <v>100</v>
      </c>
      <c r="EK76" s="242">
        <f>IF(details!BD76="","",details!BD76)</f>
        <v>70</v>
      </c>
      <c r="EL76" s="242">
        <f>IF(details!BE76="","",details!BE76)</f>
        <v>30</v>
      </c>
      <c r="EM76" s="151">
        <f t="shared" si="440"/>
        <v>100</v>
      </c>
      <c r="EN76" s="151">
        <f t="shared" si="441"/>
        <v>150</v>
      </c>
      <c r="EO76" s="151">
        <f t="shared" si="442"/>
        <v>50</v>
      </c>
      <c r="EP76" s="304">
        <f t="shared" si="443"/>
        <v>200</v>
      </c>
      <c r="EQ76" s="263">
        <f t="shared" si="444"/>
        <v>0</v>
      </c>
      <c r="ER76" s="310">
        <f t="shared" si="445"/>
        <v>0</v>
      </c>
      <c r="ES76" s="61">
        <f t="shared" si="446"/>
        <v>70</v>
      </c>
      <c r="ET76" s="61">
        <f t="shared" si="447"/>
        <v>30</v>
      </c>
      <c r="EU76" s="61">
        <f t="shared" si="448"/>
        <v>20</v>
      </c>
      <c r="EV76" s="61">
        <f t="shared" si="449"/>
        <v>150</v>
      </c>
      <c r="EW76" s="61">
        <f t="shared" si="450"/>
        <v>50</v>
      </c>
      <c r="EX76" s="263">
        <f t="shared" si="451"/>
        <v>200</v>
      </c>
      <c r="EY76" s="310"/>
      <c r="EZ76" s="61" t="str">
        <f t="shared" si="452"/>
        <v>P</v>
      </c>
      <c r="FA76" s="61" t="str">
        <f t="shared" si="453"/>
        <v>P</v>
      </c>
      <c r="FB76" s="310" t="str">
        <f t="shared" si="454"/>
        <v>I</v>
      </c>
      <c r="FC76" s="242">
        <f>IF(details!BF76="","",details!BF76)</f>
        <v>10</v>
      </c>
      <c r="FD76" s="242">
        <f>IF(details!BG76="","",details!BG76)</f>
        <v>10</v>
      </c>
      <c r="FE76" s="242">
        <f>IF(details!BH76="","",details!BH76)</f>
        <v>10</v>
      </c>
      <c r="FF76" s="151">
        <f t="shared" si="455"/>
        <v>30</v>
      </c>
      <c r="FG76" s="242">
        <f>IF(details!BI76="","",details!BI76)</f>
        <v>70</v>
      </c>
      <c r="FH76" s="151">
        <f t="shared" si="456"/>
        <v>100</v>
      </c>
      <c r="FI76" s="242">
        <f>IF(details!BJ76="","",details!BJ76)</f>
        <v>100</v>
      </c>
      <c r="FJ76" s="298">
        <f t="shared" si="457"/>
        <v>200</v>
      </c>
      <c r="FK76" s="310">
        <f t="shared" si="458"/>
        <v>0</v>
      </c>
      <c r="FL76" s="310">
        <f t="shared" si="459"/>
        <v>0</v>
      </c>
      <c r="FM76" s="61">
        <f t="shared" si="460"/>
        <v>200</v>
      </c>
      <c r="FN76" s="310" t="str">
        <f t="shared" si="461"/>
        <v/>
      </c>
      <c r="FO76" s="310" t="str">
        <f t="shared" si="330"/>
        <v>A</v>
      </c>
      <c r="FP76" s="242">
        <f>IF(details!BK76="","",details!BK76)</f>
        <v>30</v>
      </c>
      <c r="FQ76" s="242">
        <f>IF(details!BL76="","",details!BL76)</f>
        <v>30</v>
      </c>
      <c r="FR76" s="242">
        <f>IF(details!BM76="","",details!BM76)</f>
        <v>40</v>
      </c>
      <c r="FS76" s="298">
        <f t="shared" si="462"/>
        <v>100</v>
      </c>
      <c r="FT76" s="310">
        <f t="shared" si="463"/>
        <v>0</v>
      </c>
      <c r="FU76" s="310">
        <f t="shared" si="464"/>
        <v>0</v>
      </c>
      <c r="FV76" s="61">
        <f t="shared" si="465"/>
        <v>100</v>
      </c>
      <c r="FW76" s="310" t="str">
        <f t="shared" si="466"/>
        <v/>
      </c>
      <c r="FX76" s="310" t="str">
        <f t="shared" si="331"/>
        <v>A</v>
      </c>
      <c r="FY76" s="310" t="str">
        <f t="shared" si="332"/>
        <v>D</v>
      </c>
      <c r="FZ76" s="310" t="str">
        <f t="shared" si="333"/>
        <v>D</v>
      </c>
      <c r="GA76" s="310" t="str">
        <f t="shared" si="334"/>
        <v>D</v>
      </c>
      <c r="GB76" s="310" t="str">
        <f t="shared" si="335"/>
        <v>D</v>
      </c>
      <c r="GC76" s="310" t="str">
        <f t="shared" si="336"/>
        <v>S</v>
      </c>
      <c r="GD76" s="310">
        <f t="shared" si="467"/>
        <v>0</v>
      </c>
      <c r="GE76" s="310">
        <f t="shared" si="468"/>
        <v>1</v>
      </c>
      <c r="GF76" s="310">
        <f t="shared" si="469"/>
        <v>0</v>
      </c>
      <c r="GG76" s="310">
        <f t="shared" si="470"/>
        <v>0</v>
      </c>
      <c r="GH76" s="310">
        <f t="shared" si="471"/>
        <v>0</v>
      </c>
      <c r="GI76" s="310" t="str">
        <f t="shared" si="472"/>
        <v/>
      </c>
      <c r="GJ76" s="69" t="str">
        <f t="shared" si="337"/>
        <v>SUPPL.</v>
      </c>
      <c r="GK76" s="63" t="str">
        <f>IF(details!CB76="","",details!CB76)</f>
        <v/>
      </c>
      <c r="GL76" s="64">
        <f>IF(details!CC76="","",details!CC76)</f>
        <v>34</v>
      </c>
      <c r="GM76" s="63" t="str">
        <f>IF(details!CJ76="","",details!CJ76)</f>
        <v/>
      </c>
      <c r="GN76" s="64">
        <f>IF(details!CK76="","",details!CK76)</f>
        <v>24</v>
      </c>
      <c r="GO76" s="63">
        <f>IF(details!CR76="","",details!CR76)</f>
        <v>88</v>
      </c>
      <c r="GP76" s="64" t="str">
        <f>IF(details!CS76="","",details!CS76)</f>
        <v/>
      </c>
      <c r="GQ76" s="63">
        <f>IF(details!CZ76="","",details!CZ76)</f>
        <v>240</v>
      </c>
      <c r="GR76" s="64" t="str">
        <f>IF(details!DA76="","",details!DA76)</f>
        <v/>
      </c>
      <c r="GS76" s="63">
        <f>IF(details!DH76="","",details!DH76)</f>
        <v>340</v>
      </c>
      <c r="GT76" s="64" t="str">
        <f>IF(details!DI76="","",details!DI76)</f>
        <v/>
      </c>
      <c r="GU76" s="274" t="str">
        <f t="shared" ref="GU76:GU108" si="477">IF(OR(GS76="",GT76=""),"",GT76/GS76*100)</f>
        <v/>
      </c>
      <c r="GV76" s="242" t="str">
        <f t="shared" si="338"/>
        <v>D</v>
      </c>
      <c r="GW76" s="242" t="str">
        <f t="shared" si="473"/>
        <v/>
      </c>
      <c r="GX76" s="353" t="str">
        <f t="shared" si="339"/>
        <v/>
      </c>
      <c r="GY76" s="242" t="str">
        <f t="shared" si="340"/>
        <v>D</v>
      </c>
      <c r="GZ76" s="72" t="str">
        <f t="shared" si="474"/>
        <v/>
      </c>
      <c r="HA76" s="353" t="str">
        <f t="shared" si="341"/>
        <v/>
      </c>
      <c r="HB76" s="73" t="str">
        <f t="shared" si="342"/>
        <v>D</v>
      </c>
      <c r="HC76" s="242" t="str">
        <f t="shared" si="343"/>
        <v/>
      </c>
      <c r="HD76" s="242" t="str">
        <f t="shared" si="344"/>
        <v>D</v>
      </c>
      <c r="HE76" s="242" t="str">
        <f t="shared" si="345"/>
        <v/>
      </c>
      <c r="HF76" s="242" t="str">
        <f t="shared" si="346"/>
        <v/>
      </c>
      <c r="HG76" s="276" t="str">
        <f t="shared" si="347"/>
        <v/>
      </c>
      <c r="HH76" s="242" t="str">
        <f t="shared" si="348"/>
        <v/>
      </c>
      <c r="HI76" s="242" t="str">
        <f t="shared" si="349"/>
        <v/>
      </c>
      <c r="HJ76" s="242" t="str">
        <f t="shared" si="350"/>
        <v/>
      </c>
      <c r="HK76" s="242" t="str">
        <f t="shared" si="351"/>
        <v/>
      </c>
      <c r="HL76" s="353" t="str">
        <f t="shared" si="352"/>
        <v/>
      </c>
      <c r="HM76" s="73" t="str">
        <f t="shared" si="353"/>
        <v>D</v>
      </c>
      <c r="HN76" s="242" t="str">
        <f t="shared" si="354"/>
        <v/>
      </c>
      <c r="HO76" s="242" t="str">
        <f t="shared" si="355"/>
        <v>D</v>
      </c>
      <c r="HP76" s="242" t="str">
        <f t="shared" si="356"/>
        <v/>
      </c>
      <c r="HQ76" s="242" t="str">
        <f t="shared" si="357"/>
        <v/>
      </c>
      <c r="HR76" s="354" t="str">
        <f t="shared" si="358"/>
        <v/>
      </c>
      <c r="HS76" s="302" t="str">
        <f t="shared" si="359"/>
        <v/>
      </c>
      <c r="HT76" s="242" t="str">
        <f t="shared" si="360"/>
        <v/>
      </c>
      <c r="HU76" s="242" t="str">
        <f t="shared" si="361"/>
        <v/>
      </c>
      <c r="HV76" s="242" t="str">
        <f t="shared" si="362"/>
        <v/>
      </c>
      <c r="HW76" s="353" t="str">
        <f t="shared" si="363"/>
        <v/>
      </c>
      <c r="HX76" s="73" t="str">
        <f t="shared" si="364"/>
        <v>S</v>
      </c>
      <c r="HY76" s="242" t="str">
        <f t="shared" si="365"/>
        <v/>
      </c>
      <c r="HZ76" s="242" t="str">
        <f t="shared" si="366"/>
        <v>S</v>
      </c>
      <c r="IA76" s="242" t="str">
        <f t="shared" si="367"/>
        <v/>
      </c>
      <c r="IB76" s="242" t="str">
        <f t="shared" si="368"/>
        <v/>
      </c>
      <c r="IC76" s="242" t="str">
        <f t="shared" si="369"/>
        <v/>
      </c>
      <c r="ID76" s="242" t="str">
        <f t="shared" si="370"/>
        <v/>
      </c>
      <c r="IE76" s="242" t="str">
        <f t="shared" si="371"/>
        <v/>
      </c>
      <c r="IF76" s="242" t="str">
        <f t="shared" si="372"/>
        <v/>
      </c>
      <c r="IG76" s="242" t="str">
        <f t="shared" si="373"/>
        <v/>
      </c>
      <c r="IH76" s="353" t="str">
        <f t="shared" si="374"/>
        <v/>
      </c>
      <c r="II76" s="242" t="str">
        <f t="shared" si="375"/>
        <v>A</v>
      </c>
      <c r="IJ76" s="242" t="str">
        <f t="shared" si="376"/>
        <v>A</v>
      </c>
      <c r="IK76" s="242" t="str">
        <f t="shared" si="377"/>
        <v xml:space="preserve">    </v>
      </c>
      <c r="IL76" s="242" t="str">
        <f t="shared" si="378"/>
        <v xml:space="preserve">    MATHEMATICS</v>
      </c>
      <c r="IM76" s="242" t="str">
        <f t="shared" si="379"/>
        <v xml:space="preserve">    </v>
      </c>
      <c r="IN76" s="242" t="str">
        <f t="shared" si="380"/>
        <v xml:space="preserve">        </v>
      </c>
      <c r="IO76" s="242" t="str">
        <f t="shared" si="381"/>
        <v xml:space="preserve">HINDI COMPULSORY  PHYSICS CHEMISTRY </v>
      </c>
      <c r="IP76" s="242" t="str">
        <f t="shared" si="382"/>
        <v>SUPPL.</v>
      </c>
      <c r="IQ76" s="62">
        <f t="shared" si="475"/>
        <v>898</v>
      </c>
      <c r="IR76" s="68">
        <f t="shared" si="383"/>
        <v>89.8</v>
      </c>
      <c r="IS76" s="242" t="str">
        <f t="shared" si="384"/>
        <v/>
      </c>
      <c r="IT76" s="70" t="str">
        <f t="shared" si="385"/>
        <v/>
      </c>
      <c r="IU76" s="71" t="str" cm="1">
        <f t="array" ref="IU76">IF(IT76="","",SUMPRODUCT((IT76&lt;IT$9:IT$108)/COUNTIF(IT$9:IT$108,IT$9:IT$108)))</f>
        <v/>
      </c>
      <c r="IV76" s="242" t="str">
        <f>IF(OR(IP76="SUPPL.",IP76="RE-EXAM."),'result subject-wise'!AR76,IP76)</f>
        <v/>
      </c>
      <c r="IW76" s="355" t="str">
        <f t="shared" si="386"/>
        <v/>
      </c>
      <c r="IX76" s="356">
        <f t="shared" si="387"/>
        <v>89.8</v>
      </c>
      <c r="IY76" s="242" t="str">
        <f t="shared" si="388"/>
        <v/>
      </c>
      <c r="IZ76" s="240"/>
      <c r="JA76" s="276" t="str">
        <f t="shared" si="476"/>
        <v/>
      </c>
      <c r="JB76" s="357" t="str">
        <f>'full report'!Y1893</f>
        <v/>
      </c>
      <c r="JC76" s="352"/>
      <c r="JD76"/>
      <c r="JE76" s="359"/>
      <c r="JF76" s="359"/>
      <c r="JG76" s="359"/>
      <c r="JI76" s="359"/>
      <c r="JJ76" s="359"/>
      <c r="JK76" s="359"/>
      <c r="JL76" s="359"/>
      <c r="JM76" s="359"/>
      <c r="JN76" s="359"/>
      <c r="JO76" s="359"/>
      <c r="JP76" s="359"/>
      <c r="JQ76" s="359"/>
      <c r="JR76" s="359"/>
    </row>
    <row r="77" spans="1:278" s="276" customFormat="1" ht="13" customHeight="1">
      <c r="A77" s="313" t="str">
        <f>IF(details!A77="","",details!A77)</f>
        <v/>
      </c>
      <c r="B77" s="55" t="str">
        <f>IF(details!B77="","",details!B77)</f>
        <v/>
      </c>
      <c r="C77" s="55" t="str">
        <f>IF(details!C77="","",details!C77)</f>
        <v/>
      </c>
      <c r="D77" s="55" t="str">
        <f>IF(details!D77="","",details!D77)</f>
        <v/>
      </c>
      <c r="E77" s="300">
        <f>IF(details!E77="","",details!E77)</f>
        <v>11169</v>
      </c>
      <c r="F77" s="66" t="str">
        <f>IF(details!F77="","",details!F77)</f>
        <v/>
      </c>
      <c r="G77" s="77" t="str">
        <f>IF(details!G77="","",details!G77)</f>
        <v>A 069</v>
      </c>
      <c r="H77" s="77" t="str">
        <f>IF(details!H77="","",details!H77)</f>
        <v>B 069</v>
      </c>
      <c r="I77" s="77" t="str">
        <f>IF(details!I77="","",details!I77)</f>
        <v>C 069</v>
      </c>
      <c r="J77" s="242">
        <f>IF(details!J77="","",details!J77)</f>
        <v>10</v>
      </c>
      <c r="K77" s="242">
        <f>IF(details!K77="","",details!K77)</f>
        <v>10</v>
      </c>
      <c r="L77" s="242">
        <f>IF(details!L77="","",details!L77)</f>
        <v>8</v>
      </c>
      <c r="M77" s="151">
        <f t="shared" si="389"/>
        <v>28</v>
      </c>
      <c r="N77" s="479">
        <f>IF(details!M77="","",details!M77)</f>
        <v>2</v>
      </c>
      <c r="O77" s="242">
        <f>IF(details!N77="","",details!N77)</f>
        <v>70</v>
      </c>
      <c r="P77" s="151">
        <f t="shared" si="390"/>
        <v>100</v>
      </c>
      <c r="Q77" s="242">
        <f>IF(details!O77="","",details!O77)</f>
        <v>100</v>
      </c>
      <c r="R77" s="298">
        <f t="shared" si="391"/>
        <v>200</v>
      </c>
      <c r="S77" s="310">
        <f t="shared" si="392"/>
        <v>0</v>
      </c>
      <c r="T77" s="61">
        <f t="shared" si="314"/>
        <v>200</v>
      </c>
      <c r="U77" s="310" t="str">
        <f t="shared" si="324"/>
        <v/>
      </c>
      <c r="V77" s="310" t="str">
        <f t="shared" si="315"/>
        <v>P</v>
      </c>
      <c r="W77" s="310" t="str">
        <f t="shared" si="325"/>
        <v>D</v>
      </c>
      <c r="X77" s="242">
        <f>IF(details!P77="","",details!P77)</f>
        <v>10</v>
      </c>
      <c r="Y77" s="242">
        <f>IF(details!Q77="","",details!Q77)</f>
        <v>10</v>
      </c>
      <c r="Z77" s="242">
        <f>IF(details!R77="","",details!R77)</f>
        <v>8</v>
      </c>
      <c r="AA77" s="151">
        <f t="shared" si="393"/>
        <v>28</v>
      </c>
      <c r="AB77" s="479">
        <f>IF(details!S77="","",details!S77)</f>
        <v>2</v>
      </c>
      <c r="AC77" s="242">
        <f>IF(details!T77="","",details!T77)</f>
        <v>70</v>
      </c>
      <c r="AD77" s="151">
        <f t="shared" si="394"/>
        <v>100</v>
      </c>
      <c r="AE77" s="242">
        <f>IF(details!U77="","",details!U77)</f>
        <v>100</v>
      </c>
      <c r="AF77" s="298">
        <f t="shared" si="395"/>
        <v>200</v>
      </c>
      <c r="AG77" s="310">
        <f t="shared" si="396"/>
        <v>0</v>
      </c>
      <c r="AH77" s="61">
        <f t="shared" si="316"/>
        <v>200</v>
      </c>
      <c r="AI77" s="310" t="str">
        <f t="shared" si="326"/>
        <v/>
      </c>
      <c r="AJ77" s="310" t="str">
        <f t="shared" si="397"/>
        <v>P</v>
      </c>
      <c r="AK77" s="310" t="str">
        <f t="shared" si="398"/>
        <v>D</v>
      </c>
      <c r="AL77" s="242" t="str">
        <f>IF(details!V77="","",details!V77)</f>
        <v>b</v>
      </c>
      <c r="AM77" s="83" t="str">
        <f t="shared" si="399"/>
        <v>PHYSICS</v>
      </c>
      <c r="AN77" s="242">
        <f>IF(details!W77="","",details!W77)</f>
        <v>10</v>
      </c>
      <c r="AO77" s="242">
        <f>IF(details!X77="","",details!X77)</f>
        <v>10</v>
      </c>
      <c r="AP77" s="242">
        <f>IF(details!Y77="","",details!Y77)</f>
        <v>9</v>
      </c>
      <c r="AQ77" s="151">
        <f t="shared" si="400"/>
        <v>29</v>
      </c>
      <c r="AR77" s="479">
        <f>IF(details!Z77="","",details!Z77)</f>
        <v>1</v>
      </c>
      <c r="AS77" s="242">
        <f>IF(details!AA77="","",details!AA77)</f>
        <v>30</v>
      </c>
      <c r="AT77" s="242">
        <f>IF(details!AB77="","",details!AB77)</f>
        <v>20</v>
      </c>
      <c r="AU77" s="151">
        <f t="shared" si="401"/>
        <v>50</v>
      </c>
      <c r="AV77" s="482">
        <f t="shared" si="317"/>
        <v>60</v>
      </c>
      <c r="AW77" s="482">
        <f t="shared" si="318"/>
        <v>80</v>
      </c>
      <c r="AX77" s="242">
        <f>IF(details!AC77="","",details!AC77)</f>
        <v>70</v>
      </c>
      <c r="AY77" s="242">
        <f>IF(details!AD77="","",details!AD77)</f>
        <v>30</v>
      </c>
      <c r="AZ77" s="151">
        <f t="shared" si="402"/>
        <v>100</v>
      </c>
      <c r="BA77" s="151">
        <f t="shared" si="403"/>
        <v>130</v>
      </c>
      <c r="BB77" s="151">
        <f t="shared" si="404"/>
        <v>50</v>
      </c>
      <c r="BC77" s="304">
        <f t="shared" si="405"/>
        <v>180</v>
      </c>
      <c r="BD77" s="263">
        <f t="shared" si="319"/>
        <v>0</v>
      </c>
      <c r="BE77" s="310">
        <f t="shared" si="320"/>
        <v>0</v>
      </c>
      <c r="BF77" s="61">
        <f t="shared" si="296"/>
        <v>70</v>
      </c>
      <c r="BG77" s="61">
        <f t="shared" si="406"/>
        <v>30</v>
      </c>
      <c r="BH77" s="61">
        <f t="shared" si="407"/>
        <v>20</v>
      </c>
      <c r="BI77" s="61">
        <f t="shared" si="297"/>
        <v>150</v>
      </c>
      <c r="BJ77" s="61">
        <f t="shared" si="298"/>
        <v>50</v>
      </c>
      <c r="BK77" s="263">
        <f t="shared" si="299"/>
        <v>200</v>
      </c>
      <c r="BL77" s="310" t="str">
        <f t="shared" si="300"/>
        <v/>
      </c>
      <c r="BM77" s="61" t="str">
        <f t="shared" si="301"/>
        <v>P</v>
      </c>
      <c r="BN77" s="61" t="str">
        <f t="shared" si="302"/>
        <v>P</v>
      </c>
      <c r="BO77" s="310" t="str">
        <f t="shared" si="303"/>
        <v>D</v>
      </c>
      <c r="BP77" s="242" t="str">
        <f>IF(details!AE77="","",details!AE77)</f>
        <v>b</v>
      </c>
      <c r="BQ77" s="83" t="str">
        <f t="shared" si="408"/>
        <v>CHEMISTRY</v>
      </c>
      <c r="BR77" s="242">
        <f>IF(details!AF77="","",details!AF77)</f>
        <v>10</v>
      </c>
      <c r="BS77" s="242">
        <f>IF(details!AG77="","",details!AG77)</f>
        <v>10</v>
      </c>
      <c r="BT77" s="242">
        <f>IF(details!AH77="","",details!AH77)</f>
        <v>9</v>
      </c>
      <c r="BU77" s="151">
        <f t="shared" si="409"/>
        <v>29</v>
      </c>
      <c r="BV77" s="479">
        <f>IF(details!AI77="","",details!AI77)</f>
        <v>1</v>
      </c>
      <c r="BW77" s="242">
        <f>IF(details!AJ77="","",details!AJ77)</f>
        <v>50</v>
      </c>
      <c r="BX77" s="242">
        <f>IF(details!AK77="","",details!AK77)</f>
        <v>20</v>
      </c>
      <c r="BY77" s="151">
        <f t="shared" si="410"/>
        <v>70</v>
      </c>
      <c r="BZ77" s="482">
        <f t="shared" si="411"/>
        <v>80</v>
      </c>
      <c r="CA77" s="482">
        <f t="shared" si="412"/>
        <v>100</v>
      </c>
      <c r="CB77" s="242">
        <f>IF(details!AL77="","",details!AL77)</f>
        <v>70</v>
      </c>
      <c r="CC77" s="242">
        <f>IF(details!AM77="","",details!AM77)</f>
        <v>30</v>
      </c>
      <c r="CD77" s="151">
        <f t="shared" si="413"/>
        <v>100</v>
      </c>
      <c r="CE77" s="151">
        <f t="shared" si="414"/>
        <v>150</v>
      </c>
      <c r="CF77" s="151">
        <f t="shared" si="415"/>
        <v>50</v>
      </c>
      <c r="CG77" s="304">
        <f t="shared" si="327"/>
        <v>200</v>
      </c>
      <c r="CH77" s="263">
        <f t="shared" si="304"/>
        <v>0</v>
      </c>
      <c r="CI77" s="310">
        <f t="shared" si="305"/>
        <v>0</v>
      </c>
      <c r="CJ77" s="61">
        <f t="shared" si="306"/>
        <v>70</v>
      </c>
      <c r="CK77" s="61">
        <f t="shared" si="328"/>
        <v>30</v>
      </c>
      <c r="CL77" s="61">
        <f t="shared" si="416"/>
        <v>20</v>
      </c>
      <c r="CM77" s="61">
        <f t="shared" si="307"/>
        <v>150</v>
      </c>
      <c r="CN77" s="61">
        <f t="shared" si="308"/>
        <v>50</v>
      </c>
      <c r="CO77" s="263">
        <f t="shared" si="309"/>
        <v>200</v>
      </c>
      <c r="CP77" s="310" t="str">
        <f t="shared" si="310"/>
        <v/>
      </c>
      <c r="CQ77" s="61" t="str">
        <f t="shared" si="311"/>
        <v>P</v>
      </c>
      <c r="CR77" s="61" t="str">
        <f t="shared" si="312"/>
        <v>P</v>
      </c>
      <c r="CS77" s="310" t="str">
        <f t="shared" si="321"/>
        <v>D</v>
      </c>
      <c r="CT77" s="242" t="str">
        <f>IF(details!AN77="","",details!AN77)</f>
        <v>b</v>
      </c>
      <c r="CU77" s="83" t="str">
        <f t="shared" si="417"/>
        <v>MATHEMATICS</v>
      </c>
      <c r="CV77" s="242">
        <f>IF(details!AO77="","",details!AO77)</f>
        <v>10</v>
      </c>
      <c r="CW77" s="242">
        <f>IF(details!AP77="","",details!AP77)</f>
        <v>10</v>
      </c>
      <c r="CX77" s="242">
        <f>IF(details!AQ77="","",details!AQ77)</f>
        <v>9</v>
      </c>
      <c r="CY77" s="151">
        <f t="shared" si="418"/>
        <v>29</v>
      </c>
      <c r="CZ77" s="479">
        <f>IF(details!AR77="","",details!AR77)</f>
        <v>1</v>
      </c>
      <c r="DA77" s="242">
        <f>IF(details!AS77="","",details!AS77)</f>
        <v>70</v>
      </c>
      <c r="DB77" s="242" t="str">
        <f>IF(details!AT77="","",details!AT77)</f>
        <v/>
      </c>
      <c r="DC77" s="151">
        <f t="shared" si="419"/>
        <v>70</v>
      </c>
      <c r="DD77" s="482">
        <f t="shared" si="420"/>
        <v>100</v>
      </c>
      <c r="DE77" s="482">
        <f t="shared" si="421"/>
        <v>100</v>
      </c>
      <c r="DF77" s="242">
        <f>IF(details!AU77="","",details!AU77)</f>
        <v>18</v>
      </c>
      <c r="DG77" s="242" t="str">
        <f>IF(details!AV77="","",details!AV77)</f>
        <v/>
      </c>
      <c r="DH77" s="151">
        <f t="shared" si="422"/>
        <v>18</v>
      </c>
      <c r="DI77" s="151">
        <f t="shared" si="423"/>
        <v>118</v>
      </c>
      <c r="DJ77" s="151" t="str">
        <f t="shared" si="424"/>
        <v/>
      </c>
      <c r="DK77" s="304">
        <f t="shared" si="425"/>
        <v>118</v>
      </c>
      <c r="DL77" s="263">
        <f t="shared" si="426"/>
        <v>0</v>
      </c>
      <c r="DM77" s="310" t="str">
        <f t="shared" si="427"/>
        <v/>
      </c>
      <c r="DN77" s="61">
        <f t="shared" si="428"/>
        <v>100</v>
      </c>
      <c r="DO77" s="61" t="str">
        <f t="shared" si="322"/>
        <v/>
      </c>
      <c r="DP77" s="61" t="str">
        <f t="shared" si="323"/>
        <v/>
      </c>
      <c r="DQ77" s="61">
        <f t="shared" si="429"/>
        <v>200</v>
      </c>
      <c r="DR77" s="61" t="str">
        <f t="shared" si="430"/>
        <v/>
      </c>
      <c r="DS77" s="263">
        <f t="shared" si="329"/>
        <v>200</v>
      </c>
      <c r="DT77" s="310" t="str">
        <f t="shared" si="431"/>
        <v/>
      </c>
      <c r="DU77" s="61" t="str">
        <f t="shared" si="432"/>
        <v>S</v>
      </c>
      <c r="DV77" s="61" t="str">
        <f t="shared" si="433"/>
        <v/>
      </c>
      <c r="DW77" s="310" t="str">
        <f t="shared" si="434"/>
        <v>S</v>
      </c>
      <c r="DX77" s="61">
        <f t="shared" si="313"/>
        <v>0</v>
      </c>
      <c r="DY77" s="242" t="str">
        <f>IF(details!AW77="","",details!AW77)</f>
        <v>a</v>
      </c>
      <c r="DZ77" s="83" t="str">
        <f t="shared" si="435"/>
        <v>BIOLOGY</v>
      </c>
      <c r="EA77" s="242">
        <f>IF(details!AX77="","",details!AX77)</f>
        <v>10</v>
      </c>
      <c r="EB77" s="242">
        <f>IF(details!AY77="","",details!AY77)</f>
        <v>10</v>
      </c>
      <c r="EC77" s="242">
        <f>IF(details!AZ77="","",details!AZ77)</f>
        <v>10</v>
      </c>
      <c r="ED77" s="151">
        <f t="shared" si="436"/>
        <v>30</v>
      </c>
      <c r="EE77" s="242" t="str">
        <f>IF(details!BA77="","",details!BA77)</f>
        <v/>
      </c>
      <c r="EF77" s="242">
        <f>IF(details!BB77="","",details!BB77)</f>
        <v>50</v>
      </c>
      <c r="EG77" s="242">
        <f>IF(details!BC77="","",details!BC77)</f>
        <v>20</v>
      </c>
      <c r="EH77" s="151">
        <f t="shared" si="437"/>
        <v>70</v>
      </c>
      <c r="EI77" s="482">
        <f t="shared" si="438"/>
        <v>80</v>
      </c>
      <c r="EJ77" s="482">
        <f t="shared" si="439"/>
        <v>100</v>
      </c>
      <c r="EK77" s="242">
        <f>IF(details!BD77="","",details!BD77)</f>
        <v>70</v>
      </c>
      <c r="EL77" s="242">
        <f>IF(details!BE77="","",details!BE77)</f>
        <v>30</v>
      </c>
      <c r="EM77" s="151">
        <f t="shared" si="440"/>
        <v>100</v>
      </c>
      <c r="EN77" s="151">
        <f t="shared" si="441"/>
        <v>150</v>
      </c>
      <c r="EO77" s="151">
        <f t="shared" si="442"/>
        <v>50</v>
      </c>
      <c r="EP77" s="304">
        <f t="shared" si="443"/>
        <v>200</v>
      </c>
      <c r="EQ77" s="263">
        <f t="shared" si="444"/>
        <v>0</v>
      </c>
      <c r="ER77" s="310">
        <f t="shared" si="445"/>
        <v>0</v>
      </c>
      <c r="ES77" s="61">
        <f t="shared" si="446"/>
        <v>70</v>
      </c>
      <c r="ET77" s="61">
        <f t="shared" si="447"/>
        <v>30</v>
      </c>
      <c r="EU77" s="61">
        <f t="shared" si="448"/>
        <v>20</v>
      </c>
      <c r="EV77" s="61">
        <f t="shared" si="449"/>
        <v>150</v>
      </c>
      <c r="EW77" s="61">
        <f t="shared" si="450"/>
        <v>50</v>
      </c>
      <c r="EX77" s="263">
        <f t="shared" si="451"/>
        <v>200</v>
      </c>
      <c r="EY77" s="310"/>
      <c r="EZ77" s="61" t="str">
        <f t="shared" si="452"/>
        <v>P</v>
      </c>
      <c r="FA77" s="61" t="str">
        <f t="shared" si="453"/>
        <v>P</v>
      </c>
      <c r="FB77" s="310" t="str">
        <f t="shared" si="454"/>
        <v>I</v>
      </c>
      <c r="FC77" s="242">
        <f>IF(details!BF77="","",details!BF77)</f>
        <v>10</v>
      </c>
      <c r="FD77" s="242">
        <f>IF(details!BG77="","",details!BG77)</f>
        <v>10</v>
      </c>
      <c r="FE77" s="242">
        <f>IF(details!BH77="","",details!BH77)</f>
        <v>10</v>
      </c>
      <c r="FF77" s="151">
        <f t="shared" si="455"/>
        <v>30</v>
      </c>
      <c r="FG77" s="242">
        <f>IF(details!BI77="","",details!BI77)</f>
        <v>70</v>
      </c>
      <c r="FH77" s="151">
        <f t="shared" si="456"/>
        <v>100</v>
      </c>
      <c r="FI77" s="242">
        <f>IF(details!BJ77="","",details!BJ77)</f>
        <v>100</v>
      </c>
      <c r="FJ77" s="298">
        <f t="shared" si="457"/>
        <v>200</v>
      </c>
      <c r="FK77" s="310">
        <f t="shared" si="458"/>
        <v>0</v>
      </c>
      <c r="FL77" s="310">
        <f t="shared" si="459"/>
        <v>0</v>
      </c>
      <c r="FM77" s="61">
        <f t="shared" si="460"/>
        <v>200</v>
      </c>
      <c r="FN77" s="310" t="str">
        <f t="shared" si="461"/>
        <v/>
      </c>
      <c r="FO77" s="310" t="str">
        <f t="shared" si="330"/>
        <v>A</v>
      </c>
      <c r="FP77" s="242">
        <f>IF(details!BK77="","",details!BK77)</f>
        <v>30</v>
      </c>
      <c r="FQ77" s="242">
        <f>IF(details!BL77="","",details!BL77)</f>
        <v>30</v>
      </c>
      <c r="FR77" s="242">
        <f>IF(details!BM77="","",details!BM77)</f>
        <v>40</v>
      </c>
      <c r="FS77" s="298">
        <f t="shared" si="462"/>
        <v>100</v>
      </c>
      <c r="FT77" s="310">
        <f t="shared" si="463"/>
        <v>0</v>
      </c>
      <c r="FU77" s="310">
        <f t="shared" si="464"/>
        <v>0</v>
      </c>
      <c r="FV77" s="61">
        <f t="shared" si="465"/>
        <v>100</v>
      </c>
      <c r="FW77" s="310" t="str">
        <f t="shared" si="466"/>
        <v/>
      </c>
      <c r="FX77" s="310" t="str">
        <f t="shared" si="331"/>
        <v>A</v>
      </c>
      <c r="FY77" s="310" t="str">
        <f t="shared" si="332"/>
        <v>D</v>
      </c>
      <c r="FZ77" s="310" t="str">
        <f t="shared" si="333"/>
        <v>D</v>
      </c>
      <c r="GA77" s="310" t="str">
        <f t="shared" si="334"/>
        <v>D</v>
      </c>
      <c r="GB77" s="310" t="str">
        <f t="shared" si="335"/>
        <v>D</v>
      </c>
      <c r="GC77" s="310" t="str">
        <f t="shared" si="336"/>
        <v>S</v>
      </c>
      <c r="GD77" s="310">
        <f t="shared" si="467"/>
        <v>0</v>
      </c>
      <c r="GE77" s="310">
        <f t="shared" si="468"/>
        <v>1</v>
      </c>
      <c r="GF77" s="310">
        <f t="shared" si="469"/>
        <v>0</v>
      </c>
      <c r="GG77" s="310">
        <f t="shared" si="470"/>
        <v>0</v>
      </c>
      <c r="GH77" s="310">
        <f t="shared" si="471"/>
        <v>0</v>
      </c>
      <c r="GI77" s="310" t="str">
        <f t="shared" si="472"/>
        <v/>
      </c>
      <c r="GJ77" s="69" t="str">
        <f t="shared" si="337"/>
        <v>SUPPL.</v>
      </c>
      <c r="GK77" s="63" t="str">
        <f>IF(details!CB77="","",details!CB77)</f>
        <v/>
      </c>
      <c r="GL77" s="64">
        <f>IF(details!CC77="","",details!CC77)</f>
        <v>34</v>
      </c>
      <c r="GM77" s="63" t="str">
        <f>IF(details!CJ77="","",details!CJ77)</f>
        <v/>
      </c>
      <c r="GN77" s="64">
        <f>IF(details!CK77="","",details!CK77)</f>
        <v>24</v>
      </c>
      <c r="GO77" s="63">
        <f>IF(details!CR77="","",details!CR77)</f>
        <v>88</v>
      </c>
      <c r="GP77" s="64" t="str">
        <f>IF(details!CS77="","",details!CS77)</f>
        <v/>
      </c>
      <c r="GQ77" s="63">
        <f>IF(details!CZ77="","",details!CZ77)</f>
        <v>240</v>
      </c>
      <c r="GR77" s="64" t="str">
        <f>IF(details!DA77="","",details!DA77)</f>
        <v/>
      </c>
      <c r="GS77" s="63">
        <f>IF(details!DH77="","",details!DH77)</f>
        <v>340</v>
      </c>
      <c r="GT77" s="64" t="str">
        <f>IF(details!DI77="","",details!DI77)</f>
        <v/>
      </c>
      <c r="GU77" s="274" t="str">
        <f t="shared" si="477"/>
        <v/>
      </c>
      <c r="GV77" s="242" t="str">
        <f t="shared" si="338"/>
        <v>D</v>
      </c>
      <c r="GW77" s="242" t="str">
        <f t="shared" si="473"/>
        <v/>
      </c>
      <c r="GX77" s="353" t="str">
        <f t="shared" si="339"/>
        <v/>
      </c>
      <c r="GY77" s="242" t="str">
        <f t="shared" si="340"/>
        <v>D</v>
      </c>
      <c r="GZ77" s="72" t="str">
        <f t="shared" si="474"/>
        <v/>
      </c>
      <c r="HA77" s="353" t="str">
        <f t="shared" si="341"/>
        <v/>
      </c>
      <c r="HB77" s="73" t="str">
        <f t="shared" si="342"/>
        <v>D</v>
      </c>
      <c r="HC77" s="242" t="str">
        <f t="shared" si="343"/>
        <v/>
      </c>
      <c r="HD77" s="242" t="str">
        <f t="shared" si="344"/>
        <v>D</v>
      </c>
      <c r="HE77" s="242" t="str">
        <f t="shared" si="345"/>
        <v/>
      </c>
      <c r="HF77" s="242" t="str">
        <f t="shared" si="346"/>
        <v/>
      </c>
      <c r="HG77" s="276" t="str">
        <f t="shared" si="347"/>
        <v/>
      </c>
      <c r="HH77" s="242" t="str">
        <f t="shared" si="348"/>
        <v/>
      </c>
      <c r="HI77" s="242" t="str">
        <f t="shared" si="349"/>
        <v/>
      </c>
      <c r="HJ77" s="242" t="str">
        <f t="shared" si="350"/>
        <v/>
      </c>
      <c r="HK77" s="242" t="str">
        <f t="shared" si="351"/>
        <v/>
      </c>
      <c r="HL77" s="353" t="str">
        <f t="shared" si="352"/>
        <v/>
      </c>
      <c r="HM77" s="73" t="str">
        <f t="shared" si="353"/>
        <v>D</v>
      </c>
      <c r="HN77" s="242" t="str">
        <f t="shared" si="354"/>
        <v/>
      </c>
      <c r="HO77" s="242" t="str">
        <f t="shared" si="355"/>
        <v>D</v>
      </c>
      <c r="HP77" s="242" t="str">
        <f t="shared" si="356"/>
        <v/>
      </c>
      <c r="HQ77" s="242" t="str">
        <f t="shared" si="357"/>
        <v/>
      </c>
      <c r="HR77" s="354" t="str">
        <f t="shared" si="358"/>
        <v/>
      </c>
      <c r="HS77" s="302" t="str">
        <f t="shared" si="359"/>
        <v/>
      </c>
      <c r="HT77" s="242" t="str">
        <f t="shared" si="360"/>
        <v/>
      </c>
      <c r="HU77" s="242" t="str">
        <f t="shared" si="361"/>
        <v/>
      </c>
      <c r="HV77" s="242" t="str">
        <f t="shared" si="362"/>
        <v/>
      </c>
      <c r="HW77" s="353" t="str">
        <f t="shared" si="363"/>
        <v/>
      </c>
      <c r="HX77" s="73" t="str">
        <f t="shared" si="364"/>
        <v>S</v>
      </c>
      <c r="HY77" s="242" t="str">
        <f t="shared" si="365"/>
        <v/>
      </c>
      <c r="HZ77" s="242" t="str">
        <f t="shared" si="366"/>
        <v>S</v>
      </c>
      <c r="IA77" s="242" t="str">
        <f t="shared" si="367"/>
        <v/>
      </c>
      <c r="IB77" s="242" t="str">
        <f t="shared" si="368"/>
        <v/>
      </c>
      <c r="IC77" s="242" t="str">
        <f t="shared" si="369"/>
        <v/>
      </c>
      <c r="ID77" s="242" t="str">
        <f t="shared" si="370"/>
        <v/>
      </c>
      <c r="IE77" s="242" t="str">
        <f t="shared" si="371"/>
        <v/>
      </c>
      <c r="IF77" s="242" t="str">
        <f t="shared" si="372"/>
        <v/>
      </c>
      <c r="IG77" s="242" t="str">
        <f t="shared" si="373"/>
        <v/>
      </c>
      <c r="IH77" s="353" t="str">
        <f t="shared" si="374"/>
        <v/>
      </c>
      <c r="II77" s="242" t="str">
        <f t="shared" si="375"/>
        <v>A</v>
      </c>
      <c r="IJ77" s="242" t="str">
        <f t="shared" si="376"/>
        <v>A</v>
      </c>
      <c r="IK77" s="242" t="str">
        <f t="shared" si="377"/>
        <v xml:space="preserve">    </v>
      </c>
      <c r="IL77" s="242" t="str">
        <f t="shared" si="378"/>
        <v xml:space="preserve">    MATHEMATICS</v>
      </c>
      <c r="IM77" s="242" t="str">
        <f t="shared" si="379"/>
        <v xml:space="preserve">    </v>
      </c>
      <c r="IN77" s="242" t="str">
        <f t="shared" si="380"/>
        <v xml:space="preserve">        </v>
      </c>
      <c r="IO77" s="242" t="str">
        <f t="shared" si="381"/>
        <v xml:space="preserve">HINDI COMPULSORY  PHYSICS CHEMISTRY </v>
      </c>
      <c r="IP77" s="242" t="str">
        <f t="shared" si="382"/>
        <v>SUPPL.</v>
      </c>
      <c r="IQ77" s="62">
        <f t="shared" si="475"/>
        <v>898</v>
      </c>
      <c r="IR77" s="68">
        <f t="shared" si="383"/>
        <v>89.8</v>
      </c>
      <c r="IS77" s="242" t="str">
        <f t="shared" si="384"/>
        <v/>
      </c>
      <c r="IT77" s="70" t="str">
        <f t="shared" si="385"/>
        <v/>
      </c>
      <c r="IU77" s="71" t="str" cm="1">
        <f t="array" ref="IU77">IF(IT77="","",SUMPRODUCT((IT77&lt;IT$9:IT$108)/COUNTIF(IT$9:IT$108,IT$9:IT$108)))</f>
        <v/>
      </c>
      <c r="IV77" s="242" t="str">
        <f>IF(OR(IP77="SUPPL.",IP77="RE-EXAM."),'result subject-wise'!AR77,IP77)</f>
        <v/>
      </c>
      <c r="IW77" s="355" t="str">
        <f t="shared" si="386"/>
        <v/>
      </c>
      <c r="IX77" s="356">
        <f t="shared" si="387"/>
        <v>89.8</v>
      </c>
      <c r="IY77" s="242" t="str">
        <f t="shared" si="388"/>
        <v/>
      </c>
      <c r="IZ77" s="240"/>
      <c r="JA77" s="276" t="str">
        <f t="shared" si="476"/>
        <v/>
      </c>
      <c r="JB77" s="357" t="str">
        <f>'full report'!Y1921</f>
        <v/>
      </c>
      <c r="JC77" s="352"/>
      <c r="JD77"/>
      <c r="JE77" s="359"/>
      <c r="JF77" s="359"/>
      <c r="JG77" s="359"/>
      <c r="JI77" s="359"/>
      <c r="JJ77" s="359"/>
      <c r="JK77" s="359"/>
      <c r="JL77" s="359"/>
      <c r="JM77" s="359"/>
      <c r="JN77" s="359"/>
      <c r="JO77" s="359"/>
      <c r="JP77" s="359"/>
      <c r="JQ77" s="359"/>
      <c r="JR77" s="359"/>
    </row>
    <row r="78" spans="1:278" s="276" customFormat="1" ht="13" customHeight="1">
      <c r="A78" s="313" t="str">
        <f>IF(details!A78="","",details!A78)</f>
        <v/>
      </c>
      <c r="B78" s="55" t="str">
        <f>IF(details!B78="","",details!B78)</f>
        <v/>
      </c>
      <c r="C78" s="55" t="str">
        <f>IF(details!C78="","",details!C78)</f>
        <v/>
      </c>
      <c r="D78" s="55" t="str">
        <f>IF(details!D78="","",details!D78)</f>
        <v/>
      </c>
      <c r="E78" s="300">
        <f>IF(details!E78="","",details!E78)</f>
        <v>11170</v>
      </c>
      <c r="F78" s="66" t="str">
        <f>IF(details!F78="","",details!F78)</f>
        <v/>
      </c>
      <c r="G78" s="77" t="str">
        <f>IF(details!G78="","",details!G78)</f>
        <v>A 070</v>
      </c>
      <c r="H78" s="77" t="str">
        <f>IF(details!H78="","",details!H78)</f>
        <v>B 070</v>
      </c>
      <c r="I78" s="77" t="str">
        <f>IF(details!I78="","",details!I78)</f>
        <v>C 070</v>
      </c>
      <c r="J78" s="242">
        <f>IF(details!J78="","",details!J78)</f>
        <v>10</v>
      </c>
      <c r="K78" s="242">
        <f>IF(details!K78="","",details!K78)</f>
        <v>10</v>
      </c>
      <c r="L78" s="242">
        <f>IF(details!L78="","",details!L78)</f>
        <v>8</v>
      </c>
      <c r="M78" s="151">
        <f t="shared" si="389"/>
        <v>28</v>
      </c>
      <c r="N78" s="479">
        <f>IF(details!M78="","",details!M78)</f>
        <v>2</v>
      </c>
      <c r="O78" s="242">
        <f>IF(details!N78="","",details!N78)</f>
        <v>70</v>
      </c>
      <c r="P78" s="151">
        <f t="shared" si="390"/>
        <v>100</v>
      </c>
      <c r="Q78" s="242">
        <f>IF(details!O78="","",details!O78)</f>
        <v>100</v>
      </c>
      <c r="R78" s="298">
        <f t="shared" si="391"/>
        <v>200</v>
      </c>
      <c r="S78" s="310">
        <f t="shared" si="392"/>
        <v>0</v>
      </c>
      <c r="T78" s="61">
        <f t="shared" si="314"/>
        <v>200</v>
      </c>
      <c r="U78" s="310" t="str">
        <f t="shared" si="324"/>
        <v/>
      </c>
      <c r="V78" s="310" t="str">
        <f t="shared" si="315"/>
        <v>P</v>
      </c>
      <c r="W78" s="310" t="str">
        <f t="shared" si="325"/>
        <v>D</v>
      </c>
      <c r="X78" s="242">
        <f>IF(details!P78="","",details!P78)</f>
        <v>10</v>
      </c>
      <c r="Y78" s="242">
        <f>IF(details!Q78="","",details!Q78)</f>
        <v>10</v>
      </c>
      <c r="Z78" s="242">
        <f>IF(details!R78="","",details!R78)</f>
        <v>8</v>
      </c>
      <c r="AA78" s="151">
        <f t="shared" si="393"/>
        <v>28</v>
      </c>
      <c r="AB78" s="479">
        <f>IF(details!S78="","",details!S78)</f>
        <v>2</v>
      </c>
      <c r="AC78" s="242">
        <f>IF(details!T78="","",details!T78)</f>
        <v>70</v>
      </c>
      <c r="AD78" s="151">
        <f t="shared" si="394"/>
        <v>100</v>
      </c>
      <c r="AE78" s="242">
        <f>IF(details!U78="","",details!U78)</f>
        <v>100</v>
      </c>
      <c r="AF78" s="298">
        <f t="shared" si="395"/>
        <v>200</v>
      </c>
      <c r="AG78" s="310">
        <f t="shared" si="396"/>
        <v>0</v>
      </c>
      <c r="AH78" s="61">
        <f t="shared" si="316"/>
        <v>200</v>
      </c>
      <c r="AI78" s="310" t="str">
        <f t="shared" si="326"/>
        <v/>
      </c>
      <c r="AJ78" s="310" t="str">
        <f t="shared" si="397"/>
        <v>P</v>
      </c>
      <c r="AK78" s="310" t="str">
        <f t="shared" si="398"/>
        <v>D</v>
      </c>
      <c r="AL78" s="242" t="str">
        <f>IF(details!V78="","",details!V78)</f>
        <v>b</v>
      </c>
      <c r="AM78" s="83" t="str">
        <f t="shared" si="399"/>
        <v>PHYSICS</v>
      </c>
      <c r="AN78" s="242">
        <f>IF(details!W78="","",details!W78)</f>
        <v>10</v>
      </c>
      <c r="AO78" s="242">
        <f>IF(details!X78="","",details!X78)</f>
        <v>10</v>
      </c>
      <c r="AP78" s="242">
        <f>IF(details!Y78="","",details!Y78)</f>
        <v>9</v>
      </c>
      <c r="AQ78" s="151">
        <f t="shared" si="400"/>
        <v>29</v>
      </c>
      <c r="AR78" s="479">
        <f>IF(details!Z78="","",details!Z78)</f>
        <v>1</v>
      </c>
      <c r="AS78" s="242">
        <f>IF(details!AA78="","",details!AA78)</f>
        <v>30</v>
      </c>
      <c r="AT78" s="242">
        <f>IF(details!AB78="","",details!AB78)</f>
        <v>20</v>
      </c>
      <c r="AU78" s="151">
        <f t="shared" si="401"/>
        <v>50</v>
      </c>
      <c r="AV78" s="482">
        <f t="shared" si="317"/>
        <v>60</v>
      </c>
      <c r="AW78" s="482">
        <f t="shared" si="318"/>
        <v>80</v>
      </c>
      <c r="AX78" s="242">
        <f>IF(details!AC78="","",details!AC78)</f>
        <v>70</v>
      </c>
      <c r="AY78" s="242">
        <f>IF(details!AD78="","",details!AD78)</f>
        <v>30</v>
      </c>
      <c r="AZ78" s="151">
        <f t="shared" si="402"/>
        <v>100</v>
      </c>
      <c r="BA78" s="151">
        <f t="shared" si="403"/>
        <v>130</v>
      </c>
      <c r="BB78" s="151">
        <f t="shared" si="404"/>
        <v>50</v>
      </c>
      <c r="BC78" s="304">
        <f t="shared" si="405"/>
        <v>180</v>
      </c>
      <c r="BD78" s="263">
        <f t="shared" si="319"/>
        <v>0</v>
      </c>
      <c r="BE78" s="310">
        <f t="shared" si="320"/>
        <v>0</v>
      </c>
      <c r="BF78" s="61">
        <f t="shared" si="296"/>
        <v>70</v>
      </c>
      <c r="BG78" s="61">
        <f t="shared" si="406"/>
        <v>30</v>
      </c>
      <c r="BH78" s="61">
        <f t="shared" si="407"/>
        <v>20</v>
      </c>
      <c r="BI78" s="61">
        <f t="shared" si="297"/>
        <v>150</v>
      </c>
      <c r="BJ78" s="61">
        <f t="shared" si="298"/>
        <v>50</v>
      </c>
      <c r="BK78" s="263">
        <f t="shared" si="299"/>
        <v>200</v>
      </c>
      <c r="BL78" s="310" t="str">
        <f t="shared" si="300"/>
        <v/>
      </c>
      <c r="BM78" s="61" t="str">
        <f t="shared" si="301"/>
        <v>P</v>
      </c>
      <c r="BN78" s="61" t="str">
        <f t="shared" si="302"/>
        <v>P</v>
      </c>
      <c r="BO78" s="310" t="str">
        <f t="shared" si="303"/>
        <v>D</v>
      </c>
      <c r="BP78" s="242" t="str">
        <f>IF(details!AE78="","",details!AE78)</f>
        <v>b</v>
      </c>
      <c r="BQ78" s="83" t="str">
        <f t="shared" si="408"/>
        <v>CHEMISTRY</v>
      </c>
      <c r="BR78" s="242">
        <f>IF(details!AF78="","",details!AF78)</f>
        <v>10</v>
      </c>
      <c r="BS78" s="242">
        <f>IF(details!AG78="","",details!AG78)</f>
        <v>10</v>
      </c>
      <c r="BT78" s="242">
        <f>IF(details!AH78="","",details!AH78)</f>
        <v>9</v>
      </c>
      <c r="BU78" s="151">
        <f t="shared" si="409"/>
        <v>29</v>
      </c>
      <c r="BV78" s="479">
        <f>IF(details!AI78="","",details!AI78)</f>
        <v>1</v>
      </c>
      <c r="BW78" s="242">
        <f>IF(details!AJ78="","",details!AJ78)</f>
        <v>50</v>
      </c>
      <c r="BX78" s="242">
        <f>IF(details!AK78="","",details!AK78)</f>
        <v>20</v>
      </c>
      <c r="BY78" s="151">
        <f t="shared" si="410"/>
        <v>70</v>
      </c>
      <c r="BZ78" s="482">
        <f t="shared" si="411"/>
        <v>80</v>
      </c>
      <c r="CA78" s="482">
        <f t="shared" si="412"/>
        <v>100</v>
      </c>
      <c r="CB78" s="242">
        <f>IF(details!AL78="","",details!AL78)</f>
        <v>70</v>
      </c>
      <c r="CC78" s="242">
        <f>IF(details!AM78="","",details!AM78)</f>
        <v>30</v>
      </c>
      <c r="CD78" s="151">
        <f t="shared" si="413"/>
        <v>100</v>
      </c>
      <c r="CE78" s="151">
        <f t="shared" si="414"/>
        <v>150</v>
      </c>
      <c r="CF78" s="151">
        <f t="shared" si="415"/>
        <v>50</v>
      </c>
      <c r="CG78" s="304">
        <f t="shared" si="327"/>
        <v>200</v>
      </c>
      <c r="CH78" s="263">
        <f t="shared" si="304"/>
        <v>0</v>
      </c>
      <c r="CI78" s="310">
        <f t="shared" si="305"/>
        <v>0</v>
      </c>
      <c r="CJ78" s="61">
        <f t="shared" si="306"/>
        <v>70</v>
      </c>
      <c r="CK78" s="61">
        <f t="shared" si="328"/>
        <v>30</v>
      </c>
      <c r="CL78" s="61">
        <f t="shared" si="416"/>
        <v>20</v>
      </c>
      <c r="CM78" s="61">
        <f t="shared" si="307"/>
        <v>150</v>
      </c>
      <c r="CN78" s="61">
        <f t="shared" si="308"/>
        <v>50</v>
      </c>
      <c r="CO78" s="263">
        <f t="shared" si="309"/>
        <v>200</v>
      </c>
      <c r="CP78" s="310" t="str">
        <f t="shared" si="310"/>
        <v/>
      </c>
      <c r="CQ78" s="61" t="str">
        <f t="shared" si="311"/>
        <v>P</v>
      </c>
      <c r="CR78" s="61" t="str">
        <f t="shared" si="312"/>
        <v>P</v>
      </c>
      <c r="CS78" s="310" t="str">
        <f t="shared" si="321"/>
        <v>D</v>
      </c>
      <c r="CT78" s="242" t="str">
        <f>IF(details!AN78="","",details!AN78)</f>
        <v>b</v>
      </c>
      <c r="CU78" s="83" t="str">
        <f t="shared" si="417"/>
        <v>MATHEMATICS</v>
      </c>
      <c r="CV78" s="242">
        <f>IF(details!AO78="","",details!AO78)</f>
        <v>10</v>
      </c>
      <c r="CW78" s="242">
        <f>IF(details!AP78="","",details!AP78)</f>
        <v>10</v>
      </c>
      <c r="CX78" s="242">
        <f>IF(details!AQ78="","",details!AQ78)</f>
        <v>9</v>
      </c>
      <c r="CY78" s="151">
        <f t="shared" si="418"/>
        <v>29</v>
      </c>
      <c r="CZ78" s="479">
        <f>IF(details!AR78="","",details!AR78)</f>
        <v>1</v>
      </c>
      <c r="DA78" s="242">
        <f>IF(details!AS78="","",details!AS78)</f>
        <v>70</v>
      </c>
      <c r="DB78" s="242" t="str">
        <f>IF(details!AT78="","",details!AT78)</f>
        <v/>
      </c>
      <c r="DC78" s="151">
        <f t="shared" si="419"/>
        <v>70</v>
      </c>
      <c r="DD78" s="482">
        <f t="shared" si="420"/>
        <v>100</v>
      </c>
      <c r="DE78" s="482">
        <f t="shared" si="421"/>
        <v>100</v>
      </c>
      <c r="DF78" s="242">
        <f>IF(details!AU78="","",details!AU78)</f>
        <v>18</v>
      </c>
      <c r="DG78" s="242" t="str">
        <f>IF(details!AV78="","",details!AV78)</f>
        <v/>
      </c>
      <c r="DH78" s="151">
        <f t="shared" si="422"/>
        <v>18</v>
      </c>
      <c r="DI78" s="151">
        <f t="shared" si="423"/>
        <v>118</v>
      </c>
      <c r="DJ78" s="151" t="str">
        <f t="shared" si="424"/>
        <v/>
      </c>
      <c r="DK78" s="304">
        <f t="shared" si="425"/>
        <v>118</v>
      </c>
      <c r="DL78" s="263">
        <f t="shared" si="426"/>
        <v>0</v>
      </c>
      <c r="DM78" s="310" t="str">
        <f t="shared" si="427"/>
        <v/>
      </c>
      <c r="DN78" s="61">
        <f t="shared" si="428"/>
        <v>100</v>
      </c>
      <c r="DO78" s="61" t="str">
        <f t="shared" si="322"/>
        <v/>
      </c>
      <c r="DP78" s="61" t="str">
        <f t="shared" si="323"/>
        <v/>
      </c>
      <c r="DQ78" s="61">
        <f t="shared" si="429"/>
        <v>200</v>
      </c>
      <c r="DR78" s="61" t="str">
        <f t="shared" si="430"/>
        <v/>
      </c>
      <c r="DS78" s="263">
        <f t="shared" si="329"/>
        <v>200</v>
      </c>
      <c r="DT78" s="310" t="str">
        <f t="shared" si="431"/>
        <v/>
      </c>
      <c r="DU78" s="61" t="str">
        <f t="shared" si="432"/>
        <v>S</v>
      </c>
      <c r="DV78" s="61" t="str">
        <f t="shared" si="433"/>
        <v/>
      </c>
      <c r="DW78" s="310" t="str">
        <f t="shared" si="434"/>
        <v>S</v>
      </c>
      <c r="DX78" s="61">
        <f t="shared" si="313"/>
        <v>0</v>
      </c>
      <c r="DY78" s="242" t="str">
        <f>IF(details!AW78="","",details!AW78)</f>
        <v>a</v>
      </c>
      <c r="DZ78" s="83" t="str">
        <f t="shared" si="435"/>
        <v>BIOLOGY</v>
      </c>
      <c r="EA78" s="242">
        <f>IF(details!AX78="","",details!AX78)</f>
        <v>10</v>
      </c>
      <c r="EB78" s="242">
        <f>IF(details!AY78="","",details!AY78)</f>
        <v>10</v>
      </c>
      <c r="EC78" s="242">
        <f>IF(details!AZ78="","",details!AZ78)</f>
        <v>10</v>
      </c>
      <c r="ED78" s="151">
        <f t="shared" si="436"/>
        <v>30</v>
      </c>
      <c r="EE78" s="242" t="str">
        <f>IF(details!BA78="","",details!BA78)</f>
        <v/>
      </c>
      <c r="EF78" s="242">
        <f>IF(details!BB78="","",details!BB78)</f>
        <v>50</v>
      </c>
      <c r="EG78" s="242">
        <f>IF(details!BC78="","",details!BC78)</f>
        <v>20</v>
      </c>
      <c r="EH78" s="151">
        <f t="shared" si="437"/>
        <v>70</v>
      </c>
      <c r="EI78" s="482">
        <f t="shared" si="438"/>
        <v>80</v>
      </c>
      <c r="EJ78" s="482">
        <f t="shared" si="439"/>
        <v>100</v>
      </c>
      <c r="EK78" s="242">
        <f>IF(details!BD78="","",details!BD78)</f>
        <v>70</v>
      </c>
      <c r="EL78" s="242">
        <f>IF(details!BE78="","",details!BE78)</f>
        <v>30</v>
      </c>
      <c r="EM78" s="151">
        <f t="shared" si="440"/>
        <v>100</v>
      </c>
      <c r="EN78" s="151">
        <f t="shared" si="441"/>
        <v>150</v>
      </c>
      <c r="EO78" s="151">
        <f t="shared" si="442"/>
        <v>50</v>
      </c>
      <c r="EP78" s="304">
        <f t="shared" si="443"/>
        <v>200</v>
      </c>
      <c r="EQ78" s="263">
        <f t="shared" si="444"/>
        <v>0</v>
      </c>
      <c r="ER78" s="310">
        <f t="shared" si="445"/>
        <v>0</v>
      </c>
      <c r="ES78" s="61">
        <f t="shared" si="446"/>
        <v>70</v>
      </c>
      <c r="ET78" s="61">
        <f t="shared" si="447"/>
        <v>30</v>
      </c>
      <c r="EU78" s="61">
        <f t="shared" si="448"/>
        <v>20</v>
      </c>
      <c r="EV78" s="61">
        <f t="shared" si="449"/>
        <v>150</v>
      </c>
      <c r="EW78" s="61">
        <f t="shared" si="450"/>
        <v>50</v>
      </c>
      <c r="EX78" s="263">
        <f t="shared" si="451"/>
        <v>200</v>
      </c>
      <c r="EY78" s="310"/>
      <c r="EZ78" s="61" t="str">
        <f t="shared" si="452"/>
        <v>P</v>
      </c>
      <c r="FA78" s="61" t="str">
        <f t="shared" si="453"/>
        <v>P</v>
      </c>
      <c r="FB78" s="310" t="str">
        <f t="shared" si="454"/>
        <v>I</v>
      </c>
      <c r="FC78" s="242">
        <f>IF(details!BF78="","",details!BF78)</f>
        <v>10</v>
      </c>
      <c r="FD78" s="242">
        <f>IF(details!BG78="","",details!BG78)</f>
        <v>10</v>
      </c>
      <c r="FE78" s="242">
        <f>IF(details!BH78="","",details!BH78)</f>
        <v>10</v>
      </c>
      <c r="FF78" s="151">
        <f t="shared" si="455"/>
        <v>30</v>
      </c>
      <c r="FG78" s="242">
        <f>IF(details!BI78="","",details!BI78)</f>
        <v>70</v>
      </c>
      <c r="FH78" s="151">
        <f t="shared" si="456"/>
        <v>100</v>
      </c>
      <c r="FI78" s="242">
        <f>IF(details!BJ78="","",details!BJ78)</f>
        <v>100</v>
      </c>
      <c r="FJ78" s="298">
        <f t="shared" si="457"/>
        <v>200</v>
      </c>
      <c r="FK78" s="310">
        <f t="shared" si="458"/>
        <v>0</v>
      </c>
      <c r="FL78" s="310">
        <f t="shared" si="459"/>
        <v>0</v>
      </c>
      <c r="FM78" s="61">
        <f t="shared" si="460"/>
        <v>200</v>
      </c>
      <c r="FN78" s="310" t="str">
        <f t="shared" si="461"/>
        <v/>
      </c>
      <c r="FO78" s="310" t="str">
        <f t="shared" si="330"/>
        <v>A</v>
      </c>
      <c r="FP78" s="242">
        <f>IF(details!BK78="","",details!BK78)</f>
        <v>30</v>
      </c>
      <c r="FQ78" s="242">
        <f>IF(details!BL78="","",details!BL78)</f>
        <v>30</v>
      </c>
      <c r="FR78" s="242">
        <f>IF(details!BM78="","",details!BM78)</f>
        <v>40</v>
      </c>
      <c r="FS78" s="298">
        <f t="shared" si="462"/>
        <v>100</v>
      </c>
      <c r="FT78" s="310">
        <f t="shared" si="463"/>
        <v>0</v>
      </c>
      <c r="FU78" s="310">
        <f t="shared" si="464"/>
        <v>0</v>
      </c>
      <c r="FV78" s="61">
        <f t="shared" si="465"/>
        <v>100</v>
      </c>
      <c r="FW78" s="310" t="str">
        <f t="shared" si="466"/>
        <v/>
      </c>
      <c r="FX78" s="310" t="str">
        <f t="shared" si="331"/>
        <v>A</v>
      </c>
      <c r="FY78" s="310" t="str">
        <f t="shared" si="332"/>
        <v>D</v>
      </c>
      <c r="FZ78" s="310" t="str">
        <f t="shared" si="333"/>
        <v>D</v>
      </c>
      <c r="GA78" s="310" t="str">
        <f t="shared" si="334"/>
        <v>D</v>
      </c>
      <c r="GB78" s="310" t="str">
        <f t="shared" si="335"/>
        <v>D</v>
      </c>
      <c r="GC78" s="310" t="str">
        <f t="shared" si="336"/>
        <v>S</v>
      </c>
      <c r="GD78" s="310">
        <f t="shared" si="467"/>
        <v>0</v>
      </c>
      <c r="GE78" s="310">
        <f t="shared" si="468"/>
        <v>1</v>
      </c>
      <c r="GF78" s="310">
        <f t="shared" si="469"/>
        <v>0</v>
      </c>
      <c r="GG78" s="310">
        <f t="shared" si="470"/>
        <v>0</v>
      </c>
      <c r="GH78" s="310">
        <f t="shared" si="471"/>
        <v>0</v>
      </c>
      <c r="GI78" s="310" t="str">
        <f t="shared" si="472"/>
        <v/>
      </c>
      <c r="GJ78" s="69" t="str">
        <f t="shared" si="337"/>
        <v>SUPPL.</v>
      </c>
      <c r="GK78" s="63" t="str">
        <f>IF(details!CB78="","",details!CB78)</f>
        <v/>
      </c>
      <c r="GL78" s="64">
        <f>IF(details!CC78="","",details!CC78)</f>
        <v>34</v>
      </c>
      <c r="GM78" s="63" t="str">
        <f>IF(details!CJ78="","",details!CJ78)</f>
        <v/>
      </c>
      <c r="GN78" s="64">
        <f>IF(details!CK78="","",details!CK78)</f>
        <v>24</v>
      </c>
      <c r="GO78" s="63">
        <f>IF(details!CR78="","",details!CR78)</f>
        <v>88</v>
      </c>
      <c r="GP78" s="64" t="str">
        <f>IF(details!CS78="","",details!CS78)</f>
        <v/>
      </c>
      <c r="GQ78" s="63">
        <f>IF(details!CZ78="","",details!CZ78)</f>
        <v>240</v>
      </c>
      <c r="GR78" s="64" t="str">
        <f>IF(details!DA78="","",details!DA78)</f>
        <v/>
      </c>
      <c r="GS78" s="63">
        <f>IF(details!DH78="","",details!DH78)</f>
        <v>340</v>
      </c>
      <c r="GT78" s="64" t="str">
        <f>IF(details!DI78="","",details!DI78)</f>
        <v/>
      </c>
      <c r="GU78" s="274" t="str">
        <f t="shared" si="477"/>
        <v/>
      </c>
      <c r="GV78" s="242" t="str">
        <f t="shared" si="338"/>
        <v>D</v>
      </c>
      <c r="GW78" s="242" t="str">
        <f t="shared" si="473"/>
        <v/>
      </c>
      <c r="GX78" s="353" t="str">
        <f t="shared" si="339"/>
        <v/>
      </c>
      <c r="GY78" s="242" t="str">
        <f t="shared" si="340"/>
        <v>D</v>
      </c>
      <c r="GZ78" s="72" t="str">
        <f t="shared" si="474"/>
        <v/>
      </c>
      <c r="HA78" s="353" t="str">
        <f t="shared" si="341"/>
        <v/>
      </c>
      <c r="HB78" s="73" t="str">
        <f t="shared" si="342"/>
        <v>D</v>
      </c>
      <c r="HC78" s="242" t="str">
        <f t="shared" si="343"/>
        <v/>
      </c>
      <c r="HD78" s="242" t="str">
        <f t="shared" si="344"/>
        <v>D</v>
      </c>
      <c r="HE78" s="242" t="str">
        <f t="shared" si="345"/>
        <v/>
      </c>
      <c r="HF78" s="242" t="str">
        <f t="shared" si="346"/>
        <v/>
      </c>
      <c r="HG78" s="276" t="str">
        <f t="shared" si="347"/>
        <v/>
      </c>
      <c r="HH78" s="242" t="str">
        <f t="shared" si="348"/>
        <v/>
      </c>
      <c r="HI78" s="242" t="str">
        <f t="shared" si="349"/>
        <v/>
      </c>
      <c r="HJ78" s="242" t="str">
        <f t="shared" si="350"/>
        <v/>
      </c>
      <c r="HK78" s="242" t="str">
        <f t="shared" si="351"/>
        <v/>
      </c>
      <c r="HL78" s="353" t="str">
        <f t="shared" si="352"/>
        <v/>
      </c>
      <c r="HM78" s="73" t="str">
        <f t="shared" si="353"/>
        <v>D</v>
      </c>
      <c r="HN78" s="242" t="str">
        <f t="shared" si="354"/>
        <v/>
      </c>
      <c r="HO78" s="242" t="str">
        <f t="shared" si="355"/>
        <v>D</v>
      </c>
      <c r="HP78" s="242" t="str">
        <f t="shared" si="356"/>
        <v/>
      </c>
      <c r="HQ78" s="242" t="str">
        <f t="shared" si="357"/>
        <v/>
      </c>
      <c r="HR78" s="354" t="str">
        <f t="shared" si="358"/>
        <v/>
      </c>
      <c r="HS78" s="302" t="str">
        <f t="shared" si="359"/>
        <v/>
      </c>
      <c r="HT78" s="242" t="str">
        <f t="shared" si="360"/>
        <v/>
      </c>
      <c r="HU78" s="242" t="str">
        <f t="shared" si="361"/>
        <v/>
      </c>
      <c r="HV78" s="242" t="str">
        <f t="shared" si="362"/>
        <v/>
      </c>
      <c r="HW78" s="353" t="str">
        <f t="shared" si="363"/>
        <v/>
      </c>
      <c r="HX78" s="73" t="str">
        <f t="shared" si="364"/>
        <v>S</v>
      </c>
      <c r="HY78" s="242" t="str">
        <f t="shared" si="365"/>
        <v/>
      </c>
      <c r="HZ78" s="242" t="str">
        <f t="shared" si="366"/>
        <v>S</v>
      </c>
      <c r="IA78" s="242" t="str">
        <f t="shared" si="367"/>
        <v/>
      </c>
      <c r="IB78" s="242" t="str">
        <f t="shared" si="368"/>
        <v/>
      </c>
      <c r="IC78" s="242" t="str">
        <f t="shared" si="369"/>
        <v/>
      </c>
      <c r="ID78" s="242" t="str">
        <f t="shared" si="370"/>
        <v/>
      </c>
      <c r="IE78" s="242" t="str">
        <f t="shared" si="371"/>
        <v/>
      </c>
      <c r="IF78" s="242" t="str">
        <f t="shared" si="372"/>
        <v/>
      </c>
      <c r="IG78" s="242" t="str">
        <f t="shared" si="373"/>
        <v/>
      </c>
      <c r="IH78" s="353" t="str">
        <f t="shared" si="374"/>
        <v/>
      </c>
      <c r="II78" s="242" t="str">
        <f t="shared" si="375"/>
        <v>A</v>
      </c>
      <c r="IJ78" s="242" t="str">
        <f t="shared" si="376"/>
        <v>A</v>
      </c>
      <c r="IK78" s="242" t="str">
        <f t="shared" si="377"/>
        <v xml:space="preserve">    </v>
      </c>
      <c r="IL78" s="242" t="str">
        <f t="shared" si="378"/>
        <v xml:space="preserve">    MATHEMATICS</v>
      </c>
      <c r="IM78" s="242" t="str">
        <f t="shared" si="379"/>
        <v xml:space="preserve">    </v>
      </c>
      <c r="IN78" s="242" t="str">
        <f t="shared" si="380"/>
        <v xml:space="preserve">        </v>
      </c>
      <c r="IO78" s="242" t="str">
        <f t="shared" si="381"/>
        <v xml:space="preserve">HINDI COMPULSORY  PHYSICS CHEMISTRY </v>
      </c>
      <c r="IP78" s="242" t="str">
        <f t="shared" si="382"/>
        <v>SUPPL.</v>
      </c>
      <c r="IQ78" s="62">
        <f t="shared" si="475"/>
        <v>898</v>
      </c>
      <c r="IR78" s="68">
        <f t="shared" si="383"/>
        <v>89.8</v>
      </c>
      <c r="IS78" s="242" t="str">
        <f t="shared" si="384"/>
        <v/>
      </c>
      <c r="IT78" s="70" t="str">
        <f t="shared" si="385"/>
        <v/>
      </c>
      <c r="IU78" s="71" t="str" cm="1">
        <f t="array" ref="IU78">IF(IT78="","",SUMPRODUCT((IT78&lt;IT$9:IT$108)/COUNTIF(IT$9:IT$108,IT$9:IT$108)))</f>
        <v/>
      </c>
      <c r="IV78" s="242" t="str">
        <f>IF(OR(IP78="SUPPL.",IP78="RE-EXAM."),'result subject-wise'!AR78,IP78)</f>
        <v/>
      </c>
      <c r="IW78" s="355" t="str">
        <f t="shared" si="386"/>
        <v/>
      </c>
      <c r="IX78" s="356">
        <f t="shared" si="387"/>
        <v>89.8</v>
      </c>
      <c r="IY78" s="242" t="str">
        <f t="shared" si="388"/>
        <v/>
      </c>
      <c r="IZ78" s="240"/>
      <c r="JA78" s="276" t="str">
        <f t="shared" si="476"/>
        <v/>
      </c>
      <c r="JB78" s="357" t="str">
        <f>'full report'!Y1949</f>
        <v/>
      </c>
      <c r="JC78" s="352"/>
      <c r="JD78"/>
      <c r="JE78" s="359"/>
      <c r="JF78" s="359"/>
      <c r="JG78" s="359"/>
      <c r="JI78" s="359"/>
      <c r="JJ78" s="359"/>
      <c r="JK78" s="359"/>
      <c r="JL78" s="359"/>
      <c r="JM78" s="359"/>
      <c r="JN78" s="359"/>
      <c r="JO78" s="359"/>
      <c r="JP78" s="359"/>
      <c r="JQ78" s="359"/>
      <c r="JR78" s="359"/>
    </row>
    <row r="79" spans="1:278" s="276" customFormat="1" ht="13" customHeight="1">
      <c r="A79" s="313" t="str">
        <f>IF(details!A79="","",details!A79)</f>
        <v/>
      </c>
      <c r="B79" s="55" t="str">
        <f>IF(details!B79="","",details!B79)</f>
        <v/>
      </c>
      <c r="C79" s="55" t="str">
        <f>IF(details!C79="","",details!C79)</f>
        <v/>
      </c>
      <c r="D79" s="55" t="str">
        <f>IF(details!D79="","",details!D79)</f>
        <v/>
      </c>
      <c r="E79" s="300">
        <f>IF(details!E79="","",details!E79)</f>
        <v>11171</v>
      </c>
      <c r="F79" s="66" t="str">
        <f>IF(details!F79="","",details!F79)</f>
        <v/>
      </c>
      <c r="G79" s="77" t="str">
        <f>IF(details!G79="","",details!G79)</f>
        <v>A 071</v>
      </c>
      <c r="H79" s="77" t="str">
        <f>IF(details!H79="","",details!H79)</f>
        <v>B 071</v>
      </c>
      <c r="I79" s="77" t="str">
        <f>IF(details!I79="","",details!I79)</f>
        <v>C 071</v>
      </c>
      <c r="J79" s="242">
        <f>IF(details!J79="","",details!J79)</f>
        <v>10</v>
      </c>
      <c r="K79" s="242">
        <f>IF(details!K79="","",details!K79)</f>
        <v>10</v>
      </c>
      <c r="L79" s="242">
        <f>IF(details!L79="","",details!L79)</f>
        <v>8</v>
      </c>
      <c r="M79" s="151">
        <f t="shared" si="389"/>
        <v>28</v>
      </c>
      <c r="N79" s="479">
        <f>IF(details!M79="","",details!M79)</f>
        <v>2</v>
      </c>
      <c r="O79" s="242">
        <f>IF(details!N79="","",details!N79)</f>
        <v>70</v>
      </c>
      <c r="P79" s="151">
        <f t="shared" si="390"/>
        <v>100</v>
      </c>
      <c r="Q79" s="242">
        <f>IF(details!O79="","",details!O79)</f>
        <v>100</v>
      </c>
      <c r="R79" s="298">
        <f t="shared" si="391"/>
        <v>200</v>
      </c>
      <c r="S79" s="310">
        <f t="shared" si="392"/>
        <v>0</v>
      </c>
      <c r="T79" s="61">
        <f t="shared" si="314"/>
        <v>200</v>
      </c>
      <c r="U79" s="310" t="str">
        <f t="shared" si="324"/>
        <v/>
      </c>
      <c r="V79" s="310" t="str">
        <f t="shared" si="315"/>
        <v>P</v>
      </c>
      <c r="W79" s="310" t="str">
        <f t="shared" si="325"/>
        <v>D</v>
      </c>
      <c r="X79" s="242">
        <f>IF(details!P79="","",details!P79)</f>
        <v>10</v>
      </c>
      <c r="Y79" s="242">
        <f>IF(details!Q79="","",details!Q79)</f>
        <v>10</v>
      </c>
      <c r="Z79" s="242">
        <f>IF(details!R79="","",details!R79)</f>
        <v>8</v>
      </c>
      <c r="AA79" s="151">
        <f t="shared" si="393"/>
        <v>28</v>
      </c>
      <c r="AB79" s="479">
        <f>IF(details!S79="","",details!S79)</f>
        <v>2</v>
      </c>
      <c r="AC79" s="242">
        <f>IF(details!T79="","",details!T79)</f>
        <v>70</v>
      </c>
      <c r="AD79" s="151">
        <f t="shared" si="394"/>
        <v>100</v>
      </c>
      <c r="AE79" s="242">
        <f>IF(details!U79="","",details!U79)</f>
        <v>100</v>
      </c>
      <c r="AF79" s="298">
        <f t="shared" si="395"/>
        <v>200</v>
      </c>
      <c r="AG79" s="310">
        <f t="shared" si="396"/>
        <v>0</v>
      </c>
      <c r="AH79" s="61">
        <f t="shared" si="316"/>
        <v>200</v>
      </c>
      <c r="AI79" s="310" t="str">
        <f t="shared" si="326"/>
        <v/>
      </c>
      <c r="AJ79" s="310" t="str">
        <f t="shared" si="397"/>
        <v>P</v>
      </c>
      <c r="AK79" s="310" t="str">
        <f t="shared" si="398"/>
        <v>D</v>
      </c>
      <c r="AL79" s="242" t="str">
        <f>IF(details!V79="","",details!V79)</f>
        <v>b</v>
      </c>
      <c r="AM79" s="83" t="str">
        <f t="shared" si="399"/>
        <v>PHYSICS</v>
      </c>
      <c r="AN79" s="242">
        <f>IF(details!W79="","",details!W79)</f>
        <v>10</v>
      </c>
      <c r="AO79" s="242">
        <f>IF(details!X79="","",details!X79)</f>
        <v>10</v>
      </c>
      <c r="AP79" s="242">
        <f>IF(details!Y79="","",details!Y79)</f>
        <v>9</v>
      </c>
      <c r="AQ79" s="151">
        <f t="shared" si="400"/>
        <v>29</v>
      </c>
      <c r="AR79" s="479">
        <f>IF(details!Z79="","",details!Z79)</f>
        <v>1</v>
      </c>
      <c r="AS79" s="242">
        <f>IF(details!AA79="","",details!AA79)</f>
        <v>30</v>
      </c>
      <c r="AT79" s="242">
        <f>IF(details!AB79="","",details!AB79)</f>
        <v>20</v>
      </c>
      <c r="AU79" s="151">
        <f t="shared" si="401"/>
        <v>50</v>
      </c>
      <c r="AV79" s="482">
        <f t="shared" si="317"/>
        <v>60</v>
      </c>
      <c r="AW79" s="482">
        <f t="shared" si="318"/>
        <v>80</v>
      </c>
      <c r="AX79" s="242">
        <f>IF(details!AC79="","",details!AC79)</f>
        <v>70</v>
      </c>
      <c r="AY79" s="242">
        <f>IF(details!AD79="","",details!AD79)</f>
        <v>30</v>
      </c>
      <c r="AZ79" s="151">
        <f t="shared" si="402"/>
        <v>100</v>
      </c>
      <c r="BA79" s="151">
        <f t="shared" si="403"/>
        <v>130</v>
      </c>
      <c r="BB79" s="151">
        <f t="shared" si="404"/>
        <v>50</v>
      </c>
      <c r="BC79" s="304">
        <f t="shared" si="405"/>
        <v>180</v>
      </c>
      <c r="BD79" s="263">
        <f t="shared" si="319"/>
        <v>0</v>
      </c>
      <c r="BE79" s="310">
        <f t="shared" si="320"/>
        <v>0</v>
      </c>
      <c r="BF79" s="61">
        <f t="shared" si="296"/>
        <v>70</v>
      </c>
      <c r="BG79" s="61">
        <f t="shared" si="406"/>
        <v>30</v>
      </c>
      <c r="BH79" s="61">
        <f t="shared" si="407"/>
        <v>20</v>
      </c>
      <c r="BI79" s="61">
        <f t="shared" si="297"/>
        <v>150</v>
      </c>
      <c r="BJ79" s="61">
        <f t="shared" si="298"/>
        <v>50</v>
      </c>
      <c r="BK79" s="263">
        <f t="shared" si="299"/>
        <v>200</v>
      </c>
      <c r="BL79" s="310" t="str">
        <f t="shared" si="300"/>
        <v/>
      </c>
      <c r="BM79" s="61" t="str">
        <f t="shared" si="301"/>
        <v>P</v>
      </c>
      <c r="BN79" s="61" t="str">
        <f t="shared" si="302"/>
        <v>P</v>
      </c>
      <c r="BO79" s="310" t="str">
        <f t="shared" si="303"/>
        <v>D</v>
      </c>
      <c r="BP79" s="242" t="str">
        <f>IF(details!AE79="","",details!AE79)</f>
        <v>b</v>
      </c>
      <c r="BQ79" s="83" t="str">
        <f t="shared" si="408"/>
        <v>CHEMISTRY</v>
      </c>
      <c r="BR79" s="242">
        <f>IF(details!AF79="","",details!AF79)</f>
        <v>10</v>
      </c>
      <c r="BS79" s="242">
        <f>IF(details!AG79="","",details!AG79)</f>
        <v>10</v>
      </c>
      <c r="BT79" s="242">
        <f>IF(details!AH79="","",details!AH79)</f>
        <v>9</v>
      </c>
      <c r="BU79" s="151">
        <f t="shared" si="409"/>
        <v>29</v>
      </c>
      <c r="BV79" s="479">
        <f>IF(details!AI79="","",details!AI79)</f>
        <v>1</v>
      </c>
      <c r="BW79" s="242">
        <f>IF(details!AJ79="","",details!AJ79)</f>
        <v>50</v>
      </c>
      <c r="BX79" s="242">
        <f>IF(details!AK79="","",details!AK79)</f>
        <v>20</v>
      </c>
      <c r="BY79" s="151">
        <f t="shared" si="410"/>
        <v>70</v>
      </c>
      <c r="BZ79" s="482">
        <f t="shared" si="411"/>
        <v>80</v>
      </c>
      <c r="CA79" s="482">
        <f t="shared" si="412"/>
        <v>100</v>
      </c>
      <c r="CB79" s="242">
        <f>IF(details!AL79="","",details!AL79)</f>
        <v>70</v>
      </c>
      <c r="CC79" s="242">
        <f>IF(details!AM79="","",details!AM79)</f>
        <v>30</v>
      </c>
      <c r="CD79" s="151">
        <f t="shared" si="413"/>
        <v>100</v>
      </c>
      <c r="CE79" s="151">
        <f t="shared" si="414"/>
        <v>150</v>
      </c>
      <c r="CF79" s="151">
        <f t="shared" si="415"/>
        <v>50</v>
      </c>
      <c r="CG79" s="304">
        <f t="shared" si="327"/>
        <v>200</v>
      </c>
      <c r="CH79" s="263">
        <f t="shared" si="304"/>
        <v>0</v>
      </c>
      <c r="CI79" s="310">
        <f t="shared" si="305"/>
        <v>0</v>
      </c>
      <c r="CJ79" s="61">
        <f t="shared" si="306"/>
        <v>70</v>
      </c>
      <c r="CK79" s="61">
        <f t="shared" si="328"/>
        <v>30</v>
      </c>
      <c r="CL79" s="61">
        <f t="shared" si="416"/>
        <v>20</v>
      </c>
      <c r="CM79" s="61">
        <f t="shared" si="307"/>
        <v>150</v>
      </c>
      <c r="CN79" s="61">
        <f t="shared" si="308"/>
        <v>50</v>
      </c>
      <c r="CO79" s="263">
        <f t="shared" si="309"/>
        <v>200</v>
      </c>
      <c r="CP79" s="310" t="str">
        <f t="shared" si="310"/>
        <v/>
      </c>
      <c r="CQ79" s="61" t="str">
        <f t="shared" si="311"/>
        <v>P</v>
      </c>
      <c r="CR79" s="61" t="str">
        <f t="shared" si="312"/>
        <v>P</v>
      </c>
      <c r="CS79" s="310" t="str">
        <f t="shared" si="321"/>
        <v>D</v>
      </c>
      <c r="CT79" s="242" t="str">
        <f>IF(details!AN79="","",details!AN79)</f>
        <v>b</v>
      </c>
      <c r="CU79" s="83" t="str">
        <f t="shared" si="417"/>
        <v>MATHEMATICS</v>
      </c>
      <c r="CV79" s="242">
        <f>IF(details!AO79="","",details!AO79)</f>
        <v>10</v>
      </c>
      <c r="CW79" s="242">
        <f>IF(details!AP79="","",details!AP79)</f>
        <v>10</v>
      </c>
      <c r="CX79" s="242">
        <f>IF(details!AQ79="","",details!AQ79)</f>
        <v>9</v>
      </c>
      <c r="CY79" s="151">
        <f t="shared" si="418"/>
        <v>29</v>
      </c>
      <c r="CZ79" s="479">
        <f>IF(details!AR79="","",details!AR79)</f>
        <v>1</v>
      </c>
      <c r="DA79" s="242">
        <f>IF(details!AS79="","",details!AS79)</f>
        <v>70</v>
      </c>
      <c r="DB79" s="242" t="str">
        <f>IF(details!AT79="","",details!AT79)</f>
        <v/>
      </c>
      <c r="DC79" s="151">
        <f t="shared" si="419"/>
        <v>70</v>
      </c>
      <c r="DD79" s="482">
        <f t="shared" si="420"/>
        <v>100</v>
      </c>
      <c r="DE79" s="482">
        <f t="shared" si="421"/>
        <v>100</v>
      </c>
      <c r="DF79" s="242">
        <f>IF(details!AU79="","",details!AU79)</f>
        <v>18</v>
      </c>
      <c r="DG79" s="242" t="str">
        <f>IF(details!AV79="","",details!AV79)</f>
        <v/>
      </c>
      <c r="DH79" s="151">
        <f t="shared" si="422"/>
        <v>18</v>
      </c>
      <c r="DI79" s="151">
        <f t="shared" si="423"/>
        <v>118</v>
      </c>
      <c r="DJ79" s="151" t="str">
        <f t="shared" si="424"/>
        <v/>
      </c>
      <c r="DK79" s="304">
        <f t="shared" si="425"/>
        <v>118</v>
      </c>
      <c r="DL79" s="263">
        <f t="shared" si="426"/>
        <v>0</v>
      </c>
      <c r="DM79" s="310" t="str">
        <f t="shared" si="427"/>
        <v/>
      </c>
      <c r="DN79" s="61">
        <f t="shared" si="428"/>
        <v>100</v>
      </c>
      <c r="DO79" s="61" t="str">
        <f t="shared" si="322"/>
        <v/>
      </c>
      <c r="DP79" s="61" t="str">
        <f t="shared" si="323"/>
        <v/>
      </c>
      <c r="DQ79" s="61">
        <f t="shared" si="429"/>
        <v>200</v>
      </c>
      <c r="DR79" s="61" t="str">
        <f t="shared" si="430"/>
        <v/>
      </c>
      <c r="DS79" s="263">
        <f t="shared" si="329"/>
        <v>200</v>
      </c>
      <c r="DT79" s="310" t="str">
        <f t="shared" si="431"/>
        <v/>
      </c>
      <c r="DU79" s="61" t="str">
        <f t="shared" si="432"/>
        <v>S</v>
      </c>
      <c r="DV79" s="61" t="str">
        <f t="shared" si="433"/>
        <v/>
      </c>
      <c r="DW79" s="310" t="str">
        <f t="shared" si="434"/>
        <v>S</v>
      </c>
      <c r="DX79" s="61">
        <f t="shared" si="313"/>
        <v>0</v>
      </c>
      <c r="DY79" s="242" t="str">
        <f>IF(details!AW79="","",details!AW79)</f>
        <v>a</v>
      </c>
      <c r="DZ79" s="83" t="str">
        <f t="shared" si="435"/>
        <v>BIOLOGY</v>
      </c>
      <c r="EA79" s="242">
        <f>IF(details!AX79="","",details!AX79)</f>
        <v>10</v>
      </c>
      <c r="EB79" s="242">
        <f>IF(details!AY79="","",details!AY79)</f>
        <v>10</v>
      </c>
      <c r="EC79" s="242">
        <f>IF(details!AZ79="","",details!AZ79)</f>
        <v>10</v>
      </c>
      <c r="ED79" s="151">
        <f t="shared" si="436"/>
        <v>30</v>
      </c>
      <c r="EE79" s="242" t="str">
        <f>IF(details!BA79="","",details!BA79)</f>
        <v/>
      </c>
      <c r="EF79" s="242">
        <f>IF(details!BB79="","",details!BB79)</f>
        <v>50</v>
      </c>
      <c r="EG79" s="242">
        <f>IF(details!BC79="","",details!BC79)</f>
        <v>20</v>
      </c>
      <c r="EH79" s="151">
        <f t="shared" si="437"/>
        <v>70</v>
      </c>
      <c r="EI79" s="482">
        <f t="shared" si="438"/>
        <v>80</v>
      </c>
      <c r="EJ79" s="482">
        <f t="shared" si="439"/>
        <v>100</v>
      </c>
      <c r="EK79" s="242">
        <f>IF(details!BD79="","",details!BD79)</f>
        <v>70</v>
      </c>
      <c r="EL79" s="242">
        <f>IF(details!BE79="","",details!BE79)</f>
        <v>30</v>
      </c>
      <c r="EM79" s="151">
        <f t="shared" si="440"/>
        <v>100</v>
      </c>
      <c r="EN79" s="151">
        <f t="shared" si="441"/>
        <v>150</v>
      </c>
      <c r="EO79" s="151">
        <f t="shared" si="442"/>
        <v>50</v>
      </c>
      <c r="EP79" s="304">
        <f t="shared" si="443"/>
        <v>200</v>
      </c>
      <c r="EQ79" s="263">
        <f t="shared" si="444"/>
        <v>0</v>
      </c>
      <c r="ER79" s="310">
        <f t="shared" si="445"/>
        <v>0</v>
      </c>
      <c r="ES79" s="61">
        <f t="shared" si="446"/>
        <v>70</v>
      </c>
      <c r="ET79" s="61">
        <f t="shared" si="447"/>
        <v>30</v>
      </c>
      <c r="EU79" s="61">
        <f t="shared" si="448"/>
        <v>20</v>
      </c>
      <c r="EV79" s="61">
        <f t="shared" si="449"/>
        <v>150</v>
      </c>
      <c r="EW79" s="61">
        <f t="shared" si="450"/>
        <v>50</v>
      </c>
      <c r="EX79" s="263">
        <f t="shared" si="451"/>
        <v>200</v>
      </c>
      <c r="EY79" s="310"/>
      <c r="EZ79" s="61" t="str">
        <f t="shared" si="452"/>
        <v>P</v>
      </c>
      <c r="FA79" s="61" t="str">
        <f t="shared" si="453"/>
        <v>P</v>
      </c>
      <c r="FB79" s="310" t="str">
        <f t="shared" si="454"/>
        <v>I</v>
      </c>
      <c r="FC79" s="242">
        <f>IF(details!BF79="","",details!BF79)</f>
        <v>10</v>
      </c>
      <c r="FD79" s="242">
        <f>IF(details!BG79="","",details!BG79)</f>
        <v>10</v>
      </c>
      <c r="FE79" s="242">
        <f>IF(details!BH79="","",details!BH79)</f>
        <v>10</v>
      </c>
      <c r="FF79" s="151">
        <f t="shared" si="455"/>
        <v>30</v>
      </c>
      <c r="FG79" s="242">
        <f>IF(details!BI79="","",details!BI79)</f>
        <v>70</v>
      </c>
      <c r="FH79" s="151">
        <f t="shared" si="456"/>
        <v>100</v>
      </c>
      <c r="FI79" s="242">
        <f>IF(details!BJ79="","",details!BJ79)</f>
        <v>100</v>
      </c>
      <c r="FJ79" s="298">
        <f t="shared" si="457"/>
        <v>200</v>
      </c>
      <c r="FK79" s="310">
        <f t="shared" si="458"/>
        <v>0</v>
      </c>
      <c r="FL79" s="310">
        <f t="shared" si="459"/>
        <v>0</v>
      </c>
      <c r="FM79" s="61">
        <f t="shared" si="460"/>
        <v>200</v>
      </c>
      <c r="FN79" s="310" t="str">
        <f t="shared" si="461"/>
        <v/>
      </c>
      <c r="FO79" s="310" t="str">
        <f t="shared" si="330"/>
        <v>A</v>
      </c>
      <c r="FP79" s="242">
        <f>IF(details!BK79="","",details!BK79)</f>
        <v>30</v>
      </c>
      <c r="FQ79" s="242">
        <f>IF(details!BL79="","",details!BL79)</f>
        <v>30</v>
      </c>
      <c r="FR79" s="242">
        <f>IF(details!BM79="","",details!BM79)</f>
        <v>40</v>
      </c>
      <c r="FS79" s="298">
        <f t="shared" si="462"/>
        <v>100</v>
      </c>
      <c r="FT79" s="310">
        <f t="shared" si="463"/>
        <v>0</v>
      </c>
      <c r="FU79" s="310">
        <f t="shared" si="464"/>
        <v>0</v>
      </c>
      <c r="FV79" s="61">
        <f t="shared" si="465"/>
        <v>100</v>
      </c>
      <c r="FW79" s="310" t="str">
        <f t="shared" si="466"/>
        <v/>
      </c>
      <c r="FX79" s="310" t="str">
        <f t="shared" si="331"/>
        <v>A</v>
      </c>
      <c r="FY79" s="310" t="str">
        <f t="shared" si="332"/>
        <v>D</v>
      </c>
      <c r="FZ79" s="310" t="str">
        <f t="shared" si="333"/>
        <v>D</v>
      </c>
      <c r="GA79" s="310" t="str">
        <f t="shared" si="334"/>
        <v>D</v>
      </c>
      <c r="GB79" s="310" t="str">
        <f t="shared" si="335"/>
        <v>D</v>
      </c>
      <c r="GC79" s="310" t="str">
        <f t="shared" si="336"/>
        <v>S</v>
      </c>
      <c r="GD79" s="310">
        <f t="shared" si="467"/>
        <v>0</v>
      </c>
      <c r="GE79" s="310">
        <f t="shared" si="468"/>
        <v>1</v>
      </c>
      <c r="GF79" s="310">
        <f t="shared" si="469"/>
        <v>0</v>
      </c>
      <c r="GG79" s="310">
        <f t="shared" si="470"/>
        <v>0</v>
      </c>
      <c r="GH79" s="310">
        <f t="shared" si="471"/>
        <v>0</v>
      </c>
      <c r="GI79" s="310" t="str">
        <f t="shared" si="472"/>
        <v/>
      </c>
      <c r="GJ79" s="69" t="str">
        <f t="shared" si="337"/>
        <v>SUPPL.</v>
      </c>
      <c r="GK79" s="63" t="str">
        <f>IF(details!CB79="","",details!CB79)</f>
        <v/>
      </c>
      <c r="GL79" s="64">
        <f>IF(details!CC79="","",details!CC79)</f>
        <v>34</v>
      </c>
      <c r="GM79" s="63" t="str">
        <f>IF(details!CJ79="","",details!CJ79)</f>
        <v/>
      </c>
      <c r="GN79" s="64">
        <f>IF(details!CK79="","",details!CK79)</f>
        <v>24</v>
      </c>
      <c r="GO79" s="63">
        <f>IF(details!CR79="","",details!CR79)</f>
        <v>88</v>
      </c>
      <c r="GP79" s="64" t="str">
        <f>IF(details!CS79="","",details!CS79)</f>
        <v/>
      </c>
      <c r="GQ79" s="63">
        <f>IF(details!CZ79="","",details!CZ79)</f>
        <v>240</v>
      </c>
      <c r="GR79" s="64" t="str">
        <f>IF(details!DA79="","",details!DA79)</f>
        <v/>
      </c>
      <c r="GS79" s="63">
        <f>IF(details!DH79="","",details!DH79)</f>
        <v>340</v>
      </c>
      <c r="GT79" s="64" t="str">
        <f>IF(details!DI79="","",details!DI79)</f>
        <v/>
      </c>
      <c r="GU79" s="274" t="str">
        <f t="shared" si="477"/>
        <v/>
      </c>
      <c r="GV79" s="242" t="str">
        <f t="shared" si="338"/>
        <v>D</v>
      </c>
      <c r="GW79" s="242" t="str">
        <f t="shared" si="473"/>
        <v/>
      </c>
      <c r="GX79" s="353" t="str">
        <f t="shared" si="339"/>
        <v/>
      </c>
      <c r="GY79" s="242" t="str">
        <f t="shared" si="340"/>
        <v>D</v>
      </c>
      <c r="GZ79" s="72" t="str">
        <f t="shared" si="474"/>
        <v/>
      </c>
      <c r="HA79" s="353" t="str">
        <f t="shared" si="341"/>
        <v/>
      </c>
      <c r="HB79" s="73" t="str">
        <f t="shared" si="342"/>
        <v>D</v>
      </c>
      <c r="HC79" s="242" t="str">
        <f t="shared" si="343"/>
        <v/>
      </c>
      <c r="HD79" s="242" t="str">
        <f t="shared" si="344"/>
        <v>D</v>
      </c>
      <c r="HE79" s="242" t="str">
        <f t="shared" si="345"/>
        <v/>
      </c>
      <c r="HF79" s="242" t="str">
        <f t="shared" si="346"/>
        <v/>
      </c>
      <c r="HG79" s="276" t="str">
        <f t="shared" si="347"/>
        <v/>
      </c>
      <c r="HH79" s="242" t="str">
        <f t="shared" si="348"/>
        <v/>
      </c>
      <c r="HI79" s="242" t="str">
        <f t="shared" si="349"/>
        <v/>
      </c>
      <c r="HJ79" s="242" t="str">
        <f t="shared" si="350"/>
        <v/>
      </c>
      <c r="HK79" s="242" t="str">
        <f t="shared" si="351"/>
        <v/>
      </c>
      <c r="HL79" s="353" t="str">
        <f t="shared" si="352"/>
        <v/>
      </c>
      <c r="HM79" s="73" t="str">
        <f t="shared" si="353"/>
        <v>D</v>
      </c>
      <c r="HN79" s="242" t="str">
        <f t="shared" si="354"/>
        <v/>
      </c>
      <c r="HO79" s="242" t="str">
        <f t="shared" si="355"/>
        <v>D</v>
      </c>
      <c r="HP79" s="242" t="str">
        <f t="shared" si="356"/>
        <v/>
      </c>
      <c r="HQ79" s="242" t="str">
        <f t="shared" si="357"/>
        <v/>
      </c>
      <c r="HR79" s="354" t="str">
        <f t="shared" si="358"/>
        <v/>
      </c>
      <c r="HS79" s="302" t="str">
        <f t="shared" si="359"/>
        <v/>
      </c>
      <c r="HT79" s="242" t="str">
        <f t="shared" si="360"/>
        <v/>
      </c>
      <c r="HU79" s="242" t="str">
        <f t="shared" si="361"/>
        <v/>
      </c>
      <c r="HV79" s="242" t="str">
        <f t="shared" si="362"/>
        <v/>
      </c>
      <c r="HW79" s="353" t="str">
        <f t="shared" si="363"/>
        <v/>
      </c>
      <c r="HX79" s="73" t="str">
        <f t="shared" si="364"/>
        <v>S</v>
      </c>
      <c r="HY79" s="242" t="str">
        <f t="shared" si="365"/>
        <v/>
      </c>
      <c r="HZ79" s="242" t="str">
        <f t="shared" si="366"/>
        <v>S</v>
      </c>
      <c r="IA79" s="242" t="str">
        <f t="shared" si="367"/>
        <v/>
      </c>
      <c r="IB79" s="242" t="str">
        <f t="shared" si="368"/>
        <v/>
      </c>
      <c r="IC79" s="242" t="str">
        <f t="shared" si="369"/>
        <v/>
      </c>
      <c r="ID79" s="242" t="str">
        <f t="shared" si="370"/>
        <v/>
      </c>
      <c r="IE79" s="242" t="str">
        <f t="shared" si="371"/>
        <v/>
      </c>
      <c r="IF79" s="242" t="str">
        <f t="shared" si="372"/>
        <v/>
      </c>
      <c r="IG79" s="242" t="str">
        <f t="shared" si="373"/>
        <v/>
      </c>
      <c r="IH79" s="353" t="str">
        <f t="shared" si="374"/>
        <v/>
      </c>
      <c r="II79" s="242" t="str">
        <f t="shared" si="375"/>
        <v>A</v>
      </c>
      <c r="IJ79" s="242" t="str">
        <f t="shared" si="376"/>
        <v>A</v>
      </c>
      <c r="IK79" s="242" t="str">
        <f t="shared" si="377"/>
        <v xml:space="preserve">    </v>
      </c>
      <c r="IL79" s="242" t="str">
        <f t="shared" si="378"/>
        <v xml:space="preserve">    MATHEMATICS</v>
      </c>
      <c r="IM79" s="242" t="str">
        <f t="shared" si="379"/>
        <v xml:space="preserve">    </v>
      </c>
      <c r="IN79" s="242" t="str">
        <f t="shared" si="380"/>
        <v xml:space="preserve">        </v>
      </c>
      <c r="IO79" s="242" t="str">
        <f t="shared" si="381"/>
        <v xml:space="preserve">HINDI COMPULSORY  PHYSICS CHEMISTRY </v>
      </c>
      <c r="IP79" s="242" t="str">
        <f t="shared" si="382"/>
        <v>SUPPL.</v>
      </c>
      <c r="IQ79" s="62">
        <f t="shared" si="475"/>
        <v>898</v>
      </c>
      <c r="IR79" s="68">
        <f t="shared" si="383"/>
        <v>89.8</v>
      </c>
      <c r="IS79" s="242" t="str">
        <f t="shared" si="384"/>
        <v/>
      </c>
      <c r="IT79" s="70" t="str">
        <f t="shared" si="385"/>
        <v/>
      </c>
      <c r="IU79" s="71" t="str" cm="1">
        <f t="array" ref="IU79">IF(IT79="","",SUMPRODUCT((IT79&lt;IT$9:IT$108)/COUNTIF(IT$9:IT$108,IT$9:IT$108)))</f>
        <v/>
      </c>
      <c r="IV79" s="242" t="str">
        <f>IF(OR(IP79="SUPPL.",IP79="RE-EXAM."),'result subject-wise'!AR79,IP79)</f>
        <v/>
      </c>
      <c r="IW79" s="355" t="str">
        <f t="shared" si="386"/>
        <v/>
      </c>
      <c r="IX79" s="356">
        <f t="shared" si="387"/>
        <v>89.8</v>
      </c>
      <c r="IY79" s="242" t="str">
        <f t="shared" si="388"/>
        <v/>
      </c>
      <c r="IZ79" s="240"/>
      <c r="JA79" s="276" t="str">
        <f t="shared" si="476"/>
        <v/>
      </c>
      <c r="JB79" s="357" t="str">
        <f>'full report'!Y1977</f>
        <v/>
      </c>
      <c r="JC79" s="352"/>
      <c r="JD79"/>
      <c r="JE79" s="359"/>
      <c r="JF79" s="359"/>
      <c r="JG79" s="359"/>
      <c r="JI79" s="359"/>
      <c r="JJ79" s="359"/>
      <c r="JK79" s="359"/>
      <c r="JL79" s="359"/>
      <c r="JM79" s="359"/>
      <c r="JN79" s="359"/>
      <c r="JO79" s="359"/>
      <c r="JP79" s="359"/>
      <c r="JQ79" s="359"/>
      <c r="JR79" s="359"/>
    </row>
    <row r="80" spans="1:278" s="276" customFormat="1" ht="13" customHeight="1">
      <c r="A80" s="313" t="str">
        <f>IF(details!A80="","",details!A80)</f>
        <v/>
      </c>
      <c r="B80" s="55" t="str">
        <f>IF(details!B80="","",details!B80)</f>
        <v/>
      </c>
      <c r="C80" s="55" t="str">
        <f>IF(details!C80="","",details!C80)</f>
        <v/>
      </c>
      <c r="D80" s="55" t="str">
        <f>IF(details!D80="","",details!D80)</f>
        <v/>
      </c>
      <c r="E80" s="300">
        <f>IF(details!E80="","",details!E80)</f>
        <v>11172</v>
      </c>
      <c r="F80" s="66" t="str">
        <f>IF(details!F80="","",details!F80)</f>
        <v/>
      </c>
      <c r="G80" s="77" t="str">
        <f>IF(details!G80="","",details!G80)</f>
        <v>A 072</v>
      </c>
      <c r="H80" s="77" t="str">
        <f>IF(details!H80="","",details!H80)</f>
        <v>B 072</v>
      </c>
      <c r="I80" s="77" t="str">
        <f>IF(details!I80="","",details!I80)</f>
        <v>C 072</v>
      </c>
      <c r="J80" s="242">
        <f>IF(details!J80="","",details!J80)</f>
        <v>10</v>
      </c>
      <c r="K80" s="242">
        <f>IF(details!K80="","",details!K80)</f>
        <v>10</v>
      </c>
      <c r="L80" s="242">
        <f>IF(details!L80="","",details!L80)</f>
        <v>8</v>
      </c>
      <c r="M80" s="151">
        <f t="shared" si="389"/>
        <v>28</v>
      </c>
      <c r="N80" s="479">
        <f>IF(details!M80="","",details!M80)</f>
        <v>2</v>
      </c>
      <c r="O80" s="242">
        <f>IF(details!N80="","",details!N80)</f>
        <v>70</v>
      </c>
      <c r="P80" s="151">
        <f t="shared" si="390"/>
        <v>100</v>
      </c>
      <c r="Q80" s="242">
        <f>IF(details!O80="","",details!O80)</f>
        <v>100</v>
      </c>
      <c r="R80" s="298">
        <f t="shared" si="391"/>
        <v>200</v>
      </c>
      <c r="S80" s="310">
        <f t="shared" si="392"/>
        <v>0</v>
      </c>
      <c r="T80" s="61">
        <f t="shared" si="314"/>
        <v>200</v>
      </c>
      <c r="U80" s="310" t="str">
        <f t="shared" si="324"/>
        <v/>
      </c>
      <c r="V80" s="310" t="str">
        <f t="shared" si="315"/>
        <v>P</v>
      </c>
      <c r="W80" s="310" t="str">
        <f t="shared" si="325"/>
        <v>D</v>
      </c>
      <c r="X80" s="242">
        <f>IF(details!P80="","",details!P80)</f>
        <v>10</v>
      </c>
      <c r="Y80" s="242">
        <f>IF(details!Q80="","",details!Q80)</f>
        <v>10</v>
      </c>
      <c r="Z80" s="242">
        <f>IF(details!R80="","",details!R80)</f>
        <v>8</v>
      </c>
      <c r="AA80" s="151">
        <f t="shared" si="393"/>
        <v>28</v>
      </c>
      <c r="AB80" s="479">
        <f>IF(details!S80="","",details!S80)</f>
        <v>2</v>
      </c>
      <c r="AC80" s="242">
        <f>IF(details!T80="","",details!T80)</f>
        <v>70</v>
      </c>
      <c r="AD80" s="151">
        <f t="shared" si="394"/>
        <v>100</v>
      </c>
      <c r="AE80" s="242">
        <f>IF(details!U80="","",details!U80)</f>
        <v>100</v>
      </c>
      <c r="AF80" s="298">
        <f t="shared" si="395"/>
        <v>200</v>
      </c>
      <c r="AG80" s="310">
        <f t="shared" si="396"/>
        <v>0</v>
      </c>
      <c r="AH80" s="61">
        <f t="shared" si="316"/>
        <v>200</v>
      </c>
      <c r="AI80" s="310" t="str">
        <f t="shared" si="326"/>
        <v/>
      </c>
      <c r="AJ80" s="310" t="str">
        <f t="shared" si="397"/>
        <v>P</v>
      </c>
      <c r="AK80" s="310" t="str">
        <f t="shared" si="398"/>
        <v>D</v>
      </c>
      <c r="AL80" s="242" t="str">
        <f>IF(details!V80="","",details!V80)</f>
        <v>b</v>
      </c>
      <c r="AM80" s="83" t="str">
        <f t="shared" si="399"/>
        <v>PHYSICS</v>
      </c>
      <c r="AN80" s="242">
        <f>IF(details!W80="","",details!W80)</f>
        <v>10</v>
      </c>
      <c r="AO80" s="242">
        <f>IF(details!X80="","",details!X80)</f>
        <v>10</v>
      </c>
      <c r="AP80" s="242">
        <f>IF(details!Y80="","",details!Y80)</f>
        <v>9</v>
      </c>
      <c r="AQ80" s="151">
        <f t="shared" si="400"/>
        <v>29</v>
      </c>
      <c r="AR80" s="479">
        <f>IF(details!Z80="","",details!Z80)</f>
        <v>1</v>
      </c>
      <c r="AS80" s="242">
        <f>IF(details!AA80="","",details!AA80)</f>
        <v>30</v>
      </c>
      <c r="AT80" s="242">
        <f>IF(details!AB80="","",details!AB80)</f>
        <v>20</v>
      </c>
      <c r="AU80" s="151">
        <f t="shared" si="401"/>
        <v>50</v>
      </c>
      <c r="AV80" s="482">
        <f t="shared" si="317"/>
        <v>60</v>
      </c>
      <c r="AW80" s="482">
        <f t="shared" si="318"/>
        <v>80</v>
      </c>
      <c r="AX80" s="242">
        <f>IF(details!AC80="","",details!AC80)</f>
        <v>70</v>
      </c>
      <c r="AY80" s="242">
        <f>IF(details!AD80="","",details!AD80)</f>
        <v>30</v>
      </c>
      <c r="AZ80" s="151">
        <f t="shared" si="402"/>
        <v>100</v>
      </c>
      <c r="BA80" s="151">
        <f t="shared" si="403"/>
        <v>130</v>
      </c>
      <c r="BB80" s="151">
        <f t="shared" si="404"/>
        <v>50</v>
      </c>
      <c r="BC80" s="304">
        <f t="shared" si="405"/>
        <v>180</v>
      </c>
      <c r="BD80" s="263">
        <f t="shared" si="319"/>
        <v>0</v>
      </c>
      <c r="BE80" s="310">
        <f t="shared" si="320"/>
        <v>0</v>
      </c>
      <c r="BF80" s="61">
        <f t="shared" si="296"/>
        <v>70</v>
      </c>
      <c r="BG80" s="61">
        <f t="shared" si="406"/>
        <v>30</v>
      </c>
      <c r="BH80" s="61">
        <f t="shared" si="407"/>
        <v>20</v>
      </c>
      <c r="BI80" s="61">
        <f t="shared" si="297"/>
        <v>150</v>
      </c>
      <c r="BJ80" s="61">
        <f t="shared" si="298"/>
        <v>50</v>
      </c>
      <c r="BK80" s="263">
        <f t="shared" si="299"/>
        <v>200</v>
      </c>
      <c r="BL80" s="310" t="str">
        <f t="shared" si="300"/>
        <v/>
      </c>
      <c r="BM80" s="61" t="str">
        <f t="shared" si="301"/>
        <v>P</v>
      </c>
      <c r="BN80" s="61" t="str">
        <f t="shared" si="302"/>
        <v>P</v>
      </c>
      <c r="BO80" s="310" t="str">
        <f t="shared" si="303"/>
        <v>D</v>
      </c>
      <c r="BP80" s="242" t="str">
        <f>IF(details!AE80="","",details!AE80)</f>
        <v>b</v>
      </c>
      <c r="BQ80" s="83" t="str">
        <f t="shared" si="408"/>
        <v>CHEMISTRY</v>
      </c>
      <c r="BR80" s="242">
        <f>IF(details!AF80="","",details!AF80)</f>
        <v>10</v>
      </c>
      <c r="BS80" s="242">
        <f>IF(details!AG80="","",details!AG80)</f>
        <v>10</v>
      </c>
      <c r="BT80" s="242">
        <f>IF(details!AH80="","",details!AH80)</f>
        <v>9</v>
      </c>
      <c r="BU80" s="151">
        <f t="shared" si="409"/>
        <v>29</v>
      </c>
      <c r="BV80" s="479">
        <f>IF(details!AI80="","",details!AI80)</f>
        <v>1</v>
      </c>
      <c r="BW80" s="242">
        <f>IF(details!AJ80="","",details!AJ80)</f>
        <v>50</v>
      </c>
      <c r="BX80" s="242">
        <f>IF(details!AK80="","",details!AK80)</f>
        <v>20</v>
      </c>
      <c r="BY80" s="151">
        <f t="shared" si="410"/>
        <v>70</v>
      </c>
      <c r="BZ80" s="482">
        <f t="shared" si="411"/>
        <v>80</v>
      </c>
      <c r="CA80" s="482">
        <f t="shared" si="412"/>
        <v>100</v>
      </c>
      <c r="CB80" s="242">
        <f>IF(details!AL80="","",details!AL80)</f>
        <v>70</v>
      </c>
      <c r="CC80" s="242">
        <f>IF(details!AM80="","",details!AM80)</f>
        <v>30</v>
      </c>
      <c r="CD80" s="151">
        <f t="shared" si="413"/>
        <v>100</v>
      </c>
      <c r="CE80" s="151">
        <f t="shared" si="414"/>
        <v>150</v>
      </c>
      <c r="CF80" s="151">
        <f t="shared" si="415"/>
        <v>50</v>
      </c>
      <c r="CG80" s="304">
        <f t="shared" si="327"/>
        <v>200</v>
      </c>
      <c r="CH80" s="263">
        <f t="shared" si="304"/>
        <v>0</v>
      </c>
      <c r="CI80" s="310">
        <f t="shared" si="305"/>
        <v>0</v>
      </c>
      <c r="CJ80" s="61">
        <f t="shared" si="306"/>
        <v>70</v>
      </c>
      <c r="CK80" s="61">
        <f t="shared" si="328"/>
        <v>30</v>
      </c>
      <c r="CL80" s="61">
        <f t="shared" si="416"/>
        <v>20</v>
      </c>
      <c r="CM80" s="61">
        <f t="shared" si="307"/>
        <v>150</v>
      </c>
      <c r="CN80" s="61">
        <f t="shared" si="308"/>
        <v>50</v>
      </c>
      <c r="CO80" s="263">
        <f t="shared" si="309"/>
        <v>200</v>
      </c>
      <c r="CP80" s="310" t="str">
        <f t="shared" si="310"/>
        <v/>
      </c>
      <c r="CQ80" s="61" t="str">
        <f t="shared" si="311"/>
        <v>P</v>
      </c>
      <c r="CR80" s="61" t="str">
        <f t="shared" si="312"/>
        <v>P</v>
      </c>
      <c r="CS80" s="310" t="str">
        <f t="shared" si="321"/>
        <v>D</v>
      </c>
      <c r="CT80" s="242" t="str">
        <f>IF(details!AN80="","",details!AN80)</f>
        <v>b</v>
      </c>
      <c r="CU80" s="83" t="str">
        <f t="shared" si="417"/>
        <v>MATHEMATICS</v>
      </c>
      <c r="CV80" s="242">
        <f>IF(details!AO80="","",details!AO80)</f>
        <v>10</v>
      </c>
      <c r="CW80" s="242">
        <f>IF(details!AP80="","",details!AP80)</f>
        <v>10</v>
      </c>
      <c r="CX80" s="242">
        <f>IF(details!AQ80="","",details!AQ80)</f>
        <v>9</v>
      </c>
      <c r="CY80" s="151">
        <f t="shared" si="418"/>
        <v>29</v>
      </c>
      <c r="CZ80" s="479">
        <f>IF(details!AR80="","",details!AR80)</f>
        <v>1</v>
      </c>
      <c r="DA80" s="242">
        <f>IF(details!AS80="","",details!AS80)</f>
        <v>70</v>
      </c>
      <c r="DB80" s="242" t="str">
        <f>IF(details!AT80="","",details!AT80)</f>
        <v/>
      </c>
      <c r="DC80" s="151">
        <f t="shared" si="419"/>
        <v>70</v>
      </c>
      <c r="DD80" s="482">
        <f t="shared" si="420"/>
        <v>100</v>
      </c>
      <c r="DE80" s="482">
        <f t="shared" si="421"/>
        <v>100</v>
      </c>
      <c r="DF80" s="242">
        <f>IF(details!AU80="","",details!AU80)</f>
        <v>18</v>
      </c>
      <c r="DG80" s="242" t="str">
        <f>IF(details!AV80="","",details!AV80)</f>
        <v/>
      </c>
      <c r="DH80" s="151">
        <f t="shared" si="422"/>
        <v>18</v>
      </c>
      <c r="DI80" s="151">
        <f t="shared" si="423"/>
        <v>118</v>
      </c>
      <c r="DJ80" s="151" t="str">
        <f t="shared" si="424"/>
        <v/>
      </c>
      <c r="DK80" s="304">
        <f t="shared" si="425"/>
        <v>118</v>
      </c>
      <c r="DL80" s="263">
        <f t="shared" si="426"/>
        <v>0</v>
      </c>
      <c r="DM80" s="310" t="str">
        <f t="shared" si="427"/>
        <v/>
      </c>
      <c r="DN80" s="61">
        <f t="shared" si="428"/>
        <v>100</v>
      </c>
      <c r="DO80" s="61" t="str">
        <f t="shared" si="322"/>
        <v/>
      </c>
      <c r="DP80" s="61" t="str">
        <f t="shared" si="323"/>
        <v/>
      </c>
      <c r="DQ80" s="61">
        <f t="shared" si="429"/>
        <v>200</v>
      </c>
      <c r="DR80" s="61" t="str">
        <f t="shared" si="430"/>
        <v/>
      </c>
      <c r="DS80" s="263">
        <f t="shared" si="329"/>
        <v>200</v>
      </c>
      <c r="DT80" s="310" t="str">
        <f t="shared" si="431"/>
        <v/>
      </c>
      <c r="DU80" s="61" t="str">
        <f t="shared" si="432"/>
        <v>S</v>
      </c>
      <c r="DV80" s="61" t="str">
        <f t="shared" si="433"/>
        <v/>
      </c>
      <c r="DW80" s="310" t="str">
        <f t="shared" si="434"/>
        <v>S</v>
      </c>
      <c r="DX80" s="61">
        <f t="shared" si="313"/>
        <v>0</v>
      </c>
      <c r="DY80" s="242" t="str">
        <f>IF(details!AW80="","",details!AW80)</f>
        <v>a</v>
      </c>
      <c r="DZ80" s="83" t="str">
        <f t="shared" si="435"/>
        <v>BIOLOGY</v>
      </c>
      <c r="EA80" s="242">
        <f>IF(details!AX80="","",details!AX80)</f>
        <v>10</v>
      </c>
      <c r="EB80" s="242">
        <f>IF(details!AY80="","",details!AY80)</f>
        <v>10</v>
      </c>
      <c r="EC80" s="242">
        <f>IF(details!AZ80="","",details!AZ80)</f>
        <v>10</v>
      </c>
      <c r="ED80" s="151">
        <f t="shared" si="436"/>
        <v>30</v>
      </c>
      <c r="EE80" s="242" t="str">
        <f>IF(details!BA80="","",details!BA80)</f>
        <v/>
      </c>
      <c r="EF80" s="242">
        <f>IF(details!BB80="","",details!BB80)</f>
        <v>50</v>
      </c>
      <c r="EG80" s="242">
        <f>IF(details!BC80="","",details!BC80)</f>
        <v>20</v>
      </c>
      <c r="EH80" s="151">
        <f t="shared" si="437"/>
        <v>70</v>
      </c>
      <c r="EI80" s="482">
        <f t="shared" si="438"/>
        <v>80</v>
      </c>
      <c r="EJ80" s="482">
        <f t="shared" si="439"/>
        <v>100</v>
      </c>
      <c r="EK80" s="242">
        <f>IF(details!BD80="","",details!BD80)</f>
        <v>70</v>
      </c>
      <c r="EL80" s="242">
        <f>IF(details!BE80="","",details!BE80)</f>
        <v>30</v>
      </c>
      <c r="EM80" s="151">
        <f t="shared" si="440"/>
        <v>100</v>
      </c>
      <c r="EN80" s="151">
        <f t="shared" si="441"/>
        <v>150</v>
      </c>
      <c r="EO80" s="151">
        <f t="shared" si="442"/>
        <v>50</v>
      </c>
      <c r="EP80" s="304">
        <f t="shared" si="443"/>
        <v>200</v>
      </c>
      <c r="EQ80" s="263">
        <f t="shared" si="444"/>
        <v>0</v>
      </c>
      <c r="ER80" s="310">
        <f t="shared" si="445"/>
        <v>0</v>
      </c>
      <c r="ES80" s="61">
        <f t="shared" si="446"/>
        <v>70</v>
      </c>
      <c r="ET80" s="61">
        <f t="shared" si="447"/>
        <v>30</v>
      </c>
      <c r="EU80" s="61">
        <f t="shared" si="448"/>
        <v>20</v>
      </c>
      <c r="EV80" s="61">
        <f t="shared" si="449"/>
        <v>150</v>
      </c>
      <c r="EW80" s="61">
        <f t="shared" si="450"/>
        <v>50</v>
      </c>
      <c r="EX80" s="263">
        <f t="shared" si="451"/>
        <v>200</v>
      </c>
      <c r="EY80" s="310"/>
      <c r="EZ80" s="61" t="str">
        <f t="shared" si="452"/>
        <v>P</v>
      </c>
      <c r="FA80" s="61" t="str">
        <f t="shared" si="453"/>
        <v>P</v>
      </c>
      <c r="FB80" s="310" t="str">
        <f t="shared" si="454"/>
        <v>I</v>
      </c>
      <c r="FC80" s="242">
        <f>IF(details!BF80="","",details!BF80)</f>
        <v>10</v>
      </c>
      <c r="FD80" s="242">
        <f>IF(details!BG80="","",details!BG80)</f>
        <v>10</v>
      </c>
      <c r="FE80" s="242">
        <f>IF(details!BH80="","",details!BH80)</f>
        <v>10</v>
      </c>
      <c r="FF80" s="151">
        <f t="shared" si="455"/>
        <v>30</v>
      </c>
      <c r="FG80" s="242">
        <f>IF(details!BI80="","",details!BI80)</f>
        <v>70</v>
      </c>
      <c r="FH80" s="151">
        <f t="shared" si="456"/>
        <v>100</v>
      </c>
      <c r="FI80" s="242">
        <f>IF(details!BJ80="","",details!BJ80)</f>
        <v>100</v>
      </c>
      <c r="FJ80" s="298">
        <f t="shared" si="457"/>
        <v>200</v>
      </c>
      <c r="FK80" s="310">
        <f t="shared" si="458"/>
        <v>0</v>
      </c>
      <c r="FL80" s="310">
        <f t="shared" si="459"/>
        <v>0</v>
      </c>
      <c r="FM80" s="61">
        <f t="shared" si="460"/>
        <v>200</v>
      </c>
      <c r="FN80" s="310" t="str">
        <f t="shared" si="461"/>
        <v/>
      </c>
      <c r="FO80" s="310" t="str">
        <f t="shared" si="330"/>
        <v>A</v>
      </c>
      <c r="FP80" s="242">
        <f>IF(details!BK80="","",details!BK80)</f>
        <v>30</v>
      </c>
      <c r="FQ80" s="242">
        <f>IF(details!BL80="","",details!BL80)</f>
        <v>30</v>
      </c>
      <c r="FR80" s="242">
        <f>IF(details!BM80="","",details!BM80)</f>
        <v>40</v>
      </c>
      <c r="FS80" s="298">
        <f t="shared" si="462"/>
        <v>100</v>
      </c>
      <c r="FT80" s="310">
        <f t="shared" si="463"/>
        <v>0</v>
      </c>
      <c r="FU80" s="310">
        <f t="shared" si="464"/>
        <v>0</v>
      </c>
      <c r="FV80" s="61">
        <f t="shared" si="465"/>
        <v>100</v>
      </c>
      <c r="FW80" s="310" t="str">
        <f t="shared" si="466"/>
        <v/>
      </c>
      <c r="FX80" s="310" t="str">
        <f t="shared" si="331"/>
        <v>A</v>
      </c>
      <c r="FY80" s="310" t="str">
        <f t="shared" si="332"/>
        <v>D</v>
      </c>
      <c r="FZ80" s="310" t="str">
        <f t="shared" si="333"/>
        <v>D</v>
      </c>
      <c r="GA80" s="310" t="str">
        <f t="shared" si="334"/>
        <v>D</v>
      </c>
      <c r="GB80" s="310" t="str">
        <f t="shared" si="335"/>
        <v>D</v>
      </c>
      <c r="GC80" s="310" t="str">
        <f t="shared" si="336"/>
        <v>S</v>
      </c>
      <c r="GD80" s="310">
        <f t="shared" si="467"/>
        <v>0</v>
      </c>
      <c r="GE80" s="310">
        <f t="shared" si="468"/>
        <v>1</v>
      </c>
      <c r="GF80" s="310">
        <f t="shared" si="469"/>
        <v>0</v>
      </c>
      <c r="GG80" s="310">
        <f t="shared" si="470"/>
        <v>0</v>
      </c>
      <c r="GH80" s="310">
        <f t="shared" si="471"/>
        <v>0</v>
      </c>
      <c r="GI80" s="310" t="str">
        <f t="shared" si="472"/>
        <v/>
      </c>
      <c r="GJ80" s="69" t="str">
        <f t="shared" si="337"/>
        <v>SUPPL.</v>
      </c>
      <c r="GK80" s="63" t="str">
        <f>IF(details!CB80="","",details!CB80)</f>
        <v/>
      </c>
      <c r="GL80" s="64">
        <f>IF(details!CC80="","",details!CC80)</f>
        <v>34</v>
      </c>
      <c r="GM80" s="63" t="str">
        <f>IF(details!CJ80="","",details!CJ80)</f>
        <v/>
      </c>
      <c r="GN80" s="64">
        <f>IF(details!CK80="","",details!CK80)</f>
        <v>24</v>
      </c>
      <c r="GO80" s="63">
        <f>IF(details!CR80="","",details!CR80)</f>
        <v>88</v>
      </c>
      <c r="GP80" s="64" t="str">
        <f>IF(details!CS80="","",details!CS80)</f>
        <v/>
      </c>
      <c r="GQ80" s="63">
        <f>IF(details!CZ80="","",details!CZ80)</f>
        <v>240</v>
      </c>
      <c r="GR80" s="64" t="str">
        <f>IF(details!DA80="","",details!DA80)</f>
        <v/>
      </c>
      <c r="GS80" s="63">
        <f>IF(details!DH80="","",details!DH80)</f>
        <v>340</v>
      </c>
      <c r="GT80" s="64" t="str">
        <f>IF(details!DI80="","",details!DI80)</f>
        <v/>
      </c>
      <c r="GU80" s="274" t="str">
        <f t="shared" si="477"/>
        <v/>
      </c>
      <c r="GV80" s="242" t="str">
        <f t="shared" si="338"/>
        <v>D</v>
      </c>
      <c r="GW80" s="242" t="str">
        <f t="shared" si="473"/>
        <v/>
      </c>
      <c r="GX80" s="353" t="str">
        <f t="shared" si="339"/>
        <v/>
      </c>
      <c r="GY80" s="242" t="str">
        <f t="shared" si="340"/>
        <v>D</v>
      </c>
      <c r="GZ80" s="72" t="str">
        <f t="shared" si="474"/>
        <v/>
      </c>
      <c r="HA80" s="353" t="str">
        <f t="shared" si="341"/>
        <v/>
      </c>
      <c r="HB80" s="73" t="str">
        <f t="shared" si="342"/>
        <v>D</v>
      </c>
      <c r="HC80" s="242" t="str">
        <f t="shared" si="343"/>
        <v/>
      </c>
      <c r="HD80" s="242" t="str">
        <f t="shared" si="344"/>
        <v>D</v>
      </c>
      <c r="HE80" s="242" t="str">
        <f t="shared" si="345"/>
        <v/>
      </c>
      <c r="HF80" s="242" t="str">
        <f t="shared" si="346"/>
        <v/>
      </c>
      <c r="HG80" s="276" t="str">
        <f t="shared" si="347"/>
        <v/>
      </c>
      <c r="HH80" s="242" t="str">
        <f t="shared" si="348"/>
        <v/>
      </c>
      <c r="HI80" s="242" t="str">
        <f t="shared" si="349"/>
        <v/>
      </c>
      <c r="HJ80" s="242" t="str">
        <f t="shared" si="350"/>
        <v/>
      </c>
      <c r="HK80" s="242" t="str">
        <f t="shared" si="351"/>
        <v/>
      </c>
      <c r="HL80" s="353" t="str">
        <f t="shared" si="352"/>
        <v/>
      </c>
      <c r="HM80" s="73" t="str">
        <f t="shared" si="353"/>
        <v>D</v>
      </c>
      <c r="HN80" s="242" t="str">
        <f t="shared" si="354"/>
        <v/>
      </c>
      <c r="HO80" s="242" t="str">
        <f t="shared" si="355"/>
        <v>D</v>
      </c>
      <c r="HP80" s="242" t="str">
        <f t="shared" si="356"/>
        <v/>
      </c>
      <c r="HQ80" s="242" t="str">
        <f t="shared" si="357"/>
        <v/>
      </c>
      <c r="HR80" s="354" t="str">
        <f t="shared" si="358"/>
        <v/>
      </c>
      <c r="HS80" s="302" t="str">
        <f t="shared" si="359"/>
        <v/>
      </c>
      <c r="HT80" s="242" t="str">
        <f t="shared" si="360"/>
        <v/>
      </c>
      <c r="HU80" s="242" t="str">
        <f t="shared" si="361"/>
        <v/>
      </c>
      <c r="HV80" s="242" t="str">
        <f t="shared" si="362"/>
        <v/>
      </c>
      <c r="HW80" s="353" t="str">
        <f t="shared" si="363"/>
        <v/>
      </c>
      <c r="HX80" s="73" t="str">
        <f t="shared" si="364"/>
        <v>S</v>
      </c>
      <c r="HY80" s="242" t="str">
        <f t="shared" si="365"/>
        <v/>
      </c>
      <c r="HZ80" s="242" t="str">
        <f t="shared" si="366"/>
        <v>S</v>
      </c>
      <c r="IA80" s="242" t="str">
        <f t="shared" si="367"/>
        <v/>
      </c>
      <c r="IB80" s="242" t="str">
        <f t="shared" si="368"/>
        <v/>
      </c>
      <c r="IC80" s="242" t="str">
        <f t="shared" si="369"/>
        <v/>
      </c>
      <c r="ID80" s="242" t="str">
        <f t="shared" si="370"/>
        <v/>
      </c>
      <c r="IE80" s="242" t="str">
        <f t="shared" si="371"/>
        <v/>
      </c>
      <c r="IF80" s="242" t="str">
        <f t="shared" si="372"/>
        <v/>
      </c>
      <c r="IG80" s="242" t="str">
        <f t="shared" si="373"/>
        <v/>
      </c>
      <c r="IH80" s="353" t="str">
        <f t="shared" si="374"/>
        <v/>
      </c>
      <c r="II80" s="242" t="str">
        <f t="shared" si="375"/>
        <v>A</v>
      </c>
      <c r="IJ80" s="242" t="str">
        <f t="shared" si="376"/>
        <v>A</v>
      </c>
      <c r="IK80" s="242" t="str">
        <f t="shared" si="377"/>
        <v xml:space="preserve">    </v>
      </c>
      <c r="IL80" s="242" t="str">
        <f t="shared" si="378"/>
        <v xml:space="preserve">    MATHEMATICS</v>
      </c>
      <c r="IM80" s="242" t="str">
        <f t="shared" si="379"/>
        <v xml:space="preserve">    </v>
      </c>
      <c r="IN80" s="242" t="str">
        <f t="shared" si="380"/>
        <v xml:space="preserve">        </v>
      </c>
      <c r="IO80" s="242" t="str">
        <f t="shared" si="381"/>
        <v xml:space="preserve">HINDI COMPULSORY  PHYSICS CHEMISTRY </v>
      </c>
      <c r="IP80" s="242" t="str">
        <f t="shared" si="382"/>
        <v>SUPPL.</v>
      </c>
      <c r="IQ80" s="62">
        <f t="shared" si="475"/>
        <v>898</v>
      </c>
      <c r="IR80" s="68">
        <f t="shared" si="383"/>
        <v>89.8</v>
      </c>
      <c r="IS80" s="242" t="str">
        <f t="shared" si="384"/>
        <v/>
      </c>
      <c r="IT80" s="70" t="str">
        <f t="shared" si="385"/>
        <v/>
      </c>
      <c r="IU80" s="71" t="str" cm="1">
        <f t="array" ref="IU80">IF(IT80="","",SUMPRODUCT((IT80&lt;IT$9:IT$108)/COUNTIF(IT$9:IT$108,IT$9:IT$108)))</f>
        <v/>
      </c>
      <c r="IV80" s="242" t="str">
        <f>IF(OR(IP80="SUPPL.",IP80="RE-EXAM."),'result subject-wise'!AR80,IP80)</f>
        <v/>
      </c>
      <c r="IW80" s="355" t="str">
        <f t="shared" si="386"/>
        <v/>
      </c>
      <c r="IX80" s="356">
        <f t="shared" si="387"/>
        <v>89.8</v>
      </c>
      <c r="IY80" s="242" t="str">
        <f t="shared" si="388"/>
        <v/>
      </c>
      <c r="IZ80" s="240"/>
      <c r="JA80" s="276" t="str">
        <f t="shared" si="476"/>
        <v/>
      </c>
      <c r="JB80" s="357" t="str">
        <f>'full report'!Y2005</f>
        <v/>
      </c>
      <c r="JC80" s="352"/>
      <c r="JD80"/>
      <c r="JE80" s="359"/>
      <c r="JF80" s="359"/>
      <c r="JG80" s="359"/>
      <c r="JI80" s="359"/>
      <c r="JJ80" s="359"/>
      <c r="JK80" s="359"/>
      <c r="JL80" s="359"/>
      <c r="JM80" s="359"/>
      <c r="JN80" s="359"/>
      <c r="JO80" s="359"/>
      <c r="JP80" s="359"/>
      <c r="JQ80" s="359"/>
      <c r="JR80" s="359"/>
    </row>
    <row r="81" spans="1:278" s="276" customFormat="1" ht="13" customHeight="1">
      <c r="A81" s="313" t="str">
        <f>IF(details!A81="","",details!A81)</f>
        <v/>
      </c>
      <c r="B81" s="55" t="str">
        <f>IF(details!B81="","",details!B81)</f>
        <v/>
      </c>
      <c r="C81" s="55" t="str">
        <f>IF(details!C81="","",details!C81)</f>
        <v/>
      </c>
      <c r="D81" s="55" t="str">
        <f>IF(details!D81="","",details!D81)</f>
        <v/>
      </c>
      <c r="E81" s="300">
        <f>IF(details!E81="","",details!E81)</f>
        <v>11173</v>
      </c>
      <c r="F81" s="66" t="str">
        <f>IF(details!F81="","",details!F81)</f>
        <v/>
      </c>
      <c r="G81" s="77" t="str">
        <f>IF(details!G81="","",details!G81)</f>
        <v>A 073</v>
      </c>
      <c r="H81" s="77" t="str">
        <f>IF(details!H81="","",details!H81)</f>
        <v>B 073</v>
      </c>
      <c r="I81" s="77" t="str">
        <f>IF(details!I81="","",details!I81)</f>
        <v>C 073</v>
      </c>
      <c r="J81" s="242">
        <f>IF(details!J81="","",details!J81)</f>
        <v>10</v>
      </c>
      <c r="K81" s="242">
        <f>IF(details!K81="","",details!K81)</f>
        <v>10</v>
      </c>
      <c r="L81" s="242">
        <f>IF(details!L81="","",details!L81)</f>
        <v>8</v>
      </c>
      <c r="M81" s="151">
        <f t="shared" si="389"/>
        <v>28</v>
      </c>
      <c r="N81" s="479">
        <f>IF(details!M81="","",details!M81)</f>
        <v>2</v>
      </c>
      <c r="O81" s="242">
        <f>IF(details!N81="","",details!N81)</f>
        <v>70</v>
      </c>
      <c r="P81" s="151">
        <f t="shared" si="390"/>
        <v>100</v>
      </c>
      <c r="Q81" s="242">
        <f>IF(details!O81="","",details!O81)</f>
        <v>100</v>
      </c>
      <c r="R81" s="298">
        <f t="shared" si="391"/>
        <v>200</v>
      </c>
      <c r="S81" s="310">
        <f t="shared" si="392"/>
        <v>0</v>
      </c>
      <c r="T81" s="61">
        <f t="shared" si="314"/>
        <v>200</v>
      </c>
      <c r="U81" s="310" t="str">
        <f t="shared" si="324"/>
        <v/>
      </c>
      <c r="V81" s="310" t="str">
        <f t="shared" si="315"/>
        <v>P</v>
      </c>
      <c r="W81" s="310" t="str">
        <f t="shared" si="325"/>
        <v>D</v>
      </c>
      <c r="X81" s="242">
        <f>IF(details!P81="","",details!P81)</f>
        <v>10</v>
      </c>
      <c r="Y81" s="242">
        <f>IF(details!Q81="","",details!Q81)</f>
        <v>10</v>
      </c>
      <c r="Z81" s="242">
        <f>IF(details!R81="","",details!R81)</f>
        <v>8</v>
      </c>
      <c r="AA81" s="151">
        <f t="shared" si="393"/>
        <v>28</v>
      </c>
      <c r="AB81" s="479">
        <f>IF(details!S81="","",details!S81)</f>
        <v>2</v>
      </c>
      <c r="AC81" s="242">
        <f>IF(details!T81="","",details!T81)</f>
        <v>70</v>
      </c>
      <c r="AD81" s="151">
        <f t="shared" si="394"/>
        <v>100</v>
      </c>
      <c r="AE81" s="242">
        <f>IF(details!U81="","",details!U81)</f>
        <v>100</v>
      </c>
      <c r="AF81" s="298">
        <f t="shared" si="395"/>
        <v>200</v>
      </c>
      <c r="AG81" s="310">
        <f t="shared" si="396"/>
        <v>0</v>
      </c>
      <c r="AH81" s="61">
        <f t="shared" si="316"/>
        <v>200</v>
      </c>
      <c r="AI81" s="310" t="str">
        <f t="shared" si="326"/>
        <v/>
      </c>
      <c r="AJ81" s="310" t="str">
        <f t="shared" si="397"/>
        <v>P</v>
      </c>
      <c r="AK81" s="310" t="str">
        <f t="shared" si="398"/>
        <v>D</v>
      </c>
      <c r="AL81" s="242" t="str">
        <f>IF(details!V81="","",details!V81)</f>
        <v>b</v>
      </c>
      <c r="AM81" s="83" t="str">
        <f t="shared" si="399"/>
        <v>PHYSICS</v>
      </c>
      <c r="AN81" s="242">
        <f>IF(details!W81="","",details!W81)</f>
        <v>10</v>
      </c>
      <c r="AO81" s="242">
        <f>IF(details!X81="","",details!X81)</f>
        <v>10</v>
      </c>
      <c r="AP81" s="242">
        <f>IF(details!Y81="","",details!Y81)</f>
        <v>9</v>
      </c>
      <c r="AQ81" s="151">
        <f t="shared" si="400"/>
        <v>29</v>
      </c>
      <c r="AR81" s="479">
        <f>IF(details!Z81="","",details!Z81)</f>
        <v>1</v>
      </c>
      <c r="AS81" s="242">
        <f>IF(details!AA81="","",details!AA81)</f>
        <v>30</v>
      </c>
      <c r="AT81" s="242">
        <f>IF(details!AB81="","",details!AB81)</f>
        <v>20</v>
      </c>
      <c r="AU81" s="151">
        <f t="shared" si="401"/>
        <v>50</v>
      </c>
      <c r="AV81" s="482">
        <f t="shared" si="317"/>
        <v>60</v>
      </c>
      <c r="AW81" s="482">
        <f t="shared" si="318"/>
        <v>80</v>
      </c>
      <c r="AX81" s="242">
        <f>IF(details!AC81="","",details!AC81)</f>
        <v>70</v>
      </c>
      <c r="AY81" s="242">
        <f>IF(details!AD81="","",details!AD81)</f>
        <v>30</v>
      </c>
      <c r="AZ81" s="151">
        <f t="shared" si="402"/>
        <v>100</v>
      </c>
      <c r="BA81" s="151">
        <f t="shared" si="403"/>
        <v>130</v>
      </c>
      <c r="BB81" s="151">
        <f t="shared" si="404"/>
        <v>50</v>
      </c>
      <c r="BC81" s="304">
        <f t="shared" si="405"/>
        <v>180</v>
      </c>
      <c r="BD81" s="263">
        <f t="shared" si="319"/>
        <v>0</v>
      </c>
      <c r="BE81" s="310">
        <f t="shared" si="320"/>
        <v>0</v>
      </c>
      <c r="BF81" s="61">
        <f t="shared" si="296"/>
        <v>70</v>
      </c>
      <c r="BG81" s="61">
        <f t="shared" si="406"/>
        <v>30</v>
      </c>
      <c r="BH81" s="61">
        <f t="shared" si="407"/>
        <v>20</v>
      </c>
      <c r="BI81" s="61">
        <f t="shared" si="297"/>
        <v>150</v>
      </c>
      <c r="BJ81" s="61">
        <f t="shared" si="298"/>
        <v>50</v>
      </c>
      <c r="BK81" s="263">
        <f t="shared" si="299"/>
        <v>200</v>
      </c>
      <c r="BL81" s="310" t="str">
        <f t="shared" si="300"/>
        <v/>
      </c>
      <c r="BM81" s="61" t="str">
        <f t="shared" si="301"/>
        <v>P</v>
      </c>
      <c r="BN81" s="61" t="str">
        <f t="shared" si="302"/>
        <v>P</v>
      </c>
      <c r="BO81" s="310" t="str">
        <f t="shared" si="303"/>
        <v>D</v>
      </c>
      <c r="BP81" s="242" t="str">
        <f>IF(details!AE81="","",details!AE81)</f>
        <v>b</v>
      </c>
      <c r="BQ81" s="83" t="str">
        <f t="shared" si="408"/>
        <v>CHEMISTRY</v>
      </c>
      <c r="BR81" s="242">
        <f>IF(details!AF81="","",details!AF81)</f>
        <v>10</v>
      </c>
      <c r="BS81" s="242">
        <f>IF(details!AG81="","",details!AG81)</f>
        <v>10</v>
      </c>
      <c r="BT81" s="242">
        <f>IF(details!AH81="","",details!AH81)</f>
        <v>9</v>
      </c>
      <c r="BU81" s="151">
        <f t="shared" si="409"/>
        <v>29</v>
      </c>
      <c r="BV81" s="479">
        <f>IF(details!AI81="","",details!AI81)</f>
        <v>1</v>
      </c>
      <c r="BW81" s="242">
        <f>IF(details!AJ81="","",details!AJ81)</f>
        <v>50</v>
      </c>
      <c r="BX81" s="242">
        <f>IF(details!AK81="","",details!AK81)</f>
        <v>20</v>
      </c>
      <c r="BY81" s="151">
        <f t="shared" si="410"/>
        <v>70</v>
      </c>
      <c r="BZ81" s="482">
        <f t="shared" si="411"/>
        <v>80</v>
      </c>
      <c r="CA81" s="482">
        <f t="shared" si="412"/>
        <v>100</v>
      </c>
      <c r="CB81" s="242">
        <f>IF(details!AL81="","",details!AL81)</f>
        <v>70</v>
      </c>
      <c r="CC81" s="242">
        <f>IF(details!AM81="","",details!AM81)</f>
        <v>30</v>
      </c>
      <c r="CD81" s="151">
        <f t="shared" si="413"/>
        <v>100</v>
      </c>
      <c r="CE81" s="151">
        <f t="shared" si="414"/>
        <v>150</v>
      </c>
      <c r="CF81" s="151">
        <f t="shared" si="415"/>
        <v>50</v>
      </c>
      <c r="CG81" s="304">
        <f t="shared" si="327"/>
        <v>200</v>
      </c>
      <c r="CH81" s="263">
        <f t="shared" si="304"/>
        <v>0</v>
      </c>
      <c r="CI81" s="310">
        <f t="shared" si="305"/>
        <v>0</v>
      </c>
      <c r="CJ81" s="61">
        <f t="shared" si="306"/>
        <v>70</v>
      </c>
      <c r="CK81" s="61">
        <f t="shared" si="328"/>
        <v>30</v>
      </c>
      <c r="CL81" s="61">
        <f t="shared" si="416"/>
        <v>20</v>
      </c>
      <c r="CM81" s="61">
        <f t="shared" si="307"/>
        <v>150</v>
      </c>
      <c r="CN81" s="61">
        <f t="shared" si="308"/>
        <v>50</v>
      </c>
      <c r="CO81" s="263">
        <f t="shared" si="309"/>
        <v>200</v>
      </c>
      <c r="CP81" s="310" t="str">
        <f t="shared" si="310"/>
        <v/>
      </c>
      <c r="CQ81" s="61" t="str">
        <f t="shared" si="311"/>
        <v>P</v>
      </c>
      <c r="CR81" s="61" t="str">
        <f t="shared" si="312"/>
        <v>P</v>
      </c>
      <c r="CS81" s="310" t="str">
        <f t="shared" si="321"/>
        <v>D</v>
      </c>
      <c r="CT81" s="242" t="str">
        <f>IF(details!AN81="","",details!AN81)</f>
        <v>b</v>
      </c>
      <c r="CU81" s="83" t="str">
        <f t="shared" si="417"/>
        <v>MATHEMATICS</v>
      </c>
      <c r="CV81" s="242">
        <f>IF(details!AO81="","",details!AO81)</f>
        <v>10</v>
      </c>
      <c r="CW81" s="242">
        <f>IF(details!AP81="","",details!AP81)</f>
        <v>10</v>
      </c>
      <c r="CX81" s="242">
        <f>IF(details!AQ81="","",details!AQ81)</f>
        <v>9</v>
      </c>
      <c r="CY81" s="151">
        <f t="shared" si="418"/>
        <v>29</v>
      </c>
      <c r="CZ81" s="479">
        <f>IF(details!AR81="","",details!AR81)</f>
        <v>1</v>
      </c>
      <c r="DA81" s="242">
        <f>IF(details!AS81="","",details!AS81)</f>
        <v>70</v>
      </c>
      <c r="DB81" s="242" t="str">
        <f>IF(details!AT81="","",details!AT81)</f>
        <v/>
      </c>
      <c r="DC81" s="151">
        <f t="shared" si="419"/>
        <v>70</v>
      </c>
      <c r="DD81" s="482">
        <f t="shared" si="420"/>
        <v>100</v>
      </c>
      <c r="DE81" s="482">
        <f t="shared" si="421"/>
        <v>100</v>
      </c>
      <c r="DF81" s="242">
        <f>IF(details!AU81="","",details!AU81)</f>
        <v>18</v>
      </c>
      <c r="DG81" s="242" t="str">
        <f>IF(details!AV81="","",details!AV81)</f>
        <v/>
      </c>
      <c r="DH81" s="151">
        <f t="shared" si="422"/>
        <v>18</v>
      </c>
      <c r="DI81" s="151">
        <f t="shared" si="423"/>
        <v>118</v>
      </c>
      <c r="DJ81" s="151" t="str">
        <f t="shared" si="424"/>
        <v/>
      </c>
      <c r="DK81" s="304">
        <f t="shared" si="425"/>
        <v>118</v>
      </c>
      <c r="DL81" s="263">
        <f t="shared" si="426"/>
        <v>0</v>
      </c>
      <c r="DM81" s="310" t="str">
        <f t="shared" si="427"/>
        <v/>
      </c>
      <c r="DN81" s="61">
        <f t="shared" si="428"/>
        <v>100</v>
      </c>
      <c r="DO81" s="61" t="str">
        <f t="shared" si="322"/>
        <v/>
      </c>
      <c r="DP81" s="61" t="str">
        <f t="shared" si="323"/>
        <v/>
      </c>
      <c r="DQ81" s="61">
        <f t="shared" si="429"/>
        <v>200</v>
      </c>
      <c r="DR81" s="61" t="str">
        <f t="shared" si="430"/>
        <v/>
      </c>
      <c r="DS81" s="263">
        <f t="shared" si="329"/>
        <v>200</v>
      </c>
      <c r="DT81" s="310" t="str">
        <f t="shared" si="431"/>
        <v/>
      </c>
      <c r="DU81" s="61" t="str">
        <f t="shared" si="432"/>
        <v>S</v>
      </c>
      <c r="DV81" s="61" t="str">
        <f t="shared" si="433"/>
        <v/>
      </c>
      <c r="DW81" s="310" t="str">
        <f t="shared" si="434"/>
        <v>S</v>
      </c>
      <c r="DX81" s="61">
        <f t="shared" si="313"/>
        <v>0</v>
      </c>
      <c r="DY81" s="242" t="str">
        <f>IF(details!AW81="","",details!AW81)</f>
        <v>a</v>
      </c>
      <c r="DZ81" s="83" t="str">
        <f t="shared" si="435"/>
        <v>BIOLOGY</v>
      </c>
      <c r="EA81" s="242">
        <f>IF(details!AX81="","",details!AX81)</f>
        <v>10</v>
      </c>
      <c r="EB81" s="242">
        <f>IF(details!AY81="","",details!AY81)</f>
        <v>10</v>
      </c>
      <c r="EC81" s="242">
        <f>IF(details!AZ81="","",details!AZ81)</f>
        <v>10</v>
      </c>
      <c r="ED81" s="151">
        <f t="shared" si="436"/>
        <v>30</v>
      </c>
      <c r="EE81" s="242" t="str">
        <f>IF(details!BA81="","",details!BA81)</f>
        <v/>
      </c>
      <c r="EF81" s="242">
        <f>IF(details!BB81="","",details!BB81)</f>
        <v>50</v>
      </c>
      <c r="EG81" s="242">
        <f>IF(details!BC81="","",details!BC81)</f>
        <v>20</v>
      </c>
      <c r="EH81" s="151">
        <f t="shared" si="437"/>
        <v>70</v>
      </c>
      <c r="EI81" s="482">
        <f t="shared" si="438"/>
        <v>80</v>
      </c>
      <c r="EJ81" s="482">
        <f t="shared" si="439"/>
        <v>100</v>
      </c>
      <c r="EK81" s="242">
        <f>IF(details!BD81="","",details!BD81)</f>
        <v>70</v>
      </c>
      <c r="EL81" s="242">
        <f>IF(details!BE81="","",details!BE81)</f>
        <v>30</v>
      </c>
      <c r="EM81" s="151">
        <f t="shared" si="440"/>
        <v>100</v>
      </c>
      <c r="EN81" s="151">
        <f t="shared" si="441"/>
        <v>150</v>
      </c>
      <c r="EO81" s="151">
        <f t="shared" si="442"/>
        <v>50</v>
      </c>
      <c r="EP81" s="304">
        <f t="shared" si="443"/>
        <v>200</v>
      </c>
      <c r="EQ81" s="263">
        <f t="shared" si="444"/>
        <v>0</v>
      </c>
      <c r="ER81" s="310">
        <f t="shared" si="445"/>
        <v>0</v>
      </c>
      <c r="ES81" s="61">
        <f t="shared" si="446"/>
        <v>70</v>
      </c>
      <c r="ET81" s="61">
        <f t="shared" si="447"/>
        <v>30</v>
      </c>
      <c r="EU81" s="61">
        <f t="shared" si="448"/>
        <v>20</v>
      </c>
      <c r="EV81" s="61">
        <f t="shared" si="449"/>
        <v>150</v>
      </c>
      <c r="EW81" s="61">
        <f t="shared" si="450"/>
        <v>50</v>
      </c>
      <c r="EX81" s="263">
        <f t="shared" si="451"/>
        <v>200</v>
      </c>
      <c r="EY81" s="310"/>
      <c r="EZ81" s="61" t="str">
        <f t="shared" si="452"/>
        <v>P</v>
      </c>
      <c r="FA81" s="61" t="str">
        <f t="shared" si="453"/>
        <v>P</v>
      </c>
      <c r="FB81" s="310" t="str">
        <f t="shared" si="454"/>
        <v>I</v>
      </c>
      <c r="FC81" s="242">
        <f>IF(details!BF81="","",details!BF81)</f>
        <v>10</v>
      </c>
      <c r="FD81" s="242">
        <f>IF(details!BG81="","",details!BG81)</f>
        <v>10</v>
      </c>
      <c r="FE81" s="242">
        <f>IF(details!BH81="","",details!BH81)</f>
        <v>10</v>
      </c>
      <c r="FF81" s="151">
        <f t="shared" si="455"/>
        <v>30</v>
      </c>
      <c r="FG81" s="242">
        <f>IF(details!BI81="","",details!BI81)</f>
        <v>70</v>
      </c>
      <c r="FH81" s="151">
        <f t="shared" si="456"/>
        <v>100</v>
      </c>
      <c r="FI81" s="242">
        <f>IF(details!BJ81="","",details!BJ81)</f>
        <v>100</v>
      </c>
      <c r="FJ81" s="298">
        <f t="shared" si="457"/>
        <v>200</v>
      </c>
      <c r="FK81" s="310">
        <f t="shared" si="458"/>
        <v>0</v>
      </c>
      <c r="FL81" s="310">
        <f t="shared" si="459"/>
        <v>0</v>
      </c>
      <c r="FM81" s="61">
        <f t="shared" si="460"/>
        <v>200</v>
      </c>
      <c r="FN81" s="310" t="str">
        <f t="shared" si="461"/>
        <v/>
      </c>
      <c r="FO81" s="310" t="str">
        <f t="shared" si="330"/>
        <v>A</v>
      </c>
      <c r="FP81" s="242">
        <f>IF(details!BK81="","",details!BK81)</f>
        <v>30</v>
      </c>
      <c r="FQ81" s="242">
        <f>IF(details!BL81="","",details!BL81)</f>
        <v>30</v>
      </c>
      <c r="FR81" s="242">
        <f>IF(details!BM81="","",details!BM81)</f>
        <v>40</v>
      </c>
      <c r="FS81" s="298">
        <f t="shared" si="462"/>
        <v>100</v>
      </c>
      <c r="FT81" s="310">
        <f t="shared" si="463"/>
        <v>0</v>
      </c>
      <c r="FU81" s="310">
        <f t="shared" si="464"/>
        <v>0</v>
      </c>
      <c r="FV81" s="61">
        <f t="shared" si="465"/>
        <v>100</v>
      </c>
      <c r="FW81" s="310" t="str">
        <f t="shared" si="466"/>
        <v/>
      </c>
      <c r="FX81" s="310" t="str">
        <f t="shared" si="331"/>
        <v>A</v>
      </c>
      <c r="FY81" s="310" t="str">
        <f t="shared" si="332"/>
        <v>D</v>
      </c>
      <c r="FZ81" s="310" t="str">
        <f t="shared" si="333"/>
        <v>D</v>
      </c>
      <c r="GA81" s="310" t="str">
        <f t="shared" si="334"/>
        <v>D</v>
      </c>
      <c r="GB81" s="310" t="str">
        <f t="shared" si="335"/>
        <v>D</v>
      </c>
      <c r="GC81" s="310" t="str">
        <f t="shared" si="336"/>
        <v>S</v>
      </c>
      <c r="GD81" s="310">
        <f t="shared" si="467"/>
        <v>0</v>
      </c>
      <c r="GE81" s="310">
        <f t="shared" si="468"/>
        <v>1</v>
      </c>
      <c r="GF81" s="310">
        <f t="shared" si="469"/>
        <v>0</v>
      </c>
      <c r="GG81" s="310">
        <f t="shared" si="470"/>
        <v>0</v>
      </c>
      <c r="GH81" s="310">
        <f t="shared" si="471"/>
        <v>0</v>
      </c>
      <c r="GI81" s="310" t="str">
        <f t="shared" si="472"/>
        <v/>
      </c>
      <c r="GJ81" s="69" t="str">
        <f t="shared" si="337"/>
        <v>SUPPL.</v>
      </c>
      <c r="GK81" s="63" t="str">
        <f>IF(details!CB81="","",details!CB81)</f>
        <v/>
      </c>
      <c r="GL81" s="64">
        <f>IF(details!CC81="","",details!CC81)</f>
        <v>34</v>
      </c>
      <c r="GM81" s="63" t="str">
        <f>IF(details!CJ81="","",details!CJ81)</f>
        <v/>
      </c>
      <c r="GN81" s="64">
        <f>IF(details!CK81="","",details!CK81)</f>
        <v>24</v>
      </c>
      <c r="GO81" s="63">
        <f>IF(details!CR81="","",details!CR81)</f>
        <v>88</v>
      </c>
      <c r="GP81" s="64" t="str">
        <f>IF(details!CS81="","",details!CS81)</f>
        <v/>
      </c>
      <c r="GQ81" s="63">
        <f>IF(details!CZ81="","",details!CZ81)</f>
        <v>240</v>
      </c>
      <c r="GR81" s="64" t="str">
        <f>IF(details!DA81="","",details!DA81)</f>
        <v/>
      </c>
      <c r="GS81" s="63">
        <f>IF(details!DH81="","",details!DH81)</f>
        <v>340</v>
      </c>
      <c r="GT81" s="64" t="str">
        <f>IF(details!DI81="","",details!DI81)</f>
        <v/>
      </c>
      <c r="GU81" s="274" t="str">
        <f t="shared" si="477"/>
        <v/>
      </c>
      <c r="GV81" s="242" t="str">
        <f t="shared" si="338"/>
        <v>D</v>
      </c>
      <c r="GW81" s="242" t="str">
        <f t="shared" si="473"/>
        <v/>
      </c>
      <c r="GX81" s="353" t="str">
        <f t="shared" si="339"/>
        <v/>
      </c>
      <c r="GY81" s="242" t="str">
        <f t="shared" si="340"/>
        <v>D</v>
      </c>
      <c r="GZ81" s="72" t="str">
        <f t="shared" si="474"/>
        <v/>
      </c>
      <c r="HA81" s="353" t="str">
        <f t="shared" si="341"/>
        <v/>
      </c>
      <c r="HB81" s="73" t="str">
        <f t="shared" si="342"/>
        <v>D</v>
      </c>
      <c r="HC81" s="242" t="str">
        <f t="shared" si="343"/>
        <v/>
      </c>
      <c r="HD81" s="242" t="str">
        <f t="shared" si="344"/>
        <v>D</v>
      </c>
      <c r="HE81" s="242" t="str">
        <f t="shared" si="345"/>
        <v/>
      </c>
      <c r="HF81" s="242" t="str">
        <f t="shared" si="346"/>
        <v/>
      </c>
      <c r="HG81" s="276" t="str">
        <f t="shared" si="347"/>
        <v/>
      </c>
      <c r="HH81" s="242" t="str">
        <f t="shared" si="348"/>
        <v/>
      </c>
      <c r="HI81" s="242" t="str">
        <f t="shared" si="349"/>
        <v/>
      </c>
      <c r="HJ81" s="242" t="str">
        <f t="shared" si="350"/>
        <v/>
      </c>
      <c r="HK81" s="242" t="str">
        <f t="shared" si="351"/>
        <v/>
      </c>
      <c r="HL81" s="353" t="str">
        <f t="shared" si="352"/>
        <v/>
      </c>
      <c r="HM81" s="73" t="str">
        <f t="shared" si="353"/>
        <v>D</v>
      </c>
      <c r="HN81" s="242" t="str">
        <f t="shared" si="354"/>
        <v/>
      </c>
      <c r="HO81" s="242" t="str">
        <f t="shared" si="355"/>
        <v>D</v>
      </c>
      <c r="HP81" s="242" t="str">
        <f t="shared" si="356"/>
        <v/>
      </c>
      <c r="HQ81" s="242" t="str">
        <f t="shared" si="357"/>
        <v/>
      </c>
      <c r="HR81" s="354" t="str">
        <f t="shared" si="358"/>
        <v/>
      </c>
      <c r="HS81" s="302" t="str">
        <f t="shared" si="359"/>
        <v/>
      </c>
      <c r="HT81" s="242" t="str">
        <f t="shared" si="360"/>
        <v/>
      </c>
      <c r="HU81" s="242" t="str">
        <f t="shared" si="361"/>
        <v/>
      </c>
      <c r="HV81" s="242" t="str">
        <f t="shared" si="362"/>
        <v/>
      </c>
      <c r="HW81" s="353" t="str">
        <f t="shared" si="363"/>
        <v/>
      </c>
      <c r="HX81" s="73" t="str">
        <f t="shared" si="364"/>
        <v>S</v>
      </c>
      <c r="HY81" s="242" t="str">
        <f t="shared" si="365"/>
        <v/>
      </c>
      <c r="HZ81" s="242" t="str">
        <f t="shared" si="366"/>
        <v>S</v>
      </c>
      <c r="IA81" s="242" t="str">
        <f t="shared" si="367"/>
        <v/>
      </c>
      <c r="IB81" s="242" t="str">
        <f t="shared" si="368"/>
        <v/>
      </c>
      <c r="IC81" s="242" t="str">
        <f t="shared" si="369"/>
        <v/>
      </c>
      <c r="ID81" s="242" t="str">
        <f t="shared" si="370"/>
        <v/>
      </c>
      <c r="IE81" s="242" t="str">
        <f t="shared" si="371"/>
        <v/>
      </c>
      <c r="IF81" s="242" t="str">
        <f t="shared" si="372"/>
        <v/>
      </c>
      <c r="IG81" s="242" t="str">
        <f t="shared" si="373"/>
        <v/>
      </c>
      <c r="IH81" s="353" t="str">
        <f t="shared" si="374"/>
        <v/>
      </c>
      <c r="II81" s="242" t="str">
        <f t="shared" si="375"/>
        <v>A</v>
      </c>
      <c r="IJ81" s="242" t="str">
        <f t="shared" si="376"/>
        <v>A</v>
      </c>
      <c r="IK81" s="242" t="str">
        <f t="shared" si="377"/>
        <v xml:space="preserve">    </v>
      </c>
      <c r="IL81" s="242" t="str">
        <f t="shared" si="378"/>
        <v xml:space="preserve">    MATHEMATICS</v>
      </c>
      <c r="IM81" s="242" t="str">
        <f t="shared" si="379"/>
        <v xml:space="preserve">    </v>
      </c>
      <c r="IN81" s="242" t="str">
        <f t="shared" si="380"/>
        <v xml:space="preserve">        </v>
      </c>
      <c r="IO81" s="242" t="str">
        <f t="shared" si="381"/>
        <v xml:space="preserve">HINDI COMPULSORY  PHYSICS CHEMISTRY </v>
      </c>
      <c r="IP81" s="242" t="str">
        <f t="shared" si="382"/>
        <v>SUPPL.</v>
      </c>
      <c r="IQ81" s="62">
        <f t="shared" si="475"/>
        <v>898</v>
      </c>
      <c r="IR81" s="68">
        <f t="shared" si="383"/>
        <v>89.8</v>
      </c>
      <c r="IS81" s="242" t="str">
        <f t="shared" si="384"/>
        <v/>
      </c>
      <c r="IT81" s="70" t="str">
        <f t="shared" si="385"/>
        <v/>
      </c>
      <c r="IU81" s="71" t="str" cm="1">
        <f t="array" ref="IU81">IF(IT81="","",SUMPRODUCT((IT81&lt;IT$9:IT$108)/COUNTIF(IT$9:IT$108,IT$9:IT$108)))</f>
        <v/>
      </c>
      <c r="IV81" s="242" t="str">
        <f>IF(OR(IP81="SUPPL.",IP81="RE-EXAM."),'result subject-wise'!AR81,IP81)</f>
        <v/>
      </c>
      <c r="IW81" s="355" t="str">
        <f t="shared" si="386"/>
        <v/>
      </c>
      <c r="IX81" s="356">
        <f t="shared" si="387"/>
        <v>89.8</v>
      </c>
      <c r="IY81" s="242" t="str">
        <f t="shared" si="388"/>
        <v/>
      </c>
      <c r="IZ81" s="240"/>
      <c r="JA81" s="276" t="str">
        <f t="shared" si="476"/>
        <v/>
      </c>
      <c r="JB81" s="357" t="str">
        <f>'full report'!Y2033</f>
        <v/>
      </c>
      <c r="JC81" s="352"/>
      <c r="JD81"/>
      <c r="JE81" s="359"/>
      <c r="JF81" s="359"/>
      <c r="JG81" s="359"/>
      <c r="JI81" s="359"/>
      <c r="JJ81" s="359"/>
      <c r="JK81" s="359"/>
      <c r="JL81" s="359"/>
      <c r="JM81" s="359"/>
      <c r="JN81" s="359"/>
      <c r="JO81" s="359"/>
      <c r="JP81" s="359"/>
      <c r="JQ81" s="359"/>
      <c r="JR81" s="359"/>
    </row>
    <row r="82" spans="1:278" s="276" customFormat="1" ht="13" customHeight="1">
      <c r="A82" s="313" t="str">
        <f>IF(details!A82="","",details!A82)</f>
        <v/>
      </c>
      <c r="B82" s="55" t="str">
        <f>IF(details!B82="","",details!B82)</f>
        <v/>
      </c>
      <c r="C82" s="55" t="str">
        <f>IF(details!C82="","",details!C82)</f>
        <v/>
      </c>
      <c r="D82" s="55" t="str">
        <f>IF(details!D82="","",details!D82)</f>
        <v/>
      </c>
      <c r="E82" s="300">
        <f>IF(details!E82="","",details!E82)</f>
        <v>11174</v>
      </c>
      <c r="F82" s="66" t="str">
        <f>IF(details!F82="","",details!F82)</f>
        <v/>
      </c>
      <c r="G82" s="77" t="str">
        <f>IF(details!G82="","",details!G82)</f>
        <v>A 074</v>
      </c>
      <c r="H82" s="77" t="str">
        <f>IF(details!H82="","",details!H82)</f>
        <v>B 074</v>
      </c>
      <c r="I82" s="77" t="str">
        <f>IF(details!I82="","",details!I82)</f>
        <v>C 074</v>
      </c>
      <c r="J82" s="242">
        <f>IF(details!J82="","",details!J82)</f>
        <v>10</v>
      </c>
      <c r="K82" s="242">
        <f>IF(details!K82="","",details!K82)</f>
        <v>10</v>
      </c>
      <c r="L82" s="242">
        <f>IF(details!L82="","",details!L82)</f>
        <v>8</v>
      </c>
      <c r="M82" s="151">
        <f t="shared" si="389"/>
        <v>28</v>
      </c>
      <c r="N82" s="479">
        <f>IF(details!M82="","",details!M82)</f>
        <v>2</v>
      </c>
      <c r="O82" s="242">
        <f>IF(details!N82="","",details!N82)</f>
        <v>70</v>
      </c>
      <c r="P82" s="151">
        <f t="shared" si="390"/>
        <v>100</v>
      </c>
      <c r="Q82" s="242">
        <f>IF(details!O82="","",details!O82)</f>
        <v>100</v>
      </c>
      <c r="R82" s="298">
        <f t="shared" si="391"/>
        <v>200</v>
      </c>
      <c r="S82" s="310">
        <f t="shared" si="392"/>
        <v>0</v>
      </c>
      <c r="T82" s="61">
        <f t="shared" si="314"/>
        <v>200</v>
      </c>
      <c r="U82" s="310" t="str">
        <f t="shared" si="324"/>
        <v/>
      </c>
      <c r="V82" s="310" t="str">
        <f t="shared" si="315"/>
        <v>P</v>
      </c>
      <c r="W82" s="310" t="str">
        <f t="shared" si="325"/>
        <v>D</v>
      </c>
      <c r="X82" s="242">
        <f>IF(details!P82="","",details!P82)</f>
        <v>10</v>
      </c>
      <c r="Y82" s="242">
        <f>IF(details!Q82="","",details!Q82)</f>
        <v>10</v>
      </c>
      <c r="Z82" s="242">
        <f>IF(details!R82="","",details!R82)</f>
        <v>8</v>
      </c>
      <c r="AA82" s="151">
        <f t="shared" si="393"/>
        <v>28</v>
      </c>
      <c r="AB82" s="479">
        <f>IF(details!S82="","",details!S82)</f>
        <v>2</v>
      </c>
      <c r="AC82" s="242">
        <f>IF(details!T82="","",details!T82)</f>
        <v>70</v>
      </c>
      <c r="AD82" s="151">
        <f t="shared" si="394"/>
        <v>100</v>
      </c>
      <c r="AE82" s="242">
        <f>IF(details!U82="","",details!U82)</f>
        <v>100</v>
      </c>
      <c r="AF82" s="298">
        <f t="shared" si="395"/>
        <v>200</v>
      </c>
      <c r="AG82" s="310">
        <f t="shared" si="396"/>
        <v>0</v>
      </c>
      <c r="AH82" s="61">
        <f t="shared" si="316"/>
        <v>200</v>
      </c>
      <c r="AI82" s="310" t="str">
        <f t="shared" si="326"/>
        <v/>
      </c>
      <c r="AJ82" s="310" t="str">
        <f t="shared" si="397"/>
        <v>P</v>
      </c>
      <c r="AK82" s="310" t="str">
        <f t="shared" si="398"/>
        <v>D</v>
      </c>
      <c r="AL82" s="242" t="str">
        <f>IF(details!V82="","",details!V82)</f>
        <v>b</v>
      </c>
      <c r="AM82" s="83" t="str">
        <f t="shared" si="399"/>
        <v>PHYSICS</v>
      </c>
      <c r="AN82" s="242">
        <f>IF(details!W82="","",details!W82)</f>
        <v>10</v>
      </c>
      <c r="AO82" s="242">
        <f>IF(details!X82="","",details!X82)</f>
        <v>10</v>
      </c>
      <c r="AP82" s="242">
        <f>IF(details!Y82="","",details!Y82)</f>
        <v>9</v>
      </c>
      <c r="AQ82" s="151">
        <f t="shared" si="400"/>
        <v>29</v>
      </c>
      <c r="AR82" s="479">
        <f>IF(details!Z82="","",details!Z82)</f>
        <v>1</v>
      </c>
      <c r="AS82" s="242">
        <f>IF(details!AA82="","",details!AA82)</f>
        <v>30</v>
      </c>
      <c r="AT82" s="242">
        <f>IF(details!AB82="","",details!AB82)</f>
        <v>20</v>
      </c>
      <c r="AU82" s="151">
        <f t="shared" si="401"/>
        <v>50</v>
      </c>
      <c r="AV82" s="482">
        <f t="shared" si="317"/>
        <v>60</v>
      </c>
      <c r="AW82" s="482">
        <f t="shared" si="318"/>
        <v>80</v>
      </c>
      <c r="AX82" s="242">
        <f>IF(details!AC82="","",details!AC82)</f>
        <v>70</v>
      </c>
      <c r="AY82" s="242">
        <f>IF(details!AD82="","",details!AD82)</f>
        <v>30</v>
      </c>
      <c r="AZ82" s="151">
        <f t="shared" si="402"/>
        <v>100</v>
      </c>
      <c r="BA82" s="151">
        <f t="shared" si="403"/>
        <v>130</v>
      </c>
      <c r="BB82" s="151">
        <f t="shared" si="404"/>
        <v>50</v>
      </c>
      <c r="BC82" s="304">
        <f t="shared" si="405"/>
        <v>180</v>
      </c>
      <c r="BD82" s="263">
        <f t="shared" si="319"/>
        <v>0</v>
      </c>
      <c r="BE82" s="310">
        <f t="shared" si="320"/>
        <v>0</v>
      </c>
      <c r="BF82" s="61">
        <f t="shared" si="296"/>
        <v>70</v>
      </c>
      <c r="BG82" s="61">
        <f t="shared" si="406"/>
        <v>30</v>
      </c>
      <c r="BH82" s="61">
        <f t="shared" si="407"/>
        <v>20</v>
      </c>
      <c r="BI82" s="61">
        <f t="shared" si="297"/>
        <v>150</v>
      </c>
      <c r="BJ82" s="61">
        <f t="shared" si="298"/>
        <v>50</v>
      </c>
      <c r="BK82" s="263">
        <f t="shared" si="299"/>
        <v>200</v>
      </c>
      <c r="BL82" s="310" t="str">
        <f t="shared" si="300"/>
        <v/>
      </c>
      <c r="BM82" s="61" t="str">
        <f t="shared" si="301"/>
        <v>P</v>
      </c>
      <c r="BN82" s="61" t="str">
        <f t="shared" si="302"/>
        <v>P</v>
      </c>
      <c r="BO82" s="310" t="str">
        <f t="shared" si="303"/>
        <v>D</v>
      </c>
      <c r="BP82" s="242" t="str">
        <f>IF(details!AE82="","",details!AE82)</f>
        <v>b</v>
      </c>
      <c r="BQ82" s="83" t="str">
        <f t="shared" si="408"/>
        <v>CHEMISTRY</v>
      </c>
      <c r="BR82" s="242">
        <f>IF(details!AF82="","",details!AF82)</f>
        <v>10</v>
      </c>
      <c r="BS82" s="242">
        <f>IF(details!AG82="","",details!AG82)</f>
        <v>10</v>
      </c>
      <c r="BT82" s="242">
        <f>IF(details!AH82="","",details!AH82)</f>
        <v>9</v>
      </c>
      <c r="BU82" s="151">
        <f t="shared" si="409"/>
        <v>29</v>
      </c>
      <c r="BV82" s="479">
        <f>IF(details!AI82="","",details!AI82)</f>
        <v>1</v>
      </c>
      <c r="BW82" s="242">
        <f>IF(details!AJ82="","",details!AJ82)</f>
        <v>50</v>
      </c>
      <c r="BX82" s="242">
        <f>IF(details!AK82="","",details!AK82)</f>
        <v>20</v>
      </c>
      <c r="BY82" s="151">
        <f t="shared" si="410"/>
        <v>70</v>
      </c>
      <c r="BZ82" s="482">
        <f t="shared" si="411"/>
        <v>80</v>
      </c>
      <c r="CA82" s="482">
        <f t="shared" si="412"/>
        <v>100</v>
      </c>
      <c r="CB82" s="242">
        <f>IF(details!AL82="","",details!AL82)</f>
        <v>70</v>
      </c>
      <c r="CC82" s="242">
        <f>IF(details!AM82="","",details!AM82)</f>
        <v>30</v>
      </c>
      <c r="CD82" s="151">
        <f t="shared" si="413"/>
        <v>100</v>
      </c>
      <c r="CE82" s="151">
        <f t="shared" si="414"/>
        <v>150</v>
      </c>
      <c r="CF82" s="151">
        <f t="shared" si="415"/>
        <v>50</v>
      </c>
      <c r="CG82" s="304">
        <f t="shared" si="327"/>
        <v>200</v>
      </c>
      <c r="CH82" s="263">
        <f t="shared" si="304"/>
        <v>0</v>
      </c>
      <c r="CI82" s="310">
        <f t="shared" si="305"/>
        <v>0</v>
      </c>
      <c r="CJ82" s="61">
        <f t="shared" si="306"/>
        <v>70</v>
      </c>
      <c r="CK82" s="61">
        <f t="shared" si="328"/>
        <v>30</v>
      </c>
      <c r="CL82" s="61">
        <f t="shared" si="416"/>
        <v>20</v>
      </c>
      <c r="CM82" s="61">
        <f t="shared" si="307"/>
        <v>150</v>
      </c>
      <c r="CN82" s="61">
        <f t="shared" si="308"/>
        <v>50</v>
      </c>
      <c r="CO82" s="263">
        <f t="shared" si="309"/>
        <v>200</v>
      </c>
      <c r="CP82" s="310" t="str">
        <f t="shared" si="310"/>
        <v/>
      </c>
      <c r="CQ82" s="61" t="str">
        <f t="shared" si="311"/>
        <v>P</v>
      </c>
      <c r="CR82" s="61" t="str">
        <f t="shared" si="312"/>
        <v>P</v>
      </c>
      <c r="CS82" s="310" t="str">
        <f t="shared" si="321"/>
        <v>D</v>
      </c>
      <c r="CT82" s="242" t="str">
        <f>IF(details!AN82="","",details!AN82)</f>
        <v>b</v>
      </c>
      <c r="CU82" s="83" t="str">
        <f t="shared" si="417"/>
        <v>MATHEMATICS</v>
      </c>
      <c r="CV82" s="242">
        <f>IF(details!AO82="","",details!AO82)</f>
        <v>10</v>
      </c>
      <c r="CW82" s="242">
        <f>IF(details!AP82="","",details!AP82)</f>
        <v>10</v>
      </c>
      <c r="CX82" s="242">
        <f>IF(details!AQ82="","",details!AQ82)</f>
        <v>9</v>
      </c>
      <c r="CY82" s="151">
        <f t="shared" si="418"/>
        <v>29</v>
      </c>
      <c r="CZ82" s="479">
        <f>IF(details!AR82="","",details!AR82)</f>
        <v>1</v>
      </c>
      <c r="DA82" s="242">
        <f>IF(details!AS82="","",details!AS82)</f>
        <v>70</v>
      </c>
      <c r="DB82" s="242" t="str">
        <f>IF(details!AT82="","",details!AT82)</f>
        <v/>
      </c>
      <c r="DC82" s="151">
        <f t="shared" si="419"/>
        <v>70</v>
      </c>
      <c r="DD82" s="482">
        <f t="shared" si="420"/>
        <v>100</v>
      </c>
      <c r="DE82" s="482">
        <f t="shared" si="421"/>
        <v>100</v>
      </c>
      <c r="DF82" s="242">
        <f>IF(details!AU82="","",details!AU82)</f>
        <v>18</v>
      </c>
      <c r="DG82" s="242" t="str">
        <f>IF(details!AV82="","",details!AV82)</f>
        <v/>
      </c>
      <c r="DH82" s="151">
        <f t="shared" si="422"/>
        <v>18</v>
      </c>
      <c r="DI82" s="151">
        <f t="shared" si="423"/>
        <v>118</v>
      </c>
      <c r="DJ82" s="151" t="str">
        <f t="shared" si="424"/>
        <v/>
      </c>
      <c r="DK82" s="304">
        <f t="shared" si="425"/>
        <v>118</v>
      </c>
      <c r="DL82" s="263">
        <f t="shared" si="426"/>
        <v>0</v>
      </c>
      <c r="DM82" s="310" t="str">
        <f t="shared" si="427"/>
        <v/>
      </c>
      <c r="DN82" s="61">
        <f t="shared" si="428"/>
        <v>100</v>
      </c>
      <c r="DO82" s="61" t="str">
        <f t="shared" si="322"/>
        <v/>
      </c>
      <c r="DP82" s="61" t="str">
        <f t="shared" si="323"/>
        <v/>
      </c>
      <c r="DQ82" s="61">
        <f t="shared" si="429"/>
        <v>200</v>
      </c>
      <c r="DR82" s="61" t="str">
        <f t="shared" si="430"/>
        <v/>
      </c>
      <c r="DS82" s="263">
        <f t="shared" si="329"/>
        <v>200</v>
      </c>
      <c r="DT82" s="310" t="str">
        <f t="shared" si="431"/>
        <v/>
      </c>
      <c r="DU82" s="61" t="str">
        <f t="shared" si="432"/>
        <v>S</v>
      </c>
      <c r="DV82" s="61" t="str">
        <f t="shared" si="433"/>
        <v/>
      </c>
      <c r="DW82" s="310" t="str">
        <f t="shared" si="434"/>
        <v>S</v>
      </c>
      <c r="DX82" s="61">
        <f t="shared" si="313"/>
        <v>0</v>
      </c>
      <c r="DY82" s="242" t="str">
        <f>IF(details!AW82="","",details!AW82)</f>
        <v>a</v>
      </c>
      <c r="DZ82" s="83" t="str">
        <f t="shared" si="435"/>
        <v>BIOLOGY</v>
      </c>
      <c r="EA82" s="242">
        <f>IF(details!AX82="","",details!AX82)</f>
        <v>10</v>
      </c>
      <c r="EB82" s="242">
        <f>IF(details!AY82="","",details!AY82)</f>
        <v>10</v>
      </c>
      <c r="EC82" s="242">
        <f>IF(details!AZ82="","",details!AZ82)</f>
        <v>10</v>
      </c>
      <c r="ED82" s="151">
        <f t="shared" si="436"/>
        <v>30</v>
      </c>
      <c r="EE82" s="242" t="str">
        <f>IF(details!BA82="","",details!BA82)</f>
        <v/>
      </c>
      <c r="EF82" s="242">
        <f>IF(details!BB82="","",details!BB82)</f>
        <v>50</v>
      </c>
      <c r="EG82" s="242">
        <f>IF(details!BC82="","",details!BC82)</f>
        <v>20</v>
      </c>
      <c r="EH82" s="151">
        <f t="shared" si="437"/>
        <v>70</v>
      </c>
      <c r="EI82" s="482">
        <f t="shared" si="438"/>
        <v>80</v>
      </c>
      <c r="EJ82" s="482">
        <f t="shared" si="439"/>
        <v>100</v>
      </c>
      <c r="EK82" s="242">
        <f>IF(details!BD82="","",details!BD82)</f>
        <v>70</v>
      </c>
      <c r="EL82" s="242">
        <f>IF(details!BE82="","",details!BE82)</f>
        <v>30</v>
      </c>
      <c r="EM82" s="151">
        <f t="shared" si="440"/>
        <v>100</v>
      </c>
      <c r="EN82" s="151">
        <f t="shared" si="441"/>
        <v>150</v>
      </c>
      <c r="EO82" s="151">
        <f t="shared" si="442"/>
        <v>50</v>
      </c>
      <c r="EP82" s="304">
        <f t="shared" si="443"/>
        <v>200</v>
      </c>
      <c r="EQ82" s="263">
        <f t="shared" si="444"/>
        <v>0</v>
      </c>
      <c r="ER82" s="310">
        <f t="shared" si="445"/>
        <v>0</v>
      </c>
      <c r="ES82" s="61">
        <f t="shared" si="446"/>
        <v>70</v>
      </c>
      <c r="ET82" s="61">
        <f t="shared" si="447"/>
        <v>30</v>
      </c>
      <c r="EU82" s="61">
        <f t="shared" si="448"/>
        <v>20</v>
      </c>
      <c r="EV82" s="61">
        <f t="shared" si="449"/>
        <v>150</v>
      </c>
      <c r="EW82" s="61">
        <f t="shared" si="450"/>
        <v>50</v>
      </c>
      <c r="EX82" s="263">
        <f t="shared" si="451"/>
        <v>200</v>
      </c>
      <c r="EY82" s="310"/>
      <c r="EZ82" s="61" t="str">
        <f t="shared" si="452"/>
        <v>P</v>
      </c>
      <c r="FA82" s="61" t="str">
        <f t="shared" si="453"/>
        <v>P</v>
      </c>
      <c r="FB82" s="310" t="str">
        <f t="shared" si="454"/>
        <v>I</v>
      </c>
      <c r="FC82" s="242">
        <f>IF(details!BF82="","",details!BF82)</f>
        <v>10</v>
      </c>
      <c r="FD82" s="242">
        <f>IF(details!BG82="","",details!BG82)</f>
        <v>10</v>
      </c>
      <c r="FE82" s="242">
        <f>IF(details!BH82="","",details!BH82)</f>
        <v>10</v>
      </c>
      <c r="FF82" s="151">
        <f t="shared" si="455"/>
        <v>30</v>
      </c>
      <c r="FG82" s="242">
        <f>IF(details!BI82="","",details!BI82)</f>
        <v>70</v>
      </c>
      <c r="FH82" s="151">
        <f t="shared" si="456"/>
        <v>100</v>
      </c>
      <c r="FI82" s="242">
        <f>IF(details!BJ82="","",details!BJ82)</f>
        <v>100</v>
      </c>
      <c r="FJ82" s="298">
        <f t="shared" si="457"/>
        <v>200</v>
      </c>
      <c r="FK82" s="310">
        <f t="shared" si="458"/>
        <v>0</v>
      </c>
      <c r="FL82" s="310">
        <f t="shared" si="459"/>
        <v>0</v>
      </c>
      <c r="FM82" s="61">
        <f t="shared" si="460"/>
        <v>200</v>
      </c>
      <c r="FN82" s="310" t="str">
        <f t="shared" si="461"/>
        <v/>
      </c>
      <c r="FO82" s="310" t="str">
        <f t="shared" si="330"/>
        <v>A</v>
      </c>
      <c r="FP82" s="242">
        <f>IF(details!BK82="","",details!BK82)</f>
        <v>30</v>
      </c>
      <c r="FQ82" s="242">
        <f>IF(details!BL82="","",details!BL82)</f>
        <v>30</v>
      </c>
      <c r="FR82" s="242">
        <f>IF(details!BM82="","",details!BM82)</f>
        <v>40</v>
      </c>
      <c r="FS82" s="298">
        <f t="shared" si="462"/>
        <v>100</v>
      </c>
      <c r="FT82" s="310">
        <f t="shared" si="463"/>
        <v>0</v>
      </c>
      <c r="FU82" s="310">
        <f t="shared" si="464"/>
        <v>0</v>
      </c>
      <c r="FV82" s="61">
        <f t="shared" si="465"/>
        <v>100</v>
      </c>
      <c r="FW82" s="310" t="str">
        <f t="shared" si="466"/>
        <v/>
      </c>
      <c r="FX82" s="310" t="str">
        <f t="shared" si="331"/>
        <v>A</v>
      </c>
      <c r="FY82" s="310" t="str">
        <f t="shared" si="332"/>
        <v>D</v>
      </c>
      <c r="FZ82" s="310" t="str">
        <f t="shared" si="333"/>
        <v>D</v>
      </c>
      <c r="GA82" s="310" t="str">
        <f t="shared" si="334"/>
        <v>D</v>
      </c>
      <c r="GB82" s="310" t="str">
        <f t="shared" si="335"/>
        <v>D</v>
      </c>
      <c r="GC82" s="310" t="str">
        <f t="shared" si="336"/>
        <v>S</v>
      </c>
      <c r="GD82" s="310">
        <f t="shared" si="467"/>
        <v>0</v>
      </c>
      <c r="GE82" s="310">
        <f t="shared" si="468"/>
        <v>1</v>
      </c>
      <c r="GF82" s="310">
        <f t="shared" si="469"/>
        <v>0</v>
      </c>
      <c r="GG82" s="310">
        <f t="shared" si="470"/>
        <v>0</v>
      </c>
      <c r="GH82" s="310">
        <f t="shared" si="471"/>
        <v>0</v>
      </c>
      <c r="GI82" s="310" t="str">
        <f t="shared" si="472"/>
        <v/>
      </c>
      <c r="GJ82" s="69" t="str">
        <f t="shared" si="337"/>
        <v>SUPPL.</v>
      </c>
      <c r="GK82" s="63" t="str">
        <f>IF(details!CB82="","",details!CB82)</f>
        <v/>
      </c>
      <c r="GL82" s="64">
        <f>IF(details!CC82="","",details!CC82)</f>
        <v>34</v>
      </c>
      <c r="GM82" s="63" t="str">
        <f>IF(details!CJ82="","",details!CJ82)</f>
        <v/>
      </c>
      <c r="GN82" s="64">
        <f>IF(details!CK82="","",details!CK82)</f>
        <v>24</v>
      </c>
      <c r="GO82" s="63">
        <f>IF(details!CR82="","",details!CR82)</f>
        <v>88</v>
      </c>
      <c r="GP82" s="64" t="str">
        <f>IF(details!CS82="","",details!CS82)</f>
        <v/>
      </c>
      <c r="GQ82" s="63">
        <f>IF(details!CZ82="","",details!CZ82)</f>
        <v>240</v>
      </c>
      <c r="GR82" s="64" t="str">
        <f>IF(details!DA82="","",details!DA82)</f>
        <v/>
      </c>
      <c r="GS82" s="63">
        <f>IF(details!DH82="","",details!DH82)</f>
        <v>340</v>
      </c>
      <c r="GT82" s="64" t="str">
        <f>IF(details!DI82="","",details!DI82)</f>
        <v/>
      </c>
      <c r="GU82" s="274" t="str">
        <f t="shared" si="477"/>
        <v/>
      </c>
      <c r="GV82" s="242" t="str">
        <f t="shared" si="338"/>
        <v>D</v>
      </c>
      <c r="GW82" s="242" t="str">
        <f t="shared" si="473"/>
        <v/>
      </c>
      <c r="GX82" s="353" t="str">
        <f t="shared" si="339"/>
        <v/>
      </c>
      <c r="GY82" s="242" t="str">
        <f t="shared" si="340"/>
        <v>D</v>
      </c>
      <c r="GZ82" s="72" t="str">
        <f t="shared" si="474"/>
        <v/>
      </c>
      <c r="HA82" s="353" t="str">
        <f t="shared" si="341"/>
        <v/>
      </c>
      <c r="HB82" s="73" t="str">
        <f t="shared" si="342"/>
        <v>D</v>
      </c>
      <c r="HC82" s="242" t="str">
        <f t="shared" si="343"/>
        <v/>
      </c>
      <c r="HD82" s="242" t="str">
        <f t="shared" si="344"/>
        <v>D</v>
      </c>
      <c r="HE82" s="242" t="str">
        <f t="shared" si="345"/>
        <v/>
      </c>
      <c r="HF82" s="242" t="str">
        <f t="shared" si="346"/>
        <v/>
      </c>
      <c r="HG82" s="276" t="str">
        <f t="shared" si="347"/>
        <v/>
      </c>
      <c r="HH82" s="242" t="str">
        <f t="shared" si="348"/>
        <v/>
      </c>
      <c r="HI82" s="242" t="str">
        <f t="shared" si="349"/>
        <v/>
      </c>
      <c r="HJ82" s="242" t="str">
        <f t="shared" si="350"/>
        <v/>
      </c>
      <c r="HK82" s="242" t="str">
        <f t="shared" si="351"/>
        <v/>
      </c>
      <c r="HL82" s="353" t="str">
        <f t="shared" si="352"/>
        <v/>
      </c>
      <c r="HM82" s="73" t="str">
        <f t="shared" si="353"/>
        <v>D</v>
      </c>
      <c r="HN82" s="242" t="str">
        <f t="shared" si="354"/>
        <v/>
      </c>
      <c r="HO82" s="242" t="str">
        <f t="shared" si="355"/>
        <v>D</v>
      </c>
      <c r="HP82" s="242" t="str">
        <f t="shared" si="356"/>
        <v/>
      </c>
      <c r="HQ82" s="242" t="str">
        <f t="shared" si="357"/>
        <v/>
      </c>
      <c r="HR82" s="354" t="str">
        <f t="shared" si="358"/>
        <v/>
      </c>
      <c r="HS82" s="302" t="str">
        <f t="shared" si="359"/>
        <v/>
      </c>
      <c r="HT82" s="242" t="str">
        <f t="shared" si="360"/>
        <v/>
      </c>
      <c r="HU82" s="242" t="str">
        <f t="shared" si="361"/>
        <v/>
      </c>
      <c r="HV82" s="242" t="str">
        <f t="shared" si="362"/>
        <v/>
      </c>
      <c r="HW82" s="353" t="str">
        <f t="shared" si="363"/>
        <v/>
      </c>
      <c r="HX82" s="73" t="str">
        <f t="shared" si="364"/>
        <v>S</v>
      </c>
      <c r="HY82" s="242" t="str">
        <f t="shared" si="365"/>
        <v/>
      </c>
      <c r="HZ82" s="242" t="str">
        <f t="shared" si="366"/>
        <v>S</v>
      </c>
      <c r="IA82" s="242" t="str">
        <f t="shared" si="367"/>
        <v/>
      </c>
      <c r="IB82" s="242" t="str">
        <f t="shared" si="368"/>
        <v/>
      </c>
      <c r="IC82" s="242" t="str">
        <f t="shared" si="369"/>
        <v/>
      </c>
      <c r="ID82" s="242" t="str">
        <f t="shared" si="370"/>
        <v/>
      </c>
      <c r="IE82" s="242" t="str">
        <f t="shared" si="371"/>
        <v/>
      </c>
      <c r="IF82" s="242" t="str">
        <f t="shared" si="372"/>
        <v/>
      </c>
      <c r="IG82" s="242" t="str">
        <f t="shared" si="373"/>
        <v/>
      </c>
      <c r="IH82" s="353" t="str">
        <f t="shared" si="374"/>
        <v/>
      </c>
      <c r="II82" s="242" t="str">
        <f t="shared" si="375"/>
        <v>A</v>
      </c>
      <c r="IJ82" s="242" t="str">
        <f t="shared" si="376"/>
        <v>A</v>
      </c>
      <c r="IK82" s="242" t="str">
        <f t="shared" si="377"/>
        <v xml:space="preserve">    </v>
      </c>
      <c r="IL82" s="242" t="str">
        <f t="shared" si="378"/>
        <v xml:space="preserve">    MATHEMATICS</v>
      </c>
      <c r="IM82" s="242" t="str">
        <f t="shared" si="379"/>
        <v xml:space="preserve">    </v>
      </c>
      <c r="IN82" s="242" t="str">
        <f t="shared" si="380"/>
        <v xml:space="preserve">        </v>
      </c>
      <c r="IO82" s="242" t="str">
        <f t="shared" si="381"/>
        <v xml:space="preserve">HINDI COMPULSORY  PHYSICS CHEMISTRY </v>
      </c>
      <c r="IP82" s="242" t="str">
        <f t="shared" si="382"/>
        <v>SUPPL.</v>
      </c>
      <c r="IQ82" s="62">
        <f t="shared" si="475"/>
        <v>898</v>
      </c>
      <c r="IR82" s="68">
        <f t="shared" si="383"/>
        <v>89.8</v>
      </c>
      <c r="IS82" s="242" t="str">
        <f t="shared" si="384"/>
        <v/>
      </c>
      <c r="IT82" s="70" t="str">
        <f t="shared" si="385"/>
        <v/>
      </c>
      <c r="IU82" s="71" t="str" cm="1">
        <f t="array" ref="IU82">IF(IT82="","",SUMPRODUCT((IT82&lt;IT$9:IT$108)/COUNTIF(IT$9:IT$108,IT$9:IT$108)))</f>
        <v/>
      </c>
      <c r="IV82" s="242" t="str">
        <f>IF(OR(IP82="SUPPL.",IP82="RE-EXAM."),'result subject-wise'!AR82,IP82)</f>
        <v/>
      </c>
      <c r="IW82" s="355" t="str">
        <f t="shared" si="386"/>
        <v/>
      </c>
      <c r="IX82" s="356">
        <f t="shared" si="387"/>
        <v>89.8</v>
      </c>
      <c r="IY82" s="242" t="str">
        <f t="shared" si="388"/>
        <v/>
      </c>
      <c r="IZ82" s="240"/>
      <c r="JA82" s="276" t="str">
        <f t="shared" si="476"/>
        <v/>
      </c>
      <c r="JB82" s="357" t="str">
        <f>'full report'!Y2061</f>
        <v/>
      </c>
      <c r="JC82" s="352"/>
      <c r="JD82"/>
      <c r="JE82" s="359"/>
      <c r="JF82" s="359"/>
      <c r="JG82" s="359"/>
      <c r="JI82" s="359"/>
      <c r="JJ82" s="359"/>
      <c r="JK82" s="359"/>
      <c r="JL82" s="359"/>
      <c r="JM82" s="359"/>
      <c r="JN82" s="359"/>
      <c r="JO82" s="359"/>
      <c r="JP82" s="359"/>
      <c r="JQ82" s="359"/>
      <c r="JR82" s="359"/>
    </row>
    <row r="83" spans="1:278" s="276" customFormat="1" ht="13" customHeight="1">
      <c r="A83" s="313" t="str">
        <f>IF(details!A83="","",details!A83)</f>
        <v/>
      </c>
      <c r="B83" s="55" t="str">
        <f>IF(details!B83="","",details!B83)</f>
        <v/>
      </c>
      <c r="C83" s="55" t="str">
        <f>IF(details!C83="","",details!C83)</f>
        <v/>
      </c>
      <c r="D83" s="55" t="str">
        <f>IF(details!D83="","",details!D83)</f>
        <v/>
      </c>
      <c r="E83" s="300">
        <f>IF(details!E83="","",details!E83)</f>
        <v>11175</v>
      </c>
      <c r="F83" s="66" t="str">
        <f>IF(details!F83="","",details!F83)</f>
        <v/>
      </c>
      <c r="G83" s="77" t="str">
        <f>IF(details!G83="","",details!G83)</f>
        <v>A 075</v>
      </c>
      <c r="H83" s="77" t="str">
        <f>IF(details!H83="","",details!H83)</f>
        <v>B 075</v>
      </c>
      <c r="I83" s="77" t="str">
        <f>IF(details!I83="","",details!I83)</f>
        <v>C 075</v>
      </c>
      <c r="J83" s="242">
        <f>IF(details!J83="","",details!J83)</f>
        <v>10</v>
      </c>
      <c r="K83" s="242">
        <f>IF(details!K83="","",details!K83)</f>
        <v>10</v>
      </c>
      <c r="L83" s="242">
        <f>IF(details!L83="","",details!L83)</f>
        <v>8</v>
      </c>
      <c r="M83" s="151">
        <f t="shared" si="389"/>
        <v>28</v>
      </c>
      <c r="N83" s="479">
        <f>IF(details!M83="","",details!M83)</f>
        <v>2</v>
      </c>
      <c r="O83" s="242">
        <f>IF(details!N83="","",details!N83)</f>
        <v>70</v>
      </c>
      <c r="P83" s="151">
        <f t="shared" si="390"/>
        <v>100</v>
      </c>
      <c r="Q83" s="242">
        <f>IF(details!O83="","",details!O83)</f>
        <v>100</v>
      </c>
      <c r="R83" s="298">
        <f t="shared" si="391"/>
        <v>200</v>
      </c>
      <c r="S83" s="310">
        <f t="shared" si="392"/>
        <v>0</v>
      </c>
      <c r="T83" s="61">
        <f t="shared" si="314"/>
        <v>200</v>
      </c>
      <c r="U83" s="310" t="str">
        <f t="shared" si="324"/>
        <v/>
      </c>
      <c r="V83" s="310" t="str">
        <f t="shared" si="315"/>
        <v>P</v>
      </c>
      <c r="W83" s="310" t="str">
        <f t="shared" si="325"/>
        <v>D</v>
      </c>
      <c r="X83" s="242">
        <f>IF(details!P83="","",details!P83)</f>
        <v>10</v>
      </c>
      <c r="Y83" s="242">
        <f>IF(details!Q83="","",details!Q83)</f>
        <v>10</v>
      </c>
      <c r="Z83" s="242">
        <f>IF(details!R83="","",details!R83)</f>
        <v>8</v>
      </c>
      <c r="AA83" s="151">
        <f t="shared" si="393"/>
        <v>28</v>
      </c>
      <c r="AB83" s="479">
        <f>IF(details!S83="","",details!S83)</f>
        <v>2</v>
      </c>
      <c r="AC83" s="242">
        <f>IF(details!T83="","",details!T83)</f>
        <v>70</v>
      </c>
      <c r="AD83" s="151">
        <f t="shared" si="394"/>
        <v>100</v>
      </c>
      <c r="AE83" s="242">
        <f>IF(details!U83="","",details!U83)</f>
        <v>100</v>
      </c>
      <c r="AF83" s="298">
        <f t="shared" si="395"/>
        <v>200</v>
      </c>
      <c r="AG83" s="310">
        <f t="shared" si="396"/>
        <v>0</v>
      </c>
      <c r="AH83" s="61">
        <f t="shared" si="316"/>
        <v>200</v>
      </c>
      <c r="AI83" s="310" t="str">
        <f t="shared" si="326"/>
        <v/>
      </c>
      <c r="AJ83" s="310" t="str">
        <f t="shared" si="397"/>
        <v>P</v>
      </c>
      <c r="AK83" s="310" t="str">
        <f t="shared" si="398"/>
        <v>D</v>
      </c>
      <c r="AL83" s="242" t="str">
        <f>IF(details!V83="","",details!V83)</f>
        <v>b</v>
      </c>
      <c r="AM83" s="83" t="str">
        <f t="shared" si="399"/>
        <v>PHYSICS</v>
      </c>
      <c r="AN83" s="242">
        <f>IF(details!W83="","",details!W83)</f>
        <v>10</v>
      </c>
      <c r="AO83" s="242">
        <f>IF(details!X83="","",details!X83)</f>
        <v>10</v>
      </c>
      <c r="AP83" s="242">
        <f>IF(details!Y83="","",details!Y83)</f>
        <v>9</v>
      </c>
      <c r="AQ83" s="151">
        <f t="shared" si="400"/>
        <v>29</v>
      </c>
      <c r="AR83" s="479">
        <f>IF(details!Z83="","",details!Z83)</f>
        <v>1</v>
      </c>
      <c r="AS83" s="242">
        <f>IF(details!AA83="","",details!AA83)</f>
        <v>30</v>
      </c>
      <c r="AT83" s="242">
        <f>IF(details!AB83="","",details!AB83)</f>
        <v>20</v>
      </c>
      <c r="AU83" s="151">
        <f t="shared" si="401"/>
        <v>50</v>
      </c>
      <c r="AV83" s="482">
        <f t="shared" si="317"/>
        <v>60</v>
      </c>
      <c r="AW83" s="482">
        <f t="shared" si="318"/>
        <v>80</v>
      </c>
      <c r="AX83" s="242">
        <f>IF(details!AC83="","",details!AC83)</f>
        <v>70</v>
      </c>
      <c r="AY83" s="242">
        <f>IF(details!AD83="","",details!AD83)</f>
        <v>30</v>
      </c>
      <c r="AZ83" s="151">
        <f t="shared" si="402"/>
        <v>100</v>
      </c>
      <c r="BA83" s="151">
        <f t="shared" si="403"/>
        <v>130</v>
      </c>
      <c r="BB83" s="151">
        <f t="shared" si="404"/>
        <v>50</v>
      </c>
      <c r="BC83" s="304">
        <f t="shared" si="405"/>
        <v>180</v>
      </c>
      <c r="BD83" s="263">
        <f t="shared" si="319"/>
        <v>0</v>
      </c>
      <c r="BE83" s="310">
        <f t="shared" si="320"/>
        <v>0</v>
      </c>
      <c r="BF83" s="61">
        <f t="shared" si="296"/>
        <v>70</v>
      </c>
      <c r="BG83" s="61">
        <f t="shared" si="406"/>
        <v>30</v>
      </c>
      <c r="BH83" s="61">
        <f t="shared" si="407"/>
        <v>20</v>
      </c>
      <c r="BI83" s="61">
        <f t="shared" si="297"/>
        <v>150</v>
      </c>
      <c r="BJ83" s="61">
        <f t="shared" si="298"/>
        <v>50</v>
      </c>
      <c r="BK83" s="263">
        <f t="shared" si="299"/>
        <v>200</v>
      </c>
      <c r="BL83" s="310" t="str">
        <f t="shared" si="300"/>
        <v/>
      </c>
      <c r="BM83" s="61" t="str">
        <f t="shared" si="301"/>
        <v>P</v>
      </c>
      <c r="BN83" s="61" t="str">
        <f t="shared" si="302"/>
        <v>P</v>
      </c>
      <c r="BO83" s="310" t="str">
        <f t="shared" si="303"/>
        <v>D</v>
      </c>
      <c r="BP83" s="242" t="str">
        <f>IF(details!AE83="","",details!AE83)</f>
        <v>b</v>
      </c>
      <c r="BQ83" s="83" t="str">
        <f t="shared" si="408"/>
        <v>CHEMISTRY</v>
      </c>
      <c r="BR83" s="242">
        <f>IF(details!AF83="","",details!AF83)</f>
        <v>10</v>
      </c>
      <c r="BS83" s="242">
        <f>IF(details!AG83="","",details!AG83)</f>
        <v>10</v>
      </c>
      <c r="BT83" s="242">
        <f>IF(details!AH83="","",details!AH83)</f>
        <v>9</v>
      </c>
      <c r="BU83" s="151">
        <f t="shared" si="409"/>
        <v>29</v>
      </c>
      <c r="BV83" s="479">
        <f>IF(details!AI83="","",details!AI83)</f>
        <v>1</v>
      </c>
      <c r="BW83" s="242">
        <f>IF(details!AJ83="","",details!AJ83)</f>
        <v>50</v>
      </c>
      <c r="BX83" s="242">
        <f>IF(details!AK83="","",details!AK83)</f>
        <v>20</v>
      </c>
      <c r="BY83" s="151">
        <f t="shared" si="410"/>
        <v>70</v>
      </c>
      <c r="BZ83" s="482">
        <f t="shared" si="411"/>
        <v>80</v>
      </c>
      <c r="CA83" s="482">
        <f t="shared" si="412"/>
        <v>100</v>
      </c>
      <c r="CB83" s="242">
        <f>IF(details!AL83="","",details!AL83)</f>
        <v>70</v>
      </c>
      <c r="CC83" s="242">
        <f>IF(details!AM83="","",details!AM83)</f>
        <v>30</v>
      </c>
      <c r="CD83" s="151">
        <f t="shared" si="413"/>
        <v>100</v>
      </c>
      <c r="CE83" s="151">
        <f t="shared" si="414"/>
        <v>150</v>
      </c>
      <c r="CF83" s="151">
        <f t="shared" si="415"/>
        <v>50</v>
      </c>
      <c r="CG83" s="304">
        <f t="shared" si="327"/>
        <v>200</v>
      </c>
      <c r="CH83" s="263">
        <f t="shared" si="304"/>
        <v>0</v>
      </c>
      <c r="CI83" s="310">
        <f t="shared" si="305"/>
        <v>0</v>
      </c>
      <c r="CJ83" s="61">
        <f t="shared" si="306"/>
        <v>70</v>
      </c>
      <c r="CK83" s="61">
        <f t="shared" si="328"/>
        <v>30</v>
      </c>
      <c r="CL83" s="61">
        <f t="shared" si="416"/>
        <v>20</v>
      </c>
      <c r="CM83" s="61">
        <f t="shared" si="307"/>
        <v>150</v>
      </c>
      <c r="CN83" s="61">
        <f t="shared" si="308"/>
        <v>50</v>
      </c>
      <c r="CO83" s="263">
        <f t="shared" si="309"/>
        <v>200</v>
      </c>
      <c r="CP83" s="310" t="str">
        <f t="shared" si="310"/>
        <v/>
      </c>
      <c r="CQ83" s="61" t="str">
        <f t="shared" si="311"/>
        <v>P</v>
      </c>
      <c r="CR83" s="61" t="str">
        <f t="shared" si="312"/>
        <v>P</v>
      </c>
      <c r="CS83" s="310" t="str">
        <f t="shared" si="321"/>
        <v>D</v>
      </c>
      <c r="CT83" s="242" t="str">
        <f>IF(details!AN83="","",details!AN83)</f>
        <v>b</v>
      </c>
      <c r="CU83" s="83" t="str">
        <f t="shared" si="417"/>
        <v>MATHEMATICS</v>
      </c>
      <c r="CV83" s="242">
        <f>IF(details!AO83="","",details!AO83)</f>
        <v>10</v>
      </c>
      <c r="CW83" s="242">
        <f>IF(details!AP83="","",details!AP83)</f>
        <v>10</v>
      </c>
      <c r="CX83" s="242">
        <f>IF(details!AQ83="","",details!AQ83)</f>
        <v>9</v>
      </c>
      <c r="CY83" s="151">
        <f t="shared" si="418"/>
        <v>29</v>
      </c>
      <c r="CZ83" s="479">
        <f>IF(details!AR83="","",details!AR83)</f>
        <v>1</v>
      </c>
      <c r="DA83" s="242">
        <f>IF(details!AS83="","",details!AS83)</f>
        <v>70</v>
      </c>
      <c r="DB83" s="242" t="str">
        <f>IF(details!AT83="","",details!AT83)</f>
        <v/>
      </c>
      <c r="DC83" s="151">
        <f t="shared" si="419"/>
        <v>70</v>
      </c>
      <c r="DD83" s="482">
        <f t="shared" si="420"/>
        <v>100</v>
      </c>
      <c r="DE83" s="482">
        <f t="shared" si="421"/>
        <v>100</v>
      </c>
      <c r="DF83" s="242">
        <f>IF(details!AU83="","",details!AU83)</f>
        <v>18</v>
      </c>
      <c r="DG83" s="242" t="str">
        <f>IF(details!AV83="","",details!AV83)</f>
        <v/>
      </c>
      <c r="DH83" s="151">
        <f t="shared" si="422"/>
        <v>18</v>
      </c>
      <c r="DI83" s="151">
        <f t="shared" si="423"/>
        <v>118</v>
      </c>
      <c r="DJ83" s="151" t="str">
        <f t="shared" si="424"/>
        <v/>
      </c>
      <c r="DK83" s="304">
        <f t="shared" si="425"/>
        <v>118</v>
      </c>
      <c r="DL83" s="263">
        <f t="shared" si="426"/>
        <v>0</v>
      </c>
      <c r="DM83" s="310" t="str">
        <f t="shared" si="427"/>
        <v/>
      </c>
      <c r="DN83" s="61">
        <f t="shared" si="428"/>
        <v>100</v>
      </c>
      <c r="DO83" s="61" t="str">
        <f t="shared" si="322"/>
        <v/>
      </c>
      <c r="DP83" s="61" t="str">
        <f t="shared" si="323"/>
        <v/>
      </c>
      <c r="DQ83" s="61">
        <f t="shared" si="429"/>
        <v>200</v>
      </c>
      <c r="DR83" s="61" t="str">
        <f t="shared" si="430"/>
        <v/>
      </c>
      <c r="DS83" s="263">
        <f t="shared" si="329"/>
        <v>200</v>
      </c>
      <c r="DT83" s="310" t="str">
        <f t="shared" si="431"/>
        <v/>
      </c>
      <c r="DU83" s="61" t="str">
        <f t="shared" si="432"/>
        <v>S</v>
      </c>
      <c r="DV83" s="61" t="str">
        <f t="shared" si="433"/>
        <v/>
      </c>
      <c r="DW83" s="310" t="str">
        <f t="shared" si="434"/>
        <v>S</v>
      </c>
      <c r="DX83" s="61">
        <f t="shared" si="313"/>
        <v>0</v>
      </c>
      <c r="DY83" s="242" t="str">
        <f>IF(details!AW83="","",details!AW83)</f>
        <v>a</v>
      </c>
      <c r="DZ83" s="83" t="str">
        <f t="shared" si="435"/>
        <v>BIOLOGY</v>
      </c>
      <c r="EA83" s="242">
        <f>IF(details!AX83="","",details!AX83)</f>
        <v>10</v>
      </c>
      <c r="EB83" s="242">
        <f>IF(details!AY83="","",details!AY83)</f>
        <v>10</v>
      </c>
      <c r="EC83" s="242">
        <f>IF(details!AZ83="","",details!AZ83)</f>
        <v>10</v>
      </c>
      <c r="ED83" s="151">
        <f t="shared" si="436"/>
        <v>30</v>
      </c>
      <c r="EE83" s="242" t="str">
        <f>IF(details!BA83="","",details!BA83)</f>
        <v/>
      </c>
      <c r="EF83" s="242">
        <f>IF(details!BB83="","",details!BB83)</f>
        <v>50</v>
      </c>
      <c r="EG83" s="242">
        <f>IF(details!BC83="","",details!BC83)</f>
        <v>20</v>
      </c>
      <c r="EH83" s="151">
        <f t="shared" si="437"/>
        <v>70</v>
      </c>
      <c r="EI83" s="482">
        <f t="shared" si="438"/>
        <v>80</v>
      </c>
      <c r="EJ83" s="482">
        <f t="shared" si="439"/>
        <v>100</v>
      </c>
      <c r="EK83" s="242">
        <f>IF(details!BD83="","",details!BD83)</f>
        <v>70</v>
      </c>
      <c r="EL83" s="242">
        <f>IF(details!BE83="","",details!BE83)</f>
        <v>30</v>
      </c>
      <c r="EM83" s="151">
        <f t="shared" si="440"/>
        <v>100</v>
      </c>
      <c r="EN83" s="151">
        <f t="shared" si="441"/>
        <v>150</v>
      </c>
      <c r="EO83" s="151">
        <f t="shared" si="442"/>
        <v>50</v>
      </c>
      <c r="EP83" s="304">
        <f t="shared" si="443"/>
        <v>200</v>
      </c>
      <c r="EQ83" s="263">
        <f t="shared" si="444"/>
        <v>0</v>
      </c>
      <c r="ER83" s="310">
        <f t="shared" si="445"/>
        <v>0</v>
      </c>
      <c r="ES83" s="61">
        <f t="shared" si="446"/>
        <v>70</v>
      </c>
      <c r="ET83" s="61">
        <f t="shared" si="447"/>
        <v>30</v>
      </c>
      <c r="EU83" s="61">
        <f t="shared" si="448"/>
        <v>20</v>
      </c>
      <c r="EV83" s="61">
        <f t="shared" si="449"/>
        <v>150</v>
      </c>
      <c r="EW83" s="61">
        <f t="shared" si="450"/>
        <v>50</v>
      </c>
      <c r="EX83" s="263">
        <f t="shared" si="451"/>
        <v>200</v>
      </c>
      <c r="EY83" s="310"/>
      <c r="EZ83" s="61" t="str">
        <f t="shared" si="452"/>
        <v>P</v>
      </c>
      <c r="FA83" s="61" t="str">
        <f t="shared" si="453"/>
        <v>P</v>
      </c>
      <c r="FB83" s="310" t="str">
        <f t="shared" si="454"/>
        <v>I</v>
      </c>
      <c r="FC83" s="242">
        <f>IF(details!BF83="","",details!BF83)</f>
        <v>10</v>
      </c>
      <c r="FD83" s="242">
        <f>IF(details!BG83="","",details!BG83)</f>
        <v>10</v>
      </c>
      <c r="FE83" s="242">
        <f>IF(details!BH83="","",details!BH83)</f>
        <v>10</v>
      </c>
      <c r="FF83" s="151">
        <f t="shared" si="455"/>
        <v>30</v>
      </c>
      <c r="FG83" s="242">
        <f>IF(details!BI83="","",details!BI83)</f>
        <v>70</v>
      </c>
      <c r="FH83" s="151">
        <f t="shared" si="456"/>
        <v>100</v>
      </c>
      <c r="FI83" s="242">
        <f>IF(details!BJ83="","",details!BJ83)</f>
        <v>100</v>
      </c>
      <c r="FJ83" s="298">
        <f t="shared" si="457"/>
        <v>200</v>
      </c>
      <c r="FK83" s="310">
        <f t="shared" si="458"/>
        <v>0</v>
      </c>
      <c r="FL83" s="310">
        <f t="shared" si="459"/>
        <v>0</v>
      </c>
      <c r="FM83" s="61">
        <f t="shared" si="460"/>
        <v>200</v>
      </c>
      <c r="FN83" s="310" t="str">
        <f t="shared" si="461"/>
        <v/>
      </c>
      <c r="FO83" s="310" t="str">
        <f t="shared" si="330"/>
        <v>A</v>
      </c>
      <c r="FP83" s="242">
        <f>IF(details!BK83="","",details!BK83)</f>
        <v>30</v>
      </c>
      <c r="FQ83" s="242">
        <f>IF(details!BL83="","",details!BL83)</f>
        <v>30</v>
      </c>
      <c r="FR83" s="242">
        <f>IF(details!BM83="","",details!BM83)</f>
        <v>40</v>
      </c>
      <c r="FS83" s="298">
        <f t="shared" si="462"/>
        <v>100</v>
      </c>
      <c r="FT83" s="310">
        <f t="shared" si="463"/>
        <v>0</v>
      </c>
      <c r="FU83" s="310">
        <f t="shared" si="464"/>
        <v>0</v>
      </c>
      <c r="FV83" s="61">
        <f t="shared" si="465"/>
        <v>100</v>
      </c>
      <c r="FW83" s="310" t="str">
        <f t="shared" si="466"/>
        <v/>
      </c>
      <c r="FX83" s="310" t="str">
        <f t="shared" si="331"/>
        <v>A</v>
      </c>
      <c r="FY83" s="310" t="str">
        <f t="shared" si="332"/>
        <v>D</v>
      </c>
      <c r="FZ83" s="310" t="str">
        <f t="shared" si="333"/>
        <v>D</v>
      </c>
      <c r="GA83" s="310" t="str">
        <f t="shared" si="334"/>
        <v>D</v>
      </c>
      <c r="GB83" s="310" t="str">
        <f t="shared" si="335"/>
        <v>D</v>
      </c>
      <c r="GC83" s="310" t="str">
        <f t="shared" si="336"/>
        <v>S</v>
      </c>
      <c r="GD83" s="310">
        <f t="shared" si="467"/>
        <v>0</v>
      </c>
      <c r="GE83" s="310">
        <f t="shared" si="468"/>
        <v>1</v>
      </c>
      <c r="GF83" s="310">
        <f t="shared" si="469"/>
        <v>0</v>
      </c>
      <c r="GG83" s="310">
        <f t="shared" si="470"/>
        <v>0</v>
      </c>
      <c r="GH83" s="310">
        <f t="shared" si="471"/>
        <v>0</v>
      </c>
      <c r="GI83" s="310" t="str">
        <f t="shared" si="472"/>
        <v/>
      </c>
      <c r="GJ83" s="69" t="str">
        <f t="shared" si="337"/>
        <v>SUPPL.</v>
      </c>
      <c r="GK83" s="63" t="str">
        <f>IF(details!CB83="","",details!CB83)</f>
        <v/>
      </c>
      <c r="GL83" s="64">
        <f>IF(details!CC83="","",details!CC83)</f>
        <v>34</v>
      </c>
      <c r="GM83" s="63" t="str">
        <f>IF(details!CJ83="","",details!CJ83)</f>
        <v/>
      </c>
      <c r="GN83" s="64">
        <f>IF(details!CK83="","",details!CK83)</f>
        <v>24</v>
      </c>
      <c r="GO83" s="63">
        <f>IF(details!CR83="","",details!CR83)</f>
        <v>88</v>
      </c>
      <c r="GP83" s="64" t="str">
        <f>IF(details!CS83="","",details!CS83)</f>
        <v/>
      </c>
      <c r="GQ83" s="63">
        <f>IF(details!CZ83="","",details!CZ83)</f>
        <v>240</v>
      </c>
      <c r="GR83" s="64" t="str">
        <f>IF(details!DA83="","",details!DA83)</f>
        <v/>
      </c>
      <c r="GS83" s="63">
        <f>IF(details!DH83="","",details!DH83)</f>
        <v>340</v>
      </c>
      <c r="GT83" s="64" t="str">
        <f>IF(details!DI83="","",details!DI83)</f>
        <v/>
      </c>
      <c r="GU83" s="274" t="str">
        <f t="shared" si="477"/>
        <v/>
      </c>
      <c r="GV83" s="242" t="str">
        <f t="shared" si="338"/>
        <v>D</v>
      </c>
      <c r="GW83" s="242" t="str">
        <f t="shared" si="473"/>
        <v/>
      </c>
      <c r="GX83" s="353" t="str">
        <f t="shared" si="339"/>
        <v/>
      </c>
      <c r="GY83" s="242" t="str">
        <f t="shared" si="340"/>
        <v>D</v>
      </c>
      <c r="GZ83" s="72" t="str">
        <f t="shared" si="474"/>
        <v/>
      </c>
      <c r="HA83" s="353" t="str">
        <f t="shared" si="341"/>
        <v/>
      </c>
      <c r="HB83" s="73" t="str">
        <f t="shared" si="342"/>
        <v>D</v>
      </c>
      <c r="HC83" s="242" t="str">
        <f t="shared" si="343"/>
        <v/>
      </c>
      <c r="HD83" s="242" t="str">
        <f t="shared" si="344"/>
        <v>D</v>
      </c>
      <c r="HE83" s="242" t="str">
        <f t="shared" si="345"/>
        <v/>
      </c>
      <c r="HF83" s="242" t="str">
        <f t="shared" si="346"/>
        <v/>
      </c>
      <c r="HG83" s="276" t="str">
        <f t="shared" si="347"/>
        <v/>
      </c>
      <c r="HH83" s="242" t="str">
        <f t="shared" si="348"/>
        <v/>
      </c>
      <c r="HI83" s="242" t="str">
        <f t="shared" si="349"/>
        <v/>
      </c>
      <c r="HJ83" s="242" t="str">
        <f t="shared" si="350"/>
        <v/>
      </c>
      <c r="HK83" s="242" t="str">
        <f t="shared" si="351"/>
        <v/>
      </c>
      <c r="HL83" s="353" t="str">
        <f t="shared" si="352"/>
        <v/>
      </c>
      <c r="HM83" s="73" t="str">
        <f t="shared" si="353"/>
        <v>D</v>
      </c>
      <c r="HN83" s="242" t="str">
        <f t="shared" si="354"/>
        <v/>
      </c>
      <c r="HO83" s="242" t="str">
        <f t="shared" si="355"/>
        <v>D</v>
      </c>
      <c r="HP83" s="242" t="str">
        <f t="shared" si="356"/>
        <v/>
      </c>
      <c r="HQ83" s="242" t="str">
        <f t="shared" si="357"/>
        <v/>
      </c>
      <c r="HR83" s="354" t="str">
        <f t="shared" si="358"/>
        <v/>
      </c>
      <c r="HS83" s="302" t="str">
        <f t="shared" si="359"/>
        <v/>
      </c>
      <c r="HT83" s="242" t="str">
        <f t="shared" si="360"/>
        <v/>
      </c>
      <c r="HU83" s="242" t="str">
        <f t="shared" si="361"/>
        <v/>
      </c>
      <c r="HV83" s="242" t="str">
        <f t="shared" si="362"/>
        <v/>
      </c>
      <c r="HW83" s="353" t="str">
        <f t="shared" si="363"/>
        <v/>
      </c>
      <c r="HX83" s="73" t="str">
        <f t="shared" si="364"/>
        <v>S</v>
      </c>
      <c r="HY83" s="242" t="str">
        <f t="shared" si="365"/>
        <v/>
      </c>
      <c r="HZ83" s="242" t="str">
        <f t="shared" si="366"/>
        <v>S</v>
      </c>
      <c r="IA83" s="242" t="str">
        <f t="shared" si="367"/>
        <v/>
      </c>
      <c r="IB83" s="242" t="str">
        <f t="shared" si="368"/>
        <v/>
      </c>
      <c r="IC83" s="242" t="str">
        <f t="shared" si="369"/>
        <v/>
      </c>
      <c r="ID83" s="242" t="str">
        <f t="shared" si="370"/>
        <v/>
      </c>
      <c r="IE83" s="242" t="str">
        <f t="shared" si="371"/>
        <v/>
      </c>
      <c r="IF83" s="242" t="str">
        <f t="shared" si="372"/>
        <v/>
      </c>
      <c r="IG83" s="242" t="str">
        <f t="shared" si="373"/>
        <v/>
      </c>
      <c r="IH83" s="353" t="str">
        <f t="shared" si="374"/>
        <v/>
      </c>
      <c r="II83" s="242" t="str">
        <f t="shared" si="375"/>
        <v>A</v>
      </c>
      <c r="IJ83" s="242" t="str">
        <f t="shared" si="376"/>
        <v>A</v>
      </c>
      <c r="IK83" s="242" t="str">
        <f t="shared" si="377"/>
        <v xml:space="preserve">    </v>
      </c>
      <c r="IL83" s="242" t="str">
        <f t="shared" si="378"/>
        <v xml:space="preserve">    MATHEMATICS</v>
      </c>
      <c r="IM83" s="242" t="str">
        <f t="shared" si="379"/>
        <v xml:space="preserve">    </v>
      </c>
      <c r="IN83" s="242" t="str">
        <f t="shared" si="380"/>
        <v xml:space="preserve">        </v>
      </c>
      <c r="IO83" s="242" t="str">
        <f t="shared" si="381"/>
        <v xml:space="preserve">HINDI COMPULSORY  PHYSICS CHEMISTRY </v>
      </c>
      <c r="IP83" s="242" t="str">
        <f t="shared" si="382"/>
        <v>SUPPL.</v>
      </c>
      <c r="IQ83" s="62">
        <f t="shared" si="475"/>
        <v>898</v>
      </c>
      <c r="IR83" s="68">
        <f t="shared" si="383"/>
        <v>89.8</v>
      </c>
      <c r="IS83" s="242" t="str">
        <f t="shared" si="384"/>
        <v/>
      </c>
      <c r="IT83" s="70" t="str">
        <f t="shared" si="385"/>
        <v/>
      </c>
      <c r="IU83" s="71" t="str" cm="1">
        <f t="array" ref="IU83">IF(IT83="","",SUMPRODUCT((IT83&lt;IT$9:IT$108)/COUNTIF(IT$9:IT$108,IT$9:IT$108)))</f>
        <v/>
      </c>
      <c r="IV83" s="242" t="str">
        <f>IF(OR(IP83="SUPPL.",IP83="RE-EXAM."),'result subject-wise'!AR83,IP83)</f>
        <v/>
      </c>
      <c r="IW83" s="355" t="str">
        <f t="shared" si="386"/>
        <v/>
      </c>
      <c r="IX83" s="356">
        <f t="shared" si="387"/>
        <v>89.8</v>
      </c>
      <c r="IY83" s="242" t="str">
        <f t="shared" si="388"/>
        <v/>
      </c>
      <c r="IZ83" s="240"/>
      <c r="JA83" s="276" t="str">
        <f t="shared" si="476"/>
        <v/>
      </c>
      <c r="JB83" s="357" t="str">
        <f>'full report'!Y2089</f>
        <v/>
      </c>
      <c r="JC83" s="352"/>
      <c r="JD83"/>
      <c r="JE83" s="359"/>
      <c r="JF83" s="359"/>
      <c r="JG83" s="359"/>
      <c r="JI83" s="359"/>
      <c r="JJ83" s="359"/>
      <c r="JK83" s="359"/>
      <c r="JL83" s="359"/>
      <c r="JM83" s="359"/>
      <c r="JN83" s="359"/>
      <c r="JO83" s="359"/>
      <c r="JP83" s="359"/>
      <c r="JQ83" s="359"/>
      <c r="JR83" s="359"/>
    </row>
    <row r="84" spans="1:278" s="276" customFormat="1" ht="13" customHeight="1">
      <c r="A84" s="313" t="str">
        <f>IF(details!A84="","",details!A84)</f>
        <v/>
      </c>
      <c r="B84" s="55" t="str">
        <f>IF(details!B84="","",details!B84)</f>
        <v/>
      </c>
      <c r="C84" s="55" t="str">
        <f>IF(details!C84="","",details!C84)</f>
        <v/>
      </c>
      <c r="D84" s="55" t="str">
        <f>IF(details!D84="","",details!D84)</f>
        <v/>
      </c>
      <c r="E84" s="300">
        <f>IF(details!E84="","",details!E84)</f>
        <v>11176</v>
      </c>
      <c r="F84" s="66" t="str">
        <f>IF(details!F84="","",details!F84)</f>
        <v/>
      </c>
      <c r="G84" s="77" t="str">
        <f>IF(details!G84="","",details!G84)</f>
        <v>A 076</v>
      </c>
      <c r="H84" s="77" t="str">
        <f>IF(details!H84="","",details!H84)</f>
        <v>B 076</v>
      </c>
      <c r="I84" s="77" t="str">
        <f>IF(details!I84="","",details!I84)</f>
        <v>C 076</v>
      </c>
      <c r="J84" s="242">
        <f>IF(details!J84="","",details!J84)</f>
        <v>10</v>
      </c>
      <c r="K84" s="242">
        <f>IF(details!K84="","",details!K84)</f>
        <v>10</v>
      </c>
      <c r="L84" s="242">
        <f>IF(details!L84="","",details!L84)</f>
        <v>8</v>
      </c>
      <c r="M84" s="151">
        <f t="shared" si="389"/>
        <v>28</v>
      </c>
      <c r="N84" s="479">
        <f>IF(details!M84="","",details!M84)</f>
        <v>2</v>
      </c>
      <c r="O84" s="242">
        <f>IF(details!N84="","",details!N84)</f>
        <v>70</v>
      </c>
      <c r="P84" s="151">
        <f t="shared" si="390"/>
        <v>100</v>
      </c>
      <c r="Q84" s="242">
        <f>IF(details!O84="","",details!O84)</f>
        <v>100</v>
      </c>
      <c r="R84" s="298">
        <f t="shared" si="391"/>
        <v>200</v>
      </c>
      <c r="S84" s="310">
        <f t="shared" si="392"/>
        <v>0</v>
      </c>
      <c r="T84" s="61">
        <f t="shared" si="314"/>
        <v>200</v>
      </c>
      <c r="U84" s="310" t="str">
        <f t="shared" si="324"/>
        <v/>
      </c>
      <c r="V84" s="310" t="str">
        <f t="shared" si="315"/>
        <v>P</v>
      </c>
      <c r="W84" s="310" t="str">
        <f t="shared" si="325"/>
        <v>D</v>
      </c>
      <c r="X84" s="242">
        <f>IF(details!P84="","",details!P84)</f>
        <v>10</v>
      </c>
      <c r="Y84" s="242">
        <f>IF(details!Q84="","",details!Q84)</f>
        <v>10</v>
      </c>
      <c r="Z84" s="242">
        <f>IF(details!R84="","",details!R84)</f>
        <v>8</v>
      </c>
      <c r="AA84" s="151">
        <f t="shared" si="393"/>
        <v>28</v>
      </c>
      <c r="AB84" s="479">
        <f>IF(details!S84="","",details!S84)</f>
        <v>2</v>
      </c>
      <c r="AC84" s="242">
        <f>IF(details!T84="","",details!T84)</f>
        <v>70</v>
      </c>
      <c r="AD84" s="151">
        <f t="shared" si="394"/>
        <v>100</v>
      </c>
      <c r="AE84" s="242">
        <f>IF(details!U84="","",details!U84)</f>
        <v>100</v>
      </c>
      <c r="AF84" s="298">
        <f t="shared" si="395"/>
        <v>200</v>
      </c>
      <c r="AG84" s="310">
        <f t="shared" si="396"/>
        <v>0</v>
      </c>
      <c r="AH84" s="61">
        <f t="shared" si="316"/>
        <v>200</v>
      </c>
      <c r="AI84" s="310" t="str">
        <f t="shared" si="326"/>
        <v/>
      </c>
      <c r="AJ84" s="310" t="str">
        <f t="shared" si="397"/>
        <v>P</v>
      </c>
      <c r="AK84" s="310" t="str">
        <f t="shared" si="398"/>
        <v>D</v>
      </c>
      <c r="AL84" s="242" t="str">
        <f>IF(details!V84="","",details!V84)</f>
        <v>b</v>
      </c>
      <c r="AM84" s="83" t="str">
        <f t="shared" si="399"/>
        <v>PHYSICS</v>
      </c>
      <c r="AN84" s="242">
        <f>IF(details!W84="","",details!W84)</f>
        <v>10</v>
      </c>
      <c r="AO84" s="242">
        <f>IF(details!X84="","",details!X84)</f>
        <v>10</v>
      </c>
      <c r="AP84" s="242">
        <f>IF(details!Y84="","",details!Y84)</f>
        <v>9</v>
      </c>
      <c r="AQ84" s="151">
        <f t="shared" si="400"/>
        <v>29</v>
      </c>
      <c r="AR84" s="479">
        <f>IF(details!Z84="","",details!Z84)</f>
        <v>1</v>
      </c>
      <c r="AS84" s="242">
        <f>IF(details!AA84="","",details!AA84)</f>
        <v>30</v>
      </c>
      <c r="AT84" s="242">
        <f>IF(details!AB84="","",details!AB84)</f>
        <v>20</v>
      </c>
      <c r="AU84" s="151">
        <f t="shared" si="401"/>
        <v>50</v>
      </c>
      <c r="AV84" s="482">
        <f t="shared" si="317"/>
        <v>60</v>
      </c>
      <c r="AW84" s="482">
        <f t="shared" si="318"/>
        <v>80</v>
      </c>
      <c r="AX84" s="242">
        <f>IF(details!AC84="","",details!AC84)</f>
        <v>70</v>
      </c>
      <c r="AY84" s="242">
        <f>IF(details!AD84="","",details!AD84)</f>
        <v>30</v>
      </c>
      <c r="AZ84" s="151">
        <f t="shared" si="402"/>
        <v>100</v>
      </c>
      <c r="BA84" s="151">
        <f t="shared" si="403"/>
        <v>130</v>
      </c>
      <c r="BB84" s="151">
        <f t="shared" si="404"/>
        <v>50</v>
      </c>
      <c r="BC84" s="304">
        <f t="shared" si="405"/>
        <v>180</v>
      </c>
      <c r="BD84" s="263">
        <f t="shared" si="319"/>
        <v>0</v>
      </c>
      <c r="BE84" s="310">
        <f t="shared" si="320"/>
        <v>0</v>
      </c>
      <c r="BF84" s="61">
        <f t="shared" si="296"/>
        <v>70</v>
      </c>
      <c r="BG84" s="61">
        <f t="shared" si="406"/>
        <v>30</v>
      </c>
      <c r="BH84" s="61">
        <f t="shared" si="407"/>
        <v>20</v>
      </c>
      <c r="BI84" s="61">
        <f t="shared" si="297"/>
        <v>150</v>
      </c>
      <c r="BJ84" s="61">
        <f t="shared" si="298"/>
        <v>50</v>
      </c>
      <c r="BK84" s="263">
        <f t="shared" si="299"/>
        <v>200</v>
      </c>
      <c r="BL84" s="310" t="str">
        <f t="shared" si="300"/>
        <v/>
      </c>
      <c r="BM84" s="61" t="str">
        <f t="shared" si="301"/>
        <v>P</v>
      </c>
      <c r="BN84" s="61" t="str">
        <f t="shared" si="302"/>
        <v>P</v>
      </c>
      <c r="BO84" s="310" t="str">
        <f t="shared" si="303"/>
        <v>D</v>
      </c>
      <c r="BP84" s="242" t="str">
        <f>IF(details!AE84="","",details!AE84)</f>
        <v>b</v>
      </c>
      <c r="BQ84" s="83" t="str">
        <f t="shared" si="408"/>
        <v>CHEMISTRY</v>
      </c>
      <c r="BR84" s="242">
        <f>IF(details!AF84="","",details!AF84)</f>
        <v>10</v>
      </c>
      <c r="BS84" s="242">
        <f>IF(details!AG84="","",details!AG84)</f>
        <v>10</v>
      </c>
      <c r="BT84" s="242">
        <f>IF(details!AH84="","",details!AH84)</f>
        <v>9</v>
      </c>
      <c r="BU84" s="151">
        <f t="shared" si="409"/>
        <v>29</v>
      </c>
      <c r="BV84" s="479">
        <f>IF(details!AI84="","",details!AI84)</f>
        <v>1</v>
      </c>
      <c r="BW84" s="242">
        <f>IF(details!AJ84="","",details!AJ84)</f>
        <v>50</v>
      </c>
      <c r="BX84" s="242">
        <f>IF(details!AK84="","",details!AK84)</f>
        <v>20</v>
      </c>
      <c r="BY84" s="151">
        <f t="shared" si="410"/>
        <v>70</v>
      </c>
      <c r="BZ84" s="482">
        <f t="shared" si="411"/>
        <v>80</v>
      </c>
      <c r="CA84" s="482">
        <f t="shared" si="412"/>
        <v>100</v>
      </c>
      <c r="CB84" s="242">
        <f>IF(details!AL84="","",details!AL84)</f>
        <v>70</v>
      </c>
      <c r="CC84" s="242">
        <f>IF(details!AM84="","",details!AM84)</f>
        <v>30</v>
      </c>
      <c r="CD84" s="151">
        <f t="shared" si="413"/>
        <v>100</v>
      </c>
      <c r="CE84" s="151">
        <f t="shared" si="414"/>
        <v>150</v>
      </c>
      <c r="CF84" s="151">
        <f t="shared" si="415"/>
        <v>50</v>
      </c>
      <c r="CG84" s="304">
        <f t="shared" si="327"/>
        <v>200</v>
      </c>
      <c r="CH84" s="263">
        <f t="shared" si="304"/>
        <v>0</v>
      </c>
      <c r="CI84" s="310">
        <f t="shared" si="305"/>
        <v>0</v>
      </c>
      <c r="CJ84" s="61">
        <f t="shared" si="306"/>
        <v>70</v>
      </c>
      <c r="CK84" s="61">
        <f t="shared" si="328"/>
        <v>30</v>
      </c>
      <c r="CL84" s="61">
        <f t="shared" si="416"/>
        <v>20</v>
      </c>
      <c r="CM84" s="61">
        <f t="shared" si="307"/>
        <v>150</v>
      </c>
      <c r="CN84" s="61">
        <f t="shared" si="308"/>
        <v>50</v>
      </c>
      <c r="CO84" s="263">
        <f t="shared" si="309"/>
        <v>200</v>
      </c>
      <c r="CP84" s="310" t="str">
        <f t="shared" si="310"/>
        <v/>
      </c>
      <c r="CQ84" s="61" t="str">
        <f t="shared" si="311"/>
        <v>P</v>
      </c>
      <c r="CR84" s="61" t="str">
        <f t="shared" si="312"/>
        <v>P</v>
      </c>
      <c r="CS84" s="310" t="str">
        <f t="shared" si="321"/>
        <v>D</v>
      </c>
      <c r="CT84" s="242" t="str">
        <f>IF(details!AN84="","",details!AN84)</f>
        <v>b</v>
      </c>
      <c r="CU84" s="83" t="str">
        <f t="shared" si="417"/>
        <v>MATHEMATICS</v>
      </c>
      <c r="CV84" s="242">
        <f>IF(details!AO84="","",details!AO84)</f>
        <v>10</v>
      </c>
      <c r="CW84" s="242">
        <f>IF(details!AP84="","",details!AP84)</f>
        <v>10</v>
      </c>
      <c r="CX84" s="242">
        <f>IF(details!AQ84="","",details!AQ84)</f>
        <v>9</v>
      </c>
      <c r="CY84" s="151">
        <f t="shared" si="418"/>
        <v>29</v>
      </c>
      <c r="CZ84" s="479">
        <f>IF(details!AR84="","",details!AR84)</f>
        <v>1</v>
      </c>
      <c r="DA84" s="242">
        <f>IF(details!AS84="","",details!AS84)</f>
        <v>70</v>
      </c>
      <c r="DB84" s="242" t="str">
        <f>IF(details!AT84="","",details!AT84)</f>
        <v/>
      </c>
      <c r="DC84" s="151">
        <f t="shared" si="419"/>
        <v>70</v>
      </c>
      <c r="DD84" s="482">
        <f t="shared" si="420"/>
        <v>100</v>
      </c>
      <c r="DE84" s="482">
        <f t="shared" si="421"/>
        <v>100</v>
      </c>
      <c r="DF84" s="242">
        <f>IF(details!AU84="","",details!AU84)</f>
        <v>18</v>
      </c>
      <c r="DG84" s="242" t="str">
        <f>IF(details!AV84="","",details!AV84)</f>
        <v/>
      </c>
      <c r="DH84" s="151">
        <f t="shared" si="422"/>
        <v>18</v>
      </c>
      <c r="DI84" s="151">
        <f t="shared" si="423"/>
        <v>118</v>
      </c>
      <c r="DJ84" s="151" t="str">
        <f t="shared" si="424"/>
        <v/>
      </c>
      <c r="DK84" s="304">
        <f t="shared" si="425"/>
        <v>118</v>
      </c>
      <c r="DL84" s="263">
        <f t="shared" si="426"/>
        <v>0</v>
      </c>
      <c r="DM84" s="310" t="str">
        <f t="shared" si="427"/>
        <v/>
      </c>
      <c r="DN84" s="61">
        <f t="shared" si="428"/>
        <v>100</v>
      </c>
      <c r="DO84" s="61" t="str">
        <f t="shared" si="322"/>
        <v/>
      </c>
      <c r="DP84" s="61" t="str">
        <f t="shared" si="323"/>
        <v/>
      </c>
      <c r="DQ84" s="61">
        <f t="shared" si="429"/>
        <v>200</v>
      </c>
      <c r="DR84" s="61" t="str">
        <f t="shared" si="430"/>
        <v/>
      </c>
      <c r="DS84" s="263">
        <f t="shared" si="329"/>
        <v>200</v>
      </c>
      <c r="DT84" s="310" t="str">
        <f t="shared" si="431"/>
        <v/>
      </c>
      <c r="DU84" s="61" t="str">
        <f t="shared" si="432"/>
        <v>S</v>
      </c>
      <c r="DV84" s="61" t="str">
        <f t="shared" si="433"/>
        <v/>
      </c>
      <c r="DW84" s="310" t="str">
        <f t="shared" si="434"/>
        <v>S</v>
      </c>
      <c r="DX84" s="61">
        <f t="shared" si="313"/>
        <v>0</v>
      </c>
      <c r="DY84" s="242" t="str">
        <f>IF(details!AW84="","",details!AW84)</f>
        <v>a</v>
      </c>
      <c r="DZ84" s="83" t="str">
        <f t="shared" si="435"/>
        <v>BIOLOGY</v>
      </c>
      <c r="EA84" s="242">
        <f>IF(details!AX84="","",details!AX84)</f>
        <v>10</v>
      </c>
      <c r="EB84" s="242">
        <f>IF(details!AY84="","",details!AY84)</f>
        <v>10</v>
      </c>
      <c r="EC84" s="242">
        <f>IF(details!AZ84="","",details!AZ84)</f>
        <v>10</v>
      </c>
      <c r="ED84" s="151">
        <f t="shared" si="436"/>
        <v>30</v>
      </c>
      <c r="EE84" s="242" t="str">
        <f>IF(details!BA84="","",details!BA84)</f>
        <v/>
      </c>
      <c r="EF84" s="242">
        <f>IF(details!BB84="","",details!BB84)</f>
        <v>50</v>
      </c>
      <c r="EG84" s="242">
        <f>IF(details!BC84="","",details!BC84)</f>
        <v>20</v>
      </c>
      <c r="EH84" s="151">
        <f t="shared" si="437"/>
        <v>70</v>
      </c>
      <c r="EI84" s="482">
        <f t="shared" si="438"/>
        <v>80</v>
      </c>
      <c r="EJ84" s="482">
        <f t="shared" si="439"/>
        <v>100</v>
      </c>
      <c r="EK84" s="242">
        <f>IF(details!BD84="","",details!BD84)</f>
        <v>70</v>
      </c>
      <c r="EL84" s="242">
        <f>IF(details!BE84="","",details!BE84)</f>
        <v>30</v>
      </c>
      <c r="EM84" s="151">
        <f t="shared" si="440"/>
        <v>100</v>
      </c>
      <c r="EN84" s="151">
        <f t="shared" si="441"/>
        <v>150</v>
      </c>
      <c r="EO84" s="151">
        <f t="shared" si="442"/>
        <v>50</v>
      </c>
      <c r="EP84" s="304">
        <f t="shared" si="443"/>
        <v>200</v>
      </c>
      <c r="EQ84" s="263">
        <f t="shared" si="444"/>
        <v>0</v>
      </c>
      <c r="ER84" s="310">
        <f t="shared" si="445"/>
        <v>0</v>
      </c>
      <c r="ES84" s="61">
        <f t="shared" si="446"/>
        <v>70</v>
      </c>
      <c r="ET84" s="61">
        <f t="shared" si="447"/>
        <v>30</v>
      </c>
      <c r="EU84" s="61">
        <f t="shared" si="448"/>
        <v>20</v>
      </c>
      <c r="EV84" s="61">
        <f t="shared" si="449"/>
        <v>150</v>
      </c>
      <c r="EW84" s="61">
        <f t="shared" si="450"/>
        <v>50</v>
      </c>
      <c r="EX84" s="263">
        <f t="shared" si="451"/>
        <v>200</v>
      </c>
      <c r="EY84" s="310"/>
      <c r="EZ84" s="61" t="str">
        <f t="shared" si="452"/>
        <v>P</v>
      </c>
      <c r="FA84" s="61" t="str">
        <f t="shared" si="453"/>
        <v>P</v>
      </c>
      <c r="FB84" s="310" t="str">
        <f t="shared" si="454"/>
        <v>I</v>
      </c>
      <c r="FC84" s="242">
        <f>IF(details!BF84="","",details!BF84)</f>
        <v>10</v>
      </c>
      <c r="FD84" s="242">
        <f>IF(details!BG84="","",details!BG84)</f>
        <v>10</v>
      </c>
      <c r="FE84" s="242">
        <f>IF(details!BH84="","",details!BH84)</f>
        <v>10</v>
      </c>
      <c r="FF84" s="151">
        <f t="shared" si="455"/>
        <v>30</v>
      </c>
      <c r="FG84" s="242">
        <f>IF(details!BI84="","",details!BI84)</f>
        <v>70</v>
      </c>
      <c r="FH84" s="151">
        <f t="shared" si="456"/>
        <v>100</v>
      </c>
      <c r="FI84" s="242">
        <f>IF(details!BJ84="","",details!BJ84)</f>
        <v>100</v>
      </c>
      <c r="FJ84" s="298">
        <f t="shared" si="457"/>
        <v>200</v>
      </c>
      <c r="FK84" s="310">
        <f t="shared" si="458"/>
        <v>0</v>
      </c>
      <c r="FL84" s="310">
        <f t="shared" si="459"/>
        <v>0</v>
      </c>
      <c r="FM84" s="61">
        <f t="shared" si="460"/>
        <v>200</v>
      </c>
      <c r="FN84" s="310" t="str">
        <f t="shared" si="461"/>
        <v/>
      </c>
      <c r="FO84" s="310" t="str">
        <f t="shared" si="330"/>
        <v>A</v>
      </c>
      <c r="FP84" s="242">
        <f>IF(details!BK84="","",details!BK84)</f>
        <v>30</v>
      </c>
      <c r="FQ84" s="242">
        <f>IF(details!BL84="","",details!BL84)</f>
        <v>30</v>
      </c>
      <c r="FR84" s="242">
        <f>IF(details!BM84="","",details!BM84)</f>
        <v>40</v>
      </c>
      <c r="FS84" s="298">
        <f t="shared" si="462"/>
        <v>100</v>
      </c>
      <c r="FT84" s="310">
        <f t="shared" si="463"/>
        <v>0</v>
      </c>
      <c r="FU84" s="310">
        <f t="shared" si="464"/>
        <v>0</v>
      </c>
      <c r="FV84" s="61">
        <f t="shared" si="465"/>
        <v>100</v>
      </c>
      <c r="FW84" s="310" t="str">
        <f t="shared" si="466"/>
        <v/>
      </c>
      <c r="FX84" s="310" t="str">
        <f t="shared" si="331"/>
        <v>A</v>
      </c>
      <c r="FY84" s="310" t="str">
        <f t="shared" si="332"/>
        <v>D</v>
      </c>
      <c r="FZ84" s="310" t="str">
        <f t="shared" si="333"/>
        <v>D</v>
      </c>
      <c r="GA84" s="310" t="str">
        <f t="shared" si="334"/>
        <v>D</v>
      </c>
      <c r="GB84" s="310" t="str">
        <f t="shared" si="335"/>
        <v>D</v>
      </c>
      <c r="GC84" s="310" t="str">
        <f t="shared" si="336"/>
        <v>S</v>
      </c>
      <c r="GD84" s="310">
        <f t="shared" si="467"/>
        <v>0</v>
      </c>
      <c r="GE84" s="310">
        <f t="shared" si="468"/>
        <v>1</v>
      </c>
      <c r="GF84" s="310">
        <f t="shared" si="469"/>
        <v>0</v>
      </c>
      <c r="GG84" s="310">
        <f t="shared" si="470"/>
        <v>0</v>
      </c>
      <c r="GH84" s="310">
        <f t="shared" si="471"/>
        <v>0</v>
      </c>
      <c r="GI84" s="310" t="str">
        <f t="shared" si="472"/>
        <v/>
      </c>
      <c r="GJ84" s="69" t="str">
        <f t="shared" si="337"/>
        <v>SUPPL.</v>
      </c>
      <c r="GK84" s="63">
        <f>IF(details!CC84="","",details!CC84)</f>
        <v>34</v>
      </c>
      <c r="GL84" s="64" t="str">
        <f>IF(details!CD84="","",details!CD84)</f>
        <v/>
      </c>
      <c r="GM84" s="63">
        <f>IF(details!CK84="","",details!CK84)</f>
        <v>24</v>
      </c>
      <c r="GN84" s="64" t="str">
        <f>IF(details!CL84="","",details!CL84)</f>
        <v/>
      </c>
      <c r="GO84" s="63" t="str">
        <f>IF(details!CS84="","",details!CS84)</f>
        <v/>
      </c>
      <c r="GP84" s="64">
        <f>IF(details!CT84="","",details!CT84)</f>
        <v>130</v>
      </c>
      <c r="GQ84" s="63" t="str">
        <f>IF(details!DA84="","",details!DA84)</f>
        <v/>
      </c>
      <c r="GR84" s="64">
        <f>IF(details!DB84="","",details!DB84)</f>
        <v>264</v>
      </c>
      <c r="GS84" s="63" t="str">
        <f>IF(details!DI84="","",details!DI84)</f>
        <v/>
      </c>
      <c r="GT84" s="64">
        <f>IF(details!DJ84="","",details!DJ84)</f>
        <v>362</v>
      </c>
      <c r="GU84" s="274" t="str">
        <f t="shared" si="477"/>
        <v/>
      </c>
      <c r="GV84" s="242" t="str">
        <f t="shared" si="338"/>
        <v>D</v>
      </c>
      <c r="GW84" s="242" t="str">
        <f t="shared" si="473"/>
        <v/>
      </c>
      <c r="GX84" s="353" t="str">
        <f t="shared" si="339"/>
        <v/>
      </c>
      <c r="GY84" s="242" t="str">
        <f t="shared" si="340"/>
        <v>D</v>
      </c>
      <c r="GZ84" s="72" t="str">
        <f t="shared" si="474"/>
        <v/>
      </c>
      <c r="HA84" s="353" t="str">
        <f t="shared" si="341"/>
        <v/>
      </c>
      <c r="HB84" s="73" t="str">
        <f t="shared" si="342"/>
        <v>D</v>
      </c>
      <c r="HC84" s="242" t="str">
        <f t="shared" si="343"/>
        <v/>
      </c>
      <c r="HD84" s="242" t="str">
        <f t="shared" si="344"/>
        <v>D</v>
      </c>
      <c r="HE84" s="242" t="str">
        <f t="shared" si="345"/>
        <v/>
      </c>
      <c r="HF84" s="242" t="str">
        <f t="shared" si="346"/>
        <v/>
      </c>
      <c r="HG84" s="276" t="str">
        <f t="shared" si="347"/>
        <v/>
      </c>
      <c r="HH84" s="242" t="str">
        <f t="shared" si="348"/>
        <v/>
      </c>
      <c r="HI84" s="242" t="str">
        <f t="shared" si="349"/>
        <v/>
      </c>
      <c r="HJ84" s="242" t="str">
        <f t="shared" si="350"/>
        <v/>
      </c>
      <c r="HK84" s="242" t="str">
        <f t="shared" si="351"/>
        <v/>
      </c>
      <c r="HL84" s="353" t="str">
        <f t="shared" si="352"/>
        <v/>
      </c>
      <c r="HM84" s="73" t="str">
        <f t="shared" si="353"/>
        <v>D</v>
      </c>
      <c r="HN84" s="242" t="str">
        <f t="shared" si="354"/>
        <v/>
      </c>
      <c r="HO84" s="242" t="str">
        <f t="shared" si="355"/>
        <v>D</v>
      </c>
      <c r="HP84" s="242" t="str">
        <f t="shared" si="356"/>
        <v/>
      </c>
      <c r="HQ84" s="242" t="str">
        <f t="shared" si="357"/>
        <v/>
      </c>
      <c r="HR84" s="354" t="str">
        <f t="shared" si="358"/>
        <v/>
      </c>
      <c r="HS84" s="302" t="str">
        <f t="shared" si="359"/>
        <v/>
      </c>
      <c r="HT84" s="242" t="str">
        <f t="shared" si="360"/>
        <v/>
      </c>
      <c r="HU84" s="242" t="str">
        <f t="shared" si="361"/>
        <v/>
      </c>
      <c r="HV84" s="242" t="str">
        <f t="shared" si="362"/>
        <v/>
      </c>
      <c r="HW84" s="353" t="str">
        <f t="shared" si="363"/>
        <v/>
      </c>
      <c r="HX84" s="73" t="str">
        <f t="shared" si="364"/>
        <v>S</v>
      </c>
      <c r="HY84" s="242" t="str">
        <f t="shared" si="365"/>
        <v/>
      </c>
      <c r="HZ84" s="242" t="str">
        <f t="shared" si="366"/>
        <v>S</v>
      </c>
      <c r="IA84" s="242" t="str">
        <f t="shared" si="367"/>
        <v/>
      </c>
      <c r="IB84" s="242" t="str">
        <f t="shared" si="368"/>
        <v/>
      </c>
      <c r="IC84" s="242" t="str">
        <f t="shared" si="369"/>
        <v/>
      </c>
      <c r="ID84" s="242" t="str">
        <f t="shared" si="370"/>
        <v/>
      </c>
      <c r="IE84" s="242" t="str">
        <f t="shared" si="371"/>
        <v/>
      </c>
      <c r="IF84" s="242" t="str">
        <f t="shared" si="372"/>
        <v/>
      </c>
      <c r="IG84" s="242" t="str">
        <f t="shared" si="373"/>
        <v/>
      </c>
      <c r="IH84" s="353" t="str">
        <f t="shared" si="374"/>
        <v/>
      </c>
      <c r="II84" s="242" t="str">
        <f t="shared" si="375"/>
        <v>A</v>
      </c>
      <c r="IJ84" s="242" t="str">
        <f t="shared" si="376"/>
        <v>A</v>
      </c>
      <c r="IK84" s="242" t="str">
        <f t="shared" si="377"/>
        <v xml:space="preserve">    </v>
      </c>
      <c r="IL84" s="242" t="str">
        <f t="shared" si="378"/>
        <v xml:space="preserve">    MATHEMATICS</v>
      </c>
      <c r="IM84" s="242" t="str">
        <f t="shared" si="379"/>
        <v xml:space="preserve">    </v>
      </c>
      <c r="IN84" s="242" t="str">
        <f t="shared" si="380"/>
        <v xml:space="preserve">        </v>
      </c>
      <c r="IO84" s="242" t="str">
        <f t="shared" si="381"/>
        <v xml:space="preserve">HINDI COMPULSORY  PHYSICS CHEMISTRY </v>
      </c>
      <c r="IP84" s="242" t="str">
        <f t="shared" si="382"/>
        <v>SUPPL.</v>
      </c>
      <c r="IQ84" s="62">
        <f t="shared" si="475"/>
        <v>898</v>
      </c>
      <c r="IR84" s="68">
        <f t="shared" si="383"/>
        <v>89.8</v>
      </c>
      <c r="IS84" s="242" t="str">
        <f t="shared" si="384"/>
        <v/>
      </c>
      <c r="IT84" s="70" t="str">
        <f t="shared" si="385"/>
        <v/>
      </c>
      <c r="IU84" s="71" t="str" cm="1">
        <f t="array" ref="IU84">IF(IT84="","",SUMPRODUCT((IT84&lt;IT$9:IT$108)/COUNTIF(IT$9:IT$108,IT$9:IT$108)))</f>
        <v/>
      </c>
      <c r="IV84" s="242" t="str">
        <f>IF(OR(IP84="SUPPL.",IP84="RE-EXAM."),'result subject-wise'!AR84,IP84)</f>
        <v/>
      </c>
      <c r="IW84" s="355" t="str">
        <f t="shared" si="386"/>
        <v/>
      </c>
      <c r="IX84" s="356">
        <f t="shared" si="387"/>
        <v>89.8</v>
      </c>
      <c r="IY84" s="242" t="str">
        <f t="shared" si="388"/>
        <v/>
      </c>
      <c r="IZ84" s="240"/>
      <c r="JA84" s="276" t="str">
        <f t="shared" si="476"/>
        <v/>
      </c>
      <c r="JB84" s="357" t="str">
        <f>'full report'!Y2117</f>
        <v/>
      </c>
      <c r="JC84" s="352"/>
      <c r="JD84"/>
      <c r="JJ84" s="359"/>
      <c r="JK84" s="359"/>
      <c r="JL84" s="359"/>
      <c r="JM84" s="359"/>
      <c r="JN84" s="359"/>
      <c r="JO84" s="359"/>
      <c r="JP84" s="359"/>
      <c r="JQ84" s="359"/>
      <c r="JR84" s="359"/>
    </row>
    <row r="85" spans="1:278" s="276" customFormat="1" ht="13" customHeight="1">
      <c r="A85" s="313" t="str">
        <f>IF(details!A85="","",details!A85)</f>
        <v/>
      </c>
      <c r="B85" s="55" t="str">
        <f>IF(details!B85="","",details!B85)</f>
        <v/>
      </c>
      <c r="C85" s="55" t="str">
        <f>IF(details!C85="","",details!C85)</f>
        <v/>
      </c>
      <c r="D85" s="55" t="str">
        <f>IF(details!D85="","",details!D85)</f>
        <v/>
      </c>
      <c r="E85" s="300">
        <f>IF(details!E85="","",details!E85)</f>
        <v>11177</v>
      </c>
      <c r="F85" s="66" t="str">
        <f>IF(details!F85="","",details!F85)</f>
        <v/>
      </c>
      <c r="G85" s="77" t="str">
        <f>IF(details!G85="","",details!G85)</f>
        <v>A 077</v>
      </c>
      <c r="H85" s="77" t="str">
        <f>IF(details!H85="","",details!H85)</f>
        <v>B 077</v>
      </c>
      <c r="I85" s="77" t="str">
        <f>IF(details!I85="","",details!I85)</f>
        <v>C 077</v>
      </c>
      <c r="J85" s="242">
        <f>IF(details!J85="","",details!J85)</f>
        <v>10</v>
      </c>
      <c r="K85" s="242">
        <f>IF(details!K85="","",details!K85)</f>
        <v>10</v>
      </c>
      <c r="L85" s="242">
        <f>IF(details!L85="","",details!L85)</f>
        <v>8</v>
      </c>
      <c r="M85" s="151">
        <f t="shared" si="389"/>
        <v>28</v>
      </c>
      <c r="N85" s="479">
        <f>IF(details!M85="","",details!M85)</f>
        <v>2</v>
      </c>
      <c r="O85" s="242">
        <f>IF(details!N85="","",details!N85)</f>
        <v>70</v>
      </c>
      <c r="P85" s="151">
        <f t="shared" si="390"/>
        <v>100</v>
      </c>
      <c r="Q85" s="242">
        <f>IF(details!O85="","",details!O85)</f>
        <v>100</v>
      </c>
      <c r="R85" s="298">
        <f t="shared" si="391"/>
        <v>200</v>
      </c>
      <c r="S85" s="310">
        <f t="shared" si="392"/>
        <v>0</v>
      </c>
      <c r="T85" s="61">
        <f t="shared" si="314"/>
        <v>200</v>
      </c>
      <c r="U85" s="310" t="str">
        <f t="shared" si="324"/>
        <v/>
      </c>
      <c r="V85" s="310" t="str">
        <f t="shared" si="315"/>
        <v>P</v>
      </c>
      <c r="W85" s="310" t="str">
        <f t="shared" si="325"/>
        <v>D</v>
      </c>
      <c r="X85" s="242">
        <f>IF(details!P85="","",details!P85)</f>
        <v>10</v>
      </c>
      <c r="Y85" s="242">
        <f>IF(details!Q85="","",details!Q85)</f>
        <v>10</v>
      </c>
      <c r="Z85" s="242">
        <f>IF(details!R85="","",details!R85)</f>
        <v>8</v>
      </c>
      <c r="AA85" s="151">
        <f t="shared" si="393"/>
        <v>28</v>
      </c>
      <c r="AB85" s="479">
        <f>IF(details!S85="","",details!S85)</f>
        <v>2</v>
      </c>
      <c r="AC85" s="242">
        <f>IF(details!T85="","",details!T85)</f>
        <v>70</v>
      </c>
      <c r="AD85" s="151">
        <f t="shared" si="394"/>
        <v>100</v>
      </c>
      <c r="AE85" s="242">
        <f>IF(details!U85="","",details!U85)</f>
        <v>100</v>
      </c>
      <c r="AF85" s="298">
        <f t="shared" si="395"/>
        <v>200</v>
      </c>
      <c r="AG85" s="310">
        <f t="shared" si="396"/>
        <v>0</v>
      </c>
      <c r="AH85" s="61">
        <f t="shared" si="316"/>
        <v>200</v>
      </c>
      <c r="AI85" s="310" t="str">
        <f t="shared" si="326"/>
        <v/>
      </c>
      <c r="AJ85" s="310" t="str">
        <f t="shared" si="397"/>
        <v>P</v>
      </c>
      <c r="AK85" s="310" t="str">
        <f t="shared" si="398"/>
        <v>D</v>
      </c>
      <c r="AL85" s="242" t="str">
        <f>IF(details!V85="","",details!V85)</f>
        <v>b</v>
      </c>
      <c r="AM85" s="83" t="str">
        <f t="shared" si="399"/>
        <v>PHYSICS</v>
      </c>
      <c r="AN85" s="242">
        <f>IF(details!W85="","",details!W85)</f>
        <v>10</v>
      </c>
      <c r="AO85" s="242">
        <f>IF(details!X85="","",details!X85)</f>
        <v>10</v>
      </c>
      <c r="AP85" s="242">
        <f>IF(details!Y85="","",details!Y85)</f>
        <v>9</v>
      </c>
      <c r="AQ85" s="151">
        <f t="shared" si="400"/>
        <v>29</v>
      </c>
      <c r="AR85" s="479">
        <f>IF(details!Z85="","",details!Z85)</f>
        <v>1</v>
      </c>
      <c r="AS85" s="242">
        <f>IF(details!AA85="","",details!AA85)</f>
        <v>30</v>
      </c>
      <c r="AT85" s="242">
        <f>IF(details!AB85="","",details!AB85)</f>
        <v>20</v>
      </c>
      <c r="AU85" s="151">
        <f t="shared" si="401"/>
        <v>50</v>
      </c>
      <c r="AV85" s="482">
        <f t="shared" si="317"/>
        <v>60</v>
      </c>
      <c r="AW85" s="482">
        <f t="shared" si="318"/>
        <v>80</v>
      </c>
      <c r="AX85" s="242">
        <f>IF(details!AC85="","",details!AC85)</f>
        <v>70</v>
      </c>
      <c r="AY85" s="242">
        <f>IF(details!AD85="","",details!AD85)</f>
        <v>30</v>
      </c>
      <c r="AZ85" s="151">
        <f t="shared" si="402"/>
        <v>100</v>
      </c>
      <c r="BA85" s="151">
        <f t="shared" si="403"/>
        <v>130</v>
      </c>
      <c r="BB85" s="151">
        <f t="shared" si="404"/>
        <v>50</v>
      </c>
      <c r="BC85" s="304">
        <f t="shared" si="405"/>
        <v>180</v>
      </c>
      <c r="BD85" s="263">
        <f t="shared" si="319"/>
        <v>0</v>
      </c>
      <c r="BE85" s="310">
        <f t="shared" si="320"/>
        <v>0</v>
      </c>
      <c r="BF85" s="61">
        <f t="shared" si="296"/>
        <v>70</v>
      </c>
      <c r="BG85" s="61">
        <f t="shared" si="406"/>
        <v>30</v>
      </c>
      <c r="BH85" s="61">
        <f t="shared" si="407"/>
        <v>20</v>
      </c>
      <c r="BI85" s="61">
        <f t="shared" si="297"/>
        <v>150</v>
      </c>
      <c r="BJ85" s="61">
        <f t="shared" si="298"/>
        <v>50</v>
      </c>
      <c r="BK85" s="263">
        <f t="shared" si="299"/>
        <v>200</v>
      </c>
      <c r="BL85" s="310" t="str">
        <f t="shared" si="300"/>
        <v/>
      </c>
      <c r="BM85" s="61" t="str">
        <f t="shared" si="301"/>
        <v>P</v>
      </c>
      <c r="BN85" s="61" t="str">
        <f t="shared" si="302"/>
        <v>P</v>
      </c>
      <c r="BO85" s="310" t="str">
        <f t="shared" si="303"/>
        <v>D</v>
      </c>
      <c r="BP85" s="242" t="str">
        <f>IF(details!AE85="","",details!AE85)</f>
        <v>b</v>
      </c>
      <c r="BQ85" s="83" t="str">
        <f t="shared" si="408"/>
        <v>CHEMISTRY</v>
      </c>
      <c r="BR85" s="242">
        <f>IF(details!AF85="","",details!AF85)</f>
        <v>10</v>
      </c>
      <c r="BS85" s="242">
        <f>IF(details!AG85="","",details!AG85)</f>
        <v>10</v>
      </c>
      <c r="BT85" s="242">
        <f>IF(details!AH85="","",details!AH85)</f>
        <v>9</v>
      </c>
      <c r="BU85" s="151">
        <f t="shared" si="409"/>
        <v>29</v>
      </c>
      <c r="BV85" s="479">
        <f>IF(details!AI85="","",details!AI85)</f>
        <v>1</v>
      </c>
      <c r="BW85" s="242">
        <f>IF(details!AJ85="","",details!AJ85)</f>
        <v>50</v>
      </c>
      <c r="BX85" s="242">
        <f>IF(details!AK85="","",details!AK85)</f>
        <v>20</v>
      </c>
      <c r="BY85" s="151">
        <f t="shared" si="410"/>
        <v>70</v>
      </c>
      <c r="BZ85" s="482">
        <f t="shared" si="411"/>
        <v>80</v>
      </c>
      <c r="CA85" s="482">
        <f t="shared" si="412"/>
        <v>100</v>
      </c>
      <c r="CB85" s="242">
        <f>IF(details!AL85="","",details!AL85)</f>
        <v>70</v>
      </c>
      <c r="CC85" s="242">
        <f>IF(details!AM85="","",details!AM85)</f>
        <v>30</v>
      </c>
      <c r="CD85" s="151">
        <f t="shared" si="413"/>
        <v>100</v>
      </c>
      <c r="CE85" s="151">
        <f t="shared" si="414"/>
        <v>150</v>
      </c>
      <c r="CF85" s="151">
        <f t="shared" si="415"/>
        <v>50</v>
      </c>
      <c r="CG85" s="304">
        <f t="shared" si="327"/>
        <v>200</v>
      </c>
      <c r="CH85" s="263">
        <f t="shared" si="304"/>
        <v>0</v>
      </c>
      <c r="CI85" s="310">
        <f t="shared" si="305"/>
        <v>0</v>
      </c>
      <c r="CJ85" s="61">
        <f t="shared" si="306"/>
        <v>70</v>
      </c>
      <c r="CK85" s="61">
        <f t="shared" si="328"/>
        <v>30</v>
      </c>
      <c r="CL85" s="61">
        <f t="shared" si="416"/>
        <v>20</v>
      </c>
      <c r="CM85" s="61">
        <f t="shared" si="307"/>
        <v>150</v>
      </c>
      <c r="CN85" s="61">
        <f t="shared" si="308"/>
        <v>50</v>
      </c>
      <c r="CO85" s="263">
        <f t="shared" si="309"/>
        <v>200</v>
      </c>
      <c r="CP85" s="310" t="str">
        <f t="shared" si="310"/>
        <v/>
      </c>
      <c r="CQ85" s="61" t="str">
        <f t="shared" si="311"/>
        <v>P</v>
      </c>
      <c r="CR85" s="61" t="str">
        <f t="shared" si="312"/>
        <v>P</v>
      </c>
      <c r="CS85" s="310" t="str">
        <f t="shared" si="321"/>
        <v>D</v>
      </c>
      <c r="CT85" s="242" t="str">
        <f>IF(details!AN85="","",details!AN85)</f>
        <v>b</v>
      </c>
      <c r="CU85" s="83" t="str">
        <f t="shared" si="417"/>
        <v>MATHEMATICS</v>
      </c>
      <c r="CV85" s="242">
        <f>IF(details!AO85="","",details!AO85)</f>
        <v>10</v>
      </c>
      <c r="CW85" s="242">
        <f>IF(details!AP85="","",details!AP85)</f>
        <v>10</v>
      </c>
      <c r="CX85" s="242">
        <f>IF(details!AQ85="","",details!AQ85)</f>
        <v>9</v>
      </c>
      <c r="CY85" s="151">
        <f t="shared" si="418"/>
        <v>29</v>
      </c>
      <c r="CZ85" s="479">
        <f>IF(details!AR85="","",details!AR85)</f>
        <v>1</v>
      </c>
      <c r="DA85" s="242">
        <f>IF(details!AS85="","",details!AS85)</f>
        <v>70</v>
      </c>
      <c r="DB85" s="242" t="str">
        <f>IF(details!AT85="","",details!AT85)</f>
        <v/>
      </c>
      <c r="DC85" s="151">
        <f t="shared" si="419"/>
        <v>70</v>
      </c>
      <c r="DD85" s="482">
        <f t="shared" si="420"/>
        <v>100</v>
      </c>
      <c r="DE85" s="482">
        <f t="shared" si="421"/>
        <v>100</v>
      </c>
      <c r="DF85" s="242">
        <f>IF(details!AU85="","",details!AU85)</f>
        <v>18</v>
      </c>
      <c r="DG85" s="242" t="str">
        <f>IF(details!AV85="","",details!AV85)</f>
        <v/>
      </c>
      <c r="DH85" s="151">
        <f t="shared" si="422"/>
        <v>18</v>
      </c>
      <c r="DI85" s="151">
        <f t="shared" si="423"/>
        <v>118</v>
      </c>
      <c r="DJ85" s="151" t="str">
        <f t="shared" si="424"/>
        <v/>
      </c>
      <c r="DK85" s="304">
        <f t="shared" si="425"/>
        <v>118</v>
      </c>
      <c r="DL85" s="263">
        <f t="shared" si="426"/>
        <v>0</v>
      </c>
      <c r="DM85" s="310" t="str">
        <f t="shared" si="427"/>
        <v/>
      </c>
      <c r="DN85" s="61">
        <f t="shared" si="428"/>
        <v>100</v>
      </c>
      <c r="DO85" s="61" t="str">
        <f t="shared" si="322"/>
        <v/>
      </c>
      <c r="DP85" s="61" t="str">
        <f t="shared" si="323"/>
        <v/>
      </c>
      <c r="DQ85" s="61">
        <f t="shared" si="429"/>
        <v>200</v>
      </c>
      <c r="DR85" s="61" t="str">
        <f t="shared" si="430"/>
        <v/>
      </c>
      <c r="DS85" s="263">
        <f t="shared" si="329"/>
        <v>200</v>
      </c>
      <c r="DT85" s="310" t="str">
        <f t="shared" si="431"/>
        <v/>
      </c>
      <c r="DU85" s="61" t="str">
        <f t="shared" si="432"/>
        <v>S</v>
      </c>
      <c r="DV85" s="61" t="str">
        <f t="shared" si="433"/>
        <v/>
      </c>
      <c r="DW85" s="310" t="str">
        <f t="shared" si="434"/>
        <v>S</v>
      </c>
      <c r="DX85" s="61">
        <f t="shared" si="313"/>
        <v>0</v>
      </c>
      <c r="DY85" s="242" t="str">
        <f>IF(details!AW85="","",details!AW85)</f>
        <v>a</v>
      </c>
      <c r="DZ85" s="83" t="str">
        <f t="shared" si="435"/>
        <v>BIOLOGY</v>
      </c>
      <c r="EA85" s="242">
        <f>IF(details!AX85="","",details!AX85)</f>
        <v>10</v>
      </c>
      <c r="EB85" s="242">
        <f>IF(details!AY85="","",details!AY85)</f>
        <v>10</v>
      </c>
      <c r="EC85" s="242">
        <f>IF(details!AZ85="","",details!AZ85)</f>
        <v>10</v>
      </c>
      <c r="ED85" s="151">
        <f t="shared" si="436"/>
        <v>30</v>
      </c>
      <c r="EE85" s="242" t="str">
        <f>IF(details!BA85="","",details!BA85)</f>
        <v/>
      </c>
      <c r="EF85" s="242">
        <f>IF(details!BB85="","",details!BB85)</f>
        <v>50</v>
      </c>
      <c r="EG85" s="242">
        <f>IF(details!BC85="","",details!BC85)</f>
        <v>20</v>
      </c>
      <c r="EH85" s="151">
        <f t="shared" si="437"/>
        <v>70</v>
      </c>
      <c r="EI85" s="482">
        <f t="shared" si="438"/>
        <v>80</v>
      </c>
      <c r="EJ85" s="482">
        <f t="shared" si="439"/>
        <v>100</v>
      </c>
      <c r="EK85" s="242">
        <f>IF(details!BD85="","",details!BD85)</f>
        <v>70</v>
      </c>
      <c r="EL85" s="242">
        <f>IF(details!BE85="","",details!BE85)</f>
        <v>30</v>
      </c>
      <c r="EM85" s="151">
        <f t="shared" si="440"/>
        <v>100</v>
      </c>
      <c r="EN85" s="151">
        <f t="shared" si="441"/>
        <v>150</v>
      </c>
      <c r="EO85" s="151">
        <f t="shared" si="442"/>
        <v>50</v>
      </c>
      <c r="EP85" s="304">
        <f t="shared" si="443"/>
        <v>200</v>
      </c>
      <c r="EQ85" s="263">
        <f t="shared" si="444"/>
        <v>0</v>
      </c>
      <c r="ER85" s="310">
        <f t="shared" si="445"/>
        <v>0</v>
      </c>
      <c r="ES85" s="61">
        <f t="shared" si="446"/>
        <v>70</v>
      </c>
      <c r="ET85" s="61">
        <f t="shared" si="447"/>
        <v>30</v>
      </c>
      <c r="EU85" s="61">
        <f t="shared" si="448"/>
        <v>20</v>
      </c>
      <c r="EV85" s="61">
        <f t="shared" si="449"/>
        <v>150</v>
      </c>
      <c r="EW85" s="61">
        <f t="shared" si="450"/>
        <v>50</v>
      </c>
      <c r="EX85" s="263">
        <f t="shared" si="451"/>
        <v>200</v>
      </c>
      <c r="EY85" s="310"/>
      <c r="EZ85" s="61" t="str">
        <f t="shared" si="452"/>
        <v>P</v>
      </c>
      <c r="FA85" s="61" t="str">
        <f t="shared" si="453"/>
        <v>P</v>
      </c>
      <c r="FB85" s="310" t="str">
        <f t="shared" si="454"/>
        <v>I</v>
      </c>
      <c r="FC85" s="242">
        <f>IF(details!BF85="","",details!BF85)</f>
        <v>10</v>
      </c>
      <c r="FD85" s="242">
        <f>IF(details!BG85="","",details!BG85)</f>
        <v>10</v>
      </c>
      <c r="FE85" s="242">
        <f>IF(details!BH85="","",details!BH85)</f>
        <v>10</v>
      </c>
      <c r="FF85" s="151">
        <f t="shared" si="455"/>
        <v>30</v>
      </c>
      <c r="FG85" s="242">
        <f>IF(details!BI85="","",details!BI85)</f>
        <v>70</v>
      </c>
      <c r="FH85" s="151">
        <f t="shared" si="456"/>
        <v>100</v>
      </c>
      <c r="FI85" s="242">
        <f>IF(details!BJ85="","",details!BJ85)</f>
        <v>100</v>
      </c>
      <c r="FJ85" s="298">
        <f t="shared" si="457"/>
        <v>200</v>
      </c>
      <c r="FK85" s="310">
        <f t="shared" si="458"/>
        <v>0</v>
      </c>
      <c r="FL85" s="310">
        <f t="shared" si="459"/>
        <v>0</v>
      </c>
      <c r="FM85" s="61">
        <f t="shared" si="460"/>
        <v>200</v>
      </c>
      <c r="FN85" s="310" t="str">
        <f t="shared" si="461"/>
        <v/>
      </c>
      <c r="FO85" s="310" t="str">
        <f t="shared" si="330"/>
        <v>A</v>
      </c>
      <c r="FP85" s="242">
        <f>IF(details!BK85="","",details!BK85)</f>
        <v>30</v>
      </c>
      <c r="FQ85" s="242">
        <f>IF(details!BL85="","",details!BL85)</f>
        <v>30</v>
      </c>
      <c r="FR85" s="242">
        <f>IF(details!BM85="","",details!BM85)</f>
        <v>40</v>
      </c>
      <c r="FS85" s="298">
        <f t="shared" si="462"/>
        <v>100</v>
      </c>
      <c r="FT85" s="310">
        <f t="shared" si="463"/>
        <v>0</v>
      </c>
      <c r="FU85" s="310">
        <f t="shared" si="464"/>
        <v>0</v>
      </c>
      <c r="FV85" s="61">
        <f t="shared" si="465"/>
        <v>100</v>
      </c>
      <c r="FW85" s="310" t="str">
        <f t="shared" si="466"/>
        <v/>
      </c>
      <c r="FX85" s="310" t="str">
        <f t="shared" si="331"/>
        <v>A</v>
      </c>
      <c r="FY85" s="310" t="str">
        <f t="shared" si="332"/>
        <v>D</v>
      </c>
      <c r="FZ85" s="310" t="str">
        <f t="shared" si="333"/>
        <v>D</v>
      </c>
      <c r="GA85" s="310" t="str">
        <f t="shared" si="334"/>
        <v>D</v>
      </c>
      <c r="GB85" s="310" t="str">
        <f t="shared" si="335"/>
        <v>D</v>
      </c>
      <c r="GC85" s="310" t="str">
        <f t="shared" si="336"/>
        <v>S</v>
      </c>
      <c r="GD85" s="310">
        <f t="shared" si="467"/>
        <v>0</v>
      </c>
      <c r="GE85" s="310">
        <f t="shared" si="468"/>
        <v>1</v>
      </c>
      <c r="GF85" s="310">
        <f t="shared" si="469"/>
        <v>0</v>
      </c>
      <c r="GG85" s="310">
        <f t="shared" si="470"/>
        <v>0</v>
      </c>
      <c r="GH85" s="310">
        <f t="shared" si="471"/>
        <v>0</v>
      </c>
      <c r="GI85" s="310" t="str">
        <f t="shared" si="472"/>
        <v/>
      </c>
      <c r="GJ85" s="69" t="str">
        <f t="shared" si="337"/>
        <v>SUPPL.</v>
      </c>
      <c r="GK85" s="63">
        <f>IF(details!CC85="","",details!CC85)</f>
        <v>34</v>
      </c>
      <c r="GL85" s="64" t="str">
        <f>IF(details!CD85="","",details!CD85)</f>
        <v/>
      </c>
      <c r="GM85" s="63">
        <f>IF(details!CK85="","",details!CK85)</f>
        <v>24</v>
      </c>
      <c r="GN85" s="64" t="str">
        <f>IF(details!CL85="","",details!CL85)</f>
        <v/>
      </c>
      <c r="GO85" s="63" t="str">
        <f>IF(details!CS85="","",details!CS85)</f>
        <v/>
      </c>
      <c r="GP85" s="64">
        <f>IF(details!CT85="","",details!CT85)</f>
        <v>130</v>
      </c>
      <c r="GQ85" s="63" t="str">
        <f>IF(details!DA85="","",details!DA85)</f>
        <v/>
      </c>
      <c r="GR85" s="64">
        <f>IF(details!DB85="","",details!DB85)</f>
        <v>264</v>
      </c>
      <c r="GS85" s="63" t="str">
        <f>IF(details!DI85="","",details!DI85)</f>
        <v/>
      </c>
      <c r="GT85" s="64">
        <f>IF(details!DJ85="","",details!DJ85)</f>
        <v>362</v>
      </c>
      <c r="GU85" s="274" t="str">
        <f t="shared" si="477"/>
        <v/>
      </c>
      <c r="GV85" s="242" t="str">
        <f t="shared" si="338"/>
        <v>D</v>
      </c>
      <c r="GW85" s="242" t="str">
        <f t="shared" si="473"/>
        <v/>
      </c>
      <c r="GX85" s="353" t="str">
        <f t="shared" si="339"/>
        <v/>
      </c>
      <c r="GY85" s="242" t="str">
        <f t="shared" si="340"/>
        <v>D</v>
      </c>
      <c r="GZ85" s="72" t="str">
        <f t="shared" si="474"/>
        <v/>
      </c>
      <c r="HA85" s="353" t="str">
        <f t="shared" si="341"/>
        <v/>
      </c>
      <c r="HB85" s="73" t="str">
        <f t="shared" si="342"/>
        <v>D</v>
      </c>
      <c r="HC85" s="242" t="str">
        <f t="shared" si="343"/>
        <v/>
      </c>
      <c r="HD85" s="242" t="str">
        <f t="shared" si="344"/>
        <v>D</v>
      </c>
      <c r="HE85" s="242" t="str">
        <f t="shared" si="345"/>
        <v/>
      </c>
      <c r="HF85" s="242" t="str">
        <f t="shared" si="346"/>
        <v/>
      </c>
      <c r="HG85" s="276" t="str">
        <f t="shared" si="347"/>
        <v/>
      </c>
      <c r="HH85" s="242" t="str">
        <f t="shared" si="348"/>
        <v/>
      </c>
      <c r="HI85" s="242" t="str">
        <f t="shared" si="349"/>
        <v/>
      </c>
      <c r="HJ85" s="242" t="str">
        <f t="shared" si="350"/>
        <v/>
      </c>
      <c r="HK85" s="242" t="str">
        <f t="shared" si="351"/>
        <v/>
      </c>
      <c r="HL85" s="353" t="str">
        <f t="shared" si="352"/>
        <v/>
      </c>
      <c r="HM85" s="73" t="str">
        <f t="shared" si="353"/>
        <v>D</v>
      </c>
      <c r="HN85" s="242" t="str">
        <f t="shared" si="354"/>
        <v/>
      </c>
      <c r="HO85" s="242" t="str">
        <f t="shared" si="355"/>
        <v>D</v>
      </c>
      <c r="HP85" s="242" t="str">
        <f t="shared" si="356"/>
        <v/>
      </c>
      <c r="HQ85" s="242" t="str">
        <f t="shared" si="357"/>
        <v/>
      </c>
      <c r="HR85" s="354" t="str">
        <f t="shared" si="358"/>
        <v/>
      </c>
      <c r="HS85" s="302" t="str">
        <f t="shared" si="359"/>
        <v/>
      </c>
      <c r="HT85" s="242" t="str">
        <f t="shared" si="360"/>
        <v/>
      </c>
      <c r="HU85" s="242" t="str">
        <f t="shared" si="361"/>
        <v/>
      </c>
      <c r="HV85" s="242" t="str">
        <f t="shared" si="362"/>
        <v/>
      </c>
      <c r="HW85" s="353" t="str">
        <f t="shared" si="363"/>
        <v/>
      </c>
      <c r="HX85" s="73" t="str">
        <f t="shared" si="364"/>
        <v>S</v>
      </c>
      <c r="HY85" s="242" t="str">
        <f t="shared" si="365"/>
        <v/>
      </c>
      <c r="HZ85" s="242" t="str">
        <f t="shared" si="366"/>
        <v>S</v>
      </c>
      <c r="IA85" s="242" t="str">
        <f t="shared" si="367"/>
        <v/>
      </c>
      <c r="IB85" s="242" t="str">
        <f t="shared" si="368"/>
        <v/>
      </c>
      <c r="IC85" s="242" t="str">
        <f t="shared" si="369"/>
        <v/>
      </c>
      <c r="ID85" s="242" t="str">
        <f t="shared" si="370"/>
        <v/>
      </c>
      <c r="IE85" s="242" t="str">
        <f t="shared" si="371"/>
        <v/>
      </c>
      <c r="IF85" s="242" t="str">
        <f t="shared" si="372"/>
        <v/>
      </c>
      <c r="IG85" s="242" t="str">
        <f t="shared" si="373"/>
        <v/>
      </c>
      <c r="IH85" s="353" t="str">
        <f t="shared" si="374"/>
        <v/>
      </c>
      <c r="II85" s="242" t="str">
        <f t="shared" si="375"/>
        <v>A</v>
      </c>
      <c r="IJ85" s="242" t="str">
        <f t="shared" si="376"/>
        <v>A</v>
      </c>
      <c r="IK85" s="242" t="str">
        <f t="shared" si="377"/>
        <v xml:space="preserve">    </v>
      </c>
      <c r="IL85" s="242" t="str">
        <f t="shared" si="378"/>
        <v xml:space="preserve">    MATHEMATICS</v>
      </c>
      <c r="IM85" s="242" t="str">
        <f t="shared" si="379"/>
        <v xml:space="preserve">    </v>
      </c>
      <c r="IN85" s="242" t="str">
        <f t="shared" si="380"/>
        <v xml:space="preserve">        </v>
      </c>
      <c r="IO85" s="242" t="str">
        <f t="shared" si="381"/>
        <v xml:space="preserve">HINDI COMPULSORY  PHYSICS CHEMISTRY </v>
      </c>
      <c r="IP85" s="242" t="str">
        <f t="shared" si="382"/>
        <v>SUPPL.</v>
      </c>
      <c r="IQ85" s="62">
        <f t="shared" si="475"/>
        <v>898</v>
      </c>
      <c r="IR85" s="68">
        <f t="shared" si="383"/>
        <v>89.8</v>
      </c>
      <c r="IS85" s="242" t="str">
        <f t="shared" si="384"/>
        <v/>
      </c>
      <c r="IT85" s="70" t="str">
        <f t="shared" si="385"/>
        <v/>
      </c>
      <c r="IU85" s="71" t="str" cm="1">
        <f t="array" ref="IU85">IF(IT85="","",SUMPRODUCT((IT85&lt;IT$9:IT$108)/COUNTIF(IT$9:IT$108,IT$9:IT$108)))</f>
        <v/>
      </c>
      <c r="IV85" s="242" t="str">
        <f>IF(OR(IP85="SUPPL.",IP85="RE-EXAM."),'result subject-wise'!AR85,IP85)</f>
        <v/>
      </c>
      <c r="IW85" s="355" t="str">
        <f t="shared" si="386"/>
        <v/>
      </c>
      <c r="IX85" s="356">
        <f t="shared" si="387"/>
        <v>89.8</v>
      </c>
      <c r="IY85" s="242" t="str">
        <f t="shared" si="388"/>
        <v/>
      </c>
      <c r="IZ85" s="240"/>
      <c r="JA85" s="276" t="str">
        <f t="shared" si="476"/>
        <v/>
      </c>
      <c r="JB85" s="357" t="str">
        <f>'full report'!Y2145</f>
        <v/>
      </c>
      <c r="JC85" s="352"/>
      <c r="JD85"/>
    </row>
    <row r="86" spans="1:278" s="276" customFormat="1" ht="13" customHeight="1">
      <c r="A86" s="313" t="str">
        <f>IF(details!A86="","",details!A86)</f>
        <v/>
      </c>
      <c r="B86" s="55" t="str">
        <f>IF(details!B86="","",details!B86)</f>
        <v/>
      </c>
      <c r="C86" s="55" t="str">
        <f>IF(details!C86="","",details!C86)</f>
        <v/>
      </c>
      <c r="D86" s="55" t="str">
        <f>IF(details!D86="","",details!D86)</f>
        <v/>
      </c>
      <c r="E86" s="300">
        <f>IF(details!E86="","",details!E86)</f>
        <v>11178</v>
      </c>
      <c r="F86" s="66" t="str">
        <f>IF(details!F86="","",details!F86)</f>
        <v/>
      </c>
      <c r="G86" s="77" t="str">
        <f>IF(details!G86="","",details!G86)</f>
        <v>A 078</v>
      </c>
      <c r="H86" s="77" t="str">
        <f>IF(details!H86="","",details!H86)</f>
        <v>B 078</v>
      </c>
      <c r="I86" s="77" t="str">
        <f>IF(details!I86="","",details!I86)</f>
        <v>C 078</v>
      </c>
      <c r="J86" s="242">
        <f>IF(details!J86="","",details!J86)</f>
        <v>10</v>
      </c>
      <c r="K86" s="242">
        <f>IF(details!K86="","",details!K86)</f>
        <v>10</v>
      </c>
      <c r="L86" s="242">
        <f>IF(details!L86="","",details!L86)</f>
        <v>8</v>
      </c>
      <c r="M86" s="151">
        <f t="shared" si="389"/>
        <v>28</v>
      </c>
      <c r="N86" s="479">
        <f>IF(details!M86="","",details!M86)</f>
        <v>2</v>
      </c>
      <c r="O86" s="242">
        <f>IF(details!N86="","",details!N86)</f>
        <v>70</v>
      </c>
      <c r="P86" s="151">
        <f t="shared" si="390"/>
        <v>100</v>
      </c>
      <c r="Q86" s="242">
        <f>IF(details!O86="","",details!O86)</f>
        <v>100</v>
      </c>
      <c r="R86" s="298">
        <f t="shared" si="391"/>
        <v>200</v>
      </c>
      <c r="S86" s="310">
        <f t="shared" si="392"/>
        <v>0</v>
      </c>
      <c r="T86" s="61">
        <f t="shared" si="314"/>
        <v>200</v>
      </c>
      <c r="U86" s="310" t="str">
        <f t="shared" si="324"/>
        <v/>
      </c>
      <c r="V86" s="310" t="str">
        <f t="shared" si="315"/>
        <v>P</v>
      </c>
      <c r="W86" s="310" t="str">
        <f t="shared" si="325"/>
        <v>D</v>
      </c>
      <c r="X86" s="242">
        <f>IF(details!P86="","",details!P86)</f>
        <v>10</v>
      </c>
      <c r="Y86" s="242">
        <f>IF(details!Q86="","",details!Q86)</f>
        <v>10</v>
      </c>
      <c r="Z86" s="242">
        <f>IF(details!R86="","",details!R86)</f>
        <v>8</v>
      </c>
      <c r="AA86" s="151">
        <f t="shared" si="393"/>
        <v>28</v>
      </c>
      <c r="AB86" s="479">
        <f>IF(details!S86="","",details!S86)</f>
        <v>2</v>
      </c>
      <c r="AC86" s="242">
        <f>IF(details!T86="","",details!T86)</f>
        <v>70</v>
      </c>
      <c r="AD86" s="151">
        <f t="shared" si="394"/>
        <v>100</v>
      </c>
      <c r="AE86" s="242">
        <f>IF(details!U86="","",details!U86)</f>
        <v>100</v>
      </c>
      <c r="AF86" s="298">
        <f t="shared" si="395"/>
        <v>200</v>
      </c>
      <c r="AG86" s="310">
        <f t="shared" si="396"/>
        <v>0</v>
      </c>
      <c r="AH86" s="61">
        <f t="shared" si="316"/>
        <v>200</v>
      </c>
      <c r="AI86" s="310" t="str">
        <f t="shared" si="326"/>
        <v/>
      </c>
      <c r="AJ86" s="310" t="str">
        <f t="shared" si="397"/>
        <v>P</v>
      </c>
      <c r="AK86" s="310" t="str">
        <f t="shared" si="398"/>
        <v>D</v>
      </c>
      <c r="AL86" s="242" t="str">
        <f>IF(details!V86="","",details!V86)</f>
        <v>b</v>
      </c>
      <c r="AM86" s="83" t="str">
        <f t="shared" si="399"/>
        <v>PHYSICS</v>
      </c>
      <c r="AN86" s="242">
        <f>IF(details!W86="","",details!W86)</f>
        <v>10</v>
      </c>
      <c r="AO86" s="242">
        <f>IF(details!X86="","",details!X86)</f>
        <v>10</v>
      </c>
      <c r="AP86" s="242">
        <f>IF(details!Y86="","",details!Y86)</f>
        <v>9</v>
      </c>
      <c r="AQ86" s="151">
        <f t="shared" si="400"/>
        <v>29</v>
      </c>
      <c r="AR86" s="479">
        <f>IF(details!Z86="","",details!Z86)</f>
        <v>1</v>
      </c>
      <c r="AS86" s="242">
        <f>IF(details!AA86="","",details!AA86)</f>
        <v>30</v>
      </c>
      <c r="AT86" s="242">
        <f>IF(details!AB86="","",details!AB86)</f>
        <v>20</v>
      </c>
      <c r="AU86" s="151">
        <f t="shared" si="401"/>
        <v>50</v>
      </c>
      <c r="AV86" s="482">
        <f t="shared" si="317"/>
        <v>60</v>
      </c>
      <c r="AW86" s="482">
        <f t="shared" si="318"/>
        <v>80</v>
      </c>
      <c r="AX86" s="242">
        <f>IF(details!AC86="","",details!AC86)</f>
        <v>70</v>
      </c>
      <c r="AY86" s="242">
        <f>IF(details!AD86="","",details!AD86)</f>
        <v>30</v>
      </c>
      <c r="AZ86" s="151">
        <f t="shared" si="402"/>
        <v>100</v>
      </c>
      <c r="BA86" s="151">
        <f t="shared" si="403"/>
        <v>130</v>
      </c>
      <c r="BB86" s="151">
        <f t="shared" si="404"/>
        <v>50</v>
      </c>
      <c r="BC86" s="304">
        <f t="shared" si="405"/>
        <v>180</v>
      </c>
      <c r="BD86" s="263">
        <f t="shared" si="319"/>
        <v>0</v>
      </c>
      <c r="BE86" s="310">
        <f t="shared" si="320"/>
        <v>0</v>
      </c>
      <c r="BF86" s="61">
        <f t="shared" si="296"/>
        <v>70</v>
      </c>
      <c r="BG86" s="61">
        <f t="shared" si="406"/>
        <v>30</v>
      </c>
      <c r="BH86" s="61">
        <f t="shared" si="407"/>
        <v>20</v>
      </c>
      <c r="BI86" s="61">
        <f t="shared" si="297"/>
        <v>150</v>
      </c>
      <c r="BJ86" s="61">
        <f t="shared" si="298"/>
        <v>50</v>
      </c>
      <c r="BK86" s="263">
        <f t="shared" si="299"/>
        <v>200</v>
      </c>
      <c r="BL86" s="310" t="str">
        <f t="shared" si="300"/>
        <v/>
      </c>
      <c r="BM86" s="61" t="str">
        <f t="shared" si="301"/>
        <v>P</v>
      </c>
      <c r="BN86" s="61" t="str">
        <f t="shared" si="302"/>
        <v>P</v>
      </c>
      <c r="BO86" s="310" t="str">
        <f t="shared" si="303"/>
        <v>D</v>
      </c>
      <c r="BP86" s="242" t="str">
        <f>IF(details!AE86="","",details!AE86)</f>
        <v>b</v>
      </c>
      <c r="BQ86" s="83" t="str">
        <f t="shared" si="408"/>
        <v>CHEMISTRY</v>
      </c>
      <c r="BR86" s="242">
        <f>IF(details!AF86="","",details!AF86)</f>
        <v>10</v>
      </c>
      <c r="BS86" s="242">
        <f>IF(details!AG86="","",details!AG86)</f>
        <v>10</v>
      </c>
      <c r="BT86" s="242">
        <f>IF(details!AH86="","",details!AH86)</f>
        <v>9</v>
      </c>
      <c r="BU86" s="151">
        <f t="shared" si="409"/>
        <v>29</v>
      </c>
      <c r="BV86" s="479">
        <f>IF(details!AI86="","",details!AI86)</f>
        <v>1</v>
      </c>
      <c r="BW86" s="242">
        <f>IF(details!AJ86="","",details!AJ86)</f>
        <v>50</v>
      </c>
      <c r="BX86" s="242">
        <f>IF(details!AK86="","",details!AK86)</f>
        <v>20</v>
      </c>
      <c r="BY86" s="151">
        <f t="shared" si="410"/>
        <v>70</v>
      </c>
      <c r="BZ86" s="482">
        <f t="shared" si="411"/>
        <v>80</v>
      </c>
      <c r="CA86" s="482">
        <f t="shared" si="412"/>
        <v>100</v>
      </c>
      <c r="CB86" s="242">
        <f>IF(details!AL86="","",details!AL86)</f>
        <v>70</v>
      </c>
      <c r="CC86" s="242">
        <f>IF(details!AM86="","",details!AM86)</f>
        <v>30</v>
      </c>
      <c r="CD86" s="151">
        <f t="shared" si="413"/>
        <v>100</v>
      </c>
      <c r="CE86" s="151">
        <f t="shared" si="414"/>
        <v>150</v>
      </c>
      <c r="CF86" s="151">
        <f t="shared" si="415"/>
        <v>50</v>
      </c>
      <c r="CG86" s="304">
        <f t="shared" si="327"/>
        <v>200</v>
      </c>
      <c r="CH86" s="263">
        <f t="shared" si="304"/>
        <v>0</v>
      </c>
      <c r="CI86" s="310">
        <f t="shared" si="305"/>
        <v>0</v>
      </c>
      <c r="CJ86" s="61">
        <f t="shared" si="306"/>
        <v>70</v>
      </c>
      <c r="CK86" s="61">
        <f t="shared" si="328"/>
        <v>30</v>
      </c>
      <c r="CL86" s="61">
        <f t="shared" si="416"/>
        <v>20</v>
      </c>
      <c r="CM86" s="61">
        <f t="shared" si="307"/>
        <v>150</v>
      </c>
      <c r="CN86" s="61">
        <f t="shared" si="308"/>
        <v>50</v>
      </c>
      <c r="CO86" s="263">
        <f t="shared" si="309"/>
        <v>200</v>
      </c>
      <c r="CP86" s="310" t="str">
        <f t="shared" si="310"/>
        <v/>
      </c>
      <c r="CQ86" s="61" t="str">
        <f t="shared" si="311"/>
        <v>P</v>
      </c>
      <c r="CR86" s="61" t="str">
        <f t="shared" si="312"/>
        <v>P</v>
      </c>
      <c r="CS86" s="310" t="str">
        <f t="shared" si="321"/>
        <v>D</v>
      </c>
      <c r="CT86" s="242" t="str">
        <f>IF(details!AN86="","",details!AN86)</f>
        <v>b</v>
      </c>
      <c r="CU86" s="83" t="str">
        <f t="shared" si="417"/>
        <v>MATHEMATICS</v>
      </c>
      <c r="CV86" s="242">
        <f>IF(details!AO86="","",details!AO86)</f>
        <v>10</v>
      </c>
      <c r="CW86" s="242">
        <f>IF(details!AP86="","",details!AP86)</f>
        <v>10</v>
      </c>
      <c r="CX86" s="242">
        <f>IF(details!AQ86="","",details!AQ86)</f>
        <v>9</v>
      </c>
      <c r="CY86" s="151">
        <f t="shared" si="418"/>
        <v>29</v>
      </c>
      <c r="CZ86" s="479">
        <f>IF(details!AR86="","",details!AR86)</f>
        <v>1</v>
      </c>
      <c r="DA86" s="242">
        <f>IF(details!AS86="","",details!AS86)</f>
        <v>70</v>
      </c>
      <c r="DB86" s="242" t="str">
        <f>IF(details!AT86="","",details!AT86)</f>
        <v/>
      </c>
      <c r="DC86" s="151">
        <f t="shared" si="419"/>
        <v>70</v>
      </c>
      <c r="DD86" s="482">
        <f t="shared" si="420"/>
        <v>100</v>
      </c>
      <c r="DE86" s="482">
        <f t="shared" si="421"/>
        <v>100</v>
      </c>
      <c r="DF86" s="242">
        <f>IF(details!AU86="","",details!AU86)</f>
        <v>18</v>
      </c>
      <c r="DG86" s="242" t="str">
        <f>IF(details!AV86="","",details!AV86)</f>
        <v/>
      </c>
      <c r="DH86" s="151">
        <f t="shared" si="422"/>
        <v>18</v>
      </c>
      <c r="DI86" s="151">
        <f t="shared" si="423"/>
        <v>118</v>
      </c>
      <c r="DJ86" s="151" t="str">
        <f t="shared" si="424"/>
        <v/>
      </c>
      <c r="DK86" s="304">
        <f t="shared" si="425"/>
        <v>118</v>
      </c>
      <c r="DL86" s="263">
        <f t="shared" si="426"/>
        <v>0</v>
      </c>
      <c r="DM86" s="310" t="str">
        <f t="shared" si="427"/>
        <v/>
      </c>
      <c r="DN86" s="61">
        <f t="shared" si="428"/>
        <v>100</v>
      </c>
      <c r="DO86" s="61" t="str">
        <f t="shared" si="322"/>
        <v/>
      </c>
      <c r="DP86" s="61" t="str">
        <f t="shared" si="323"/>
        <v/>
      </c>
      <c r="DQ86" s="61">
        <f t="shared" si="429"/>
        <v>200</v>
      </c>
      <c r="DR86" s="61" t="str">
        <f t="shared" si="430"/>
        <v/>
      </c>
      <c r="DS86" s="263">
        <f t="shared" si="329"/>
        <v>200</v>
      </c>
      <c r="DT86" s="310" t="str">
        <f t="shared" si="431"/>
        <v/>
      </c>
      <c r="DU86" s="61" t="str">
        <f t="shared" si="432"/>
        <v>S</v>
      </c>
      <c r="DV86" s="61" t="str">
        <f t="shared" si="433"/>
        <v/>
      </c>
      <c r="DW86" s="310" t="str">
        <f t="shared" si="434"/>
        <v>S</v>
      </c>
      <c r="DX86" s="61">
        <f t="shared" si="313"/>
        <v>0</v>
      </c>
      <c r="DY86" s="242" t="str">
        <f>IF(details!AW86="","",details!AW86)</f>
        <v>a</v>
      </c>
      <c r="DZ86" s="83" t="str">
        <f t="shared" si="435"/>
        <v>BIOLOGY</v>
      </c>
      <c r="EA86" s="242">
        <f>IF(details!AX86="","",details!AX86)</f>
        <v>10</v>
      </c>
      <c r="EB86" s="242">
        <f>IF(details!AY86="","",details!AY86)</f>
        <v>10</v>
      </c>
      <c r="EC86" s="242">
        <f>IF(details!AZ86="","",details!AZ86)</f>
        <v>10</v>
      </c>
      <c r="ED86" s="151">
        <f t="shared" si="436"/>
        <v>30</v>
      </c>
      <c r="EE86" s="242" t="str">
        <f>IF(details!BA86="","",details!BA86)</f>
        <v/>
      </c>
      <c r="EF86" s="242">
        <f>IF(details!BB86="","",details!BB86)</f>
        <v>50</v>
      </c>
      <c r="EG86" s="242">
        <f>IF(details!BC86="","",details!BC86)</f>
        <v>20</v>
      </c>
      <c r="EH86" s="151">
        <f t="shared" si="437"/>
        <v>70</v>
      </c>
      <c r="EI86" s="482">
        <f t="shared" si="438"/>
        <v>80</v>
      </c>
      <c r="EJ86" s="482">
        <f t="shared" si="439"/>
        <v>100</v>
      </c>
      <c r="EK86" s="242">
        <f>IF(details!BD86="","",details!BD86)</f>
        <v>70</v>
      </c>
      <c r="EL86" s="242">
        <f>IF(details!BE86="","",details!BE86)</f>
        <v>30</v>
      </c>
      <c r="EM86" s="151">
        <f t="shared" si="440"/>
        <v>100</v>
      </c>
      <c r="EN86" s="151">
        <f t="shared" si="441"/>
        <v>150</v>
      </c>
      <c r="EO86" s="151">
        <f t="shared" si="442"/>
        <v>50</v>
      </c>
      <c r="EP86" s="304">
        <f t="shared" si="443"/>
        <v>200</v>
      </c>
      <c r="EQ86" s="263">
        <f t="shared" si="444"/>
        <v>0</v>
      </c>
      <c r="ER86" s="310">
        <f t="shared" si="445"/>
        <v>0</v>
      </c>
      <c r="ES86" s="61">
        <f t="shared" si="446"/>
        <v>70</v>
      </c>
      <c r="ET86" s="61">
        <f t="shared" si="447"/>
        <v>30</v>
      </c>
      <c r="EU86" s="61">
        <f t="shared" si="448"/>
        <v>20</v>
      </c>
      <c r="EV86" s="61">
        <f t="shared" si="449"/>
        <v>150</v>
      </c>
      <c r="EW86" s="61">
        <f t="shared" si="450"/>
        <v>50</v>
      </c>
      <c r="EX86" s="263">
        <f t="shared" si="451"/>
        <v>200</v>
      </c>
      <c r="EY86" s="310"/>
      <c r="EZ86" s="61" t="str">
        <f t="shared" si="452"/>
        <v>P</v>
      </c>
      <c r="FA86" s="61" t="str">
        <f t="shared" si="453"/>
        <v>P</v>
      </c>
      <c r="FB86" s="310" t="str">
        <f t="shared" si="454"/>
        <v>I</v>
      </c>
      <c r="FC86" s="242">
        <f>IF(details!BF86="","",details!BF86)</f>
        <v>10</v>
      </c>
      <c r="FD86" s="242">
        <f>IF(details!BG86="","",details!BG86)</f>
        <v>10</v>
      </c>
      <c r="FE86" s="242">
        <f>IF(details!BH86="","",details!BH86)</f>
        <v>10</v>
      </c>
      <c r="FF86" s="151">
        <f t="shared" si="455"/>
        <v>30</v>
      </c>
      <c r="FG86" s="242">
        <f>IF(details!BI86="","",details!BI86)</f>
        <v>70</v>
      </c>
      <c r="FH86" s="151">
        <f t="shared" si="456"/>
        <v>100</v>
      </c>
      <c r="FI86" s="242">
        <f>IF(details!BJ86="","",details!BJ86)</f>
        <v>100</v>
      </c>
      <c r="FJ86" s="298">
        <f t="shared" si="457"/>
        <v>200</v>
      </c>
      <c r="FK86" s="310">
        <f t="shared" si="458"/>
        <v>0</v>
      </c>
      <c r="FL86" s="310">
        <f t="shared" si="459"/>
        <v>0</v>
      </c>
      <c r="FM86" s="61">
        <f t="shared" si="460"/>
        <v>200</v>
      </c>
      <c r="FN86" s="310" t="str">
        <f t="shared" si="461"/>
        <v/>
      </c>
      <c r="FO86" s="310" t="str">
        <f t="shared" si="330"/>
        <v>A</v>
      </c>
      <c r="FP86" s="242">
        <f>IF(details!BK86="","",details!BK86)</f>
        <v>30</v>
      </c>
      <c r="FQ86" s="242">
        <f>IF(details!BL86="","",details!BL86)</f>
        <v>30</v>
      </c>
      <c r="FR86" s="242">
        <f>IF(details!BM86="","",details!BM86)</f>
        <v>40</v>
      </c>
      <c r="FS86" s="298">
        <f t="shared" si="462"/>
        <v>100</v>
      </c>
      <c r="FT86" s="310">
        <f t="shared" si="463"/>
        <v>0</v>
      </c>
      <c r="FU86" s="310">
        <f t="shared" si="464"/>
        <v>0</v>
      </c>
      <c r="FV86" s="61">
        <f t="shared" si="465"/>
        <v>100</v>
      </c>
      <c r="FW86" s="310" t="str">
        <f t="shared" si="466"/>
        <v/>
      </c>
      <c r="FX86" s="310" t="str">
        <f t="shared" si="331"/>
        <v>A</v>
      </c>
      <c r="FY86" s="310" t="str">
        <f t="shared" si="332"/>
        <v>D</v>
      </c>
      <c r="FZ86" s="310" t="str">
        <f t="shared" si="333"/>
        <v>D</v>
      </c>
      <c r="GA86" s="310" t="str">
        <f t="shared" si="334"/>
        <v>D</v>
      </c>
      <c r="GB86" s="310" t="str">
        <f t="shared" si="335"/>
        <v>D</v>
      </c>
      <c r="GC86" s="310" t="str">
        <f t="shared" si="336"/>
        <v>S</v>
      </c>
      <c r="GD86" s="310">
        <f t="shared" si="467"/>
        <v>0</v>
      </c>
      <c r="GE86" s="310">
        <f t="shared" si="468"/>
        <v>1</v>
      </c>
      <c r="GF86" s="310">
        <f t="shared" si="469"/>
        <v>0</v>
      </c>
      <c r="GG86" s="310">
        <f t="shared" si="470"/>
        <v>0</v>
      </c>
      <c r="GH86" s="310">
        <f t="shared" si="471"/>
        <v>0</v>
      </c>
      <c r="GI86" s="310" t="str">
        <f t="shared" si="472"/>
        <v/>
      </c>
      <c r="GJ86" s="69" t="str">
        <f t="shared" si="337"/>
        <v>SUPPL.</v>
      </c>
      <c r="GK86" s="63">
        <f>IF(details!CC86="","",details!CC86)</f>
        <v>34</v>
      </c>
      <c r="GL86" s="64" t="str">
        <f>IF(details!CD86="","",details!CD86)</f>
        <v/>
      </c>
      <c r="GM86" s="63">
        <f>IF(details!CK86="","",details!CK86)</f>
        <v>24</v>
      </c>
      <c r="GN86" s="64" t="str">
        <f>IF(details!CL86="","",details!CL86)</f>
        <v/>
      </c>
      <c r="GO86" s="63" t="str">
        <f>IF(details!CS86="","",details!CS86)</f>
        <v/>
      </c>
      <c r="GP86" s="64">
        <f>IF(details!CT86="","",details!CT86)</f>
        <v>130</v>
      </c>
      <c r="GQ86" s="63" t="str">
        <f>IF(details!DA86="","",details!DA86)</f>
        <v/>
      </c>
      <c r="GR86" s="64">
        <f>IF(details!DB86="","",details!DB86)</f>
        <v>264</v>
      </c>
      <c r="GS86" s="63" t="str">
        <f>IF(details!DI86="","",details!DI86)</f>
        <v/>
      </c>
      <c r="GT86" s="64">
        <f>IF(details!DJ86="","",details!DJ86)</f>
        <v>362</v>
      </c>
      <c r="GU86" s="274" t="str">
        <f t="shared" si="477"/>
        <v/>
      </c>
      <c r="GV86" s="242" t="str">
        <f t="shared" si="338"/>
        <v>D</v>
      </c>
      <c r="GW86" s="242" t="str">
        <f t="shared" si="473"/>
        <v/>
      </c>
      <c r="GX86" s="353" t="str">
        <f t="shared" si="339"/>
        <v/>
      </c>
      <c r="GY86" s="242" t="str">
        <f t="shared" si="340"/>
        <v>D</v>
      </c>
      <c r="GZ86" s="72" t="str">
        <f t="shared" si="474"/>
        <v/>
      </c>
      <c r="HA86" s="353" t="str">
        <f t="shared" si="341"/>
        <v/>
      </c>
      <c r="HB86" s="73" t="str">
        <f t="shared" si="342"/>
        <v>D</v>
      </c>
      <c r="HC86" s="242" t="str">
        <f t="shared" si="343"/>
        <v/>
      </c>
      <c r="HD86" s="242" t="str">
        <f t="shared" si="344"/>
        <v>D</v>
      </c>
      <c r="HE86" s="242" t="str">
        <f t="shared" si="345"/>
        <v/>
      </c>
      <c r="HF86" s="242" t="str">
        <f t="shared" si="346"/>
        <v/>
      </c>
      <c r="HG86" s="276" t="str">
        <f t="shared" si="347"/>
        <v/>
      </c>
      <c r="HH86" s="242" t="str">
        <f t="shared" si="348"/>
        <v/>
      </c>
      <c r="HI86" s="242" t="str">
        <f t="shared" si="349"/>
        <v/>
      </c>
      <c r="HJ86" s="242" t="str">
        <f t="shared" si="350"/>
        <v/>
      </c>
      <c r="HK86" s="242" t="str">
        <f t="shared" si="351"/>
        <v/>
      </c>
      <c r="HL86" s="353" t="str">
        <f t="shared" si="352"/>
        <v/>
      </c>
      <c r="HM86" s="73" t="str">
        <f t="shared" si="353"/>
        <v>D</v>
      </c>
      <c r="HN86" s="242" t="str">
        <f t="shared" si="354"/>
        <v/>
      </c>
      <c r="HO86" s="242" t="str">
        <f t="shared" si="355"/>
        <v>D</v>
      </c>
      <c r="HP86" s="242" t="str">
        <f t="shared" si="356"/>
        <v/>
      </c>
      <c r="HQ86" s="242" t="str">
        <f t="shared" si="357"/>
        <v/>
      </c>
      <c r="HR86" s="354" t="str">
        <f t="shared" si="358"/>
        <v/>
      </c>
      <c r="HS86" s="302" t="str">
        <f t="shared" si="359"/>
        <v/>
      </c>
      <c r="HT86" s="242" t="str">
        <f t="shared" si="360"/>
        <v/>
      </c>
      <c r="HU86" s="242" t="str">
        <f t="shared" si="361"/>
        <v/>
      </c>
      <c r="HV86" s="242" t="str">
        <f t="shared" si="362"/>
        <v/>
      </c>
      <c r="HW86" s="353" t="str">
        <f t="shared" si="363"/>
        <v/>
      </c>
      <c r="HX86" s="73" t="str">
        <f t="shared" si="364"/>
        <v>S</v>
      </c>
      <c r="HY86" s="242" t="str">
        <f t="shared" si="365"/>
        <v/>
      </c>
      <c r="HZ86" s="242" t="str">
        <f t="shared" si="366"/>
        <v>S</v>
      </c>
      <c r="IA86" s="242" t="str">
        <f t="shared" si="367"/>
        <v/>
      </c>
      <c r="IB86" s="242" t="str">
        <f t="shared" si="368"/>
        <v/>
      </c>
      <c r="IC86" s="242" t="str">
        <f t="shared" si="369"/>
        <v/>
      </c>
      <c r="ID86" s="242" t="str">
        <f t="shared" si="370"/>
        <v/>
      </c>
      <c r="IE86" s="242" t="str">
        <f t="shared" si="371"/>
        <v/>
      </c>
      <c r="IF86" s="242" t="str">
        <f t="shared" si="372"/>
        <v/>
      </c>
      <c r="IG86" s="242" t="str">
        <f t="shared" si="373"/>
        <v/>
      </c>
      <c r="IH86" s="353" t="str">
        <f t="shared" si="374"/>
        <v/>
      </c>
      <c r="II86" s="242" t="str">
        <f t="shared" si="375"/>
        <v>A</v>
      </c>
      <c r="IJ86" s="242" t="str">
        <f t="shared" si="376"/>
        <v>A</v>
      </c>
      <c r="IK86" s="242" t="str">
        <f t="shared" si="377"/>
        <v xml:space="preserve">    </v>
      </c>
      <c r="IL86" s="242" t="str">
        <f t="shared" si="378"/>
        <v xml:space="preserve">    MATHEMATICS</v>
      </c>
      <c r="IM86" s="242" t="str">
        <f t="shared" si="379"/>
        <v xml:space="preserve">    </v>
      </c>
      <c r="IN86" s="242" t="str">
        <f t="shared" si="380"/>
        <v xml:space="preserve">        </v>
      </c>
      <c r="IO86" s="242" t="str">
        <f t="shared" si="381"/>
        <v xml:space="preserve">HINDI COMPULSORY  PHYSICS CHEMISTRY </v>
      </c>
      <c r="IP86" s="242" t="str">
        <f t="shared" si="382"/>
        <v>SUPPL.</v>
      </c>
      <c r="IQ86" s="62">
        <f t="shared" si="475"/>
        <v>898</v>
      </c>
      <c r="IR86" s="68">
        <f t="shared" si="383"/>
        <v>89.8</v>
      </c>
      <c r="IS86" s="242" t="str">
        <f t="shared" si="384"/>
        <v/>
      </c>
      <c r="IT86" s="70" t="str">
        <f t="shared" si="385"/>
        <v/>
      </c>
      <c r="IU86" s="71" t="str" cm="1">
        <f t="array" ref="IU86">IF(IT86="","",SUMPRODUCT((IT86&lt;IT$9:IT$108)/COUNTIF(IT$9:IT$108,IT$9:IT$108)))</f>
        <v/>
      </c>
      <c r="IV86" s="242" t="str">
        <f>IF(OR(IP86="SUPPL.",IP86="RE-EXAM."),'result subject-wise'!AR86,IP86)</f>
        <v/>
      </c>
      <c r="IW86" s="355" t="str">
        <f t="shared" si="386"/>
        <v/>
      </c>
      <c r="IX86" s="356">
        <f t="shared" si="387"/>
        <v>89.8</v>
      </c>
      <c r="IY86" s="242" t="str">
        <f t="shared" si="388"/>
        <v/>
      </c>
      <c r="IZ86" s="240"/>
      <c r="JA86" s="276" t="str">
        <f t="shared" si="476"/>
        <v/>
      </c>
      <c r="JB86" s="357" t="str">
        <f>'full report'!Y2173</f>
        <v/>
      </c>
      <c r="JC86" s="352"/>
      <c r="JD86"/>
    </row>
    <row r="87" spans="1:278" s="276" customFormat="1" ht="13" customHeight="1">
      <c r="A87" s="313" t="str">
        <f>IF(details!A87="","",details!A87)</f>
        <v/>
      </c>
      <c r="B87" s="55" t="str">
        <f>IF(details!B87="","",details!B87)</f>
        <v/>
      </c>
      <c r="C87" s="55" t="str">
        <f>IF(details!C87="","",details!C87)</f>
        <v/>
      </c>
      <c r="D87" s="55" t="str">
        <f>IF(details!D87="","",details!D87)</f>
        <v/>
      </c>
      <c r="E87" s="300">
        <f>IF(details!E87="","",details!E87)</f>
        <v>11179</v>
      </c>
      <c r="F87" s="66" t="str">
        <f>IF(details!F87="","",details!F87)</f>
        <v/>
      </c>
      <c r="G87" s="77" t="str">
        <f>IF(details!G87="","",details!G87)</f>
        <v>A 079</v>
      </c>
      <c r="H87" s="77" t="str">
        <f>IF(details!H87="","",details!H87)</f>
        <v>B 079</v>
      </c>
      <c r="I87" s="77" t="str">
        <f>IF(details!I87="","",details!I87)</f>
        <v>C 079</v>
      </c>
      <c r="J87" s="242">
        <f>IF(details!J87="","",details!J87)</f>
        <v>10</v>
      </c>
      <c r="K87" s="242">
        <f>IF(details!K87="","",details!K87)</f>
        <v>10</v>
      </c>
      <c r="L87" s="242">
        <f>IF(details!L87="","",details!L87)</f>
        <v>8</v>
      </c>
      <c r="M87" s="151">
        <f t="shared" si="389"/>
        <v>28</v>
      </c>
      <c r="N87" s="479">
        <f>IF(details!M87="","",details!M87)</f>
        <v>2</v>
      </c>
      <c r="O87" s="242">
        <f>IF(details!N87="","",details!N87)</f>
        <v>70</v>
      </c>
      <c r="P87" s="151">
        <f t="shared" si="390"/>
        <v>100</v>
      </c>
      <c r="Q87" s="242">
        <f>IF(details!O87="","",details!O87)</f>
        <v>100</v>
      </c>
      <c r="R87" s="298">
        <f t="shared" si="391"/>
        <v>200</v>
      </c>
      <c r="S87" s="310">
        <f t="shared" si="392"/>
        <v>0</v>
      </c>
      <c r="T87" s="61">
        <f t="shared" si="314"/>
        <v>200</v>
      </c>
      <c r="U87" s="310" t="str">
        <f t="shared" si="324"/>
        <v/>
      </c>
      <c r="V87" s="310" t="str">
        <f t="shared" si="315"/>
        <v>P</v>
      </c>
      <c r="W87" s="310" t="str">
        <f t="shared" si="325"/>
        <v>D</v>
      </c>
      <c r="X87" s="242">
        <f>IF(details!P87="","",details!P87)</f>
        <v>10</v>
      </c>
      <c r="Y87" s="242">
        <f>IF(details!Q87="","",details!Q87)</f>
        <v>10</v>
      </c>
      <c r="Z87" s="242">
        <f>IF(details!R87="","",details!R87)</f>
        <v>8</v>
      </c>
      <c r="AA87" s="151">
        <f t="shared" si="393"/>
        <v>28</v>
      </c>
      <c r="AB87" s="479">
        <f>IF(details!S87="","",details!S87)</f>
        <v>2</v>
      </c>
      <c r="AC87" s="242">
        <f>IF(details!T87="","",details!T87)</f>
        <v>70</v>
      </c>
      <c r="AD87" s="151">
        <f t="shared" si="394"/>
        <v>100</v>
      </c>
      <c r="AE87" s="242">
        <f>IF(details!U87="","",details!U87)</f>
        <v>100</v>
      </c>
      <c r="AF87" s="298">
        <f t="shared" si="395"/>
        <v>200</v>
      </c>
      <c r="AG87" s="310">
        <f t="shared" si="396"/>
        <v>0</v>
      </c>
      <c r="AH87" s="61">
        <f t="shared" si="316"/>
        <v>200</v>
      </c>
      <c r="AI87" s="310" t="str">
        <f t="shared" si="326"/>
        <v/>
      </c>
      <c r="AJ87" s="310" t="str">
        <f t="shared" si="397"/>
        <v>P</v>
      </c>
      <c r="AK87" s="310" t="str">
        <f t="shared" si="398"/>
        <v>D</v>
      </c>
      <c r="AL87" s="242" t="str">
        <f>IF(details!V87="","",details!V87)</f>
        <v>b</v>
      </c>
      <c r="AM87" s="83" t="str">
        <f t="shared" si="399"/>
        <v>PHYSICS</v>
      </c>
      <c r="AN87" s="242">
        <f>IF(details!W87="","",details!W87)</f>
        <v>10</v>
      </c>
      <c r="AO87" s="242">
        <f>IF(details!X87="","",details!X87)</f>
        <v>10</v>
      </c>
      <c r="AP87" s="242">
        <f>IF(details!Y87="","",details!Y87)</f>
        <v>9</v>
      </c>
      <c r="AQ87" s="151">
        <f t="shared" si="400"/>
        <v>29</v>
      </c>
      <c r="AR87" s="479">
        <f>IF(details!Z87="","",details!Z87)</f>
        <v>1</v>
      </c>
      <c r="AS87" s="242">
        <f>IF(details!AA87="","",details!AA87)</f>
        <v>30</v>
      </c>
      <c r="AT87" s="242">
        <f>IF(details!AB87="","",details!AB87)</f>
        <v>20</v>
      </c>
      <c r="AU87" s="151">
        <f t="shared" si="401"/>
        <v>50</v>
      </c>
      <c r="AV87" s="482">
        <f t="shared" si="317"/>
        <v>60</v>
      </c>
      <c r="AW87" s="482">
        <f t="shared" si="318"/>
        <v>80</v>
      </c>
      <c r="AX87" s="242">
        <f>IF(details!AC87="","",details!AC87)</f>
        <v>70</v>
      </c>
      <c r="AY87" s="242">
        <f>IF(details!AD87="","",details!AD87)</f>
        <v>30</v>
      </c>
      <c r="AZ87" s="151">
        <f t="shared" si="402"/>
        <v>100</v>
      </c>
      <c r="BA87" s="151">
        <f t="shared" si="403"/>
        <v>130</v>
      </c>
      <c r="BB87" s="151">
        <f t="shared" si="404"/>
        <v>50</v>
      </c>
      <c r="BC87" s="304">
        <f t="shared" si="405"/>
        <v>180</v>
      </c>
      <c r="BD87" s="263">
        <f t="shared" si="319"/>
        <v>0</v>
      </c>
      <c r="BE87" s="310">
        <f t="shared" si="320"/>
        <v>0</v>
      </c>
      <c r="BF87" s="61">
        <f t="shared" si="296"/>
        <v>70</v>
      </c>
      <c r="BG87" s="61">
        <f t="shared" si="406"/>
        <v>30</v>
      </c>
      <c r="BH87" s="61">
        <f t="shared" si="407"/>
        <v>20</v>
      </c>
      <c r="BI87" s="61">
        <f t="shared" si="297"/>
        <v>150</v>
      </c>
      <c r="BJ87" s="61">
        <f t="shared" si="298"/>
        <v>50</v>
      </c>
      <c r="BK87" s="263">
        <f t="shared" si="299"/>
        <v>200</v>
      </c>
      <c r="BL87" s="310" t="str">
        <f t="shared" si="300"/>
        <v/>
      </c>
      <c r="BM87" s="61" t="str">
        <f t="shared" si="301"/>
        <v>P</v>
      </c>
      <c r="BN87" s="61" t="str">
        <f t="shared" si="302"/>
        <v>P</v>
      </c>
      <c r="BO87" s="310" t="str">
        <f t="shared" si="303"/>
        <v>D</v>
      </c>
      <c r="BP87" s="242" t="str">
        <f>IF(details!AE87="","",details!AE87)</f>
        <v>b</v>
      </c>
      <c r="BQ87" s="83" t="str">
        <f t="shared" si="408"/>
        <v>CHEMISTRY</v>
      </c>
      <c r="BR87" s="242">
        <f>IF(details!AF87="","",details!AF87)</f>
        <v>10</v>
      </c>
      <c r="BS87" s="242">
        <f>IF(details!AG87="","",details!AG87)</f>
        <v>10</v>
      </c>
      <c r="BT87" s="242">
        <f>IF(details!AH87="","",details!AH87)</f>
        <v>9</v>
      </c>
      <c r="BU87" s="151">
        <f t="shared" si="409"/>
        <v>29</v>
      </c>
      <c r="BV87" s="479">
        <f>IF(details!AI87="","",details!AI87)</f>
        <v>1</v>
      </c>
      <c r="BW87" s="242">
        <f>IF(details!AJ87="","",details!AJ87)</f>
        <v>50</v>
      </c>
      <c r="BX87" s="242">
        <f>IF(details!AK87="","",details!AK87)</f>
        <v>20</v>
      </c>
      <c r="BY87" s="151">
        <f t="shared" si="410"/>
        <v>70</v>
      </c>
      <c r="BZ87" s="482">
        <f t="shared" si="411"/>
        <v>80</v>
      </c>
      <c r="CA87" s="482">
        <f t="shared" si="412"/>
        <v>100</v>
      </c>
      <c r="CB87" s="242">
        <f>IF(details!AL87="","",details!AL87)</f>
        <v>70</v>
      </c>
      <c r="CC87" s="242">
        <f>IF(details!AM87="","",details!AM87)</f>
        <v>30</v>
      </c>
      <c r="CD87" s="151">
        <f t="shared" si="413"/>
        <v>100</v>
      </c>
      <c r="CE87" s="151">
        <f t="shared" si="414"/>
        <v>150</v>
      </c>
      <c r="CF87" s="151">
        <f t="shared" si="415"/>
        <v>50</v>
      </c>
      <c r="CG87" s="304">
        <f t="shared" si="327"/>
        <v>200</v>
      </c>
      <c r="CH87" s="263">
        <f t="shared" si="304"/>
        <v>0</v>
      </c>
      <c r="CI87" s="310">
        <f t="shared" si="305"/>
        <v>0</v>
      </c>
      <c r="CJ87" s="61">
        <f t="shared" si="306"/>
        <v>70</v>
      </c>
      <c r="CK87" s="61">
        <f t="shared" si="328"/>
        <v>30</v>
      </c>
      <c r="CL87" s="61">
        <f t="shared" si="416"/>
        <v>20</v>
      </c>
      <c r="CM87" s="61">
        <f t="shared" si="307"/>
        <v>150</v>
      </c>
      <c r="CN87" s="61">
        <f t="shared" si="308"/>
        <v>50</v>
      </c>
      <c r="CO87" s="263">
        <f t="shared" si="309"/>
        <v>200</v>
      </c>
      <c r="CP87" s="310" t="str">
        <f t="shared" si="310"/>
        <v/>
      </c>
      <c r="CQ87" s="61" t="str">
        <f t="shared" si="311"/>
        <v>P</v>
      </c>
      <c r="CR87" s="61" t="str">
        <f t="shared" si="312"/>
        <v>P</v>
      </c>
      <c r="CS87" s="310" t="str">
        <f t="shared" si="321"/>
        <v>D</v>
      </c>
      <c r="CT87" s="242" t="str">
        <f>IF(details!AN87="","",details!AN87)</f>
        <v>b</v>
      </c>
      <c r="CU87" s="83" t="str">
        <f t="shared" si="417"/>
        <v>MATHEMATICS</v>
      </c>
      <c r="CV87" s="242">
        <f>IF(details!AO87="","",details!AO87)</f>
        <v>10</v>
      </c>
      <c r="CW87" s="242">
        <f>IF(details!AP87="","",details!AP87)</f>
        <v>10</v>
      </c>
      <c r="CX87" s="242">
        <f>IF(details!AQ87="","",details!AQ87)</f>
        <v>9</v>
      </c>
      <c r="CY87" s="151">
        <f t="shared" si="418"/>
        <v>29</v>
      </c>
      <c r="CZ87" s="479">
        <f>IF(details!AR87="","",details!AR87)</f>
        <v>1</v>
      </c>
      <c r="DA87" s="242">
        <f>IF(details!AS87="","",details!AS87)</f>
        <v>70</v>
      </c>
      <c r="DB87" s="242" t="str">
        <f>IF(details!AT87="","",details!AT87)</f>
        <v/>
      </c>
      <c r="DC87" s="151">
        <f t="shared" si="419"/>
        <v>70</v>
      </c>
      <c r="DD87" s="482">
        <f t="shared" si="420"/>
        <v>100</v>
      </c>
      <c r="DE87" s="482">
        <f t="shared" si="421"/>
        <v>100</v>
      </c>
      <c r="DF87" s="242">
        <f>IF(details!AU87="","",details!AU87)</f>
        <v>18</v>
      </c>
      <c r="DG87" s="242" t="str">
        <f>IF(details!AV87="","",details!AV87)</f>
        <v/>
      </c>
      <c r="DH87" s="151">
        <f t="shared" si="422"/>
        <v>18</v>
      </c>
      <c r="DI87" s="151">
        <f t="shared" si="423"/>
        <v>118</v>
      </c>
      <c r="DJ87" s="151" t="str">
        <f t="shared" si="424"/>
        <v/>
      </c>
      <c r="DK87" s="304">
        <f t="shared" si="425"/>
        <v>118</v>
      </c>
      <c r="DL87" s="263">
        <f t="shared" si="426"/>
        <v>0</v>
      </c>
      <c r="DM87" s="310" t="str">
        <f t="shared" si="427"/>
        <v/>
      </c>
      <c r="DN87" s="61">
        <f t="shared" si="428"/>
        <v>100</v>
      </c>
      <c r="DO87" s="61" t="str">
        <f t="shared" si="322"/>
        <v/>
      </c>
      <c r="DP87" s="61" t="str">
        <f t="shared" si="323"/>
        <v/>
      </c>
      <c r="DQ87" s="61">
        <f t="shared" si="429"/>
        <v>200</v>
      </c>
      <c r="DR87" s="61" t="str">
        <f t="shared" si="430"/>
        <v/>
      </c>
      <c r="DS87" s="263">
        <f t="shared" si="329"/>
        <v>200</v>
      </c>
      <c r="DT87" s="310" t="str">
        <f t="shared" si="431"/>
        <v/>
      </c>
      <c r="DU87" s="61" t="str">
        <f t="shared" si="432"/>
        <v>S</v>
      </c>
      <c r="DV87" s="61" t="str">
        <f t="shared" si="433"/>
        <v/>
      </c>
      <c r="DW87" s="310" t="str">
        <f t="shared" si="434"/>
        <v>S</v>
      </c>
      <c r="DX87" s="61">
        <f t="shared" si="313"/>
        <v>0</v>
      </c>
      <c r="DY87" s="242" t="str">
        <f>IF(details!AW87="","",details!AW87)</f>
        <v>a</v>
      </c>
      <c r="DZ87" s="83" t="str">
        <f t="shared" si="435"/>
        <v>BIOLOGY</v>
      </c>
      <c r="EA87" s="242">
        <f>IF(details!AX87="","",details!AX87)</f>
        <v>10</v>
      </c>
      <c r="EB87" s="242">
        <f>IF(details!AY87="","",details!AY87)</f>
        <v>10</v>
      </c>
      <c r="EC87" s="242">
        <f>IF(details!AZ87="","",details!AZ87)</f>
        <v>10</v>
      </c>
      <c r="ED87" s="151">
        <f t="shared" si="436"/>
        <v>30</v>
      </c>
      <c r="EE87" s="242" t="str">
        <f>IF(details!BA87="","",details!BA87)</f>
        <v/>
      </c>
      <c r="EF87" s="242">
        <f>IF(details!BB87="","",details!BB87)</f>
        <v>50</v>
      </c>
      <c r="EG87" s="242">
        <f>IF(details!BC87="","",details!BC87)</f>
        <v>20</v>
      </c>
      <c r="EH87" s="151">
        <f t="shared" si="437"/>
        <v>70</v>
      </c>
      <c r="EI87" s="482">
        <f t="shared" si="438"/>
        <v>80</v>
      </c>
      <c r="EJ87" s="482">
        <f t="shared" si="439"/>
        <v>100</v>
      </c>
      <c r="EK87" s="242">
        <f>IF(details!BD87="","",details!BD87)</f>
        <v>70</v>
      </c>
      <c r="EL87" s="242">
        <f>IF(details!BE87="","",details!BE87)</f>
        <v>30</v>
      </c>
      <c r="EM87" s="151">
        <f t="shared" si="440"/>
        <v>100</v>
      </c>
      <c r="EN87" s="151">
        <f t="shared" si="441"/>
        <v>150</v>
      </c>
      <c r="EO87" s="151">
        <f t="shared" si="442"/>
        <v>50</v>
      </c>
      <c r="EP87" s="304">
        <f t="shared" si="443"/>
        <v>200</v>
      </c>
      <c r="EQ87" s="263">
        <f t="shared" si="444"/>
        <v>0</v>
      </c>
      <c r="ER87" s="310">
        <f t="shared" si="445"/>
        <v>0</v>
      </c>
      <c r="ES87" s="61">
        <f t="shared" si="446"/>
        <v>70</v>
      </c>
      <c r="ET87" s="61">
        <f t="shared" si="447"/>
        <v>30</v>
      </c>
      <c r="EU87" s="61">
        <f t="shared" si="448"/>
        <v>20</v>
      </c>
      <c r="EV87" s="61">
        <f t="shared" si="449"/>
        <v>150</v>
      </c>
      <c r="EW87" s="61">
        <f t="shared" si="450"/>
        <v>50</v>
      </c>
      <c r="EX87" s="263">
        <f t="shared" si="451"/>
        <v>200</v>
      </c>
      <c r="EY87" s="310"/>
      <c r="EZ87" s="61" t="str">
        <f t="shared" si="452"/>
        <v>P</v>
      </c>
      <c r="FA87" s="61" t="str">
        <f t="shared" si="453"/>
        <v>P</v>
      </c>
      <c r="FB87" s="310" t="str">
        <f t="shared" si="454"/>
        <v>I</v>
      </c>
      <c r="FC87" s="242">
        <f>IF(details!BF87="","",details!BF87)</f>
        <v>10</v>
      </c>
      <c r="FD87" s="242">
        <f>IF(details!BG87="","",details!BG87)</f>
        <v>10</v>
      </c>
      <c r="FE87" s="242">
        <f>IF(details!BH87="","",details!BH87)</f>
        <v>10</v>
      </c>
      <c r="FF87" s="151">
        <f t="shared" si="455"/>
        <v>30</v>
      </c>
      <c r="FG87" s="242">
        <f>IF(details!BI87="","",details!BI87)</f>
        <v>70</v>
      </c>
      <c r="FH87" s="151">
        <f t="shared" si="456"/>
        <v>100</v>
      </c>
      <c r="FI87" s="242">
        <f>IF(details!BJ87="","",details!BJ87)</f>
        <v>100</v>
      </c>
      <c r="FJ87" s="298">
        <f t="shared" si="457"/>
        <v>200</v>
      </c>
      <c r="FK87" s="310">
        <f t="shared" si="458"/>
        <v>0</v>
      </c>
      <c r="FL87" s="310">
        <f t="shared" si="459"/>
        <v>0</v>
      </c>
      <c r="FM87" s="61">
        <f t="shared" si="460"/>
        <v>200</v>
      </c>
      <c r="FN87" s="310" t="str">
        <f t="shared" si="461"/>
        <v/>
      </c>
      <c r="FO87" s="310" t="str">
        <f t="shared" si="330"/>
        <v>A</v>
      </c>
      <c r="FP87" s="242">
        <f>IF(details!BK87="","",details!BK87)</f>
        <v>30</v>
      </c>
      <c r="FQ87" s="242">
        <f>IF(details!BL87="","",details!BL87)</f>
        <v>30</v>
      </c>
      <c r="FR87" s="242">
        <f>IF(details!BM87="","",details!BM87)</f>
        <v>40</v>
      </c>
      <c r="FS87" s="298">
        <f t="shared" si="462"/>
        <v>100</v>
      </c>
      <c r="FT87" s="310">
        <f t="shared" si="463"/>
        <v>0</v>
      </c>
      <c r="FU87" s="310">
        <f t="shared" si="464"/>
        <v>0</v>
      </c>
      <c r="FV87" s="61">
        <f t="shared" si="465"/>
        <v>100</v>
      </c>
      <c r="FW87" s="310" t="str">
        <f t="shared" si="466"/>
        <v/>
      </c>
      <c r="FX87" s="310" t="str">
        <f t="shared" si="331"/>
        <v>A</v>
      </c>
      <c r="FY87" s="310" t="str">
        <f t="shared" si="332"/>
        <v>D</v>
      </c>
      <c r="FZ87" s="310" t="str">
        <f t="shared" si="333"/>
        <v>D</v>
      </c>
      <c r="GA87" s="310" t="str">
        <f t="shared" si="334"/>
        <v>D</v>
      </c>
      <c r="GB87" s="310" t="str">
        <f t="shared" si="335"/>
        <v>D</v>
      </c>
      <c r="GC87" s="310" t="str">
        <f t="shared" si="336"/>
        <v>S</v>
      </c>
      <c r="GD87" s="310">
        <f t="shared" si="467"/>
        <v>0</v>
      </c>
      <c r="GE87" s="310">
        <f t="shared" si="468"/>
        <v>1</v>
      </c>
      <c r="GF87" s="310">
        <f t="shared" si="469"/>
        <v>0</v>
      </c>
      <c r="GG87" s="310">
        <f t="shared" si="470"/>
        <v>0</v>
      </c>
      <c r="GH87" s="310">
        <f t="shared" si="471"/>
        <v>0</v>
      </c>
      <c r="GI87" s="310" t="str">
        <f t="shared" si="472"/>
        <v/>
      </c>
      <c r="GJ87" s="69" t="str">
        <f t="shared" si="337"/>
        <v>SUPPL.</v>
      </c>
      <c r="GK87" s="63">
        <f>IF(details!CC87="","",details!CC87)</f>
        <v>34</v>
      </c>
      <c r="GL87" s="64" t="str">
        <f>IF(details!CD87="","",details!CD87)</f>
        <v/>
      </c>
      <c r="GM87" s="63">
        <f>IF(details!CK87="","",details!CK87)</f>
        <v>24</v>
      </c>
      <c r="GN87" s="64" t="str">
        <f>IF(details!CL87="","",details!CL87)</f>
        <v/>
      </c>
      <c r="GO87" s="63" t="str">
        <f>IF(details!CS87="","",details!CS87)</f>
        <v/>
      </c>
      <c r="GP87" s="64">
        <f>IF(details!CT87="","",details!CT87)</f>
        <v>130</v>
      </c>
      <c r="GQ87" s="63" t="str">
        <f>IF(details!DA87="","",details!DA87)</f>
        <v/>
      </c>
      <c r="GR87" s="64">
        <f>IF(details!DB87="","",details!DB87)</f>
        <v>264</v>
      </c>
      <c r="GS87" s="63" t="str">
        <f>IF(details!DI87="","",details!DI87)</f>
        <v/>
      </c>
      <c r="GT87" s="64">
        <f>IF(details!DJ87="","",details!DJ87)</f>
        <v>362</v>
      </c>
      <c r="GU87" s="274" t="str">
        <f t="shared" si="477"/>
        <v/>
      </c>
      <c r="GV87" s="242" t="str">
        <f t="shared" si="338"/>
        <v>D</v>
      </c>
      <c r="GW87" s="242" t="str">
        <f t="shared" si="473"/>
        <v/>
      </c>
      <c r="GX87" s="353" t="str">
        <f t="shared" si="339"/>
        <v/>
      </c>
      <c r="GY87" s="242" t="str">
        <f t="shared" si="340"/>
        <v>D</v>
      </c>
      <c r="GZ87" s="72" t="str">
        <f t="shared" si="474"/>
        <v/>
      </c>
      <c r="HA87" s="353" t="str">
        <f t="shared" si="341"/>
        <v/>
      </c>
      <c r="HB87" s="73" t="str">
        <f t="shared" si="342"/>
        <v>D</v>
      </c>
      <c r="HC87" s="242" t="str">
        <f t="shared" si="343"/>
        <v/>
      </c>
      <c r="HD87" s="242" t="str">
        <f t="shared" si="344"/>
        <v>D</v>
      </c>
      <c r="HE87" s="242" t="str">
        <f t="shared" si="345"/>
        <v/>
      </c>
      <c r="HF87" s="242" t="str">
        <f t="shared" si="346"/>
        <v/>
      </c>
      <c r="HG87" s="276" t="str">
        <f t="shared" si="347"/>
        <v/>
      </c>
      <c r="HH87" s="242" t="str">
        <f t="shared" si="348"/>
        <v/>
      </c>
      <c r="HI87" s="242" t="str">
        <f t="shared" si="349"/>
        <v/>
      </c>
      <c r="HJ87" s="242" t="str">
        <f t="shared" si="350"/>
        <v/>
      </c>
      <c r="HK87" s="242" t="str">
        <f t="shared" si="351"/>
        <v/>
      </c>
      <c r="HL87" s="353" t="str">
        <f t="shared" si="352"/>
        <v/>
      </c>
      <c r="HM87" s="73" t="str">
        <f t="shared" si="353"/>
        <v>D</v>
      </c>
      <c r="HN87" s="242" t="str">
        <f t="shared" si="354"/>
        <v/>
      </c>
      <c r="HO87" s="242" t="str">
        <f t="shared" si="355"/>
        <v>D</v>
      </c>
      <c r="HP87" s="242" t="str">
        <f t="shared" si="356"/>
        <v/>
      </c>
      <c r="HQ87" s="242" t="str">
        <f t="shared" si="357"/>
        <v/>
      </c>
      <c r="HR87" s="354" t="str">
        <f t="shared" si="358"/>
        <v/>
      </c>
      <c r="HS87" s="302" t="str">
        <f t="shared" si="359"/>
        <v/>
      </c>
      <c r="HT87" s="242" t="str">
        <f t="shared" si="360"/>
        <v/>
      </c>
      <c r="HU87" s="242" t="str">
        <f t="shared" si="361"/>
        <v/>
      </c>
      <c r="HV87" s="242" t="str">
        <f t="shared" si="362"/>
        <v/>
      </c>
      <c r="HW87" s="353" t="str">
        <f t="shared" si="363"/>
        <v/>
      </c>
      <c r="HX87" s="73" t="str">
        <f t="shared" si="364"/>
        <v>S</v>
      </c>
      <c r="HY87" s="242" t="str">
        <f t="shared" si="365"/>
        <v/>
      </c>
      <c r="HZ87" s="242" t="str">
        <f t="shared" si="366"/>
        <v>S</v>
      </c>
      <c r="IA87" s="242" t="str">
        <f t="shared" si="367"/>
        <v/>
      </c>
      <c r="IB87" s="242" t="str">
        <f t="shared" si="368"/>
        <v/>
      </c>
      <c r="IC87" s="242" t="str">
        <f t="shared" si="369"/>
        <v/>
      </c>
      <c r="ID87" s="242" t="str">
        <f t="shared" si="370"/>
        <v/>
      </c>
      <c r="IE87" s="242" t="str">
        <f t="shared" si="371"/>
        <v/>
      </c>
      <c r="IF87" s="242" t="str">
        <f t="shared" si="372"/>
        <v/>
      </c>
      <c r="IG87" s="242" t="str">
        <f t="shared" si="373"/>
        <v/>
      </c>
      <c r="IH87" s="353" t="str">
        <f t="shared" si="374"/>
        <v/>
      </c>
      <c r="II87" s="242" t="str">
        <f t="shared" si="375"/>
        <v>A</v>
      </c>
      <c r="IJ87" s="242" t="str">
        <f t="shared" si="376"/>
        <v>A</v>
      </c>
      <c r="IK87" s="242" t="str">
        <f t="shared" si="377"/>
        <v xml:space="preserve">    </v>
      </c>
      <c r="IL87" s="242" t="str">
        <f t="shared" si="378"/>
        <v xml:space="preserve">    MATHEMATICS</v>
      </c>
      <c r="IM87" s="242" t="str">
        <f t="shared" si="379"/>
        <v xml:space="preserve">    </v>
      </c>
      <c r="IN87" s="242" t="str">
        <f t="shared" si="380"/>
        <v xml:space="preserve">        </v>
      </c>
      <c r="IO87" s="242" t="str">
        <f t="shared" si="381"/>
        <v xml:space="preserve">HINDI COMPULSORY  PHYSICS CHEMISTRY </v>
      </c>
      <c r="IP87" s="242" t="str">
        <f t="shared" si="382"/>
        <v>SUPPL.</v>
      </c>
      <c r="IQ87" s="62">
        <f t="shared" si="475"/>
        <v>898</v>
      </c>
      <c r="IR87" s="68">
        <f t="shared" si="383"/>
        <v>89.8</v>
      </c>
      <c r="IS87" s="242" t="str">
        <f t="shared" si="384"/>
        <v/>
      </c>
      <c r="IT87" s="70" t="str">
        <f t="shared" si="385"/>
        <v/>
      </c>
      <c r="IU87" s="71" t="str" cm="1">
        <f t="array" ref="IU87">IF(IT87="","",SUMPRODUCT((IT87&lt;IT$9:IT$108)/COUNTIF(IT$9:IT$108,IT$9:IT$108)))</f>
        <v/>
      </c>
      <c r="IV87" s="242" t="str">
        <f>IF(OR(IP87="SUPPL.",IP87="RE-EXAM."),'result subject-wise'!AR87,IP87)</f>
        <v/>
      </c>
      <c r="IW87" s="355" t="str">
        <f t="shared" si="386"/>
        <v/>
      </c>
      <c r="IX87" s="356">
        <f t="shared" si="387"/>
        <v>89.8</v>
      </c>
      <c r="IY87" s="242" t="str">
        <f t="shared" si="388"/>
        <v/>
      </c>
      <c r="IZ87" s="240"/>
      <c r="JA87" s="276" t="str">
        <f t="shared" si="476"/>
        <v/>
      </c>
      <c r="JB87" s="357" t="str">
        <f>'full report'!Y2201</f>
        <v/>
      </c>
      <c r="JC87" s="352"/>
      <c r="JD87"/>
    </row>
    <row r="88" spans="1:278" s="276" customFormat="1" ht="13" customHeight="1">
      <c r="A88" s="313" t="str">
        <f>IF(details!A88="","",details!A88)</f>
        <v/>
      </c>
      <c r="B88" s="55" t="str">
        <f>IF(details!B88="","",details!B88)</f>
        <v/>
      </c>
      <c r="C88" s="55" t="str">
        <f>IF(details!C88="","",details!C88)</f>
        <v/>
      </c>
      <c r="D88" s="55" t="str">
        <f>IF(details!D88="","",details!D88)</f>
        <v/>
      </c>
      <c r="E88" s="300">
        <f>IF(details!E88="","",details!E88)</f>
        <v>11180</v>
      </c>
      <c r="F88" s="66" t="str">
        <f>IF(details!F88="","",details!F88)</f>
        <v/>
      </c>
      <c r="G88" s="77" t="str">
        <f>IF(details!G88="","",details!G88)</f>
        <v>A 080</v>
      </c>
      <c r="H88" s="77" t="str">
        <f>IF(details!H88="","",details!H88)</f>
        <v>B 080</v>
      </c>
      <c r="I88" s="77" t="str">
        <f>IF(details!I88="","",details!I88)</f>
        <v>C 080</v>
      </c>
      <c r="J88" s="242">
        <f>IF(details!J88="","",details!J88)</f>
        <v>10</v>
      </c>
      <c r="K88" s="242">
        <f>IF(details!K88="","",details!K88)</f>
        <v>10</v>
      </c>
      <c r="L88" s="242">
        <f>IF(details!L88="","",details!L88)</f>
        <v>8</v>
      </c>
      <c r="M88" s="151">
        <f t="shared" si="389"/>
        <v>28</v>
      </c>
      <c r="N88" s="479">
        <f>IF(details!M88="","",details!M88)</f>
        <v>2</v>
      </c>
      <c r="O88" s="242">
        <f>IF(details!N88="","",details!N88)</f>
        <v>70</v>
      </c>
      <c r="P88" s="151">
        <f t="shared" si="390"/>
        <v>100</v>
      </c>
      <c r="Q88" s="242">
        <f>IF(details!O88="","",details!O88)</f>
        <v>100</v>
      </c>
      <c r="R88" s="298">
        <f t="shared" si="391"/>
        <v>200</v>
      </c>
      <c r="S88" s="310">
        <f t="shared" si="392"/>
        <v>0</v>
      </c>
      <c r="T88" s="61">
        <f t="shared" si="314"/>
        <v>200</v>
      </c>
      <c r="U88" s="310" t="str">
        <f t="shared" si="324"/>
        <v/>
      </c>
      <c r="V88" s="310" t="str">
        <f t="shared" si="315"/>
        <v>P</v>
      </c>
      <c r="W88" s="310" t="str">
        <f t="shared" si="325"/>
        <v>D</v>
      </c>
      <c r="X88" s="242">
        <f>IF(details!P88="","",details!P88)</f>
        <v>10</v>
      </c>
      <c r="Y88" s="242">
        <f>IF(details!Q88="","",details!Q88)</f>
        <v>10</v>
      </c>
      <c r="Z88" s="242">
        <f>IF(details!R88="","",details!R88)</f>
        <v>8</v>
      </c>
      <c r="AA88" s="151">
        <f t="shared" si="393"/>
        <v>28</v>
      </c>
      <c r="AB88" s="479">
        <f>IF(details!S88="","",details!S88)</f>
        <v>2</v>
      </c>
      <c r="AC88" s="242">
        <f>IF(details!T88="","",details!T88)</f>
        <v>70</v>
      </c>
      <c r="AD88" s="151">
        <f t="shared" si="394"/>
        <v>100</v>
      </c>
      <c r="AE88" s="242">
        <f>IF(details!U88="","",details!U88)</f>
        <v>100</v>
      </c>
      <c r="AF88" s="298">
        <f t="shared" si="395"/>
        <v>200</v>
      </c>
      <c r="AG88" s="310">
        <f t="shared" si="396"/>
        <v>0</v>
      </c>
      <c r="AH88" s="61">
        <f t="shared" si="316"/>
        <v>200</v>
      </c>
      <c r="AI88" s="310" t="str">
        <f t="shared" si="326"/>
        <v/>
      </c>
      <c r="AJ88" s="310" t="str">
        <f t="shared" si="397"/>
        <v>P</v>
      </c>
      <c r="AK88" s="310" t="str">
        <f t="shared" si="398"/>
        <v>D</v>
      </c>
      <c r="AL88" s="242" t="str">
        <f>IF(details!V88="","",details!V88)</f>
        <v>b</v>
      </c>
      <c r="AM88" s="83" t="str">
        <f t="shared" si="399"/>
        <v>PHYSICS</v>
      </c>
      <c r="AN88" s="242">
        <f>IF(details!W88="","",details!W88)</f>
        <v>10</v>
      </c>
      <c r="AO88" s="242">
        <f>IF(details!X88="","",details!X88)</f>
        <v>10</v>
      </c>
      <c r="AP88" s="242">
        <f>IF(details!Y88="","",details!Y88)</f>
        <v>9</v>
      </c>
      <c r="AQ88" s="151">
        <f t="shared" si="400"/>
        <v>29</v>
      </c>
      <c r="AR88" s="479">
        <f>IF(details!Z88="","",details!Z88)</f>
        <v>1</v>
      </c>
      <c r="AS88" s="242">
        <f>IF(details!AA88="","",details!AA88)</f>
        <v>30</v>
      </c>
      <c r="AT88" s="242">
        <f>IF(details!AB88="","",details!AB88)</f>
        <v>20</v>
      </c>
      <c r="AU88" s="151">
        <f t="shared" si="401"/>
        <v>50</v>
      </c>
      <c r="AV88" s="482">
        <f t="shared" si="317"/>
        <v>60</v>
      </c>
      <c r="AW88" s="482">
        <f t="shared" si="318"/>
        <v>80</v>
      </c>
      <c r="AX88" s="242">
        <f>IF(details!AC88="","",details!AC88)</f>
        <v>70</v>
      </c>
      <c r="AY88" s="242">
        <f>IF(details!AD88="","",details!AD88)</f>
        <v>30</v>
      </c>
      <c r="AZ88" s="151">
        <f t="shared" si="402"/>
        <v>100</v>
      </c>
      <c r="BA88" s="151">
        <f t="shared" si="403"/>
        <v>130</v>
      </c>
      <c r="BB88" s="151">
        <f t="shared" si="404"/>
        <v>50</v>
      </c>
      <c r="BC88" s="304">
        <f t="shared" si="405"/>
        <v>180</v>
      </c>
      <c r="BD88" s="263">
        <f t="shared" si="319"/>
        <v>0</v>
      </c>
      <c r="BE88" s="310">
        <f t="shared" si="320"/>
        <v>0</v>
      </c>
      <c r="BF88" s="61">
        <f t="shared" si="296"/>
        <v>70</v>
      </c>
      <c r="BG88" s="61">
        <f t="shared" si="406"/>
        <v>30</v>
      </c>
      <c r="BH88" s="61">
        <f t="shared" si="407"/>
        <v>20</v>
      </c>
      <c r="BI88" s="61">
        <f t="shared" si="297"/>
        <v>150</v>
      </c>
      <c r="BJ88" s="61">
        <f t="shared" si="298"/>
        <v>50</v>
      </c>
      <c r="BK88" s="263">
        <f t="shared" si="299"/>
        <v>200</v>
      </c>
      <c r="BL88" s="310" t="str">
        <f t="shared" si="300"/>
        <v/>
      </c>
      <c r="BM88" s="61" t="str">
        <f t="shared" si="301"/>
        <v>P</v>
      </c>
      <c r="BN88" s="61" t="str">
        <f t="shared" si="302"/>
        <v>P</v>
      </c>
      <c r="BO88" s="310" t="str">
        <f t="shared" si="303"/>
        <v>D</v>
      </c>
      <c r="BP88" s="242" t="str">
        <f>IF(details!AE88="","",details!AE88)</f>
        <v>b</v>
      </c>
      <c r="BQ88" s="83" t="str">
        <f t="shared" si="408"/>
        <v>CHEMISTRY</v>
      </c>
      <c r="BR88" s="242">
        <f>IF(details!AF88="","",details!AF88)</f>
        <v>10</v>
      </c>
      <c r="BS88" s="242">
        <f>IF(details!AG88="","",details!AG88)</f>
        <v>10</v>
      </c>
      <c r="BT88" s="242">
        <f>IF(details!AH88="","",details!AH88)</f>
        <v>9</v>
      </c>
      <c r="BU88" s="151">
        <f t="shared" si="409"/>
        <v>29</v>
      </c>
      <c r="BV88" s="479">
        <f>IF(details!AI88="","",details!AI88)</f>
        <v>1</v>
      </c>
      <c r="BW88" s="242">
        <f>IF(details!AJ88="","",details!AJ88)</f>
        <v>50</v>
      </c>
      <c r="BX88" s="242">
        <f>IF(details!AK88="","",details!AK88)</f>
        <v>20</v>
      </c>
      <c r="BY88" s="151">
        <f t="shared" si="410"/>
        <v>70</v>
      </c>
      <c r="BZ88" s="482">
        <f t="shared" si="411"/>
        <v>80</v>
      </c>
      <c r="CA88" s="482">
        <f t="shared" si="412"/>
        <v>100</v>
      </c>
      <c r="CB88" s="242">
        <f>IF(details!AL88="","",details!AL88)</f>
        <v>70</v>
      </c>
      <c r="CC88" s="242">
        <f>IF(details!AM88="","",details!AM88)</f>
        <v>30</v>
      </c>
      <c r="CD88" s="151">
        <f t="shared" si="413"/>
        <v>100</v>
      </c>
      <c r="CE88" s="151">
        <f t="shared" si="414"/>
        <v>150</v>
      </c>
      <c r="CF88" s="151">
        <f t="shared" si="415"/>
        <v>50</v>
      </c>
      <c r="CG88" s="304">
        <f t="shared" si="327"/>
        <v>200</v>
      </c>
      <c r="CH88" s="263">
        <f t="shared" si="304"/>
        <v>0</v>
      </c>
      <c r="CI88" s="310">
        <f t="shared" si="305"/>
        <v>0</v>
      </c>
      <c r="CJ88" s="61">
        <f t="shared" si="306"/>
        <v>70</v>
      </c>
      <c r="CK88" s="61">
        <f t="shared" si="328"/>
        <v>30</v>
      </c>
      <c r="CL88" s="61">
        <f t="shared" si="416"/>
        <v>20</v>
      </c>
      <c r="CM88" s="61">
        <f t="shared" si="307"/>
        <v>150</v>
      </c>
      <c r="CN88" s="61">
        <f t="shared" si="308"/>
        <v>50</v>
      </c>
      <c r="CO88" s="263">
        <f t="shared" si="309"/>
        <v>200</v>
      </c>
      <c r="CP88" s="310" t="str">
        <f t="shared" si="310"/>
        <v/>
      </c>
      <c r="CQ88" s="61" t="str">
        <f t="shared" si="311"/>
        <v>P</v>
      </c>
      <c r="CR88" s="61" t="str">
        <f t="shared" si="312"/>
        <v>P</v>
      </c>
      <c r="CS88" s="310" t="str">
        <f t="shared" si="321"/>
        <v>D</v>
      </c>
      <c r="CT88" s="242" t="str">
        <f>IF(details!AN88="","",details!AN88)</f>
        <v>b</v>
      </c>
      <c r="CU88" s="83" t="str">
        <f t="shared" si="417"/>
        <v>MATHEMATICS</v>
      </c>
      <c r="CV88" s="242">
        <f>IF(details!AO88="","",details!AO88)</f>
        <v>10</v>
      </c>
      <c r="CW88" s="242">
        <f>IF(details!AP88="","",details!AP88)</f>
        <v>10</v>
      </c>
      <c r="CX88" s="242">
        <f>IF(details!AQ88="","",details!AQ88)</f>
        <v>9</v>
      </c>
      <c r="CY88" s="151">
        <f t="shared" si="418"/>
        <v>29</v>
      </c>
      <c r="CZ88" s="479">
        <f>IF(details!AR88="","",details!AR88)</f>
        <v>1</v>
      </c>
      <c r="DA88" s="242">
        <f>IF(details!AS88="","",details!AS88)</f>
        <v>70</v>
      </c>
      <c r="DB88" s="242" t="str">
        <f>IF(details!AT88="","",details!AT88)</f>
        <v/>
      </c>
      <c r="DC88" s="151">
        <f t="shared" si="419"/>
        <v>70</v>
      </c>
      <c r="DD88" s="482">
        <f t="shared" si="420"/>
        <v>100</v>
      </c>
      <c r="DE88" s="482">
        <f t="shared" si="421"/>
        <v>100</v>
      </c>
      <c r="DF88" s="242">
        <f>IF(details!AU88="","",details!AU88)</f>
        <v>18</v>
      </c>
      <c r="DG88" s="242" t="str">
        <f>IF(details!AV88="","",details!AV88)</f>
        <v/>
      </c>
      <c r="DH88" s="151">
        <f t="shared" si="422"/>
        <v>18</v>
      </c>
      <c r="DI88" s="151">
        <f t="shared" si="423"/>
        <v>118</v>
      </c>
      <c r="DJ88" s="151" t="str">
        <f t="shared" si="424"/>
        <v/>
      </c>
      <c r="DK88" s="304">
        <f t="shared" si="425"/>
        <v>118</v>
      </c>
      <c r="DL88" s="263">
        <f t="shared" si="426"/>
        <v>0</v>
      </c>
      <c r="DM88" s="310" t="str">
        <f t="shared" si="427"/>
        <v/>
      </c>
      <c r="DN88" s="61">
        <f t="shared" si="428"/>
        <v>100</v>
      </c>
      <c r="DO88" s="61" t="str">
        <f t="shared" si="322"/>
        <v/>
      </c>
      <c r="DP88" s="61" t="str">
        <f t="shared" si="323"/>
        <v/>
      </c>
      <c r="DQ88" s="61">
        <f t="shared" si="429"/>
        <v>200</v>
      </c>
      <c r="DR88" s="61" t="str">
        <f t="shared" si="430"/>
        <v/>
      </c>
      <c r="DS88" s="263">
        <f t="shared" si="329"/>
        <v>200</v>
      </c>
      <c r="DT88" s="310" t="str">
        <f t="shared" si="431"/>
        <v/>
      </c>
      <c r="DU88" s="61" t="str">
        <f t="shared" si="432"/>
        <v>S</v>
      </c>
      <c r="DV88" s="61" t="str">
        <f t="shared" si="433"/>
        <v/>
      </c>
      <c r="DW88" s="310" t="str">
        <f t="shared" si="434"/>
        <v>S</v>
      </c>
      <c r="DX88" s="61">
        <f t="shared" si="313"/>
        <v>0</v>
      </c>
      <c r="DY88" s="242" t="str">
        <f>IF(details!AW88="","",details!AW88)</f>
        <v>a</v>
      </c>
      <c r="DZ88" s="83" t="str">
        <f t="shared" si="435"/>
        <v>BIOLOGY</v>
      </c>
      <c r="EA88" s="242">
        <f>IF(details!AX88="","",details!AX88)</f>
        <v>10</v>
      </c>
      <c r="EB88" s="242">
        <f>IF(details!AY88="","",details!AY88)</f>
        <v>10</v>
      </c>
      <c r="EC88" s="242">
        <f>IF(details!AZ88="","",details!AZ88)</f>
        <v>10</v>
      </c>
      <c r="ED88" s="151">
        <f t="shared" si="436"/>
        <v>30</v>
      </c>
      <c r="EE88" s="242" t="str">
        <f>IF(details!BA88="","",details!BA88)</f>
        <v/>
      </c>
      <c r="EF88" s="242">
        <f>IF(details!BB88="","",details!BB88)</f>
        <v>50</v>
      </c>
      <c r="EG88" s="242">
        <f>IF(details!BC88="","",details!BC88)</f>
        <v>20</v>
      </c>
      <c r="EH88" s="151">
        <f t="shared" si="437"/>
        <v>70</v>
      </c>
      <c r="EI88" s="482">
        <f t="shared" si="438"/>
        <v>80</v>
      </c>
      <c r="EJ88" s="482">
        <f t="shared" si="439"/>
        <v>100</v>
      </c>
      <c r="EK88" s="242">
        <f>IF(details!BD88="","",details!BD88)</f>
        <v>70</v>
      </c>
      <c r="EL88" s="242">
        <f>IF(details!BE88="","",details!BE88)</f>
        <v>30</v>
      </c>
      <c r="EM88" s="151">
        <f t="shared" si="440"/>
        <v>100</v>
      </c>
      <c r="EN88" s="151">
        <f t="shared" si="441"/>
        <v>150</v>
      </c>
      <c r="EO88" s="151">
        <f t="shared" si="442"/>
        <v>50</v>
      </c>
      <c r="EP88" s="304">
        <f t="shared" si="443"/>
        <v>200</v>
      </c>
      <c r="EQ88" s="263">
        <f t="shared" si="444"/>
        <v>0</v>
      </c>
      <c r="ER88" s="310">
        <f t="shared" si="445"/>
        <v>0</v>
      </c>
      <c r="ES88" s="61">
        <f t="shared" si="446"/>
        <v>70</v>
      </c>
      <c r="ET88" s="61">
        <f t="shared" si="447"/>
        <v>30</v>
      </c>
      <c r="EU88" s="61">
        <f t="shared" si="448"/>
        <v>20</v>
      </c>
      <c r="EV88" s="61">
        <f t="shared" si="449"/>
        <v>150</v>
      </c>
      <c r="EW88" s="61">
        <f t="shared" si="450"/>
        <v>50</v>
      </c>
      <c r="EX88" s="263">
        <f t="shared" si="451"/>
        <v>200</v>
      </c>
      <c r="EY88" s="310"/>
      <c r="EZ88" s="61" t="str">
        <f t="shared" si="452"/>
        <v>P</v>
      </c>
      <c r="FA88" s="61" t="str">
        <f t="shared" si="453"/>
        <v>P</v>
      </c>
      <c r="FB88" s="310" t="str">
        <f t="shared" si="454"/>
        <v>I</v>
      </c>
      <c r="FC88" s="242">
        <f>IF(details!BF88="","",details!BF88)</f>
        <v>10</v>
      </c>
      <c r="FD88" s="242">
        <f>IF(details!BG88="","",details!BG88)</f>
        <v>10</v>
      </c>
      <c r="FE88" s="242">
        <f>IF(details!BH88="","",details!BH88)</f>
        <v>10</v>
      </c>
      <c r="FF88" s="151">
        <f t="shared" si="455"/>
        <v>30</v>
      </c>
      <c r="FG88" s="242">
        <f>IF(details!BI88="","",details!BI88)</f>
        <v>70</v>
      </c>
      <c r="FH88" s="151">
        <f t="shared" si="456"/>
        <v>100</v>
      </c>
      <c r="FI88" s="242">
        <f>IF(details!BJ88="","",details!BJ88)</f>
        <v>100</v>
      </c>
      <c r="FJ88" s="298">
        <f t="shared" si="457"/>
        <v>200</v>
      </c>
      <c r="FK88" s="310">
        <f t="shared" si="458"/>
        <v>0</v>
      </c>
      <c r="FL88" s="310">
        <f t="shared" si="459"/>
        <v>0</v>
      </c>
      <c r="FM88" s="61">
        <f t="shared" si="460"/>
        <v>200</v>
      </c>
      <c r="FN88" s="310" t="str">
        <f t="shared" si="461"/>
        <v/>
      </c>
      <c r="FO88" s="310" t="str">
        <f t="shared" si="330"/>
        <v>A</v>
      </c>
      <c r="FP88" s="242">
        <f>IF(details!BK88="","",details!BK88)</f>
        <v>30</v>
      </c>
      <c r="FQ88" s="242">
        <f>IF(details!BL88="","",details!BL88)</f>
        <v>30</v>
      </c>
      <c r="FR88" s="242">
        <f>IF(details!BM88="","",details!BM88)</f>
        <v>40</v>
      </c>
      <c r="FS88" s="298">
        <f t="shared" si="462"/>
        <v>100</v>
      </c>
      <c r="FT88" s="310">
        <f t="shared" si="463"/>
        <v>0</v>
      </c>
      <c r="FU88" s="310">
        <f t="shared" si="464"/>
        <v>0</v>
      </c>
      <c r="FV88" s="61">
        <f t="shared" si="465"/>
        <v>100</v>
      </c>
      <c r="FW88" s="310" t="str">
        <f t="shared" si="466"/>
        <v/>
      </c>
      <c r="FX88" s="310" t="str">
        <f t="shared" si="331"/>
        <v>A</v>
      </c>
      <c r="FY88" s="310" t="str">
        <f t="shared" si="332"/>
        <v>D</v>
      </c>
      <c r="FZ88" s="310" t="str">
        <f t="shared" si="333"/>
        <v>D</v>
      </c>
      <c r="GA88" s="310" t="str">
        <f t="shared" si="334"/>
        <v>D</v>
      </c>
      <c r="GB88" s="310" t="str">
        <f t="shared" si="335"/>
        <v>D</v>
      </c>
      <c r="GC88" s="310" t="str">
        <f t="shared" si="336"/>
        <v>S</v>
      </c>
      <c r="GD88" s="310">
        <f t="shared" si="467"/>
        <v>0</v>
      </c>
      <c r="GE88" s="310">
        <f t="shared" si="468"/>
        <v>1</v>
      </c>
      <c r="GF88" s="310">
        <f t="shared" si="469"/>
        <v>0</v>
      </c>
      <c r="GG88" s="310">
        <f t="shared" si="470"/>
        <v>0</v>
      </c>
      <c r="GH88" s="310">
        <f t="shared" si="471"/>
        <v>0</v>
      </c>
      <c r="GI88" s="310" t="str">
        <f t="shared" si="472"/>
        <v/>
      </c>
      <c r="GJ88" s="69" t="str">
        <f t="shared" si="337"/>
        <v>SUPPL.</v>
      </c>
      <c r="GK88" s="63">
        <f>IF(details!CC88="","",details!CC88)</f>
        <v>34</v>
      </c>
      <c r="GL88" s="64" t="str">
        <f>IF(details!CD88="","",details!CD88)</f>
        <v/>
      </c>
      <c r="GM88" s="63">
        <f>IF(details!CK88="","",details!CK88)</f>
        <v>24</v>
      </c>
      <c r="GN88" s="64" t="str">
        <f>IF(details!CL88="","",details!CL88)</f>
        <v/>
      </c>
      <c r="GO88" s="63" t="str">
        <f>IF(details!CS88="","",details!CS88)</f>
        <v/>
      </c>
      <c r="GP88" s="64">
        <f>IF(details!CT88="","",details!CT88)</f>
        <v>130</v>
      </c>
      <c r="GQ88" s="63" t="str">
        <f>IF(details!DA88="","",details!DA88)</f>
        <v/>
      </c>
      <c r="GR88" s="64">
        <f>IF(details!DB88="","",details!DB88)</f>
        <v>264</v>
      </c>
      <c r="GS88" s="63" t="str">
        <f>IF(details!DI88="","",details!DI88)</f>
        <v/>
      </c>
      <c r="GT88" s="64">
        <f>IF(details!DJ88="","",details!DJ88)</f>
        <v>362</v>
      </c>
      <c r="GU88" s="274" t="str">
        <f t="shared" si="477"/>
        <v/>
      </c>
      <c r="GV88" s="242" t="str">
        <f t="shared" si="338"/>
        <v>D</v>
      </c>
      <c r="GW88" s="242" t="str">
        <f t="shared" si="473"/>
        <v/>
      </c>
      <c r="GX88" s="353" t="str">
        <f t="shared" si="339"/>
        <v/>
      </c>
      <c r="GY88" s="242" t="str">
        <f t="shared" si="340"/>
        <v>D</v>
      </c>
      <c r="GZ88" s="72" t="str">
        <f t="shared" si="474"/>
        <v/>
      </c>
      <c r="HA88" s="353" t="str">
        <f t="shared" si="341"/>
        <v/>
      </c>
      <c r="HB88" s="73" t="str">
        <f t="shared" si="342"/>
        <v>D</v>
      </c>
      <c r="HC88" s="242" t="str">
        <f t="shared" si="343"/>
        <v/>
      </c>
      <c r="HD88" s="242" t="str">
        <f t="shared" si="344"/>
        <v>D</v>
      </c>
      <c r="HE88" s="242" t="str">
        <f t="shared" si="345"/>
        <v/>
      </c>
      <c r="HF88" s="242" t="str">
        <f t="shared" si="346"/>
        <v/>
      </c>
      <c r="HG88" s="276" t="str">
        <f t="shared" si="347"/>
        <v/>
      </c>
      <c r="HH88" s="242" t="str">
        <f t="shared" si="348"/>
        <v/>
      </c>
      <c r="HI88" s="242" t="str">
        <f t="shared" si="349"/>
        <v/>
      </c>
      <c r="HJ88" s="242" t="str">
        <f t="shared" si="350"/>
        <v/>
      </c>
      <c r="HK88" s="242" t="str">
        <f t="shared" si="351"/>
        <v/>
      </c>
      <c r="HL88" s="353" t="str">
        <f t="shared" si="352"/>
        <v/>
      </c>
      <c r="HM88" s="73" t="str">
        <f t="shared" si="353"/>
        <v>D</v>
      </c>
      <c r="HN88" s="242" t="str">
        <f t="shared" si="354"/>
        <v/>
      </c>
      <c r="HO88" s="242" t="str">
        <f t="shared" si="355"/>
        <v>D</v>
      </c>
      <c r="HP88" s="242" t="str">
        <f t="shared" si="356"/>
        <v/>
      </c>
      <c r="HQ88" s="242" t="str">
        <f t="shared" si="357"/>
        <v/>
      </c>
      <c r="HR88" s="354" t="str">
        <f t="shared" si="358"/>
        <v/>
      </c>
      <c r="HS88" s="302" t="str">
        <f t="shared" si="359"/>
        <v/>
      </c>
      <c r="HT88" s="242" t="str">
        <f t="shared" si="360"/>
        <v/>
      </c>
      <c r="HU88" s="242" t="str">
        <f t="shared" si="361"/>
        <v/>
      </c>
      <c r="HV88" s="242" t="str">
        <f t="shared" si="362"/>
        <v/>
      </c>
      <c r="HW88" s="353" t="str">
        <f t="shared" si="363"/>
        <v/>
      </c>
      <c r="HX88" s="73" t="str">
        <f t="shared" si="364"/>
        <v>S</v>
      </c>
      <c r="HY88" s="242" t="str">
        <f t="shared" si="365"/>
        <v/>
      </c>
      <c r="HZ88" s="242" t="str">
        <f t="shared" si="366"/>
        <v>S</v>
      </c>
      <c r="IA88" s="242" t="str">
        <f t="shared" si="367"/>
        <v/>
      </c>
      <c r="IB88" s="242" t="str">
        <f t="shared" si="368"/>
        <v/>
      </c>
      <c r="IC88" s="242" t="str">
        <f t="shared" si="369"/>
        <v/>
      </c>
      <c r="ID88" s="242" t="str">
        <f t="shared" si="370"/>
        <v/>
      </c>
      <c r="IE88" s="242" t="str">
        <f t="shared" si="371"/>
        <v/>
      </c>
      <c r="IF88" s="242" t="str">
        <f t="shared" si="372"/>
        <v/>
      </c>
      <c r="IG88" s="242" t="str">
        <f t="shared" si="373"/>
        <v/>
      </c>
      <c r="IH88" s="353" t="str">
        <f t="shared" si="374"/>
        <v/>
      </c>
      <c r="II88" s="242" t="str">
        <f t="shared" si="375"/>
        <v>A</v>
      </c>
      <c r="IJ88" s="242" t="str">
        <f t="shared" si="376"/>
        <v>A</v>
      </c>
      <c r="IK88" s="242" t="str">
        <f t="shared" si="377"/>
        <v xml:space="preserve">    </v>
      </c>
      <c r="IL88" s="242" t="str">
        <f t="shared" si="378"/>
        <v xml:space="preserve">    MATHEMATICS</v>
      </c>
      <c r="IM88" s="242" t="str">
        <f t="shared" si="379"/>
        <v xml:space="preserve">    </v>
      </c>
      <c r="IN88" s="242" t="str">
        <f t="shared" si="380"/>
        <v xml:space="preserve">        </v>
      </c>
      <c r="IO88" s="242" t="str">
        <f t="shared" si="381"/>
        <v xml:space="preserve">HINDI COMPULSORY  PHYSICS CHEMISTRY </v>
      </c>
      <c r="IP88" s="242" t="str">
        <f t="shared" si="382"/>
        <v>SUPPL.</v>
      </c>
      <c r="IQ88" s="62">
        <f t="shared" si="475"/>
        <v>898</v>
      </c>
      <c r="IR88" s="68">
        <f t="shared" si="383"/>
        <v>89.8</v>
      </c>
      <c r="IS88" s="242" t="str">
        <f t="shared" si="384"/>
        <v/>
      </c>
      <c r="IT88" s="70" t="str">
        <f t="shared" si="385"/>
        <v/>
      </c>
      <c r="IU88" s="71" t="str" cm="1">
        <f t="array" ref="IU88">IF(IT88="","",SUMPRODUCT((IT88&lt;IT$9:IT$108)/COUNTIF(IT$9:IT$108,IT$9:IT$108)))</f>
        <v/>
      </c>
      <c r="IV88" s="242" t="str">
        <f>IF(OR(IP88="SUPPL.",IP88="RE-EXAM."),'result subject-wise'!AR88,IP88)</f>
        <v/>
      </c>
      <c r="IW88" s="355" t="str">
        <f t="shared" si="386"/>
        <v/>
      </c>
      <c r="IX88" s="356">
        <f t="shared" si="387"/>
        <v>89.8</v>
      </c>
      <c r="IY88" s="242" t="str">
        <f t="shared" si="388"/>
        <v/>
      </c>
      <c r="IZ88" s="240"/>
      <c r="JA88" s="276" t="str">
        <f t="shared" si="476"/>
        <v/>
      </c>
      <c r="JB88" s="357" t="str">
        <f>'full report'!Y2229</f>
        <v/>
      </c>
      <c r="JC88" s="352"/>
      <c r="JD88"/>
    </row>
    <row r="89" spans="1:278" s="276" customFormat="1" ht="13" customHeight="1">
      <c r="A89" s="313" t="str">
        <f>IF(details!A89="","",details!A89)</f>
        <v/>
      </c>
      <c r="B89" s="55" t="str">
        <f>IF(details!B89="","",details!B89)</f>
        <v/>
      </c>
      <c r="C89" s="55" t="str">
        <f>IF(details!C89="","",details!C89)</f>
        <v/>
      </c>
      <c r="D89" s="55" t="str">
        <f>IF(details!D89="","",details!D89)</f>
        <v/>
      </c>
      <c r="E89" s="300">
        <f>IF(details!E89="","",details!E89)</f>
        <v>11181</v>
      </c>
      <c r="F89" s="66" t="str">
        <f>IF(details!F89="","",details!F89)</f>
        <v/>
      </c>
      <c r="G89" s="77" t="str">
        <f>IF(details!G89="","",details!G89)</f>
        <v>A 081</v>
      </c>
      <c r="H89" s="77" t="str">
        <f>IF(details!H89="","",details!H89)</f>
        <v>B 081</v>
      </c>
      <c r="I89" s="77" t="str">
        <f>IF(details!I89="","",details!I89)</f>
        <v>C 081</v>
      </c>
      <c r="J89" s="242">
        <f>IF(details!J89="","",details!J89)</f>
        <v>10</v>
      </c>
      <c r="K89" s="242">
        <f>IF(details!K89="","",details!K89)</f>
        <v>10</v>
      </c>
      <c r="L89" s="242">
        <f>IF(details!L89="","",details!L89)</f>
        <v>8</v>
      </c>
      <c r="M89" s="151">
        <f t="shared" si="389"/>
        <v>28</v>
      </c>
      <c r="N89" s="479">
        <f>IF(details!M89="","",details!M89)</f>
        <v>2</v>
      </c>
      <c r="O89" s="242">
        <f>IF(details!N89="","",details!N89)</f>
        <v>70</v>
      </c>
      <c r="P89" s="151">
        <f t="shared" si="390"/>
        <v>100</v>
      </c>
      <c r="Q89" s="242">
        <f>IF(details!O89="","",details!O89)</f>
        <v>100</v>
      </c>
      <c r="R89" s="298">
        <f t="shared" si="391"/>
        <v>200</v>
      </c>
      <c r="S89" s="310">
        <f t="shared" si="392"/>
        <v>0</v>
      </c>
      <c r="T89" s="61">
        <f t="shared" si="314"/>
        <v>200</v>
      </c>
      <c r="U89" s="310" t="str">
        <f t="shared" si="324"/>
        <v/>
      </c>
      <c r="V89" s="310" t="str">
        <f t="shared" si="315"/>
        <v>P</v>
      </c>
      <c r="W89" s="310" t="str">
        <f t="shared" si="325"/>
        <v>D</v>
      </c>
      <c r="X89" s="242">
        <f>IF(details!P89="","",details!P89)</f>
        <v>10</v>
      </c>
      <c r="Y89" s="242">
        <f>IF(details!Q89="","",details!Q89)</f>
        <v>10</v>
      </c>
      <c r="Z89" s="242">
        <f>IF(details!R89="","",details!R89)</f>
        <v>8</v>
      </c>
      <c r="AA89" s="151">
        <f t="shared" si="393"/>
        <v>28</v>
      </c>
      <c r="AB89" s="479">
        <f>IF(details!S89="","",details!S89)</f>
        <v>2</v>
      </c>
      <c r="AC89" s="242">
        <f>IF(details!T89="","",details!T89)</f>
        <v>70</v>
      </c>
      <c r="AD89" s="151">
        <f t="shared" si="394"/>
        <v>100</v>
      </c>
      <c r="AE89" s="242">
        <f>IF(details!U89="","",details!U89)</f>
        <v>100</v>
      </c>
      <c r="AF89" s="298">
        <f t="shared" si="395"/>
        <v>200</v>
      </c>
      <c r="AG89" s="310">
        <f t="shared" si="396"/>
        <v>0</v>
      </c>
      <c r="AH89" s="61">
        <f t="shared" si="316"/>
        <v>200</v>
      </c>
      <c r="AI89" s="310" t="str">
        <f t="shared" si="326"/>
        <v/>
      </c>
      <c r="AJ89" s="310" t="str">
        <f t="shared" si="397"/>
        <v>P</v>
      </c>
      <c r="AK89" s="310" t="str">
        <f t="shared" si="398"/>
        <v>D</v>
      </c>
      <c r="AL89" s="242" t="str">
        <f>IF(details!V89="","",details!V89)</f>
        <v>b</v>
      </c>
      <c r="AM89" s="83" t="str">
        <f t="shared" si="399"/>
        <v>PHYSICS</v>
      </c>
      <c r="AN89" s="242">
        <f>IF(details!W89="","",details!W89)</f>
        <v>10</v>
      </c>
      <c r="AO89" s="242">
        <f>IF(details!X89="","",details!X89)</f>
        <v>10</v>
      </c>
      <c r="AP89" s="242">
        <f>IF(details!Y89="","",details!Y89)</f>
        <v>9</v>
      </c>
      <c r="AQ89" s="151">
        <f t="shared" si="400"/>
        <v>29</v>
      </c>
      <c r="AR89" s="479">
        <f>IF(details!Z89="","",details!Z89)</f>
        <v>1</v>
      </c>
      <c r="AS89" s="242">
        <f>IF(details!AA89="","",details!AA89)</f>
        <v>30</v>
      </c>
      <c r="AT89" s="242">
        <f>IF(details!AB89="","",details!AB89)</f>
        <v>20</v>
      </c>
      <c r="AU89" s="151">
        <f t="shared" si="401"/>
        <v>50</v>
      </c>
      <c r="AV89" s="482">
        <f t="shared" si="317"/>
        <v>60</v>
      </c>
      <c r="AW89" s="482">
        <f t="shared" si="318"/>
        <v>80</v>
      </c>
      <c r="AX89" s="242">
        <f>IF(details!AC89="","",details!AC89)</f>
        <v>70</v>
      </c>
      <c r="AY89" s="242">
        <f>IF(details!AD89="","",details!AD89)</f>
        <v>30</v>
      </c>
      <c r="AZ89" s="151">
        <f t="shared" si="402"/>
        <v>100</v>
      </c>
      <c r="BA89" s="151">
        <f t="shared" si="403"/>
        <v>130</v>
      </c>
      <c r="BB89" s="151">
        <f t="shared" si="404"/>
        <v>50</v>
      </c>
      <c r="BC89" s="304">
        <f t="shared" si="405"/>
        <v>180</v>
      </c>
      <c r="BD89" s="263">
        <f t="shared" si="319"/>
        <v>0</v>
      </c>
      <c r="BE89" s="310">
        <f t="shared" si="320"/>
        <v>0</v>
      </c>
      <c r="BF89" s="61">
        <f t="shared" si="296"/>
        <v>70</v>
      </c>
      <c r="BG89" s="61">
        <f t="shared" si="406"/>
        <v>30</v>
      </c>
      <c r="BH89" s="61">
        <f t="shared" si="407"/>
        <v>20</v>
      </c>
      <c r="BI89" s="61">
        <f t="shared" si="297"/>
        <v>150</v>
      </c>
      <c r="BJ89" s="61">
        <f t="shared" si="298"/>
        <v>50</v>
      </c>
      <c r="BK89" s="263">
        <f t="shared" si="299"/>
        <v>200</v>
      </c>
      <c r="BL89" s="310" t="str">
        <f t="shared" si="300"/>
        <v/>
      </c>
      <c r="BM89" s="61" t="str">
        <f t="shared" si="301"/>
        <v>P</v>
      </c>
      <c r="BN89" s="61" t="str">
        <f t="shared" si="302"/>
        <v>P</v>
      </c>
      <c r="BO89" s="310" t="str">
        <f t="shared" si="303"/>
        <v>D</v>
      </c>
      <c r="BP89" s="242" t="str">
        <f>IF(details!AE89="","",details!AE89)</f>
        <v>b</v>
      </c>
      <c r="BQ89" s="83" t="str">
        <f t="shared" si="408"/>
        <v>CHEMISTRY</v>
      </c>
      <c r="BR89" s="242">
        <f>IF(details!AF89="","",details!AF89)</f>
        <v>10</v>
      </c>
      <c r="BS89" s="242">
        <f>IF(details!AG89="","",details!AG89)</f>
        <v>10</v>
      </c>
      <c r="BT89" s="242">
        <f>IF(details!AH89="","",details!AH89)</f>
        <v>9</v>
      </c>
      <c r="BU89" s="151">
        <f t="shared" si="409"/>
        <v>29</v>
      </c>
      <c r="BV89" s="479">
        <f>IF(details!AI89="","",details!AI89)</f>
        <v>1</v>
      </c>
      <c r="BW89" s="242">
        <f>IF(details!AJ89="","",details!AJ89)</f>
        <v>50</v>
      </c>
      <c r="BX89" s="242">
        <f>IF(details!AK89="","",details!AK89)</f>
        <v>20</v>
      </c>
      <c r="BY89" s="151">
        <f t="shared" si="410"/>
        <v>70</v>
      </c>
      <c r="BZ89" s="482">
        <f t="shared" si="411"/>
        <v>80</v>
      </c>
      <c r="CA89" s="482">
        <f t="shared" si="412"/>
        <v>100</v>
      </c>
      <c r="CB89" s="242">
        <f>IF(details!AL89="","",details!AL89)</f>
        <v>70</v>
      </c>
      <c r="CC89" s="242">
        <f>IF(details!AM89="","",details!AM89)</f>
        <v>30</v>
      </c>
      <c r="CD89" s="151">
        <f t="shared" si="413"/>
        <v>100</v>
      </c>
      <c r="CE89" s="151">
        <f t="shared" si="414"/>
        <v>150</v>
      </c>
      <c r="CF89" s="151">
        <f t="shared" si="415"/>
        <v>50</v>
      </c>
      <c r="CG89" s="304">
        <f t="shared" si="327"/>
        <v>200</v>
      </c>
      <c r="CH89" s="263">
        <f t="shared" si="304"/>
        <v>0</v>
      </c>
      <c r="CI89" s="310">
        <f t="shared" si="305"/>
        <v>0</v>
      </c>
      <c r="CJ89" s="61">
        <f t="shared" si="306"/>
        <v>70</v>
      </c>
      <c r="CK89" s="61">
        <f t="shared" si="328"/>
        <v>30</v>
      </c>
      <c r="CL89" s="61">
        <f t="shared" si="416"/>
        <v>20</v>
      </c>
      <c r="CM89" s="61">
        <f t="shared" si="307"/>
        <v>150</v>
      </c>
      <c r="CN89" s="61">
        <f t="shared" si="308"/>
        <v>50</v>
      </c>
      <c r="CO89" s="263">
        <f t="shared" si="309"/>
        <v>200</v>
      </c>
      <c r="CP89" s="310" t="str">
        <f t="shared" si="310"/>
        <v/>
      </c>
      <c r="CQ89" s="61" t="str">
        <f t="shared" si="311"/>
        <v>P</v>
      </c>
      <c r="CR89" s="61" t="str">
        <f t="shared" si="312"/>
        <v>P</v>
      </c>
      <c r="CS89" s="310" t="str">
        <f t="shared" si="321"/>
        <v>D</v>
      </c>
      <c r="CT89" s="242" t="str">
        <f>IF(details!AN89="","",details!AN89)</f>
        <v>b</v>
      </c>
      <c r="CU89" s="83" t="str">
        <f t="shared" si="417"/>
        <v>MATHEMATICS</v>
      </c>
      <c r="CV89" s="242">
        <f>IF(details!AO89="","",details!AO89)</f>
        <v>10</v>
      </c>
      <c r="CW89" s="242">
        <f>IF(details!AP89="","",details!AP89)</f>
        <v>10</v>
      </c>
      <c r="CX89" s="242">
        <f>IF(details!AQ89="","",details!AQ89)</f>
        <v>9</v>
      </c>
      <c r="CY89" s="151">
        <f t="shared" si="418"/>
        <v>29</v>
      </c>
      <c r="CZ89" s="479">
        <f>IF(details!AR89="","",details!AR89)</f>
        <v>1</v>
      </c>
      <c r="DA89" s="242">
        <f>IF(details!AS89="","",details!AS89)</f>
        <v>70</v>
      </c>
      <c r="DB89" s="242" t="str">
        <f>IF(details!AT89="","",details!AT89)</f>
        <v/>
      </c>
      <c r="DC89" s="151">
        <f t="shared" si="419"/>
        <v>70</v>
      </c>
      <c r="DD89" s="482">
        <f t="shared" si="420"/>
        <v>100</v>
      </c>
      <c r="DE89" s="482">
        <f t="shared" si="421"/>
        <v>100</v>
      </c>
      <c r="DF89" s="242">
        <f>IF(details!AU89="","",details!AU89)</f>
        <v>18</v>
      </c>
      <c r="DG89" s="242" t="str">
        <f>IF(details!AV89="","",details!AV89)</f>
        <v/>
      </c>
      <c r="DH89" s="151">
        <f t="shared" si="422"/>
        <v>18</v>
      </c>
      <c r="DI89" s="151">
        <f t="shared" si="423"/>
        <v>118</v>
      </c>
      <c r="DJ89" s="151" t="str">
        <f t="shared" si="424"/>
        <v/>
      </c>
      <c r="DK89" s="304">
        <f t="shared" si="425"/>
        <v>118</v>
      </c>
      <c r="DL89" s="263">
        <f t="shared" si="426"/>
        <v>0</v>
      </c>
      <c r="DM89" s="310" t="str">
        <f t="shared" si="427"/>
        <v/>
      </c>
      <c r="DN89" s="61">
        <f t="shared" si="428"/>
        <v>100</v>
      </c>
      <c r="DO89" s="61" t="str">
        <f t="shared" si="322"/>
        <v/>
      </c>
      <c r="DP89" s="61" t="str">
        <f t="shared" si="323"/>
        <v/>
      </c>
      <c r="DQ89" s="61">
        <f t="shared" si="429"/>
        <v>200</v>
      </c>
      <c r="DR89" s="61" t="str">
        <f t="shared" si="430"/>
        <v/>
      </c>
      <c r="DS89" s="263">
        <f t="shared" si="329"/>
        <v>200</v>
      </c>
      <c r="DT89" s="310" t="str">
        <f t="shared" si="431"/>
        <v/>
      </c>
      <c r="DU89" s="61" t="str">
        <f t="shared" si="432"/>
        <v>S</v>
      </c>
      <c r="DV89" s="61" t="str">
        <f t="shared" si="433"/>
        <v/>
      </c>
      <c r="DW89" s="310" t="str">
        <f t="shared" si="434"/>
        <v>S</v>
      </c>
      <c r="DX89" s="61">
        <f t="shared" si="313"/>
        <v>0</v>
      </c>
      <c r="DY89" s="242" t="str">
        <f>IF(details!AW89="","",details!AW89)</f>
        <v>a</v>
      </c>
      <c r="DZ89" s="83" t="str">
        <f t="shared" si="435"/>
        <v>BIOLOGY</v>
      </c>
      <c r="EA89" s="242">
        <f>IF(details!AX89="","",details!AX89)</f>
        <v>10</v>
      </c>
      <c r="EB89" s="242">
        <f>IF(details!AY89="","",details!AY89)</f>
        <v>10</v>
      </c>
      <c r="EC89" s="242">
        <f>IF(details!AZ89="","",details!AZ89)</f>
        <v>10</v>
      </c>
      <c r="ED89" s="151">
        <f t="shared" si="436"/>
        <v>30</v>
      </c>
      <c r="EE89" s="242" t="str">
        <f>IF(details!BA89="","",details!BA89)</f>
        <v/>
      </c>
      <c r="EF89" s="242">
        <f>IF(details!BB89="","",details!BB89)</f>
        <v>50</v>
      </c>
      <c r="EG89" s="242">
        <f>IF(details!BC89="","",details!BC89)</f>
        <v>20</v>
      </c>
      <c r="EH89" s="151">
        <f t="shared" si="437"/>
        <v>70</v>
      </c>
      <c r="EI89" s="482">
        <f t="shared" si="438"/>
        <v>80</v>
      </c>
      <c r="EJ89" s="482">
        <f t="shared" si="439"/>
        <v>100</v>
      </c>
      <c r="EK89" s="242">
        <f>IF(details!BD89="","",details!BD89)</f>
        <v>70</v>
      </c>
      <c r="EL89" s="242">
        <f>IF(details!BE89="","",details!BE89)</f>
        <v>30</v>
      </c>
      <c r="EM89" s="151">
        <f t="shared" si="440"/>
        <v>100</v>
      </c>
      <c r="EN89" s="151">
        <f t="shared" si="441"/>
        <v>150</v>
      </c>
      <c r="EO89" s="151">
        <f t="shared" si="442"/>
        <v>50</v>
      </c>
      <c r="EP89" s="304">
        <f t="shared" si="443"/>
        <v>200</v>
      </c>
      <c r="EQ89" s="263">
        <f t="shared" si="444"/>
        <v>0</v>
      </c>
      <c r="ER89" s="310">
        <f t="shared" si="445"/>
        <v>0</v>
      </c>
      <c r="ES89" s="61">
        <f t="shared" si="446"/>
        <v>70</v>
      </c>
      <c r="ET89" s="61">
        <f t="shared" si="447"/>
        <v>30</v>
      </c>
      <c r="EU89" s="61">
        <f t="shared" si="448"/>
        <v>20</v>
      </c>
      <c r="EV89" s="61">
        <f t="shared" si="449"/>
        <v>150</v>
      </c>
      <c r="EW89" s="61">
        <f t="shared" si="450"/>
        <v>50</v>
      </c>
      <c r="EX89" s="263">
        <f t="shared" si="451"/>
        <v>200</v>
      </c>
      <c r="EY89" s="310"/>
      <c r="EZ89" s="61" t="str">
        <f t="shared" si="452"/>
        <v>P</v>
      </c>
      <c r="FA89" s="61" t="str">
        <f t="shared" si="453"/>
        <v>P</v>
      </c>
      <c r="FB89" s="310" t="str">
        <f t="shared" si="454"/>
        <v>I</v>
      </c>
      <c r="FC89" s="242">
        <f>IF(details!BF89="","",details!BF89)</f>
        <v>10</v>
      </c>
      <c r="FD89" s="242">
        <f>IF(details!BG89="","",details!BG89)</f>
        <v>10</v>
      </c>
      <c r="FE89" s="242">
        <f>IF(details!BH89="","",details!BH89)</f>
        <v>10</v>
      </c>
      <c r="FF89" s="151">
        <f t="shared" si="455"/>
        <v>30</v>
      </c>
      <c r="FG89" s="242">
        <f>IF(details!BI89="","",details!BI89)</f>
        <v>70</v>
      </c>
      <c r="FH89" s="151">
        <f t="shared" si="456"/>
        <v>100</v>
      </c>
      <c r="FI89" s="242">
        <f>IF(details!BJ89="","",details!BJ89)</f>
        <v>100</v>
      </c>
      <c r="FJ89" s="298">
        <f t="shared" si="457"/>
        <v>200</v>
      </c>
      <c r="FK89" s="310">
        <f t="shared" si="458"/>
        <v>0</v>
      </c>
      <c r="FL89" s="310">
        <f t="shared" si="459"/>
        <v>0</v>
      </c>
      <c r="FM89" s="61">
        <f t="shared" si="460"/>
        <v>200</v>
      </c>
      <c r="FN89" s="310" t="str">
        <f t="shared" si="461"/>
        <v/>
      </c>
      <c r="FO89" s="310" t="str">
        <f t="shared" si="330"/>
        <v>A</v>
      </c>
      <c r="FP89" s="242">
        <f>IF(details!BK89="","",details!BK89)</f>
        <v>30</v>
      </c>
      <c r="FQ89" s="242">
        <f>IF(details!BL89="","",details!BL89)</f>
        <v>30</v>
      </c>
      <c r="FR89" s="242">
        <f>IF(details!BM89="","",details!BM89)</f>
        <v>40</v>
      </c>
      <c r="FS89" s="298">
        <f t="shared" si="462"/>
        <v>100</v>
      </c>
      <c r="FT89" s="310">
        <f t="shared" si="463"/>
        <v>0</v>
      </c>
      <c r="FU89" s="310">
        <f t="shared" si="464"/>
        <v>0</v>
      </c>
      <c r="FV89" s="61">
        <f t="shared" si="465"/>
        <v>100</v>
      </c>
      <c r="FW89" s="310" t="str">
        <f t="shared" si="466"/>
        <v/>
      </c>
      <c r="FX89" s="310" t="str">
        <f t="shared" si="331"/>
        <v>A</v>
      </c>
      <c r="FY89" s="310" t="str">
        <f t="shared" si="332"/>
        <v>D</v>
      </c>
      <c r="FZ89" s="310" t="str">
        <f t="shared" si="333"/>
        <v>D</v>
      </c>
      <c r="GA89" s="310" t="str">
        <f t="shared" si="334"/>
        <v>D</v>
      </c>
      <c r="GB89" s="310" t="str">
        <f t="shared" si="335"/>
        <v>D</v>
      </c>
      <c r="GC89" s="310" t="str">
        <f t="shared" si="336"/>
        <v>S</v>
      </c>
      <c r="GD89" s="310">
        <f t="shared" si="467"/>
        <v>0</v>
      </c>
      <c r="GE89" s="310">
        <f t="shared" si="468"/>
        <v>1</v>
      </c>
      <c r="GF89" s="310">
        <f t="shared" si="469"/>
        <v>0</v>
      </c>
      <c r="GG89" s="310">
        <f t="shared" si="470"/>
        <v>0</v>
      </c>
      <c r="GH89" s="310">
        <f t="shared" si="471"/>
        <v>0</v>
      </c>
      <c r="GI89" s="310" t="str">
        <f t="shared" si="472"/>
        <v/>
      </c>
      <c r="GJ89" s="69" t="str">
        <f t="shared" si="337"/>
        <v>SUPPL.</v>
      </c>
      <c r="GK89" s="63">
        <f>IF(details!CC89="","",details!CC89)</f>
        <v>34</v>
      </c>
      <c r="GL89" s="64" t="str">
        <f>IF(details!CD89="","",details!CD89)</f>
        <v/>
      </c>
      <c r="GM89" s="63">
        <f>IF(details!CK89="","",details!CK89)</f>
        <v>24</v>
      </c>
      <c r="GN89" s="64" t="str">
        <f>IF(details!CL89="","",details!CL89)</f>
        <v/>
      </c>
      <c r="GO89" s="63" t="str">
        <f>IF(details!CS89="","",details!CS89)</f>
        <v/>
      </c>
      <c r="GP89" s="64">
        <f>IF(details!CT89="","",details!CT89)</f>
        <v>130</v>
      </c>
      <c r="GQ89" s="63" t="str">
        <f>IF(details!DA89="","",details!DA89)</f>
        <v/>
      </c>
      <c r="GR89" s="64">
        <f>IF(details!DB89="","",details!DB89)</f>
        <v>264</v>
      </c>
      <c r="GS89" s="63" t="str">
        <f>IF(details!DI89="","",details!DI89)</f>
        <v/>
      </c>
      <c r="GT89" s="64">
        <f>IF(details!DJ89="","",details!DJ89)</f>
        <v>362</v>
      </c>
      <c r="GU89" s="274" t="str">
        <f t="shared" si="477"/>
        <v/>
      </c>
      <c r="GV89" s="242" t="str">
        <f t="shared" si="338"/>
        <v>D</v>
      </c>
      <c r="GW89" s="242" t="str">
        <f t="shared" si="473"/>
        <v/>
      </c>
      <c r="GX89" s="353" t="str">
        <f t="shared" si="339"/>
        <v/>
      </c>
      <c r="GY89" s="242" t="str">
        <f t="shared" si="340"/>
        <v>D</v>
      </c>
      <c r="GZ89" s="72" t="str">
        <f t="shared" si="474"/>
        <v/>
      </c>
      <c r="HA89" s="353" t="str">
        <f t="shared" si="341"/>
        <v/>
      </c>
      <c r="HB89" s="73" t="str">
        <f t="shared" si="342"/>
        <v>D</v>
      </c>
      <c r="HC89" s="242" t="str">
        <f t="shared" si="343"/>
        <v/>
      </c>
      <c r="HD89" s="242" t="str">
        <f t="shared" si="344"/>
        <v>D</v>
      </c>
      <c r="HE89" s="242" t="str">
        <f t="shared" si="345"/>
        <v/>
      </c>
      <c r="HF89" s="242" t="str">
        <f t="shared" si="346"/>
        <v/>
      </c>
      <c r="HG89" s="276" t="str">
        <f t="shared" si="347"/>
        <v/>
      </c>
      <c r="HH89" s="242" t="str">
        <f t="shared" si="348"/>
        <v/>
      </c>
      <c r="HI89" s="242" t="str">
        <f t="shared" si="349"/>
        <v/>
      </c>
      <c r="HJ89" s="242" t="str">
        <f t="shared" si="350"/>
        <v/>
      </c>
      <c r="HK89" s="242" t="str">
        <f t="shared" si="351"/>
        <v/>
      </c>
      <c r="HL89" s="353" t="str">
        <f t="shared" si="352"/>
        <v/>
      </c>
      <c r="HM89" s="73" t="str">
        <f t="shared" si="353"/>
        <v>D</v>
      </c>
      <c r="HN89" s="242" t="str">
        <f t="shared" si="354"/>
        <v/>
      </c>
      <c r="HO89" s="242" t="str">
        <f t="shared" si="355"/>
        <v>D</v>
      </c>
      <c r="HP89" s="242" t="str">
        <f t="shared" si="356"/>
        <v/>
      </c>
      <c r="HQ89" s="242" t="str">
        <f t="shared" si="357"/>
        <v/>
      </c>
      <c r="HR89" s="354" t="str">
        <f t="shared" si="358"/>
        <v/>
      </c>
      <c r="HS89" s="302" t="str">
        <f t="shared" si="359"/>
        <v/>
      </c>
      <c r="HT89" s="242" t="str">
        <f t="shared" si="360"/>
        <v/>
      </c>
      <c r="HU89" s="242" t="str">
        <f t="shared" si="361"/>
        <v/>
      </c>
      <c r="HV89" s="242" t="str">
        <f t="shared" si="362"/>
        <v/>
      </c>
      <c r="HW89" s="353" t="str">
        <f t="shared" si="363"/>
        <v/>
      </c>
      <c r="HX89" s="73" t="str">
        <f t="shared" si="364"/>
        <v>S</v>
      </c>
      <c r="HY89" s="242" t="str">
        <f t="shared" si="365"/>
        <v/>
      </c>
      <c r="HZ89" s="242" t="str">
        <f t="shared" si="366"/>
        <v>S</v>
      </c>
      <c r="IA89" s="242" t="str">
        <f t="shared" si="367"/>
        <v/>
      </c>
      <c r="IB89" s="242" t="str">
        <f t="shared" si="368"/>
        <v/>
      </c>
      <c r="IC89" s="242" t="str">
        <f t="shared" si="369"/>
        <v/>
      </c>
      <c r="ID89" s="242" t="str">
        <f t="shared" si="370"/>
        <v/>
      </c>
      <c r="IE89" s="242" t="str">
        <f t="shared" si="371"/>
        <v/>
      </c>
      <c r="IF89" s="242" t="str">
        <f t="shared" si="372"/>
        <v/>
      </c>
      <c r="IG89" s="242" t="str">
        <f t="shared" si="373"/>
        <v/>
      </c>
      <c r="IH89" s="353" t="str">
        <f t="shared" si="374"/>
        <v/>
      </c>
      <c r="II89" s="242" t="str">
        <f t="shared" si="375"/>
        <v>A</v>
      </c>
      <c r="IJ89" s="242" t="str">
        <f t="shared" si="376"/>
        <v>A</v>
      </c>
      <c r="IK89" s="242" t="str">
        <f t="shared" si="377"/>
        <v xml:space="preserve">    </v>
      </c>
      <c r="IL89" s="242" t="str">
        <f t="shared" si="378"/>
        <v xml:space="preserve">    MATHEMATICS</v>
      </c>
      <c r="IM89" s="242" t="str">
        <f t="shared" si="379"/>
        <v xml:space="preserve">    </v>
      </c>
      <c r="IN89" s="242" t="str">
        <f t="shared" si="380"/>
        <v xml:space="preserve">        </v>
      </c>
      <c r="IO89" s="242" t="str">
        <f t="shared" si="381"/>
        <v xml:space="preserve">HINDI COMPULSORY  PHYSICS CHEMISTRY </v>
      </c>
      <c r="IP89" s="242" t="str">
        <f t="shared" si="382"/>
        <v>SUPPL.</v>
      </c>
      <c r="IQ89" s="62">
        <f t="shared" si="475"/>
        <v>898</v>
      </c>
      <c r="IR89" s="68">
        <f t="shared" si="383"/>
        <v>89.8</v>
      </c>
      <c r="IS89" s="242" t="str">
        <f t="shared" si="384"/>
        <v/>
      </c>
      <c r="IT89" s="70" t="str">
        <f t="shared" si="385"/>
        <v/>
      </c>
      <c r="IU89" s="71" t="str" cm="1">
        <f t="array" ref="IU89">IF(IT89="","",SUMPRODUCT((IT89&lt;IT$9:IT$108)/COUNTIF(IT$9:IT$108,IT$9:IT$108)))</f>
        <v/>
      </c>
      <c r="IV89" s="242" t="str">
        <f>IF(OR(IP89="SUPPL.",IP89="RE-EXAM."),'result subject-wise'!AR89,IP89)</f>
        <v/>
      </c>
      <c r="IW89" s="355" t="str">
        <f t="shared" si="386"/>
        <v/>
      </c>
      <c r="IX89" s="356">
        <f t="shared" si="387"/>
        <v>89.8</v>
      </c>
      <c r="IY89" s="242" t="str">
        <f t="shared" si="388"/>
        <v/>
      </c>
      <c r="IZ89" s="240"/>
      <c r="JA89" s="276" t="str">
        <f t="shared" si="476"/>
        <v/>
      </c>
      <c r="JB89" s="357" t="str">
        <f>'full report'!Y2257</f>
        <v/>
      </c>
      <c r="JC89" s="352"/>
      <c r="JD89"/>
    </row>
    <row r="90" spans="1:278" s="276" customFormat="1" ht="13" customHeight="1">
      <c r="A90" s="313" t="str">
        <f>IF(details!A90="","",details!A90)</f>
        <v/>
      </c>
      <c r="B90" s="55" t="str">
        <f>IF(details!B90="","",details!B90)</f>
        <v/>
      </c>
      <c r="C90" s="55" t="str">
        <f>IF(details!C90="","",details!C90)</f>
        <v/>
      </c>
      <c r="D90" s="55" t="str">
        <f>IF(details!D90="","",details!D90)</f>
        <v/>
      </c>
      <c r="E90" s="300">
        <f>IF(details!E90="","",details!E90)</f>
        <v>11182</v>
      </c>
      <c r="F90" s="66" t="str">
        <f>IF(details!F90="","",details!F90)</f>
        <v/>
      </c>
      <c r="G90" s="77" t="str">
        <f>IF(details!G90="","",details!G90)</f>
        <v>A 082</v>
      </c>
      <c r="H90" s="77" t="str">
        <f>IF(details!H90="","",details!H90)</f>
        <v>B 082</v>
      </c>
      <c r="I90" s="77" t="str">
        <f>IF(details!I90="","",details!I90)</f>
        <v>C 082</v>
      </c>
      <c r="J90" s="242">
        <f>IF(details!J90="","",details!J90)</f>
        <v>10</v>
      </c>
      <c r="K90" s="242">
        <f>IF(details!K90="","",details!K90)</f>
        <v>10</v>
      </c>
      <c r="L90" s="242">
        <f>IF(details!L90="","",details!L90)</f>
        <v>8</v>
      </c>
      <c r="M90" s="151">
        <f t="shared" si="389"/>
        <v>28</v>
      </c>
      <c r="N90" s="479">
        <f>IF(details!M90="","",details!M90)</f>
        <v>2</v>
      </c>
      <c r="O90" s="242">
        <f>IF(details!N90="","",details!N90)</f>
        <v>70</v>
      </c>
      <c r="P90" s="151">
        <f t="shared" si="390"/>
        <v>100</v>
      </c>
      <c r="Q90" s="242">
        <f>IF(details!O90="","",details!O90)</f>
        <v>100</v>
      </c>
      <c r="R90" s="298">
        <f t="shared" si="391"/>
        <v>200</v>
      </c>
      <c r="S90" s="310">
        <f t="shared" si="392"/>
        <v>0</v>
      </c>
      <c r="T90" s="61">
        <f t="shared" si="314"/>
        <v>200</v>
      </c>
      <c r="U90" s="310" t="str">
        <f t="shared" si="324"/>
        <v/>
      </c>
      <c r="V90" s="310" t="str">
        <f t="shared" si="315"/>
        <v>P</v>
      </c>
      <c r="W90" s="310" t="str">
        <f t="shared" si="325"/>
        <v>D</v>
      </c>
      <c r="X90" s="242">
        <f>IF(details!P90="","",details!P90)</f>
        <v>10</v>
      </c>
      <c r="Y90" s="242">
        <f>IF(details!Q90="","",details!Q90)</f>
        <v>10</v>
      </c>
      <c r="Z90" s="242">
        <f>IF(details!R90="","",details!R90)</f>
        <v>8</v>
      </c>
      <c r="AA90" s="151">
        <f t="shared" si="393"/>
        <v>28</v>
      </c>
      <c r="AB90" s="479">
        <f>IF(details!S90="","",details!S90)</f>
        <v>2</v>
      </c>
      <c r="AC90" s="242">
        <f>IF(details!T90="","",details!T90)</f>
        <v>70</v>
      </c>
      <c r="AD90" s="151">
        <f t="shared" si="394"/>
        <v>100</v>
      </c>
      <c r="AE90" s="242">
        <f>IF(details!U90="","",details!U90)</f>
        <v>100</v>
      </c>
      <c r="AF90" s="298">
        <f t="shared" si="395"/>
        <v>200</v>
      </c>
      <c r="AG90" s="310">
        <f t="shared" si="396"/>
        <v>0</v>
      </c>
      <c r="AH90" s="61">
        <f t="shared" si="316"/>
        <v>200</v>
      </c>
      <c r="AI90" s="310" t="str">
        <f t="shared" si="326"/>
        <v/>
      </c>
      <c r="AJ90" s="310" t="str">
        <f t="shared" si="397"/>
        <v>P</v>
      </c>
      <c r="AK90" s="310" t="str">
        <f t="shared" si="398"/>
        <v>D</v>
      </c>
      <c r="AL90" s="242" t="str">
        <f>IF(details!V90="","",details!V90)</f>
        <v>b</v>
      </c>
      <c r="AM90" s="83" t="str">
        <f t="shared" si="399"/>
        <v>PHYSICS</v>
      </c>
      <c r="AN90" s="242">
        <f>IF(details!W90="","",details!W90)</f>
        <v>10</v>
      </c>
      <c r="AO90" s="242">
        <f>IF(details!X90="","",details!X90)</f>
        <v>10</v>
      </c>
      <c r="AP90" s="242">
        <f>IF(details!Y90="","",details!Y90)</f>
        <v>9</v>
      </c>
      <c r="AQ90" s="151">
        <f t="shared" si="400"/>
        <v>29</v>
      </c>
      <c r="AR90" s="479">
        <f>IF(details!Z90="","",details!Z90)</f>
        <v>1</v>
      </c>
      <c r="AS90" s="242">
        <f>IF(details!AA90="","",details!AA90)</f>
        <v>30</v>
      </c>
      <c r="AT90" s="242">
        <f>IF(details!AB90="","",details!AB90)</f>
        <v>20</v>
      </c>
      <c r="AU90" s="151">
        <f t="shared" si="401"/>
        <v>50</v>
      </c>
      <c r="AV90" s="482">
        <f t="shared" si="317"/>
        <v>60</v>
      </c>
      <c r="AW90" s="482">
        <f t="shared" si="318"/>
        <v>80</v>
      </c>
      <c r="AX90" s="242">
        <f>IF(details!AC90="","",details!AC90)</f>
        <v>70</v>
      </c>
      <c r="AY90" s="242">
        <f>IF(details!AD90="","",details!AD90)</f>
        <v>30</v>
      </c>
      <c r="AZ90" s="151">
        <f t="shared" si="402"/>
        <v>100</v>
      </c>
      <c r="BA90" s="151">
        <f t="shared" si="403"/>
        <v>130</v>
      </c>
      <c r="BB90" s="151">
        <f t="shared" si="404"/>
        <v>50</v>
      </c>
      <c r="BC90" s="304">
        <f t="shared" si="405"/>
        <v>180</v>
      </c>
      <c r="BD90" s="263">
        <f t="shared" si="319"/>
        <v>0</v>
      </c>
      <c r="BE90" s="310">
        <f t="shared" si="320"/>
        <v>0</v>
      </c>
      <c r="BF90" s="61">
        <f t="shared" si="296"/>
        <v>70</v>
      </c>
      <c r="BG90" s="61">
        <f t="shared" si="406"/>
        <v>30</v>
      </c>
      <c r="BH90" s="61">
        <f t="shared" si="407"/>
        <v>20</v>
      </c>
      <c r="BI90" s="61">
        <f t="shared" si="297"/>
        <v>150</v>
      </c>
      <c r="BJ90" s="61">
        <f t="shared" si="298"/>
        <v>50</v>
      </c>
      <c r="BK90" s="263">
        <f t="shared" si="299"/>
        <v>200</v>
      </c>
      <c r="BL90" s="310" t="str">
        <f t="shared" si="300"/>
        <v/>
      </c>
      <c r="BM90" s="61" t="str">
        <f t="shared" si="301"/>
        <v>P</v>
      </c>
      <c r="BN90" s="61" t="str">
        <f t="shared" si="302"/>
        <v>P</v>
      </c>
      <c r="BO90" s="310" t="str">
        <f t="shared" si="303"/>
        <v>D</v>
      </c>
      <c r="BP90" s="242" t="str">
        <f>IF(details!AE90="","",details!AE90)</f>
        <v>b</v>
      </c>
      <c r="BQ90" s="83" t="str">
        <f t="shared" si="408"/>
        <v>CHEMISTRY</v>
      </c>
      <c r="BR90" s="242">
        <f>IF(details!AF90="","",details!AF90)</f>
        <v>10</v>
      </c>
      <c r="BS90" s="242">
        <f>IF(details!AG90="","",details!AG90)</f>
        <v>10</v>
      </c>
      <c r="BT90" s="242">
        <f>IF(details!AH90="","",details!AH90)</f>
        <v>9</v>
      </c>
      <c r="BU90" s="151">
        <f t="shared" si="409"/>
        <v>29</v>
      </c>
      <c r="BV90" s="479">
        <f>IF(details!AI90="","",details!AI90)</f>
        <v>1</v>
      </c>
      <c r="BW90" s="242">
        <f>IF(details!AJ90="","",details!AJ90)</f>
        <v>50</v>
      </c>
      <c r="BX90" s="242">
        <f>IF(details!AK90="","",details!AK90)</f>
        <v>20</v>
      </c>
      <c r="BY90" s="151">
        <f t="shared" si="410"/>
        <v>70</v>
      </c>
      <c r="BZ90" s="482">
        <f t="shared" si="411"/>
        <v>80</v>
      </c>
      <c r="CA90" s="482">
        <f t="shared" si="412"/>
        <v>100</v>
      </c>
      <c r="CB90" s="242">
        <f>IF(details!AL90="","",details!AL90)</f>
        <v>70</v>
      </c>
      <c r="CC90" s="242">
        <f>IF(details!AM90="","",details!AM90)</f>
        <v>30</v>
      </c>
      <c r="CD90" s="151">
        <f t="shared" si="413"/>
        <v>100</v>
      </c>
      <c r="CE90" s="151">
        <f t="shared" si="414"/>
        <v>150</v>
      </c>
      <c r="CF90" s="151">
        <f t="shared" si="415"/>
        <v>50</v>
      </c>
      <c r="CG90" s="304">
        <f t="shared" si="327"/>
        <v>200</v>
      </c>
      <c r="CH90" s="263">
        <f t="shared" si="304"/>
        <v>0</v>
      </c>
      <c r="CI90" s="310">
        <f t="shared" si="305"/>
        <v>0</v>
      </c>
      <c r="CJ90" s="61">
        <f t="shared" si="306"/>
        <v>70</v>
      </c>
      <c r="CK90" s="61">
        <f t="shared" si="328"/>
        <v>30</v>
      </c>
      <c r="CL90" s="61">
        <f t="shared" si="416"/>
        <v>20</v>
      </c>
      <c r="CM90" s="61">
        <f t="shared" si="307"/>
        <v>150</v>
      </c>
      <c r="CN90" s="61">
        <f t="shared" si="308"/>
        <v>50</v>
      </c>
      <c r="CO90" s="263">
        <f t="shared" si="309"/>
        <v>200</v>
      </c>
      <c r="CP90" s="310" t="str">
        <f t="shared" si="310"/>
        <v/>
      </c>
      <c r="CQ90" s="61" t="str">
        <f t="shared" si="311"/>
        <v>P</v>
      </c>
      <c r="CR90" s="61" t="str">
        <f t="shared" si="312"/>
        <v>P</v>
      </c>
      <c r="CS90" s="310" t="str">
        <f t="shared" si="321"/>
        <v>D</v>
      </c>
      <c r="CT90" s="242" t="str">
        <f>IF(details!AN90="","",details!AN90)</f>
        <v>b</v>
      </c>
      <c r="CU90" s="83" t="str">
        <f t="shared" si="417"/>
        <v>MATHEMATICS</v>
      </c>
      <c r="CV90" s="242">
        <f>IF(details!AO90="","",details!AO90)</f>
        <v>10</v>
      </c>
      <c r="CW90" s="242">
        <f>IF(details!AP90="","",details!AP90)</f>
        <v>10</v>
      </c>
      <c r="CX90" s="242">
        <f>IF(details!AQ90="","",details!AQ90)</f>
        <v>9</v>
      </c>
      <c r="CY90" s="151">
        <f t="shared" si="418"/>
        <v>29</v>
      </c>
      <c r="CZ90" s="479">
        <f>IF(details!AR90="","",details!AR90)</f>
        <v>1</v>
      </c>
      <c r="DA90" s="242">
        <f>IF(details!AS90="","",details!AS90)</f>
        <v>70</v>
      </c>
      <c r="DB90" s="242" t="str">
        <f>IF(details!AT90="","",details!AT90)</f>
        <v/>
      </c>
      <c r="DC90" s="151">
        <f t="shared" si="419"/>
        <v>70</v>
      </c>
      <c r="DD90" s="482">
        <f t="shared" si="420"/>
        <v>100</v>
      </c>
      <c r="DE90" s="482">
        <f t="shared" si="421"/>
        <v>100</v>
      </c>
      <c r="DF90" s="242">
        <f>IF(details!AU90="","",details!AU90)</f>
        <v>18</v>
      </c>
      <c r="DG90" s="242" t="str">
        <f>IF(details!AV90="","",details!AV90)</f>
        <v/>
      </c>
      <c r="DH90" s="151">
        <f t="shared" si="422"/>
        <v>18</v>
      </c>
      <c r="DI90" s="151">
        <f t="shared" si="423"/>
        <v>118</v>
      </c>
      <c r="DJ90" s="151" t="str">
        <f t="shared" si="424"/>
        <v/>
      </c>
      <c r="DK90" s="304">
        <f t="shared" si="425"/>
        <v>118</v>
      </c>
      <c r="DL90" s="263">
        <f t="shared" si="426"/>
        <v>0</v>
      </c>
      <c r="DM90" s="310" t="str">
        <f t="shared" si="427"/>
        <v/>
      </c>
      <c r="DN90" s="61">
        <f t="shared" si="428"/>
        <v>100</v>
      </c>
      <c r="DO90" s="61" t="str">
        <f t="shared" si="322"/>
        <v/>
      </c>
      <c r="DP90" s="61" t="str">
        <f t="shared" si="323"/>
        <v/>
      </c>
      <c r="DQ90" s="61">
        <f t="shared" si="429"/>
        <v>200</v>
      </c>
      <c r="DR90" s="61" t="str">
        <f t="shared" si="430"/>
        <v/>
      </c>
      <c r="DS90" s="263">
        <f t="shared" si="329"/>
        <v>200</v>
      </c>
      <c r="DT90" s="310" t="str">
        <f t="shared" si="431"/>
        <v/>
      </c>
      <c r="DU90" s="61" t="str">
        <f t="shared" si="432"/>
        <v>S</v>
      </c>
      <c r="DV90" s="61" t="str">
        <f t="shared" si="433"/>
        <v/>
      </c>
      <c r="DW90" s="310" t="str">
        <f t="shared" si="434"/>
        <v>S</v>
      </c>
      <c r="DX90" s="61">
        <f t="shared" si="313"/>
        <v>0</v>
      </c>
      <c r="DY90" s="242" t="str">
        <f>IF(details!AW90="","",details!AW90)</f>
        <v>a</v>
      </c>
      <c r="DZ90" s="83" t="str">
        <f t="shared" si="435"/>
        <v>BIOLOGY</v>
      </c>
      <c r="EA90" s="242">
        <f>IF(details!AX90="","",details!AX90)</f>
        <v>10</v>
      </c>
      <c r="EB90" s="242">
        <f>IF(details!AY90="","",details!AY90)</f>
        <v>10</v>
      </c>
      <c r="EC90" s="242">
        <f>IF(details!AZ90="","",details!AZ90)</f>
        <v>10</v>
      </c>
      <c r="ED90" s="151">
        <f t="shared" si="436"/>
        <v>30</v>
      </c>
      <c r="EE90" s="242" t="str">
        <f>IF(details!BA90="","",details!BA90)</f>
        <v/>
      </c>
      <c r="EF90" s="242">
        <f>IF(details!BB90="","",details!BB90)</f>
        <v>50</v>
      </c>
      <c r="EG90" s="242">
        <f>IF(details!BC90="","",details!BC90)</f>
        <v>20</v>
      </c>
      <c r="EH90" s="151">
        <f t="shared" si="437"/>
        <v>70</v>
      </c>
      <c r="EI90" s="482">
        <f t="shared" si="438"/>
        <v>80</v>
      </c>
      <c r="EJ90" s="482">
        <f t="shared" si="439"/>
        <v>100</v>
      </c>
      <c r="EK90" s="242">
        <f>IF(details!BD90="","",details!BD90)</f>
        <v>70</v>
      </c>
      <c r="EL90" s="242">
        <f>IF(details!BE90="","",details!BE90)</f>
        <v>30</v>
      </c>
      <c r="EM90" s="151">
        <f t="shared" si="440"/>
        <v>100</v>
      </c>
      <c r="EN90" s="151">
        <f t="shared" si="441"/>
        <v>150</v>
      </c>
      <c r="EO90" s="151">
        <f t="shared" si="442"/>
        <v>50</v>
      </c>
      <c r="EP90" s="304">
        <f t="shared" si="443"/>
        <v>200</v>
      </c>
      <c r="EQ90" s="263">
        <f t="shared" si="444"/>
        <v>0</v>
      </c>
      <c r="ER90" s="310">
        <f t="shared" si="445"/>
        <v>0</v>
      </c>
      <c r="ES90" s="61">
        <f t="shared" si="446"/>
        <v>70</v>
      </c>
      <c r="ET90" s="61">
        <f t="shared" si="447"/>
        <v>30</v>
      </c>
      <c r="EU90" s="61">
        <f t="shared" si="448"/>
        <v>20</v>
      </c>
      <c r="EV90" s="61">
        <f t="shared" si="449"/>
        <v>150</v>
      </c>
      <c r="EW90" s="61">
        <f t="shared" si="450"/>
        <v>50</v>
      </c>
      <c r="EX90" s="263">
        <f t="shared" si="451"/>
        <v>200</v>
      </c>
      <c r="EY90" s="310"/>
      <c r="EZ90" s="61" t="str">
        <f t="shared" si="452"/>
        <v>P</v>
      </c>
      <c r="FA90" s="61" t="str">
        <f t="shared" si="453"/>
        <v>P</v>
      </c>
      <c r="FB90" s="310" t="str">
        <f t="shared" si="454"/>
        <v>I</v>
      </c>
      <c r="FC90" s="242">
        <f>IF(details!BF90="","",details!BF90)</f>
        <v>10</v>
      </c>
      <c r="FD90" s="242">
        <f>IF(details!BG90="","",details!BG90)</f>
        <v>10</v>
      </c>
      <c r="FE90" s="242">
        <f>IF(details!BH90="","",details!BH90)</f>
        <v>10</v>
      </c>
      <c r="FF90" s="151">
        <f t="shared" si="455"/>
        <v>30</v>
      </c>
      <c r="FG90" s="242">
        <f>IF(details!BI90="","",details!BI90)</f>
        <v>70</v>
      </c>
      <c r="FH90" s="151">
        <f t="shared" si="456"/>
        <v>100</v>
      </c>
      <c r="FI90" s="242">
        <f>IF(details!BJ90="","",details!BJ90)</f>
        <v>100</v>
      </c>
      <c r="FJ90" s="298">
        <f t="shared" si="457"/>
        <v>200</v>
      </c>
      <c r="FK90" s="310">
        <f t="shared" si="458"/>
        <v>0</v>
      </c>
      <c r="FL90" s="310">
        <f t="shared" si="459"/>
        <v>0</v>
      </c>
      <c r="FM90" s="61">
        <f t="shared" si="460"/>
        <v>200</v>
      </c>
      <c r="FN90" s="310" t="str">
        <f t="shared" si="461"/>
        <v/>
      </c>
      <c r="FO90" s="310" t="str">
        <f t="shared" si="330"/>
        <v>A</v>
      </c>
      <c r="FP90" s="242">
        <f>IF(details!BK90="","",details!BK90)</f>
        <v>30</v>
      </c>
      <c r="FQ90" s="242">
        <f>IF(details!BL90="","",details!BL90)</f>
        <v>30</v>
      </c>
      <c r="FR90" s="242">
        <f>IF(details!BM90="","",details!BM90)</f>
        <v>40</v>
      </c>
      <c r="FS90" s="298">
        <f t="shared" si="462"/>
        <v>100</v>
      </c>
      <c r="FT90" s="310">
        <f t="shared" si="463"/>
        <v>0</v>
      </c>
      <c r="FU90" s="310">
        <f t="shared" si="464"/>
        <v>0</v>
      </c>
      <c r="FV90" s="61">
        <f t="shared" si="465"/>
        <v>100</v>
      </c>
      <c r="FW90" s="310" t="str">
        <f t="shared" si="466"/>
        <v/>
      </c>
      <c r="FX90" s="310" t="str">
        <f t="shared" si="331"/>
        <v>A</v>
      </c>
      <c r="FY90" s="310" t="str">
        <f t="shared" si="332"/>
        <v>D</v>
      </c>
      <c r="FZ90" s="310" t="str">
        <f t="shared" si="333"/>
        <v>D</v>
      </c>
      <c r="GA90" s="310" t="str">
        <f t="shared" si="334"/>
        <v>D</v>
      </c>
      <c r="GB90" s="310" t="str">
        <f t="shared" si="335"/>
        <v>D</v>
      </c>
      <c r="GC90" s="310" t="str">
        <f t="shared" si="336"/>
        <v>S</v>
      </c>
      <c r="GD90" s="310">
        <f t="shared" si="467"/>
        <v>0</v>
      </c>
      <c r="GE90" s="310">
        <f t="shared" si="468"/>
        <v>1</v>
      </c>
      <c r="GF90" s="310">
        <f t="shared" si="469"/>
        <v>0</v>
      </c>
      <c r="GG90" s="310">
        <f t="shared" si="470"/>
        <v>0</v>
      </c>
      <c r="GH90" s="310">
        <f t="shared" si="471"/>
        <v>0</v>
      </c>
      <c r="GI90" s="310" t="str">
        <f t="shared" si="472"/>
        <v/>
      </c>
      <c r="GJ90" s="69" t="str">
        <f t="shared" si="337"/>
        <v>SUPPL.</v>
      </c>
      <c r="GK90" s="63">
        <f>IF(details!CC90="","",details!CC90)</f>
        <v>34</v>
      </c>
      <c r="GL90" s="64" t="str">
        <f>IF(details!CD90="","",details!CD90)</f>
        <v/>
      </c>
      <c r="GM90" s="63">
        <f>IF(details!CK90="","",details!CK90)</f>
        <v>24</v>
      </c>
      <c r="GN90" s="64" t="str">
        <f>IF(details!CL90="","",details!CL90)</f>
        <v/>
      </c>
      <c r="GO90" s="63" t="str">
        <f>IF(details!CS90="","",details!CS90)</f>
        <v/>
      </c>
      <c r="GP90" s="64">
        <f>IF(details!CT90="","",details!CT90)</f>
        <v>130</v>
      </c>
      <c r="GQ90" s="63" t="str">
        <f>IF(details!DA90="","",details!DA90)</f>
        <v/>
      </c>
      <c r="GR90" s="64">
        <f>IF(details!DB90="","",details!DB90)</f>
        <v>264</v>
      </c>
      <c r="GS90" s="63" t="str">
        <f>IF(details!DI90="","",details!DI90)</f>
        <v/>
      </c>
      <c r="GT90" s="64">
        <f>IF(details!DJ90="","",details!DJ90)</f>
        <v>362</v>
      </c>
      <c r="GU90" s="274" t="str">
        <f t="shared" si="477"/>
        <v/>
      </c>
      <c r="GV90" s="242" t="str">
        <f t="shared" si="338"/>
        <v>D</v>
      </c>
      <c r="GW90" s="242" t="str">
        <f t="shared" si="473"/>
        <v/>
      </c>
      <c r="GX90" s="353" t="str">
        <f t="shared" si="339"/>
        <v/>
      </c>
      <c r="GY90" s="242" t="str">
        <f t="shared" si="340"/>
        <v>D</v>
      </c>
      <c r="GZ90" s="72" t="str">
        <f t="shared" si="474"/>
        <v/>
      </c>
      <c r="HA90" s="353" t="str">
        <f t="shared" si="341"/>
        <v/>
      </c>
      <c r="HB90" s="73" t="str">
        <f t="shared" si="342"/>
        <v>D</v>
      </c>
      <c r="HC90" s="242" t="str">
        <f t="shared" si="343"/>
        <v/>
      </c>
      <c r="HD90" s="242" t="str">
        <f t="shared" si="344"/>
        <v>D</v>
      </c>
      <c r="HE90" s="242" t="str">
        <f t="shared" si="345"/>
        <v/>
      </c>
      <c r="HF90" s="242" t="str">
        <f t="shared" si="346"/>
        <v/>
      </c>
      <c r="HG90" s="276" t="str">
        <f t="shared" si="347"/>
        <v/>
      </c>
      <c r="HH90" s="242" t="str">
        <f t="shared" si="348"/>
        <v/>
      </c>
      <c r="HI90" s="242" t="str">
        <f t="shared" si="349"/>
        <v/>
      </c>
      <c r="HJ90" s="242" t="str">
        <f t="shared" si="350"/>
        <v/>
      </c>
      <c r="HK90" s="242" t="str">
        <f t="shared" si="351"/>
        <v/>
      </c>
      <c r="HL90" s="353" t="str">
        <f t="shared" si="352"/>
        <v/>
      </c>
      <c r="HM90" s="73" t="str">
        <f t="shared" si="353"/>
        <v>D</v>
      </c>
      <c r="HN90" s="242" t="str">
        <f t="shared" si="354"/>
        <v/>
      </c>
      <c r="HO90" s="242" t="str">
        <f t="shared" si="355"/>
        <v>D</v>
      </c>
      <c r="HP90" s="242" t="str">
        <f t="shared" si="356"/>
        <v/>
      </c>
      <c r="HQ90" s="242" t="str">
        <f t="shared" si="357"/>
        <v/>
      </c>
      <c r="HR90" s="354" t="str">
        <f t="shared" si="358"/>
        <v/>
      </c>
      <c r="HS90" s="302" t="str">
        <f t="shared" si="359"/>
        <v/>
      </c>
      <c r="HT90" s="242" t="str">
        <f t="shared" si="360"/>
        <v/>
      </c>
      <c r="HU90" s="242" t="str">
        <f t="shared" si="361"/>
        <v/>
      </c>
      <c r="HV90" s="242" t="str">
        <f t="shared" si="362"/>
        <v/>
      </c>
      <c r="HW90" s="353" t="str">
        <f t="shared" si="363"/>
        <v/>
      </c>
      <c r="HX90" s="73" t="str">
        <f t="shared" si="364"/>
        <v>S</v>
      </c>
      <c r="HY90" s="242" t="str">
        <f t="shared" si="365"/>
        <v/>
      </c>
      <c r="HZ90" s="242" t="str">
        <f t="shared" si="366"/>
        <v>S</v>
      </c>
      <c r="IA90" s="242" t="str">
        <f t="shared" si="367"/>
        <v/>
      </c>
      <c r="IB90" s="242" t="str">
        <f t="shared" si="368"/>
        <v/>
      </c>
      <c r="IC90" s="242" t="str">
        <f t="shared" si="369"/>
        <v/>
      </c>
      <c r="ID90" s="242" t="str">
        <f t="shared" si="370"/>
        <v/>
      </c>
      <c r="IE90" s="242" t="str">
        <f t="shared" si="371"/>
        <v/>
      </c>
      <c r="IF90" s="242" t="str">
        <f t="shared" si="372"/>
        <v/>
      </c>
      <c r="IG90" s="242" t="str">
        <f t="shared" si="373"/>
        <v/>
      </c>
      <c r="IH90" s="353" t="str">
        <f t="shared" si="374"/>
        <v/>
      </c>
      <c r="II90" s="242" t="str">
        <f t="shared" si="375"/>
        <v>A</v>
      </c>
      <c r="IJ90" s="242" t="str">
        <f t="shared" si="376"/>
        <v>A</v>
      </c>
      <c r="IK90" s="242" t="str">
        <f t="shared" si="377"/>
        <v xml:space="preserve">    </v>
      </c>
      <c r="IL90" s="242" t="str">
        <f t="shared" si="378"/>
        <v xml:space="preserve">    MATHEMATICS</v>
      </c>
      <c r="IM90" s="242" t="str">
        <f t="shared" si="379"/>
        <v xml:space="preserve">    </v>
      </c>
      <c r="IN90" s="242" t="str">
        <f t="shared" si="380"/>
        <v xml:space="preserve">        </v>
      </c>
      <c r="IO90" s="242" t="str">
        <f t="shared" si="381"/>
        <v xml:space="preserve">HINDI COMPULSORY  PHYSICS CHEMISTRY </v>
      </c>
      <c r="IP90" s="242" t="str">
        <f t="shared" si="382"/>
        <v>SUPPL.</v>
      </c>
      <c r="IQ90" s="62">
        <f t="shared" si="475"/>
        <v>898</v>
      </c>
      <c r="IR90" s="68">
        <f t="shared" si="383"/>
        <v>89.8</v>
      </c>
      <c r="IS90" s="242" t="str">
        <f t="shared" si="384"/>
        <v/>
      </c>
      <c r="IT90" s="70" t="str">
        <f t="shared" si="385"/>
        <v/>
      </c>
      <c r="IU90" s="71" t="str" cm="1">
        <f t="array" ref="IU90">IF(IT90="","",SUMPRODUCT((IT90&lt;IT$9:IT$108)/COUNTIF(IT$9:IT$108,IT$9:IT$108)))</f>
        <v/>
      </c>
      <c r="IV90" s="242" t="str">
        <f>IF(OR(IP90="SUPPL.",IP90="RE-EXAM."),'result subject-wise'!AR90,IP90)</f>
        <v/>
      </c>
      <c r="IW90" s="355" t="str">
        <f t="shared" si="386"/>
        <v/>
      </c>
      <c r="IX90" s="356">
        <f t="shared" si="387"/>
        <v>89.8</v>
      </c>
      <c r="IY90" s="242" t="str">
        <f t="shared" si="388"/>
        <v/>
      </c>
      <c r="IZ90" s="240"/>
      <c r="JA90" s="276" t="str">
        <f t="shared" si="476"/>
        <v/>
      </c>
      <c r="JB90" s="357" t="str">
        <f>'full report'!Y2285</f>
        <v/>
      </c>
      <c r="JC90" s="352"/>
      <c r="JD90"/>
    </row>
    <row r="91" spans="1:278" s="276" customFormat="1" ht="13" customHeight="1">
      <c r="A91" s="313" t="str">
        <f>IF(details!A91="","",details!A91)</f>
        <v/>
      </c>
      <c r="B91" s="55" t="str">
        <f>IF(details!B91="","",details!B91)</f>
        <v/>
      </c>
      <c r="C91" s="55" t="str">
        <f>IF(details!C91="","",details!C91)</f>
        <v/>
      </c>
      <c r="D91" s="55" t="str">
        <f>IF(details!D91="","",details!D91)</f>
        <v/>
      </c>
      <c r="E91" s="300">
        <f>IF(details!E91="","",details!E91)</f>
        <v>11183</v>
      </c>
      <c r="F91" s="66" t="str">
        <f>IF(details!F91="","",details!F91)</f>
        <v/>
      </c>
      <c r="G91" s="77" t="str">
        <f>IF(details!G91="","",details!G91)</f>
        <v>A 083</v>
      </c>
      <c r="H91" s="77" t="str">
        <f>IF(details!H91="","",details!H91)</f>
        <v>B 083</v>
      </c>
      <c r="I91" s="77" t="str">
        <f>IF(details!I91="","",details!I91)</f>
        <v>C 083</v>
      </c>
      <c r="J91" s="242">
        <f>IF(details!J91="","",details!J91)</f>
        <v>10</v>
      </c>
      <c r="K91" s="242">
        <f>IF(details!K91="","",details!K91)</f>
        <v>10</v>
      </c>
      <c r="L91" s="242">
        <f>IF(details!L91="","",details!L91)</f>
        <v>8</v>
      </c>
      <c r="M91" s="151">
        <f t="shared" si="389"/>
        <v>28</v>
      </c>
      <c r="N91" s="479">
        <f>IF(details!M91="","",details!M91)</f>
        <v>2</v>
      </c>
      <c r="O91" s="242">
        <f>IF(details!N91="","",details!N91)</f>
        <v>70</v>
      </c>
      <c r="P91" s="151">
        <f t="shared" si="390"/>
        <v>100</v>
      </c>
      <c r="Q91" s="242">
        <f>IF(details!O91="","",details!O91)</f>
        <v>100</v>
      </c>
      <c r="R91" s="298">
        <f t="shared" si="391"/>
        <v>200</v>
      </c>
      <c r="S91" s="310">
        <f t="shared" si="392"/>
        <v>0</v>
      </c>
      <c r="T91" s="61">
        <f t="shared" si="314"/>
        <v>200</v>
      </c>
      <c r="U91" s="310" t="str">
        <f t="shared" si="324"/>
        <v/>
      </c>
      <c r="V91" s="310" t="str">
        <f t="shared" si="315"/>
        <v>P</v>
      </c>
      <c r="W91" s="310" t="str">
        <f t="shared" si="325"/>
        <v>D</v>
      </c>
      <c r="X91" s="242">
        <f>IF(details!P91="","",details!P91)</f>
        <v>10</v>
      </c>
      <c r="Y91" s="242">
        <f>IF(details!Q91="","",details!Q91)</f>
        <v>10</v>
      </c>
      <c r="Z91" s="242">
        <f>IF(details!R91="","",details!R91)</f>
        <v>8</v>
      </c>
      <c r="AA91" s="151">
        <f t="shared" si="393"/>
        <v>28</v>
      </c>
      <c r="AB91" s="479">
        <f>IF(details!S91="","",details!S91)</f>
        <v>2</v>
      </c>
      <c r="AC91" s="242">
        <f>IF(details!T91="","",details!T91)</f>
        <v>70</v>
      </c>
      <c r="AD91" s="151">
        <f t="shared" si="394"/>
        <v>100</v>
      </c>
      <c r="AE91" s="242">
        <f>IF(details!U91="","",details!U91)</f>
        <v>100</v>
      </c>
      <c r="AF91" s="298">
        <f t="shared" si="395"/>
        <v>200</v>
      </c>
      <c r="AG91" s="310">
        <f t="shared" si="396"/>
        <v>0</v>
      </c>
      <c r="AH91" s="61">
        <f t="shared" si="316"/>
        <v>200</v>
      </c>
      <c r="AI91" s="310" t="str">
        <f t="shared" si="326"/>
        <v/>
      </c>
      <c r="AJ91" s="310" t="str">
        <f t="shared" si="397"/>
        <v>P</v>
      </c>
      <c r="AK91" s="310" t="str">
        <f t="shared" si="398"/>
        <v>D</v>
      </c>
      <c r="AL91" s="242" t="str">
        <f>IF(details!V91="","",details!V91)</f>
        <v>b</v>
      </c>
      <c r="AM91" s="83" t="str">
        <f t="shared" si="399"/>
        <v>PHYSICS</v>
      </c>
      <c r="AN91" s="242">
        <f>IF(details!W91="","",details!W91)</f>
        <v>10</v>
      </c>
      <c r="AO91" s="242">
        <f>IF(details!X91="","",details!X91)</f>
        <v>10</v>
      </c>
      <c r="AP91" s="242">
        <f>IF(details!Y91="","",details!Y91)</f>
        <v>9</v>
      </c>
      <c r="AQ91" s="151">
        <f t="shared" si="400"/>
        <v>29</v>
      </c>
      <c r="AR91" s="479">
        <f>IF(details!Z91="","",details!Z91)</f>
        <v>1</v>
      </c>
      <c r="AS91" s="242">
        <f>IF(details!AA91="","",details!AA91)</f>
        <v>30</v>
      </c>
      <c r="AT91" s="242">
        <f>IF(details!AB91="","",details!AB91)</f>
        <v>20</v>
      </c>
      <c r="AU91" s="151">
        <f t="shared" si="401"/>
        <v>50</v>
      </c>
      <c r="AV91" s="482">
        <f t="shared" si="317"/>
        <v>60</v>
      </c>
      <c r="AW91" s="482">
        <f t="shared" si="318"/>
        <v>80</v>
      </c>
      <c r="AX91" s="242">
        <f>IF(details!AC91="","",details!AC91)</f>
        <v>70</v>
      </c>
      <c r="AY91" s="242">
        <f>IF(details!AD91="","",details!AD91)</f>
        <v>30</v>
      </c>
      <c r="AZ91" s="151">
        <f t="shared" si="402"/>
        <v>100</v>
      </c>
      <c r="BA91" s="151">
        <f t="shared" si="403"/>
        <v>130</v>
      </c>
      <c r="BB91" s="151">
        <f t="shared" si="404"/>
        <v>50</v>
      </c>
      <c r="BC91" s="304">
        <f t="shared" si="405"/>
        <v>180</v>
      </c>
      <c r="BD91" s="263">
        <f t="shared" si="319"/>
        <v>0</v>
      </c>
      <c r="BE91" s="310">
        <f t="shared" si="320"/>
        <v>0</v>
      </c>
      <c r="BF91" s="61">
        <f t="shared" si="296"/>
        <v>70</v>
      </c>
      <c r="BG91" s="61">
        <f t="shared" si="406"/>
        <v>30</v>
      </c>
      <c r="BH91" s="61">
        <f t="shared" si="407"/>
        <v>20</v>
      </c>
      <c r="BI91" s="61">
        <f t="shared" si="297"/>
        <v>150</v>
      </c>
      <c r="BJ91" s="61">
        <f t="shared" si="298"/>
        <v>50</v>
      </c>
      <c r="BK91" s="263">
        <f t="shared" si="299"/>
        <v>200</v>
      </c>
      <c r="BL91" s="310" t="str">
        <f t="shared" si="300"/>
        <v/>
      </c>
      <c r="BM91" s="61" t="str">
        <f t="shared" si="301"/>
        <v>P</v>
      </c>
      <c r="BN91" s="61" t="str">
        <f t="shared" si="302"/>
        <v>P</v>
      </c>
      <c r="BO91" s="310" t="str">
        <f t="shared" si="303"/>
        <v>D</v>
      </c>
      <c r="BP91" s="242" t="str">
        <f>IF(details!AE91="","",details!AE91)</f>
        <v>b</v>
      </c>
      <c r="BQ91" s="83" t="str">
        <f t="shared" si="408"/>
        <v>CHEMISTRY</v>
      </c>
      <c r="BR91" s="242">
        <f>IF(details!AF91="","",details!AF91)</f>
        <v>10</v>
      </c>
      <c r="BS91" s="242">
        <f>IF(details!AG91="","",details!AG91)</f>
        <v>10</v>
      </c>
      <c r="BT91" s="242">
        <f>IF(details!AH91="","",details!AH91)</f>
        <v>9</v>
      </c>
      <c r="BU91" s="151">
        <f t="shared" si="409"/>
        <v>29</v>
      </c>
      <c r="BV91" s="479">
        <f>IF(details!AI91="","",details!AI91)</f>
        <v>1</v>
      </c>
      <c r="BW91" s="242">
        <f>IF(details!AJ91="","",details!AJ91)</f>
        <v>50</v>
      </c>
      <c r="BX91" s="242">
        <f>IF(details!AK91="","",details!AK91)</f>
        <v>20</v>
      </c>
      <c r="BY91" s="151">
        <f t="shared" si="410"/>
        <v>70</v>
      </c>
      <c r="BZ91" s="482">
        <f t="shared" si="411"/>
        <v>80</v>
      </c>
      <c r="CA91" s="482">
        <f t="shared" si="412"/>
        <v>100</v>
      </c>
      <c r="CB91" s="242">
        <f>IF(details!AL91="","",details!AL91)</f>
        <v>70</v>
      </c>
      <c r="CC91" s="242">
        <f>IF(details!AM91="","",details!AM91)</f>
        <v>30</v>
      </c>
      <c r="CD91" s="151">
        <f t="shared" si="413"/>
        <v>100</v>
      </c>
      <c r="CE91" s="151">
        <f t="shared" si="414"/>
        <v>150</v>
      </c>
      <c r="CF91" s="151">
        <f t="shared" si="415"/>
        <v>50</v>
      </c>
      <c r="CG91" s="304">
        <f t="shared" si="327"/>
        <v>200</v>
      </c>
      <c r="CH91" s="263">
        <f t="shared" si="304"/>
        <v>0</v>
      </c>
      <c r="CI91" s="310">
        <f t="shared" si="305"/>
        <v>0</v>
      </c>
      <c r="CJ91" s="61">
        <f t="shared" si="306"/>
        <v>70</v>
      </c>
      <c r="CK91" s="61">
        <f t="shared" si="328"/>
        <v>30</v>
      </c>
      <c r="CL91" s="61">
        <f t="shared" si="416"/>
        <v>20</v>
      </c>
      <c r="CM91" s="61">
        <f t="shared" si="307"/>
        <v>150</v>
      </c>
      <c r="CN91" s="61">
        <f t="shared" si="308"/>
        <v>50</v>
      </c>
      <c r="CO91" s="263">
        <f t="shared" si="309"/>
        <v>200</v>
      </c>
      <c r="CP91" s="310" t="str">
        <f t="shared" si="310"/>
        <v/>
      </c>
      <c r="CQ91" s="61" t="str">
        <f t="shared" si="311"/>
        <v>P</v>
      </c>
      <c r="CR91" s="61" t="str">
        <f t="shared" si="312"/>
        <v>P</v>
      </c>
      <c r="CS91" s="310" t="str">
        <f t="shared" si="321"/>
        <v>D</v>
      </c>
      <c r="CT91" s="242" t="str">
        <f>IF(details!AN91="","",details!AN91)</f>
        <v>b</v>
      </c>
      <c r="CU91" s="83" t="str">
        <f t="shared" si="417"/>
        <v>MATHEMATICS</v>
      </c>
      <c r="CV91" s="242">
        <f>IF(details!AO91="","",details!AO91)</f>
        <v>10</v>
      </c>
      <c r="CW91" s="242">
        <f>IF(details!AP91="","",details!AP91)</f>
        <v>10</v>
      </c>
      <c r="CX91" s="242">
        <f>IF(details!AQ91="","",details!AQ91)</f>
        <v>9</v>
      </c>
      <c r="CY91" s="151">
        <f t="shared" si="418"/>
        <v>29</v>
      </c>
      <c r="CZ91" s="479">
        <f>IF(details!AR91="","",details!AR91)</f>
        <v>1</v>
      </c>
      <c r="DA91" s="242">
        <f>IF(details!AS91="","",details!AS91)</f>
        <v>70</v>
      </c>
      <c r="DB91" s="242" t="str">
        <f>IF(details!AT91="","",details!AT91)</f>
        <v/>
      </c>
      <c r="DC91" s="151">
        <f t="shared" si="419"/>
        <v>70</v>
      </c>
      <c r="DD91" s="482">
        <f t="shared" si="420"/>
        <v>100</v>
      </c>
      <c r="DE91" s="482">
        <f t="shared" si="421"/>
        <v>100</v>
      </c>
      <c r="DF91" s="242">
        <f>IF(details!AU91="","",details!AU91)</f>
        <v>18</v>
      </c>
      <c r="DG91" s="242" t="str">
        <f>IF(details!AV91="","",details!AV91)</f>
        <v/>
      </c>
      <c r="DH91" s="151">
        <f t="shared" si="422"/>
        <v>18</v>
      </c>
      <c r="DI91" s="151">
        <f t="shared" si="423"/>
        <v>118</v>
      </c>
      <c r="DJ91" s="151" t="str">
        <f t="shared" si="424"/>
        <v/>
      </c>
      <c r="DK91" s="304">
        <f t="shared" si="425"/>
        <v>118</v>
      </c>
      <c r="DL91" s="263">
        <f t="shared" si="426"/>
        <v>0</v>
      </c>
      <c r="DM91" s="310" t="str">
        <f t="shared" si="427"/>
        <v/>
      </c>
      <c r="DN91" s="61">
        <f t="shared" si="428"/>
        <v>100</v>
      </c>
      <c r="DO91" s="61" t="str">
        <f t="shared" si="322"/>
        <v/>
      </c>
      <c r="DP91" s="61" t="str">
        <f t="shared" si="323"/>
        <v/>
      </c>
      <c r="DQ91" s="61">
        <f t="shared" si="429"/>
        <v>200</v>
      </c>
      <c r="DR91" s="61" t="str">
        <f t="shared" si="430"/>
        <v/>
      </c>
      <c r="DS91" s="263">
        <f t="shared" si="329"/>
        <v>200</v>
      </c>
      <c r="DT91" s="310" t="str">
        <f t="shared" si="431"/>
        <v/>
      </c>
      <c r="DU91" s="61" t="str">
        <f t="shared" si="432"/>
        <v>S</v>
      </c>
      <c r="DV91" s="61" t="str">
        <f t="shared" si="433"/>
        <v/>
      </c>
      <c r="DW91" s="310" t="str">
        <f t="shared" si="434"/>
        <v>S</v>
      </c>
      <c r="DX91" s="61">
        <f t="shared" si="313"/>
        <v>0</v>
      </c>
      <c r="DY91" s="242" t="str">
        <f>IF(details!AW91="","",details!AW91)</f>
        <v>a</v>
      </c>
      <c r="DZ91" s="83" t="str">
        <f t="shared" si="435"/>
        <v>BIOLOGY</v>
      </c>
      <c r="EA91" s="242">
        <f>IF(details!AX91="","",details!AX91)</f>
        <v>10</v>
      </c>
      <c r="EB91" s="242">
        <f>IF(details!AY91="","",details!AY91)</f>
        <v>10</v>
      </c>
      <c r="EC91" s="242">
        <f>IF(details!AZ91="","",details!AZ91)</f>
        <v>10</v>
      </c>
      <c r="ED91" s="151">
        <f t="shared" si="436"/>
        <v>30</v>
      </c>
      <c r="EE91" s="242" t="str">
        <f>IF(details!BA91="","",details!BA91)</f>
        <v/>
      </c>
      <c r="EF91" s="242">
        <f>IF(details!BB91="","",details!BB91)</f>
        <v>50</v>
      </c>
      <c r="EG91" s="242">
        <f>IF(details!BC91="","",details!BC91)</f>
        <v>20</v>
      </c>
      <c r="EH91" s="151">
        <f t="shared" si="437"/>
        <v>70</v>
      </c>
      <c r="EI91" s="482">
        <f t="shared" si="438"/>
        <v>80</v>
      </c>
      <c r="EJ91" s="482">
        <f t="shared" si="439"/>
        <v>100</v>
      </c>
      <c r="EK91" s="242">
        <f>IF(details!BD91="","",details!BD91)</f>
        <v>70</v>
      </c>
      <c r="EL91" s="242">
        <f>IF(details!BE91="","",details!BE91)</f>
        <v>30</v>
      </c>
      <c r="EM91" s="151">
        <f t="shared" si="440"/>
        <v>100</v>
      </c>
      <c r="EN91" s="151">
        <f t="shared" si="441"/>
        <v>150</v>
      </c>
      <c r="EO91" s="151">
        <f t="shared" si="442"/>
        <v>50</v>
      </c>
      <c r="EP91" s="304">
        <f t="shared" si="443"/>
        <v>200</v>
      </c>
      <c r="EQ91" s="263">
        <f t="shared" si="444"/>
        <v>0</v>
      </c>
      <c r="ER91" s="310">
        <f t="shared" si="445"/>
        <v>0</v>
      </c>
      <c r="ES91" s="61">
        <f t="shared" si="446"/>
        <v>70</v>
      </c>
      <c r="ET91" s="61">
        <f t="shared" si="447"/>
        <v>30</v>
      </c>
      <c r="EU91" s="61">
        <f t="shared" si="448"/>
        <v>20</v>
      </c>
      <c r="EV91" s="61">
        <f t="shared" si="449"/>
        <v>150</v>
      </c>
      <c r="EW91" s="61">
        <f t="shared" si="450"/>
        <v>50</v>
      </c>
      <c r="EX91" s="263">
        <f t="shared" si="451"/>
        <v>200</v>
      </c>
      <c r="EY91" s="310"/>
      <c r="EZ91" s="61" t="str">
        <f t="shared" si="452"/>
        <v>P</v>
      </c>
      <c r="FA91" s="61" t="str">
        <f t="shared" si="453"/>
        <v>P</v>
      </c>
      <c r="FB91" s="310" t="str">
        <f t="shared" si="454"/>
        <v>I</v>
      </c>
      <c r="FC91" s="242">
        <f>IF(details!BF91="","",details!BF91)</f>
        <v>10</v>
      </c>
      <c r="FD91" s="242">
        <f>IF(details!BG91="","",details!BG91)</f>
        <v>10</v>
      </c>
      <c r="FE91" s="242">
        <f>IF(details!BH91="","",details!BH91)</f>
        <v>10</v>
      </c>
      <c r="FF91" s="151">
        <f t="shared" si="455"/>
        <v>30</v>
      </c>
      <c r="FG91" s="242">
        <f>IF(details!BI91="","",details!BI91)</f>
        <v>70</v>
      </c>
      <c r="FH91" s="151">
        <f t="shared" si="456"/>
        <v>100</v>
      </c>
      <c r="FI91" s="242">
        <f>IF(details!BJ91="","",details!BJ91)</f>
        <v>100</v>
      </c>
      <c r="FJ91" s="298">
        <f t="shared" si="457"/>
        <v>200</v>
      </c>
      <c r="FK91" s="310">
        <f t="shared" si="458"/>
        <v>0</v>
      </c>
      <c r="FL91" s="310">
        <f t="shared" si="459"/>
        <v>0</v>
      </c>
      <c r="FM91" s="61">
        <f t="shared" si="460"/>
        <v>200</v>
      </c>
      <c r="FN91" s="310" t="str">
        <f t="shared" si="461"/>
        <v/>
      </c>
      <c r="FO91" s="310" t="str">
        <f t="shared" si="330"/>
        <v>A</v>
      </c>
      <c r="FP91" s="242">
        <f>IF(details!BK91="","",details!BK91)</f>
        <v>30</v>
      </c>
      <c r="FQ91" s="242">
        <f>IF(details!BL91="","",details!BL91)</f>
        <v>30</v>
      </c>
      <c r="FR91" s="242">
        <f>IF(details!BM91="","",details!BM91)</f>
        <v>40</v>
      </c>
      <c r="FS91" s="298">
        <f t="shared" si="462"/>
        <v>100</v>
      </c>
      <c r="FT91" s="310">
        <f t="shared" si="463"/>
        <v>0</v>
      </c>
      <c r="FU91" s="310">
        <f t="shared" si="464"/>
        <v>0</v>
      </c>
      <c r="FV91" s="61">
        <f t="shared" si="465"/>
        <v>100</v>
      </c>
      <c r="FW91" s="310" t="str">
        <f t="shared" si="466"/>
        <v/>
      </c>
      <c r="FX91" s="310" t="str">
        <f t="shared" si="331"/>
        <v>A</v>
      </c>
      <c r="FY91" s="310" t="str">
        <f t="shared" si="332"/>
        <v>D</v>
      </c>
      <c r="FZ91" s="310" t="str">
        <f t="shared" si="333"/>
        <v>D</v>
      </c>
      <c r="GA91" s="310" t="str">
        <f t="shared" si="334"/>
        <v>D</v>
      </c>
      <c r="GB91" s="310" t="str">
        <f t="shared" si="335"/>
        <v>D</v>
      </c>
      <c r="GC91" s="310" t="str">
        <f t="shared" si="336"/>
        <v>S</v>
      </c>
      <c r="GD91" s="310">
        <f t="shared" si="467"/>
        <v>0</v>
      </c>
      <c r="GE91" s="310">
        <f t="shared" si="468"/>
        <v>1</v>
      </c>
      <c r="GF91" s="310">
        <f t="shared" si="469"/>
        <v>0</v>
      </c>
      <c r="GG91" s="310">
        <f t="shared" si="470"/>
        <v>0</v>
      </c>
      <c r="GH91" s="310">
        <f t="shared" si="471"/>
        <v>0</v>
      </c>
      <c r="GI91" s="310" t="str">
        <f t="shared" si="472"/>
        <v/>
      </c>
      <c r="GJ91" s="69" t="str">
        <f t="shared" si="337"/>
        <v>SUPPL.</v>
      </c>
      <c r="GK91" s="63">
        <f>IF(details!CC91="","",details!CC91)</f>
        <v>34</v>
      </c>
      <c r="GL91" s="64" t="str">
        <f>IF(details!CD91="","",details!CD91)</f>
        <v/>
      </c>
      <c r="GM91" s="63">
        <f>IF(details!CK91="","",details!CK91)</f>
        <v>24</v>
      </c>
      <c r="GN91" s="64" t="str">
        <f>IF(details!CL91="","",details!CL91)</f>
        <v/>
      </c>
      <c r="GO91" s="63" t="str">
        <f>IF(details!CS91="","",details!CS91)</f>
        <v/>
      </c>
      <c r="GP91" s="64">
        <f>IF(details!CT91="","",details!CT91)</f>
        <v>130</v>
      </c>
      <c r="GQ91" s="63" t="str">
        <f>IF(details!DA91="","",details!DA91)</f>
        <v/>
      </c>
      <c r="GR91" s="64">
        <f>IF(details!DB91="","",details!DB91)</f>
        <v>264</v>
      </c>
      <c r="GS91" s="63" t="str">
        <f>IF(details!DI91="","",details!DI91)</f>
        <v/>
      </c>
      <c r="GT91" s="64">
        <f>IF(details!DJ91="","",details!DJ91)</f>
        <v>362</v>
      </c>
      <c r="GU91" s="274" t="str">
        <f t="shared" si="477"/>
        <v/>
      </c>
      <c r="GV91" s="242" t="str">
        <f t="shared" si="338"/>
        <v>D</v>
      </c>
      <c r="GW91" s="242" t="str">
        <f t="shared" si="473"/>
        <v/>
      </c>
      <c r="GX91" s="353" t="str">
        <f t="shared" si="339"/>
        <v/>
      </c>
      <c r="GY91" s="242" t="str">
        <f t="shared" si="340"/>
        <v>D</v>
      </c>
      <c r="GZ91" s="72" t="str">
        <f t="shared" si="474"/>
        <v/>
      </c>
      <c r="HA91" s="353" t="str">
        <f t="shared" si="341"/>
        <v/>
      </c>
      <c r="HB91" s="73" t="str">
        <f t="shared" si="342"/>
        <v>D</v>
      </c>
      <c r="HC91" s="242" t="str">
        <f t="shared" si="343"/>
        <v/>
      </c>
      <c r="HD91" s="242" t="str">
        <f t="shared" si="344"/>
        <v>D</v>
      </c>
      <c r="HE91" s="242" t="str">
        <f t="shared" si="345"/>
        <v/>
      </c>
      <c r="HF91" s="242" t="str">
        <f t="shared" si="346"/>
        <v/>
      </c>
      <c r="HG91" s="276" t="str">
        <f t="shared" si="347"/>
        <v/>
      </c>
      <c r="HH91" s="242" t="str">
        <f t="shared" si="348"/>
        <v/>
      </c>
      <c r="HI91" s="242" t="str">
        <f t="shared" si="349"/>
        <v/>
      </c>
      <c r="HJ91" s="242" t="str">
        <f t="shared" si="350"/>
        <v/>
      </c>
      <c r="HK91" s="242" t="str">
        <f t="shared" si="351"/>
        <v/>
      </c>
      <c r="HL91" s="353" t="str">
        <f t="shared" si="352"/>
        <v/>
      </c>
      <c r="HM91" s="73" t="str">
        <f t="shared" si="353"/>
        <v>D</v>
      </c>
      <c r="HN91" s="242" t="str">
        <f t="shared" si="354"/>
        <v/>
      </c>
      <c r="HO91" s="242" t="str">
        <f t="shared" si="355"/>
        <v>D</v>
      </c>
      <c r="HP91" s="242" t="str">
        <f t="shared" si="356"/>
        <v/>
      </c>
      <c r="HQ91" s="242" t="str">
        <f t="shared" si="357"/>
        <v/>
      </c>
      <c r="HR91" s="354" t="str">
        <f t="shared" si="358"/>
        <v/>
      </c>
      <c r="HS91" s="302" t="str">
        <f t="shared" si="359"/>
        <v/>
      </c>
      <c r="HT91" s="242" t="str">
        <f t="shared" si="360"/>
        <v/>
      </c>
      <c r="HU91" s="242" t="str">
        <f t="shared" si="361"/>
        <v/>
      </c>
      <c r="HV91" s="242" t="str">
        <f t="shared" si="362"/>
        <v/>
      </c>
      <c r="HW91" s="353" t="str">
        <f t="shared" si="363"/>
        <v/>
      </c>
      <c r="HX91" s="73" t="str">
        <f t="shared" si="364"/>
        <v>S</v>
      </c>
      <c r="HY91" s="242" t="str">
        <f t="shared" si="365"/>
        <v/>
      </c>
      <c r="HZ91" s="242" t="str">
        <f t="shared" si="366"/>
        <v>S</v>
      </c>
      <c r="IA91" s="242" t="str">
        <f t="shared" si="367"/>
        <v/>
      </c>
      <c r="IB91" s="242" t="str">
        <f t="shared" si="368"/>
        <v/>
      </c>
      <c r="IC91" s="242" t="str">
        <f t="shared" si="369"/>
        <v/>
      </c>
      <c r="ID91" s="242" t="str">
        <f t="shared" si="370"/>
        <v/>
      </c>
      <c r="IE91" s="242" t="str">
        <f t="shared" si="371"/>
        <v/>
      </c>
      <c r="IF91" s="242" t="str">
        <f t="shared" si="372"/>
        <v/>
      </c>
      <c r="IG91" s="242" t="str">
        <f t="shared" si="373"/>
        <v/>
      </c>
      <c r="IH91" s="353" t="str">
        <f t="shared" si="374"/>
        <v/>
      </c>
      <c r="II91" s="242" t="str">
        <f t="shared" si="375"/>
        <v>A</v>
      </c>
      <c r="IJ91" s="242" t="str">
        <f t="shared" si="376"/>
        <v>A</v>
      </c>
      <c r="IK91" s="242" t="str">
        <f t="shared" si="377"/>
        <v xml:space="preserve">    </v>
      </c>
      <c r="IL91" s="242" t="str">
        <f t="shared" si="378"/>
        <v xml:space="preserve">    MATHEMATICS</v>
      </c>
      <c r="IM91" s="242" t="str">
        <f t="shared" si="379"/>
        <v xml:space="preserve">    </v>
      </c>
      <c r="IN91" s="242" t="str">
        <f t="shared" si="380"/>
        <v xml:space="preserve">        </v>
      </c>
      <c r="IO91" s="242" t="str">
        <f t="shared" si="381"/>
        <v xml:space="preserve">HINDI COMPULSORY  PHYSICS CHEMISTRY </v>
      </c>
      <c r="IP91" s="242" t="str">
        <f t="shared" si="382"/>
        <v>SUPPL.</v>
      </c>
      <c r="IQ91" s="62">
        <f t="shared" si="475"/>
        <v>898</v>
      </c>
      <c r="IR91" s="68">
        <f t="shared" si="383"/>
        <v>89.8</v>
      </c>
      <c r="IS91" s="242" t="str">
        <f t="shared" si="384"/>
        <v/>
      </c>
      <c r="IT91" s="70" t="str">
        <f t="shared" si="385"/>
        <v/>
      </c>
      <c r="IU91" s="71" t="str" cm="1">
        <f t="array" ref="IU91">IF(IT91="","",SUMPRODUCT((IT91&lt;IT$9:IT$108)/COUNTIF(IT$9:IT$108,IT$9:IT$108)))</f>
        <v/>
      </c>
      <c r="IV91" s="242" t="str">
        <f>IF(OR(IP91="SUPPL.",IP91="RE-EXAM."),'result subject-wise'!AR91,IP91)</f>
        <v/>
      </c>
      <c r="IW91" s="355" t="str">
        <f t="shared" si="386"/>
        <v/>
      </c>
      <c r="IX91" s="356">
        <f t="shared" si="387"/>
        <v>89.8</v>
      </c>
      <c r="IY91" s="242" t="str">
        <f t="shared" si="388"/>
        <v/>
      </c>
      <c r="IZ91" s="240"/>
      <c r="JA91" s="276" t="str">
        <f t="shared" si="476"/>
        <v/>
      </c>
      <c r="JB91" s="357" t="str">
        <f>'full report'!Y2313</f>
        <v/>
      </c>
      <c r="JC91" s="352"/>
      <c r="JD91"/>
    </row>
    <row r="92" spans="1:278" s="276" customFormat="1" ht="13" customHeight="1">
      <c r="A92" s="313" t="str">
        <f>IF(details!A92="","",details!A92)</f>
        <v/>
      </c>
      <c r="B92" s="55" t="str">
        <f>IF(details!B92="","",details!B92)</f>
        <v/>
      </c>
      <c r="C92" s="55" t="str">
        <f>IF(details!C92="","",details!C92)</f>
        <v/>
      </c>
      <c r="D92" s="55" t="str">
        <f>IF(details!D92="","",details!D92)</f>
        <v/>
      </c>
      <c r="E92" s="300">
        <f>IF(details!E92="","",details!E92)</f>
        <v>11184</v>
      </c>
      <c r="F92" s="66" t="str">
        <f>IF(details!F92="","",details!F92)</f>
        <v/>
      </c>
      <c r="G92" s="77" t="str">
        <f>IF(details!G92="","",details!G92)</f>
        <v>A 084</v>
      </c>
      <c r="H92" s="77" t="str">
        <f>IF(details!H92="","",details!H92)</f>
        <v>B 084</v>
      </c>
      <c r="I92" s="77" t="str">
        <f>IF(details!I92="","",details!I92)</f>
        <v>C 084</v>
      </c>
      <c r="J92" s="242">
        <f>IF(details!J92="","",details!J92)</f>
        <v>10</v>
      </c>
      <c r="K92" s="242">
        <f>IF(details!K92="","",details!K92)</f>
        <v>10</v>
      </c>
      <c r="L92" s="242">
        <f>IF(details!L92="","",details!L92)</f>
        <v>8</v>
      </c>
      <c r="M92" s="151">
        <f t="shared" si="389"/>
        <v>28</v>
      </c>
      <c r="N92" s="479">
        <f>IF(details!M92="","",details!M92)</f>
        <v>2</v>
      </c>
      <c r="O92" s="242">
        <f>IF(details!N92="","",details!N92)</f>
        <v>70</v>
      </c>
      <c r="P92" s="151">
        <f t="shared" si="390"/>
        <v>100</v>
      </c>
      <c r="Q92" s="242">
        <f>IF(details!O92="","",details!O92)</f>
        <v>100</v>
      </c>
      <c r="R92" s="298">
        <f t="shared" si="391"/>
        <v>200</v>
      </c>
      <c r="S92" s="310">
        <f t="shared" si="392"/>
        <v>0</v>
      </c>
      <c r="T92" s="61">
        <f t="shared" si="314"/>
        <v>200</v>
      </c>
      <c r="U92" s="310" t="str">
        <f t="shared" si="324"/>
        <v/>
      </c>
      <c r="V92" s="310" t="str">
        <f t="shared" si="315"/>
        <v>P</v>
      </c>
      <c r="W92" s="310" t="str">
        <f t="shared" si="325"/>
        <v>D</v>
      </c>
      <c r="X92" s="242">
        <f>IF(details!P92="","",details!P92)</f>
        <v>10</v>
      </c>
      <c r="Y92" s="242">
        <f>IF(details!Q92="","",details!Q92)</f>
        <v>10</v>
      </c>
      <c r="Z92" s="242">
        <f>IF(details!R92="","",details!R92)</f>
        <v>8</v>
      </c>
      <c r="AA92" s="151">
        <f t="shared" si="393"/>
        <v>28</v>
      </c>
      <c r="AB92" s="479">
        <f>IF(details!S92="","",details!S92)</f>
        <v>2</v>
      </c>
      <c r="AC92" s="242">
        <f>IF(details!T92="","",details!T92)</f>
        <v>70</v>
      </c>
      <c r="AD92" s="151">
        <f t="shared" si="394"/>
        <v>100</v>
      </c>
      <c r="AE92" s="242">
        <f>IF(details!U92="","",details!U92)</f>
        <v>100</v>
      </c>
      <c r="AF92" s="298">
        <f t="shared" si="395"/>
        <v>200</v>
      </c>
      <c r="AG92" s="310">
        <f t="shared" si="396"/>
        <v>0</v>
      </c>
      <c r="AH92" s="61">
        <f t="shared" si="316"/>
        <v>200</v>
      </c>
      <c r="AI92" s="310" t="str">
        <f t="shared" si="326"/>
        <v/>
      </c>
      <c r="AJ92" s="310" t="str">
        <f t="shared" si="397"/>
        <v>P</v>
      </c>
      <c r="AK92" s="310" t="str">
        <f t="shared" si="398"/>
        <v>D</v>
      </c>
      <c r="AL92" s="242" t="str">
        <f>IF(details!V92="","",details!V92)</f>
        <v>b</v>
      </c>
      <c r="AM92" s="83" t="str">
        <f t="shared" si="399"/>
        <v>PHYSICS</v>
      </c>
      <c r="AN92" s="242">
        <f>IF(details!W92="","",details!W92)</f>
        <v>10</v>
      </c>
      <c r="AO92" s="242">
        <f>IF(details!X92="","",details!X92)</f>
        <v>10</v>
      </c>
      <c r="AP92" s="242">
        <f>IF(details!Y92="","",details!Y92)</f>
        <v>9</v>
      </c>
      <c r="AQ92" s="151">
        <f t="shared" si="400"/>
        <v>29</v>
      </c>
      <c r="AR92" s="479">
        <f>IF(details!Z92="","",details!Z92)</f>
        <v>1</v>
      </c>
      <c r="AS92" s="242">
        <f>IF(details!AA92="","",details!AA92)</f>
        <v>30</v>
      </c>
      <c r="AT92" s="242">
        <f>IF(details!AB92="","",details!AB92)</f>
        <v>20</v>
      </c>
      <c r="AU92" s="151">
        <f t="shared" si="401"/>
        <v>50</v>
      </c>
      <c r="AV92" s="482">
        <f t="shared" si="317"/>
        <v>60</v>
      </c>
      <c r="AW92" s="482">
        <f t="shared" si="318"/>
        <v>80</v>
      </c>
      <c r="AX92" s="242">
        <f>IF(details!AC92="","",details!AC92)</f>
        <v>70</v>
      </c>
      <c r="AY92" s="242">
        <f>IF(details!AD92="","",details!AD92)</f>
        <v>30</v>
      </c>
      <c r="AZ92" s="151">
        <f t="shared" si="402"/>
        <v>100</v>
      </c>
      <c r="BA92" s="151">
        <f t="shared" si="403"/>
        <v>130</v>
      </c>
      <c r="BB92" s="151">
        <f t="shared" si="404"/>
        <v>50</v>
      </c>
      <c r="BC92" s="304">
        <f t="shared" si="405"/>
        <v>180</v>
      </c>
      <c r="BD92" s="263">
        <f t="shared" si="319"/>
        <v>0</v>
      </c>
      <c r="BE92" s="310">
        <f t="shared" si="320"/>
        <v>0</v>
      </c>
      <c r="BF92" s="61">
        <f t="shared" si="296"/>
        <v>70</v>
      </c>
      <c r="BG92" s="61">
        <f t="shared" si="406"/>
        <v>30</v>
      </c>
      <c r="BH92" s="61">
        <f t="shared" si="407"/>
        <v>20</v>
      </c>
      <c r="BI92" s="61">
        <f t="shared" si="297"/>
        <v>150</v>
      </c>
      <c r="BJ92" s="61">
        <f t="shared" si="298"/>
        <v>50</v>
      </c>
      <c r="BK92" s="263">
        <f t="shared" si="299"/>
        <v>200</v>
      </c>
      <c r="BL92" s="310" t="str">
        <f t="shared" si="300"/>
        <v/>
      </c>
      <c r="BM92" s="61" t="str">
        <f t="shared" si="301"/>
        <v>P</v>
      </c>
      <c r="BN92" s="61" t="str">
        <f t="shared" si="302"/>
        <v>P</v>
      </c>
      <c r="BO92" s="310" t="str">
        <f t="shared" si="303"/>
        <v>D</v>
      </c>
      <c r="BP92" s="242" t="str">
        <f>IF(details!AE92="","",details!AE92)</f>
        <v>b</v>
      </c>
      <c r="BQ92" s="83" t="str">
        <f t="shared" si="408"/>
        <v>CHEMISTRY</v>
      </c>
      <c r="BR92" s="242">
        <f>IF(details!AF92="","",details!AF92)</f>
        <v>10</v>
      </c>
      <c r="BS92" s="242">
        <f>IF(details!AG92="","",details!AG92)</f>
        <v>10</v>
      </c>
      <c r="BT92" s="242">
        <f>IF(details!AH92="","",details!AH92)</f>
        <v>9</v>
      </c>
      <c r="BU92" s="151">
        <f t="shared" si="409"/>
        <v>29</v>
      </c>
      <c r="BV92" s="479">
        <f>IF(details!AI92="","",details!AI92)</f>
        <v>1</v>
      </c>
      <c r="BW92" s="242">
        <f>IF(details!AJ92="","",details!AJ92)</f>
        <v>50</v>
      </c>
      <c r="BX92" s="242">
        <f>IF(details!AK92="","",details!AK92)</f>
        <v>20</v>
      </c>
      <c r="BY92" s="151">
        <f t="shared" si="410"/>
        <v>70</v>
      </c>
      <c r="BZ92" s="482">
        <f t="shared" si="411"/>
        <v>80</v>
      </c>
      <c r="CA92" s="482">
        <f t="shared" si="412"/>
        <v>100</v>
      </c>
      <c r="CB92" s="242">
        <f>IF(details!AL92="","",details!AL92)</f>
        <v>70</v>
      </c>
      <c r="CC92" s="242">
        <f>IF(details!AM92="","",details!AM92)</f>
        <v>30</v>
      </c>
      <c r="CD92" s="151">
        <f t="shared" si="413"/>
        <v>100</v>
      </c>
      <c r="CE92" s="151">
        <f t="shared" si="414"/>
        <v>150</v>
      </c>
      <c r="CF92" s="151">
        <f t="shared" si="415"/>
        <v>50</v>
      </c>
      <c r="CG92" s="304">
        <f t="shared" si="327"/>
        <v>200</v>
      </c>
      <c r="CH92" s="263">
        <f t="shared" si="304"/>
        <v>0</v>
      </c>
      <c r="CI92" s="310">
        <f t="shared" si="305"/>
        <v>0</v>
      </c>
      <c r="CJ92" s="61">
        <f t="shared" si="306"/>
        <v>70</v>
      </c>
      <c r="CK92" s="61">
        <f t="shared" si="328"/>
        <v>30</v>
      </c>
      <c r="CL92" s="61">
        <f t="shared" si="416"/>
        <v>20</v>
      </c>
      <c r="CM92" s="61">
        <f t="shared" si="307"/>
        <v>150</v>
      </c>
      <c r="CN92" s="61">
        <f t="shared" si="308"/>
        <v>50</v>
      </c>
      <c r="CO92" s="263">
        <f t="shared" si="309"/>
        <v>200</v>
      </c>
      <c r="CP92" s="310" t="str">
        <f t="shared" si="310"/>
        <v/>
      </c>
      <c r="CQ92" s="61" t="str">
        <f t="shared" si="311"/>
        <v>P</v>
      </c>
      <c r="CR92" s="61" t="str">
        <f t="shared" si="312"/>
        <v>P</v>
      </c>
      <c r="CS92" s="310" t="str">
        <f t="shared" si="321"/>
        <v>D</v>
      </c>
      <c r="CT92" s="242" t="str">
        <f>IF(details!AN92="","",details!AN92)</f>
        <v>b</v>
      </c>
      <c r="CU92" s="83" t="str">
        <f t="shared" si="417"/>
        <v>MATHEMATICS</v>
      </c>
      <c r="CV92" s="242">
        <f>IF(details!AO92="","",details!AO92)</f>
        <v>10</v>
      </c>
      <c r="CW92" s="242">
        <f>IF(details!AP92="","",details!AP92)</f>
        <v>10</v>
      </c>
      <c r="CX92" s="242">
        <f>IF(details!AQ92="","",details!AQ92)</f>
        <v>9</v>
      </c>
      <c r="CY92" s="151">
        <f t="shared" si="418"/>
        <v>29</v>
      </c>
      <c r="CZ92" s="479">
        <f>IF(details!AR92="","",details!AR92)</f>
        <v>1</v>
      </c>
      <c r="DA92" s="242">
        <f>IF(details!AS92="","",details!AS92)</f>
        <v>70</v>
      </c>
      <c r="DB92" s="242" t="str">
        <f>IF(details!AT92="","",details!AT92)</f>
        <v/>
      </c>
      <c r="DC92" s="151">
        <f t="shared" si="419"/>
        <v>70</v>
      </c>
      <c r="DD92" s="482">
        <f t="shared" si="420"/>
        <v>100</v>
      </c>
      <c r="DE92" s="482">
        <f t="shared" si="421"/>
        <v>100</v>
      </c>
      <c r="DF92" s="242">
        <f>IF(details!AU92="","",details!AU92)</f>
        <v>18</v>
      </c>
      <c r="DG92" s="242" t="str">
        <f>IF(details!AV92="","",details!AV92)</f>
        <v/>
      </c>
      <c r="DH92" s="151">
        <f t="shared" si="422"/>
        <v>18</v>
      </c>
      <c r="DI92" s="151">
        <f t="shared" si="423"/>
        <v>118</v>
      </c>
      <c r="DJ92" s="151" t="str">
        <f t="shared" si="424"/>
        <v/>
      </c>
      <c r="DK92" s="304">
        <f t="shared" si="425"/>
        <v>118</v>
      </c>
      <c r="DL92" s="263">
        <f t="shared" si="426"/>
        <v>0</v>
      </c>
      <c r="DM92" s="310" t="str">
        <f t="shared" si="427"/>
        <v/>
      </c>
      <c r="DN92" s="61">
        <f t="shared" si="428"/>
        <v>100</v>
      </c>
      <c r="DO92" s="61" t="str">
        <f t="shared" si="322"/>
        <v/>
      </c>
      <c r="DP92" s="61" t="str">
        <f t="shared" si="323"/>
        <v/>
      </c>
      <c r="DQ92" s="61">
        <f t="shared" si="429"/>
        <v>200</v>
      </c>
      <c r="DR92" s="61" t="str">
        <f t="shared" si="430"/>
        <v/>
      </c>
      <c r="DS92" s="263">
        <f t="shared" si="329"/>
        <v>200</v>
      </c>
      <c r="DT92" s="310" t="str">
        <f t="shared" si="431"/>
        <v/>
      </c>
      <c r="DU92" s="61" t="str">
        <f t="shared" si="432"/>
        <v>S</v>
      </c>
      <c r="DV92" s="61" t="str">
        <f t="shared" si="433"/>
        <v/>
      </c>
      <c r="DW92" s="310" t="str">
        <f t="shared" si="434"/>
        <v>S</v>
      </c>
      <c r="DX92" s="61">
        <f t="shared" si="313"/>
        <v>0</v>
      </c>
      <c r="DY92" s="242" t="str">
        <f>IF(details!AW92="","",details!AW92)</f>
        <v>a</v>
      </c>
      <c r="DZ92" s="83" t="str">
        <f t="shared" si="435"/>
        <v>BIOLOGY</v>
      </c>
      <c r="EA92" s="242">
        <f>IF(details!AX92="","",details!AX92)</f>
        <v>10</v>
      </c>
      <c r="EB92" s="242">
        <f>IF(details!AY92="","",details!AY92)</f>
        <v>10</v>
      </c>
      <c r="EC92" s="242">
        <f>IF(details!AZ92="","",details!AZ92)</f>
        <v>10</v>
      </c>
      <c r="ED92" s="151">
        <f t="shared" si="436"/>
        <v>30</v>
      </c>
      <c r="EE92" s="242" t="str">
        <f>IF(details!BA92="","",details!BA92)</f>
        <v/>
      </c>
      <c r="EF92" s="242">
        <f>IF(details!BB92="","",details!BB92)</f>
        <v>50</v>
      </c>
      <c r="EG92" s="242">
        <f>IF(details!BC92="","",details!BC92)</f>
        <v>20</v>
      </c>
      <c r="EH92" s="151">
        <f t="shared" si="437"/>
        <v>70</v>
      </c>
      <c r="EI92" s="482">
        <f t="shared" si="438"/>
        <v>80</v>
      </c>
      <c r="EJ92" s="482">
        <f t="shared" si="439"/>
        <v>100</v>
      </c>
      <c r="EK92" s="242">
        <f>IF(details!BD92="","",details!BD92)</f>
        <v>70</v>
      </c>
      <c r="EL92" s="242">
        <f>IF(details!BE92="","",details!BE92)</f>
        <v>30</v>
      </c>
      <c r="EM92" s="151">
        <f t="shared" si="440"/>
        <v>100</v>
      </c>
      <c r="EN92" s="151">
        <f t="shared" si="441"/>
        <v>150</v>
      </c>
      <c r="EO92" s="151">
        <f t="shared" si="442"/>
        <v>50</v>
      </c>
      <c r="EP92" s="304">
        <f t="shared" si="443"/>
        <v>200</v>
      </c>
      <c r="EQ92" s="263">
        <f t="shared" si="444"/>
        <v>0</v>
      </c>
      <c r="ER92" s="310">
        <f t="shared" si="445"/>
        <v>0</v>
      </c>
      <c r="ES92" s="61">
        <f t="shared" si="446"/>
        <v>70</v>
      </c>
      <c r="ET92" s="61">
        <f t="shared" si="447"/>
        <v>30</v>
      </c>
      <c r="EU92" s="61">
        <f t="shared" si="448"/>
        <v>20</v>
      </c>
      <c r="EV92" s="61">
        <f t="shared" si="449"/>
        <v>150</v>
      </c>
      <c r="EW92" s="61">
        <f t="shared" si="450"/>
        <v>50</v>
      </c>
      <c r="EX92" s="263">
        <f t="shared" si="451"/>
        <v>200</v>
      </c>
      <c r="EY92" s="310"/>
      <c r="EZ92" s="61" t="str">
        <f t="shared" si="452"/>
        <v>P</v>
      </c>
      <c r="FA92" s="61" t="str">
        <f t="shared" si="453"/>
        <v>P</v>
      </c>
      <c r="FB92" s="310" t="str">
        <f t="shared" si="454"/>
        <v>I</v>
      </c>
      <c r="FC92" s="242">
        <f>IF(details!BF92="","",details!BF92)</f>
        <v>10</v>
      </c>
      <c r="FD92" s="242">
        <f>IF(details!BG92="","",details!BG92)</f>
        <v>10</v>
      </c>
      <c r="FE92" s="242">
        <f>IF(details!BH92="","",details!BH92)</f>
        <v>10</v>
      </c>
      <c r="FF92" s="151">
        <f t="shared" si="455"/>
        <v>30</v>
      </c>
      <c r="FG92" s="242">
        <f>IF(details!BI92="","",details!BI92)</f>
        <v>70</v>
      </c>
      <c r="FH92" s="151">
        <f t="shared" si="456"/>
        <v>100</v>
      </c>
      <c r="FI92" s="242">
        <f>IF(details!BJ92="","",details!BJ92)</f>
        <v>100</v>
      </c>
      <c r="FJ92" s="298">
        <f t="shared" si="457"/>
        <v>200</v>
      </c>
      <c r="FK92" s="310">
        <f t="shared" si="458"/>
        <v>0</v>
      </c>
      <c r="FL92" s="310">
        <f t="shared" si="459"/>
        <v>0</v>
      </c>
      <c r="FM92" s="61">
        <f t="shared" si="460"/>
        <v>200</v>
      </c>
      <c r="FN92" s="310" t="str">
        <f t="shared" si="461"/>
        <v/>
      </c>
      <c r="FO92" s="310" t="str">
        <f t="shared" si="330"/>
        <v>A</v>
      </c>
      <c r="FP92" s="242">
        <f>IF(details!BK92="","",details!BK92)</f>
        <v>30</v>
      </c>
      <c r="FQ92" s="242">
        <f>IF(details!BL92="","",details!BL92)</f>
        <v>30</v>
      </c>
      <c r="FR92" s="242">
        <f>IF(details!BM92="","",details!BM92)</f>
        <v>40</v>
      </c>
      <c r="FS92" s="298">
        <f t="shared" si="462"/>
        <v>100</v>
      </c>
      <c r="FT92" s="310">
        <f t="shared" si="463"/>
        <v>0</v>
      </c>
      <c r="FU92" s="310">
        <f t="shared" si="464"/>
        <v>0</v>
      </c>
      <c r="FV92" s="61">
        <f t="shared" si="465"/>
        <v>100</v>
      </c>
      <c r="FW92" s="310" t="str">
        <f t="shared" si="466"/>
        <v/>
      </c>
      <c r="FX92" s="310" t="str">
        <f t="shared" si="331"/>
        <v>A</v>
      </c>
      <c r="FY92" s="310" t="str">
        <f t="shared" si="332"/>
        <v>D</v>
      </c>
      <c r="FZ92" s="310" t="str">
        <f t="shared" si="333"/>
        <v>D</v>
      </c>
      <c r="GA92" s="310" t="str">
        <f t="shared" si="334"/>
        <v>D</v>
      </c>
      <c r="GB92" s="310" t="str">
        <f t="shared" si="335"/>
        <v>D</v>
      </c>
      <c r="GC92" s="310" t="str">
        <f t="shared" si="336"/>
        <v>S</v>
      </c>
      <c r="GD92" s="310">
        <f t="shared" si="467"/>
        <v>0</v>
      </c>
      <c r="GE92" s="310">
        <f t="shared" si="468"/>
        <v>1</v>
      </c>
      <c r="GF92" s="310">
        <f t="shared" si="469"/>
        <v>0</v>
      </c>
      <c r="GG92" s="310">
        <f t="shared" si="470"/>
        <v>0</v>
      </c>
      <c r="GH92" s="310">
        <f t="shared" si="471"/>
        <v>0</v>
      </c>
      <c r="GI92" s="310" t="str">
        <f t="shared" si="472"/>
        <v/>
      </c>
      <c r="GJ92" s="69" t="str">
        <f t="shared" si="337"/>
        <v>SUPPL.</v>
      </c>
      <c r="GK92" s="63">
        <f>IF(details!CC92="","",details!CC92)</f>
        <v>34</v>
      </c>
      <c r="GL92" s="64" t="str">
        <f>IF(details!CD92="","",details!CD92)</f>
        <v/>
      </c>
      <c r="GM92" s="63">
        <f>IF(details!CK92="","",details!CK92)</f>
        <v>24</v>
      </c>
      <c r="GN92" s="64" t="str">
        <f>IF(details!CL92="","",details!CL92)</f>
        <v/>
      </c>
      <c r="GO92" s="63" t="str">
        <f>IF(details!CS92="","",details!CS92)</f>
        <v/>
      </c>
      <c r="GP92" s="64">
        <f>IF(details!CT92="","",details!CT92)</f>
        <v>130</v>
      </c>
      <c r="GQ92" s="63" t="str">
        <f>IF(details!DA92="","",details!DA92)</f>
        <v/>
      </c>
      <c r="GR92" s="64">
        <f>IF(details!DB92="","",details!DB92)</f>
        <v>264</v>
      </c>
      <c r="GS92" s="63" t="str">
        <f>IF(details!DI92="","",details!DI92)</f>
        <v/>
      </c>
      <c r="GT92" s="64">
        <f>IF(details!DJ92="","",details!DJ92)</f>
        <v>362</v>
      </c>
      <c r="GU92" s="274" t="str">
        <f t="shared" si="477"/>
        <v/>
      </c>
      <c r="GV92" s="242" t="str">
        <f t="shared" si="338"/>
        <v>D</v>
      </c>
      <c r="GW92" s="242" t="str">
        <f t="shared" si="473"/>
        <v/>
      </c>
      <c r="GX92" s="353" t="str">
        <f t="shared" si="339"/>
        <v/>
      </c>
      <c r="GY92" s="242" t="str">
        <f t="shared" si="340"/>
        <v>D</v>
      </c>
      <c r="GZ92" s="72" t="str">
        <f t="shared" si="474"/>
        <v/>
      </c>
      <c r="HA92" s="353" t="str">
        <f t="shared" si="341"/>
        <v/>
      </c>
      <c r="HB92" s="73" t="str">
        <f t="shared" si="342"/>
        <v>D</v>
      </c>
      <c r="HC92" s="242" t="str">
        <f t="shared" si="343"/>
        <v/>
      </c>
      <c r="HD92" s="242" t="str">
        <f t="shared" si="344"/>
        <v>D</v>
      </c>
      <c r="HE92" s="242" t="str">
        <f t="shared" si="345"/>
        <v/>
      </c>
      <c r="HF92" s="242" t="str">
        <f t="shared" si="346"/>
        <v/>
      </c>
      <c r="HG92" s="276" t="str">
        <f t="shared" si="347"/>
        <v/>
      </c>
      <c r="HH92" s="242" t="str">
        <f t="shared" si="348"/>
        <v/>
      </c>
      <c r="HI92" s="242" t="str">
        <f t="shared" si="349"/>
        <v/>
      </c>
      <c r="HJ92" s="242" t="str">
        <f t="shared" si="350"/>
        <v/>
      </c>
      <c r="HK92" s="242" t="str">
        <f t="shared" si="351"/>
        <v/>
      </c>
      <c r="HL92" s="353" t="str">
        <f t="shared" si="352"/>
        <v/>
      </c>
      <c r="HM92" s="73" t="str">
        <f t="shared" si="353"/>
        <v>D</v>
      </c>
      <c r="HN92" s="242" t="str">
        <f t="shared" si="354"/>
        <v/>
      </c>
      <c r="HO92" s="242" t="str">
        <f t="shared" si="355"/>
        <v>D</v>
      </c>
      <c r="HP92" s="242" t="str">
        <f t="shared" si="356"/>
        <v/>
      </c>
      <c r="HQ92" s="242" t="str">
        <f t="shared" si="357"/>
        <v/>
      </c>
      <c r="HR92" s="354" t="str">
        <f t="shared" si="358"/>
        <v/>
      </c>
      <c r="HS92" s="302" t="str">
        <f t="shared" si="359"/>
        <v/>
      </c>
      <c r="HT92" s="242" t="str">
        <f t="shared" si="360"/>
        <v/>
      </c>
      <c r="HU92" s="242" t="str">
        <f t="shared" si="361"/>
        <v/>
      </c>
      <c r="HV92" s="242" t="str">
        <f t="shared" si="362"/>
        <v/>
      </c>
      <c r="HW92" s="353" t="str">
        <f t="shared" si="363"/>
        <v/>
      </c>
      <c r="HX92" s="73" t="str">
        <f t="shared" si="364"/>
        <v>S</v>
      </c>
      <c r="HY92" s="242" t="str">
        <f t="shared" si="365"/>
        <v/>
      </c>
      <c r="HZ92" s="242" t="str">
        <f t="shared" si="366"/>
        <v>S</v>
      </c>
      <c r="IA92" s="242" t="str">
        <f t="shared" si="367"/>
        <v/>
      </c>
      <c r="IB92" s="242" t="str">
        <f t="shared" si="368"/>
        <v/>
      </c>
      <c r="IC92" s="242" t="str">
        <f t="shared" si="369"/>
        <v/>
      </c>
      <c r="ID92" s="242" t="str">
        <f t="shared" si="370"/>
        <v/>
      </c>
      <c r="IE92" s="242" t="str">
        <f t="shared" si="371"/>
        <v/>
      </c>
      <c r="IF92" s="242" t="str">
        <f t="shared" si="372"/>
        <v/>
      </c>
      <c r="IG92" s="242" t="str">
        <f t="shared" si="373"/>
        <v/>
      </c>
      <c r="IH92" s="353" t="str">
        <f t="shared" si="374"/>
        <v/>
      </c>
      <c r="II92" s="242" t="str">
        <f t="shared" si="375"/>
        <v>A</v>
      </c>
      <c r="IJ92" s="242" t="str">
        <f t="shared" si="376"/>
        <v>A</v>
      </c>
      <c r="IK92" s="242" t="str">
        <f t="shared" si="377"/>
        <v xml:space="preserve">    </v>
      </c>
      <c r="IL92" s="242" t="str">
        <f t="shared" si="378"/>
        <v xml:space="preserve">    MATHEMATICS</v>
      </c>
      <c r="IM92" s="242" t="str">
        <f t="shared" si="379"/>
        <v xml:space="preserve">    </v>
      </c>
      <c r="IN92" s="242" t="str">
        <f t="shared" si="380"/>
        <v xml:space="preserve">        </v>
      </c>
      <c r="IO92" s="242" t="str">
        <f t="shared" si="381"/>
        <v xml:space="preserve">HINDI COMPULSORY  PHYSICS CHEMISTRY </v>
      </c>
      <c r="IP92" s="242" t="str">
        <f t="shared" si="382"/>
        <v>SUPPL.</v>
      </c>
      <c r="IQ92" s="62">
        <f t="shared" si="475"/>
        <v>898</v>
      </c>
      <c r="IR92" s="68">
        <f t="shared" si="383"/>
        <v>89.8</v>
      </c>
      <c r="IS92" s="242" t="str">
        <f t="shared" si="384"/>
        <v/>
      </c>
      <c r="IT92" s="70" t="str">
        <f t="shared" si="385"/>
        <v/>
      </c>
      <c r="IU92" s="71" t="str" cm="1">
        <f t="array" ref="IU92">IF(IT92="","",SUMPRODUCT((IT92&lt;IT$9:IT$108)/COUNTIF(IT$9:IT$108,IT$9:IT$108)))</f>
        <v/>
      </c>
      <c r="IV92" s="242" t="str">
        <f>IF(OR(IP92="SUPPL.",IP92="RE-EXAM."),'result subject-wise'!AR92,IP92)</f>
        <v/>
      </c>
      <c r="IW92" s="355" t="str">
        <f t="shared" si="386"/>
        <v/>
      </c>
      <c r="IX92" s="356">
        <f t="shared" si="387"/>
        <v>89.8</v>
      </c>
      <c r="IY92" s="242" t="str">
        <f t="shared" si="388"/>
        <v/>
      </c>
      <c r="IZ92" s="240"/>
      <c r="JA92" s="276" t="str">
        <f t="shared" si="476"/>
        <v/>
      </c>
      <c r="JB92" s="357" t="str">
        <f>'full report'!Y2341</f>
        <v/>
      </c>
      <c r="JC92" s="352"/>
      <c r="JD92"/>
    </row>
    <row r="93" spans="1:278" s="276" customFormat="1" ht="13" customHeight="1">
      <c r="A93" s="313" t="str">
        <f>IF(details!A93="","",details!A93)</f>
        <v/>
      </c>
      <c r="B93" s="55" t="str">
        <f>IF(details!B93="","",details!B93)</f>
        <v/>
      </c>
      <c r="C93" s="55" t="str">
        <f>IF(details!C93="","",details!C93)</f>
        <v/>
      </c>
      <c r="D93" s="55" t="str">
        <f>IF(details!D93="","",details!D93)</f>
        <v/>
      </c>
      <c r="E93" s="300">
        <f>IF(details!E93="","",details!E93)</f>
        <v>11185</v>
      </c>
      <c r="F93" s="66" t="str">
        <f>IF(details!F93="","",details!F93)</f>
        <v/>
      </c>
      <c r="G93" s="77" t="str">
        <f>IF(details!G93="","",details!G93)</f>
        <v>A 085</v>
      </c>
      <c r="H93" s="77" t="str">
        <f>IF(details!H93="","",details!H93)</f>
        <v>B 085</v>
      </c>
      <c r="I93" s="77" t="str">
        <f>IF(details!I93="","",details!I93)</f>
        <v>C 085</v>
      </c>
      <c r="J93" s="242">
        <f>IF(details!J93="","",details!J93)</f>
        <v>10</v>
      </c>
      <c r="K93" s="242">
        <f>IF(details!K93="","",details!K93)</f>
        <v>10</v>
      </c>
      <c r="L93" s="242">
        <f>IF(details!L93="","",details!L93)</f>
        <v>8</v>
      </c>
      <c r="M93" s="151">
        <f t="shared" si="389"/>
        <v>28</v>
      </c>
      <c r="N93" s="479">
        <f>IF(details!M93="","",details!M93)</f>
        <v>2</v>
      </c>
      <c r="O93" s="242">
        <f>IF(details!N93="","",details!N93)</f>
        <v>70</v>
      </c>
      <c r="P93" s="151">
        <f t="shared" si="390"/>
        <v>100</v>
      </c>
      <c r="Q93" s="242">
        <f>IF(details!O93="","",details!O93)</f>
        <v>100</v>
      </c>
      <c r="R93" s="298">
        <f t="shared" si="391"/>
        <v>200</v>
      </c>
      <c r="S93" s="310">
        <f t="shared" si="392"/>
        <v>0</v>
      </c>
      <c r="T93" s="61">
        <f t="shared" si="314"/>
        <v>200</v>
      </c>
      <c r="U93" s="310" t="str">
        <f t="shared" si="324"/>
        <v/>
      </c>
      <c r="V93" s="310" t="str">
        <f t="shared" si="315"/>
        <v>P</v>
      </c>
      <c r="W93" s="310" t="str">
        <f t="shared" si="325"/>
        <v>D</v>
      </c>
      <c r="X93" s="242">
        <f>IF(details!P93="","",details!P93)</f>
        <v>10</v>
      </c>
      <c r="Y93" s="242">
        <f>IF(details!Q93="","",details!Q93)</f>
        <v>10</v>
      </c>
      <c r="Z93" s="242">
        <f>IF(details!R93="","",details!R93)</f>
        <v>8</v>
      </c>
      <c r="AA93" s="151">
        <f t="shared" si="393"/>
        <v>28</v>
      </c>
      <c r="AB93" s="479">
        <f>IF(details!S93="","",details!S93)</f>
        <v>2</v>
      </c>
      <c r="AC93" s="242">
        <f>IF(details!T93="","",details!T93)</f>
        <v>70</v>
      </c>
      <c r="AD93" s="151">
        <f t="shared" si="394"/>
        <v>100</v>
      </c>
      <c r="AE93" s="242">
        <f>IF(details!U93="","",details!U93)</f>
        <v>100</v>
      </c>
      <c r="AF93" s="298">
        <f t="shared" si="395"/>
        <v>200</v>
      </c>
      <c r="AG93" s="310">
        <f t="shared" si="396"/>
        <v>0</v>
      </c>
      <c r="AH93" s="61">
        <f t="shared" si="316"/>
        <v>200</v>
      </c>
      <c r="AI93" s="310" t="str">
        <f t="shared" si="326"/>
        <v/>
      </c>
      <c r="AJ93" s="310" t="str">
        <f t="shared" si="397"/>
        <v>P</v>
      </c>
      <c r="AK93" s="310" t="str">
        <f t="shared" si="398"/>
        <v>D</v>
      </c>
      <c r="AL93" s="242" t="str">
        <f>IF(details!V93="","",details!V93)</f>
        <v>b</v>
      </c>
      <c r="AM93" s="83" t="str">
        <f t="shared" si="399"/>
        <v>PHYSICS</v>
      </c>
      <c r="AN93" s="242">
        <f>IF(details!W93="","",details!W93)</f>
        <v>10</v>
      </c>
      <c r="AO93" s="242">
        <f>IF(details!X93="","",details!X93)</f>
        <v>10</v>
      </c>
      <c r="AP93" s="242">
        <f>IF(details!Y93="","",details!Y93)</f>
        <v>9</v>
      </c>
      <c r="AQ93" s="151">
        <f t="shared" si="400"/>
        <v>29</v>
      </c>
      <c r="AR93" s="479">
        <f>IF(details!Z93="","",details!Z93)</f>
        <v>1</v>
      </c>
      <c r="AS93" s="242">
        <f>IF(details!AA93="","",details!AA93)</f>
        <v>30</v>
      </c>
      <c r="AT93" s="242">
        <f>IF(details!AB93="","",details!AB93)</f>
        <v>20</v>
      </c>
      <c r="AU93" s="151">
        <f t="shared" si="401"/>
        <v>50</v>
      </c>
      <c r="AV93" s="482">
        <f t="shared" si="317"/>
        <v>60</v>
      </c>
      <c r="AW93" s="482">
        <f t="shared" si="318"/>
        <v>80</v>
      </c>
      <c r="AX93" s="242">
        <f>IF(details!AC93="","",details!AC93)</f>
        <v>70</v>
      </c>
      <c r="AY93" s="242">
        <f>IF(details!AD93="","",details!AD93)</f>
        <v>30</v>
      </c>
      <c r="AZ93" s="151">
        <f t="shared" si="402"/>
        <v>100</v>
      </c>
      <c r="BA93" s="151">
        <f t="shared" si="403"/>
        <v>130</v>
      </c>
      <c r="BB93" s="151">
        <f t="shared" si="404"/>
        <v>50</v>
      </c>
      <c r="BC93" s="304">
        <f t="shared" si="405"/>
        <v>180</v>
      </c>
      <c r="BD93" s="263">
        <f t="shared" si="319"/>
        <v>0</v>
      </c>
      <c r="BE93" s="310">
        <f t="shared" si="320"/>
        <v>0</v>
      </c>
      <c r="BF93" s="61">
        <f t="shared" si="296"/>
        <v>70</v>
      </c>
      <c r="BG93" s="61">
        <f t="shared" si="406"/>
        <v>30</v>
      </c>
      <c r="BH93" s="61">
        <f t="shared" si="407"/>
        <v>20</v>
      </c>
      <c r="BI93" s="61">
        <f t="shared" si="297"/>
        <v>150</v>
      </c>
      <c r="BJ93" s="61">
        <f t="shared" si="298"/>
        <v>50</v>
      </c>
      <c r="BK93" s="263">
        <f t="shared" si="299"/>
        <v>200</v>
      </c>
      <c r="BL93" s="310" t="str">
        <f t="shared" si="300"/>
        <v/>
      </c>
      <c r="BM93" s="61" t="str">
        <f t="shared" si="301"/>
        <v>P</v>
      </c>
      <c r="BN93" s="61" t="str">
        <f t="shared" si="302"/>
        <v>P</v>
      </c>
      <c r="BO93" s="310" t="str">
        <f t="shared" si="303"/>
        <v>D</v>
      </c>
      <c r="BP93" s="242" t="str">
        <f>IF(details!AE93="","",details!AE93)</f>
        <v>b</v>
      </c>
      <c r="BQ93" s="83" t="str">
        <f t="shared" si="408"/>
        <v>CHEMISTRY</v>
      </c>
      <c r="BR93" s="242">
        <f>IF(details!AF93="","",details!AF93)</f>
        <v>10</v>
      </c>
      <c r="BS93" s="242">
        <f>IF(details!AG93="","",details!AG93)</f>
        <v>10</v>
      </c>
      <c r="BT93" s="242">
        <f>IF(details!AH93="","",details!AH93)</f>
        <v>9</v>
      </c>
      <c r="BU93" s="151">
        <f t="shared" si="409"/>
        <v>29</v>
      </c>
      <c r="BV93" s="479">
        <f>IF(details!AI93="","",details!AI93)</f>
        <v>1</v>
      </c>
      <c r="BW93" s="242">
        <f>IF(details!AJ93="","",details!AJ93)</f>
        <v>50</v>
      </c>
      <c r="BX93" s="242">
        <f>IF(details!AK93="","",details!AK93)</f>
        <v>20</v>
      </c>
      <c r="BY93" s="151">
        <f t="shared" si="410"/>
        <v>70</v>
      </c>
      <c r="BZ93" s="482">
        <f t="shared" si="411"/>
        <v>80</v>
      </c>
      <c r="CA93" s="482">
        <f t="shared" si="412"/>
        <v>100</v>
      </c>
      <c r="CB93" s="242">
        <f>IF(details!AL93="","",details!AL93)</f>
        <v>70</v>
      </c>
      <c r="CC93" s="242">
        <f>IF(details!AM93="","",details!AM93)</f>
        <v>30</v>
      </c>
      <c r="CD93" s="151">
        <f t="shared" si="413"/>
        <v>100</v>
      </c>
      <c r="CE93" s="151">
        <f t="shared" si="414"/>
        <v>150</v>
      </c>
      <c r="CF93" s="151">
        <f t="shared" si="415"/>
        <v>50</v>
      </c>
      <c r="CG93" s="304">
        <f t="shared" si="327"/>
        <v>200</v>
      </c>
      <c r="CH93" s="263">
        <f t="shared" si="304"/>
        <v>0</v>
      </c>
      <c r="CI93" s="310">
        <f t="shared" si="305"/>
        <v>0</v>
      </c>
      <c r="CJ93" s="61">
        <f t="shared" si="306"/>
        <v>70</v>
      </c>
      <c r="CK93" s="61">
        <f t="shared" si="328"/>
        <v>30</v>
      </c>
      <c r="CL93" s="61">
        <f t="shared" si="416"/>
        <v>20</v>
      </c>
      <c r="CM93" s="61">
        <f t="shared" si="307"/>
        <v>150</v>
      </c>
      <c r="CN93" s="61">
        <f t="shared" si="308"/>
        <v>50</v>
      </c>
      <c r="CO93" s="263">
        <f t="shared" si="309"/>
        <v>200</v>
      </c>
      <c r="CP93" s="310" t="str">
        <f t="shared" si="310"/>
        <v/>
      </c>
      <c r="CQ93" s="61" t="str">
        <f t="shared" si="311"/>
        <v>P</v>
      </c>
      <c r="CR93" s="61" t="str">
        <f t="shared" si="312"/>
        <v>P</v>
      </c>
      <c r="CS93" s="310" t="str">
        <f t="shared" si="321"/>
        <v>D</v>
      </c>
      <c r="CT93" s="242" t="str">
        <f>IF(details!AN93="","",details!AN93)</f>
        <v>b</v>
      </c>
      <c r="CU93" s="83" t="str">
        <f t="shared" si="417"/>
        <v>MATHEMATICS</v>
      </c>
      <c r="CV93" s="242">
        <f>IF(details!AO93="","",details!AO93)</f>
        <v>10</v>
      </c>
      <c r="CW93" s="242">
        <f>IF(details!AP93="","",details!AP93)</f>
        <v>10</v>
      </c>
      <c r="CX93" s="242">
        <f>IF(details!AQ93="","",details!AQ93)</f>
        <v>9</v>
      </c>
      <c r="CY93" s="151">
        <f t="shared" si="418"/>
        <v>29</v>
      </c>
      <c r="CZ93" s="479">
        <f>IF(details!AR93="","",details!AR93)</f>
        <v>1</v>
      </c>
      <c r="DA93" s="242">
        <f>IF(details!AS93="","",details!AS93)</f>
        <v>70</v>
      </c>
      <c r="DB93" s="242" t="str">
        <f>IF(details!AT93="","",details!AT93)</f>
        <v/>
      </c>
      <c r="DC93" s="151">
        <f t="shared" si="419"/>
        <v>70</v>
      </c>
      <c r="DD93" s="482">
        <f t="shared" si="420"/>
        <v>100</v>
      </c>
      <c r="DE93" s="482">
        <f t="shared" si="421"/>
        <v>100</v>
      </c>
      <c r="DF93" s="242">
        <f>IF(details!AU93="","",details!AU93)</f>
        <v>18</v>
      </c>
      <c r="DG93" s="242" t="str">
        <f>IF(details!AV93="","",details!AV93)</f>
        <v/>
      </c>
      <c r="DH93" s="151">
        <f t="shared" si="422"/>
        <v>18</v>
      </c>
      <c r="DI93" s="151">
        <f t="shared" si="423"/>
        <v>118</v>
      </c>
      <c r="DJ93" s="151" t="str">
        <f t="shared" si="424"/>
        <v/>
      </c>
      <c r="DK93" s="304">
        <f t="shared" si="425"/>
        <v>118</v>
      </c>
      <c r="DL93" s="263">
        <f t="shared" si="426"/>
        <v>0</v>
      </c>
      <c r="DM93" s="310" t="str">
        <f t="shared" si="427"/>
        <v/>
      </c>
      <c r="DN93" s="61">
        <f t="shared" si="428"/>
        <v>100</v>
      </c>
      <c r="DO93" s="61" t="str">
        <f t="shared" si="322"/>
        <v/>
      </c>
      <c r="DP93" s="61" t="str">
        <f t="shared" si="323"/>
        <v/>
      </c>
      <c r="DQ93" s="61">
        <f t="shared" si="429"/>
        <v>200</v>
      </c>
      <c r="DR93" s="61" t="str">
        <f t="shared" si="430"/>
        <v/>
      </c>
      <c r="DS93" s="263">
        <f t="shared" si="329"/>
        <v>200</v>
      </c>
      <c r="DT93" s="310" t="str">
        <f t="shared" si="431"/>
        <v/>
      </c>
      <c r="DU93" s="61" t="str">
        <f t="shared" si="432"/>
        <v>S</v>
      </c>
      <c r="DV93" s="61" t="str">
        <f t="shared" si="433"/>
        <v/>
      </c>
      <c r="DW93" s="310" t="str">
        <f t="shared" si="434"/>
        <v>S</v>
      </c>
      <c r="DX93" s="61">
        <f t="shared" si="313"/>
        <v>0</v>
      </c>
      <c r="DY93" s="242" t="str">
        <f>IF(details!AW93="","",details!AW93)</f>
        <v>a</v>
      </c>
      <c r="DZ93" s="83" t="str">
        <f t="shared" si="435"/>
        <v>BIOLOGY</v>
      </c>
      <c r="EA93" s="242">
        <f>IF(details!AX93="","",details!AX93)</f>
        <v>10</v>
      </c>
      <c r="EB93" s="242">
        <f>IF(details!AY93="","",details!AY93)</f>
        <v>10</v>
      </c>
      <c r="EC93" s="242">
        <f>IF(details!AZ93="","",details!AZ93)</f>
        <v>10</v>
      </c>
      <c r="ED93" s="151">
        <f t="shared" si="436"/>
        <v>30</v>
      </c>
      <c r="EE93" s="242" t="str">
        <f>IF(details!BA93="","",details!BA93)</f>
        <v/>
      </c>
      <c r="EF93" s="242">
        <f>IF(details!BB93="","",details!BB93)</f>
        <v>50</v>
      </c>
      <c r="EG93" s="242">
        <f>IF(details!BC93="","",details!BC93)</f>
        <v>20</v>
      </c>
      <c r="EH93" s="151">
        <f t="shared" si="437"/>
        <v>70</v>
      </c>
      <c r="EI93" s="482">
        <f t="shared" si="438"/>
        <v>80</v>
      </c>
      <c r="EJ93" s="482">
        <f t="shared" si="439"/>
        <v>100</v>
      </c>
      <c r="EK93" s="242">
        <f>IF(details!BD93="","",details!BD93)</f>
        <v>70</v>
      </c>
      <c r="EL93" s="242">
        <f>IF(details!BE93="","",details!BE93)</f>
        <v>30</v>
      </c>
      <c r="EM93" s="151">
        <f t="shared" si="440"/>
        <v>100</v>
      </c>
      <c r="EN93" s="151">
        <f t="shared" si="441"/>
        <v>150</v>
      </c>
      <c r="EO93" s="151">
        <f t="shared" si="442"/>
        <v>50</v>
      </c>
      <c r="EP93" s="304">
        <f t="shared" si="443"/>
        <v>200</v>
      </c>
      <c r="EQ93" s="263">
        <f t="shared" si="444"/>
        <v>0</v>
      </c>
      <c r="ER93" s="310">
        <f t="shared" si="445"/>
        <v>0</v>
      </c>
      <c r="ES93" s="61">
        <f t="shared" si="446"/>
        <v>70</v>
      </c>
      <c r="ET93" s="61">
        <f t="shared" si="447"/>
        <v>30</v>
      </c>
      <c r="EU93" s="61">
        <f t="shared" si="448"/>
        <v>20</v>
      </c>
      <c r="EV93" s="61">
        <f t="shared" si="449"/>
        <v>150</v>
      </c>
      <c r="EW93" s="61">
        <f t="shared" si="450"/>
        <v>50</v>
      </c>
      <c r="EX93" s="263">
        <f t="shared" si="451"/>
        <v>200</v>
      </c>
      <c r="EY93" s="310"/>
      <c r="EZ93" s="61" t="str">
        <f t="shared" si="452"/>
        <v>P</v>
      </c>
      <c r="FA93" s="61" t="str">
        <f t="shared" si="453"/>
        <v>P</v>
      </c>
      <c r="FB93" s="310" t="str">
        <f t="shared" si="454"/>
        <v>I</v>
      </c>
      <c r="FC93" s="242">
        <f>IF(details!BF93="","",details!BF93)</f>
        <v>10</v>
      </c>
      <c r="FD93" s="242">
        <f>IF(details!BG93="","",details!BG93)</f>
        <v>10</v>
      </c>
      <c r="FE93" s="242">
        <f>IF(details!BH93="","",details!BH93)</f>
        <v>10</v>
      </c>
      <c r="FF93" s="151">
        <f t="shared" si="455"/>
        <v>30</v>
      </c>
      <c r="FG93" s="242">
        <f>IF(details!BI93="","",details!BI93)</f>
        <v>70</v>
      </c>
      <c r="FH93" s="151">
        <f t="shared" si="456"/>
        <v>100</v>
      </c>
      <c r="FI93" s="242">
        <f>IF(details!BJ93="","",details!BJ93)</f>
        <v>100</v>
      </c>
      <c r="FJ93" s="298">
        <f t="shared" si="457"/>
        <v>200</v>
      </c>
      <c r="FK93" s="310">
        <f t="shared" si="458"/>
        <v>0</v>
      </c>
      <c r="FL93" s="310">
        <f t="shared" si="459"/>
        <v>0</v>
      </c>
      <c r="FM93" s="61">
        <f t="shared" si="460"/>
        <v>200</v>
      </c>
      <c r="FN93" s="310" t="str">
        <f t="shared" si="461"/>
        <v/>
      </c>
      <c r="FO93" s="310" t="str">
        <f t="shared" si="330"/>
        <v>A</v>
      </c>
      <c r="FP93" s="242">
        <f>IF(details!BK93="","",details!BK93)</f>
        <v>30</v>
      </c>
      <c r="FQ93" s="242">
        <f>IF(details!BL93="","",details!BL93)</f>
        <v>30</v>
      </c>
      <c r="FR93" s="242">
        <f>IF(details!BM93="","",details!BM93)</f>
        <v>40</v>
      </c>
      <c r="FS93" s="298">
        <f t="shared" si="462"/>
        <v>100</v>
      </c>
      <c r="FT93" s="310">
        <f t="shared" si="463"/>
        <v>0</v>
      </c>
      <c r="FU93" s="310">
        <f t="shared" si="464"/>
        <v>0</v>
      </c>
      <c r="FV93" s="61">
        <f t="shared" si="465"/>
        <v>100</v>
      </c>
      <c r="FW93" s="310" t="str">
        <f t="shared" si="466"/>
        <v/>
      </c>
      <c r="FX93" s="310" t="str">
        <f t="shared" si="331"/>
        <v>A</v>
      </c>
      <c r="FY93" s="310" t="str">
        <f t="shared" si="332"/>
        <v>D</v>
      </c>
      <c r="FZ93" s="310" t="str">
        <f t="shared" si="333"/>
        <v>D</v>
      </c>
      <c r="GA93" s="310" t="str">
        <f t="shared" si="334"/>
        <v>D</v>
      </c>
      <c r="GB93" s="310" t="str">
        <f t="shared" si="335"/>
        <v>D</v>
      </c>
      <c r="GC93" s="310" t="str">
        <f t="shared" si="336"/>
        <v>S</v>
      </c>
      <c r="GD93" s="310">
        <f t="shared" si="467"/>
        <v>0</v>
      </c>
      <c r="GE93" s="310">
        <f t="shared" si="468"/>
        <v>1</v>
      </c>
      <c r="GF93" s="310">
        <f t="shared" si="469"/>
        <v>0</v>
      </c>
      <c r="GG93" s="310">
        <f t="shared" si="470"/>
        <v>0</v>
      </c>
      <c r="GH93" s="310">
        <f t="shared" si="471"/>
        <v>0</v>
      </c>
      <c r="GI93" s="310" t="str">
        <f t="shared" si="472"/>
        <v/>
      </c>
      <c r="GJ93" s="69" t="str">
        <f t="shared" si="337"/>
        <v>SUPPL.</v>
      </c>
      <c r="GK93" s="63">
        <f>IF(details!CC93="","",details!CC93)</f>
        <v>34</v>
      </c>
      <c r="GL93" s="64" t="str">
        <f>IF(details!CD93="","",details!CD93)</f>
        <v/>
      </c>
      <c r="GM93" s="63">
        <f>IF(details!CK93="","",details!CK93)</f>
        <v>24</v>
      </c>
      <c r="GN93" s="64" t="str">
        <f>IF(details!CL93="","",details!CL93)</f>
        <v/>
      </c>
      <c r="GO93" s="63" t="str">
        <f>IF(details!CS93="","",details!CS93)</f>
        <v/>
      </c>
      <c r="GP93" s="64">
        <f>IF(details!CT93="","",details!CT93)</f>
        <v>130</v>
      </c>
      <c r="GQ93" s="63" t="str">
        <f>IF(details!DA93="","",details!DA93)</f>
        <v/>
      </c>
      <c r="GR93" s="64">
        <f>IF(details!DB93="","",details!DB93)</f>
        <v>264</v>
      </c>
      <c r="GS93" s="63" t="str">
        <f>IF(details!DI93="","",details!DI93)</f>
        <v/>
      </c>
      <c r="GT93" s="64">
        <f>IF(details!DJ93="","",details!DJ93)</f>
        <v>362</v>
      </c>
      <c r="GU93" s="274" t="str">
        <f t="shared" si="477"/>
        <v/>
      </c>
      <c r="GV93" s="242" t="str">
        <f t="shared" si="338"/>
        <v>D</v>
      </c>
      <c r="GW93" s="242" t="str">
        <f t="shared" si="473"/>
        <v/>
      </c>
      <c r="GX93" s="353" t="str">
        <f t="shared" si="339"/>
        <v/>
      </c>
      <c r="GY93" s="242" t="str">
        <f t="shared" si="340"/>
        <v>D</v>
      </c>
      <c r="GZ93" s="72" t="str">
        <f t="shared" si="474"/>
        <v/>
      </c>
      <c r="HA93" s="353" t="str">
        <f t="shared" si="341"/>
        <v/>
      </c>
      <c r="HB93" s="73" t="str">
        <f t="shared" si="342"/>
        <v>D</v>
      </c>
      <c r="HC93" s="242" t="str">
        <f t="shared" si="343"/>
        <v/>
      </c>
      <c r="HD93" s="242" t="str">
        <f t="shared" si="344"/>
        <v>D</v>
      </c>
      <c r="HE93" s="242" t="str">
        <f t="shared" si="345"/>
        <v/>
      </c>
      <c r="HF93" s="242" t="str">
        <f t="shared" si="346"/>
        <v/>
      </c>
      <c r="HG93" s="276" t="str">
        <f t="shared" si="347"/>
        <v/>
      </c>
      <c r="HH93" s="242" t="str">
        <f t="shared" si="348"/>
        <v/>
      </c>
      <c r="HI93" s="242" t="str">
        <f t="shared" si="349"/>
        <v/>
      </c>
      <c r="HJ93" s="242" t="str">
        <f t="shared" si="350"/>
        <v/>
      </c>
      <c r="HK93" s="242" t="str">
        <f t="shared" si="351"/>
        <v/>
      </c>
      <c r="HL93" s="353" t="str">
        <f t="shared" si="352"/>
        <v/>
      </c>
      <c r="HM93" s="73" t="str">
        <f t="shared" si="353"/>
        <v>D</v>
      </c>
      <c r="HN93" s="242" t="str">
        <f t="shared" si="354"/>
        <v/>
      </c>
      <c r="HO93" s="242" t="str">
        <f t="shared" si="355"/>
        <v>D</v>
      </c>
      <c r="HP93" s="242" t="str">
        <f t="shared" si="356"/>
        <v/>
      </c>
      <c r="HQ93" s="242" t="str">
        <f t="shared" si="357"/>
        <v/>
      </c>
      <c r="HR93" s="354" t="str">
        <f t="shared" si="358"/>
        <v/>
      </c>
      <c r="HS93" s="302" t="str">
        <f t="shared" si="359"/>
        <v/>
      </c>
      <c r="HT93" s="242" t="str">
        <f t="shared" si="360"/>
        <v/>
      </c>
      <c r="HU93" s="242" t="str">
        <f t="shared" si="361"/>
        <v/>
      </c>
      <c r="HV93" s="242" t="str">
        <f t="shared" si="362"/>
        <v/>
      </c>
      <c r="HW93" s="353" t="str">
        <f t="shared" si="363"/>
        <v/>
      </c>
      <c r="HX93" s="73" t="str">
        <f t="shared" si="364"/>
        <v>S</v>
      </c>
      <c r="HY93" s="242" t="str">
        <f t="shared" si="365"/>
        <v/>
      </c>
      <c r="HZ93" s="242" t="str">
        <f t="shared" si="366"/>
        <v>S</v>
      </c>
      <c r="IA93" s="242" t="str">
        <f t="shared" si="367"/>
        <v/>
      </c>
      <c r="IB93" s="242" t="str">
        <f t="shared" si="368"/>
        <v/>
      </c>
      <c r="IC93" s="242" t="str">
        <f t="shared" si="369"/>
        <v/>
      </c>
      <c r="ID93" s="242" t="str">
        <f t="shared" si="370"/>
        <v/>
      </c>
      <c r="IE93" s="242" t="str">
        <f t="shared" si="371"/>
        <v/>
      </c>
      <c r="IF93" s="242" t="str">
        <f t="shared" si="372"/>
        <v/>
      </c>
      <c r="IG93" s="242" t="str">
        <f t="shared" si="373"/>
        <v/>
      </c>
      <c r="IH93" s="353" t="str">
        <f t="shared" si="374"/>
        <v/>
      </c>
      <c r="II93" s="242" t="str">
        <f t="shared" si="375"/>
        <v>A</v>
      </c>
      <c r="IJ93" s="242" t="str">
        <f t="shared" si="376"/>
        <v>A</v>
      </c>
      <c r="IK93" s="242" t="str">
        <f t="shared" si="377"/>
        <v xml:space="preserve">    </v>
      </c>
      <c r="IL93" s="242" t="str">
        <f t="shared" si="378"/>
        <v xml:space="preserve">    MATHEMATICS</v>
      </c>
      <c r="IM93" s="242" t="str">
        <f t="shared" si="379"/>
        <v xml:space="preserve">    </v>
      </c>
      <c r="IN93" s="242" t="str">
        <f t="shared" si="380"/>
        <v xml:space="preserve">        </v>
      </c>
      <c r="IO93" s="242" t="str">
        <f t="shared" si="381"/>
        <v xml:space="preserve">HINDI COMPULSORY  PHYSICS CHEMISTRY </v>
      </c>
      <c r="IP93" s="242" t="str">
        <f t="shared" si="382"/>
        <v>SUPPL.</v>
      </c>
      <c r="IQ93" s="62">
        <f t="shared" si="475"/>
        <v>898</v>
      </c>
      <c r="IR93" s="68">
        <f t="shared" si="383"/>
        <v>89.8</v>
      </c>
      <c r="IS93" s="242" t="str">
        <f t="shared" si="384"/>
        <v/>
      </c>
      <c r="IT93" s="70" t="str">
        <f t="shared" si="385"/>
        <v/>
      </c>
      <c r="IU93" s="71" t="str" cm="1">
        <f t="array" ref="IU93">IF(IT93="","",SUMPRODUCT((IT93&lt;IT$9:IT$108)/COUNTIF(IT$9:IT$108,IT$9:IT$108)))</f>
        <v/>
      </c>
      <c r="IV93" s="242" t="str">
        <f>IF(OR(IP93="SUPPL.",IP93="RE-EXAM."),'result subject-wise'!AR93,IP93)</f>
        <v/>
      </c>
      <c r="IW93" s="355" t="str">
        <f t="shared" si="386"/>
        <v/>
      </c>
      <c r="IX93" s="356">
        <f t="shared" si="387"/>
        <v>89.8</v>
      </c>
      <c r="IY93" s="242" t="str">
        <f t="shared" si="388"/>
        <v/>
      </c>
      <c r="IZ93" s="240"/>
      <c r="JA93" s="276" t="str">
        <f t="shared" si="476"/>
        <v/>
      </c>
      <c r="JB93" s="357" t="str">
        <f>'full report'!Y2369</f>
        <v/>
      </c>
      <c r="JC93" s="352"/>
      <c r="JD93"/>
    </row>
    <row r="94" spans="1:278" s="276" customFormat="1" ht="13" customHeight="1">
      <c r="A94" s="313" t="str">
        <f>IF(details!A94="","",details!A94)</f>
        <v/>
      </c>
      <c r="B94" s="55" t="str">
        <f>IF(details!B94="","",details!B94)</f>
        <v/>
      </c>
      <c r="C94" s="55" t="str">
        <f>IF(details!C94="","",details!C94)</f>
        <v/>
      </c>
      <c r="D94" s="55" t="str">
        <f>IF(details!D94="","",details!D94)</f>
        <v/>
      </c>
      <c r="E94" s="300">
        <f>IF(details!E94="","",details!E94)</f>
        <v>11186</v>
      </c>
      <c r="F94" s="66" t="str">
        <f>IF(details!F94="","",details!F94)</f>
        <v/>
      </c>
      <c r="G94" s="77" t="str">
        <f>IF(details!G94="","",details!G94)</f>
        <v>A 086</v>
      </c>
      <c r="H94" s="77" t="str">
        <f>IF(details!H94="","",details!H94)</f>
        <v>B 086</v>
      </c>
      <c r="I94" s="77" t="str">
        <f>IF(details!I94="","",details!I94)</f>
        <v>C 086</v>
      </c>
      <c r="J94" s="242">
        <f>IF(details!J94="","",details!J94)</f>
        <v>10</v>
      </c>
      <c r="K94" s="242">
        <f>IF(details!K94="","",details!K94)</f>
        <v>10</v>
      </c>
      <c r="L94" s="242">
        <f>IF(details!L94="","",details!L94)</f>
        <v>8</v>
      </c>
      <c r="M94" s="151">
        <f t="shared" si="389"/>
        <v>28</v>
      </c>
      <c r="N94" s="479">
        <f>IF(details!M94="","",details!M94)</f>
        <v>2</v>
      </c>
      <c r="O94" s="242">
        <f>IF(details!N94="","",details!N94)</f>
        <v>70</v>
      </c>
      <c r="P94" s="151">
        <f t="shared" si="390"/>
        <v>100</v>
      </c>
      <c r="Q94" s="242">
        <f>IF(details!O94="","",details!O94)</f>
        <v>100</v>
      </c>
      <c r="R94" s="298">
        <f t="shared" si="391"/>
        <v>200</v>
      </c>
      <c r="S94" s="310">
        <f t="shared" si="392"/>
        <v>0</v>
      </c>
      <c r="T94" s="61">
        <f t="shared" si="314"/>
        <v>200</v>
      </c>
      <c r="U94" s="310" t="str">
        <f t="shared" si="324"/>
        <v/>
      </c>
      <c r="V94" s="310" t="str">
        <f t="shared" si="315"/>
        <v>P</v>
      </c>
      <c r="W94" s="310" t="str">
        <f t="shared" si="325"/>
        <v>D</v>
      </c>
      <c r="X94" s="242">
        <f>IF(details!P94="","",details!P94)</f>
        <v>10</v>
      </c>
      <c r="Y94" s="242">
        <f>IF(details!Q94="","",details!Q94)</f>
        <v>10</v>
      </c>
      <c r="Z94" s="242">
        <f>IF(details!R94="","",details!R94)</f>
        <v>8</v>
      </c>
      <c r="AA94" s="151">
        <f t="shared" si="393"/>
        <v>28</v>
      </c>
      <c r="AB94" s="479">
        <f>IF(details!S94="","",details!S94)</f>
        <v>2</v>
      </c>
      <c r="AC94" s="242">
        <f>IF(details!T94="","",details!T94)</f>
        <v>70</v>
      </c>
      <c r="AD94" s="151">
        <f t="shared" si="394"/>
        <v>100</v>
      </c>
      <c r="AE94" s="242">
        <f>IF(details!U94="","",details!U94)</f>
        <v>100</v>
      </c>
      <c r="AF94" s="298">
        <f t="shared" si="395"/>
        <v>200</v>
      </c>
      <c r="AG94" s="310">
        <f t="shared" si="396"/>
        <v>0</v>
      </c>
      <c r="AH94" s="61">
        <f t="shared" si="316"/>
        <v>200</v>
      </c>
      <c r="AI94" s="310" t="str">
        <f t="shared" si="326"/>
        <v/>
      </c>
      <c r="AJ94" s="310" t="str">
        <f t="shared" si="397"/>
        <v>P</v>
      </c>
      <c r="AK94" s="310" t="str">
        <f t="shared" si="398"/>
        <v>D</v>
      </c>
      <c r="AL94" s="242" t="str">
        <f>IF(details!V94="","",details!V94)</f>
        <v>b</v>
      </c>
      <c r="AM94" s="83" t="str">
        <f t="shared" si="399"/>
        <v>PHYSICS</v>
      </c>
      <c r="AN94" s="242">
        <f>IF(details!W94="","",details!W94)</f>
        <v>10</v>
      </c>
      <c r="AO94" s="242">
        <f>IF(details!X94="","",details!X94)</f>
        <v>10</v>
      </c>
      <c r="AP94" s="242">
        <f>IF(details!Y94="","",details!Y94)</f>
        <v>9</v>
      </c>
      <c r="AQ94" s="151">
        <f t="shared" si="400"/>
        <v>29</v>
      </c>
      <c r="AR94" s="479">
        <f>IF(details!Z94="","",details!Z94)</f>
        <v>1</v>
      </c>
      <c r="AS94" s="242">
        <f>IF(details!AA94="","",details!AA94)</f>
        <v>30</v>
      </c>
      <c r="AT94" s="242">
        <f>IF(details!AB94="","",details!AB94)</f>
        <v>20</v>
      </c>
      <c r="AU94" s="151">
        <f t="shared" si="401"/>
        <v>50</v>
      </c>
      <c r="AV94" s="482">
        <f t="shared" si="317"/>
        <v>60</v>
      </c>
      <c r="AW94" s="482">
        <f t="shared" si="318"/>
        <v>80</v>
      </c>
      <c r="AX94" s="242">
        <f>IF(details!AC94="","",details!AC94)</f>
        <v>70</v>
      </c>
      <c r="AY94" s="242">
        <f>IF(details!AD94="","",details!AD94)</f>
        <v>30</v>
      </c>
      <c r="AZ94" s="151">
        <f t="shared" si="402"/>
        <v>100</v>
      </c>
      <c r="BA94" s="151">
        <f t="shared" si="403"/>
        <v>130</v>
      </c>
      <c r="BB94" s="151">
        <f t="shared" si="404"/>
        <v>50</v>
      </c>
      <c r="BC94" s="304">
        <f t="shared" si="405"/>
        <v>180</v>
      </c>
      <c r="BD94" s="263">
        <f t="shared" si="319"/>
        <v>0</v>
      </c>
      <c r="BE94" s="310">
        <f t="shared" si="320"/>
        <v>0</v>
      </c>
      <c r="BF94" s="61">
        <f t="shared" si="296"/>
        <v>70</v>
      </c>
      <c r="BG94" s="61">
        <f t="shared" si="406"/>
        <v>30</v>
      </c>
      <c r="BH94" s="61">
        <f t="shared" si="407"/>
        <v>20</v>
      </c>
      <c r="BI94" s="61">
        <f t="shared" si="297"/>
        <v>150</v>
      </c>
      <c r="BJ94" s="61">
        <f t="shared" si="298"/>
        <v>50</v>
      </c>
      <c r="BK94" s="263">
        <f t="shared" si="299"/>
        <v>200</v>
      </c>
      <c r="BL94" s="310" t="str">
        <f t="shared" si="300"/>
        <v/>
      </c>
      <c r="BM94" s="61" t="str">
        <f t="shared" si="301"/>
        <v>P</v>
      </c>
      <c r="BN94" s="61" t="str">
        <f t="shared" si="302"/>
        <v>P</v>
      </c>
      <c r="BO94" s="310" t="str">
        <f t="shared" si="303"/>
        <v>D</v>
      </c>
      <c r="BP94" s="242" t="str">
        <f>IF(details!AE94="","",details!AE94)</f>
        <v>b</v>
      </c>
      <c r="BQ94" s="83" t="str">
        <f t="shared" si="408"/>
        <v>CHEMISTRY</v>
      </c>
      <c r="BR94" s="242">
        <f>IF(details!AF94="","",details!AF94)</f>
        <v>10</v>
      </c>
      <c r="BS94" s="242">
        <f>IF(details!AG94="","",details!AG94)</f>
        <v>10</v>
      </c>
      <c r="BT94" s="242">
        <f>IF(details!AH94="","",details!AH94)</f>
        <v>9</v>
      </c>
      <c r="BU94" s="151">
        <f t="shared" si="409"/>
        <v>29</v>
      </c>
      <c r="BV94" s="479">
        <f>IF(details!AI94="","",details!AI94)</f>
        <v>1</v>
      </c>
      <c r="BW94" s="242">
        <f>IF(details!AJ94="","",details!AJ94)</f>
        <v>50</v>
      </c>
      <c r="BX94" s="242">
        <f>IF(details!AK94="","",details!AK94)</f>
        <v>20</v>
      </c>
      <c r="BY94" s="151">
        <f t="shared" si="410"/>
        <v>70</v>
      </c>
      <c r="BZ94" s="482">
        <f t="shared" si="411"/>
        <v>80</v>
      </c>
      <c r="CA94" s="482">
        <f t="shared" si="412"/>
        <v>100</v>
      </c>
      <c r="CB94" s="242">
        <f>IF(details!AL94="","",details!AL94)</f>
        <v>70</v>
      </c>
      <c r="CC94" s="242">
        <f>IF(details!AM94="","",details!AM94)</f>
        <v>30</v>
      </c>
      <c r="CD94" s="151">
        <f t="shared" si="413"/>
        <v>100</v>
      </c>
      <c r="CE94" s="151">
        <f t="shared" si="414"/>
        <v>150</v>
      </c>
      <c r="CF94" s="151">
        <f t="shared" si="415"/>
        <v>50</v>
      </c>
      <c r="CG94" s="304">
        <f t="shared" si="327"/>
        <v>200</v>
      </c>
      <c r="CH94" s="263">
        <f t="shared" si="304"/>
        <v>0</v>
      </c>
      <c r="CI94" s="310">
        <f t="shared" si="305"/>
        <v>0</v>
      </c>
      <c r="CJ94" s="61">
        <f t="shared" si="306"/>
        <v>70</v>
      </c>
      <c r="CK94" s="61">
        <f t="shared" si="328"/>
        <v>30</v>
      </c>
      <c r="CL94" s="61">
        <f t="shared" si="416"/>
        <v>20</v>
      </c>
      <c r="CM94" s="61">
        <f t="shared" si="307"/>
        <v>150</v>
      </c>
      <c r="CN94" s="61">
        <f t="shared" si="308"/>
        <v>50</v>
      </c>
      <c r="CO94" s="263">
        <f t="shared" si="309"/>
        <v>200</v>
      </c>
      <c r="CP94" s="310" t="str">
        <f t="shared" si="310"/>
        <v/>
      </c>
      <c r="CQ94" s="61" t="str">
        <f t="shared" si="311"/>
        <v>P</v>
      </c>
      <c r="CR94" s="61" t="str">
        <f t="shared" si="312"/>
        <v>P</v>
      </c>
      <c r="CS94" s="310" t="str">
        <f t="shared" si="321"/>
        <v>D</v>
      </c>
      <c r="CT94" s="242" t="str">
        <f>IF(details!AN94="","",details!AN94)</f>
        <v>b</v>
      </c>
      <c r="CU94" s="83" t="str">
        <f t="shared" si="417"/>
        <v>MATHEMATICS</v>
      </c>
      <c r="CV94" s="242">
        <f>IF(details!AO94="","",details!AO94)</f>
        <v>10</v>
      </c>
      <c r="CW94" s="242">
        <f>IF(details!AP94="","",details!AP94)</f>
        <v>10</v>
      </c>
      <c r="CX94" s="242">
        <f>IF(details!AQ94="","",details!AQ94)</f>
        <v>9</v>
      </c>
      <c r="CY94" s="151">
        <f t="shared" si="418"/>
        <v>29</v>
      </c>
      <c r="CZ94" s="479">
        <f>IF(details!AR94="","",details!AR94)</f>
        <v>1</v>
      </c>
      <c r="DA94" s="242">
        <f>IF(details!AS94="","",details!AS94)</f>
        <v>70</v>
      </c>
      <c r="DB94" s="242" t="str">
        <f>IF(details!AT94="","",details!AT94)</f>
        <v/>
      </c>
      <c r="DC94" s="151">
        <f t="shared" si="419"/>
        <v>70</v>
      </c>
      <c r="DD94" s="482">
        <f t="shared" si="420"/>
        <v>100</v>
      </c>
      <c r="DE94" s="482">
        <f t="shared" si="421"/>
        <v>100</v>
      </c>
      <c r="DF94" s="242">
        <f>IF(details!AU94="","",details!AU94)</f>
        <v>18</v>
      </c>
      <c r="DG94" s="242" t="str">
        <f>IF(details!AV94="","",details!AV94)</f>
        <v/>
      </c>
      <c r="DH94" s="151">
        <f t="shared" si="422"/>
        <v>18</v>
      </c>
      <c r="DI94" s="151">
        <f t="shared" si="423"/>
        <v>118</v>
      </c>
      <c r="DJ94" s="151" t="str">
        <f t="shared" si="424"/>
        <v/>
      </c>
      <c r="DK94" s="304">
        <f t="shared" si="425"/>
        <v>118</v>
      </c>
      <c r="DL94" s="263">
        <f t="shared" si="426"/>
        <v>0</v>
      </c>
      <c r="DM94" s="310" t="str">
        <f t="shared" si="427"/>
        <v/>
      </c>
      <c r="DN94" s="61">
        <f t="shared" si="428"/>
        <v>100</v>
      </c>
      <c r="DO94" s="61" t="str">
        <f t="shared" si="322"/>
        <v/>
      </c>
      <c r="DP94" s="61" t="str">
        <f t="shared" si="323"/>
        <v/>
      </c>
      <c r="DQ94" s="61">
        <f t="shared" si="429"/>
        <v>200</v>
      </c>
      <c r="DR94" s="61" t="str">
        <f t="shared" si="430"/>
        <v/>
      </c>
      <c r="DS94" s="263">
        <f t="shared" si="329"/>
        <v>200</v>
      </c>
      <c r="DT94" s="310" t="str">
        <f t="shared" si="431"/>
        <v/>
      </c>
      <c r="DU94" s="61" t="str">
        <f t="shared" si="432"/>
        <v>S</v>
      </c>
      <c r="DV94" s="61" t="str">
        <f t="shared" si="433"/>
        <v/>
      </c>
      <c r="DW94" s="310" t="str">
        <f t="shared" si="434"/>
        <v>S</v>
      </c>
      <c r="DX94" s="61">
        <f t="shared" si="313"/>
        <v>0</v>
      </c>
      <c r="DY94" s="242" t="str">
        <f>IF(details!AW94="","",details!AW94)</f>
        <v>a</v>
      </c>
      <c r="DZ94" s="83" t="str">
        <f t="shared" si="435"/>
        <v>BIOLOGY</v>
      </c>
      <c r="EA94" s="242">
        <f>IF(details!AX94="","",details!AX94)</f>
        <v>10</v>
      </c>
      <c r="EB94" s="242">
        <f>IF(details!AY94="","",details!AY94)</f>
        <v>10</v>
      </c>
      <c r="EC94" s="242">
        <f>IF(details!AZ94="","",details!AZ94)</f>
        <v>10</v>
      </c>
      <c r="ED94" s="151">
        <f t="shared" si="436"/>
        <v>30</v>
      </c>
      <c r="EE94" s="242" t="str">
        <f>IF(details!BA94="","",details!BA94)</f>
        <v/>
      </c>
      <c r="EF94" s="242">
        <f>IF(details!BB94="","",details!BB94)</f>
        <v>50</v>
      </c>
      <c r="EG94" s="242">
        <f>IF(details!BC94="","",details!BC94)</f>
        <v>20</v>
      </c>
      <c r="EH94" s="151">
        <f t="shared" si="437"/>
        <v>70</v>
      </c>
      <c r="EI94" s="482">
        <f t="shared" si="438"/>
        <v>80</v>
      </c>
      <c r="EJ94" s="482">
        <f t="shared" si="439"/>
        <v>100</v>
      </c>
      <c r="EK94" s="242">
        <f>IF(details!BD94="","",details!BD94)</f>
        <v>70</v>
      </c>
      <c r="EL94" s="242">
        <f>IF(details!BE94="","",details!BE94)</f>
        <v>30</v>
      </c>
      <c r="EM94" s="151">
        <f t="shared" si="440"/>
        <v>100</v>
      </c>
      <c r="EN94" s="151">
        <f t="shared" si="441"/>
        <v>150</v>
      </c>
      <c r="EO94" s="151">
        <f t="shared" si="442"/>
        <v>50</v>
      </c>
      <c r="EP94" s="304">
        <f t="shared" si="443"/>
        <v>200</v>
      </c>
      <c r="EQ94" s="263">
        <f t="shared" si="444"/>
        <v>0</v>
      </c>
      <c r="ER94" s="310">
        <f t="shared" si="445"/>
        <v>0</v>
      </c>
      <c r="ES94" s="61">
        <f t="shared" si="446"/>
        <v>70</v>
      </c>
      <c r="ET94" s="61">
        <f t="shared" si="447"/>
        <v>30</v>
      </c>
      <c r="EU94" s="61">
        <f t="shared" si="448"/>
        <v>20</v>
      </c>
      <c r="EV94" s="61">
        <f t="shared" si="449"/>
        <v>150</v>
      </c>
      <c r="EW94" s="61">
        <f t="shared" si="450"/>
        <v>50</v>
      </c>
      <c r="EX94" s="263">
        <f t="shared" si="451"/>
        <v>200</v>
      </c>
      <c r="EY94" s="310"/>
      <c r="EZ94" s="61" t="str">
        <f t="shared" si="452"/>
        <v>P</v>
      </c>
      <c r="FA94" s="61" t="str">
        <f t="shared" si="453"/>
        <v>P</v>
      </c>
      <c r="FB94" s="310" t="str">
        <f t="shared" si="454"/>
        <v>I</v>
      </c>
      <c r="FC94" s="242">
        <f>IF(details!BF94="","",details!BF94)</f>
        <v>10</v>
      </c>
      <c r="FD94" s="242">
        <f>IF(details!BG94="","",details!BG94)</f>
        <v>10</v>
      </c>
      <c r="FE94" s="242">
        <f>IF(details!BH94="","",details!BH94)</f>
        <v>10</v>
      </c>
      <c r="FF94" s="151">
        <f t="shared" si="455"/>
        <v>30</v>
      </c>
      <c r="FG94" s="242">
        <f>IF(details!BI94="","",details!BI94)</f>
        <v>70</v>
      </c>
      <c r="FH94" s="151">
        <f t="shared" si="456"/>
        <v>100</v>
      </c>
      <c r="FI94" s="242">
        <f>IF(details!BJ94="","",details!BJ94)</f>
        <v>100</v>
      </c>
      <c r="FJ94" s="298">
        <f t="shared" si="457"/>
        <v>200</v>
      </c>
      <c r="FK94" s="310">
        <f t="shared" si="458"/>
        <v>0</v>
      </c>
      <c r="FL94" s="310">
        <f t="shared" si="459"/>
        <v>0</v>
      </c>
      <c r="FM94" s="61">
        <f t="shared" si="460"/>
        <v>200</v>
      </c>
      <c r="FN94" s="310" t="str">
        <f t="shared" si="461"/>
        <v/>
      </c>
      <c r="FO94" s="310" t="str">
        <f t="shared" si="330"/>
        <v>A</v>
      </c>
      <c r="FP94" s="242">
        <f>IF(details!BK94="","",details!BK94)</f>
        <v>30</v>
      </c>
      <c r="FQ94" s="242">
        <f>IF(details!BL94="","",details!BL94)</f>
        <v>30</v>
      </c>
      <c r="FR94" s="242">
        <f>IF(details!BM94="","",details!BM94)</f>
        <v>40</v>
      </c>
      <c r="FS94" s="298">
        <f t="shared" si="462"/>
        <v>100</v>
      </c>
      <c r="FT94" s="310">
        <f t="shared" si="463"/>
        <v>0</v>
      </c>
      <c r="FU94" s="310">
        <f t="shared" si="464"/>
        <v>0</v>
      </c>
      <c r="FV94" s="61">
        <f t="shared" si="465"/>
        <v>100</v>
      </c>
      <c r="FW94" s="310" t="str">
        <f t="shared" si="466"/>
        <v/>
      </c>
      <c r="FX94" s="310" t="str">
        <f t="shared" si="331"/>
        <v>A</v>
      </c>
      <c r="FY94" s="310" t="str">
        <f t="shared" si="332"/>
        <v>D</v>
      </c>
      <c r="FZ94" s="310" t="str">
        <f t="shared" si="333"/>
        <v>D</v>
      </c>
      <c r="GA94" s="310" t="str">
        <f t="shared" si="334"/>
        <v>D</v>
      </c>
      <c r="GB94" s="310" t="str">
        <f t="shared" si="335"/>
        <v>D</v>
      </c>
      <c r="GC94" s="310" t="str">
        <f t="shared" si="336"/>
        <v>S</v>
      </c>
      <c r="GD94" s="310">
        <f t="shared" si="467"/>
        <v>0</v>
      </c>
      <c r="GE94" s="310">
        <f t="shared" si="468"/>
        <v>1</v>
      </c>
      <c r="GF94" s="310">
        <f t="shared" si="469"/>
        <v>0</v>
      </c>
      <c r="GG94" s="310">
        <f t="shared" si="470"/>
        <v>0</v>
      </c>
      <c r="GH94" s="310">
        <f t="shared" si="471"/>
        <v>0</v>
      </c>
      <c r="GI94" s="310" t="str">
        <f t="shared" si="472"/>
        <v/>
      </c>
      <c r="GJ94" s="69" t="str">
        <f t="shared" si="337"/>
        <v>SUPPL.</v>
      </c>
      <c r="GK94" s="63">
        <f>IF(details!CC94="","",details!CC94)</f>
        <v>34</v>
      </c>
      <c r="GL94" s="64" t="str">
        <f>IF(details!CD94="","",details!CD94)</f>
        <v/>
      </c>
      <c r="GM94" s="63">
        <f>IF(details!CK94="","",details!CK94)</f>
        <v>24</v>
      </c>
      <c r="GN94" s="64" t="str">
        <f>IF(details!CL94="","",details!CL94)</f>
        <v/>
      </c>
      <c r="GO94" s="63" t="str">
        <f>IF(details!CS94="","",details!CS94)</f>
        <v/>
      </c>
      <c r="GP94" s="64">
        <f>IF(details!CT94="","",details!CT94)</f>
        <v>130</v>
      </c>
      <c r="GQ94" s="63" t="str">
        <f>IF(details!DA94="","",details!DA94)</f>
        <v/>
      </c>
      <c r="GR94" s="64">
        <f>IF(details!DB94="","",details!DB94)</f>
        <v>264</v>
      </c>
      <c r="GS94" s="63" t="str">
        <f>IF(details!DI94="","",details!DI94)</f>
        <v/>
      </c>
      <c r="GT94" s="64">
        <f>IF(details!DJ94="","",details!DJ94)</f>
        <v>362</v>
      </c>
      <c r="GU94" s="274" t="str">
        <f t="shared" si="477"/>
        <v/>
      </c>
      <c r="GV94" s="242" t="str">
        <f t="shared" si="338"/>
        <v>D</v>
      </c>
      <c r="GW94" s="242" t="str">
        <f t="shared" si="473"/>
        <v/>
      </c>
      <c r="GX94" s="353" t="str">
        <f t="shared" si="339"/>
        <v/>
      </c>
      <c r="GY94" s="242" t="str">
        <f t="shared" si="340"/>
        <v>D</v>
      </c>
      <c r="GZ94" s="72" t="str">
        <f t="shared" si="474"/>
        <v/>
      </c>
      <c r="HA94" s="353" t="str">
        <f t="shared" si="341"/>
        <v/>
      </c>
      <c r="HB94" s="73" t="str">
        <f t="shared" si="342"/>
        <v>D</v>
      </c>
      <c r="HC94" s="242" t="str">
        <f t="shared" si="343"/>
        <v/>
      </c>
      <c r="HD94" s="242" t="str">
        <f t="shared" si="344"/>
        <v>D</v>
      </c>
      <c r="HE94" s="242" t="str">
        <f t="shared" si="345"/>
        <v/>
      </c>
      <c r="HF94" s="242" t="str">
        <f t="shared" si="346"/>
        <v/>
      </c>
      <c r="HG94" s="276" t="str">
        <f t="shared" si="347"/>
        <v/>
      </c>
      <c r="HH94" s="242" t="str">
        <f t="shared" si="348"/>
        <v/>
      </c>
      <c r="HI94" s="242" t="str">
        <f t="shared" si="349"/>
        <v/>
      </c>
      <c r="HJ94" s="242" t="str">
        <f t="shared" si="350"/>
        <v/>
      </c>
      <c r="HK94" s="242" t="str">
        <f t="shared" si="351"/>
        <v/>
      </c>
      <c r="HL94" s="353" t="str">
        <f t="shared" si="352"/>
        <v/>
      </c>
      <c r="HM94" s="73" t="str">
        <f t="shared" si="353"/>
        <v>D</v>
      </c>
      <c r="HN94" s="242" t="str">
        <f t="shared" si="354"/>
        <v/>
      </c>
      <c r="HO94" s="242" t="str">
        <f t="shared" si="355"/>
        <v>D</v>
      </c>
      <c r="HP94" s="242" t="str">
        <f t="shared" si="356"/>
        <v/>
      </c>
      <c r="HQ94" s="242" t="str">
        <f t="shared" si="357"/>
        <v/>
      </c>
      <c r="HR94" s="354" t="str">
        <f t="shared" si="358"/>
        <v/>
      </c>
      <c r="HS94" s="302" t="str">
        <f t="shared" si="359"/>
        <v/>
      </c>
      <c r="HT94" s="242" t="str">
        <f t="shared" si="360"/>
        <v/>
      </c>
      <c r="HU94" s="242" t="str">
        <f t="shared" si="361"/>
        <v/>
      </c>
      <c r="HV94" s="242" t="str">
        <f t="shared" si="362"/>
        <v/>
      </c>
      <c r="HW94" s="353" t="str">
        <f t="shared" si="363"/>
        <v/>
      </c>
      <c r="HX94" s="73" t="str">
        <f t="shared" si="364"/>
        <v>S</v>
      </c>
      <c r="HY94" s="242" t="str">
        <f t="shared" si="365"/>
        <v/>
      </c>
      <c r="HZ94" s="242" t="str">
        <f t="shared" si="366"/>
        <v>S</v>
      </c>
      <c r="IA94" s="242" t="str">
        <f t="shared" si="367"/>
        <v/>
      </c>
      <c r="IB94" s="242" t="str">
        <f t="shared" si="368"/>
        <v/>
      </c>
      <c r="IC94" s="242" t="str">
        <f t="shared" si="369"/>
        <v/>
      </c>
      <c r="ID94" s="242" t="str">
        <f t="shared" si="370"/>
        <v/>
      </c>
      <c r="IE94" s="242" t="str">
        <f t="shared" si="371"/>
        <v/>
      </c>
      <c r="IF94" s="242" t="str">
        <f t="shared" si="372"/>
        <v/>
      </c>
      <c r="IG94" s="242" t="str">
        <f t="shared" si="373"/>
        <v/>
      </c>
      <c r="IH94" s="353" t="str">
        <f t="shared" si="374"/>
        <v/>
      </c>
      <c r="II94" s="242" t="str">
        <f t="shared" si="375"/>
        <v>A</v>
      </c>
      <c r="IJ94" s="242" t="str">
        <f t="shared" si="376"/>
        <v>A</v>
      </c>
      <c r="IK94" s="242" t="str">
        <f t="shared" si="377"/>
        <v xml:space="preserve">    </v>
      </c>
      <c r="IL94" s="242" t="str">
        <f t="shared" si="378"/>
        <v xml:space="preserve">    MATHEMATICS</v>
      </c>
      <c r="IM94" s="242" t="str">
        <f t="shared" si="379"/>
        <v xml:space="preserve">    </v>
      </c>
      <c r="IN94" s="242" t="str">
        <f t="shared" si="380"/>
        <v xml:space="preserve">        </v>
      </c>
      <c r="IO94" s="242" t="str">
        <f t="shared" si="381"/>
        <v xml:space="preserve">HINDI COMPULSORY  PHYSICS CHEMISTRY </v>
      </c>
      <c r="IP94" s="242" t="str">
        <f t="shared" si="382"/>
        <v>SUPPL.</v>
      </c>
      <c r="IQ94" s="62">
        <f t="shared" si="475"/>
        <v>898</v>
      </c>
      <c r="IR94" s="68">
        <f t="shared" si="383"/>
        <v>89.8</v>
      </c>
      <c r="IS94" s="242" t="str">
        <f t="shared" si="384"/>
        <v/>
      </c>
      <c r="IT94" s="70" t="str">
        <f t="shared" si="385"/>
        <v/>
      </c>
      <c r="IU94" s="71" t="str" cm="1">
        <f t="array" ref="IU94">IF(IT94="","",SUMPRODUCT((IT94&lt;IT$9:IT$108)/COUNTIF(IT$9:IT$108,IT$9:IT$108)))</f>
        <v/>
      </c>
      <c r="IV94" s="242" t="str">
        <f>IF(OR(IP94="SUPPL.",IP94="RE-EXAM."),'result subject-wise'!AR94,IP94)</f>
        <v/>
      </c>
      <c r="IW94" s="355" t="str">
        <f t="shared" si="386"/>
        <v/>
      </c>
      <c r="IX94" s="356">
        <f t="shared" si="387"/>
        <v>89.8</v>
      </c>
      <c r="IY94" s="242" t="str">
        <f t="shared" si="388"/>
        <v/>
      </c>
      <c r="IZ94" s="240"/>
      <c r="JA94" s="276" t="str">
        <f t="shared" si="476"/>
        <v/>
      </c>
      <c r="JB94" s="357" t="str">
        <f>'full report'!Y2397</f>
        <v/>
      </c>
      <c r="JC94" s="352"/>
      <c r="JD94"/>
    </row>
    <row r="95" spans="1:278" s="276" customFormat="1" ht="13" customHeight="1">
      <c r="A95" s="313" t="str">
        <f>IF(details!A95="","",details!A95)</f>
        <v/>
      </c>
      <c r="B95" s="55" t="str">
        <f>IF(details!B95="","",details!B95)</f>
        <v/>
      </c>
      <c r="C95" s="55" t="str">
        <f>IF(details!C95="","",details!C95)</f>
        <v/>
      </c>
      <c r="D95" s="55" t="str">
        <f>IF(details!D95="","",details!D95)</f>
        <v/>
      </c>
      <c r="E95" s="300">
        <f>IF(details!E95="","",details!E95)</f>
        <v>11187</v>
      </c>
      <c r="F95" s="66" t="str">
        <f>IF(details!F95="","",details!F95)</f>
        <v/>
      </c>
      <c r="G95" s="77" t="str">
        <f>IF(details!G95="","",details!G95)</f>
        <v>A 087</v>
      </c>
      <c r="H95" s="77" t="str">
        <f>IF(details!H95="","",details!H95)</f>
        <v>B 087</v>
      </c>
      <c r="I95" s="77" t="str">
        <f>IF(details!I95="","",details!I95)</f>
        <v>C 087</v>
      </c>
      <c r="J95" s="242">
        <f>IF(details!J95="","",details!J95)</f>
        <v>10</v>
      </c>
      <c r="K95" s="242">
        <f>IF(details!K95="","",details!K95)</f>
        <v>10</v>
      </c>
      <c r="L95" s="242">
        <f>IF(details!L95="","",details!L95)</f>
        <v>8</v>
      </c>
      <c r="M95" s="151">
        <f t="shared" si="389"/>
        <v>28</v>
      </c>
      <c r="N95" s="479">
        <f>IF(details!M95="","",details!M95)</f>
        <v>2</v>
      </c>
      <c r="O95" s="242">
        <f>IF(details!N95="","",details!N95)</f>
        <v>70</v>
      </c>
      <c r="P95" s="151">
        <f t="shared" si="390"/>
        <v>100</v>
      </c>
      <c r="Q95" s="242">
        <f>IF(details!O95="","",details!O95)</f>
        <v>100</v>
      </c>
      <c r="R95" s="298">
        <f t="shared" si="391"/>
        <v>200</v>
      </c>
      <c r="S95" s="310">
        <f t="shared" si="392"/>
        <v>0</v>
      </c>
      <c r="T95" s="61">
        <f t="shared" si="314"/>
        <v>200</v>
      </c>
      <c r="U95" s="310" t="str">
        <f t="shared" si="324"/>
        <v/>
      </c>
      <c r="V95" s="310" t="str">
        <f t="shared" si="315"/>
        <v>P</v>
      </c>
      <c r="W95" s="310" t="str">
        <f t="shared" si="325"/>
        <v>D</v>
      </c>
      <c r="X95" s="242">
        <f>IF(details!P95="","",details!P95)</f>
        <v>10</v>
      </c>
      <c r="Y95" s="242">
        <f>IF(details!Q95="","",details!Q95)</f>
        <v>10</v>
      </c>
      <c r="Z95" s="242">
        <f>IF(details!R95="","",details!R95)</f>
        <v>8</v>
      </c>
      <c r="AA95" s="151">
        <f t="shared" si="393"/>
        <v>28</v>
      </c>
      <c r="AB95" s="479">
        <f>IF(details!S95="","",details!S95)</f>
        <v>2</v>
      </c>
      <c r="AC95" s="242">
        <f>IF(details!T95="","",details!T95)</f>
        <v>70</v>
      </c>
      <c r="AD95" s="151">
        <f t="shared" si="394"/>
        <v>100</v>
      </c>
      <c r="AE95" s="242">
        <f>IF(details!U95="","",details!U95)</f>
        <v>100</v>
      </c>
      <c r="AF95" s="298">
        <f t="shared" si="395"/>
        <v>200</v>
      </c>
      <c r="AG95" s="310">
        <f t="shared" si="396"/>
        <v>0</v>
      </c>
      <c r="AH95" s="61">
        <f t="shared" si="316"/>
        <v>200</v>
      </c>
      <c r="AI95" s="310" t="str">
        <f t="shared" si="326"/>
        <v/>
      </c>
      <c r="AJ95" s="310" t="str">
        <f t="shared" si="397"/>
        <v>P</v>
      </c>
      <c r="AK95" s="310" t="str">
        <f t="shared" si="398"/>
        <v>D</v>
      </c>
      <c r="AL95" s="242" t="str">
        <f>IF(details!V95="","",details!V95)</f>
        <v>b</v>
      </c>
      <c r="AM95" s="83" t="str">
        <f t="shared" si="399"/>
        <v>PHYSICS</v>
      </c>
      <c r="AN95" s="242">
        <f>IF(details!W95="","",details!W95)</f>
        <v>10</v>
      </c>
      <c r="AO95" s="242">
        <f>IF(details!X95="","",details!X95)</f>
        <v>10</v>
      </c>
      <c r="AP95" s="242">
        <f>IF(details!Y95="","",details!Y95)</f>
        <v>9</v>
      </c>
      <c r="AQ95" s="151">
        <f t="shared" si="400"/>
        <v>29</v>
      </c>
      <c r="AR95" s="479">
        <f>IF(details!Z95="","",details!Z95)</f>
        <v>1</v>
      </c>
      <c r="AS95" s="242">
        <f>IF(details!AA95="","",details!AA95)</f>
        <v>30</v>
      </c>
      <c r="AT95" s="242">
        <f>IF(details!AB95="","",details!AB95)</f>
        <v>20</v>
      </c>
      <c r="AU95" s="151">
        <f t="shared" si="401"/>
        <v>50</v>
      </c>
      <c r="AV95" s="482">
        <f t="shared" si="317"/>
        <v>60</v>
      </c>
      <c r="AW95" s="482">
        <f t="shared" si="318"/>
        <v>80</v>
      </c>
      <c r="AX95" s="242">
        <f>IF(details!AC95="","",details!AC95)</f>
        <v>70</v>
      </c>
      <c r="AY95" s="242">
        <f>IF(details!AD95="","",details!AD95)</f>
        <v>30</v>
      </c>
      <c r="AZ95" s="151">
        <f t="shared" si="402"/>
        <v>100</v>
      </c>
      <c r="BA95" s="151">
        <f t="shared" si="403"/>
        <v>130</v>
      </c>
      <c r="BB95" s="151">
        <f t="shared" si="404"/>
        <v>50</v>
      </c>
      <c r="BC95" s="304">
        <f t="shared" si="405"/>
        <v>180</v>
      </c>
      <c r="BD95" s="263">
        <f t="shared" si="319"/>
        <v>0</v>
      </c>
      <c r="BE95" s="310">
        <f t="shared" si="320"/>
        <v>0</v>
      </c>
      <c r="BF95" s="61">
        <f t="shared" si="296"/>
        <v>70</v>
      </c>
      <c r="BG95" s="61">
        <f t="shared" si="406"/>
        <v>30</v>
      </c>
      <c r="BH95" s="61">
        <f t="shared" si="407"/>
        <v>20</v>
      </c>
      <c r="BI95" s="61">
        <f t="shared" si="297"/>
        <v>150</v>
      </c>
      <c r="BJ95" s="61">
        <f t="shared" si="298"/>
        <v>50</v>
      </c>
      <c r="BK95" s="263">
        <f t="shared" si="299"/>
        <v>200</v>
      </c>
      <c r="BL95" s="310" t="str">
        <f t="shared" si="300"/>
        <v/>
      </c>
      <c r="BM95" s="61" t="str">
        <f t="shared" si="301"/>
        <v>P</v>
      </c>
      <c r="BN95" s="61" t="str">
        <f t="shared" si="302"/>
        <v>P</v>
      </c>
      <c r="BO95" s="310" t="str">
        <f t="shared" si="303"/>
        <v>D</v>
      </c>
      <c r="BP95" s="242" t="str">
        <f>IF(details!AE95="","",details!AE95)</f>
        <v>b</v>
      </c>
      <c r="BQ95" s="83" t="str">
        <f t="shared" si="408"/>
        <v>CHEMISTRY</v>
      </c>
      <c r="BR95" s="242">
        <f>IF(details!AF95="","",details!AF95)</f>
        <v>10</v>
      </c>
      <c r="BS95" s="242">
        <f>IF(details!AG95="","",details!AG95)</f>
        <v>10</v>
      </c>
      <c r="BT95" s="242">
        <f>IF(details!AH95="","",details!AH95)</f>
        <v>9</v>
      </c>
      <c r="BU95" s="151">
        <f t="shared" si="409"/>
        <v>29</v>
      </c>
      <c r="BV95" s="479">
        <f>IF(details!AI95="","",details!AI95)</f>
        <v>1</v>
      </c>
      <c r="BW95" s="242">
        <f>IF(details!AJ95="","",details!AJ95)</f>
        <v>50</v>
      </c>
      <c r="BX95" s="242">
        <f>IF(details!AK95="","",details!AK95)</f>
        <v>20</v>
      </c>
      <c r="BY95" s="151">
        <f t="shared" si="410"/>
        <v>70</v>
      </c>
      <c r="BZ95" s="482">
        <f t="shared" si="411"/>
        <v>80</v>
      </c>
      <c r="CA95" s="482">
        <f t="shared" si="412"/>
        <v>100</v>
      </c>
      <c r="CB95" s="242">
        <f>IF(details!AL95="","",details!AL95)</f>
        <v>70</v>
      </c>
      <c r="CC95" s="242">
        <f>IF(details!AM95="","",details!AM95)</f>
        <v>30</v>
      </c>
      <c r="CD95" s="151">
        <f t="shared" si="413"/>
        <v>100</v>
      </c>
      <c r="CE95" s="151">
        <f t="shared" si="414"/>
        <v>150</v>
      </c>
      <c r="CF95" s="151">
        <f t="shared" si="415"/>
        <v>50</v>
      </c>
      <c r="CG95" s="304">
        <f t="shared" si="327"/>
        <v>200</v>
      </c>
      <c r="CH95" s="263">
        <f t="shared" si="304"/>
        <v>0</v>
      </c>
      <c r="CI95" s="310">
        <f t="shared" si="305"/>
        <v>0</v>
      </c>
      <c r="CJ95" s="61">
        <f t="shared" si="306"/>
        <v>70</v>
      </c>
      <c r="CK95" s="61">
        <f t="shared" si="328"/>
        <v>30</v>
      </c>
      <c r="CL95" s="61">
        <f t="shared" si="416"/>
        <v>20</v>
      </c>
      <c r="CM95" s="61">
        <f t="shared" si="307"/>
        <v>150</v>
      </c>
      <c r="CN95" s="61">
        <f t="shared" si="308"/>
        <v>50</v>
      </c>
      <c r="CO95" s="263">
        <f t="shared" si="309"/>
        <v>200</v>
      </c>
      <c r="CP95" s="310" t="str">
        <f t="shared" si="310"/>
        <v/>
      </c>
      <c r="CQ95" s="61" t="str">
        <f t="shared" si="311"/>
        <v>P</v>
      </c>
      <c r="CR95" s="61" t="str">
        <f t="shared" si="312"/>
        <v>P</v>
      </c>
      <c r="CS95" s="310" t="str">
        <f t="shared" si="321"/>
        <v>D</v>
      </c>
      <c r="CT95" s="242" t="str">
        <f>IF(details!AN95="","",details!AN95)</f>
        <v>b</v>
      </c>
      <c r="CU95" s="83" t="str">
        <f t="shared" si="417"/>
        <v>MATHEMATICS</v>
      </c>
      <c r="CV95" s="242">
        <f>IF(details!AO95="","",details!AO95)</f>
        <v>10</v>
      </c>
      <c r="CW95" s="242">
        <f>IF(details!AP95="","",details!AP95)</f>
        <v>10</v>
      </c>
      <c r="CX95" s="242">
        <f>IF(details!AQ95="","",details!AQ95)</f>
        <v>9</v>
      </c>
      <c r="CY95" s="151">
        <f t="shared" si="418"/>
        <v>29</v>
      </c>
      <c r="CZ95" s="479">
        <f>IF(details!AR95="","",details!AR95)</f>
        <v>1</v>
      </c>
      <c r="DA95" s="242">
        <f>IF(details!AS95="","",details!AS95)</f>
        <v>70</v>
      </c>
      <c r="DB95" s="242" t="str">
        <f>IF(details!AT95="","",details!AT95)</f>
        <v/>
      </c>
      <c r="DC95" s="151">
        <f t="shared" si="419"/>
        <v>70</v>
      </c>
      <c r="DD95" s="482">
        <f t="shared" si="420"/>
        <v>100</v>
      </c>
      <c r="DE95" s="482">
        <f t="shared" si="421"/>
        <v>100</v>
      </c>
      <c r="DF95" s="242">
        <f>IF(details!AU95="","",details!AU95)</f>
        <v>18</v>
      </c>
      <c r="DG95" s="242" t="str">
        <f>IF(details!AV95="","",details!AV95)</f>
        <v/>
      </c>
      <c r="DH95" s="151">
        <f t="shared" si="422"/>
        <v>18</v>
      </c>
      <c r="DI95" s="151">
        <f t="shared" si="423"/>
        <v>118</v>
      </c>
      <c r="DJ95" s="151" t="str">
        <f t="shared" si="424"/>
        <v/>
      </c>
      <c r="DK95" s="304">
        <f t="shared" si="425"/>
        <v>118</v>
      </c>
      <c r="DL95" s="263">
        <f t="shared" si="426"/>
        <v>0</v>
      </c>
      <c r="DM95" s="310" t="str">
        <f t="shared" si="427"/>
        <v/>
      </c>
      <c r="DN95" s="61">
        <f t="shared" si="428"/>
        <v>100</v>
      </c>
      <c r="DO95" s="61" t="str">
        <f t="shared" si="322"/>
        <v/>
      </c>
      <c r="DP95" s="61" t="str">
        <f t="shared" si="323"/>
        <v/>
      </c>
      <c r="DQ95" s="61">
        <f t="shared" si="429"/>
        <v>200</v>
      </c>
      <c r="DR95" s="61" t="str">
        <f t="shared" si="430"/>
        <v/>
      </c>
      <c r="DS95" s="263">
        <f t="shared" si="329"/>
        <v>200</v>
      </c>
      <c r="DT95" s="310" t="str">
        <f t="shared" si="431"/>
        <v/>
      </c>
      <c r="DU95" s="61" t="str">
        <f t="shared" si="432"/>
        <v>S</v>
      </c>
      <c r="DV95" s="61" t="str">
        <f t="shared" si="433"/>
        <v/>
      </c>
      <c r="DW95" s="310" t="str">
        <f t="shared" si="434"/>
        <v>S</v>
      </c>
      <c r="DX95" s="61">
        <f t="shared" si="313"/>
        <v>0</v>
      </c>
      <c r="DY95" s="242" t="str">
        <f>IF(details!AW95="","",details!AW95)</f>
        <v>a</v>
      </c>
      <c r="DZ95" s="83" t="str">
        <f t="shared" si="435"/>
        <v>BIOLOGY</v>
      </c>
      <c r="EA95" s="242">
        <f>IF(details!AX95="","",details!AX95)</f>
        <v>10</v>
      </c>
      <c r="EB95" s="242">
        <f>IF(details!AY95="","",details!AY95)</f>
        <v>10</v>
      </c>
      <c r="EC95" s="242">
        <f>IF(details!AZ95="","",details!AZ95)</f>
        <v>10</v>
      </c>
      <c r="ED95" s="151">
        <f t="shared" si="436"/>
        <v>30</v>
      </c>
      <c r="EE95" s="242" t="str">
        <f>IF(details!BA95="","",details!BA95)</f>
        <v/>
      </c>
      <c r="EF95" s="242">
        <f>IF(details!BB95="","",details!BB95)</f>
        <v>50</v>
      </c>
      <c r="EG95" s="242">
        <f>IF(details!BC95="","",details!BC95)</f>
        <v>20</v>
      </c>
      <c r="EH95" s="151">
        <f t="shared" si="437"/>
        <v>70</v>
      </c>
      <c r="EI95" s="482">
        <f t="shared" si="438"/>
        <v>80</v>
      </c>
      <c r="EJ95" s="482">
        <f t="shared" si="439"/>
        <v>100</v>
      </c>
      <c r="EK95" s="242">
        <f>IF(details!BD95="","",details!BD95)</f>
        <v>70</v>
      </c>
      <c r="EL95" s="242">
        <f>IF(details!BE95="","",details!BE95)</f>
        <v>30</v>
      </c>
      <c r="EM95" s="151">
        <f t="shared" si="440"/>
        <v>100</v>
      </c>
      <c r="EN95" s="151">
        <f t="shared" si="441"/>
        <v>150</v>
      </c>
      <c r="EO95" s="151">
        <f t="shared" si="442"/>
        <v>50</v>
      </c>
      <c r="EP95" s="304">
        <f t="shared" si="443"/>
        <v>200</v>
      </c>
      <c r="EQ95" s="263">
        <f t="shared" si="444"/>
        <v>0</v>
      </c>
      <c r="ER95" s="310">
        <f t="shared" si="445"/>
        <v>0</v>
      </c>
      <c r="ES95" s="61">
        <f t="shared" si="446"/>
        <v>70</v>
      </c>
      <c r="ET95" s="61">
        <f t="shared" si="447"/>
        <v>30</v>
      </c>
      <c r="EU95" s="61">
        <f t="shared" si="448"/>
        <v>20</v>
      </c>
      <c r="EV95" s="61">
        <f t="shared" si="449"/>
        <v>150</v>
      </c>
      <c r="EW95" s="61">
        <f t="shared" si="450"/>
        <v>50</v>
      </c>
      <c r="EX95" s="263">
        <f t="shared" si="451"/>
        <v>200</v>
      </c>
      <c r="EY95" s="310"/>
      <c r="EZ95" s="61" t="str">
        <f t="shared" si="452"/>
        <v>P</v>
      </c>
      <c r="FA95" s="61" t="str">
        <f t="shared" si="453"/>
        <v>P</v>
      </c>
      <c r="FB95" s="310" t="str">
        <f t="shared" si="454"/>
        <v>I</v>
      </c>
      <c r="FC95" s="242">
        <f>IF(details!BF95="","",details!BF95)</f>
        <v>10</v>
      </c>
      <c r="FD95" s="242">
        <f>IF(details!BG95="","",details!BG95)</f>
        <v>10</v>
      </c>
      <c r="FE95" s="242">
        <f>IF(details!BH95="","",details!BH95)</f>
        <v>10</v>
      </c>
      <c r="FF95" s="151">
        <f t="shared" si="455"/>
        <v>30</v>
      </c>
      <c r="FG95" s="242">
        <f>IF(details!BI95="","",details!BI95)</f>
        <v>70</v>
      </c>
      <c r="FH95" s="151">
        <f t="shared" si="456"/>
        <v>100</v>
      </c>
      <c r="FI95" s="242">
        <f>IF(details!BJ95="","",details!BJ95)</f>
        <v>100</v>
      </c>
      <c r="FJ95" s="298">
        <f t="shared" si="457"/>
        <v>200</v>
      </c>
      <c r="FK95" s="310">
        <f t="shared" si="458"/>
        <v>0</v>
      </c>
      <c r="FL95" s="310">
        <f t="shared" si="459"/>
        <v>0</v>
      </c>
      <c r="FM95" s="61">
        <f t="shared" si="460"/>
        <v>200</v>
      </c>
      <c r="FN95" s="310" t="str">
        <f t="shared" si="461"/>
        <v/>
      </c>
      <c r="FO95" s="310" t="str">
        <f t="shared" si="330"/>
        <v>A</v>
      </c>
      <c r="FP95" s="242">
        <f>IF(details!BK95="","",details!BK95)</f>
        <v>30</v>
      </c>
      <c r="FQ95" s="242">
        <f>IF(details!BL95="","",details!BL95)</f>
        <v>30</v>
      </c>
      <c r="FR95" s="242">
        <f>IF(details!BM95="","",details!BM95)</f>
        <v>40</v>
      </c>
      <c r="FS95" s="298">
        <f t="shared" si="462"/>
        <v>100</v>
      </c>
      <c r="FT95" s="310">
        <f t="shared" si="463"/>
        <v>0</v>
      </c>
      <c r="FU95" s="310">
        <f t="shared" si="464"/>
        <v>0</v>
      </c>
      <c r="FV95" s="61">
        <f t="shared" si="465"/>
        <v>100</v>
      </c>
      <c r="FW95" s="310" t="str">
        <f t="shared" si="466"/>
        <v/>
      </c>
      <c r="FX95" s="310" t="str">
        <f t="shared" si="331"/>
        <v>A</v>
      </c>
      <c r="FY95" s="310" t="str">
        <f t="shared" si="332"/>
        <v>D</v>
      </c>
      <c r="FZ95" s="310" t="str">
        <f t="shared" si="333"/>
        <v>D</v>
      </c>
      <c r="GA95" s="310" t="str">
        <f t="shared" si="334"/>
        <v>D</v>
      </c>
      <c r="GB95" s="310" t="str">
        <f t="shared" si="335"/>
        <v>D</v>
      </c>
      <c r="GC95" s="310" t="str">
        <f t="shared" si="336"/>
        <v>S</v>
      </c>
      <c r="GD95" s="310">
        <f t="shared" si="467"/>
        <v>0</v>
      </c>
      <c r="GE95" s="310">
        <f t="shared" si="468"/>
        <v>1</v>
      </c>
      <c r="GF95" s="310">
        <f t="shared" si="469"/>
        <v>0</v>
      </c>
      <c r="GG95" s="310">
        <f t="shared" si="470"/>
        <v>0</v>
      </c>
      <c r="GH95" s="310">
        <f t="shared" si="471"/>
        <v>0</v>
      </c>
      <c r="GI95" s="310" t="str">
        <f t="shared" si="472"/>
        <v/>
      </c>
      <c r="GJ95" s="69" t="str">
        <f t="shared" si="337"/>
        <v>SUPPL.</v>
      </c>
      <c r="GK95" s="63">
        <f>IF(details!CC95="","",details!CC95)</f>
        <v>34</v>
      </c>
      <c r="GL95" s="64" t="str">
        <f>IF(details!CD95="","",details!CD95)</f>
        <v/>
      </c>
      <c r="GM95" s="63">
        <f>IF(details!CK95="","",details!CK95)</f>
        <v>24</v>
      </c>
      <c r="GN95" s="64" t="str">
        <f>IF(details!CL95="","",details!CL95)</f>
        <v/>
      </c>
      <c r="GO95" s="63" t="str">
        <f>IF(details!CS95="","",details!CS95)</f>
        <v/>
      </c>
      <c r="GP95" s="64">
        <f>IF(details!CT95="","",details!CT95)</f>
        <v>130</v>
      </c>
      <c r="GQ95" s="63" t="str">
        <f>IF(details!DA95="","",details!DA95)</f>
        <v/>
      </c>
      <c r="GR95" s="64">
        <f>IF(details!DB95="","",details!DB95)</f>
        <v>264</v>
      </c>
      <c r="GS95" s="63" t="str">
        <f>IF(details!DI95="","",details!DI95)</f>
        <v/>
      </c>
      <c r="GT95" s="64">
        <f>IF(details!DJ95="","",details!DJ95)</f>
        <v>362</v>
      </c>
      <c r="GU95" s="274" t="str">
        <f t="shared" si="477"/>
        <v/>
      </c>
      <c r="GV95" s="242" t="str">
        <f t="shared" si="338"/>
        <v>D</v>
      </c>
      <c r="GW95" s="242" t="str">
        <f t="shared" si="473"/>
        <v/>
      </c>
      <c r="GX95" s="353" t="str">
        <f t="shared" si="339"/>
        <v/>
      </c>
      <c r="GY95" s="242" t="str">
        <f t="shared" si="340"/>
        <v>D</v>
      </c>
      <c r="GZ95" s="72" t="str">
        <f t="shared" si="474"/>
        <v/>
      </c>
      <c r="HA95" s="353" t="str">
        <f t="shared" si="341"/>
        <v/>
      </c>
      <c r="HB95" s="73" t="str">
        <f t="shared" si="342"/>
        <v>D</v>
      </c>
      <c r="HC95" s="242" t="str">
        <f t="shared" si="343"/>
        <v/>
      </c>
      <c r="HD95" s="242" t="str">
        <f t="shared" si="344"/>
        <v>D</v>
      </c>
      <c r="HE95" s="242" t="str">
        <f t="shared" si="345"/>
        <v/>
      </c>
      <c r="HF95" s="242" t="str">
        <f t="shared" si="346"/>
        <v/>
      </c>
      <c r="HG95" s="276" t="str">
        <f t="shared" si="347"/>
        <v/>
      </c>
      <c r="HH95" s="242" t="str">
        <f t="shared" si="348"/>
        <v/>
      </c>
      <c r="HI95" s="242" t="str">
        <f t="shared" si="349"/>
        <v/>
      </c>
      <c r="HJ95" s="242" t="str">
        <f t="shared" si="350"/>
        <v/>
      </c>
      <c r="HK95" s="242" t="str">
        <f t="shared" si="351"/>
        <v/>
      </c>
      <c r="HL95" s="353" t="str">
        <f t="shared" si="352"/>
        <v/>
      </c>
      <c r="HM95" s="73" t="str">
        <f t="shared" si="353"/>
        <v>D</v>
      </c>
      <c r="HN95" s="242" t="str">
        <f t="shared" si="354"/>
        <v/>
      </c>
      <c r="HO95" s="242" t="str">
        <f t="shared" si="355"/>
        <v>D</v>
      </c>
      <c r="HP95" s="242" t="str">
        <f t="shared" si="356"/>
        <v/>
      </c>
      <c r="HQ95" s="242" t="str">
        <f t="shared" si="357"/>
        <v/>
      </c>
      <c r="HR95" s="354" t="str">
        <f t="shared" si="358"/>
        <v/>
      </c>
      <c r="HS95" s="302" t="str">
        <f t="shared" si="359"/>
        <v/>
      </c>
      <c r="HT95" s="242" t="str">
        <f t="shared" si="360"/>
        <v/>
      </c>
      <c r="HU95" s="242" t="str">
        <f t="shared" si="361"/>
        <v/>
      </c>
      <c r="HV95" s="242" t="str">
        <f t="shared" si="362"/>
        <v/>
      </c>
      <c r="HW95" s="353" t="str">
        <f t="shared" si="363"/>
        <v/>
      </c>
      <c r="HX95" s="73" t="str">
        <f t="shared" si="364"/>
        <v>S</v>
      </c>
      <c r="HY95" s="242" t="str">
        <f t="shared" si="365"/>
        <v/>
      </c>
      <c r="HZ95" s="242" t="str">
        <f t="shared" si="366"/>
        <v>S</v>
      </c>
      <c r="IA95" s="242" t="str">
        <f t="shared" si="367"/>
        <v/>
      </c>
      <c r="IB95" s="242" t="str">
        <f t="shared" si="368"/>
        <v/>
      </c>
      <c r="IC95" s="242" t="str">
        <f t="shared" si="369"/>
        <v/>
      </c>
      <c r="ID95" s="242" t="str">
        <f t="shared" si="370"/>
        <v/>
      </c>
      <c r="IE95" s="242" t="str">
        <f t="shared" si="371"/>
        <v/>
      </c>
      <c r="IF95" s="242" t="str">
        <f t="shared" si="372"/>
        <v/>
      </c>
      <c r="IG95" s="242" t="str">
        <f t="shared" si="373"/>
        <v/>
      </c>
      <c r="IH95" s="353" t="str">
        <f t="shared" si="374"/>
        <v/>
      </c>
      <c r="II95" s="242" t="str">
        <f t="shared" si="375"/>
        <v>A</v>
      </c>
      <c r="IJ95" s="242" t="str">
        <f t="shared" si="376"/>
        <v>A</v>
      </c>
      <c r="IK95" s="242" t="str">
        <f t="shared" si="377"/>
        <v xml:space="preserve">    </v>
      </c>
      <c r="IL95" s="242" t="str">
        <f t="shared" si="378"/>
        <v xml:space="preserve">    MATHEMATICS</v>
      </c>
      <c r="IM95" s="242" t="str">
        <f t="shared" si="379"/>
        <v xml:space="preserve">    </v>
      </c>
      <c r="IN95" s="242" t="str">
        <f t="shared" si="380"/>
        <v xml:space="preserve">        </v>
      </c>
      <c r="IO95" s="242" t="str">
        <f t="shared" si="381"/>
        <v xml:space="preserve">HINDI COMPULSORY  PHYSICS CHEMISTRY </v>
      </c>
      <c r="IP95" s="242" t="str">
        <f t="shared" si="382"/>
        <v>SUPPL.</v>
      </c>
      <c r="IQ95" s="62">
        <f t="shared" si="475"/>
        <v>898</v>
      </c>
      <c r="IR95" s="68">
        <f t="shared" si="383"/>
        <v>89.8</v>
      </c>
      <c r="IS95" s="242" t="str">
        <f t="shared" si="384"/>
        <v/>
      </c>
      <c r="IT95" s="70" t="str">
        <f t="shared" si="385"/>
        <v/>
      </c>
      <c r="IU95" s="71" t="str" cm="1">
        <f t="array" ref="IU95">IF(IT95="","",SUMPRODUCT((IT95&lt;IT$9:IT$108)/COUNTIF(IT$9:IT$108,IT$9:IT$108)))</f>
        <v/>
      </c>
      <c r="IV95" s="242" t="str">
        <f>IF(OR(IP95="SUPPL.",IP95="RE-EXAM."),'result subject-wise'!AR95,IP95)</f>
        <v/>
      </c>
      <c r="IW95" s="355" t="str">
        <f t="shared" si="386"/>
        <v/>
      </c>
      <c r="IX95" s="356">
        <f t="shared" si="387"/>
        <v>89.8</v>
      </c>
      <c r="IY95" s="242" t="str">
        <f t="shared" si="388"/>
        <v/>
      </c>
      <c r="IZ95" s="240"/>
      <c r="JA95" s="276" t="str">
        <f t="shared" si="476"/>
        <v/>
      </c>
      <c r="JB95" s="357" t="str">
        <f>'full report'!Y2425</f>
        <v/>
      </c>
      <c r="JC95" s="352"/>
      <c r="JD95"/>
    </row>
    <row r="96" spans="1:278" s="276" customFormat="1" ht="13" customHeight="1">
      <c r="A96" s="313" t="str">
        <f>IF(details!A96="","",details!A96)</f>
        <v/>
      </c>
      <c r="B96" s="55" t="str">
        <f>IF(details!B96="","",details!B96)</f>
        <v/>
      </c>
      <c r="C96" s="55" t="str">
        <f>IF(details!C96="","",details!C96)</f>
        <v/>
      </c>
      <c r="D96" s="55" t="str">
        <f>IF(details!D96="","",details!D96)</f>
        <v/>
      </c>
      <c r="E96" s="300">
        <f>IF(details!E96="","",details!E96)</f>
        <v>11188</v>
      </c>
      <c r="F96" s="66" t="str">
        <f>IF(details!F96="","",details!F96)</f>
        <v/>
      </c>
      <c r="G96" s="77" t="str">
        <f>IF(details!G96="","",details!G96)</f>
        <v>A 088</v>
      </c>
      <c r="H96" s="77" t="str">
        <f>IF(details!H96="","",details!H96)</f>
        <v>B 088</v>
      </c>
      <c r="I96" s="77" t="str">
        <f>IF(details!I96="","",details!I96)</f>
        <v>C 088</v>
      </c>
      <c r="J96" s="242">
        <f>IF(details!J96="","",details!J96)</f>
        <v>10</v>
      </c>
      <c r="K96" s="242">
        <f>IF(details!K96="","",details!K96)</f>
        <v>10</v>
      </c>
      <c r="L96" s="242">
        <f>IF(details!L96="","",details!L96)</f>
        <v>8</v>
      </c>
      <c r="M96" s="151">
        <f t="shared" si="389"/>
        <v>28</v>
      </c>
      <c r="N96" s="479">
        <f>IF(details!M96="","",details!M96)</f>
        <v>2</v>
      </c>
      <c r="O96" s="242">
        <f>IF(details!N96="","",details!N96)</f>
        <v>70</v>
      </c>
      <c r="P96" s="151">
        <f t="shared" si="390"/>
        <v>100</v>
      </c>
      <c r="Q96" s="242">
        <f>IF(details!O96="","",details!O96)</f>
        <v>100</v>
      </c>
      <c r="R96" s="298">
        <f t="shared" si="391"/>
        <v>200</v>
      </c>
      <c r="S96" s="310">
        <f t="shared" si="392"/>
        <v>0</v>
      </c>
      <c r="T96" s="61">
        <f t="shared" si="314"/>
        <v>200</v>
      </c>
      <c r="U96" s="310" t="str">
        <f t="shared" si="324"/>
        <v/>
      </c>
      <c r="V96" s="310" t="str">
        <f t="shared" si="315"/>
        <v>P</v>
      </c>
      <c r="W96" s="310" t="str">
        <f t="shared" si="325"/>
        <v>D</v>
      </c>
      <c r="X96" s="242">
        <f>IF(details!P96="","",details!P96)</f>
        <v>10</v>
      </c>
      <c r="Y96" s="242">
        <f>IF(details!Q96="","",details!Q96)</f>
        <v>10</v>
      </c>
      <c r="Z96" s="242">
        <f>IF(details!R96="","",details!R96)</f>
        <v>8</v>
      </c>
      <c r="AA96" s="151">
        <f t="shared" si="393"/>
        <v>28</v>
      </c>
      <c r="AB96" s="479">
        <f>IF(details!S96="","",details!S96)</f>
        <v>2</v>
      </c>
      <c r="AC96" s="242">
        <f>IF(details!T96="","",details!T96)</f>
        <v>70</v>
      </c>
      <c r="AD96" s="151">
        <f t="shared" si="394"/>
        <v>100</v>
      </c>
      <c r="AE96" s="242">
        <f>IF(details!U96="","",details!U96)</f>
        <v>100</v>
      </c>
      <c r="AF96" s="298">
        <f t="shared" si="395"/>
        <v>200</v>
      </c>
      <c r="AG96" s="310">
        <f t="shared" si="396"/>
        <v>0</v>
      </c>
      <c r="AH96" s="61">
        <f t="shared" si="316"/>
        <v>200</v>
      </c>
      <c r="AI96" s="310" t="str">
        <f t="shared" si="326"/>
        <v/>
      </c>
      <c r="AJ96" s="310" t="str">
        <f t="shared" si="397"/>
        <v>P</v>
      </c>
      <c r="AK96" s="310" t="str">
        <f t="shared" si="398"/>
        <v>D</v>
      </c>
      <c r="AL96" s="242" t="str">
        <f>IF(details!V96="","",details!V96)</f>
        <v>b</v>
      </c>
      <c r="AM96" s="83" t="str">
        <f t="shared" si="399"/>
        <v>PHYSICS</v>
      </c>
      <c r="AN96" s="242">
        <f>IF(details!W96="","",details!W96)</f>
        <v>10</v>
      </c>
      <c r="AO96" s="242">
        <f>IF(details!X96="","",details!X96)</f>
        <v>10</v>
      </c>
      <c r="AP96" s="242">
        <f>IF(details!Y96="","",details!Y96)</f>
        <v>9</v>
      </c>
      <c r="AQ96" s="151">
        <f t="shared" si="400"/>
        <v>29</v>
      </c>
      <c r="AR96" s="479">
        <f>IF(details!Z96="","",details!Z96)</f>
        <v>1</v>
      </c>
      <c r="AS96" s="242">
        <f>IF(details!AA96="","",details!AA96)</f>
        <v>30</v>
      </c>
      <c r="AT96" s="242">
        <f>IF(details!AB96="","",details!AB96)</f>
        <v>20</v>
      </c>
      <c r="AU96" s="151">
        <f t="shared" si="401"/>
        <v>50</v>
      </c>
      <c r="AV96" s="482">
        <f t="shared" si="317"/>
        <v>60</v>
      </c>
      <c r="AW96" s="482">
        <f t="shared" si="318"/>
        <v>80</v>
      </c>
      <c r="AX96" s="242">
        <f>IF(details!AC96="","",details!AC96)</f>
        <v>70</v>
      </c>
      <c r="AY96" s="242">
        <f>IF(details!AD96="","",details!AD96)</f>
        <v>30</v>
      </c>
      <c r="AZ96" s="151">
        <f t="shared" si="402"/>
        <v>100</v>
      </c>
      <c r="BA96" s="151">
        <f t="shared" si="403"/>
        <v>130</v>
      </c>
      <c r="BB96" s="151">
        <f t="shared" si="404"/>
        <v>50</v>
      </c>
      <c r="BC96" s="304">
        <f t="shared" si="405"/>
        <v>180</v>
      </c>
      <c r="BD96" s="263">
        <f t="shared" si="319"/>
        <v>0</v>
      </c>
      <c r="BE96" s="310">
        <f t="shared" si="320"/>
        <v>0</v>
      </c>
      <c r="BF96" s="61">
        <f t="shared" si="296"/>
        <v>70</v>
      </c>
      <c r="BG96" s="61">
        <f t="shared" si="406"/>
        <v>30</v>
      </c>
      <c r="BH96" s="61">
        <f t="shared" si="407"/>
        <v>20</v>
      </c>
      <c r="BI96" s="61">
        <f t="shared" si="297"/>
        <v>150</v>
      </c>
      <c r="BJ96" s="61">
        <f t="shared" si="298"/>
        <v>50</v>
      </c>
      <c r="BK96" s="263">
        <f t="shared" si="299"/>
        <v>200</v>
      </c>
      <c r="BL96" s="310" t="str">
        <f t="shared" si="300"/>
        <v/>
      </c>
      <c r="BM96" s="61" t="str">
        <f t="shared" si="301"/>
        <v>P</v>
      </c>
      <c r="BN96" s="61" t="str">
        <f t="shared" si="302"/>
        <v>P</v>
      </c>
      <c r="BO96" s="310" t="str">
        <f t="shared" si="303"/>
        <v>D</v>
      </c>
      <c r="BP96" s="242" t="str">
        <f>IF(details!AE96="","",details!AE96)</f>
        <v>b</v>
      </c>
      <c r="BQ96" s="83" t="str">
        <f t="shared" si="408"/>
        <v>CHEMISTRY</v>
      </c>
      <c r="BR96" s="242">
        <f>IF(details!AF96="","",details!AF96)</f>
        <v>10</v>
      </c>
      <c r="BS96" s="242">
        <f>IF(details!AG96="","",details!AG96)</f>
        <v>10</v>
      </c>
      <c r="BT96" s="242">
        <f>IF(details!AH96="","",details!AH96)</f>
        <v>9</v>
      </c>
      <c r="BU96" s="151">
        <f t="shared" si="409"/>
        <v>29</v>
      </c>
      <c r="BV96" s="479">
        <f>IF(details!AI96="","",details!AI96)</f>
        <v>1</v>
      </c>
      <c r="BW96" s="242">
        <f>IF(details!AJ96="","",details!AJ96)</f>
        <v>50</v>
      </c>
      <c r="BX96" s="242">
        <f>IF(details!AK96="","",details!AK96)</f>
        <v>20</v>
      </c>
      <c r="BY96" s="151">
        <f t="shared" si="410"/>
        <v>70</v>
      </c>
      <c r="BZ96" s="482">
        <f t="shared" si="411"/>
        <v>80</v>
      </c>
      <c r="CA96" s="482">
        <f t="shared" si="412"/>
        <v>100</v>
      </c>
      <c r="CB96" s="242">
        <f>IF(details!AL96="","",details!AL96)</f>
        <v>70</v>
      </c>
      <c r="CC96" s="242">
        <f>IF(details!AM96="","",details!AM96)</f>
        <v>30</v>
      </c>
      <c r="CD96" s="151">
        <f t="shared" si="413"/>
        <v>100</v>
      </c>
      <c r="CE96" s="151">
        <f t="shared" si="414"/>
        <v>150</v>
      </c>
      <c r="CF96" s="151">
        <f t="shared" si="415"/>
        <v>50</v>
      </c>
      <c r="CG96" s="304">
        <f t="shared" si="327"/>
        <v>200</v>
      </c>
      <c r="CH96" s="263">
        <f t="shared" si="304"/>
        <v>0</v>
      </c>
      <c r="CI96" s="310">
        <f t="shared" si="305"/>
        <v>0</v>
      </c>
      <c r="CJ96" s="61">
        <f t="shared" si="306"/>
        <v>70</v>
      </c>
      <c r="CK96" s="61">
        <f t="shared" si="328"/>
        <v>30</v>
      </c>
      <c r="CL96" s="61">
        <f t="shared" si="416"/>
        <v>20</v>
      </c>
      <c r="CM96" s="61">
        <f t="shared" si="307"/>
        <v>150</v>
      </c>
      <c r="CN96" s="61">
        <f t="shared" si="308"/>
        <v>50</v>
      </c>
      <c r="CO96" s="263">
        <f t="shared" si="309"/>
        <v>200</v>
      </c>
      <c r="CP96" s="310" t="str">
        <f t="shared" si="310"/>
        <v/>
      </c>
      <c r="CQ96" s="61" t="str">
        <f t="shared" si="311"/>
        <v>P</v>
      </c>
      <c r="CR96" s="61" t="str">
        <f t="shared" si="312"/>
        <v>P</v>
      </c>
      <c r="CS96" s="310" t="str">
        <f t="shared" si="321"/>
        <v>D</v>
      </c>
      <c r="CT96" s="242" t="str">
        <f>IF(details!AN96="","",details!AN96)</f>
        <v>b</v>
      </c>
      <c r="CU96" s="83" t="str">
        <f t="shared" si="417"/>
        <v>MATHEMATICS</v>
      </c>
      <c r="CV96" s="242">
        <f>IF(details!AO96="","",details!AO96)</f>
        <v>10</v>
      </c>
      <c r="CW96" s="242">
        <f>IF(details!AP96="","",details!AP96)</f>
        <v>10</v>
      </c>
      <c r="CX96" s="242">
        <f>IF(details!AQ96="","",details!AQ96)</f>
        <v>9</v>
      </c>
      <c r="CY96" s="151">
        <f t="shared" si="418"/>
        <v>29</v>
      </c>
      <c r="CZ96" s="479">
        <f>IF(details!AR96="","",details!AR96)</f>
        <v>1</v>
      </c>
      <c r="DA96" s="242">
        <f>IF(details!AS96="","",details!AS96)</f>
        <v>70</v>
      </c>
      <c r="DB96" s="242" t="str">
        <f>IF(details!AT96="","",details!AT96)</f>
        <v/>
      </c>
      <c r="DC96" s="151">
        <f t="shared" si="419"/>
        <v>70</v>
      </c>
      <c r="DD96" s="482">
        <f t="shared" si="420"/>
        <v>100</v>
      </c>
      <c r="DE96" s="482">
        <f t="shared" si="421"/>
        <v>100</v>
      </c>
      <c r="DF96" s="242">
        <f>IF(details!AU96="","",details!AU96)</f>
        <v>18</v>
      </c>
      <c r="DG96" s="242" t="str">
        <f>IF(details!AV96="","",details!AV96)</f>
        <v/>
      </c>
      <c r="DH96" s="151">
        <f t="shared" si="422"/>
        <v>18</v>
      </c>
      <c r="DI96" s="151">
        <f t="shared" si="423"/>
        <v>118</v>
      </c>
      <c r="DJ96" s="151" t="str">
        <f t="shared" si="424"/>
        <v/>
      </c>
      <c r="DK96" s="304">
        <f t="shared" si="425"/>
        <v>118</v>
      </c>
      <c r="DL96" s="263">
        <f t="shared" si="426"/>
        <v>0</v>
      </c>
      <c r="DM96" s="310" t="str">
        <f t="shared" si="427"/>
        <v/>
      </c>
      <c r="DN96" s="61">
        <f t="shared" si="428"/>
        <v>100</v>
      </c>
      <c r="DO96" s="61" t="str">
        <f t="shared" si="322"/>
        <v/>
      </c>
      <c r="DP96" s="61" t="str">
        <f t="shared" si="323"/>
        <v/>
      </c>
      <c r="DQ96" s="61">
        <f t="shared" si="429"/>
        <v>200</v>
      </c>
      <c r="DR96" s="61" t="str">
        <f t="shared" si="430"/>
        <v/>
      </c>
      <c r="DS96" s="263">
        <f t="shared" si="329"/>
        <v>200</v>
      </c>
      <c r="DT96" s="310" t="str">
        <f t="shared" si="431"/>
        <v/>
      </c>
      <c r="DU96" s="61" t="str">
        <f t="shared" si="432"/>
        <v>S</v>
      </c>
      <c r="DV96" s="61" t="str">
        <f t="shared" si="433"/>
        <v/>
      </c>
      <c r="DW96" s="310" t="str">
        <f t="shared" si="434"/>
        <v>S</v>
      </c>
      <c r="DX96" s="61">
        <f t="shared" si="313"/>
        <v>0</v>
      </c>
      <c r="DY96" s="242" t="str">
        <f>IF(details!AW96="","",details!AW96)</f>
        <v>a</v>
      </c>
      <c r="DZ96" s="83" t="str">
        <f t="shared" si="435"/>
        <v>BIOLOGY</v>
      </c>
      <c r="EA96" s="242">
        <f>IF(details!AX96="","",details!AX96)</f>
        <v>10</v>
      </c>
      <c r="EB96" s="242">
        <f>IF(details!AY96="","",details!AY96)</f>
        <v>10</v>
      </c>
      <c r="EC96" s="242">
        <f>IF(details!AZ96="","",details!AZ96)</f>
        <v>10</v>
      </c>
      <c r="ED96" s="151">
        <f t="shared" si="436"/>
        <v>30</v>
      </c>
      <c r="EE96" s="242" t="str">
        <f>IF(details!BA96="","",details!BA96)</f>
        <v/>
      </c>
      <c r="EF96" s="242">
        <f>IF(details!BB96="","",details!BB96)</f>
        <v>50</v>
      </c>
      <c r="EG96" s="242">
        <f>IF(details!BC96="","",details!BC96)</f>
        <v>20</v>
      </c>
      <c r="EH96" s="151">
        <f t="shared" si="437"/>
        <v>70</v>
      </c>
      <c r="EI96" s="482">
        <f t="shared" si="438"/>
        <v>80</v>
      </c>
      <c r="EJ96" s="482">
        <f t="shared" si="439"/>
        <v>100</v>
      </c>
      <c r="EK96" s="242">
        <f>IF(details!BD96="","",details!BD96)</f>
        <v>70</v>
      </c>
      <c r="EL96" s="242">
        <f>IF(details!BE96="","",details!BE96)</f>
        <v>30</v>
      </c>
      <c r="EM96" s="151">
        <f t="shared" si="440"/>
        <v>100</v>
      </c>
      <c r="EN96" s="151">
        <f t="shared" si="441"/>
        <v>150</v>
      </c>
      <c r="EO96" s="151">
        <f t="shared" si="442"/>
        <v>50</v>
      </c>
      <c r="EP96" s="304">
        <f t="shared" si="443"/>
        <v>200</v>
      </c>
      <c r="EQ96" s="263">
        <f t="shared" si="444"/>
        <v>0</v>
      </c>
      <c r="ER96" s="310">
        <f t="shared" si="445"/>
        <v>0</v>
      </c>
      <c r="ES96" s="61">
        <f t="shared" si="446"/>
        <v>70</v>
      </c>
      <c r="ET96" s="61">
        <f t="shared" si="447"/>
        <v>30</v>
      </c>
      <c r="EU96" s="61">
        <f t="shared" si="448"/>
        <v>20</v>
      </c>
      <c r="EV96" s="61">
        <f t="shared" si="449"/>
        <v>150</v>
      </c>
      <c r="EW96" s="61">
        <f t="shared" si="450"/>
        <v>50</v>
      </c>
      <c r="EX96" s="263">
        <f t="shared" si="451"/>
        <v>200</v>
      </c>
      <c r="EY96" s="310"/>
      <c r="EZ96" s="61" t="str">
        <f t="shared" si="452"/>
        <v>P</v>
      </c>
      <c r="FA96" s="61" t="str">
        <f t="shared" si="453"/>
        <v>P</v>
      </c>
      <c r="FB96" s="310" t="str">
        <f t="shared" si="454"/>
        <v>I</v>
      </c>
      <c r="FC96" s="242">
        <f>IF(details!BF96="","",details!BF96)</f>
        <v>10</v>
      </c>
      <c r="FD96" s="242">
        <f>IF(details!BG96="","",details!BG96)</f>
        <v>10</v>
      </c>
      <c r="FE96" s="242">
        <f>IF(details!BH96="","",details!BH96)</f>
        <v>10</v>
      </c>
      <c r="FF96" s="151">
        <f t="shared" si="455"/>
        <v>30</v>
      </c>
      <c r="FG96" s="242">
        <f>IF(details!BI96="","",details!BI96)</f>
        <v>70</v>
      </c>
      <c r="FH96" s="151">
        <f t="shared" si="456"/>
        <v>100</v>
      </c>
      <c r="FI96" s="242">
        <f>IF(details!BJ96="","",details!BJ96)</f>
        <v>100</v>
      </c>
      <c r="FJ96" s="298">
        <f t="shared" si="457"/>
        <v>200</v>
      </c>
      <c r="FK96" s="310">
        <f t="shared" si="458"/>
        <v>0</v>
      </c>
      <c r="FL96" s="310">
        <f t="shared" si="459"/>
        <v>0</v>
      </c>
      <c r="FM96" s="61">
        <f t="shared" si="460"/>
        <v>200</v>
      </c>
      <c r="FN96" s="310" t="str">
        <f t="shared" si="461"/>
        <v/>
      </c>
      <c r="FO96" s="310" t="str">
        <f t="shared" si="330"/>
        <v>A</v>
      </c>
      <c r="FP96" s="242">
        <f>IF(details!BK96="","",details!BK96)</f>
        <v>30</v>
      </c>
      <c r="FQ96" s="242">
        <f>IF(details!BL96="","",details!BL96)</f>
        <v>30</v>
      </c>
      <c r="FR96" s="242">
        <f>IF(details!BM96="","",details!BM96)</f>
        <v>40</v>
      </c>
      <c r="FS96" s="298">
        <f t="shared" si="462"/>
        <v>100</v>
      </c>
      <c r="FT96" s="310">
        <f t="shared" si="463"/>
        <v>0</v>
      </c>
      <c r="FU96" s="310">
        <f t="shared" si="464"/>
        <v>0</v>
      </c>
      <c r="FV96" s="61">
        <f t="shared" si="465"/>
        <v>100</v>
      </c>
      <c r="FW96" s="310" t="str">
        <f t="shared" si="466"/>
        <v/>
      </c>
      <c r="FX96" s="310" t="str">
        <f t="shared" si="331"/>
        <v>A</v>
      </c>
      <c r="FY96" s="310" t="str">
        <f t="shared" si="332"/>
        <v>D</v>
      </c>
      <c r="FZ96" s="310" t="str">
        <f t="shared" si="333"/>
        <v>D</v>
      </c>
      <c r="GA96" s="310" t="str">
        <f t="shared" si="334"/>
        <v>D</v>
      </c>
      <c r="GB96" s="310" t="str">
        <f t="shared" si="335"/>
        <v>D</v>
      </c>
      <c r="GC96" s="310" t="str">
        <f t="shared" si="336"/>
        <v>S</v>
      </c>
      <c r="GD96" s="310">
        <f t="shared" si="467"/>
        <v>0</v>
      </c>
      <c r="GE96" s="310">
        <f t="shared" si="468"/>
        <v>1</v>
      </c>
      <c r="GF96" s="310">
        <f t="shared" si="469"/>
        <v>0</v>
      </c>
      <c r="GG96" s="310">
        <f t="shared" si="470"/>
        <v>0</v>
      </c>
      <c r="GH96" s="310">
        <f t="shared" si="471"/>
        <v>0</v>
      </c>
      <c r="GI96" s="310" t="str">
        <f t="shared" si="472"/>
        <v/>
      </c>
      <c r="GJ96" s="69" t="str">
        <f t="shared" si="337"/>
        <v>SUPPL.</v>
      </c>
      <c r="GK96" s="63">
        <f>IF(details!CC96="","",details!CC96)</f>
        <v>34</v>
      </c>
      <c r="GL96" s="64" t="str">
        <f>IF(details!CD96="","",details!CD96)</f>
        <v/>
      </c>
      <c r="GM96" s="63">
        <f>IF(details!CK96="","",details!CK96)</f>
        <v>24</v>
      </c>
      <c r="GN96" s="64" t="str">
        <f>IF(details!CL96="","",details!CL96)</f>
        <v/>
      </c>
      <c r="GO96" s="63" t="str">
        <f>IF(details!CS96="","",details!CS96)</f>
        <v/>
      </c>
      <c r="GP96" s="64">
        <f>IF(details!CT96="","",details!CT96)</f>
        <v>130</v>
      </c>
      <c r="GQ96" s="63" t="str">
        <f>IF(details!DA96="","",details!DA96)</f>
        <v/>
      </c>
      <c r="GR96" s="64">
        <f>IF(details!DB96="","",details!DB96)</f>
        <v>264</v>
      </c>
      <c r="GS96" s="63" t="str">
        <f>IF(details!DI96="","",details!DI96)</f>
        <v/>
      </c>
      <c r="GT96" s="64">
        <f>IF(details!DJ96="","",details!DJ96)</f>
        <v>362</v>
      </c>
      <c r="GU96" s="274" t="str">
        <f t="shared" si="477"/>
        <v/>
      </c>
      <c r="GV96" s="242" t="str">
        <f t="shared" si="338"/>
        <v>D</v>
      </c>
      <c r="GW96" s="242" t="str">
        <f t="shared" si="473"/>
        <v/>
      </c>
      <c r="GX96" s="353" t="str">
        <f t="shared" si="339"/>
        <v/>
      </c>
      <c r="GY96" s="242" t="str">
        <f t="shared" si="340"/>
        <v>D</v>
      </c>
      <c r="GZ96" s="72" t="str">
        <f t="shared" si="474"/>
        <v/>
      </c>
      <c r="HA96" s="353" t="str">
        <f t="shared" si="341"/>
        <v/>
      </c>
      <c r="HB96" s="73" t="str">
        <f t="shared" si="342"/>
        <v>D</v>
      </c>
      <c r="HC96" s="242" t="str">
        <f t="shared" si="343"/>
        <v/>
      </c>
      <c r="HD96" s="242" t="str">
        <f t="shared" si="344"/>
        <v>D</v>
      </c>
      <c r="HE96" s="242" t="str">
        <f t="shared" si="345"/>
        <v/>
      </c>
      <c r="HF96" s="242" t="str">
        <f t="shared" si="346"/>
        <v/>
      </c>
      <c r="HG96" s="276" t="str">
        <f t="shared" si="347"/>
        <v/>
      </c>
      <c r="HH96" s="242" t="str">
        <f t="shared" si="348"/>
        <v/>
      </c>
      <c r="HI96" s="242" t="str">
        <f t="shared" si="349"/>
        <v/>
      </c>
      <c r="HJ96" s="242" t="str">
        <f t="shared" si="350"/>
        <v/>
      </c>
      <c r="HK96" s="242" t="str">
        <f t="shared" si="351"/>
        <v/>
      </c>
      <c r="HL96" s="353" t="str">
        <f t="shared" si="352"/>
        <v/>
      </c>
      <c r="HM96" s="73" t="str">
        <f t="shared" si="353"/>
        <v>D</v>
      </c>
      <c r="HN96" s="242" t="str">
        <f t="shared" si="354"/>
        <v/>
      </c>
      <c r="HO96" s="242" t="str">
        <f t="shared" si="355"/>
        <v>D</v>
      </c>
      <c r="HP96" s="242" t="str">
        <f t="shared" si="356"/>
        <v/>
      </c>
      <c r="HQ96" s="242" t="str">
        <f t="shared" si="357"/>
        <v/>
      </c>
      <c r="HR96" s="354" t="str">
        <f t="shared" si="358"/>
        <v/>
      </c>
      <c r="HS96" s="302" t="str">
        <f t="shared" si="359"/>
        <v/>
      </c>
      <c r="HT96" s="242" t="str">
        <f t="shared" si="360"/>
        <v/>
      </c>
      <c r="HU96" s="242" t="str">
        <f t="shared" si="361"/>
        <v/>
      </c>
      <c r="HV96" s="242" t="str">
        <f t="shared" si="362"/>
        <v/>
      </c>
      <c r="HW96" s="353" t="str">
        <f t="shared" si="363"/>
        <v/>
      </c>
      <c r="HX96" s="73" t="str">
        <f t="shared" si="364"/>
        <v>S</v>
      </c>
      <c r="HY96" s="242" t="str">
        <f t="shared" si="365"/>
        <v/>
      </c>
      <c r="HZ96" s="242" t="str">
        <f t="shared" si="366"/>
        <v>S</v>
      </c>
      <c r="IA96" s="242" t="str">
        <f t="shared" si="367"/>
        <v/>
      </c>
      <c r="IB96" s="242" t="str">
        <f t="shared" si="368"/>
        <v/>
      </c>
      <c r="IC96" s="242" t="str">
        <f t="shared" si="369"/>
        <v/>
      </c>
      <c r="ID96" s="242" t="str">
        <f t="shared" si="370"/>
        <v/>
      </c>
      <c r="IE96" s="242" t="str">
        <f t="shared" si="371"/>
        <v/>
      </c>
      <c r="IF96" s="242" t="str">
        <f t="shared" si="372"/>
        <v/>
      </c>
      <c r="IG96" s="242" t="str">
        <f t="shared" si="373"/>
        <v/>
      </c>
      <c r="IH96" s="353" t="str">
        <f t="shared" si="374"/>
        <v/>
      </c>
      <c r="II96" s="242" t="str">
        <f t="shared" si="375"/>
        <v>A</v>
      </c>
      <c r="IJ96" s="242" t="str">
        <f t="shared" si="376"/>
        <v>A</v>
      </c>
      <c r="IK96" s="242" t="str">
        <f t="shared" si="377"/>
        <v xml:space="preserve">    </v>
      </c>
      <c r="IL96" s="242" t="str">
        <f t="shared" si="378"/>
        <v xml:space="preserve">    MATHEMATICS</v>
      </c>
      <c r="IM96" s="242" t="str">
        <f t="shared" si="379"/>
        <v xml:space="preserve">    </v>
      </c>
      <c r="IN96" s="242" t="str">
        <f t="shared" si="380"/>
        <v xml:space="preserve">        </v>
      </c>
      <c r="IO96" s="242" t="str">
        <f t="shared" si="381"/>
        <v xml:space="preserve">HINDI COMPULSORY  PHYSICS CHEMISTRY </v>
      </c>
      <c r="IP96" s="242" t="str">
        <f t="shared" si="382"/>
        <v>SUPPL.</v>
      </c>
      <c r="IQ96" s="62">
        <f t="shared" si="475"/>
        <v>898</v>
      </c>
      <c r="IR96" s="68">
        <f t="shared" si="383"/>
        <v>89.8</v>
      </c>
      <c r="IS96" s="242" t="str">
        <f t="shared" si="384"/>
        <v/>
      </c>
      <c r="IT96" s="70" t="str">
        <f t="shared" si="385"/>
        <v/>
      </c>
      <c r="IU96" s="71" t="str" cm="1">
        <f t="array" ref="IU96">IF(IT96="","",SUMPRODUCT((IT96&lt;IT$9:IT$108)/COUNTIF(IT$9:IT$108,IT$9:IT$108)))</f>
        <v/>
      </c>
      <c r="IV96" s="242" t="str">
        <f>IF(OR(IP96="SUPPL.",IP96="RE-EXAM."),'result subject-wise'!AR96,IP96)</f>
        <v/>
      </c>
      <c r="IW96" s="355" t="str">
        <f t="shared" si="386"/>
        <v/>
      </c>
      <c r="IX96" s="356">
        <f t="shared" si="387"/>
        <v>89.8</v>
      </c>
      <c r="IY96" s="242" t="str">
        <f t="shared" si="388"/>
        <v/>
      </c>
      <c r="IZ96" s="240"/>
      <c r="JA96" s="276" t="str">
        <f t="shared" si="476"/>
        <v/>
      </c>
      <c r="JB96" s="357" t="str">
        <f>'full report'!Y2453</f>
        <v/>
      </c>
      <c r="JC96" s="352"/>
      <c r="JD96"/>
    </row>
    <row r="97" spans="1:294" s="276" customFormat="1" ht="13" customHeight="1">
      <c r="A97" s="313" t="str">
        <f>IF(details!A97="","",details!A97)</f>
        <v/>
      </c>
      <c r="B97" s="55" t="str">
        <f>IF(details!B97="","",details!B97)</f>
        <v/>
      </c>
      <c r="C97" s="55" t="str">
        <f>IF(details!C97="","",details!C97)</f>
        <v/>
      </c>
      <c r="D97" s="55" t="str">
        <f>IF(details!D97="","",details!D97)</f>
        <v/>
      </c>
      <c r="E97" s="300">
        <f>IF(details!E97="","",details!E97)</f>
        <v>11189</v>
      </c>
      <c r="F97" s="66" t="str">
        <f>IF(details!F97="","",details!F97)</f>
        <v/>
      </c>
      <c r="G97" s="77" t="str">
        <f>IF(details!G97="","",details!G97)</f>
        <v>A 089</v>
      </c>
      <c r="H97" s="77" t="str">
        <f>IF(details!H97="","",details!H97)</f>
        <v>B 089</v>
      </c>
      <c r="I97" s="77" t="str">
        <f>IF(details!I97="","",details!I97)</f>
        <v>C 089</v>
      </c>
      <c r="J97" s="242">
        <f>IF(details!J97="","",details!J97)</f>
        <v>10</v>
      </c>
      <c r="K97" s="242">
        <f>IF(details!K97="","",details!K97)</f>
        <v>10</v>
      </c>
      <c r="L97" s="242">
        <f>IF(details!L97="","",details!L97)</f>
        <v>8</v>
      </c>
      <c r="M97" s="151">
        <f t="shared" si="389"/>
        <v>28</v>
      </c>
      <c r="N97" s="479">
        <f>IF(details!M97="","",details!M97)</f>
        <v>2</v>
      </c>
      <c r="O97" s="242">
        <f>IF(details!N97="","",details!N97)</f>
        <v>70</v>
      </c>
      <c r="P97" s="151">
        <f t="shared" si="390"/>
        <v>100</v>
      </c>
      <c r="Q97" s="242">
        <f>IF(details!O97="","",details!O97)</f>
        <v>100</v>
      </c>
      <c r="R97" s="298">
        <f t="shared" si="391"/>
        <v>200</v>
      </c>
      <c r="S97" s="310">
        <f t="shared" si="392"/>
        <v>0</v>
      </c>
      <c r="T97" s="61">
        <f t="shared" si="314"/>
        <v>200</v>
      </c>
      <c r="U97" s="310" t="str">
        <f t="shared" si="324"/>
        <v/>
      </c>
      <c r="V97" s="310" t="str">
        <f t="shared" si="315"/>
        <v>P</v>
      </c>
      <c r="W97" s="310" t="str">
        <f t="shared" si="325"/>
        <v>D</v>
      </c>
      <c r="X97" s="242">
        <f>IF(details!P97="","",details!P97)</f>
        <v>10</v>
      </c>
      <c r="Y97" s="242">
        <f>IF(details!Q97="","",details!Q97)</f>
        <v>10</v>
      </c>
      <c r="Z97" s="242">
        <f>IF(details!R97="","",details!R97)</f>
        <v>8</v>
      </c>
      <c r="AA97" s="151">
        <f t="shared" si="393"/>
        <v>28</v>
      </c>
      <c r="AB97" s="479">
        <f>IF(details!S97="","",details!S97)</f>
        <v>2</v>
      </c>
      <c r="AC97" s="242">
        <f>IF(details!T97="","",details!T97)</f>
        <v>70</v>
      </c>
      <c r="AD97" s="151">
        <f t="shared" si="394"/>
        <v>100</v>
      </c>
      <c r="AE97" s="242">
        <f>IF(details!U97="","",details!U97)</f>
        <v>100</v>
      </c>
      <c r="AF97" s="298">
        <f t="shared" si="395"/>
        <v>200</v>
      </c>
      <c r="AG97" s="310">
        <f t="shared" si="396"/>
        <v>0</v>
      </c>
      <c r="AH97" s="61">
        <f t="shared" si="316"/>
        <v>200</v>
      </c>
      <c r="AI97" s="310" t="str">
        <f t="shared" si="326"/>
        <v/>
      </c>
      <c r="AJ97" s="310" t="str">
        <f t="shared" si="397"/>
        <v>P</v>
      </c>
      <c r="AK97" s="310" t="str">
        <f t="shared" si="398"/>
        <v>D</v>
      </c>
      <c r="AL97" s="242" t="str">
        <f>IF(details!V97="","",details!V97)</f>
        <v>b</v>
      </c>
      <c r="AM97" s="83" t="str">
        <f t="shared" si="399"/>
        <v>PHYSICS</v>
      </c>
      <c r="AN97" s="242">
        <f>IF(details!W97="","",details!W97)</f>
        <v>10</v>
      </c>
      <c r="AO97" s="242">
        <f>IF(details!X97="","",details!X97)</f>
        <v>10</v>
      </c>
      <c r="AP97" s="242">
        <f>IF(details!Y97="","",details!Y97)</f>
        <v>9</v>
      </c>
      <c r="AQ97" s="151">
        <f t="shared" si="400"/>
        <v>29</v>
      </c>
      <c r="AR97" s="479">
        <f>IF(details!Z97="","",details!Z97)</f>
        <v>1</v>
      </c>
      <c r="AS97" s="242">
        <f>IF(details!AA97="","",details!AA97)</f>
        <v>30</v>
      </c>
      <c r="AT97" s="242">
        <f>IF(details!AB97="","",details!AB97)</f>
        <v>20</v>
      </c>
      <c r="AU97" s="151">
        <f t="shared" si="401"/>
        <v>50</v>
      </c>
      <c r="AV97" s="482">
        <f t="shared" si="317"/>
        <v>60</v>
      </c>
      <c r="AW97" s="482">
        <f t="shared" si="318"/>
        <v>80</v>
      </c>
      <c r="AX97" s="242">
        <f>IF(details!AC97="","",details!AC97)</f>
        <v>70</v>
      </c>
      <c r="AY97" s="242">
        <f>IF(details!AD97="","",details!AD97)</f>
        <v>30</v>
      </c>
      <c r="AZ97" s="151">
        <f t="shared" si="402"/>
        <v>100</v>
      </c>
      <c r="BA97" s="151">
        <f t="shared" si="403"/>
        <v>130</v>
      </c>
      <c r="BB97" s="151">
        <f t="shared" si="404"/>
        <v>50</v>
      </c>
      <c r="BC97" s="304">
        <f t="shared" si="405"/>
        <v>180</v>
      </c>
      <c r="BD97" s="263">
        <f t="shared" si="319"/>
        <v>0</v>
      </c>
      <c r="BE97" s="310">
        <f t="shared" si="320"/>
        <v>0</v>
      </c>
      <c r="BF97" s="61">
        <f t="shared" si="296"/>
        <v>70</v>
      </c>
      <c r="BG97" s="61">
        <f t="shared" si="406"/>
        <v>30</v>
      </c>
      <c r="BH97" s="61">
        <f t="shared" si="407"/>
        <v>20</v>
      </c>
      <c r="BI97" s="61">
        <f t="shared" si="297"/>
        <v>150</v>
      </c>
      <c r="BJ97" s="61">
        <f t="shared" si="298"/>
        <v>50</v>
      </c>
      <c r="BK97" s="263">
        <f t="shared" si="299"/>
        <v>200</v>
      </c>
      <c r="BL97" s="310" t="str">
        <f t="shared" si="300"/>
        <v/>
      </c>
      <c r="BM97" s="61" t="str">
        <f t="shared" si="301"/>
        <v>P</v>
      </c>
      <c r="BN97" s="61" t="str">
        <f t="shared" si="302"/>
        <v>P</v>
      </c>
      <c r="BO97" s="310" t="str">
        <f t="shared" si="303"/>
        <v>D</v>
      </c>
      <c r="BP97" s="242" t="str">
        <f>IF(details!AE97="","",details!AE97)</f>
        <v>b</v>
      </c>
      <c r="BQ97" s="83" t="str">
        <f t="shared" si="408"/>
        <v>CHEMISTRY</v>
      </c>
      <c r="BR97" s="242">
        <f>IF(details!AF97="","",details!AF97)</f>
        <v>10</v>
      </c>
      <c r="BS97" s="242">
        <f>IF(details!AG97="","",details!AG97)</f>
        <v>10</v>
      </c>
      <c r="BT97" s="242">
        <f>IF(details!AH97="","",details!AH97)</f>
        <v>9</v>
      </c>
      <c r="BU97" s="151">
        <f t="shared" si="409"/>
        <v>29</v>
      </c>
      <c r="BV97" s="479">
        <f>IF(details!AI97="","",details!AI97)</f>
        <v>1</v>
      </c>
      <c r="BW97" s="242">
        <f>IF(details!AJ97="","",details!AJ97)</f>
        <v>50</v>
      </c>
      <c r="BX97" s="242">
        <f>IF(details!AK97="","",details!AK97)</f>
        <v>20</v>
      </c>
      <c r="BY97" s="151">
        <f t="shared" si="410"/>
        <v>70</v>
      </c>
      <c r="BZ97" s="482">
        <f t="shared" si="411"/>
        <v>80</v>
      </c>
      <c r="CA97" s="482">
        <f t="shared" si="412"/>
        <v>100</v>
      </c>
      <c r="CB97" s="242">
        <f>IF(details!AL97="","",details!AL97)</f>
        <v>70</v>
      </c>
      <c r="CC97" s="242">
        <f>IF(details!AM97="","",details!AM97)</f>
        <v>30</v>
      </c>
      <c r="CD97" s="151">
        <f t="shared" si="413"/>
        <v>100</v>
      </c>
      <c r="CE97" s="151">
        <f t="shared" si="414"/>
        <v>150</v>
      </c>
      <c r="CF97" s="151">
        <f t="shared" si="415"/>
        <v>50</v>
      </c>
      <c r="CG97" s="304">
        <f t="shared" si="327"/>
        <v>200</v>
      </c>
      <c r="CH97" s="263">
        <f t="shared" si="304"/>
        <v>0</v>
      </c>
      <c r="CI97" s="310">
        <f t="shared" si="305"/>
        <v>0</v>
      </c>
      <c r="CJ97" s="61">
        <f t="shared" si="306"/>
        <v>70</v>
      </c>
      <c r="CK97" s="61">
        <f t="shared" si="328"/>
        <v>30</v>
      </c>
      <c r="CL97" s="61">
        <f t="shared" si="416"/>
        <v>20</v>
      </c>
      <c r="CM97" s="61">
        <f t="shared" si="307"/>
        <v>150</v>
      </c>
      <c r="CN97" s="61">
        <f t="shared" si="308"/>
        <v>50</v>
      </c>
      <c r="CO97" s="263">
        <f t="shared" si="309"/>
        <v>200</v>
      </c>
      <c r="CP97" s="310" t="str">
        <f t="shared" si="310"/>
        <v/>
      </c>
      <c r="CQ97" s="61" t="str">
        <f t="shared" si="311"/>
        <v>P</v>
      </c>
      <c r="CR97" s="61" t="str">
        <f t="shared" si="312"/>
        <v>P</v>
      </c>
      <c r="CS97" s="310" t="str">
        <f t="shared" si="321"/>
        <v>D</v>
      </c>
      <c r="CT97" s="242" t="str">
        <f>IF(details!AN97="","",details!AN97)</f>
        <v>b</v>
      </c>
      <c r="CU97" s="83" t="str">
        <f t="shared" si="417"/>
        <v>MATHEMATICS</v>
      </c>
      <c r="CV97" s="242">
        <f>IF(details!AO97="","",details!AO97)</f>
        <v>10</v>
      </c>
      <c r="CW97" s="242">
        <f>IF(details!AP97="","",details!AP97)</f>
        <v>10</v>
      </c>
      <c r="CX97" s="242">
        <f>IF(details!AQ97="","",details!AQ97)</f>
        <v>9</v>
      </c>
      <c r="CY97" s="151">
        <f t="shared" si="418"/>
        <v>29</v>
      </c>
      <c r="CZ97" s="479">
        <f>IF(details!AR97="","",details!AR97)</f>
        <v>1</v>
      </c>
      <c r="DA97" s="242">
        <f>IF(details!AS97="","",details!AS97)</f>
        <v>70</v>
      </c>
      <c r="DB97" s="242" t="str">
        <f>IF(details!AT97="","",details!AT97)</f>
        <v/>
      </c>
      <c r="DC97" s="151">
        <f t="shared" si="419"/>
        <v>70</v>
      </c>
      <c r="DD97" s="482">
        <f t="shared" si="420"/>
        <v>100</v>
      </c>
      <c r="DE97" s="482">
        <f t="shared" si="421"/>
        <v>100</v>
      </c>
      <c r="DF97" s="242">
        <f>IF(details!AU97="","",details!AU97)</f>
        <v>18</v>
      </c>
      <c r="DG97" s="242" t="str">
        <f>IF(details!AV97="","",details!AV97)</f>
        <v/>
      </c>
      <c r="DH97" s="151">
        <f t="shared" si="422"/>
        <v>18</v>
      </c>
      <c r="DI97" s="151">
        <f t="shared" si="423"/>
        <v>118</v>
      </c>
      <c r="DJ97" s="151" t="str">
        <f t="shared" si="424"/>
        <v/>
      </c>
      <c r="DK97" s="304">
        <f t="shared" si="425"/>
        <v>118</v>
      </c>
      <c r="DL97" s="263">
        <f t="shared" si="426"/>
        <v>0</v>
      </c>
      <c r="DM97" s="310" t="str">
        <f t="shared" si="427"/>
        <v/>
      </c>
      <c r="DN97" s="61">
        <f t="shared" si="428"/>
        <v>100</v>
      </c>
      <c r="DO97" s="61" t="str">
        <f t="shared" si="322"/>
        <v/>
      </c>
      <c r="DP97" s="61" t="str">
        <f t="shared" si="323"/>
        <v/>
      </c>
      <c r="DQ97" s="61">
        <f t="shared" si="429"/>
        <v>200</v>
      </c>
      <c r="DR97" s="61" t="str">
        <f t="shared" si="430"/>
        <v/>
      </c>
      <c r="DS97" s="263">
        <f t="shared" si="329"/>
        <v>200</v>
      </c>
      <c r="DT97" s="310" t="str">
        <f t="shared" si="431"/>
        <v/>
      </c>
      <c r="DU97" s="61" t="str">
        <f t="shared" si="432"/>
        <v>S</v>
      </c>
      <c r="DV97" s="61" t="str">
        <f t="shared" si="433"/>
        <v/>
      </c>
      <c r="DW97" s="310" t="str">
        <f t="shared" si="434"/>
        <v>S</v>
      </c>
      <c r="DX97" s="61">
        <f t="shared" si="313"/>
        <v>0</v>
      </c>
      <c r="DY97" s="242" t="str">
        <f>IF(details!AW97="","",details!AW97)</f>
        <v>a</v>
      </c>
      <c r="DZ97" s="83" t="str">
        <f t="shared" si="435"/>
        <v>BIOLOGY</v>
      </c>
      <c r="EA97" s="242">
        <f>IF(details!AX97="","",details!AX97)</f>
        <v>10</v>
      </c>
      <c r="EB97" s="242">
        <f>IF(details!AY97="","",details!AY97)</f>
        <v>10</v>
      </c>
      <c r="EC97" s="242">
        <f>IF(details!AZ97="","",details!AZ97)</f>
        <v>10</v>
      </c>
      <c r="ED97" s="151">
        <f t="shared" si="436"/>
        <v>30</v>
      </c>
      <c r="EE97" s="242" t="str">
        <f>IF(details!BA97="","",details!BA97)</f>
        <v/>
      </c>
      <c r="EF97" s="242">
        <f>IF(details!BB97="","",details!BB97)</f>
        <v>50</v>
      </c>
      <c r="EG97" s="242">
        <f>IF(details!BC97="","",details!BC97)</f>
        <v>20</v>
      </c>
      <c r="EH97" s="151">
        <f t="shared" si="437"/>
        <v>70</v>
      </c>
      <c r="EI97" s="482">
        <f t="shared" si="438"/>
        <v>80</v>
      </c>
      <c r="EJ97" s="482">
        <f t="shared" si="439"/>
        <v>100</v>
      </c>
      <c r="EK97" s="242">
        <f>IF(details!BD97="","",details!BD97)</f>
        <v>70</v>
      </c>
      <c r="EL97" s="242">
        <f>IF(details!BE97="","",details!BE97)</f>
        <v>30</v>
      </c>
      <c r="EM97" s="151">
        <f t="shared" si="440"/>
        <v>100</v>
      </c>
      <c r="EN97" s="151">
        <f t="shared" si="441"/>
        <v>150</v>
      </c>
      <c r="EO97" s="151">
        <f t="shared" si="442"/>
        <v>50</v>
      </c>
      <c r="EP97" s="304">
        <f t="shared" si="443"/>
        <v>200</v>
      </c>
      <c r="EQ97" s="263">
        <f t="shared" si="444"/>
        <v>0</v>
      </c>
      <c r="ER97" s="310">
        <f t="shared" si="445"/>
        <v>0</v>
      </c>
      <c r="ES97" s="61">
        <f t="shared" si="446"/>
        <v>70</v>
      </c>
      <c r="ET97" s="61">
        <f t="shared" si="447"/>
        <v>30</v>
      </c>
      <c r="EU97" s="61">
        <f t="shared" si="448"/>
        <v>20</v>
      </c>
      <c r="EV97" s="61">
        <f t="shared" si="449"/>
        <v>150</v>
      </c>
      <c r="EW97" s="61">
        <f t="shared" si="450"/>
        <v>50</v>
      </c>
      <c r="EX97" s="263">
        <f t="shared" si="451"/>
        <v>200</v>
      </c>
      <c r="EY97" s="310"/>
      <c r="EZ97" s="61" t="str">
        <f t="shared" si="452"/>
        <v>P</v>
      </c>
      <c r="FA97" s="61" t="str">
        <f t="shared" si="453"/>
        <v>P</v>
      </c>
      <c r="FB97" s="310" t="str">
        <f t="shared" si="454"/>
        <v>I</v>
      </c>
      <c r="FC97" s="242">
        <f>IF(details!BF97="","",details!BF97)</f>
        <v>10</v>
      </c>
      <c r="FD97" s="242">
        <f>IF(details!BG97="","",details!BG97)</f>
        <v>10</v>
      </c>
      <c r="FE97" s="242">
        <f>IF(details!BH97="","",details!BH97)</f>
        <v>10</v>
      </c>
      <c r="FF97" s="151">
        <f t="shared" si="455"/>
        <v>30</v>
      </c>
      <c r="FG97" s="242">
        <f>IF(details!BI97="","",details!BI97)</f>
        <v>70</v>
      </c>
      <c r="FH97" s="151">
        <f t="shared" si="456"/>
        <v>100</v>
      </c>
      <c r="FI97" s="242">
        <f>IF(details!BJ97="","",details!BJ97)</f>
        <v>100</v>
      </c>
      <c r="FJ97" s="298">
        <f t="shared" si="457"/>
        <v>200</v>
      </c>
      <c r="FK97" s="310">
        <f t="shared" si="458"/>
        <v>0</v>
      </c>
      <c r="FL97" s="310">
        <f t="shared" si="459"/>
        <v>0</v>
      </c>
      <c r="FM97" s="61">
        <f t="shared" si="460"/>
        <v>200</v>
      </c>
      <c r="FN97" s="310" t="str">
        <f t="shared" si="461"/>
        <v/>
      </c>
      <c r="FO97" s="310" t="str">
        <f t="shared" si="330"/>
        <v>A</v>
      </c>
      <c r="FP97" s="242">
        <f>IF(details!BK97="","",details!BK97)</f>
        <v>30</v>
      </c>
      <c r="FQ97" s="242">
        <f>IF(details!BL97="","",details!BL97)</f>
        <v>30</v>
      </c>
      <c r="FR97" s="242">
        <f>IF(details!BM97="","",details!BM97)</f>
        <v>40</v>
      </c>
      <c r="FS97" s="298">
        <f t="shared" si="462"/>
        <v>100</v>
      </c>
      <c r="FT97" s="310">
        <f t="shared" si="463"/>
        <v>0</v>
      </c>
      <c r="FU97" s="310">
        <f t="shared" si="464"/>
        <v>0</v>
      </c>
      <c r="FV97" s="61">
        <f t="shared" si="465"/>
        <v>100</v>
      </c>
      <c r="FW97" s="310" t="str">
        <f t="shared" si="466"/>
        <v/>
      </c>
      <c r="FX97" s="310" t="str">
        <f t="shared" si="331"/>
        <v>A</v>
      </c>
      <c r="FY97" s="310" t="str">
        <f t="shared" si="332"/>
        <v>D</v>
      </c>
      <c r="FZ97" s="310" t="str">
        <f t="shared" si="333"/>
        <v>D</v>
      </c>
      <c r="GA97" s="310" t="str">
        <f t="shared" si="334"/>
        <v>D</v>
      </c>
      <c r="GB97" s="310" t="str">
        <f t="shared" si="335"/>
        <v>D</v>
      </c>
      <c r="GC97" s="310" t="str">
        <f t="shared" si="336"/>
        <v>S</v>
      </c>
      <c r="GD97" s="310">
        <f t="shared" si="467"/>
        <v>0</v>
      </c>
      <c r="GE97" s="310">
        <f t="shared" si="468"/>
        <v>1</v>
      </c>
      <c r="GF97" s="310">
        <f t="shared" si="469"/>
        <v>0</v>
      </c>
      <c r="GG97" s="310">
        <f t="shared" si="470"/>
        <v>0</v>
      </c>
      <c r="GH97" s="310">
        <f t="shared" si="471"/>
        <v>0</v>
      </c>
      <c r="GI97" s="310" t="str">
        <f t="shared" si="472"/>
        <v/>
      </c>
      <c r="GJ97" s="69" t="str">
        <f t="shared" si="337"/>
        <v>SUPPL.</v>
      </c>
      <c r="GK97" s="63">
        <f>IF(details!CC97="","",details!CC97)</f>
        <v>34</v>
      </c>
      <c r="GL97" s="64" t="str">
        <f>IF(details!CD97="","",details!CD97)</f>
        <v/>
      </c>
      <c r="GM97" s="63">
        <f>IF(details!CK97="","",details!CK97)</f>
        <v>24</v>
      </c>
      <c r="GN97" s="64" t="str">
        <f>IF(details!CL97="","",details!CL97)</f>
        <v/>
      </c>
      <c r="GO97" s="63" t="str">
        <f>IF(details!CS97="","",details!CS97)</f>
        <v/>
      </c>
      <c r="GP97" s="64">
        <f>IF(details!CT97="","",details!CT97)</f>
        <v>130</v>
      </c>
      <c r="GQ97" s="63" t="str">
        <f>IF(details!DA97="","",details!DA97)</f>
        <v/>
      </c>
      <c r="GR97" s="64">
        <f>IF(details!DB97="","",details!DB97)</f>
        <v>264</v>
      </c>
      <c r="GS97" s="63" t="str">
        <f>IF(details!DI97="","",details!DI97)</f>
        <v/>
      </c>
      <c r="GT97" s="64">
        <f>IF(details!DJ97="","",details!DJ97)</f>
        <v>362</v>
      </c>
      <c r="GU97" s="274" t="str">
        <f t="shared" si="477"/>
        <v/>
      </c>
      <c r="GV97" s="242" t="str">
        <f t="shared" si="338"/>
        <v>D</v>
      </c>
      <c r="GW97" s="242" t="str">
        <f t="shared" si="473"/>
        <v/>
      </c>
      <c r="GX97" s="353" t="str">
        <f t="shared" si="339"/>
        <v/>
      </c>
      <c r="GY97" s="242" t="str">
        <f t="shared" si="340"/>
        <v>D</v>
      </c>
      <c r="GZ97" s="72" t="str">
        <f t="shared" si="474"/>
        <v/>
      </c>
      <c r="HA97" s="353" t="str">
        <f t="shared" si="341"/>
        <v/>
      </c>
      <c r="HB97" s="73" t="str">
        <f t="shared" si="342"/>
        <v>D</v>
      </c>
      <c r="HC97" s="242" t="str">
        <f t="shared" si="343"/>
        <v/>
      </c>
      <c r="HD97" s="242" t="str">
        <f t="shared" si="344"/>
        <v>D</v>
      </c>
      <c r="HE97" s="242" t="str">
        <f t="shared" si="345"/>
        <v/>
      </c>
      <c r="HF97" s="242" t="str">
        <f t="shared" si="346"/>
        <v/>
      </c>
      <c r="HG97" s="276" t="str">
        <f t="shared" si="347"/>
        <v/>
      </c>
      <c r="HH97" s="242" t="str">
        <f t="shared" si="348"/>
        <v/>
      </c>
      <c r="HI97" s="242" t="str">
        <f t="shared" si="349"/>
        <v/>
      </c>
      <c r="HJ97" s="242" t="str">
        <f t="shared" si="350"/>
        <v/>
      </c>
      <c r="HK97" s="242" t="str">
        <f t="shared" si="351"/>
        <v/>
      </c>
      <c r="HL97" s="353" t="str">
        <f t="shared" si="352"/>
        <v/>
      </c>
      <c r="HM97" s="73" t="str">
        <f t="shared" si="353"/>
        <v>D</v>
      </c>
      <c r="HN97" s="242" t="str">
        <f t="shared" si="354"/>
        <v/>
      </c>
      <c r="HO97" s="242" t="str">
        <f t="shared" si="355"/>
        <v>D</v>
      </c>
      <c r="HP97" s="242" t="str">
        <f t="shared" si="356"/>
        <v/>
      </c>
      <c r="HQ97" s="242" t="str">
        <f t="shared" si="357"/>
        <v/>
      </c>
      <c r="HR97" s="354" t="str">
        <f t="shared" si="358"/>
        <v/>
      </c>
      <c r="HS97" s="302" t="str">
        <f t="shared" si="359"/>
        <v/>
      </c>
      <c r="HT97" s="242" t="str">
        <f t="shared" si="360"/>
        <v/>
      </c>
      <c r="HU97" s="242" t="str">
        <f t="shared" si="361"/>
        <v/>
      </c>
      <c r="HV97" s="242" t="str">
        <f t="shared" si="362"/>
        <v/>
      </c>
      <c r="HW97" s="353" t="str">
        <f t="shared" si="363"/>
        <v/>
      </c>
      <c r="HX97" s="73" t="str">
        <f t="shared" si="364"/>
        <v>S</v>
      </c>
      <c r="HY97" s="242" t="str">
        <f t="shared" si="365"/>
        <v/>
      </c>
      <c r="HZ97" s="242" t="str">
        <f t="shared" si="366"/>
        <v>S</v>
      </c>
      <c r="IA97" s="242" t="str">
        <f t="shared" si="367"/>
        <v/>
      </c>
      <c r="IB97" s="242" t="str">
        <f t="shared" si="368"/>
        <v/>
      </c>
      <c r="IC97" s="242" t="str">
        <f t="shared" si="369"/>
        <v/>
      </c>
      <c r="ID97" s="242" t="str">
        <f t="shared" si="370"/>
        <v/>
      </c>
      <c r="IE97" s="242" t="str">
        <f t="shared" si="371"/>
        <v/>
      </c>
      <c r="IF97" s="242" t="str">
        <f t="shared" si="372"/>
        <v/>
      </c>
      <c r="IG97" s="242" t="str">
        <f t="shared" si="373"/>
        <v/>
      </c>
      <c r="IH97" s="353" t="str">
        <f t="shared" si="374"/>
        <v/>
      </c>
      <c r="II97" s="242" t="str">
        <f t="shared" si="375"/>
        <v>A</v>
      </c>
      <c r="IJ97" s="242" t="str">
        <f t="shared" si="376"/>
        <v>A</v>
      </c>
      <c r="IK97" s="242" t="str">
        <f t="shared" si="377"/>
        <v xml:space="preserve">    </v>
      </c>
      <c r="IL97" s="242" t="str">
        <f t="shared" si="378"/>
        <v xml:space="preserve">    MATHEMATICS</v>
      </c>
      <c r="IM97" s="242" t="str">
        <f t="shared" si="379"/>
        <v xml:space="preserve">    </v>
      </c>
      <c r="IN97" s="242" t="str">
        <f t="shared" si="380"/>
        <v xml:space="preserve">        </v>
      </c>
      <c r="IO97" s="242" t="str">
        <f t="shared" si="381"/>
        <v xml:space="preserve">HINDI COMPULSORY  PHYSICS CHEMISTRY </v>
      </c>
      <c r="IP97" s="242" t="str">
        <f t="shared" si="382"/>
        <v>SUPPL.</v>
      </c>
      <c r="IQ97" s="62">
        <f t="shared" si="475"/>
        <v>898</v>
      </c>
      <c r="IR97" s="68">
        <f t="shared" si="383"/>
        <v>89.8</v>
      </c>
      <c r="IS97" s="242" t="str">
        <f t="shared" si="384"/>
        <v/>
      </c>
      <c r="IT97" s="70" t="str">
        <f t="shared" si="385"/>
        <v/>
      </c>
      <c r="IU97" s="71" t="str" cm="1">
        <f t="array" ref="IU97">IF(IT97="","",SUMPRODUCT((IT97&lt;IT$9:IT$108)/COUNTIF(IT$9:IT$108,IT$9:IT$108)))</f>
        <v/>
      </c>
      <c r="IV97" s="242" t="str">
        <f>IF(OR(IP97="SUPPL.",IP97="RE-EXAM."),'result subject-wise'!AR97,IP97)</f>
        <v/>
      </c>
      <c r="IW97" s="355" t="str">
        <f t="shared" si="386"/>
        <v/>
      </c>
      <c r="IX97" s="356">
        <f t="shared" si="387"/>
        <v>89.8</v>
      </c>
      <c r="IY97" s="242" t="str">
        <f t="shared" si="388"/>
        <v/>
      </c>
      <c r="IZ97" s="240"/>
      <c r="JA97" s="276" t="str">
        <f t="shared" si="476"/>
        <v/>
      </c>
      <c r="JB97" s="357" t="str">
        <f>'full report'!Y2481</f>
        <v/>
      </c>
      <c r="JC97" s="352"/>
      <c r="JD97"/>
    </row>
    <row r="98" spans="1:294" s="276" customFormat="1" ht="13" customHeight="1">
      <c r="A98" s="313" t="str">
        <f>IF(details!A98="","",details!A98)</f>
        <v/>
      </c>
      <c r="B98" s="55" t="str">
        <f>IF(details!B98="","",details!B98)</f>
        <v/>
      </c>
      <c r="C98" s="55" t="str">
        <f>IF(details!C98="","",details!C98)</f>
        <v/>
      </c>
      <c r="D98" s="55" t="str">
        <f>IF(details!D98="","",details!D98)</f>
        <v/>
      </c>
      <c r="E98" s="300">
        <f>IF(details!E98="","",details!E98)</f>
        <v>11190</v>
      </c>
      <c r="F98" s="66" t="str">
        <f>IF(details!F98="","",details!F98)</f>
        <v/>
      </c>
      <c r="G98" s="77" t="str">
        <f>IF(details!G98="","",details!G98)</f>
        <v>A 090</v>
      </c>
      <c r="H98" s="77" t="str">
        <f>IF(details!H98="","",details!H98)</f>
        <v>B 090</v>
      </c>
      <c r="I98" s="77" t="str">
        <f>IF(details!I98="","",details!I98)</f>
        <v>C 090</v>
      </c>
      <c r="J98" s="242">
        <f>IF(details!J98="","",details!J98)</f>
        <v>10</v>
      </c>
      <c r="K98" s="242">
        <f>IF(details!K98="","",details!K98)</f>
        <v>10</v>
      </c>
      <c r="L98" s="242">
        <f>IF(details!L98="","",details!L98)</f>
        <v>8</v>
      </c>
      <c r="M98" s="151">
        <f t="shared" si="389"/>
        <v>28</v>
      </c>
      <c r="N98" s="479">
        <f>IF(details!M98="","",details!M98)</f>
        <v>2</v>
      </c>
      <c r="O98" s="242">
        <f>IF(details!N98="","",details!N98)</f>
        <v>70</v>
      </c>
      <c r="P98" s="151">
        <f t="shared" si="390"/>
        <v>100</v>
      </c>
      <c r="Q98" s="242">
        <f>IF(details!O98="","",details!O98)</f>
        <v>100</v>
      </c>
      <c r="R98" s="298">
        <f t="shared" si="391"/>
        <v>200</v>
      </c>
      <c r="S98" s="310">
        <f t="shared" si="392"/>
        <v>0</v>
      </c>
      <c r="T98" s="61">
        <f t="shared" si="314"/>
        <v>200</v>
      </c>
      <c r="U98" s="310" t="str">
        <f t="shared" si="324"/>
        <v/>
      </c>
      <c r="V98" s="310" t="str">
        <f t="shared" si="315"/>
        <v>P</v>
      </c>
      <c r="W98" s="310" t="str">
        <f t="shared" si="325"/>
        <v>D</v>
      </c>
      <c r="X98" s="242">
        <f>IF(details!P98="","",details!P98)</f>
        <v>10</v>
      </c>
      <c r="Y98" s="242">
        <f>IF(details!Q98="","",details!Q98)</f>
        <v>10</v>
      </c>
      <c r="Z98" s="242">
        <f>IF(details!R98="","",details!R98)</f>
        <v>8</v>
      </c>
      <c r="AA98" s="151">
        <f t="shared" si="393"/>
        <v>28</v>
      </c>
      <c r="AB98" s="479">
        <f>IF(details!S98="","",details!S98)</f>
        <v>2</v>
      </c>
      <c r="AC98" s="242">
        <f>IF(details!T98="","",details!T98)</f>
        <v>70</v>
      </c>
      <c r="AD98" s="151">
        <f t="shared" si="394"/>
        <v>100</v>
      </c>
      <c r="AE98" s="242">
        <f>IF(details!U98="","",details!U98)</f>
        <v>100</v>
      </c>
      <c r="AF98" s="298">
        <f t="shared" si="395"/>
        <v>200</v>
      </c>
      <c r="AG98" s="310">
        <f t="shared" si="396"/>
        <v>0</v>
      </c>
      <c r="AH98" s="61">
        <f t="shared" si="316"/>
        <v>200</v>
      </c>
      <c r="AI98" s="310" t="str">
        <f t="shared" si="326"/>
        <v/>
      </c>
      <c r="AJ98" s="310" t="str">
        <f t="shared" si="397"/>
        <v>P</v>
      </c>
      <c r="AK98" s="310" t="str">
        <f t="shared" si="398"/>
        <v>D</v>
      </c>
      <c r="AL98" s="242" t="str">
        <f>IF(details!V98="","",details!V98)</f>
        <v>b</v>
      </c>
      <c r="AM98" s="83" t="str">
        <f t="shared" si="399"/>
        <v>PHYSICS</v>
      </c>
      <c r="AN98" s="242">
        <f>IF(details!W98="","",details!W98)</f>
        <v>10</v>
      </c>
      <c r="AO98" s="242">
        <f>IF(details!X98="","",details!X98)</f>
        <v>10</v>
      </c>
      <c r="AP98" s="242">
        <f>IF(details!Y98="","",details!Y98)</f>
        <v>9</v>
      </c>
      <c r="AQ98" s="151">
        <f t="shared" si="400"/>
        <v>29</v>
      </c>
      <c r="AR98" s="479">
        <f>IF(details!Z98="","",details!Z98)</f>
        <v>1</v>
      </c>
      <c r="AS98" s="242">
        <f>IF(details!AA98="","",details!AA98)</f>
        <v>30</v>
      </c>
      <c r="AT98" s="242">
        <f>IF(details!AB98="","",details!AB98)</f>
        <v>20</v>
      </c>
      <c r="AU98" s="151">
        <f t="shared" si="401"/>
        <v>50</v>
      </c>
      <c r="AV98" s="482">
        <f t="shared" si="317"/>
        <v>60</v>
      </c>
      <c r="AW98" s="482">
        <f t="shared" si="318"/>
        <v>80</v>
      </c>
      <c r="AX98" s="242">
        <f>IF(details!AC98="","",details!AC98)</f>
        <v>70</v>
      </c>
      <c r="AY98" s="242">
        <f>IF(details!AD98="","",details!AD98)</f>
        <v>30</v>
      </c>
      <c r="AZ98" s="151">
        <f t="shared" si="402"/>
        <v>100</v>
      </c>
      <c r="BA98" s="151">
        <f t="shared" si="403"/>
        <v>130</v>
      </c>
      <c r="BB98" s="151">
        <f t="shared" si="404"/>
        <v>50</v>
      </c>
      <c r="BC98" s="304">
        <f t="shared" si="405"/>
        <v>180</v>
      </c>
      <c r="BD98" s="263">
        <f t="shared" si="319"/>
        <v>0</v>
      </c>
      <c r="BE98" s="310">
        <f t="shared" si="320"/>
        <v>0</v>
      </c>
      <c r="BF98" s="61">
        <f t="shared" si="296"/>
        <v>70</v>
      </c>
      <c r="BG98" s="61">
        <f t="shared" si="406"/>
        <v>30</v>
      </c>
      <c r="BH98" s="61">
        <f t="shared" si="407"/>
        <v>20</v>
      </c>
      <c r="BI98" s="61">
        <f t="shared" si="297"/>
        <v>150</v>
      </c>
      <c r="BJ98" s="61">
        <f t="shared" si="298"/>
        <v>50</v>
      </c>
      <c r="BK98" s="263">
        <f t="shared" si="299"/>
        <v>200</v>
      </c>
      <c r="BL98" s="310" t="str">
        <f t="shared" si="300"/>
        <v/>
      </c>
      <c r="BM98" s="61" t="str">
        <f t="shared" si="301"/>
        <v>P</v>
      </c>
      <c r="BN98" s="61" t="str">
        <f t="shared" si="302"/>
        <v>P</v>
      </c>
      <c r="BO98" s="310" t="str">
        <f t="shared" si="303"/>
        <v>D</v>
      </c>
      <c r="BP98" s="242" t="str">
        <f>IF(details!AE98="","",details!AE98)</f>
        <v>b</v>
      </c>
      <c r="BQ98" s="83" t="str">
        <f t="shared" si="408"/>
        <v>CHEMISTRY</v>
      </c>
      <c r="BR98" s="242">
        <f>IF(details!AF98="","",details!AF98)</f>
        <v>10</v>
      </c>
      <c r="BS98" s="242">
        <f>IF(details!AG98="","",details!AG98)</f>
        <v>10</v>
      </c>
      <c r="BT98" s="242">
        <f>IF(details!AH98="","",details!AH98)</f>
        <v>9</v>
      </c>
      <c r="BU98" s="151">
        <f t="shared" si="409"/>
        <v>29</v>
      </c>
      <c r="BV98" s="479">
        <f>IF(details!AI98="","",details!AI98)</f>
        <v>1</v>
      </c>
      <c r="BW98" s="242">
        <f>IF(details!AJ98="","",details!AJ98)</f>
        <v>50</v>
      </c>
      <c r="BX98" s="242">
        <f>IF(details!AK98="","",details!AK98)</f>
        <v>20</v>
      </c>
      <c r="BY98" s="151">
        <f t="shared" si="410"/>
        <v>70</v>
      </c>
      <c r="BZ98" s="482">
        <f t="shared" si="411"/>
        <v>80</v>
      </c>
      <c r="CA98" s="482">
        <f t="shared" si="412"/>
        <v>100</v>
      </c>
      <c r="CB98" s="242">
        <f>IF(details!AL98="","",details!AL98)</f>
        <v>70</v>
      </c>
      <c r="CC98" s="242">
        <f>IF(details!AM98="","",details!AM98)</f>
        <v>30</v>
      </c>
      <c r="CD98" s="151">
        <f t="shared" si="413"/>
        <v>100</v>
      </c>
      <c r="CE98" s="151">
        <f t="shared" si="414"/>
        <v>150</v>
      </c>
      <c r="CF98" s="151">
        <f t="shared" si="415"/>
        <v>50</v>
      </c>
      <c r="CG98" s="304">
        <f t="shared" si="327"/>
        <v>200</v>
      </c>
      <c r="CH98" s="263">
        <f t="shared" si="304"/>
        <v>0</v>
      </c>
      <c r="CI98" s="310">
        <f t="shared" si="305"/>
        <v>0</v>
      </c>
      <c r="CJ98" s="61">
        <f t="shared" si="306"/>
        <v>70</v>
      </c>
      <c r="CK98" s="61">
        <f t="shared" si="328"/>
        <v>30</v>
      </c>
      <c r="CL98" s="61">
        <f t="shared" si="416"/>
        <v>20</v>
      </c>
      <c r="CM98" s="61">
        <f t="shared" si="307"/>
        <v>150</v>
      </c>
      <c r="CN98" s="61">
        <f t="shared" si="308"/>
        <v>50</v>
      </c>
      <c r="CO98" s="263">
        <f t="shared" si="309"/>
        <v>200</v>
      </c>
      <c r="CP98" s="310" t="str">
        <f t="shared" si="310"/>
        <v/>
      </c>
      <c r="CQ98" s="61" t="str">
        <f t="shared" si="311"/>
        <v>P</v>
      </c>
      <c r="CR98" s="61" t="str">
        <f t="shared" si="312"/>
        <v>P</v>
      </c>
      <c r="CS98" s="310" t="str">
        <f t="shared" si="321"/>
        <v>D</v>
      </c>
      <c r="CT98" s="242" t="str">
        <f>IF(details!AN98="","",details!AN98)</f>
        <v>b</v>
      </c>
      <c r="CU98" s="83" t="str">
        <f t="shared" si="417"/>
        <v>MATHEMATICS</v>
      </c>
      <c r="CV98" s="242">
        <f>IF(details!AO98="","",details!AO98)</f>
        <v>10</v>
      </c>
      <c r="CW98" s="242">
        <f>IF(details!AP98="","",details!AP98)</f>
        <v>10</v>
      </c>
      <c r="CX98" s="242">
        <f>IF(details!AQ98="","",details!AQ98)</f>
        <v>9</v>
      </c>
      <c r="CY98" s="151">
        <f t="shared" si="418"/>
        <v>29</v>
      </c>
      <c r="CZ98" s="479">
        <f>IF(details!AR98="","",details!AR98)</f>
        <v>1</v>
      </c>
      <c r="DA98" s="242">
        <f>IF(details!AS98="","",details!AS98)</f>
        <v>70</v>
      </c>
      <c r="DB98" s="242" t="str">
        <f>IF(details!AT98="","",details!AT98)</f>
        <v/>
      </c>
      <c r="DC98" s="151">
        <f t="shared" si="419"/>
        <v>70</v>
      </c>
      <c r="DD98" s="482">
        <f t="shared" si="420"/>
        <v>100</v>
      </c>
      <c r="DE98" s="482">
        <f t="shared" si="421"/>
        <v>100</v>
      </c>
      <c r="DF98" s="242">
        <f>IF(details!AU98="","",details!AU98)</f>
        <v>18</v>
      </c>
      <c r="DG98" s="242" t="str">
        <f>IF(details!AV98="","",details!AV98)</f>
        <v/>
      </c>
      <c r="DH98" s="151">
        <f t="shared" si="422"/>
        <v>18</v>
      </c>
      <c r="DI98" s="151">
        <f t="shared" si="423"/>
        <v>118</v>
      </c>
      <c r="DJ98" s="151" t="str">
        <f t="shared" si="424"/>
        <v/>
      </c>
      <c r="DK98" s="304">
        <f t="shared" si="425"/>
        <v>118</v>
      </c>
      <c r="DL98" s="263">
        <f t="shared" si="426"/>
        <v>0</v>
      </c>
      <c r="DM98" s="310" t="str">
        <f t="shared" si="427"/>
        <v/>
      </c>
      <c r="DN98" s="61">
        <f t="shared" si="428"/>
        <v>100</v>
      </c>
      <c r="DO98" s="61" t="str">
        <f t="shared" si="322"/>
        <v/>
      </c>
      <c r="DP98" s="61" t="str">
        <f t="shared" si="323"/>
        <v/>
      </c>
      <c r="DQ98" s="61">
        <f t="shared" si="429"/>
        <v>200</v>
      </c>
      <c r="DR98" s="61" t="str">
        <f t="shared" si="430"/>
        <v/>
      </c>
      <c r="DS98" s="263">
        <f t="shared" si="329"/>
        <v>200</v>
      </c>
      <c r="DT98" s="310" t="str">
        <f t="shared" si="431"/>
        <v/>
      </c>
      <c r="DU98" s="61" t="str">
        <f t="shared" si="432"/>
        <v>S</v>
      </c>
      <c r="DV98" s="61" t="str">
        <f t="shared" si="433"/>
        <v/>
      </c>
      <c r="DW98" s="310" t="str">
        <f t="shared" si="434"/>
        <v>S</v>
      </c>
      <c r="DX98" s="61">
        <f t="shared" si="313"/>
        <v>0</v>
      </c>
      <c r="DY98" s="242" t="str">
        <f>IF(details!AW98="","",details!AW98)</f>
        <v>a</v>
      </c>
      <c r="DZ98" s="83" t="str">
        <f t="shared" si="435"/>
        <v>BIOLOGY</v>
      </c>
      <c r="EA98" s="242">
        <f>IF(details!AX98="","",details!AX98)</f>
        <v>10</v>
      </c>
      <c r="EB98" s="242">
        <f>IF(details!AY98="","",details!AY98)</f>
        <v>10</v>
      </c>
      <c r="EC98" s="242">
        <f>IF(details!AZ98="","",details!AZ98)</f>
        <v>10</v>
      </c>
      <c r="ED98" s="151">
        <f t="shared" si="436"/>
        <v>30</v>
      </c>
      <c r="EE98" s="242" t="str">
        <f>IF(details!BA98="","",details!BA98)</f>
        <v/>
      </c>
      <c r="EF98" s="242">
        <f>IF(details!BB98="","",details!BB98)</f>
        <v>50</v>
      </c>
      <c r="EG98" s="242">
        <f>IF(details!BC98="","",details!BC98)</f>
        <v>20</v>
      </c>
      <c r="EH98" s="151">
        <f t="shared" si="437"/>
        <v>70</v>
      </c>
      <c r="EI98" s="482">
        <f t="shared" si="438"/>
        <v>80</v>
      </c>
      <c r="EJ98" s="482">
        <f t="shared" si="439"/>
        <v>100</v>
      </c>
      <c r="EK98" s="242">
        <f>IF(details!BD98="","",details!BD98)</f>
        <v>70</v>
      </c>
      <c r="EL98" s="242">
        <f>IF(details!BE98="","",details!BE98)</f>
        <v>30</v>
      </c>
      <c r="EM98" s="151">
        <f t="shared" si="440"/>
        <v>100</v>
      </c>
      <c r="EN98" s="151">
        <f t="shared" si="441"/>
        <v>150</v>
      </c>
      <c r="EO98" s="151">
        <f t="shared" si="442"/>
        <v>50</v>
      </c>
      <c r="EP98" s="304">
        <f t="shared" si="443"/>
        <v>200</v>
      </c>
      <c r="EQ98" s="263">
        <f t="shared" si="444"/>
        <v>0</v>
      </c>
      <c r="ER98" s="310">
        <f t="shared" si="445"/>
        <v>0</v>
      </c>
      <c r="ES98" s="61">
        <f t="shared" si="446"/>
        <v>70</v>
      </c>
      <c r="ET98" s="61">
        <f t="shared" si="447"/>
        <v>30</v>
      </c>
      <c r="EU98" s="61">
        <f t="shared" si="448"/>
        <v>20</v>
      </c>
      <c r="EV98" s="61">
        <f t="shared" si="449"/>
        <v>150</v>
      </c>
      <c r="EW98" s="61">
        <f t="shared" si="450"/>
        <v>50</v>
      </c>
      <c r="EX98" s="263">
        <f t="shared" si="451"/>
        <v>200</v>
      </c>
      <c r="EY98" s="310"/>
      <c r="EZ98" s="61" t="str">
        <f t="shared" si="452"/>
        <v>P</v>
      </c>
      <c r="FA98" s="61" t="str">
        <f t="shared" si="453"/>
        <v>P</v>
      </c>
      <c r="FB98" s="310" t="str">
        <f t="shared" si="454"/>
        <v>I</v>
      </c>
      <c r="FC98" s="242">
        <f>IF(details!BF98="","",details!BF98)</f>
        <v>10</v>
      </c>
      <c r="FD98" s="242">
        <f>IF(details!BG98="","",details!BG98)</f>
        <v>10</v>
      </c>
      <c r="FE98" s="242">
        <f>IF(details!BH98="","",details!BH98)</f>
        <v>10</v>
      </c>
      <c r="FF98" s="151">
        <f t="shared" si="455"/>
        <v>30</v>
      </c>
      <c r="FG98" s="242">
        <f>IF(details!BI98="","",details!BI98)</f>
        <v>70</v>
      </c>
      <c r="FH98" s="151">
        <f t="shared" si="456"/>
        <v>100</v>
      </c>
      <c r="FI98" s="242">
        <f>IF(details!BJ98="","",details!BJ98)</f>
        <v>100</v>
      </c>
      <c r="FJ98" s="298">
        <f t="shared" si="457"/>
        <v>200</v>
      </c>
      <c r="FK98" s="310">
        <f t="shared" si="458"/>
        <v>0</v>
      </c>
      <c r="FL98" s="310">
        <f t="shared" si="459"/>
        <v>0</v>
      </c>
      <c r="FM98" s="61">
        <f t="shared" si="460"/>
        <v>200</v>
      </c>
      <c r="FN98" s="310" t="str">
        <f t="shared" si="461"/>
        <v/>
      </c>
      <c r="FO98" s="310" t="str">
        <f t="shared" si="330"/>
        <v>A</v>
      </c>
      <c r="FP98" s="242">
        <f>IF(details!BK98="","",details!BK98)</f>
        <v>30</v>
      </c>
      <c r="FQ98" s="242">
        <f>IF(details!BL98="","",details!BL98)</f>
        <v>30</v>
      </c>
      <c r="FR98" s="242">
        <f>IF(details!BM98="","",details!BM98)</f>
        <v>40</v>
      </c>
      <c r="FS98" s="298">
        <f t="shared" si="462"/>
        <v>100</v>
      </c>
      <c r="FT98" s="310">
        <f t="shared" si="463"/>
        <v>0</v>
      </c>
      <c r="FU98" s="310">
        <f t="shared" si="464"/>
        <v>0</v>
      </c>
      <c r="FV98" s="61">
        <f t="shared" si="465"/>
        <v>100</v>
      </c>
      <c r="FW98" s="310" t="str">
        <f t="shared" si="466"/>
        <v/>
      </c>
      <c r="FX98" s="310" t="str">
        <f t="shared" si="331"/>
        <v>A</v>
      </c>
      <c r="FY98" s="310" t="str">
        <f t="shared" si="332"/>
        <v>D</v>
      </c>
      <c r="FZ98" s="310" t="str">
        <f t="shared" si="333"/>
        <v>D</v>
      </c>
      <c r="GA98" s="310" t="str">
        <f t="shared" si="334"/>
        <v>D</v>
      </c>
      <c r="GB98" s="310" t="str">
        <f t="shared" si="335"/>
        <v>D</v>
      </c>
      <c r="GC98" s="310" t="str">
        <f t="shared" si="336"/>
        <v>S</v>
      </c>
      <c r="GD98" s="310">
        <f t="shared" si="467"/>
        <v>0</v>
      </c>
      <c r="GE98" s="310">
        <f t="shared" si="468"/>
        <v>1</v>
      </c>
      <c r="GF98" s="310">
        <f t="shared" si="469"/>
        <v>0</v>
      </c>
      <c r="GG98" s="310">
        <f t="shared" si="470"/>
        <v>0</v>
      </c>
      <c r="GH98" s="310">
        <f t="shared" si="471"/>
        <v>0</v>
      </c>
      <c r="GI98" s="310" t="str">
        <f t="shared" si="472"/>
        <v/>
      </c>
      <c r="GJ98" s="69" t="str">
        <f t="shared" si="337"/>
        <v>SUPPL.</v>
      </c>
      <c r="GK98" s="63">
        <f>IF(details!CC98="","",details!CC98)</f>
        <v>34</v>
      </c>
      <c r="GL98" s="64" t="str">
        <f>IF(details!CD98="","",details!CD98)</f>
        <v/>
      </c>
      <c r="GM98" s="63">
        <f>IF(details!CK98="","",details!CK98)</f>
        <v>24</v>
      </c>
      <c r="GN98" s="64" t="str">
        <f>IF(details!CL98="","",details!CL98)</f>
        <v/>
      </c>
      <c r="GO98" s="63" t="str">
        <f>IF(details!CS98="","",details!CS98)</f>
        <v/>
      </c>
      <c r="GP98" s="64">
        <f>IF(details!CT98="","",details!CT98)</f>
        <v>130</v>
      </c>
      <c r="GQ98" s="63" t="str">
        <f>IF(details!DA98="","",details!DA98)</f>
        <v/>
      </c>
      <c r="GR98" s="64">
        <f>IF(details!DB98="","",details!DB98)</f>
        <v>264</v>
      </c>
      <c r="GS98" s="63" t="str">
        <f>IF(details!DI98="","",details!DI98)</f>
        <v/>
      </c>
      <c r="GT98" s="64">
        <f>IF(details!DJ98="","",details!DJ98)</f>
        <v>362</v>
      </c>
      <c r="GU98" s="274" t="str">
        <f t="shared" si="477"/>
        <v/>
      </c>
      <c r="GV98" s="242" t="str">
        <f t="shared" si="338"/>
        <v>D</v>
      </c>
      <c r="GW98" s="242" t="str">
        <f t="shared" si="473"/>
        <v/>
      </c>
      <c r="GX98" s="353" t="str">
        <f t="shared" si="339"/>
        <v/>
      </c>
      <c r="GY98" s="242" t="str">
        <f t="shared" si="340"/>
        <v>D</v>
      </c>
      <c r="GZ98" s="72" t="str">
        <f t="shared" si="474"/>
        <v/>
      </c>
      <c r="HA98" s="353" t="str">
        <f t="shared" si="341"/>
        <v/>
      </c>
      <c r="HB98" s="73" t="str">
        <f t="shared" si="342"/>
        <v>D</v>
      </c>
      <c r="HC98" s="242" t="str">
        <f t="shared" si="343"/>
        <v/>
      </c>
      <c r="HD98" s="242" t="str">
        <f t="shared" si="344"/>
        <v>D</v>
      </c>
      <c r="HE98" s="242" t="str">
        <f t="shared" si="345"/>
        <v/>
      </c>
      <c r="HF98" s="242" t="str">
        <f t="shared" si="346"/>
        <v/>
      </c>
      <c r="HG98" s="276" t="str">
        <f t="shared" si="347"/>
        <v/>
      </c>
      <c r="HH98" s="242" t="str">
        <f t="shared" si="348"/>
        <v/>
      </c>
      <c r="HI98" s="242" t="str">
        <f t="shared" si="349"/>
        <v/>
      </c>
      <c r="HJ98" s="242" t="str">
        <f t="shared" si="350"/>
        <v/>
      </c>
      <c r="HK98" s="242" t="str">
        <f t="shared" si="351"/>
        <v/>
      </c>
      <c r="HL98" s="353" t="str">
        <f t="shared" si="352"/>
        <v/>
      </c>
      <c r="HM98" s="73" t="str">
        <f t="shared" si="353"/>
        <v>D</v>
      </c>
      <c r="HN98" s="242" t="str">
        <f t="shared" si="354"/>
        <v/>
      </c>
      <c r="HO98" s="242" t="str">
        <f t="shared" si="355"/>
        <v>D</v>
      </c>
      <c r="HP98" s="242" t="str">
        <f t="shared" si="356"/>
        <v/>
      </c>
      <c r="HQ98" s="242" t="str">
        <f t="shared" si="357"/>
        <v/>
      </c>
      <c r="HR98" s="354" t="str">
        <f t="shared" si="358"/>
        <v/>
      </c>
      <c r="HS98" s="302" t="str">
        <f t="shared" si="359"/>
        <v/>
      </c>
      <c r="HT98" s="242" t="str">
        <f t="shared" si="360"/>
        <v/>
      </c>
      <c r="HU98" s="242" t="str">
        <f t="shared" si="361"/>
        <v/>
      </c>
      <c r="HV98" s="242" t="str">
        <f t="shared" si="362"/>
        <v/>
      </c>
      <c r="HW98" s="353" t="str">
        <f t="shared" si="363"/>
        <v/>
      </c>
      <c r="HX98" s="73" t="str">
        <f t="shared" si="364"/>
        <v>S</v>
      </c>
      <c r="HY98" s="242" t="str">
        <f t="shared" si="365"/>
        <v/>
      </c>
      <c r="HZ98" s="242" t="str">
        <f t="shared" si="366"/>
        <v>S</v>
      </c>
      <c r="IA98" s="242" t="str">
        <f t="shared" si="367"/>
        <v/>
      </c>
      <c r="IB98" s="242" t="str">
        <f t="shared" si="368"/>
        <v/>
      </c>
      <c r="IC98" s="242" t="str">
        <f t="shared" si="369"/>
        <v/>
      </c>
      <c r="ID98" s="242" t="str">
        <f t="shared" si="370"/>
        <v/>
      </c>
      <c r="IE98" s="242" t="str">
        <f t="shared" si="371"/>
        <v/>
      </c>
      <c r="IF98" s="242" t="str">
        <f t="shared" si="372"/>
        <v/>
      </c>
      <c r="IG98" s="242" t="str">
        <f t="shared" si="373"/>
        <v/>
      </c>
      <c r="IH98" s="353" t="str">
        <f t="shared" si="374"/>
        <v/>
      </c>
      <c r="II98" s="242" t="str">
        <f t="shared" si="375"/>
        <v>A</v>
      </c>
      <c r="IJ98" s="242" t="str">
        <f t="shared" si="376"/>
        <v>A</v>
      </c>
      <c r="IK98" s="242" t="str">
        <f t="shared" si="377"/>
        <v xml:space="preserve">    </v>
      </c>
      <c r="IL98" s="242" t="str">
        <f t="shared" si="378"/>
        <v xml:space="preserve">    MATHEMATICS</v>
      </c>
      <c r="IM98" s="242" t="str">
        <f t="shared" si="379"/>
        <v xml:space="preserve">    </v>
      </c>
      <c r="IN98" s="242" t="str">
        <f t="shared" si="380"/>
        <v xml:space="preserve">        </v>
      </c>
      <c r="IO98" s="242" t="str">
        <f t="shared" si="381"/>
        <v xml:space="preserve">HINDI COMPULSORY  PHYSICS CHEMISTRY </v>
      </c>
      <c r="IP98" s="242" t="str">
        <f t="shared" si="382"/>
        <v>SUPPL.</v>
      </c>
      <c r="IQ98" s="62">
        <f t="shared" si="475"/>
        <v>898</v>
      </c>
      <c r="IR98" s="68">
        <f t="shared" si="383"/>
        <v>89.8</v>
      </c>
      <c r="IS98" s="242" t="str">
        <f t="shared" si="384"/>
        <v/>
      </c>
      <c r="IT98" s="70" t="str">
        <f t="shared" si="385"/>
        <v/>
      </c>
      <c r="IU98" s="71" t="str" cm="1">
        <f t="array" ref="IU98">IF(IT98="","",SUMPRODUCT((IT98&lt;IT$9:IT$108)/COUNTIF(IT$9:IT$108,IT$9:IT$108)))</f>
        <v/>
      </c>
      <c r="IV98" s="242" t="str">
        <f>IF(OR(IP98="SUPPL.",IP98="RE-EXAM."),'result subject-wise'!AR98,IP98)</f>
        <v/>
      </c>
      <c r="IW98" s="355" t="str">
        <f t="shared" si="386"/>
        <v/>
      </c>
      <c r="IX98" s="356">
        <f t="shared" si="387"/>
        <v>89.8</v>
      </c>
      <c r="IY98" s="242" t="str">
        <f t="shared" si="388"/>
        <v/>
      </c>
      <c r="IZ98" s="240"/>
      <c r="JA98" s="276" t="str">
        <f t="shared" si="476"/>
        <v/>
      </c>
      <c r="JB98" s="357" t="str">
        <f>'full report'!Y2509</f>
        <v/>
      </c>
      <c r="JC98" s="352"/>
      <c r="JD98"/>
    </row>
    <row r="99" spans="1:294" s="276" customFormat="1" ht="13" customHeight="1">
      <c r="A99" s="313" t="str">
        <f>IF(details!A99="","",details!A99)</f>
        <v/>
      </c>
      <c r="B99" s="55" t="str">
        <f>IF(details!B99="","",details!B99)</f>
        <v/>
      </c>
      <c r="C99" s="55" t="str">
        <f>IF(details!C99="","",details!C99)</f>
        <v/>
      </c>
      <c r="D99" s="55" t="str">
        <f>IF(details!D99="","",details!D99)</f>
        <v/>
      </c>
      <c r="E99" s="300">
        <f>IF(details!E99="","",details!E99)</f>
        <v>11191</v>
      </c>
      <c r="F99" s="66" t="str">
        <f>IF(details!F99="","",details!F99)</f>
        <v/>
      </c>
      <c r="G99" s="77" t="str">
        <f>IF(details!G99="","",details!G99)</f>
        <v>A 091</v>
      </c>
      <c r="H99" s="77" t="str">
        <f>IF(details!H99="","",details!H99)</f>
        <v>B 091</v>
      </c>
      <c r="I99" s="77" t="str">
        <f>IF(details!I99="","",details!I99)</f>
        <v>C 091</v>
      </c>
      <c r="J99" s="242">
        <f>IF(details!J99="","",details!J99)</f>
        <v>10</v>
      </c>
      <c r="K99" s="242">
        <f>IF(details!K99="","",details!K99)</f>
        <v>10</v>
      </c>
      <c r="L99" s="242">
        <f>IF(details!L99="","",details!L99)</f>
        <v>8</v>
      </c>
      <c r="M99" s="151">
        <f t="shared" si="389"/>
        <v>28</v>
      </c>
      <c r="N99" s="479">
        <f>IF(details!M99="","",details!M99)</f>
        <v>2</v>
      </c>
      <c r="O99" s="242">
        <f>IF(details!N99="","",details!N99)</f>
        <v>70</v>
      </c>
      <c r="P99" s="151">
        <f t="shared" si="390"/>
        <v>100</v>
      </c>
      <c r="Q99" s="242">
        <f>IF(details!O99="","",details!O99)</f>
        <v>100</v>
      </c>
      <c r="R99" s="298">
        <f t="shared" si="391"/>
        <v>200</v>
      </c>
      <c r="S99" s="310">
        <f t="shared" si="392"/>
        <v>0</v>
      </c>
      <c r="T99" s="61">
        <f t="shared" si="314"/>
        <v>200</v>
      </c>
      <c r="U99" s="310" t="str">
        <f t="shared" si="324"/>
        <v/>
      </c>
      <c r="V99" s="310" t="str">
        <f t="shared" si="315"/>
        <v>P</v>
      </c>
      <c r="W99" s="310" t="str">
        <f t="shared" si="325"/>
        <v>D</v>
      </c>
      <c r="X99" s="242">
        <f>IF(details!P99="","",details!P99)</f>
        <v>10</v>
      </c>
      <c r="Y99" s="242">
        <f>IF(details!Q99="","",details!Q99)</f>
        <v>10</v>
      </c>
      <c r="Z99" s="242">
        <f>IF(details!R99="","",details!R99)</f>
        <v>8</v>
      </c>
      <c r="AA99" s="151">
        <f t="shared" si="393"/>
        <v>28</v>
      </c>
      <c r="AB99" s="479">
        <f>IF(details!S99="","",details!S99)</f>
        <v>2</v>
      </c>
      <c r="AC99" s="242">
        <f>IF(details!T99="","",details!T99)</f>
        <v>70</v>
      </c>
      <c r="AD99" s="151">
        <f t="shared" si="394"/>
        <v>100</v>
      </c>
      <c r="AE99" s="242">
        <f>IF(details!U99="","",details!U99)</f>
        <v>100</v>
      </c>
      <c r="AF99" s="298">
        <f t="shared" si="395"/>
        <v>200</v>
      </c>
      <c r="AG99" s="310">
        <f t="shared" si="396"/>
        <v>0</v>
      </c>
      <c r="AH99" s="61">
        <f t="shared" si="316"/>
        <v>200</v>
      </c>
      <c r="AI99" s="310" t="str">
        <f t="shared" si="326"/>
        <v/>
      </c>
      <c r="AJ99" s="310" t="str">
        <f t="shared" si="397"/>
        <v>P</v>
      </c>
      <c r="AK99" s="310" t="str">
        <f t="shared" si="398"/>
        <v>D</v>
      </c>
      <c r="AL99" s="242" t="str">
        <f>IF(details!V99="","",details!V99)</f>
        <v>b</v>
      </c>
      <c r="AM99" s="83" t="str">
        <f t="shared" si="399"/>
        <v>PHYSICS</v>
      </c>
      <c r="AN99" s="242">
        <f>IF(details!W99="","",details!W99)</f>
        <v>10</v>
      </c>
      <c r="AO99" s="242">
        <f>IF(details!X99="","",details!X99)</f>
        <v>10</v>
      </c>
      <c r="AP99" s="242">
        <f>IF(details!Y99="","",details!Y99)</f>
        <v>9</v>
      </c>
      <c r="AQ99" s="151">
        <f t="shared" si="400"/>
        <v>29</v>
      </c>
      <c r="AR99" s="479">
        <f>IF(details!Z99="","",details!Z99)</f>
        <v>1</v>
      </c>
      <c r="AS99" s="242">
        <f>IF(details!AA99="","",details!AA99)</f>
        <v>30</v>
      </c>
      <c r="AT99" s="242">
        <f>IF(details!AB99="","",details!AB99)</f>
        <v>20</v>
      </c>
      <c r="AU99" s="151">
        <f t="shared" si="401"/>
        <v>50</v>
      </c>
      <c r="AV99" s="482">
        <f t="shared" si="317"/>
        <v>60</v>
      </c>
      <c r="AW99" s="482">
        <f t="shared" si="318"/>
        <v>80</v>
      </c>
      <c r="AX99" s="242">
        <f>IF(details!AC99="","",details!AC99)</f>
        <v>70</v>
      </c>
      <c r="AY99" s="242">
        <f>IF(details!AD99="","",details!AD99)</f>
        <v>30</v>
      </c>
      <c r="AZ99" s="151">
        <f t="shared" si="402"/>
        <v>100</v>
      </c>
      <c r="BA99" s="151">
        <f t="shared" si="403"/>
        <v>130</v>
      </c>
      <c r="BB99" s="151">
        <f t="shared" si="404"/>
        <v>50</v>
      </c>
      <c r="BC99" s="304">
        <f t="shared" si="405"/>
        <v>180</v>
      </c>
      <c r="BD99" s="263">
        <f t="shared" si="319"/>
        <v>0</v>
      </c>
      <c r="BE99" s="310">
        <f t="shared" si="320"/>
        <v>0</v>
      </c>
      <c r="BF99" s="61">
        <f t="shared" si="296"/>
        <v>70</v>
      </c>
      <c r="BG99" s="61">
        <f t="shared" si="406"/>
        <v>30</v>
      </c>
      <c r="BH99" s="61">
        <f t="shared" si="407"/>
        <v>20</v>
      </c>
      <c r="BI99" s="61">
        <f t="shared" si="297"/>
        <v>150</v>
      </c>
      <c r="BJ99" s="61">
        <f t="shared" si="298"/>
        <v>50</v>
      </c>
      <c r="BK99" s="263">
        <f t="shared" si="299"/>
        <v>200</v>
      </c>
      <c r="BL99" s="310" t="str">
        <f t="shared" si="300"/>
        <v/>
      </c>
      <c r="BM99" s="61" t="str">
        <f t="shared" si="301"/>
        <v>P</v>
      </c>
      <c r="BN99" s="61" t="str">
        <f t="shared" si="302"/>
        <v>P</v>
      </c>
      <c r="BO99" s="310" t="str">
        <f t="shared" si="303"/>
        <v>D</v>
      </c>
      <c r="BP99" s="242" t="str">
        <f>IF(details!AE99="","",details!AE99)</f>
        <v>b</v>
      </c>
      <c r="BQ99" s="83" t="str">
        <f t="shared" si="408"/>
        <v>CHEMISTRY</v>
      </c>
      <c r="BR99" s="242">
        <f>IF(details!AF99="","",details!AF99)</f>
        <v>10</v>
      </c>
      <c r="BS99" s="242">
        <f>IF(details!AG99="","",details!AG99)</f>
        <v>10</v>
      </c>
      <c r="BT99" s="242">
        <f>IF(details!AH99="","",details!AH99)</f>
        <v>9</v>
      </c>
      <c r="BU99" s="151">
        <f t="shared" si="409"/>
        <v>29</v>
      </c>
      <c r="BV99" s="479">
        <f>IF(details!AI99="","",details!AI99)</f>
        <v>1</v>
      </c>
      <c r="BW99" s="242">
        <f>IF(details!AJ99="","",details!AJ99)</f>
        <v>50</v>
      </c>
      <c r="BX99" s="242">
        <f>IF(details!AK99="","",details!AK99)</f>
        <v>20</v>
      </c>
      <c r="BY99" s="151">
        <f t="shared" si="410"/>
        <v>70</v>
      </c>
      <c r="BZ99" s="482">
        <f t="shared" si="411"/>
        <v>80</v>
      </c>
      <c r="CA99" s="482">
        <f t="shared" si="412"/>
        <v>100</v>
      </c>
      <c r="CB99" s="242">
        <f>IF(details!AL99="","",details!AL99)</f>
        <v>70</v>
      </c>
      <c r="CC99" s="242">
        <f>IF(details!AM99="","",details!AM99)</f>
        <v>30</v>
      </c>
      <c r="CD99" s="151">
        <f t="shared" si="413"/>
        <v>100</v>
      </c>
      <c r="CE99" s="151">
        <f t="shared" si="414"/>
        <v>150</v>
      </c>
      <c r="CF99" s="151">
        <f t="shared" si="415"/>
        <v>50</v>
      </c>
      <c r="CG99" s="304">
        <f t="shared" si="327"/>
        <v>200</v>
      </c>
      <c r="CH99" s="263">
        <f t="shared" si="304"/>
        <v>0</v>
      </c>
      <c r="CI99" s="310">
        <f t="shared" si="305"/>
        <v>0</v>
      </c>
      <c r="CJ99" s="61">
        <f t="shared" si="306"/>
        <v>70</v>
      </c>
      <c r="CK99" s="61">
        <f t="shared" si="328"/>
        <v>30</v>
      </c>
      <c r="CL99" s="61">
        <f t="shared" si="416"/>
        <v>20</v>
      </c>
      <c r="CM99" s="61">
        <f t="shared" si="307"/>
        <v>150</v>
      </c>
      <c r="CN99" s="61">
        <f t="shared" si="308"/>
        <v>50</v>
      </c>
      <c r="CO99" s="263">
        <f t="shared" si="309"/>
        <v>200</v>
      </c>
      <c r="CP99" s="310" t="str">
        <f t="shared" si="310"/>
        <v/>
      </c>
      <c r="CQ99" s="61" t="str">
        <f t="shared" si="311"/>
        <v>P</v>
      </c>
      <c r="CR99" s="61" t="str">
        <f t="shared" si="312"/>
        <v>P</v>
      </c>
      <c r="CS99" s="310" t="str">
        <f t="shared" si="321"/>
        <v>D</v>
      </c>
      <c r="CT99" s="242" t="str">
        <f>IF(details!AN99="","",details!AN99)</f>
        <v>b</v>
      </c>
      <c r="CU99" s="83" t="str">
        <f t="shared" si="417"/>
        <v>MATHEMATICS</v>
      </c>
      <c r="CV99" s="242">
        <f>IF(details!AO99="","",details!AO99)</f>
        <v>10</v>
      </c>
      <c r="CW99" s="242">
        <f>IF(details!AP99="","",details!AP99)</f>
        <v>10</v>
      </c>
      <c r="CX99" s="242">
        <f>IF(details!AQ99="","",details!AQ99)</f>
        <v>9</v>
      </c>
      <c r="CY99" s="151">
        <f t="shared" si="418"/>
        <v>29</v>
      </c>
      <c r="CZ99" s="479">
        <f>IF(details!AR99="","",details!AR99)</f>
        <v>1</v>
      </c>
      <c r="DA99" s="242">
        <f>IF(details!AS99="","",details!AS99)</f>
        <v>70</v>
      </c>
      <c r="DB99" s="242" t="str">
        <f>IF(details!AT99="","",details!AT99)</f>
        <v/>
      </c>
      <c r="DC99" s="151">
        <f t="shared" si="419"/>
        <v>70</v>
      </c>
      <c r="DD99" s="482">
        <f t="shared" si="420"/>
        <v>100</v>
      </c>
      <c r="DE99" s="482">
        <f t="shared" si="421"/>
        <v>100</v>
      </c>
      <c r="DF99" s="242">
        <f>IF(details!AU99="","",details!AU99)</f>
        <v>18</v>
      </c>
      <c r="DG99" s="242" t="str">
        <f>IF(details!AV99="","",details!AV99)</f>
        <v/>
      </c>
      <c r="DH99" s="151">
        <f t="shared" si="422"/>
        <v>18</v>
      </c>
      <c r="DI99" s="151">
        <f t="shared" si="423"/>
        <v>118</v>
      </c>
      <c r="DJ99" s="151" t="str">
        <f t="shared" si="424"/>
        <v/>
      </c>
      <c r="DK99" s="304">
        <f t="shared" si="425"/>
        <v>118</v>
      </c>
      <c r="DL99" s="263">
        <f t="shared" si="426"/>
        <v>0</v>
      </c>
      <c r="DM99" s="310" t="str">
        <f t="shared" si="427"/>
        <v/>
      </c>
      <c r="DN99" s="61">
        <f t="shared" si="428"/>
        <v>100</v>
      </c>
      <c r="DO99" s="61" t="str">
        <f t="shared" si="322"/>
        <v/>
      </c>
      <c r="DP99" s="61" t="str">
        <f t="shared" si="323"/>
        <v/>
      </c>
      <c r="DQ99" s="61">
        <f t="shared" si="429"/>
        <v>200</v>
      </c>
      <c r="DR99" s="61" t="str">
        <f t="shared" si="430"/>
        <v/>
      </c>
      <c r="DS99" s="263">
        <f t="shared" si="329"/>
        <v>200</v>
      </c>
      <c r="DT99" s="310" t="str">
        <f t="shared" si="431"/>
        <v/>
      </c>
      <c r="DU99" s="61" t="str">
        <f t="shared" si="432"/>
        <v>S</v>
      </c>
      <c r="DV99" s="61" t="str">
        <f t="shared" si="433"/>
        <v/>
      </c>
      <c r="DW99" s="310" t="str">
        <f t="shared" si="434"/>
        <v>S</v>
      </c>
      <c r="DX99" s="61">
        <f t="shared" si="313"/>
        <v>0</v>
      </c>
      <c r="DY99" s="242" t="str">
        <f>IF(details!AW99="","",details!AW99)</f>
        <v>a</v>
      </c>
      <c r="DZ99" s="83" t="str">
        <f t="shared" si="435"/>
        <v>BIOLOGY</v>
      </c>
      <c r="EA99" s="242">
        <f>IF(details!AX99="","",details!AX99)</f>
        <v>10</v>
      </c>
      <c r="EB99" s="242">
        <f>IF(details!AY99="","",details!AY99)</f>
        <v>10</v>
      </c>
      <c r="EC99" s="242">
        <f>IF(details!AZ99="","",details!AZ99)</f>
        <v>10</v>
      </c>
      <c r="ED99" s="151">
        <f t="shared" si="436"/>
        <v>30</v>
      </c>
      <c r="EE99" s="242" t="str">
        <f>IF(details!BA99="","",details!BA99)</f>
        <v/>
      </c>
      <c r="EF99" s="242">
        <f>IF(details!BB99="","",details!BB99)</f>
        <v>50</v>
      </c>
      <c r="EG99" s="242">
        <f>IF(details!BC99="","",details!BC99)</f>
        <v>20</v>
      </c>
      <c r="EH99" s="151">
        <f t="shared" si="437"/>
        <v>70</v>
      </c>
      <c r="EI99" s="482">
        <f t="shared" si="438"/>
        <v>80</v>
      </c>
      <c r="EJ99" s="482">
        <f t="shared" si="439"/>
        <v>100</v>
      </c>
      <c r="EK99" s="242">
        <f>IF(details!BD99="","",details!BD99)</f>
        <v>70</v>
      </c>
      <c r="EL99" s="242">
        <f>IF(details!BE99="","",details!BE99)</f>
        <v>30</v>
      </c>
      <c r="EM99" s="151">
        <f t="shared" si="440"/>
        <v>100</v>
      </c>
      <c r="EN99" s="151">
        <f t="shared" si="441"/>
        <v>150</v>
      </c>
      <c r="EO99" s="151">
        <f t="shared" si="442"/>
        <v>50</v>
      </c>
      <c r="EP99" s="304">
        <f t="shared" si="443"/>
        <v>200</v>
      </c>
      <c r="EQ99" s="263">
        <f t="shared" si="444"/>
        <v>0</v>
      </c>
      <c r="ER99" s="310">
        <f t="shared" si="445"/>
        <v>0</v>
      </c>
      <c r="ES99" s="61">
        <f t="shared" si="446"/>
        <v>70</v>
      </c>
      <c r="ET99" s="61">
        <f t="shared" si="447"/>
        <v>30</v>
      </c>
      <c r="EU99" s="61">
        <f t="shared" si="448"/>
        <v>20</v>
      </c>
      <c r="EV99" s="61">
        <f t="shared" si="449"/>
        <v>150</v>
      </c>
      <c r="EW99" s="61">
        <f t="shared" si="450"/>
        <v>50</v>
      </c>
      <c r="EX99" s="263">
        <f t="shared" si="451"/>
        <v>200</v>
      </c>
      <c r="EY99" s="310"/>
      <c r="EZ99" s="61" t="str">
        <f t="shared" si="452"/>
        <v>P</v>
      </c>
      <c r="FA99" s="61" t="str">
        <f t="shared" si="453"/>
        <v>P</v>
      </c>
      <c r="FB99" s="310" t="str">
        <f t="shared" si="454"/>
        <v>I</v>
      </c>
      <c r="FC99" s="242">
        <f>IF(details!BF99="","",details!BF99)</f>
        <v>10</v>
      </c>
      <c r="FD99" s="242">
        <f>IF(details!BG99="","",details!BG99)</f>
        <v>10</v>
      </c>
      <c r="FE99" s="242">
        <f>IF(details!BH99="","",details!BH99)</f>
        <v>10</v>
      </c>
      <c r="FF99" s="151">
        <f t="shared" si="455"/>
        <v>30</v>
      </c>
      <c r="FG99" s="242">
        <f>IF(details!BI99="","",details!BI99)</f>
        <v>70</v>
      </c>
      <c r="FH99" s="151">
        <f t="shared" si="456"/>
        <v>100</v>
      </c>
      <c r="FI99" s="242">
        <f>IF(details!BJ99="","",details!BJ99)</f>
        <v>100</v>
      </c>
      <c r="FJ99" s="298">
        <f t="shared" si="457"/>
        <v>200</v>
      </c>
      <c r="FK99" s="310">
        <f t="shared" si="458"/>
        <v>0</v>
      </c>
      <c r="FL99" s="310">
        <f t="shared" si="459"/>
        <v>0</v>
      </c>
      <c r="FM99" s="61">
        <f t="shared" si="460"/>
        <v>200</v>
      </c>
      <c r="FN99" s="310" t="str">
        <f t="shared" si="461"/>
        <v/>
      </c>
      <c r="FO99" s="310" t="str">
        <f t="shared" si="330"/>
        <v>A</v>
      </c>
      <c r="FP99" s="242">
        <f>IF(details!BK99="","",details!BK99)</f>
        <v>30</v>
      </c>
      <c r="FQ99" s="242">
        <f>IF(details!BL99="","",details!BL99)</f>
        <v>30</v>
      </c>
      <c r="FR99" s="242">
        <f>IF(details!BM99="","",details!BM99)</f>
        <v>40</v>
      </c>
      <c r="FS99" s="298">
        <f t="shared" si="462"/>
        <v>100</v>
      </c>
      <c r="FT99" s="310">
        <f t="shared" si="463"/>
        <v>0</v>
      </c>
      <c r="FU99" s="310">
        <f t="shared" si="464"/>
        <v>0</v>
      </c>
      <c r="FV99" s="61">
        <f t="shared" si="465"/>
        <v>100</v>
      </c>
      <c r="FW99" s="310" t="str">
        <f t="shared" si="466"/>
        <v/>
      </c>
      <c r="FX99" s="310" t="str">
        <f t="shared" si="331"/>
        <v>A</v>
      </c>
      <c r="FY99" s="310" t="str">
        <f t="shared" si="332"/>
        <v>D</v>
      </c>
      <c r="FZ99" s="310" t="str">
        <f t="shared" si="333"/>
        <v>D</v>
      </c>
      <c r="GA99" s="310" t="str">
        <f t="shared" si="334"/>
        <v>D</v>
      </c>
      <c r="GB99" s="310" t="str">
        <f t="shared" si="335"/>
        <v>D</v>
      </c>
      <c r="GC99" s="310" t="str">
        <f t="shared" si="336"/>
        <v>S</v>
      </c>
      <c r="GD99" s="310">
        <f t="shared" si="467"/>
        <v>0</v>
      </c>
      <c r="GE99" s="310">
        <f t="shared" si="468"/>
        <v>1</v>
      </c>
      <c r="GF99" s="310">
        <f t="shared" si="469"/>
        <v>0</v>
      </c>
      <c r="GG99" s="310">
        <f t="shared" si="470"/>
        <v>0</v>
      </c>
      <c r="GH99" s="310">
        <f t="shared" si="471"/>
        <v>0</v>
      </c>
      <c r="GI99" s="310" t="str">
        <f t="shared" si="472"/>
        <v/>
      </c>
      <c r="GJ99" s="69" t="str">
        <f t="shared" si="337"/>
        <v>SUPPL.</v>
      </c>
      <c r="GK99" s="63">
        <f>IF(details!CC99="","",details!CC99)</f>
        <v>34</v>
      </c>
      <c r="GL99" s="64" t="str">
        <f>IF(details!CD99="","",details!CD99)</f>
        <v/>
      </c>
      <c r="GM99" s="63">
        <f>IF(details!CK99="","",details!CK99)</f>
        <v>24</v>
      </c>
      <c r="GN99" s="64" t="str">
        <f>IF(details!CL99="","",details!CL99)</f>
        <v/>
      </c>
      <c r="GO99" s="63" t="str">
        <f>IF(details!CS99="","",details!CS99)</f>
        <v/>
      </c>
      <c r="GP99" s="64">
        <f>IF(details!CT99="","",details!CT99)</f>
        <v>130</v>
      </c>
      <c r="GQ99" s="63" t="str">
        <f>IF(details!DA99="","",details!DA99)</f>
        <v/>
      </c>
      <c r="GR99" s="64">
        <f>IF(details!DB99="","",details!DB99)</f>
        <v>264</v>
      </c>
      <c r="GS99" s="63" t="str">
        <f>IF(details!DI99="","",details!DI99)</f>
        <v/>
      </c>
      <c r="GT99" s="64">
        <f>IF(details!DJ99="","",details!DJ99)</f>
        <v>362</v>
      </c>
      <c r="GU99" s="274" t="str">
        <f t="shared" si="477"/>
        <v/>
      </c>
      <c r="GV99" s="242" t="str">
        <f t="shared" si="338"/>
        <v>D</v>
      </c>
      <c r="GW99" s="242" t="str">
        <f t="shared" si="473"/>
        <v/>
      </c>
      <c r="GX99" s="353" t="str">
        <f t="shared" si="339"/>
        <v/>
      </c>
      <c r="GY99" s="242" t="str">
        <f t="shared" si="340"/>
        <v>D</v>
      </c>
      <c r="GZ99" s="72" t="str">
        <f t="shared" si="474"/>
        <v/>
      </c>
      <c r="HA99" s="353" t="str">
        <f t="shared" si="341"/>
        <v/>
      </c>
      <c r="HB99" s="73" t="str">
        <f t="shared" si="342"/>
        <v>D</v>
      </c>
      <c r="HC99" s="242" t="str">
        <f t="shared" si="343"/>
        <v/>
      </c>
      <c r="HD99" s="242" t="str">
        <f t="shared" si="344"/>
        <v>D</v>
      </c>
      <c r="HE99" s="242" t="str">
        <f t="shared" si="345"/>
        <v/>
      </c>
      <c r="HF99" s="242" t="str">
        <f t="shared" si="346"/>
        <v/>
      </c>
      <c r="HG99" s="276" t="str">
        <f t="shared" si="347"/>
        <v/>
      </c>
      <c r="HH99" s="242" t="str">
        <f t="shared" si="348"/>
        <v/>
      </c>
      <c r="HI99" s="242" t="str">
        <f t="shared" si="349"/>
        <v/>
      </c>
      <c r="HJ99" s="242" t="str">
        <f t="shared" si="350"/>
        <v/>
      </c>
      <c r="HK99" s="242" t="str">
        <f t="shared" si="351"/>
        <v/>
      </c>
      <c r="HL99" s="353" t="str">
        <f t="shared" si="352"/>
        <v/>
      </c>
      <c r="HM99" s="73" t="str">
        <f t="shared" si="353"/>
        <v>D</v>
      </c>
      <c r="HN99" s="242" t="str">
        <f t="shared" si="354"/>
        <v/>
      </c>
      <c r="HO99" s="242" t="str">
        <f t="shared" si="355"/>
        <v>D</v>
      </c>
      <c r="HP99" s="242" t="str">
        <f t="shared" si="356"/>
        <v/>
      </c>
      <c r="HQ99" s="242" t="str">
        <f t="shared" si="357"/>
        <v/>
      </c>
      <c r="HR99" s="354" t="str">
        <f t="shared" si="358"/>
        <v/>
      </c>
      <c r="HS99" s="302" t="str">
        <f t="shared" si="359"/>
        <v/>
      </c>
      <c r="HT99" s="242" t="str">
        <f t="shared" si="360"/>
        <v/>
      </c>
      <c r="HU99" s="242" t="str">
        <f t="shared" si="361"/>
        <v/>
      </c>
      <c r="HV99" s="242" t="str">
        <f t="shared" si="362"/>
        <v/>
      </c>
      <c r="HW99" s="353" t="str">
        <f t="shared" si="363"/>
        <v/>
      </c>
      <c r="HX99" s="73" t="str">
        <f t="shared" si="364"/>
        <v>S</v>
      </c>
      <c r="HY99" s="242" t="str">
        <f t="shared" si="365"/>
        <v/>
      </c>
      <c r="HZ99" s="242" t="str">
        <f t="shared" si="366"/>
        <v>S</v>
      </c>
      <c r="IA99" s="242" t="str">
        <f t="shared" si="367"/>
        <v/>
      </c>
      <c r="IB99" s="242" t="str">
        <f t="shared" si="368"/>
        <v/>
      </c>
      <c r="IC99" s="242" t="str">
        <f t="shared" si="369"/>
        <v/>
      </c>
      <c r="ID99" s="242" t="str">
        <f t="shared" si="370"/>
        <v/>
      </c>
      <c r="IE99" s="242" t="str">
        <f t="shared" si="371"/>
        <v/>
      </c>
      <c r="IF99" s="242" t="str">
        <f t="shared" si="372"/>
        <v/>
      </c>
      <c r="IG99" s="242" t="str">
        <f t="shared" si="373"/>
        <v/>
      </c>
      <c r="IH99" s="353" t="str">
        <f t="shared" si="374"/>
        <v/>
      </c>
      <c r="II99" s="242" t="str">
        <f t="shared" si="375"/>
        <v>A</v>
      </c>
      <c r="IJ99" s="242" t="str">
        <f t="shared" si="376"/>
        <v>A</v>
      </c>
      <c r="IK99" s="242" t="str">
        <f t="shared" si="377"/>
        <v xml:space="preserve">    </v>
      </c>
      <c r="IL99" s="242" t="str">
        <f t="shared" si="378"/>
        <v xml:space="preserve">    MATHEMATICS</v>
      </c>
      <c r="IM99" s="242" t="str">
        <f t="shared" si="379"/>
        <v xml:space="preserve">    </v>
      </c>
      <c r="IN99" s="242" t="str">
        <f t="shared" si="380"/>
        <v xml:space="preserve">        </v>
      </c>
      <c r="IO99" s="242" t="str">
        <f t="shared" si="381"/>
        <v xml:space="preserve">HINDI COMPULSORY  PHYSICS CHEMISTRY </v>
      </c>
      <c r="IP99" s="242" t="str">
        <f t="shared" si="382"/>
        <v>SUPPL.</v>
      </c>
      <c r="IQ99" s="62">
        <f t="shared" si="475"/>
        <v>898</v>
      </c>
      <c r="IR99" s="68">
        <f t="shared" si="383"/>
        <v>89.8</v>
      </c>
      <c r="IS99" s="242" t="str">
        <f t="shared" si="384"/>
        <v/>
      </c>
      <c r="IT99" s="70" t="str">
        <f t="shared" si="385"/>
        <v/>
      </c>
      <c r="IU99" s="71" t="str" cm="1">
        <f t="array" ref="IU99">IF(IT99="","",SUMPRODUCT((IT99&lt;IT$9:IT$108)/COUNTIF(IT$9:IT$108,IT$9:IT$108)))</f>
        <v/>
      </c>
      <c r="IV99" s="242" t="str">
        <f>IF(OR(IP99="SUPPL.",IP99="RE-EXAM."),'result subject-wise'!AR99,IP99)</f>
        <v/>
      </c>
      <c r="IW99" s="355" t="str">
        <f t="shared" si="386"/>
        <v/>
      </c>
      <c r="IX99" s="356">
        <f t="shared" si="387"/>
        <v>89.8</v>
      </c>
      <c r="IY99" s="242" t="str">
        <f t="shared" si="388"/>
        <v/>
      </c>
      <c r="IZ99" s="240"/>
      <c r="JA99" s="276" t="str">
        <f t="shared" si="476"/>
        <v/>
      </c>
      <c r="JB99" s="357" t="str">
        <f>'full report'!Y2537</f>
        <v/>
      </c>
      <c r="JC99" s="352"/>
      <c r="JD99"/>
    </row>
    <row r="100" spans="1:294" s="276" customFormat="1" ht="13" customHeight="1">
      <c r="A100" s="313" t="str">
        <f>IF(details!A100="","",details!A100)</f>
        <v/>
      </c>
      <c r="B100" s="55" t="str">
        <f>IF(details!B100="","",details!B100)</f>
        <v/>
      </c>
      <c r="C100" s="55" t="str">
        <f>IF(details!C100="","",details!C100)</f>
        <v/>
      </c>
      <c r="D100" s="55" t="str">
        <f>IF(details!D100="","",details!D100)</f>
        <v/>
      </c>
      <c r="E100" s="300">
        <f>IF(details!E100="","",details!E100)</f>
        <v>11192</v>
      </c>
      <c r="F100" s="66" t="str">
        <f>IF(details!F100="","",details!F100)</f>
        <v/>
      </c>
      <c r="G100" s="77" t="str">
        <f>IF(details!G100="","",details!G100)</f>
        <v>A 092</v>
      </c>
      <c r="H100" s="77" t="str">
        <f>IF(details!H100="","",details!H100)</f>
        <v>B 092</v>
      </c>
      <c r="I100" s="77" t="str">
        <f>IF(details!I100="","",details!I100)</f>
        <v>C 092</v>
      </c>
      <c r="J100" s="242">
        <f>IF(details!J100="","",details!J100)</f>
        <v>10</v>
      </c>
      <c r="K100" s="242">
        <f>IF(details!K100="","",details!K100)</f>
        <v>10</v>
      </c>
      <c r="L100" s="242">
        <f>IF(details!L100="","",details!L100)</f>
        <v>8</v>
      </c>
      <c r="M100" s="151">
        <f t="shared" si="389"/>
        <v>28</v>
      </c>
      <c r="N100" s="479">
        <f>IF(details!M100="","",details!M100)</f>
        <v>2</v>
      </c>
      <c r="O100" s="242">
        <f>IF(details!N100="","",details!N100)</f>
        <v>70</v>
      </c>
      <c r="P100" s="151">
        <f t="shared" si="390"/>
        <v>100</v>
      </c>
      <c r="Q100" s="242">
        <f>IF(details!O100="","",details!O100)</f>
        <v>100</v>
      </c>
      <c r="R100" s="298">
        <f t="shared" si="391"/>
        <v>200</v>
      </c>
      <c r="S100" s="310">
        <f t="shared" si="392"/>
        <v>0</v>
      </c>
      <c r="T100" s="61">
        <f t="shared" si="314"/>
        <v>200</v>
      </c>
      <c r="U100" s="310" t="str">
        <f t="shared" si="324"/>
        <v/>
      </c>
      <c r="V100" s="310" t="str">
        <f t="shared" si="315"/>
        <v>P</v>
      </c>
      <c r="W100" s="310" t="str">
        <f t="shared" si="325"/>
        <v>D</v>
      </c>
      <c r="X100" s="242">
        <f>IF(details!P100="","",details!P100)</f>
        <v>10</v>
      </c>
      <c r="Y100" s="242">
        <f>IF(details!Q100="","",details!Q100)</f>
        <v>10</v>
      </c>
      <c r="Z100" s="242">
        <f>IF(details!R100="","",details!R100)</f>
        <v>8</v>
      </c>
      <c r="AA100" s="151">
        <f t="shared" si="393"/>
        <v>28</v>
      </c>
      <c r="AB100" s="479">
        <f>IF(details!S100="","",details!S100)</f>
        <v>2</v>
      </c>
      <c r="AC100" s="242">
        <f>IF(details!T100="","",details!T100)</f>
        <v>70</v>
      </c>
      <c r="AD100" s="151">
        <f t="shared" si="394"/>
        <v>100</v>
      </c>
      <c r="AE100" s="242">
        <f>IF(details!U100="","",details!U100)</f>
        <v>100</v>
      </c>
      <c r="AF100" s="298">
        <f t="shared" si="395"/>
        <v>200</v>
      </c>
      <c r="AG100" s="310">
        <f t="shared" si="396"/>
        <v>0</v>
      </c>
      <c r="AH100" s="61">
        <f t="shared" si="316"/>
        <v>200</v>
      </c>
      <c r="AI100" s="310" t="str">
        <f t="shared" si="326"/>
        <v/>
      </c>
      <c r="AJ100" s="310" t="str">
        <f t="shared" si="397"/>
        <v>P</v>
      </c>
      <c r="AK100" s="310" t="str">
        <f t="shared" si="398"/>
        <v>D</v>
      </c>
      <c r="AL100" s="242" t="str">
        <f>IF(details!V100="","",details!V100)</f>
        <v>b</v>
      </c>
      <c r="AM100" s="83" t="str">
        <f t="shared" si="399"/>
        <v>PHYSICS</v>
      </c>
      <c r="AN100" s="242">
        <f>IF(details!W100="","",details!W100)</f>
        <v>10</v>
      </c>
      <c r="AO100" s="242">
        <f>IF(details!X100="","",details!X100)</f>
        <v>10</v>
      </c>
      <c r="AP100" s="242">
        <f>IF(details!Y100="","",details!Y100)</f>
        <v>9</v>
      </c>
      <c r="AQ100" s="151">
        <f t="shared" si="400"/>
        <v>29</v>
      </c>
      <c r="AR100" s="479">
        <f>IF(details!Z100="","",details!Z100)</f>
        <v>1</v>
      </c>
      <c r="AS100" s="242">
        <f>IF(details!AA100="","",details!AA100)</f>
        <v>30</v>
      </c>
      <c r="AT100" s="242">
        <f>IF(details!AB100="","",details!AB100)</f>
        <v>20</v>
      </c>
      <c r="AU100" s="151">
        <f t="shared" si="401"/>
        <v>50</v>
      </c>
      <c r="AV100" s="482">
        <f t="shared" si="317"/>
        <v>60</v>
      </c>
      <c r="AW100" s="482">
        <f t="shared" si="318"/>
        <v>80</v>
      </c>
      <c r="AX100" s="242">
        <f>IF(details!AC100="","",details!AC100)</f>
        <v>70</v>
      </c>
      <c r="AY100" s="242">
        <f>IF(details!AD100="","",details!AD100)</f>
        <v>30</v>
      </c>
      <c r="AZ100" s="151">
        <f t="shared" si="402"/>
        <v>100</v>
      </c>
      <c r="BA100" s="151">
        <f t="shared" si="403"/>
        <v>130</v>
      </c>
      <c r="BB100" s="151">
        <f t="shared" si="404"/>
        <v>50</v>
      </c>
      <c r="BC100" s="304">
        <f t="shared" si="405"/>
        <v>180</v>
      </c>
      <c r="BD100" s="263">
        <f t="shared" si="319"/>
        <v>0</v>
      </c>
      <c r="BE100" s="310">
        <f t="shared" si="320"/>
        <v>0</v>
      </c>
      <c r="BF100" s="61">
        <f t="shared" si="296"/>
        <v>70</v>
      </c>
      <c r="BG100" s="61">
        <f t="shared" si="406"/>
        <v>30</v>
      </c>
      <c r="BH100" s="61">
        <f t="shared" si="407"/>
        <v>20</v>
      </c>
      <c r="BI100" s="61">
        <f t="shared" si="297"/>
        <v>150</v>
      </c>
      <c r="BJ100" s="61">
        <f t="shared" si="298"/>
        <v>50</v>
      </c>
      <c r="BK100" s="263">
        <f t="shared" si="299"/>
        <v>200</v>
      </c>
      <c r="BL100" s="310" t="str">
        <f t="shared" si="300"/>
        <v/>
      </c>
      <c r="BM100" s="61" t="str">
        <f t="shared" si="301"/>
        <v>P</v>
      </c>
      <c r="BN100" s="61" t="str">
        <f t="shared" si="302"/>
        <v>P</v>
      </c>
      <c r="BO100" s="310" t="str">
        <f t="shared" si="303"/>
        <v>D</v>
      </c>
      <c r="BP100" s="242" t="str">
        <f>IF(details!AE100="","",details!AE100)</f>
        <v>b</v>
      </c>
      <c r="BQ100" s="83" t="str">
        <f t="shared" si="408"/>
        <v>CHEMISTRY</v>
      </c>
      <c r="BR100" s="242">
        <f>IF(details!AF100="","",details!AF100)</f>
        <v>10</v>
      </c>
      <c r="BS100" s="242">
        <f>IF(details!AG100="","",details!AG100)</f>
        <v>10</v>
      </c>
      <c r="BT100" s="242">
        <f>IF(details!AH100="","",details!AH100)</f>
        <v>9</v>
      </c>
      <c r="BU100" s="151">
        <f t="shared" si="409"/>
        <v>29</v>
      </c>
      <c r="BV100" s="479">
        <f>IF(details!AI100="","",details!AI100)</f>
        <v>1</v>
      </c>
      <c r="BW100" s="242">
        <f>IF(details!AJ100="","",details!AJ100)</f>
        <v>50</v>
      </c>
      <c r="BX100" s="242">
        <f>IF(details!AK100="","",details!AK100)</f>
        <v>20</v>
      </c>
      <c r="BY100" s="151">
        <f t="shared" si="410"/>
        <v>70</v>
      </c>
      <c r="BZ100" s="482">
        <f t="shared" si="411"/>
        <v>80</v>
      </c>
      <c r="CA100" s="482">
        <f t="shared" si="412"/>
        <v>100</v>
      </c>
      <c r="CB100" s="242">
        <f>IF(details!AL100="","",details!AL100)</f>
        <v>70</v>
      </c>
      <c r="CC100" s="242">
        <f>IF(details!AM100="","",details!AM100)</f>
        <v>30</v>
      </c>
      <c r="CD100" s="151">
        <f t="shared" si="413"/>
        <v>100</v>
      </c>
      <c r="CE100" s="151">
        <f t="shared" si="414"/>
        <v>150</v>
      </c>
      <c r="CF100" s="151">
        <f t="shared" si="415"/>
        <v>50</v>
      </c>
      <c r="CG100" s="304">
        <f t="shared" si="327"/>
        <v>200</v>
      </c>
      <c r="CH100" s="263">
        <f t="shared" si="304"/>
        <v>0</v>
      </c>
      <c r="CI100" s="310">
        <f t="shared" si="305"/>
        <v>0</v>
      </c>
      <c r="CJ100" s="61">
        <f t="shared" si="306"/>
        <v>70</v>
      </c>
      <c r="CK100" s="61">
        <f t="shared" si="328"/>
        <v>30</v>
      </c>
      <c r="CL100" s="61">
        <f t="shared" si="416"/>
        <v>20</v>
      </c>
      <c r="CM100" s="61">
        <f t="shared" si="307"/>
        <v>150</v>
      </c>
      <c r="CN100" s="61">
        <f t="shared" si="308"/>
        <v>50</v>
      </c>
      <c r="CO100" s="263">
        <f t="shared" si="309"/>
        <v>200</v>
      </c>
      <c r="CP100" s="310" t="str">
        <f t="shared" si="310"/>
        <v/>
      </c>
      <c r="CQ100" s="61" t="str">
        <f t="shared" si="311"/>
        <v>P</v>
      </c>
      <c r="CR100" s="61" t="str">
        <f t="shared" si="312"/>
        <v>P</v>
      </c>
      <c r="CS100" s="310" t="str">
        <f t="shared" si="321"/>
        <v>D</v>
      </c>
      <c r="CT100" s="242" t="str">
        <f>IF(details!AN100="","",details!AN100)</f>
        <v>b</v>
      </c>
      <c r="CU100" s="83" t="str">
        <f t="shared" si="417"/>
        <v>MATHEMATICS</v>
      </c>
      <c r="CV100" s="242">
        <f>IF(details!AO100="","",details!AO100)</f>
        <v>10</v>
      </c>
      <c r="CW100" s="242">
        <f>IF(details!AP100="","",details!AP100)</f>
        <v>10</v>
      </c>
      <c r="CX100" s="242">
        <f>IF(details!AQ100="","",details!AQ100)</f>
        <v>9</v>
      </c>
      <c r="CY100" s="151">
        <f t="shared" si="418"/>
        <v>29</v>
      </c>
      <c r="CZ100" s="479">
        <f>IF(details!AR100="","",details!AR100)</f>
        <v>1</v>
      </c>
      <c r="DA100" s="242">
        <f>IF(details!AS100="","",details!AS100)</f>
        <v>70</v>
      </c>
      <c r="DB100" s="242" t="str">
        <f>IF(details!AT100="","",details!AT100)</f>
        <v/>
      </c>
      <c r="DC100" s="151">
        <f t="shared" si="419"/>
        <v>70</v>
      </c>
      <c r="DD100" s="482">
        <f t="shared" si="420"/>
        <v>100</v>
      </c>
      <c r="DE100" s="482">
        <f t="shared" si="421"/>
        <v>100</v>
      </c>
      <c r="DF100" s="242">
        <f>IF(details!AU100="","",details!AU100)</f>
        <v>18</v>
      </c>
      <c r="DG100" s="242" t="str">
        <f>IF(details!AV100="","",details!AV100)</f>
        <v/>
      </c>
      <c r="DH100" s="151">
        <f t="shared" si="422"/>
        <v>18</v>
      </c>
      <c r="DI100" s="151">
        <f t="shared" si="423"/>
        <v>118</v>
      </c>
      <c r="DJ100" s="151" t="str">
        <f t="shared" si="424"/>
        <v/>
      </c>
      <c r="DK100" s="304">
        <f t="shared" si="425"/>
        <v>118</v>
      </c>
      <c r="DL100" s="263">
        <f t="shared" si="426"/>
        <v>0</v>
      </c>
      <c r="DM100" s="310" t="str">
        <f t="shared" si="427"/>
        <v/>
      </c>
      <c r="DN100" s="61">
        <f t="shared" si="428"/>
        <v>100</v>
      </c>
      <c r="DO100" s="61" t="str">
        <f t="shared" si="322"/>
        <v/>
      </c>
      <c r="DP100" s="61" t="str">
        <f t="shared" si="323"/>
        <v/>
      </c>
      <c r="DQ100" s="61">
        <f t="shared" si="429"/>
        <v>200</v>
      </c>
      <c r="DR100" s="61" t="str">
        <f t="shared" si="430"/>
        <v/>
      </c>
      <c r="DS100" s="263">
        <f t="shared" si="329"/>
        <v>200</v>
      </c>
      <c r="DT100" s="310" t="str">
        <f t="shared" si="431"/>
        <v/>
      </c>
      <c r="DU100" s="61" t="str">
        <f t="shared" si="432"/>
        <v>S</v>
      </c>
      <c r="DV100" s="61" t="str">
        <f t="shared" si="433"/>
        <v/>
      </c>
      <c r="DW100" s="310" t="str">
        <f t="shared" si="434"/>
        <v>S</v>
      </c>
      <c r="DX100" s="61">
        <f t="shared" si="313"/>
        <v>0</v>
      </c>
      <c r="DY100" s="242" t="str">
        <f>IF(details!AW100="","",details!AW100)</f>
        <v>a</v>
      </c>
      <c r="DZ100" s="83" t="str">
        <f t="shared" si="435"/>
        <v>BIOLOGY</v>
      </c>
      <c r="EA100" s="242">
        <f>IF(details!AX100="","",details!AX100)</f>
        <v>10</v>
      </c>
      <c r="EB100" s="242">
        <f>IF(details!AY100="","",details!AY100)</f>
        <v>10</v>
      </c>
      <c r="EC100" s="242">
        <f>IF(details!AZ100="","",details!AZ100)</f>
        <v>10</v>
      </c>
      <c r="ED100" s="151">
        <f t="shared" si="436"/>
        <v>30</v>
      </c>
      <c r="EE100" s="242" t="str">
        <f>IF(details!BA100="","",details!BA100)</f>
        <v/>
      </c>
      <c r="EF100" s="242">
        <f>IF(details!BB100="","",details!BB100)</f>
        <v>50</v>
      </c>
      <c r="EG100" s="242">
        <f>IF(details!BC100="","",details!BC100)</f>
        <v>20</v>
      </c>
      <c r="EH100" s="151">
        <f t="shared" si="437"/>
        <v>70</v>
      </c>
      <c r="EI100" s="482">
        <f t="shared" si="438"/>
        <v>80</v>
      </c>
      <c r="EJ100" s="482">
        <f t="shared" si="439"/>
        <v>100</v>
      </c>
      <c r="EK100" s="242">
        <f>IF(details!BD100="","",details!BD100)</f>
        <v>70</v>
      </c>
      <c r="EL100" s="242">
        <f>IF(details!BE100="","",details!BE100)</f>
        <v>30</v>
      </c>
      <c r="EM100" s="151">
        <f t="shared" si="440"/>
        <v>100</v>
      </c>
      <c r="EN100" s="151">
        <f t="shared" si="441"/>
        <v>150</v>
      </c>
      <c r="EO100" s="151">
        <f t="shared" si="442"/>
        <v>50</v>
      </c>
      <c r="EP100" s="304">
        <f t="shared" si="443"/>
        <v>200</v>
      </c>
      <c r="EQ100" s="263">
        <f t="shared" si="444"/>
        <v>0</v>
      </c>
      <c r="ER100" s="310">
        <f t="shared" si="445"/>
        <v>0</v>
      </c>
      <c r="ES100" s="61">
        <f t="shared" si="446"/>
        <v>70</v>
      </c>
      <c r="ET100" s="61">
        <f t="shared" si="447"/>
        <v>30</v>
      </c>
      <c r="EU100" s="61">
        <f t="shared" si="448"/>
        <v>20</v>
      </c>
      <c r="EV100" s="61">
        <f t="shared" si="449"/>
        <v>150</v>
      </c>
      <c r="EW100" s="61">
        <f t="shared" si="450"/>
        <v>50</v>
      </c>
      <c r="EX100" s="263">
        <f t="shared" si="451"/>
        <v>200</v>
      </c>
      <c r="EY100" s="310"/>
      <c r="EZ100" s="61" t="str">
        <f t="shared" si="452"/>
        <v>P</v>
      </c>
      <c r="FA100" s="61" t="str">
        <f t="shared" si="453"/>
        <v>P</v>
      </c>
      <c r="FB100" s="310" t="str">
        <f t="shared" si="454"/>
        <v>I</v>
      </c>
      <c r="FC100" s="242">
        <f>IF(details!BF100="","",details!BF100)</f>
        <v>10</v>
      </c>
      <c r="FD100" s="242">
        <f>IF(details!BG100="","",details!BG100)</f>
        <v>10</v>
      </c>
      <c r="FE100" s="242">
        <f>IF(details!BH100="","",details!BH100)</f>
        <v>10</v>
      </c>
      <c r="FF100" s="151">
        <f t="shared" si="455"/>
        <v>30</v>
      </c>
      <c r="FG100" s="242">
        <f>IF(details!BI100="","",details!BI100)</f>
        <v>70</v>
      </c>
      <c r="FH100" s="151">
        <f t="shared" si="456"/>
        <v>100</v>
      </c>
      <c r="FI100" s="242">
        <f>IF(details!BJ100="","",details!BJ100)</f>
        <v>100</v>
      </c>
      <c r="FJ100" s="298">
        <f t="shared" si="457"/>
        <v>200</v>
      </c>
      <c r="FK100" s="310">
        <f t="shared" si="458"/>
        <v>0</v>
      </c>
      <c r="FL100" s="310">
        <f t="shared" si="459"/>
        <v>0</v>
      </c>
      <c r="FM100" s="61">
        <f t="shared" si="460"/>
        <v>200</v>
      </c>
      <c r="FN100" s="310" t="str">
        <f t="shared" si="461"/>
        <v/>
      </c>
      <c r="FO100" s="310" t="str">
        <f t="shared" si="330"/>
        <v>A</v>
      </c>
      <c r="FP100" s="242">
        <f>IF(details!BK100="","",details!BK100)</f>
        <v>30</v>
      </c>
      <c r="FQ100" s="242">
        <f>IF(details!BL100="","",details!BL100)</f>
        <v>30</v>
      </c>
      <c r="FR100" s="242">
        <f>IF(details!BM100="","",details!BM100)</f>
        <v>40</v>
      </c>
      <c r="FS100" s="298">
        <f t="shared" si="462"/>
        <v>100</v>
      </c>
      <c r="FT100" s="310">
        <f t="shared" si="463"/>
        <v>0</v>
      </c>
      <c r="FU100" s="310">
        <f t="shared" si="464"/>
        <v>0</v>
      </c>
      <c r="FV100" s="61">
        <f t="shared" si="465"/>
        <v>100</v>
      </c>
      <c r="FW100" s="310" t="str">
        <f t="shared" si="466"/>
        <v/>
      </c>
      <c r="FX100" s="310" t="str">
        <f t="shared" si="331"/>
        <v>A</v>
      </c>
      <c r="FY100" s="310" t="str">
        <f t="shared" si="332"/>
        <v>D</v>
      </c>
      <c r="FZ100" s="310" t="str">
        <f t="shared" si="333"/>
        <v>D</v>
      </c>
      <c r="GA100" s="310" t="str">
        <f t="shared" si="334"/>
        <v>D</v>
      </c>
      <c r="GB100" s="310" t="str">
        <f t="shared" si="335"/>
        <v>D</v>
      </c>
      <c r="GC100" s="310" t="str">
        <f t="shared" si="336"/>
        <v>S</v>
      </c>
      <c r="GD100" s="310">
        <f t="shared" si="467"/>
        <v>0</v>
      </c>
      <c r="GE100" s="310">
        <f t="shared" si="468"/>
        <v>1</v>
      </c>
      <c r="GF100" s="310">
        <f t="shared" si="469"/>
        <v>0</v>
      </c>
      <c r="GG100" s="310">
        <f t="shared" si="470"/>
        <v>0</v>
      </c>
      <c r="GH100" s="310">
        <f t="shared" si="471"/>
        <v>0</v>
      </c>
      <c r="GI100" s="310" t="str">
        <f t="shared" si="472"/>
        <v/>
      </c>
      <c r="GJ100" s="69" t="str">
        <f t="shared" si="337"/>
        <v>SUPPL.</v>
      </c>
      <c r="GK100" s="63">
        <f>IF(details!CC100="","",details!CC100)</f>
        <v>34</v>
      </c>
      <c r="GL100" s="64" t="str">
        <f>IF(details!CD100="","",details!CD100)</f>
        <v/>
      </c>
      <c r="GM100" s="63">
        <f>IF(details!CK100="","",details!CK100)</f>
        <v>24</v>
      </c>
      <c r="GN100" s="64" t="str">
        <f>IF(details!CL100="","",details!CL100)</f>
        <v/>
      </c>
      <c r="GO100" s="63" t="str">
        <f>IF(details!CS100="","",details!CS100)</f>
        <v/>
      </c>
      <c r="GP100" s="64">
        <f>IF(details!CT100="","",details!CT100)</f>
        <v>130</v>
      </c>
      <c r="GQ100" s="63" t="str">
        <f>IF(details!DA100="","",details!DA100)</f>
        <v/>
      </c>
      <c r="GR100" s="64">
        <f>IF(details!DB100="","",details!DB100)</f>
        <v>264</v>
      </c>
      <c r="GS100" s="63" t="str">
        <f>IF(details!DI100="","",details!DI100)</f>
        <v/>
      </c>
      <c r="GT100" s="64">
        <f>IF(details!DJ100="","",details!DJ100)</f>
        <v>362</v>
      </c>
      <c r="GU100" s="274" t="str">
        <f t="shared" si="477"/>
        <v/>
      </c>
      <c r="GV100" s="242" t="str">
        <f t="shared" si="338"/>
        <v>D</v>
      </c>
      <c r="GW100" s="242" t="str">
        <f t="shared" si="473"/>
        <v/>
      </c>
      <c r="GX100" s="353" t="str">
        <f t="shared" si="339"/>
        <v/>
      </c>
      <c r="GY100" s="242" t="str">
        <f t="shared" si="340"/>
        <v>D</v>
      </c>
      <c r="GZ100" s="72" t="str">
        <f t="shared" si="474"/>
        <v/>
      </c>
      <c r="HA100" s="353" t="str">
        <f t="shared" si="341"/>
        <v/>
      </c>
      <c r="HB100" s="73" t="str">
        <f t="shared" si="342"/>
        <v>D</v>
      </c>
      <c r="HC100" s="242" t="str">
        <f t="shared" si="343"/>
        <v/>
      </c>
      <c r="HD100" s="242" t="str">
        <f t="shared" si="344"/>
        <v>D</v>
      </c>
      <c r="HE100" s="242" t="str">
        <f t="shared" si="345"/>
        <v/>
      </c>
      <c r="HF100" s="242" t="str">
        <f t="shared" si="346"/>
        <v/>
      </c>
      <c r="HG100" s="276" t="str">
        <f t="shared" si="347"/>
        <v/>
      </c>
      <c r="HH100" s="242" t="str">
        <f t="shared" si="348"/>
        <v/>
      </c>
      <c r="HI100" s="242" t="str">
        <f t="shared" si="349"/>
        <v/>
      </c>
      <c r="HJ100" s="242" t="str">
        <f t="shared" si="350"/>
        <v/>
      </c>
      <c r="HK100" s="242" t="str">
        <f t="shared" si="351"/>
        <v/>
      </c>
      <c r="HL100" s="353" t="str">
        <f t="shared" si="352"/>
        <v/>
      </c>
      <c r="HM100" s="73" t="str">
        <f t="shared" si="353"/>
        <v>D</v>
      </c>
      <c r="HN100" s="242" t="str">
        <f t="shared" si="354"/>
        <v/>
      </c>
      <c r="HO100" s="242" t="str">
        <f t="shared" si="355"/>
        <v>D</v>
      </c>
      <c r="HP100" s="242" t="str">
        <f t="shared" si="356"/>
        <v/>
      </c>
      <c r="HQ100" s="242" t="str">
        <f t="shared" si="357"/>
        <v/>
      </c>
      <c r="HR100" s="354" t="str">
        <f t="shared" si="358"/>
        <v/>
      </c>
      <c r="HS100" s="302" t="str">
        <f t="shared" si="359"/>
        <v/>
      </c>
      <c r="HT100" s="242" t="str">
        <f t="shared" si="360"/>
        <v/>
      </c>
      <c r="HU100" s="242" t="str">
        <f t="shared" si="361"/>
        <v/>
      </c>
      <c r="HV100" s="242" t="str">
        <f t="shared" si="362"/>
        <v/>
      </c>
      <c r="HW100" s="353" t="str">
        <f t="shared" si="363"/>
        <v/>
      </c>
      <c r="HX100" s="73" t="str">
        <f t="shared" si="364"/>
        <v>S</v>
      </c>
      <c r="HY100" s="242" t="str">
        <f t="shared" si="365"/>
        <v/>
      </c>
      <c r="HZ100" s="242" t="str">
        <f t="shared" si="366"/>
        <v>S</v>
      </c>
      <c r="IA100" s="242" t="str">
        <f t="shared" si="367"/>
        <v/>
      </c>
      <c r="IB100" s="242" t="str">
        <f t="shared" si="368"/>
        <v/>
      </c>
      <c r="IC100" s="242" t="str">
        <f t="shared" si="369"/>
        <v/>
      </c>
      <c r="ID100" s="242" t="str">
        <f t="shared" si="370"/>
        <v/>
      </c>
      <c r="IE100" s="242" t="str">
        <f t="shared" si="371"/>
        <v/>
      </c>
      <c r="IF100" s="242" t="str">
        <f t="shared" si="372"/>
        <v/>
      </c>
      <c r="IG100" s="242" t="str">
        <f t="shared" si="373"/>
        <v/>
      </c>
      <c r="IH100" s="353" t="str">
        <f t="shared" si="374"/>
        <v/>
      </c>
      <c r="II100" s="242" t="str">
        <f t="shared" si="375"/>
        <v>A</v>
      </c>
      <c r="IJ100" s="242" t="str">
        <f t="shared" si="376"/>
        <v>A</v>
      </c>
      <c r="IK100" s="242" t="str">
        <f t="shared" si="377"/>
        <v xml:space="preserve">    </v>
      </c>
      <c r="IL100" s="242" t="str">
        <f t="shared" si="378"/>
        <v xml:space="preserve">    MATHEMATICS</v>
      </c>
      <c r="IM100" s="242" t="str">
        <f t="shared" si="379"/>
        <v xml:space="preserve">    </v>
      </c>
      <c r="IN100" s="242" t="str">
        <f t="shared" si="380"/>
        <v xml:space="preserve">        </v>
      </c>
      <c r="IO100" s="242" t="str">
        <f t="shared" si="381"/>
        <v xml:space="preserve">HINDI COMPULSORY  PHYSICS CHEMISTRY </v>
      </c>
      <c r="IP100" s="242" t="str">
        <f t="shared" si="382"/>
        <v>SUPPL.</v>
      </c>
      <c r="IQ100" s="62">
        <f t="shared" si="475"/>
        <v>898</v>
      </c>
      <c r="IR100" s="68">
        <f t="shared" si="383"/>
        <v>89.8</v>
      </c>
      <c r="IS100" s="242" t="str">
        <f t="shared" si="384"/>
        <v/>
      </c>
      <c r="IT100" s="70" t="str">
        <f t="shared" si="385"/>
        <v/>
      </c>
      <c r="IU100" s="71" t="str" cm="1">
        <f t="array" ref="IU100">IF(IT100="","",SUMPRODUCT((IT100&lt;IT$9:IT$108)/COUNTIF(IT$9:IT$108,IT$9:IT$108)))</f>
        <v/>
      </c>
      <c r="IV100" s="242" t="str">
        <f>IF(OR(IP100="SUPPL.",IP100="RE-EXAM."),'result subject-wise'!AR100,IP100)</f>
        <v/>
      </c>
      <c r="IW100" s="355" t="str">
        <f t="shared" si="386"/>
        <v/>
      </c>
      <c r="IX100" s="356">
        <f t="shared" si="387"/>
        <v>89.8</v>
      </c>
      <c r="IY100" s="242" t="str">
        <f t="shared" si="388"/>
        <v/>
      </c>
      <c r="IZ100" s="240"/>
      <c r="JA100" s="276" t="str">
        <f t="shared" si="476"/>
        <v/>
      </c>
      <c r="JB100" s="357" t="str">
        <f>'full report'!Y2565</f>
        <v/>
      </c>
      <c r="JC100" s="352"/>
      <c r="JD100"/>
    </row>
    <row r="101" spans="1:294" s="276" customFormat="1" ht="13" customHeight="1">
      <c r="A101" s="313" t="str">
        <f>IF(details!A101="","",details!A101)</f>
        <v/>
      </c>
      <c r="B101" s="55" t="str">
        <f>IF(details!B101="","",details!B101)</f>
        <v/>
      </c>
      <c r="C101" s="55" t="str">
        <f>IF(details!C101="","",details!C101)</f>
        <v/>
      </c>
      <c r="D101" s="55" t="str">
        <f>IF(details!D101="","",details!D101)</f>
        <v/>
      </c>
      <c r="E101" s="300">
        <f>IF(details!E101="","",details!E101)</f>
        <v>11193</v>
      </c>
      <c r="F101" s="66" t="str">
        <f>IF(details!F101="","",details!F101)</f>
        <v/>
      </c>
      <c r="G101" s="77" t="str">
        <f>IF(details!G101="","",details!G101)</f>
        <v>A 093</v>
      </c>
      <c r="H101" s="77" t="str">
        <f>IF(details!H101="","",details!H101)</f>
        <v>B 093</v>
      </c>
      <c r="I101" s="77" t="str">
        <f>IF(details!I101="","",details!I101)</f>
        <v>C 093</v>
      </c>
      <c r="J101" s="242">
        <f>IF(details!J101="","",details!J101)</f>
        <v>10</v>
      </c>
      <c r="K101" s="242">
        <f>IF(details!K101="","",details!K101)</f>
        <v>10</v>
      </c>
      <c r="L101" s="242">
        <f>IF(details!L101="","",details!L101)</f>
        <v>8</v>
      </c>
      <c r="M101" s="151">
        <f t="shared" si="389"/>
        <v>28</v>
      </c>
      <c r="N101" s="479">
        <f>IF(details!M101="","",details!M101)</f>
        <v>2</v>
      </c>
      <c r="O101" s="242">
        <f>IF(details!N101="","",details!N101)</f>
        <v>70</v>
      </c>
      <c r="P101" s="151">
        <f t="shared" si="390"/>
        <v>100</v>
      </c>
      <c r="Q101" s="242">
        <f>IF(details!O101="","",details!O101)</f>
        <v>100</v>
      </c>
      <c r="R101" s="298">
        <f t="shared" si="391"/>
        <v>200</v>
      </c>
      <c r="S101" s="310">
        <f t="shared" si="392"/>
        <v>0</v>
      </c>
      <c r="T101" s="61">
        <f t="shared" si="314"/>
        <v>200</v>
      </c>
      <c r="U101" s="310" t="str">
        <f t="shared" si="324"/>
        <v/>
      </c>
      <c r="V101" s="310" t="str">
        <f t="shared" si="315"/>
        <v>P</v>
      </c>
      <c r="W101" s="310" t="str">
        <f t="shared" si="325"/>
        <v>D</v>
      </c>
      <c r="X101" s="242">
        <f>IF(details!P101="","",details!P101)</f>
        <v>10</v>
      </c>
      <c r="Y101" s="242">
        <f>IF(details!Q101="","",details!Q101)</f>
        <v>10</v>
      </c>
      <c r="Z101" s="242">
        <f>IF(details!R101="","",details!R101)</f>
        <v>8</v>
      </c>
      <c r="AA101" s="151">
        <f t="shared" si="393"/>
        <v>28</v>
      </c>
      <c r="AB101" s="479">
        <f>IF(details!S101="","",details!S101)</f>
        <v>2</v>
      </c>
      <c r="AC101" s="242">
        <f>IF(details!T101="","",details!T101)</f>
        <v>70</v>
      </c>
      <c r="AD101" s="151">
        <f t="shared" si="394"/>
        <v>100</v>
      </c>
      <c r="AE101" s="242">
        <f>IF(details!U101="","",details!U101)</f>
        <v>100</v>
      </c>
      <c r="AF101" s="298">
        <f t="shared" si="395"/>
        <v>200</v>
      </c>
      <c r="AG101" s="310">
        <f t="shared" si="396"/>
        <v>0</v>
      </c>
      <c r="AH101" s="61">
        <f t="shared" si="316"/>
        <v>200</v>
      </c>
      <c r="AI101" s="310" t="str">
        <f t="shared" si="326"/>
        <v/>
      </c>
      <c r="AJ101" s="310" t="str">
        <f t="shared" si="397"/>
        <v>P</v>
      </c>
      <c r="AK101" s="310" t="str">
        <f t="shared" si="398"/>
        <v>D</v>
      </c>
      <c r="AL101" s="242" t="str">
        <f>IF(details!V101="","",details!V101)</f>
        <v>b</v>
      </c>
      <c r="AM101" s="83" t="str">
        <f t="shared" si="399"/>
        <v>PHYSICS</v>
      </c>
      <c r="AN101" s="242">
        <f>IF(details!W101="","",details!W101)</f>
        <v>10</v>
      </c>
      <c r="AO101" s="242">
        <f>IF(details!X101="","",details!X101)</f>
        <v>10</v>
      </c>
      <c r="AP101" s="242">
        <f>IF(details!Y101="","",details!Y101)</f>
        <v>9</v>
      </c>
      <c r="AQ101" s="151">
        <f t="shared" si="400"/>
        <v>29</v>
      </c>
      <c r="AR101" s="479">
        <f>IF(details!Z101="","",details!Z101)</f>
        <v>1</v>
      </c>
      <c r="AS101" s="242">
        <f>IF(details!AA101="","",details!AA101)</f>
        <v>30</v>
      </c>
      <c r="AT101" s="242">
        <f>IF(details!AB101="","",details!AB101)</f>
        <v>20</v>
      </c>
      <c r="AU101" s="151">
        <f t="shared" si="401"/>
        <v>50</v>
      </c>
      <c r="AV101" s="482">
        <f t="shared" si="317"/>
        <v>60</v>
      </c>
      <c r="AW101" s="482">
        <f t="shared" si="318"/>
        <v>80</v>
      </c>
      <c r="AX101" s="242">
        <f>IF(details!AC101="","",details!AC101)</f>
        <v>70</v>
      </c>
      <c r="AY101" s="242">
        <f>IF(details!AD101="","",details!AD101)</f>
        <v>30</v>
      </c>
      <c r="AZ101" s="151">
        <f t="shared" si="402"/>
        <v>100</v>
      </c>
      <c r="BA101" s="151">
        <f t="shared" si="403"/>
        <v>130</v>
      </c>
      <c r="BB101" s="151">
        <f t="shared" si="404"/>
        <v>50</v>
      </c>
      <c r="BC101" s="304">
        <f t="shared" si="405"/>
        <v>180</v>
      </c>
      <c r="BD101" s="263">
        <f t="shared" si="319"/>
        <v>0</v>
      </c>
      <c r="BE101" s="310">
        <f t="shared" si="320"/>
        <v>0</v>
      </c>
      <c r="BF101" s="61">
        <f t="shared" si="296"/>
        <v>70</v>
      </c>
      <c r="BG101" s="61">
        <f t="shared" si="406"/>
        <v>30</v>
      </c>
      <c r="BH101" s="61">
        <f t="shared" si="407"/>
        <v>20</v>
      </c>
      <c r="BI101" s="61">
        <f t="shared" si="297"/>
        <v>150</v>
      </c>
      <c r="BJ101" s="61">
        <f t="shared" si="298"/>
        <v>50</v>
      </c>
      <c r="BK101" s="263">
        <f t="shared" si="299"/>
        <v>200</v>
      </c>
      <c r="BL101" s="310" t="str">
        <f t="shared" si="300"/>
        <v/>
      </c>
      <c r="BM101" s="61" t="str">
        <f t="shared" si="301"/>
        <v>P</v>
      </c>
      <c r="BN101" s="61" t="str">
        <f t="shared" si="302"/>
        <v>P</v>
      </c>
      <c r="BO101" s="310" t="str">
        <f t="shared" si="303"/>
        <v>D</v>
      </c>
      <c r="BP101" s="242" t="str">
        <f>IF(details!AE101="","",details!AE101)</f>
        <v>b</v>
      </c>
      <c r="BQ101" s="83" t="str">
        <f t="shared" si="408"/>
        <v>CHEMISTRY</v>
      </c>
      <c r="BR101" s="242">
        <f>IF(details!AF101="","",details!AF101)</f>
        <v>10</v>
      </c>
      <c r="BS101" s="242">
        <f>IF(details!AG101="","",details!AG101)</f>
        <v>10</v>
      </c>
      <c r="BT101" s="242">
        <f>IF(details!AH101="","",details!AH101)</f>
        <v>9</v>
      </c>
      <c r="BU101" s="151">
        <f t="shared" si="409"/>
        <v>29</v>
      </c>
      <c r="BV101" s="479">
        <f>IF(details!AI101="","",details!AI101)</f>
        <v>1</v>
      </c>
      <c r="BW101" s="242">
        <f>IF(details!AJ101="","",details!AJ101)</f>
        <v>50</v>
      </c>
      <c r="BX101" s="242">
        <f>IF(details!AK101="","",details!AK101)</f>
        <v>20</v>
      </c>
      <c r="BY101" s="151">
        <f t="shared" si="410"/>
        <v>70</v>
      </c>
      <c r="BZ101" s="482">
        <f t="shared" si="411"/>
        <v>80</v>
      </c>
      <c r="CA101" s="482">
        <f t="shared" si="412"/>
        <v>100</v>
      </c>
      <c r="CB101" s="242">
        <f>IF(details!AL101="","",details!AL101)</f>
        <v>70</v>
      </c>
      <c r="CC101" s="242">
        <f>IF(details!AM101="","",details!AM101)</f>
        <v>30</v>
      </c>
      <c r="CD101" s="151">
        <f t="shared" si="413"/>
        <v>100</v>
      </c>
      <c r="CE101" s="151">
        <f t="shared" si="414"/>
        <v>150</v>
      </c>
      <c r="CF101" s="151">
        <f t="shared" si="415"/>
        <v>50</v>
      </c>
      <c r="CG101" s="304">
        <f t="shared" si="327"/>
        <v>200</v>
      </c>
      <c r="CH101" s="263">
        <f t="shared" si="304"/>
        <v>0</v>
      </c>
      <c r="CI101" s="310">
        <f t="shared" si="305"/>
        <v>0</v>
      </c>
      <c r="CJ101" s="61">
        <f t="shared" si="306"/>
        <v>70</v>
      </c>
      <c r="CK101" s="61">
        <f t="shared" si="328"/>
        <v>30</v>
      </c>
      <c r="CL101" s="61">
        <f t="shared" si="416"/>
        <v>20</v>
      </c>
      <c r="CM101" s="61">
        <f t="shared" si="307"/>
        <v>150</v>
      </c>
      <c r="CN101" s="61">
        <f t="shared" si="308"/>
        <v>50</v>
      </c>
      <c r="CO101" s="263">
        <f t="shared" si="309"/>
        <v>200</v>
      </c>
      <c r="CP101" s="310" t="str">
        <f t="shared" si="310"/>
        <v/>
      </c>
      <c r="CQ101" s="61" t="str">
        <f t="shared" si="311"/>
        <v>P</v>
      </c>
      <c r="CR101" s="61" t="str">
        <f t="shared" si="312"/>
        <v>P</v>
      </c>
      <c r="CS101" s="310" t="str">
        <f t="shared" si="321"/>
        <v>D</v>
      </c>
      <c r="CT101" s="242" t="str">
        <f>IF(details!AN101="","",details!AN101)</f>
        <v>b</v>
      </c>
      <c r="CU101" s="83" t="str">
        <f t="shared" si="417"/>
        <v>MATHEMATICS</v>
      </c>
      <c r="CV101" s="242">
        <f>IF(details!AO101="","",details!AO101)</f>
        <v>10</v>
      </c>
      <c r="CW101" s="242">
        <f>IF(details!AP101="","",details!AP101)</f>
        <v>10</v>
      </c>
      <c r="CX101" s="242">
        <f>IF(details!AQ101="","",details!AQ101)</f>
        <v>9</v>
      </c>
      <c r="CY101" s="151">
        <f t="shared" si="418"/>
        <v>29</v>
      </c>
      <c r="CZ101" s="479">
        <f>IF(details!AR101="","",details!AR101)</f>
        <v>1</v>
      </c>
      <c r="DA101" s="242">
        <f>IF(details!AS101="","",details!AS101)</f>
        <v>70</v>
      </c>
      <c r="DB101" s="242" t="str">
        <f>IF(details!AT101="","",details!AT101)</f>
        <v/>
      </c>
      <c r="DC101" s="151">
        <f t="shared" si="419"/>
        <v>70</v>
      </c>
      <c r="DD101" s="482">
        <f t="shared" si="420"/>
        <v>100</v>
      </c>
      <c r="DE101" s="482">
        <f t="shared" si="421"/>
        <v>100</v>
      </c>
      <c r="DF101" s="242">
        <f>IF(details!AU101="","",details!AU101)</f>
        <v>18</v>
      </c>
      <c r="DG101" s="242" t="str">
        <f>IF(details!AV101="","",details!AV101)</f>
        <v/>
      </c>
      <c r="DH101" s="151">
        <f t="shared" si="422"/>
        <v>18</v>
      </c>
      <c r="DI101" s="151">
        <f t="shared" si="423"/>
        <v>118</v>
      </c>
      <c r="DJ101" s="151" t="str">
        <f t="shared" si="424"/>
        <v/>
      </c>
      <c r="DK101" s="304">
        <f t="shared" si="425"/>
        <v>118</v>
      </c>
      <c r="DL101" s="263">
        <f t="shared" si="426"/>
        <v>0</v>
      </c>
      <c r="DM101" s="310" t="str">
        <f t="shared" si="427"/>
        <v/>
      </c>
      <c r="DN101" s="61">
        <f t="shared" si="428"/>
        <v>100</v>
      </c>
      <c r="DO101" s="61" t="str">
        <f t="shared" si="322"/>
        <v/>
      </c>
      <c r="DP101" s="61" t="str">
        <f t="shared" si="323"/>
        <v/>
      </c>
      <c r="DQ101" s="61">
        <f t="shared" si="429"/>
        <v>200</v>
      </c>
      <c r="DR101" s="61" t="str">
        <f t="shared" si="430"/>
        <v/>
      </c>
      <c r="DS101" s="263">
        <f t="shared" si="329"/>
        <v>200</v>
      </c>
      <c r="DT101" s="310" t="str">
        <f t="shared" si="431"/>
        <v/>
      </c>
      <c r="DU101" s="61" t="str">
        <f t="shared" si="432"/>
        <v>S</v>
      </c>
      <c r="DV101" s="61" t="str">
        <f t="shared" si="433"/>
        <v/>
      </c>
      <c r="DW101" s="310" t="str">
        <f t="shared" si="434"/>
        <v>S</v>
      </c>
      <c r="DX101" s="61">
        <f t="shared" si="313"/>
        <v>0</v>
      </c>
      <c r="DY101" s="242" t="str">
        <f>IF(details!AW101="","",details!AW101)</f>
        <v>a</v>
      </c>
      <c r="DZ101" s="83" t="str">
        <f t="shared" si="435"/>
        <v>BIOLOGY</v>
      </c>
      <c r="EA101" s="242">
        <f>IF(details!AX101="","",details!AX101)</f>
        <v>10</v>
      </c>
      <c r="EB101" s="242">
        <f>IF(details!AY101="","",details!AY101)</f>
        <v>10</v>
      </c>
      <c r="EC101" s="242">
        <f>IF(details!AZ101="","",details!AZ101)</f>
        <v>10</v>
      </c>
      <c r="ED101" s="151">
        <f t="shared" si="436"/>
        <v>30</v>
      </c>
      <c r="EE101" s="242" t="str">
        <f>IF(details!BA101="","",details!BA101)</f>
        <v/>
      </c>
      <c r="EF101" s="242">
        <f>IF(details!BB101="","",details!BB101)</f>
        <v>50</v>
      </c>
      <c r="EG101" s="242">
        <f>IF(details!BC101="","",details!BC101)</f>
        <v>20</v>
      </c>
      <c r="EH101" s="151">
        <f t="shared" si="437"/>
        <v>70</v>
      </c>
      <c r="EI101" s="482">
        <f t="shared" si="438"/>
        <v>80</v>
      </c>
      <c r="EJ101" s="482">
        <f t="shared" si="439"/>
        <v>100</v>
      </c>
      <c r="EK101" s="242">
        <f>IF(details!BD101="","",details!BD101)</f>
        <v>70</v>
      </c>
      <c r="EL101" s="242">
        <f>IF(details!BE101="","",details!BE101)</f>
        <v>30</v>
      </c>
      <c r="EM101" s="151">
        <f t="shared" si="440"/>
        <v>100</v>
      </c>
      <c r="EN101" s="151">
        <f t="shared" si="441"/>
        <v>150</v>
      </c>
      <c r="EO101" s="151">
        <f t="shared" si="442"/>
        <v>50</v>
      </c>
      <c r="EP101" s="304">
        <f t="shared" si="443"/>
        <v>200</v>
      </c>
      <c r="EQ101" s="263">
        <f t="shared" si="444"/>
        <v>0</v>
      </c>
      <c r="ER101" s="310">
        <f t="shared" si="445"/>
        <v>0</v>
      </c>
      <c r="ES101" s="61">
        <f t="shared" si="446"/>
        <v>70</v>
      </c>
      <c r="ET101" s="61">
        <f t="shared" si="447"/>
        <v>30</v>
      </c>
      <c r="EU101" s="61">
        <f t="shared" si="448"/>
        <v>20</v>
      </c>
      <c r="EV101" s="61">
        <f t="shared" si="449"/>
        <v>150</v>
      </c>
      <c r="EW101" s="61">
        <f t="shared" si="450"/>
        <v>50</v>
      </c>
      <c r="EX101" s="263">
        <f t="shared" si="451"/>
        <v>200</v>
      </c>
      <c r="EY101" s="310"/>
      <c r="EZ101" s="61" t="str">
        <f t="shared" si="452"/>
        <v>P</v>
      </c>
      <c r="FA101" s="61" t="str">
        <f t="shared" si="453"/>
        <v>P</v>
      </c>
      <c r="FB101" s="310" t="str">
        <f t="shared" si="454"/>
        <v>I</v>
      </c>
      <c r="FC101" s="242">
        <f>IF(details!BF101="","",details!BF101)</f>
        <v>10</v>
      </c>
      <c r="FD101" s="242">
        <f>IF(details!BG101="","",details!BG101)</f>
        <v>10</v>
      </c>
      <c r="FE101" s="242">
        <f>IF(details!BH101="","",details!BH101)</f>
        <v>10</v>
      </c>
      <c r="FF101" s="151">
        <f t="shared" si="455"/>
        <v>30</v>
      </c>
      <c r="FG101" s="242">
        <f>IF(details!BI101="","",details!BI101)</f>
        <v>70</v>
      </c>
      <c r="FH101" s="151">
        <f t="shared" si="456"/>
        <v>100</v>
      </c>
      <c r="FI101" s="242">
        <f>IF(details!BJ101="","",details!BJ101)</f>
        <v>100</v>
      </c>
      <c r="FJ101" s="298">
        <f t="shared" si="457"/>
        <v>200</v>
      </c>
      <c r="FK101" s="310">
        <f t="shared" si="458"/>
        <v>0</v>
      </c>
      <c r="FL101" s="310">
        <f t="shared" si="459"/>
        <v>0</v>
      </c>
      <c r="FM101" s="61">
        <f t="shared" si="460"/>
        <v>200</v>
      </c>
      <c r="FN101" s="310" t="str">
        <f t="shared" si="461"/>
        <v/>
      </c>
      <c r="FO101" s="310" t="str">
        <f t="shared" si="330"/>
        <v>A</v>
      </c>
      <c r="FP101" s="242">
        <f>IF(details!BK101="","",details!BK101)</f>
        <v>30</v>
      </c>
      <c r="FQ101" s="242">
        <f>IF(details!BL101="","",details!BL101)</f>
        <v>30</v>
      </c>
      <c r="FR101" s="242">
        <f>IF(details!BM101="","",details!BM101)</f>
        <v>40</v>
      </c>
      <c r="FS101" s="298">
        <f t="shared" si="462"/>
        <v>100</v>
      </c>
      <c r="FT101" s="310">
        <f t="shared" si="463"/>
        <v>0</v>
      </c>
      <c r="FU101" s="310">
        <f t="shared" si="464"/>
        <v>0</v>
      </c>
      <c r="FV101" s="61">
        <f t="shared" si="465"/>
        <v>100</v>
      </c>
      <c r="FW101" s="310" t="str">
        <f t="shared" si="466"/>
        <v/>
      </c>
      <c r="FX101" s="310" t="str">
        <f t="shared" si="331"/>
        <v>A</v>
      </c>
      <c r="FY101" s="310" t="str">
        <f t="shared" si="332"/>
        <v>D</v>
      </c>
      <c r="FZ101" s="310" t="str">
        <f t="shared" si="333"/>
        <v>D</v>
      </c>
      <c r="GA101" s="310" t="str">
        <f t="shared" si="334"/>
        <v>D</v>
      </c>
      <c r="GB101" s="310" t="str">
        <f t="shared" si="335"/>
        <v>D</v>
      </c>
      <c r="GC101" s="310" t="str">
        <f t="shared" si="336"/>
        <v>S</v>
      </c>
      <c r="GD101" s="310">
        <f t="shared" si="467"/>
        <v>0</v>
      </c>
      <c r="GE101" s="310">
        <f t="shared" si="468"/>
        <v>1</v>
      </c>
      <c r="GF101" s="310">
        <f t="shared" si="469"/>
        <v>0</v>
      </c>
      <c r="GG101" s="310">
        <f t="shared" si="470"/>
        <v>0</v>
      </c>
      <c r="GH101" s="310">
        <f t="shared" si="471"/>
        <v>0</v>
      </c>
      <c r="GI101" s="310" t="str">
        <f t="shared" si="472"/>
        <v/>
      </c>
      <c r="GJ101" s="69" t="str">
        <f t="shared" si="337"/>
        <v>SUPPL.</v>
      </c>
      <c r="GK101" s="63">
        <f>IF(details!CC101="","",details!CC101)</f>
        <v>34</v>
      </c>
      <c r="GL101" s="64" t="str">
        <f>IF(details!CD101="","",details!CD101)</f>
        <v/>
      </c>
      <c r="GM101" s="63">
        <f>IF(details!CK101="","",details!CK101)</f>
        <v>24</v>
      </c>
      <c r="GN101" s="64" t="str">
        <f>IF(details!CL101="","",details!CL101)</f>
        <v/>
      </c>
      <c r="GO101" s="63" t="str">
        <f>IF(details!CS101="","",details!CS101)</f>
        <v/>
      </c>
      <c r="GP101" s="64">
        <f>IF(details!CT101="","",details!CT101)</f>
        <v>130</v>
      </c>
      <c r="GQ101" s="63" t="str">
        <f>IF(details!DA101="","",details!DA101)</f>
        <v/>
      </c>
      <c r="GR101" s="64">
        <f>IF(details!DB101="","",details!DB101)</f>
        <v>264</v>
      </c>
      <c r="GS101" s="63" t="str">
        <f>IF(details!DI101="","",details!DI101)</f>
        <v/>
      </c>
      <c r="GT101" s="64">
        <f>IF(details!DJ101="","",details!DJ101)</f>
        <v>362</v>
      </c>
      <c r="GU101" s="274" t="str">
        <f t="shared" si="477"/>
        <v/>
      </c>
      <c r="GV101" s="242" t="str">
        <f t="shared" si="338"/>
        <v>D</v>
      </c>
      <c r="GW101" s="242" t="str">
        <f t="shared" si="473"/>
        <v/>
      </c>
      <c r="GX101" s="353" t="str">
        <f t="shared" si="339"/>
        <v/>
      </c>
      <c r="GY101" s="242" t="str">
        <f t="shared" si="340"/>
        <v>D</v>
      </c>
      <c r="GZ101" s="72" t="str">
        <f t="shared" si="474"/>
        <v/>
      </c>
      <c r="HA101" s="353" t="str">
        <f t="shared" si="341"/>
        <v/>
      </c>
      <c r="HB101" s="73" t="str">
        <f t="shared" si="342"/>
        <v>D</v>
      </c>
      <c r="HC101" s="242" t="str">
        <f t="shared" si="343"/>
        <v/>
      </c>
      <c r="HD101" s="242" t="str">
        <f t="shared" si="344"/>
        <v>D</v>
      </c>
      <c r="HE101" s="242" t="str">
        <f t="shared" si="345"/>
        <v/>
      </c>
      <c r="HF101" s="242" t="str">
        <f t="shared" si="346"/>
        <v/>
      </c>
      <c r="HG101" s="276" t="str">
        <f t="shared" si="347"/>
        <v/>
      </c>
      <c r="HH101" s="242" t="str">
        <f t="shared" si="348"/>
        <v/>
      </c>
      <c r="HI101" s="242" t="str">
        <f t="shared" si="349"/>
        <v/>
      </c>
      <c r="HJ101" s="242" t="str">
        <f t="shared" si="350"/>
        <v/>
      </c>
      <c r="HK101" s="242" t="str">
        <f t="shared" si="351"/>
        <v/>
      </c>
      <c r="HL101" s="353" t="str">
        <f t="shared" si="352"/>
        <v/>
      </c>
      <c r="HM101" s="73" t="str">
        <f t="shared" si="353"/>
        <v>D</v>
      </c>
      <c r="HN101" s="242" t="str">
        <f t="shared" si="354"/>
        <v/>
      </c>
      <c r="HO101" s="242" t="str">
        <f t="shared" si="355"/>
        <v>D</v>
      </c>
      <c r="HP101" s="242" t="str">
        <f t="shared" si="356"/>
        <v/>
      </c>
      <c r="HQ101" s="242" t="str">
        <f t="shared" si="357"/>
        <v/>
      </c>
      <c r="HR101" s="354" t="str">
        <f t="shared" si="358"/>
        <v/>
      </c>
      <c r="HS101" s="302" t="str">
        <f t="shared" si="359"/>
        <v/>
      </c>
      <c r="HT101" s="242" t="str">
        <f t="shared" si="360"/>
        <v/>
      </c>
      <c r="HU101" s="242" t="str">
        <f t="shared" si="361"/>
        <v/>
      </c>
      <c r="HV101" s="242" t="str">
        <f t="shared" si="362"/>
        <v/>
      </c>
      <c r="HW101" s="353" t="str">
        <f t="shared" si="363"/>
        <v/>
      </c>
      <c r="HX101" s="73" t="str">
        <f t="shared" si="364"/>
        <v>S</v>
      </c>
      <c r="HY101" s="242" t="str">
        <f t="shared" si="365"/>
        <v/>
      </c>
      <c r="HZ101" s="242" t="str">
        <f t="shared" si="366"/>
        <v>S</v>
      </c>
      <c r="IA101" s="242" t="str">
        <f t="shared" si="367"/>
        <v/>
      </c>
      <c r="IB101" s="242" t="str">
        <f t="shared" si="368"/>
        <v/>
      </c>
      <c r="IC101" s="242" t="str">
        <f t="shared" si="369"/>
        <v/>
      </c>
      <c r="ID101" s="242" t="str">
        <f t="shared" si="370"/>
        <v/>
      </c>
      <c r="IE101" s="242" t="str">
        <f t="shared" si="371"/>
        <v/>
      </c>
      <c r="IF101" s="242" t="str">
        <f t="shared" si="372"/>
        <v/>
      </c>
      <c r="IG101" s="242" t="str">
        <f t="shared" si="373"/>
        <v/>
      </c>
      <c r="IH101" s="353" t="str">
        <f t="shared" si="374"/>
        <v/>
      </c>
      <c r="II101" s="242" t="str">
        <f t="shared" si="375"/>
        <v>A</v>
      </c>
      <c r="IJ101" s="242" t="str">
        <f t="shared" si="376"/>
        <v>A</v>
      </c>
      <c r="IK101" s="242" t="str">
        <f t="shared" si="377"/>
        <v xml:space="preserve">    </v>
      </c>
      <c r="IL101" s="242" t="str">
        <f t="shared" si="378"/>
        <v xml:space="preserve">    MATHEMATICS</v>
      </c>
      <c r="IM101" s="242" t="str">
        <f t="shared" si="379"/>
        <v xml:space="preserve">    </v>
      </c>
      <c r="IN101" s="242" t="str">
        <f t="shared" si="380"/>
        <v xml:space="preserve">        </v>
      </c>
      <c r="IO101" s="242" t="str">
        <f t="shared" si="381"/>
        <v xml:space="preserve">HINDI COMPULSORY  PHYSICS CHEMISTRY </v>
      </c>
      <c r="IP101" s="242" t="str">
        <f t="shared" si="382"/>
        <v>SUPPL.</v>
      </c>
      <c r="IQ101" s="62">
        <f t="shared" si="475"/>
        <v>898</v>
      </c>
      <c r="IR101" s="68">
        <f t="shared" si="383"/>
        <v>89.8</v>
      </c>
      <c r="IS101" s="242" t="str">
        <f t="shared" si="384"/>
        <v/>
      </c>
      <c r="IT101" s="70" t="str">
        <f t="shared" si="385"/>
        <v/>
      </c>
      <c r="IU101" s="71" t="str" cm="1">
        <f t="array" ref="IU101">IF(IT101="","",SUMPRODUCT((IT101&lt;IT$9:IT$108)/COUNTIF(IT$9:IT$108,IT$9:IT$108)))</f>
        <v/>
      </c>
      <c r="IV101" s="242" t="str">
        <f>IF(OR(IP101="SUPPL.",IP101="RE-EXAM."),'result subject-wise'!AR101,IP101)</f>
        <v/>
      </c>
      <c r="IW101" s="355" t="str">
        <f t="shared" si="386"/>
        <v/>
      </c>
      <c r="IX101" s="356">
        <f t="shared" si="387"/>
        <v>89.8</v>
      </c>
      <c r="IY101" s="242" t="str">
        <f t="shared" si="388"/>
        <v/>
      </c>
      <c r="IZ101" s="240"/>
      <c r="JA101" s="276" t="str">
        <f t="shared" si="476"/>
        <v/>
      </c>
      <c r="JB101" s="357" t="str">
        <f>'full report'!Y2593</f>
        <v/>
      </c>
      <c r="JC101" s="352"/>
      <c r="JD101"/>
    </row>
    <row r="102" spans="1:294" s="276" customFormat="1" ht="13" customHeight="1">
      <c r="A102" s="313" t="str">
        <f>IF(details!A102="","",details!A102)</f>
        <v/>
      </c>
      <c r="B102" s="55" t="str">
        <f>IF(details!B102="","",details!B102)</f>
        <v/>
      </c>
      <c r="C102" s="55" t="str">
        <f>IF(details!C102="","",details!C102)</f>
        <v/>
      </c>
      <c r="D102" s="55" t="str">
        <f>IF(details!D102="","",details!D102)</f>
        <v/>
      </c>
      <c r="E102" s="300">
        <f>IF(details!E102="","",details!E102)</f>
        <v>11194</v>
      </c>
      <c r="F102" s="66" t="str">
        <f>IF(details!F102="","",details!F102)</f>
        <v/>
      </c>
      <c r="G102" s="77" t="str">
        <f>IF(details!G102="","",details!G102)</f>
        <v>A 094</v>
      </c>
      <c r="H102" s="77" t="str">
        <f>IF(details!H102="","",details!H102)</f>
        <v>B 094</v>
      </c>
      <c r="I102" s="77" t="str">
        <f>IF(details!I102="","",details!I102)</f>
        <v>C 094</v>
      </c>
      <c r="J102" s="242">
        <f>IF(details!J102="","",details!J102)</f>
        <v>10</v>
      </c>
      <c r="K102" s="242">
        <f>IF(details!K102="","",details!K102)</f>
        <v>10</v>
      </c>
      <c r="L102" s="242">
        <f>IF(details!L102="","",details!L102)</f>
        <v>8</v>
      </c>
      <c r="M102" s="151">
        <f t="shared" si="389"/>
        <v>28</v>
      </c>
      <c r="N102" s="479">
        <f>IF(details!M102="","",details!M102)</f>
        <v>2</v>
      </c>
      <c r="O102" s="242">
        <f>IF(details!N102="","",details!N102)</f>
        <v>70</v>
      </c>
      <c r="P102" s="151">
        <f t="shared" si="390"/>
        <v>100</v>
      </c>
      <c r="Q102" s="242">
        <f>IF(details!O102="","",details!O102)</f>
        <v>100</v>
      </c>
      <c r="R102" s="298">
        <f t="shared" si="391"/>
        <v>200</v>
      </c>
      <c r="S102" s="310">
        <f t="shared" si="392"/>
        <v>0</v>
      </c>
      <c r="T102" s="61">
        <f t="shared" si="314"/>
        <v>200</v>
      </c>
      <c r="U102" s="310" t="str">
        <f t="shared" si="324"/>
        <v/>
      </c>
      <c r="V102" s="310" t="str">
        <f t="shared" si="315"/>
        <v>P</v>
      </c>
      <c r="W102" s="310" t="str">
        <f t="shared" si="325"/>
        <v>D</v>
      </c>
      <c r="X102" s="242">
        <f>IF(details!P102="","",details!P102)</f>
        <v>10</v>
      </c>
      <c r="Y102" s="242">
        <f>IF(details!Q102="","",details!Q102)</f>
        <v>10</v>
      </c>
      <c r="Z102" s="242">
        <f>IF(details!R102="","",details!R102)</f>
        <v>8</v>
      </c>
      <c r="AA102" s="151">
        <f t="shared" si="393"/>
        <v>28</v>
      </c>
      <c r="AB102" s="479">
        <f>IF(details!S102="","",details!S102)</f>
        <v>2</v>
      </c>
      <c r="AC102" s="242">
        <f>IF(details!T102="","",details!T102)</f>
        <v>70</v>
      </c>
      <c r="AD102" s="151">
        <f t="shared" si="394"/>
        <v>100</v>
      </c>
      <c r="AE102" s="242">
        <f>IF(details!U102="","",details!U102)</f>
        <v>100</v>
      </c>
      <c r="AF102" s="298">
        <f t="shared" si="395"/>
        <v>200</v>
      </c>
      <c r="AG102" s="310">
        <f t="shared" si="396"/>
        <v>0</v>
      </c>
      <c r="AH102" s="61">
        <f t="shared" si="316"/>
        <v>200</v>
      </c>
      <c r="AI102" s="310" t="str">
        <f t="shared" si="326"/>
        <v/>
      </c>
      <c r="AJ102" s="310" t="str">
        <f t="shared" si="397"/>
        <v>P</v>
      </c>
      <c r="AK102" s="310" t="str">
        <f t="shared" si="398"/>
        <v>D</v>
      </c>
      <c r="AL102" s="242" t="str">
        <f>IF(details!V102="","",details!V102)</f>
        <v>b</v>
      </c>
      <c r="AM102" s="83" t="str">
        <f t="shared" si="399"/>
        <v>PHYSICS</v>
      </c>
      <c r="AN102" s="242">
        <f>IF(details!W102="","",details!W102)</f>
        <v>10</v>
      </c>
      <c r="AO102" s="242">
        <f>IF(details!X102="","",details!X102)</f>
        <v>10</v>
      </c>
      <c r="AP102" s="242">
        <f>IF(details!Y102="","",details!Y102)</f>
        <v>9</v>
      </c>
      <c r="AQ102" s="151">
        <f t="shared" si="400"/>
        <v>29</v>
      </c>
      <c r="AR102" s="479">
        <f>IF(details!Z102="","",details!Z102)</f>
        <v>1</v>
      </c>
      <c r="AS102" s="242">
        <f>IF(details!AA102="","",details!AA102)</f>
        <v>30</v>
      </c>
      <c r="AT102" s="242">
        <f>IF(details!AB102="","",details!AB102)</f>
        <v>20</v>
      </c>
      <c r="AU102" s="151">
        <f t="shared" si="401"/>
        <v>50</v>
      </c>
      <c r="AV102" s="482">
        <f t="shared" si="317"/>
        <v>60</v>
      </c>
      <c r="AW102" s="482">
        <f t="shared" si="318"/>
        <v>80</v>
      </c>
      <c r="AX102" s="242">
        <f>IF(details!AC102="","",details!AC102)</f>
        <v>70</v>
      </c>
      <c r="AY102" s="242">
        <f>IF(details!AD102="","",details!AD102)</f>
        <v>30</v>
      </c>
      <c r="AZ102" s="151">
        <f t="shared" si="402"/>
        <v>100</v>
      </c>
      <c r="BA102" s="151">
        <f t="shared" si="403"/>
        <v>130</v>
      </c>
      <c r="BB102" s="151">
        <f t="shared" si="404"/>
        <v>50</v>
      </c>
      <c r="BC102" s="304">
        <f t="shared" si="405"/>
        <v>180</v>
      </c>
      <c r="BD102" s="263">
        <f t="shared" si="319"/>
        <v>0</v>
      </c>
      <c r="BE102" s="310">
        <f t="shared" si="320"/>
        <v>0</v>
      </c>
      <c r="BF102" s="61">
        <f t="shared" ref="BF102:BF108" si="478">IF(OR($E102="NSO",$E102="",BA102=""),"",IF(AND(AT102="",AY102=""),AX$6,IF(OR(AM102=AZ$3,AM102=BB$3),AX$8,AX$7)))</f>
        <v>70</v>
      </c>
      <c r="BG102" s="61">
        <f t="shared" si="406"/>
        <v>30</v>
      </c>
      <c r="BH102" s="61">
        <f t="shared" si="407"/>
        <v>20</v>
      </c>
      <c r="BI102" s="61">
        <f t="shared" ref="BI102:BI108" si="479">IF(OR($E102="NSO",$E102="",BA102="",AX102="ML"),"",IF(AND(AT102="",AY102=""),BA$6-BD102,IF(OR(AM102=AZ$3,AM102=BB$3),BA$8-BD102,BA$7-BD102)))</f>
        <v>150</v>
      </c>
      <c r="BJ102" s="61">
        <f t="shared" ref="BJ102:BJ108" si="480">IF(OR($E102="NSO",$E102="",BA102="",AY102="ML"),"",IF(AND(AT102="",AY102=""),"",IF(OR(AM102=AZ$3,AM102=BB$3),BB$8-BE102,BB$7-BE102)))</f>
        <v>50</v>
      </c>
      <c r="BK102" s="263">
        <f t="shared" ref="BK102:BK108" si="481">IF(OR(AX102="ML",AY102="ML"),"",SUM(BI102,BJ102))</f>
        <v>200</v>
      </c>
      <c r="BL102" s="310" t="str">
        <f t="shared" ref="BL102:BL108" si="482">IF(AND(OR(AN102="ab",AN102="ml"),OR(AO102="ab",AO102="ml"),OR(AP102="ab",AP102="ml")),"AB",IF(AND(OR(AN102="ab",AN102="ml"),OR(AO102="ab",AO102="ml"),OR(AU102="ab",AU102="ml")),"AB",IF(AND(OR(AN102="ab",AN102="ml"),OR(AU102="ab",AU102="ml"),OR(AP102="ab",AP102="ml")),"AB",IF(AND(OR(AU102="ab",AU102="ml"),OR(AO102="ab",AO102="ml"),OR(AP102="ab",AP102="ml")),"AB",""))))</f>
        <v/>
      </c>
      <c r="BM102" s="61" t="str">
        <f t="shared" ref="BM102:BM108" si="483">IF(OR($E102="NSO",$E102="",AZ102=""),"",IF(OR(AY102="AB",BL102="AB"),"AB",IF(AZ102="ML","RE",IF(AND(BA102&gt;=36%*BI102,AX102&gt;=20%*BF102),"P",IF(AND(BA102&gt;=34%*BI102,COUNTIF(AP102:AY102,"ML")=0,AX102&gt;=20%*BF102),"G2",IF(AND(BA102&gt;=31%*BI102,COUNTIF(AP102:AY102,"ML")=0,AX102&gt;=20%*BF102),"G1",IF(AND(BA102&gt;=25%*BI102),"S","F")))))))</f>
        <v>P</v>
      </c>
      <c r="BN102" s="61" t="str">
        <f t="shared" ref="BN102:BN108" si="484">IF(OR($E102="NSO",$E102="",AY102="",AZ102=""),"",IF(OR(AZ102="AB",BL102="AB"),"AB",IF(AZ102="MLP","REP",IF(OR(AY102&lt;36%*BG102,BB102&lt;36%*BJ102),"FP","P"))))</f>
        <v>P</v>
      </c>
      <c r="BO102" s="310" t="str">
        <f t="shared" ref="BO102:BO108" si="485">IF($E102="","",IF(OR(BM102="",BM102="F",BM102="RE",BM102="S",BM102="G1",BM102="G2"),BM102,IF(OR(BN102="FP",BN102="REP"),BN102,IF(BC102&gt;=75%*BK102,"D",IF(BC102&gt;=60%*BK102,"I",IF(BC102&gt;=48%*BK102,"II",IF(BC102&gt;=36%*BK102,"III",BM102)))))))</f>
        <v>D</v>
      </c>
      <c r="BP102" s="242" t="str">
        <f>IF(details!AE102="","",details!AE102)</f>
        <v>b</v>
      </c>
      <c r="BQ102" s="83" t="str">
        <f t="shared" si="408"/>
        <v>CHEMISTRY</v>
      </c>
      <c r="BR102" s="242">
        <f>IF(details!AF102="","",details!AF102)</f>
        <v>10</v>
      </c>
      <c r="BS102" s="242">
        <f>IF(details!AG102="","",details!AG102)</f>
        <v>10</v>
      </c>
      <c r="BT102" s="242">
        <f>IF(details!AH102="","",details!AH102)</f>
        <v>9</v>
      </c>
      <c r="BU102" s="151">
        <f t="shared" si="409"/>
        <v>29</v>
      </c>
      <c r="BV102" s="479">
        <f>IF(details!AI102="","",details!AI102)</f>
        <v>1</v>
      </c>
      <c r="BW102" s="242">
        <f>IF(details!AJ102="","",details!AJ102)</f>
        <v>50</v>
      </c>
      <c r="BX102" s="242">
        <f>IF(details!AK102="","",details!AK102)</f>
        <v>20</v>
      </c>
      <c r="BY102" s="151">
        <f t="shared" si="410"/>
        <v>70</v>
      </c>
      <c r="BZ102" s="482">
        <f t="shared" si="411"/>
        <v>80</v>
      </c>
      <c r="CA102" s="482">
        <f t="shared" si="412"/>
        <v>100</v>
      </c>
      <c r="CB102" s="242">
        <f>IF(details!AL102="","",details!AL102)</f>
        <v>70</v>
      </c>
      <c r="CC102" s="242">
        <f>IF(details!AM102="","",details!AM102)</f>
        <v>30</v>
      </c>
      <c r="CD102" s="151">
        <f t="shared" si="413"/>
        <v>100</v>
      </c>
      <c r="CE102" s="151">
        <f t="shared" si="414"/>
        <v>150</v>
      </c>
      <c r="CF102" s="151">
        <f t="shared" si="415"/>
        <v>50</v>
      </c>
      <c r="CG102" s="304">
        <f t="shared" si="327"/>
        <v>200</v>
      </c>
      <c r="CH102" s="263">
        <f t="shared" ref="CH102:CH108" si="486">IF(BX102="",(COUNTIF(BR102:BT102,"NA")*BR$6+COUNTIF(BR102:BT102,"ML")*BR$6+COUNTIF(BW102,"ML")*BW$6+COUNTIF(BW102,"NA")*BW$6),IF(OR(BQ102=CD$3,BQ102=CF$3),(COUNTIF(BR102:BT102,"NA")*BR$8+COUNTIF(BR102:BT102,"ML")*BR$8+COUNTIF(BW102,"ML")*BW$8+COUNTIF(BW102,"NA")*BW$8),(COUNTIF(BR102:BT102,"NA")*BR$7+COUNTIF(BR102:BT102,"ML")*BR$7+COUNTIF(BW102,"ML")*BW$7+COUNTIF(BW102,"NA")*BW$7)))</f>
        <v>0</v>
      </c>
      <c r="CI102" s="310">
        <f t="shared" ref="CI102:CI108" si="487">IF(BX102="","",IF(OR(BQ102=CD$3,BQ102=CF$3),(COUNTIF(BX102,"ML")*BX$8+COUNTIF(BX102,"NA")*BX$8),(COUNTIF(BX102,"ML")*BX$7+COUNTIF(BX102,"NA")*BX$7)))</f>
        <v>0</v>
      </c>
      <c r="CJ102" s="61">
        <f t="shared" ref="CJ102:CJ108" si="488">IF(OR($E102="NSO",$E102="",CE102=""),"",IF(AND(BX102="",CC102=""),CB$6,IF(OR(BQ102=CD$3,BQ102=CF$3),CB$8,CB$7)))</f>
        <v>70</v>
      </c>
      <c r="CK102" s="61">
        <f t="shared" si="328"/>
        <v>30</v>
      </c>
      <c r="CL102" s="61">
        <f t="shared" si="416"/>
        <v>20</v>
      </c>
      <c r="CM102" s="61">
        <f t="shared" ref="CM102:CM108" si="489">IF(OR($E102="NSO",$E102="",CE102="",CB102="ML"),"",IF(AND(BX102="",CC102=""),CE$6-CH102,IF(OR(BQ102=CD$3,BQ102=CF$3),CE$8-CH102,CE$7-CH102)))</f>
        <v>150</v>
      </c>
      <c r="CN102" s="61">
        <f t="shared" ref="CN102:CN108" si="490">IF(OR($E102="NSO",$E102="",CE102="",CC102="ML"),"",IF(AND(BX102="",CC102=""),"",IF(OR(BQ102=CD$3,BQ102=CF$3),CF$8-CI102,CF$7-CI102)))</f>
        <v>50</v>
      </c>
      <c r="CO102" s="263">
        <f t="shared" ref="CO102:CO108" si="491">IF(OR(CB102="ML",CC102="ML"),"",SUM(CM102,CN102))</f>
        <v>200</v>
      </c>
      <c r="CP102" s="310" t="str">
        <f t="shared" ref="CP102:CP108" si="492">IF(AND(OR(BR102="ab",BR102="ml"),OR(BS102="ab",BS102="ml"),OR(BT102="ab",BT102="ml")),"AB",IF(AND(OR(BR102="ab",BR102="ml"),OR(BS102="ab",BS102="ml"),OR(BY102="ab",BY102="ml")),"AB",IF(AND(OR(BR102="ab",BR102="ml"),OR(BY102="ab",BY102="ml"),OR(BT102="ab",BT102="ml")),"AB",IF(AND(OR(BY102="ab",BY102="ml"),OR(BS102="ab",BS102="ml"),OR(BT102="ab",BT102="ml")),"AB",""))))</f>
        <v/>
      </c>
      <c r="CQ102" s="61" t="str">
        <f t="shared" ref="CQ102:CQ108" si="493">IF(OR($E102="NSO",$E102="",CD102=""),"",IF(OR(CC102="AB",CP102="AB"),"AB",IF(CD102="ML","RE",IF(AND(CE102&gt;=36%*CM102,CB102&gt;=20%*CJ102),"P",IF(AND(CE102&gt;=34%*CM102,COUNTIF(BT102:CC102,"ML")=0,CB102&gt;=20%*CJ102),"G2",IF(AND(CE102&gt;=31%*CM102,COUNTIF(BT102:CC102,"ML")=0,CB102&gt;=20%*CJ102),"G1",IF(AND(CE102&gt;=25%*CM102),"S","F")))))))</f>
        <v>P</v>
      </c>
      <c r="CR102" s="61" t="str">
        <f t="shared" ref="CR102:CR108" si="494">IF(OR($E102="NSO",$E102="",CC102="",CD102=""),"",IF(OR(CD102="AB",CP102="AB"),"AB",IF(CD102="MLP","REP",IF(OR(CC102&lt;36%*CK102,CF102&lt;36%*CN102),"FP","P"))))</f>
        <v>P</v>
      </c>
      <c r="CS102" s="310" t="str">
        <f t="shared" si="321"/>
        <v>D</v>
      </c>
      <c r="CT102" s="242" t="str">
        <f>IF(details!AN102="","",details!AN102)</f>
        <v>b</v>
      </c>
      <c r="CU102" s="83" t="str">
        <f t="shared" si="417"/>
        <v>MATHEMATICS</v>
      </c>
      <c r="CV102" s="242">
        <f>IF(details!AO102="","",details!AO102)</f>
        <v>10</v>
      </c>
      <c r="CW102" s="242">
        <f>IF(details!AP102="","",details!AP102)</f>
        <v>10</v>
      </c>
      <c r="CX102" s="242">
        <f>IF(details!AQ102="","",details!AQ102)</f>
        <v>9</v>
      </c>
      <c r="CY102" s="151">
        <f t="shared" si="418"/>
        <v>29</v>
      </c>
      <c r="CZ102" s="479">
        <f>IF(details!AR102="","",details!AR102)</f>
        <v>1</v>
      </c>
      <c r="DA102" s="242">
        <f>IF(details!AS102="","",details!AS102)</f>
        <v>70</v>
      </c>
      <c r="DB102" s="242" t="str">
        <f>IF(details!AT102="","",details!AT102)</f>
        <v/>
      </c>
      <c r="DC102" s="151">
        <f t="shared" si="419"/>
        <v>70</v>
      </c>
      <c r="DD102" s="482">
        <f t="shared" si="420"/>
        <v>100</v>
      </c>
      <c r="DE102" s="482">
        <f t="shared" si="421"/>
        <v>100</v>
      </c>
      <c r="DF102" s="242">
        <f>IF(details!AU102="","",details!AU102)</f>
        <v>18</v>
      </c>
      <c r="DG102" s="242" t="str">
        <f>IF(details!AV102="","",details!AV102)</f>
        <v/>
      </c>
      <c r="DH102" s="151">
        <f t="shared" si="422"/>
        <v>18</v>
      </c>
      <c r="DI102" s="151">
        <f t="shared" si="423"/>
        <v>118</v>
      </c>
      <c r="DJ102" s="151" t="str">
        <f t="shared" si="424"/>
        <v/>
      </c>
      <c r="DK102" s="304">
        <f t="shared" si="425"/>
        <v>118</v>
      </c>
      <c r="DL102" s="263">
        <f t="shared" si="426"/>
        <v>0</v>
      </c>
      <c r="DM102" s="310" t="str">
        <f t="shared" si="427"/>
        <v/>
      </c>
      <c r="DN102" s="61">
        <f t="shared" si="428"/>
        <v>100</v>
      </c>
      <c r="DO102" s="61" t="str">
        <f t="shared" si="322"/>
        <v/>
      </c>
      <c r="DP102" s="61" t="str">
        <f t="shared" si="323"/>
        <v/>
      </c>
      <c r="DQ102" s="61">
        <f t="shared" si="429"/>
        <v>200</v>
      </c>
      <c r="DR102" s="61" t="str">
        <f t="shared" si="430"/>
        <v/>
      </c>
      <c r="DS102" s="263">
        <f t="shared" si="329"/>
        <v>200</v>
      </c>
      <c r="DT102" s="310" t="str">
        <f t="shared" si="431"/>
        <v/>
      </c>
      <c r="DU102" s="61" t="str">
        <f t="shared" si="432"/>
        <v>S</v>
      </c>
      <c r="DV102" s="61" t="str">
        <f t="shared" si="433"/>
        <v/>
      </c>
      <c r="DW102" s="310" t="str">
        <f t="shared" si="434"/>
        <v>S</v>
      </c>
      <c r="DX102" s="61">
        <f t="shared" ref="DX102:DX108" si="495">SUM(S102,AG102,BD102,BE102,CH102,CI102,DL102,DM102)</f>
        <v>0</v>
      </c>
      <c r="DY102" s="242" t="str">
        <f>IF(details!AW102="","",details!AW102)</f>
        <v>a</v>
      </c>
      <c r="DZ102" s="83" t="str">
        <f t="shared" si="435"/>
        <v>BIOLOGY</v>
      </c>
      <c r="EA102" s="242">
        <f>IF(details!AX102="","",details!AX102)</f>
        <v>10</v>
      </c>
      <c r="EB102" s="242">
        <f>IF(details!AY102="","",details!AY102)</f>
        <v>10</v>
      </c>
      <c r="EC102" s="242">
        <f>IF(details!AZ102="","",details!AZ102)</f>
        <v>10</v>
      </c>
      <c r="ED102" s="151">
        <f t="shared" si="436"/>
        <v>30</v>
      </c>
      <c r="EE102" s="242" t="str">
        <f>IF(details!BA102="","",details!BA102)</f>
        <v/>
      </c>
      <c r="EF102" s="242">
        <f>IF(details!BB102="","",details!BB102)</f>
        <v>50</v>
      </c>
      <c r="EG102" s="242">
        <f>IF(details!BC102="","",details!BC102)</f>
        <v>20</v>
      </c>
      <c r="EH102" s="151">
        <f t="shared" si="437"/>
        <v>70</v>
      </c>
      <c r="EI102" s="482">
        <f t="shared" si="438"/>
        <v>80</v>
      </c>
      <c r="EJ102" s="482">
        <f t="shared" si="439"/>
        <v>100</v>
      </c>
      <c r="EK102" s="242">
        <f>IF(details!BD102="","",details!BD102)</f>
        <v>70</v>
      </c>
      <c r="EL102" s="242">
        <f>IF(details!BE102="","",details!BE102)</f>
        <v>30</v>
      </c>
      <c r="EM102" s="151">
        <f t="shared" si="440"/>
        <v>100</v>
      </c>
      <c r="EN102" s="151">
        <f t="shared" si="441"/>
        <v>150</v>
      </c>
      <c r="EO102" s="151">
        <f t="shared" si="442"/>
        <v>50</v>
      </c>
      <c r="EP102" s="304">
        <f t="shared" si="443"/>
        <v>200</v>
      </c>
      <c r="EQ102" s="263">
        <f t="shared" si="444"/>
        <v>0</v>
      </c>
      <c r="ER102" s="310">
        <f t="shared" si="445"/>
        <v>0</v>
      </c>
      <c r="ES102" s="61">
        <f t="shared" si="446"/>
        <v>70</v>
      </c>
      <c r="ET102" s="61">
        <f t="shared" si="447"/>
        <v>30</v>
      </c>
      <c r="EU102" s="61">
        <f t="shared" si="448"/>
        <v>20</v>
      </c>
      <c r="EV102" s="61">
        <f t="shared" si="449"/>
        <v>150</v>
      </c>
      <c r="EW102" s="61">
        <f t="shared" si="450"/>
        <v>50</v>
      </c>
      <c r="EX102" s="263">
        <f t="shared" si="451"/>
        <v>200</v>
      </c>
      <c r="EY102" s="310"/>
      <c r="EZ102" s="61" t="str">
        <f t="shared" si="452"/>
        <v>P</v>
      </c>
      <c r="FA102" s="61" t="str">
        <f t="shared" si="453"/>
        <v>P</v>
      </c>
      <c r="FB102" s="310" t="str">
        <f t="shared" si="454"/>
        <v>I</v>
      </c>
      <c r="FC102" s="242">
        <f>IF(details!BF102="","",details!BF102)</f>
        <v>10</v>
      </c>
      <c r="FD102" s="242">
        <f>IF(details!BG102="","",details!BG102)</f>
        <v>10</v>
      </c>
      <c r="FE102" s="242">
        <f>IF(details!BH102="","",details!BH102)</f>
        <v>10</v>
      </c>
      <c r="FF102" s="151">
        <f t="shared" si="455"/>
        <v>30</v>
      </c>
      <c r="FG102" s="242">
        <f>IF(details!BI102="","",details!BI102)</f>
        <v>70</v>
      </c>
      <c r="FH102" s="151">
        <f t="shared" si="456"/>
        <v>100</v>
      </c>
      <c r="FI102" s="242">
        <f>IF(details!BJ102="","",details!BJ102)</f>
        <v>100</v>
      </c>
      <c r="FJ102" s="298">
        <f t="shared" si="457"/>
        <v>200</v>
      </c>
      <c r="FK102" s="310">
        <f t="shared" si="458"/>
        <v>0</v>
      </c>
      <c r="FL102" s="310">
        <f t="shared" si="459"/>
        <v>0</v>
      </c>
      <c r="FM102" s="61">
        <f t="shared" si="460"/>
        <v>200</v>
      </c>
      <c r="FN102" s="310" t="str">
        <f t="shared" si="461"/>
        <v/>
      </c>
      <c r="FO102" s="310" t="str">
        <f t="shared" si="330"/>
        <v>A</v>
      </c>
      <c r="FP102" s="242">
        <f>IF(details!BK102="","",details!BK102)</f>
        <v>30</v>
      </c>
      <c r="FQ102" s="242">
        <f>IF(details!BL102="","",details!BL102)</f>
        <v>30</v>
      </c>
      <c r="FR102" s="242">
        <f>IF(details!BM102="","",details!BM102)</f>
        <v>40</v>
      </c>
      <c r="FS102" s="298">
        <f t="shared" si="462"/>
        <v>100</v>
      </c>
      <c r="FT102" s="310">
        <f t="shared" si="463"/>
        <v>0</v>
      </c>
      <c r="FU102" s="310">
        <f t="shared" si="464"/>
        <v>0</v>
      </c>
      <c r="FV102" s="61">
        <f t="shared" si="465"/>
        <v>100</v>
      </c>
      <c r="FW102" s="310" t="str">
        <f t="shared" si="466"/>
        <v/>
      </c>
      <c r="FX102" s="310" t="str">
        <f t="shared" si="331"/>
        <v>A</v>
      </c>
      <c r="FY102" s="310" t="str">
        <f t="shared" si="332"/>
        <v>D</v>
      </c>
      <c r="FZ102" s="310" t="str">
        <f t="shared" si="333"/>
        <v>D</v>
      </c>
      <c r="GA102" s="310" t="str">
        <f t="shared" si="334"/>
        <v>D</v>
      </c>
      <c r="GB102" s="310" t="str">
        <f t="shared" si="335"/>
        <v>D</v>
      </c>
      <c r="GC102" s="310" t="str">
        <f t="shared" si="336"/>
        <v>S</v>
      </c>
      <c r="GD102" s="310">
        <f t="shared" si="467"/>
        <v>0</v>
      </c>
      <c r="GE102" s="310">
        <f t="shared" si="468"/>
        <v>1</v>
      </c>
      <c r="GF102" s="310">
        <f t="shared" si="469"/>
        <v>0</v>
      </c>
      <c r="GG102" s="310">
        <f t="shared" si="470"/>
        <v>0</v>
      </c>
      <c r="GH102" s="310">
        <f t="shared" si="471"/>
        <v>0</v>
      </c>
      <c r="GI102" s="310" t="str">
        <f t="shared" si="472"/>
        <v/>
      </c>
      <c r="GJ102" s="69" t="str">
        <f t="shared" si="337"/>
        <v>SUPPL.</v>
      </c>
      <c r="GK102" s="63">
        <f>IF(details!CC102="","",details!CC102)</f>
        <v>34</v>
      </c>
      <c r="GL102" s="64" t="str">
        <f>IF(details!CD102="","",details!CD102)</f>
        <v/>
      </c>
      <c r="GM102" s="63">
        <f>IF(details!CK102="","",details!CK102)</f>
        <v>24</v>
      </c>
      <c r="GN102" s="64" t="str">
        <f>IF(details!CL102="","",details!CL102)</f>
        <v/>
      </c>
      <c r="GO102" s="63" t="str">
        <f>IF(details!CS102="","",details!CS102)</f>
        <v/>
      </c>
      <c r="GP102" s="64">
        <f>IF(details!CT102="","",details!CT102)</f>
        <v>130</v>
      </c>
      <c r="GQ102" s="63" t="str">
        <f>IF(details!DA102="","",details!DA102)</f>
        <v/>
      </c>
      <c r="GR102" s="64">
        <f>IF(details!DB102="","",details!DB102)</f>
        <v>264</v>
      </c>
      <c r="GS102" s="63" t="str">
        <f>IF(details!DI102="","",details!DI102)</f>
        <v/>
      </c>
      <c r="GT102" s="64">
        <f>IF(details!DJ102="","",details!DJ102)</f>
        <v>362</v>
      </c>
      <c r="GU102" s="274" t="str">
        <f t="shared" si="477"/>
        <v/>
      </c>
      <c r="GV102" s="242" t="str">
        <f t="shared" si="338"/>
        <v>D</v>
      </c>
      <c r="GW102" s="242" t="str">
        <f t="shared" si="473"/>
        <v/>
      </c>
      <c r="GX102" s="353" t="str">
        <f t="shared" si="339"/>
        <v/>
      </c>
      <c r="GY102" s="242" t="str">
        <f t="shared" si="340"/>
        <v>D</v>
      </c>
      <c r="GZ102" s="72" t="str">
        <f t="shared" si="474"/>
        <v/>
      </c>
      <c r="HA102" s="353" t="str">
        <f t="shared" si="341"/>
        <v/>
      </c>
      <c r="HB102" s="73" t="str">
        <f t="shared" si="342"/>
        <v>D</v>
      </c>
      <c r="HC102" s="242" t="str">
        <f t="shared" si="343"/>
        <v/>
      </c>
      <c r="HD102" s="242" t="str">
        <f t="shared" si="344"/>
        <v>D</v>
      </c>
      <c r="HE102" s="242" t="str">
        <f t="shared" si="345"/>
        <v/>
      </c>
      <c r="HF102" s="242" t="str">
        <f t="shared" si="346"/>
        <v/>
      </c>
      <c r="HG102" s="276" t="str">
        <f t="shared" si="347"/>
        <v/>
      </c>
      <c r="HH102" s="242" t="str">
        <f t="shared" si="348"/>
        <v/>
      </c>
      <c r="HI102" s="242" t="str">
        <f t="shared" si="349"/>
        <v/>
      </c>
      <c r="HJ102" s="242" t="str">
        <f t="shared" si="350"/>
        <v/>
      </c>
      <c r="HK102" s="242" t="str">
        <f t="shared" si="351"/>
        <v/>
      </c>
      <c r="HL102" s="353" t="str">
        <f t="shared" si="352"/>
        <v/>
      </c>
      <c r="HM102" s="73" t="str">
        <f t="shared" si="353"/>
        <v>D</v>
      </c>
      <c r="HN102" s="242" t="str">
        <f t="shared" si="354"/>
        <v/>
      </c>
      <c r="HO102" s="242" t="str">
        <f t="shared" si="355"/>
        <v>D</v>
      </c>
      <c r="HP102" s="242" t="str">
        <f t="shared" si="356"/>
        <v/>
      </c>
      <c r="HQ102" s="242" t="str">
        <f t="shared" si="357"/>
        <v/>
      </c>
      <c r="HR102" s="354" t="str">
        <f t="shared" si="358"/>
        <v/>
      </c>
      <c r="HS102" s="302" t="str">
        <f t="shared" si="359"/>
        <v/>
      </c>
      <c r="HT102" s="242" t="str">
        <f t="shared" si="360"/>
        <v/>
      </c>
      <c r="HU102" s="242" t="str">
        <f t="shared" si="361"/>
        <v/>
      </c>
      <c r="HV102" s="242" t="str">
        <f t="shared" si="362"/>
        <v/>
      </c>
      <c r="HW102" s="353" t="str">
        <f t="shared" si="363"/>
        <v/>
      </c>
      <c r="HX102" s="73" t="str">
        <f t="shared" si="364"/>
        <v>S</v>
      </c>
      <c r="HY102" s="242" t="str">
        <f t="shared" si="365"/>
        <v/>
      </c>
      <c r="HZ102" s="242" t="str">
        <f t="shared" si="366"/>
        <v>S</v>
      </c>
      <c r="IA102" s="242" t="str">
        <f t="shared" si="367"/>
        <v/>
      </c>
      <c r="IB102" s="242" t="str">
        <f t="shared" si="368"/>
        <v/>
      </c>
      <c r="IC102" s="242" t="str">
        <f t="shared" si="369"/>
        <v/>
      </c>
      <c r="ID102" s="242" t="str">
        <f t="shared" si="370"/>
        <v/>
      </c>
      <c r="IE102" s="242" t="str">
        <f t="shared" si="371"/>
        <v/>
      </c>
      <c r="IF102" s="242" t="str">
        <f t="shared" si="372"/>
        <v/>
      </c>
      <c r="IG102" s="242" t="str">
        <f t="shared" si="373"/>
        <v/>
      </c>
      <c r="IH102" s="353" t="str">
        <f t="shared" si="374"/>
        <v/>
      </c>
      <c r="II102" s="242" t="str">
        <f t="shared" si="375"/>
        <v>A</v>
      </c>
      <c r="IJ102" s="242" t="str">
        <f t="shared" si="376"/>
        <v>A</v>
      </c>
      <c r="IK102" s="242" t="str">
        <f t="shared" si="377"/>
        <v xml:space="preserve">    </v>
      </c>
      <c r="IL102" s="242" t="str">
        <f t="shared" si="378"/>
        <v xml:space="preserve">    MATHEMATICS</v>
      </c>
      <c r="IM102" s="242" t="str">
        <f t="shared" si="379"/>
        <v xml:space="preserve">    </v>
      </c>
      <c r="IN102" s="242" t="str">
        <f t="shared" si="380"/>
        <v xml:space="preserve">        </v>
      </c>
      <c r="IO102" s="242" t="str">
        <f t="shared" si="381"/>
        <v xml:space="preserve">HINDI COMPULSORY  PHYSICS CHEMISTRY </v>
      </c>
      <c r="IP102" s="242" t="str">
        <f t="shared" si="382"/>
        <v>SUPPL.</v>
      </c>
      <c r="IQ102" s="62">
        <f t="shared" si="475"/>
        <v>898</v>
      </c>
      <c r="IR102" s="68">
        <f t="shared" si="383"/>
        <v>89.8</v>
      </c>
      <c r="IS102" s="242" t="str">
        <f t="shared" si="384"/>
        <v/>
      </c>
      <c r="IT102" s="70" t="str">
        <f t="shared" si="385"/>
        <v/>
      </c>
      <c r="IU102" s="71" t="str" cm="1">
        <f t="array" ref="IU102">IF(IT102="","",SUMPRODUCT((IT102&lt;IT$9:IT$108)/COUNTIF(IT$9:IT$108,IT$9:IT$108)))</f>
        <v/>
      </c>
      <c r="IV102" s="242" t="str">
        <f>IF(OR(IP102="SUPPL.",IP102="RE-EXAM."),'result subject-wise'!AR102,IP102)</f>
        <v/>
      </c>
      <c r="IW102" s="355" t="str">
        <f t="shared" si="386"/>
        <v/>
      </c>
      <c r="IX102" s="356">
        <f t="shared" si="387"/>
        <v>89.8</v>
      </c>
      <c r="IY102" s="242" t="str">
        <f t="shared" si="388"/>
        <v/>
      </c>
      <c r="IZ102" s="240"/>
      <c r="JA102" s="276" t="str">
        <f t="shared" si="476"/>
        <v/>
      </c>
      <c r="JB102" s="357" t="str">
        <f>'full report'!Y2621</f>
        <v/>
      </c>
      <c r="JC102" s="352"/>
      <c r="JD102"/>
    </row>
    <row r="103" spans="1:294" s="276" customFormat="1" ht="13" customHeight="1">
      <c r="A103" s="313" t="str">
        <f>IF(details!A103="","",details!A103)</f>
        <v/>
      </c>
      <c r="B103" s="55" t="str">
        <f>IF(details!B103="","",details!B103)</f>
        <v/>
      </c>
      <c r="C103" s="55" t="str">
        <f>IF(details!C103="","",details!C103)</f>
        <v/>
      </c>
      <c r="D103" s="55" t="str">
        <f>IF(details!D103="","",details!D103)</f>
        <v/>
      </c>
      <c r="E103" s="300">
        <f>IF(details!E103="","",details!E103)</f>
        <v>11195</v>
      </c>
      <c r="F103" s="66" t="str">
        <f>IF(details!F103="","",details!F103)</f>
        <v/>
      </c>
      <c r="G103" s="77" t="str">
        <f>IF(details!G103="","",details!G103)</f>
        <v>A 095</v>
      </c>
      <c r="H103" s="77" t="str">
        <f>IF(details!H103="","",details!H103)</f>
        <v>B 095</v>
      </c>
      <c r="I103" s="77" t="str">
        <f>IF(details!I103="","",details!I103)</f>
        <v>C 095</v>
      </c>
      <c r="J103" s="242">
        <f>IF(details!J103="","",details!J103)</f>
        <v>10</v>
      </c>
      <c r="K103" s="242">
        <f>IF(details!K103="","",details!K103)</f>
        <v>10</v>
      </c>
      <c r="L103" s="242">
        <f>IF(details!L103="","",details!L103)</f>
        <v>8</v>
      </c>
      <c r="M103" s="151">
        <f t="shared" si="389"/>
        <v>28</v>
      </c>
      <c r="N103" s="479">
        <f>IF(details!M103="","",details!M103)</f>
        <v>2</v>
      </c>
      <c r="O103" s="242">
        <f>IF(details!N103="","",details!N103)</f>
        <v>70</v>
      </c>
      <c r="P103" s="151">
        <f t="shared" si="390"/>
        <v>100</v>
      </c>
      <c r="Q103" s="242">
        <f>IF(details!O103="","",details!O103)</f>
        <v>100</v>
      </c>
      <c r="R103" s="298">
        <f t="shared" si="391"/>
        <v>200</v>
      </c>
      <c r="S103" s="310">
        <f t="shared" si="392"/>
        <v>0</v>
      </c>
      <c r="T103" s="61">
        <f t="shared" si="314"/>
        <v>200</v>
      </c>
      <c r="U103" s="310" t="str">
        <f t="shared" si="324"/>
        <v/>
      </c>
      <c r="V103" s="310" t="str">
        <f t="shared" si="315"/>
        <v>P</v>
      </c>
      <c r="W103" s="310" t="str">
        <f t="shared" si="325"/>
        <v>D</v>
      </c>
      <c r="X103" s="242">
        <f>IF(details!P103="","",details!P103)</f>
        <v>10</v>
      </c>
      <c r="Y103" s="242">
        <f>IF(details!Q103="","",details!Q103)</f>
        <v>10</v>
      </c>
      <c r="Z103" s="242">
        <f>IF(details!R103="","",details!R103)</f>
        <v>8</v>
      </c>
      <c r="AA103" s="151">
        <f t="shared" si="393"/>
        <v>28</v>
      </c>
      <c r="AB103" s="479">
        <f>IF(details!S103="","",details!S103)</f>
        <v>2</v>
      </c>
      <c r="AC103" s="242">
        <f>IF(details!T103="","",details!T103)</f>
        <v>70</v>
      </c>
      <c r="AD103" s="151">
        <f t="shared" si="394"/>
        <v>100</v>
      </c>
      <c r="AE103" s="242">
        <f>IF(details!U103="","",details!U103)</f>
        <v>100</v>
      </c>
      <c r="AF103" s="298">
        <f t="shared" si="395"/>
        <v>200</v>
      </c>
      <c r="AG103" s="310">
        <f t="shared" si="396"/>
        <v>0</v>
      </c>
      <c r="AH103" s="61">
        <f t="shared" si="316"/>
        <v>200</v>
      </c>
      <c r="AI103" s="310" t="str">
        <f t="shared" si="326"/>
        <v/>
      </c>
      <c r="AJ103" s="310" t="str">
        <f t="shared" si="397"/>
        <v>P</v>
      </c>
      <c r="AK103" s="310" t="str">
        <f t="shared" si="398"/>
        <v>D</v>
      </c>
      <c r="AL103" s="242" t="str">
        <f>IF(details!V103="","",details!V103)</f>
        <v>b</v>
      </c>
      <c r="AM103" s="83" t="str">
        <f t="shared" si="399"/>
        <v>PHYSICS</v>
      </c>
      <c r="AN103" s="242">
        <f>IF(details!W103="","",details!W103)</f>
        <v>10</v>
      </c>
      <c r="AO103" s="242">
        <f>IF(details!X103="","",details!X103)</f>
        <v>10</v>
      </c>
      <c r="AP103" s="242">
        <f>IF(details!Y103="","",details!Y103)</f>
        <v>9</v>
      </c>
      <c r="AQ103" s="151">
        <f t="shared" si="400"/>
        <v>29</v>
      </c>
      <c r="AR103" s="479">
        <f>IF(details!Z103="","",details!Z103)</f>
        <v>1</v>
      </c>
      <c r="AS103" s="242">
        <f>IF(details!AA103="","",details!AA103)</f>
        <v>30</v>
      </c>
      <c r="AT103" s="242">
        <f>IF(details!AB103="","",details!AB103)</f>
        <v>20</v>
      </c>
      <c r="AU103" s="151">
        <f t="shared" si="401"/>
        <v>50</v>
      </c>
      <c r="AV103" s="482">
        <f t="shared" si="317"/>
        <v>60</v>
      </c>
      <c r="AW103" s="482">
        <f t="shared" si="318"/>
        <v>80</v>
      </c>
      <c r="AX103" s="242">
        <f>IF(details!AC103="","",details!AC103)</f>
        <v>70</v>
      </c>
      <c r="AY103" s="242">
        <f>IF(details!AD103="","",details!AD103)</f>
        <v>30</v>
      </c>
      <c r="AZ103" s="151">
        <f t="shared" si="402"/>
        <v>100</v>
      </c>
      <c r="BA103" s="151">
        <f t="shared" si="403"/>
        <v>130</v>
      </c>
      <c r="BB103" s="151">
        <f t="shared" si="404"/>
        <v>50</v>
      </c>
      <c r="BC103" s="304">
        <f t="shared" si="405"/>
        <v>180</v>
      </c>
      <c r="BD103" s="263">
        <f t="shared" si="319"/>
        <v>0</v>
      </c>
      <c r="BE103" s="310">
        <f t="shared" si="320"/>
        <v>0</v>
      </c>
      <c r="BF103" s="61">
        <f t="shared" si="478"/>
        <v>70</v>
      </c>
      <c r="BG103" s="61">
        <f t="shared" si="406"/>
        <v>30</v>
      </c>
      <c r="BH103" s="61">
        <f t="shared" si="407"/>
        <v>20</v>
      </c>
      <c r="BI103" s="61">
        <f t="shared" si="479"/>
        <v>150</v>
      </c>
      <c r="BJ103" s="61">
        <f t="shared" si="480"/>
        <v>50</v>
      </c>
      <c r="BK103" s="263">
        <f t="shared" si="481"/>
        <v>200</v>
      </c>
      <c r="BL103" s="310" t="str">
        <f t="shared" si="482"/>
        <v/>
      </c>
      <c r="BM103" s="61" t="str">
        <f t="shared" si="483"/>
        <v>P</v>
      </c>
      <c r="BN103" s="61" t="str">
        <f t="shared" si="484"/>
        <v>P</v>
      </c>
      <c r="BO103" s="310" t="str">
        <f t="shared" si="485"/>
        <v>D</v>
      </c>
      <c r="BP103" s="242" t="str">
        <f>IF(details!AE103="","",details!AE103)</f>
        <v>b</v>
      </c>
      <c r="BQ103" s="83" t="str">
        <f t="shared" si="408"/>
        <v>CHEMISTRY</v>
      </c>
      <c r="BR103" s="242">
        <f>IF(details!AF103="","",details!AF103)</f>
        <v>10</v>
      </c>
      <c r="BS103" s="242">
        <f>IF(details!AG103="","",details!AG103)</f>
        <v>10</v>
      </c>
      <c r="BT103" s="242">
        <f>IF(details!AH103="","",details!AH103)</f>
        <v>9</v>
      </c>
      <c r="BU103" s="151">
        <f t="shared" si="409"/>
        <v>29</v>
      </c>
      <c r="BV103" s="479">
        <f>IF(details!AI103="","",details!AI103)</f>
        <v>1</v>
      </c>
      <c r="BW103" s="242">
        <f>IF(details!AJ103="","",details!AJ103)</f>
        <v>50</v>
      </c>
      <c r="BX103" s="242">
        <f>IF(details!AK103="","",details!AK103)</f>
        <v>20</v>
      </c>
      <c r="BY103" s="151">
        <f t="shared" si="410"/>
        <v>70</v>
      </c>
      <c r="BZ103" s="482">
        <f t="shared" si="411"/>
        <v>80</v>
      </c>
      <c r="CA103" s="482">
        <f t="shared" si="412"/>
        <v>100</v>
      </c>
      <c r="CB103" s="242">
        <f>IF(details!AL103="","",details!AL103)</f>
        <v>70</v>
      </c>
      <c r="CC103" s="242">
        <f>IF(details!AM103="","",details!AM103)</f>
        <v>30</v>
      </c>
      <c r="CD103" s="151">
        <f t="shared" si="413"/>
        <v>100</v>
      </c>
      <c r="CE103" s="151">
        <f t="shared" si="414"/>
        <v>150</v>
      </c>
      <c r="CF103" s="151">
        <f t="shared" si="415"/>
        <v>50</v>
      </c>
      <c r="CG103" s="304">
        <f t="shared" si="327"/>
        <v>200</v>
      </c>
      <c r="CH103" s="263">
        <f t="shared" si="486"/>
        <v>0</v>
      </c>
      <c r="CI103" s="310">
        <f t="shared" si="487"/>
        <v>0</v>
      </c>
      <c r="CJ103" s="61">
        <f t="shared" si="488"/>
        <v>70</v>
      </c>
      <c r="CK103" s="61">
        <f t="shared" si="328"/>
        <v>30</v>
      </c>
      <c r="CL103" s="61">
        <f t="shared" si="416"/>
        <v>20</v>
      </c>
      <c r="CM103" s="61">
        <f t="shared" si="489"/>
        <v>150</v>
      </c>
      <c r="CN103" s="61">
        <f t="shared" si="490"/>
        <v>50</v>
      </c>
      <c r="CO103" s="263">
        <f t="shared" si="491"/>
        <v>200</v>
      </c>
      <c r="CP103" s="310" t="str">
        <f t="shared" si="492"/>
        <v/>
      </c>
      <c r="CQ103" s="61" t="str">
        <f t="shared" si="493"/>
        <v>P</v>
      </c>
      <c r="CR103" s="61" t="str">
        <f t="shared" si="494"/>
        <v>P</v>
      </c>
      <c r="CS103" s="310" t="str">
        <f t="shared" si="321"/>
        <v>D</v>
      </c>
      <c r="CT103" s="242" t="str">
        <f>IF(details!AN103="","",details!AN103)</f>
        <v>b</v>
      </c>
      <c r="CU103" s="83" t="str">
        <f t="shared" si="417"/>
        <v>MATHEMATICS</v>
      </c>
      <c r="CV103" s="242">
        <f>IF(details!AO103="","",details!AO103)</f>
        <v>10</v>
      </c>
      <c r="CW103" s="242">
        <f>IF(details!AP103="","",details!AP103)</f>
        <v>10</v>
      </c>
      <c r="CX103" s="242">
        <f>IF(details!AQ103="","",details!AQ103)</f>
        <v>9</v>
      </c>
      <c r="CY103" s="151">
        <f t="shared" si="418"/>
        <v>29</v>
      </c>
      <c r="CZ103" s="479">
        <f>IF(details!AR103="","",details!AR103)</f>
        <v>1</v>
      </c>
      <c r="DA103" s="242">
        <f>IF(details!AS103="","",details!AS103)</f>
        <v>70</v>
      </c>
      <c r="DB103" s="242" t="str">
        <f>IF(details!AT103="","",details!AT103)</f>
        <v/>
      </c>
      <c r="DC103" s="151">
        <f t="shared" si="419"/>
        <v>70</v>
      </c>
      <c r="DD103" s="482">
        <f t="shared" si="420"/>
        <v>100</v>
      </c>
      <c r="DE103" s="482">
        <f t="shared" si="421"/>
        <v>100</v>
      </c>
      <c r="DF103" s="242">
        <f>IF(details!AU103="","",details!AU103)</f>
        <v>18</v>
      </c>
      <c r="DG103" s="242" t="str">
        <f>IF(details!AV103="","",details!AV103)</f>
        <v/>
      </c>
      <c r="DH103" s="151">
        <f t="shared" si="422"/>
        <v>18</v>
      </c>
      <c r="DI103" s="151">
        <f t="shared" si="423"/>
        <v>118</v>
      </c>
      <c r="DJ103" s="151" t="str">
        <f t="shared" si="424"/>
        <v/>
      </c>
      <c r="DK103" s="304">
        <f t="shared" si="425"/>
        <v>118</v>
      </c>
      <c r="DL103" s="263">
        <f t="shared" si="426"/>
        <v>0</v>
      </c>
      <c r="DM103" s="310" t="str">
        <f t="shared" si="427"/>
        <v/>
      </c>
      <c r="DN103" s="61">
        <f t="shared" si="428"/>
        <v>100</v>
      </c>
      <c r="DO103" s="61" t="str">
        <f t="shared" si="322"/>
        <v/>
      </c>
      <c r="DP103" s="61" t="str">
        <f t="shared" si="323"/>
        <v/>
      </c>
      <c r="DQ103" s="61">
        <f t="shared" si="429"/>
        <v>200</v>
      </c>
      <c r="DR103" s="61" t="str">
        <f t="shared" si="430"/>
        <v/>
      </c>
      <c r="DS103" s="263">
        <f t="shared" si="329"/>
        <v>200</v>
      </c>
      <c r="DT103" s="310" t="str">
        <f t="shared" si="431"/>
        <v/>
      </c>
      <c r="DU103" s="61" t="str">
        <f t="shared" si="432"/>
        <v>S</v>
      </c>
      <c r="DV103" s="61" t="str">
        <f t="shared" si="433"/>
        <v/>
      </c>
      <c r="DW103" s="310" t="str">
        <f t="shared" si="434"/>
        <v>S</v>
      </c>
      <c r="DX103" s="61">
        <f t="shared" si="495"/>
        <v>0</v>
      </c>
      <c r="DY103" s="242" t="str">
        <f>IF(details!AW103="","",details!AW103)</f>
        <v>a</v>
      </c>
      <c r="DZ103" s="83" t="str">
        <f t="shared" si="435"/>
        <v>BIOLOGY</v>
      </c>
      <c r="EA103" s="242">
        <f>IF(details!AX103="","",details!AX103)</f>
        <v>10</v>
      </c>
      <c r="EB103" s="242">
        <f>IF(details!AY103="","",details!AY103)</f>
        <v>10</v>
      </c>
      <c r="EC103" s="242">
        <f>IF(details!AZ103="","",details!AZ103)</f>
        <v>10</v>
      </c>
      <c r="ED103" s="151">
        <f t="shared" si="436"/>
        <v>30</v>
      </c>
      <c r="EE103" s="242" t="str">
        <f>IF(details!BA103="","",details!BA103)</f>
        <v/>
      </c>
      <c r="EF103" s="242">
        <f>IF(details!BB103="","",details!BB103)</f>
        <v>50</v>
      </c>
      <c r="EG103" s="242">
        <f>IF(details!BC103="","",details!BC103)</f>
        <v>20</v>
      </c>
      <c r="EH103" s="151">
        <f t="shared" si="437"/>
        <v>70</v>
      </c>
      <c r="EI103" s="482">
        <f t="shared" si="438"/>
        <v>80</v>
      </c>
      <c r="EJ103" s="482">
        <f t="shared" si="439"/>
        <v>100</v>
      </c>
      <c r="EK103" s="242">
        <f>IF(details!BD103="","",details!BD103)</f>
        <v>70</v>
      </c>
      <c r="EL103" s="242">
        <f>IF(details!BE103="","",details!BE103)</f>
        <v>30</v>
      </c>
      <c r="EM103" s="151">
        <f t="shared" si="440"/>
        <v>100</v>
      </c>
      <c r="EN103" s="151">
        <f t="shared" si="441"/>
        <v>150</v>
      </c>
      <c r="EO103" s="151">
        <f t="shared" si="442"/>
        <v>50</v>
      </c>
      <c r="EP103" s="304">
        <f t="shared" si="443"/>
        <v>200</v>
      </c>
      <c r="EQ103" s="263">
        <f t="shared" si="444"/>
        <v>0</v>
      </c>
      <c r="ER103" s="310">
        <f t="shared" si="445"/>
        <v>0</v>
      </c>
      <c r="ES103" s="61">
        <f t="shared" si="446"/>
        <v>70</v>
      </c>
      <c r="ET103" s="61">
        <f t="shared" si="447"/>
        <v>30</v>
      </c>
      <c r="EU103" s="61">
        <f t="shared" si="448"/>
        <v>20</v>
      </c>
      <c r="EV103" s="61">
        <f t="shared" si="449"/>
        <v>150</v>
      </c>
      <c r="EW103" s="61">
        <f t="shared" si="450"/>
        <v>50</v>
      </c>
      <c r="EX103" s="263">
        <f t="shared" si="451"/>
        <v>200</v>
      </c>
      <c r="EY103" s="310"/>
      <c r="EZ103" s="61" t="str">
        <f t="shared" si="452"/>
        <v>P</v>
      </c>
      <c r="FA103" s="61" t="str">
        <f t="shared" si="453"/>
        <v>P</v>
      </c>
      <c r="FB103" s="310" t="str">
        <f t="shared" si="454"/>
        <v>I</v>
      </c>
      <c r="FC103" s="242">
        <f>IF(details!BF103="","",details!BF103)</f>
        <v>10</v>
      </c>
      <c r="FD103" s="242">
        <f>IF(details!BG103="","",details!BG103)</f>
        <v>10</v>
      </c>
      <c r="FE103" s="242">
        <f>IF(details!BH103="","",details!BH103)</f>
        <v>10</v>
      </c>
      <c r="FF103" s="151">
        <f t="shared" si="455"/>
        <v>30</v>
      </c>
      <c r="FG103" s="242">
        <f>IF(details!BI103="","",details!BI103)</f>
        <v>70</v>
      </c>
      <c r="FH103" s="151">
        <f t="shared" si="456"/>
        <v>100</v>
      </c>
      <c r="FI103" s="242">
        <f>IF(details!BJ103="","",details!BJ103)</f>
        <v>100</v>
      </c>
      <c r="FJ103" s="298">
        <f t="shared" si="457"/>
        <v>200</v>
      </c>
      <c r="FK103" s="310">
        <f t="shared" si="458"/>
        <v>0</v>
      </c>
      <c r="FL103" s="310">
        <f t="shared" si="459"/>
        <v>0</v>
      </c>
      <c r="FM103" s="61">
        <f t="shared" si="460"/>
        <v>200</v>
      </c>
      <c r="FN103" s="310" t="str">
        <f t="shared" si="461"/>
        <v/>
      </c>
      <c r="FO103" s="310" t="str">
        <f t="shared" si="330"/>
        <v>A</v>
      </c>
      <c r="FP103" s="242">
        <f>IF(details!BK103="","",details!BK103)</f>
        <v>30</v>
      </c>
      <c r="FQ103" s="242">
        <f>IF(details!BL103="","",details!BL103)</f>
        <v>30</v>
      </c>
      <c r="FR103" s="242">
        <f>IF(details!BM103="","",details!BM103)</f>
        <v>40</v>
      </c>
      <c r="FS103" s="298">
        <f t="shared" si="462"/>
        <v>100</v>
      </c>
      <c r="FT103" s="310">
        <f t="shared" si="463"/>
        <v>0</v>
      </c>
      <c r="FU103" s="310">
        <f t="shared" si="464"/>
        <v>0</v>
      </c>
      <c r="FV103" s="61">
        <f t="shared" si="465"/>
        <v>100</v>
      </c>
      <c r="FW103" s="310" t="str">
        <f t="shared" si="466"/>
        <v/>
      </c>
      <c r="FX103" s="310" t="str">
        <f t="shared" si="331"/>
        <v>A</v>
      </c>
      <c r="FY103" s="310" t="str">
        <f t="shared" si="332"/>
        <v>D</v>
      </c>
      <c r="FZ103" s="310" t="str">
        <f t="shared" si="333"/>
        <v>D</v>
      </c>
      <c r="GA103" s="310" t="str">
        <f t="shared" si="334"/>
        <v>D</v>
      </c>
      <c r="GB103" s="310" t="str">
        <f t="shared" si="335"/>
        <v>D</v>
      </c>
      <c r="GC103" s="310" t="str">
        <f t="shared" si="336"/>
        <v>S</v>
      </c>
      <c r="GD103" s="310">
        <f t="shared" si="467"/>
        <v>0</v>
      </c>
      <c r="GE103" s="310">
        <f t="shared" si="468"/>
        <v>1</v>
      </c>
      <c r="GF103" s="310">
        <f t="shared" si="469"/>
        <v>0</v>
      </c>
      <c r="GG103" s="310">
        <f t="shared" si="470"/>
        <v>0</v>
      </c>
      <c r="GH103" s="310">
        <f t="shared" si="471"/>
        <v>0</v>
      </c>
      <c r="GI103" s="310" t="str">
        <f t="shared" si="472"/>
        <v/>
      </c>
      <c r="GJ103" s="69" t="str">
        <f t="shared" si="337"/>
        <v>SUPPL.</v>
      </c>
      <c r="GK103" s="63">
        <f>IF(details!CC103="","",details!CC103)</f>
        <v>34</v>
      </c>
      <c r="GL103" s="64" t="str">
        <f>IF(details!CD103="","",details!CD103)</f>
        <v/>
      </c>
      <c r="GM103" s="63">
        <f>IF(details!CK103="","",details!CK103)</f>
        <v>24</v>
      </c>
      <c r="GN103" s="64" t="str">
        <f>IF(details!CL103="","",details!CL103)</f>
        <v/>
      </c>
      <c r="GO103" s="63" t="str">
        <f>IF(details!CS103="","",details!CS103)</f>
        <v/>
      </c>
      <c r="GP103" s="64">
        <f>IF(details!CT103="","",details!CT103)</f>
        <v>130</v>
      </c>
      <c r="GQ103" s="63" t="str">
        <f>IF(details!DA103="","",details!DA103)</f>
        <v/>
      </c>
      <c r="GR103" s="64">
        <f>IF(details!DB103="","",details!DB103)</f>
        <v>264</v>
      </c>
      <c r="GS103" s="63" t="str">
        <f>IF(details!DI103="","",details!DI103)</f>
        <v/>
      </c>
      <c r="GT103" s="64">
        <f>IF(details!DJ103="","",details!DJ103)</f>
        <v>362</v>
      </c>
      <c r="GU103" s="274" t="str">
        <f t="shared" si="477"/>
        <v/>
      </c>
      <c r="GV103" s="242" t="str">
        <f t="shared" si="338"/>
        <v>D</v>
      </c>
      <c r="GW103" s="242" t="str">
        <f t="shared" si="473"/>
        <v/>
      </c>
      <c r="GX103" s="353" t="str">
        <f t="shared" si="339"/>
        <v/>
      </c>
      <c r="GY103" s="242" t="str">
        <f t="shared" si="340"/>
        <v>D</v>
      </c>
      <c r="GZ103" s="72" t="str">
        <f t="shared" si="474"/>
        <v/>
      </c>
      <c r="HA103" s="353" t="str">
        <f t="shared" si="341"/>
        <v/>
      </c>
      <c r="HB103" s="73" t="str">
        <f t="shared" si="342"/>
        <v>D</v>
      </c>
      <c r="HC103" s="242" t="str">
        <f t="shared" si="343"/>
        <v/>
      </c>
      <c r="HD103" s="242" t="str">
        <f t="shared" si="344"/>
        <v>D</v>
      </c>
      <c r="HE103" s="242" t="str">
        <f t="shared" si="345"/>
        <v/>
      </c>
      <c r="HF103" s="295" t="str">
        <f t="shared" si="346"/>
        <v/>
      </c>
      <c r="HG103" s="354" t="str">
        <f t="shared" si="347"/>
        <v/>
      </c>
      <c r="HH103" s="302" t="str">
        <f t="shared" si="348"/>
        <v/>
      </c>
      <c r="HI103" s="242" t="str">
        <f t="shared" si="349"/>
        <v/>
      </c>
      <c r="HJ103" s="242" t="str">
        <f t="shared" si="350"/>
        <v/>
      </c>
      <c r="HK103" s="242" t="str">
        <f t="shared" si="351"/>
        <v/>
      </c>
      <c r="HL103" s="353" t="str">
        <f t="shared" si="352"/>
        <v/>
      </c>
      <c r="HM103" s="73" t="str">
        <f t="shared" si="353"/>
        <v>D</v>
      </c>
      <c r="HN103" s="242" t="str">
        <f t="shared" si="354"/>
        <v/>
      </c>
      <c r="HO103" s="242" t="str">
        <f t="shared" si="355"/>
        <v>D</v>
      </c>
      <c r="HP103" s="242" t="str">
        <f t="shared" si="356"/>
        <v/>
      </c>
      <c r="HQ103" s="242" t="str">
        <f t="shared" si="357"/>
        <v/>
      </c>
      <c r="HR103" s="354" t="str">
        <f t="shared" si="358"/>
        <v/>
      </c>
      <c r="HS103" s="302" t="str">
        <f t="shared" si="359"/>
        <v/>
      </c>
      <c r="HT103" s="242" t="str">
        <f t="shared" si="360"/>
        <v/>
      </c>
      <c r="HU103" s="242" t="str">
        <f t="shared" si="361"/>
        <v/>
      </c>
      <c r="HV103" s="242" t="str">
        <f t="shared" si="362"/>
        <v/>
      </c>
      <c r="HW103" s="353" t="str">
        <f t="shared" si="363"/>
        <v/>
      </c>
      <c r="HX103" s="73" t="str">
        <f t="shared" si="364"/>
        <v>S</v>
      </c>
      <c r="HY103" s="242" t="str">
        <f t="shared" si="365"/>
        <v/>
      </c>
      <c r="HZ103" s="242" t="str">
        <f t="shared" si="366"/>
        <v>S</v>
      </c>
      <c r="IA103" s="242" t="str">
        <f t="shared" si="367"/>
        <v/>
      </c>
      <c r="IB103" s="242" t="str">
        <f t="shared" si="368"/>
        <v/>
      </c>
      <c r="IC103" s="242" t="str">
        <f t="shared" si="369"/>
        <v/>
      </c>
      <c r="ID103" s="242" t="str">
        <f t="shared" si="370"/>
        <v/>
      </c>
      <c r="IE103" s="242" t="str">
        <f t="shared" si="371"/>
        <v/>
      </c>
      <c r="IF103" s="242" t="str">
        <f t="shared" si="372"/>
        <v/>
      </c>
      <c r="IG103" s="242" t="str">
        <f t="shared" si="373"/>
        <v/>
      </c>
      <c r="IH103" s="353" t="str">
        <f t="shared" si="374"/>
        <v/>
      </c>
      <c r="II103" s="242" t="str">
        <f t="shared" si="375"/>
        <v>A</v>
      </c>
      <c r="IJ103" s="242" t="str">
        <f t="shared" si="376"/>
        <v>A</v>
      </c>
      <c r="IK103" s="242" t="str">
        <f t="shared" si="377"/>
        <v xml:space="preserve">    </v>
      </c>
      <c r="IL103" s="242" t="str">
        <f t="shared" si="378"/>
        <v xml:space="preserve">    MATHEMATICS</v>
      </c>
      <c r="IM103" s="242" t="str">
        <f t="shared" si="379"/>
        <v xml:space="preserve">    </v>
      </c>
      <c r="IN103" s="242" t="str">
        <f t="shared" si="380"/>
        <v xml:space="preserve">        </v>
      </c>
      <c r="IO103" s="242" t="str">
        <f t="shared" si="381"/>
        <v xml:space="preserve">HINDI COMPULSORY  PHYSICS CHEMISTRY </v>
      </c>
      <c r="IP103" s="242" t="str">
        <f t="shared" si="382"/>
        <v>SUPPL.</v>
      </c>
      <c r="IQ103" s="62">
        <f t="shared" si="475"/>
        <v>898</v>
      </c>
      <c r="IR103" s="68">
        <f t="shared" si="383"/>
        <v>89.8</v>
      </c>
      <c r="IS103" s="242" t="str">
        <f t="shared" si="384"/>
        <v/>
      </c>
      <c r="IT103" s="70" t="str">
        <f t="shared" si="385"/>
        <v/>
      </c>
      <c r="IU103" s="71" t="str" cm="1">
        <f t="array" ref="IU103">IF(IT103="","",SUMPRODUCT((IT103&lt;IT$9:IT$108)/COUNTIF(IT$9:IT$108,IT$9:IT$108)))</f>
        <v/>
      </c>
      <c r="IV103" s="242" t="str">
        <f>IF(OR(IP103="SUPPL.",IP103="RE-EXAM."),'result subject-wise'!AR103,IP103)</f>
        <v/>
      </c>
      <c r="IW103" s="355" t="str">
        <f t="shared" si="386"/>
        <v/>
      </c>
      <c r="IX103" s="356">
        <f t="shared" si="387"/>
        <v>89.8</v>
      </c>
      <c r="IY103" s="242" t="str">
        <f t="shared" si="388"/>
        <v/>
      </c>
      <c r="IZ103" s="240"/>
      <c r="JA103" s="276" t="str">
        <f t="shared" si="476"/>
        <v/>
      </c>
      <c r="JB103" s="357" t="str">
        <f>'full report'!Y2649</f>
        <v/>
      </c>
      <c r="JC103" s="352"/>
      <c r="JD103"/>
    </row>
    <row r="104" spans="1:294" s="276" customFormat="1" ht="13" customHeight="1">
      <c r="A104" s="313" t="str">
        <f>IF(details!A104="","",details!A104)</f>
        <v/>
      </c>
      <c r="B104" s="55" t="str">
        <f>IF(details!B104="","",details!B104)</f>
        <v/>
      </c>
      <c r="C104" s="55" t="str">
        <f>IF(details!C104="","",details!C104)</f>
        <v/>
      </c>
      <c r="D104" s="55" t="str">
        <f>IF(details!D104="","",details!D104)</f>
        <v/>
      </c>
      <c r="E104" s="300">
        <f>IF(details!E104="","",details!E104)</f>
        <v>11196</v>
      </c>
      <c r="F104" s="66" t="str">
        <f>IF(details!F104="","",details!F104)</f>
        <v/>
      </c>
      <c r="G104" s="77" t="str">
        <f>IF(details!G104="","",details!G104)</f>
        <v>A 096</v>
      </c>
      <c r="H104" s="77" t="str">
        <f>IF(details!H104="","",details!H104)</f>
        <v>B 096</v>
      </c>
      <c r="I104" s="77" t="str">
        <f>IF(details!I104="","",details!I104)</f>
        <v>C 096</v>
      </c>
      <c r="J104" s="242">
        <f>IF(details!J104="","",details!J104)</f>
        <v>10</v>
      </c>
      <c r="K104" s="242">
        <f>IF(details!K104="","",details!K104)</f>
        <v>10</v>
      </c>
      <c r="L104" s="242">
        <f>IF(details!L104="","",details!L104)</f>
        <v>8</v>
      </c>
      <c r="M104" s="151">
        <f t="shared" si="389"/>
        <v>28</v>
      </c>
      <c r="N104" s="479">
        <f>IF(details!M104="","",details!M104)</f>
        <v>2</v>
      </c>
      <c r="O104" s="242">
        <f>IF(details!N104="","",details!N104)</f>
        <v>70</v>
      </c>
      <c r="P104" s="151">
        <f t="shared" si="390"/>
        <v>100</v>
      </c>
      <c r="Q104" s="242">
        <f>IF(details!O104="","",details!O104)</f>
        <v>100</v>
      </c>
      <c r="R104" s="298">
        <f t="shared" si="391"/>
        <v>200</v>
      </c>
      <c r="S104" s="310">
        <f t="shared" si="392"/>
        <v>0</v>
      </c>
      <c r="T104" s="61">
        <f t="shared" si="314"/>
        <v>200</v>
      </c>
      <c r="U104" s="310" t="str">
        <f t="shared" si="324"/>
        <v/>
      </c>
      <c r="V104" s="310" t="str">
        <f t="shared" si="315"/>
        <v>P</v>
      </c>
      <c r="W104" s="310" t="str">
        <f t="shared" si="325"/>
        <v>D</v>
      </c>
      <c r="X104" s="242">
        <f>IF(details!P104="","",details!P104)</f>
        <v>10</v>
      </c>
      <c r="Y104" s="242">
        <f>IF(details!Q104="","",details!Q104)</f>
        <v>10</v>
      </c>
      <c r="Z104" s="242">
        <f>IF(details!R104="","",details!R104)</f>
        <v>8</v>
      </c>
      <c r="AA104" s="151">
        <f t="shared" si="393"/>
        <v>28</v>
      </c>
      <c r="AB104" s="479">
        <f>IF(details!S104="","",details!S104)</f>
        <v>2</v>
      </c>
      <c r="AC104" s="242">
        <f>IF(details!T104="","",details!T104)</f>
        <v>70</v>
      </c>
      <c r="AD104" s="151">
        <f t="shared" si="394"/>
        <v>100</v>
      </c>
      <c r="AE104" s="242">
        <f>IF(details!U104="","",details!U104)</f>
        <v>100</v>
      </c>
      <c r="AF104" s="298">
        <f t="shared" si="395"/>
        <v>200</v>
      </c>
      <c r="AG104" s="310">
        <f t="shared" si="396"/>
        <v>0</v>
      </c>
      <c r="AH104" s="61">
        <f t="shared" si="316"/>
        <v>200</v>
      </c>
      <c r="AI104" s="310" t="str">
        <f t="shared" si="326"/>
        <v/>
      </c>
      <c r="AJ104" s="310" t="str">
        <f t="shared" si="397"/>
        <v>P</v>
      </c>
      <c r="AK104" s="310" t="str">
        <f t="shared" si="398"/>
        <v>D</v>
      </c>
      <c r="AL104" s="242" t="str">
        <f>IF(details!V104="","",details!V104)</f>
        <v>b</v>
      </c>
      <c r="AM104" s="83" t="str">
        <f t="shared" si="399"/>
        <v>PHYSICS</v>
      </c>
      <c r="AN104" s="242">
        <f>IF(details!W104="","",details!W104)</f>
        <v>10</v>
      </c>
      <c r="AO104" s="242">
        <f>IF(details!X104="","",details!X104)</f>
        <v>10</v>
      </c>
      <c r="AP104" s="242">
        <f>IF(details!Y104="","",details!Y104)</f>
        <v>9</v>
      </c>
      <c r="AQ104" s="151">
        <f t="shared" si="400"/>
        <v>29</v>
      </c>
      <c r="AR104" s="479">
        <f>IF(details!Z104="","",details!Z104)</f>
        <v>1</v>
      </c>
      <c r="AS104" s="242">
        <f>IF(details!AA104="","",details!AA104)</f>
        <v>30</v>
      </c>
      <c r="AT104" s="242">
        <f>IF(details!AB104="","",details!AB104)</f>
        <v>20</v>
      </c>
      <c r="AU104" s="151">
        <f t="shared" si="401"/>
        <v>50</v>
      </c>
      <c r="AV104" s="482">
        <f t="shared" si="317"/>
        <v>60</v>
      </c>
      <c r="AW104" s="482">
        <f t="shared" si="318"/>
        <v>80</v>
      </c>
      <c r="AX104" s="242">
        <f>IF(details!AC104="","",details!AC104)</f>
        <v>70</v>
      </c>
      <c r="AY104" s="242">
        <f>IF(details!AD104="","",details!AD104)</f>
        <v>30</v>
      </c>
      <c r="AZ104" s="151">
        <f t="shared" si="402"/>
        <v>100</v>
      </c>
      <c r="BA104" s="151">
        <f t="shared" si="403"/>
        <v>130</v>
      </c>
      <c r="BB104" s="151">
        <f t="shared" si="404"/>
        <v>50</v>
      </c>
      <c r="BC104" s="304">
        <f t="shared" si="405"/>
        <v>180</v>
      </c>
      <c r="BD104" s="263">
        <f t="shared" si="319"/>
        <v>0</v>
      </c>
      <c r="BE104" s="310">
        <f t="shared" si="320"/>
        <v>0</v>
      </c>
      <c r="BF104" s="61">
        <f t="shared" si="478"/>
        <v>70</v>
      </c>
      <c r="BG104" s="61">
        <f t="shared" si="406"/>
        <v>30</v>
      </c>
      <c r="BH104" s="61">
        <f t="shared" si="407"/>
        <v>20</v>
      </c>
      <c r="BI104" s="61">
        <f t="shared" si="479"/>
        <v>150</v>
      </c>
      <c r="BJ104" s="61">
        <f t="shared" si="480"/>
        <v>50</v>
      </c>
      <c r="BK104" s="263">
        <f t="shared" si="481"/>
        <v>200</v>
      </c>
      <c r="BL104" s="310" t="str">
        <f t="shared" si="482"/>
        <v/>
      </c>
      <c r="BM104" s="61" t="str">
        <f t="shared" si="483"/>
        <v>P</v>
      </c>
      <c r="BN104" s="61" t="str">
        <f t="shared" si="484"/>
        <v>P</v>
      </c>
      <c r="BO104" s="310" t="str">
        <f t="shared" si="485"/>
        <v>D</v>
      </c>
      <c r="BP104" s="242" t="str">
        <f>IF(details!AE104="","",details!AE104)</f>
        <v>b</v>
      </c>
      <c r="BQ104" s="83" t="str">
        <f t="shared" si="408"/>
        <v>CHEMISTRY</v>
      </c>
      <c r="BR104" s="242">
        <f>IF(details!AF104="","",details!AF104)</f>
        <v>10</v>
      </c>
      <c r="BS104" s="242">
        <f>IF(details!AG104="","",details!AG104)</f>
        <v>10</v>
      </c>
      <c r="BT104" s="242">
        <f>IF(details!AH104="","",details!AH104)</f>
        <v>9</v>
      </c>
      <c r="BU104" s="151">
        <f t="shared" si="409"/>
        <v>29</v>
      </c>
      <c r="BV104" s="479">
        <f>IF(details!AI104="","",details!AI104)</f>
        <v>1</v>
      </c>
      <c r="BW104" s="242">
        <f>IF(details!AJ104="","",details!AJ104)</f>
        <v>50</v>
      </c>
      <c r="BX104" s="242">
        <f>IF(details!AK104="","",details!AK104)</f>
        <v>20</v>
      </c>
      <c r="BY104" s="151">
        <f t="shared" si="410"/>
        <v>70</v>
      </c>
      <c r="BZ104" s="482">
        <f t="shared" si="411"/>
        <v>80</v>
      </c>
      <c r="CA104" s="482">
        <f t="shared" si="412"/>
        <v>100</v>
      </c>
      <c r="CB104" s="242">
        <f>IF(details!AL104="","",details!AL104)</f>
        <v>70</v>
      </c>
      <c r="CC104" s="242">
        <f>IF(details!AM104="","",details!AM104)</f>
        <v>30</v>
      </c>
      <c r="CD104" s="151">
        <f t="shared" si="413"/>
        <v>100</v>
      </c>
      <c r="CE104" s="151">
        <f t="shared" si="414"/>
        <v>150</v>
      </c>
      <c r="CF104" s="151">
        <f t="shared" si="415"/>
        <v>50</v>
      </c>
      <c r="CG104" s="304">
        <f t="shared" si="327"/>
        <v>200</v>
      </c>
      <c r="CH104" s="263">
        <f t="shared" si="486"/>
        <v>0</v>
      </c>
      <c r="CI104" s="310">
        <f t="shared" si="487"/>
        <v>0</v>
      </c>
      <c r="CJ104" s="61">
        <f t="shared" si="488"/>
        <v>70</v>
      </c>
      <c r="CK104" s="61">
        <f t="shared" si="328"/>
        <v>30</v>
      </c>
      <c r="CL104" s="61">
        <f t="shared" si="416"/>
        <v>20</v>
      </c>
      <c r="CM104" s="61">
        <f t="shared" si="489"/>
        <v>150</v>
      </c>
      <c r="CN104" s="61">
        <f t="shared" si="490"/>
        <v>50</v>
      </c>
      <c r="CO104" s="263">
        <f t="shared" si="491"/>
        <v>200</v>
      </c>
      <c r="CP104" s="310" t="str">
        <f t="shared" si="492"/>
        <v/>
      </c>
      <c r="CQ104" s="61" t="str">
        <f t="shared" si="493"/>
        <v>P</v>
      </c>
      <c r="CR104" s="61" t="str">
        <f t="shared" si="494"/>
        <v>P</v>
      </c>
      <c r="CS104" s="310" t="str">
        <f t="shared" si="321"/>
        <v>D</v>
      </c>
      <c r="CT104" s="242" t="str">
        <f>IF(details!AN104="","",details!AN104)</f>
        <v>b</v>
      </c>
      <c r="CU104" s="83" t="str">
        <f t="shared" si="417"/>
        <v>MATHEMATICS</v>
      </c>
      <c r="CV104" s="242">
        <f>IF(details!AO104="","",details!AO104)</f>
        <v>10</v>
      </c>
      <c r="CW104" s="242">
        <f>IF(details!AP104="","",details!AP104)</f>
        <v>10</v>
      </c>
      <c r="CX104" s="242">
        <f>IF(details!AQ104="","",details!AQ104)</f>
        <v>9</v>
      </c>
      <c r="CY104" s="151">
        <f t="shared" si="418"/>
        <v>29</v>
      </c>
      <c r="CZ104" s="479">
        <f>IF(details!AR104="","",details!AR104)</f>
        <v>1</v>
      </c>
      <c r="DA104" s="242">
        <f>IF(details!AS104="","",details!AS104)</f>
        <v>70</v>
      </c>
      <c r="DB104" s="242" t="str">
        <f>IF(details!AT104="","",details!AT104)</f>
        <v/>
      </c>
      <c r="DC104" s="151">
        <f t="shared" si="419"/>
        <v>70</v>
      </c>
      <c r="DD104" s="482">
        <f t="shared" si="420"/>
        <v>100</v>
      </c>
      <c r="DE104" s="482">
        <f t="shared" si="421"/>
        <v>100</v>
      </c>
      <c r="DF104" s="242">
        <f>IF(details!AU104="","",details!AU104)</f>
        <v>18</v>
      </c>
      <c r="DG104" s="242" t="str">
        <f>IF(details!AV104="","",details!AV104)</f>
        <v/>
      </c>
      <c r="DH104" s="151">
        <f t="shared" si="422"/>
        <v>18</v>
      </c>
      <c r="DI104" s="151">
        <f t="shared" si="423"/>
        <v>118</v>
      </c>
      <c r="DJ104" s="151" t="str">
        <f t="shared" si="424"/>
        <v/>
      </c>
      <c r="DK104" s="304">
        <f t="shared" si="425"/>
        <v>118</v>
      </c>
      <c r="DL104" s="263">
        <f t="shared" si="426"/>
        <v>0</v>
      </c>
      <c r="DM104" s="310" t="str">
        <f t="shared" si="427"/>
        <v/>
      </c>
      <c r="DN104" s="61">
        <f t="shared" si="428"/>
        <v>100</v>
      </c>
      <c r="DO104" s="61" t="str">
        <f t="shared" si="322"/>
        <v/>
      </c>
      <c r="DP104" s="61" t="str">
        <f t="shared" si="323"/>
        <v/>
      </c>
      <c r="DQ104" s="61">
        <f t="shared" si="429"/>
        <v>200</v>
      </c>
      <c r="DR104" s="61" t="str">
        <f t="shared" si="430"/>
        <v/>
      </c>
      <c r="DS104" s="263">
        <f t="shared" si="329"/>
        <v>200</v>
      </c>
      <c r="DT104" s="310" t="str">
        <f t="shared" si="431"/>
        <v/>
      </c>
      <c r="DU104" s="61" t="str">
        <f t="shared" si="432"/>
        <v>S</v>
      </c>
      <c r="DV104" s="61" t="str">
        <f t="shared" si="433"/>
        <v/>
      </c>
      <c r="DW104" s="310" t="str">
        <f t="shared" si="434"/>
        <v>S</v>
      </c>
      <c r="DX104" s="61">
        <f t="shared" si="495"/>
        <v>0</v>
      </c>
      <c r="DY104" s="242" t="str">
        <f>IF(details!AW104="","",details!AW104)</f>
        <v>a</v>
      </c>
      <c r="DZ104" s="83" t="str">
        <f t="shared" si="435"/>
        <v>BIOLOGY</v>
      </c>
      <c r="EA104" s="242">
        <f>IF(details!AX104="","",details!AX104)</f>
        <v>10</v>
      </c>
      <c r="EB104" s="242">
        <f>IF(details!AY104="","",details!AY104)</f>
        <v>10</v>
      </c>
      <c r="EC104" s="242">
        <f>IF(details!AZ104="","",details!AZ104)</f>
        <v>10</v>
      </c>
      <c r="ED104" s="151">
        <f t="shared" si="436"/>
        <v>30</v>
      </c>
      <c r="EE104" s="242" t="str">
        <f>IF(details!BA104="","",details!BA104)</f>
        <v/>
      </c>
      <c r="EF104" s="242">
        <f>IF(details!BB104="","",details!BB104)</f>
        <v>50</v>
      </c>
      <c r="EG104" s="242">
        <f>IF(details!BC104="","",details!BC104)</f>
        <v>20</v>
      </c>
      <c r="EH104" s="151">
        <f t="shared" si="437"/>
        <v>70</v>
      </c>
      <c r="EI104" s="482">
        <f t="shared" si="438"/>
        <v>80</v>
      </c>
      <c r="EJ104" s="482">
        <f t="shared" si="439"/>
        <v>100</v>
      </c>
      <c r="EK104" s="242">
        <f>IF(details!BD104="","",details!BD104)</f>
        <v>70</v>
      </c>
      <c r="EL104" s="242">
        <f>IF(details!BE104="","",details!BE104)</f>
        <v>30</v>
      </c>
      <c r="EM104" s="151">
        <f t="shared" si="440"/>
        <v>100</v>
      </c>
      <c r="EN104" s="151">
        <f t="shared" si="441"/>
        <v>150</v>
      </c>
      <c r="EO104" s="151">
        <f t="shared" si="442"/>
        <v>50</v>
      </c>
      <c r="EP104" s="304">
        <f t="shared" si="443"/>
        <v>200</v>
      </c>
      <c r="EQ104" s="263">
        <f t="shared" si="444"/>
        <v>0</v>
      </c>
      <c r="ER104" s="310">
        <f t="shared" si="445"/>
        <v>0</v>
      </c>
      <c r="ES104" s="61">
        <f t="shared" si="446"/>
        <v>70</v>
      </c>
      <c r="ET104" s="61">
        <f t="shared" si="447"/>
        <v>30</v>
      </c>
      <c r="EU104" s="61">
        <f t="shared" si="448"/>
        <v>20</v>
      </c>
      <c r="EV104" s="61">
        <f t="shared" si="449"/>
        <v>150</v>
      </c>
      <c r="EW104" s="61">
        <f t="shared" si="450"/>
        <v>50</v>
      </c>
      <c r="EX104" s="263">
        <f t="shared" si="451"/>
        <v>200</v>
      </c>
      <c r="EY104" s="310"/>
      <c r="EZ104" s="61" t="str">
        <f t="shared" si="452"/>
        <v>P</v>
      </c>
      <c r="FA104" s="61" t="str">
        <f t="shared" si="453"/>
        <v>P</v>
      </c>
      <c r="FB104" s="310" t="str">
        <f t="shared" si="454"/>
        <v>I</v>
      </c>
      <c r="FC104" s="242">
        <f>IF(details!BF104="","",details!BF104)</f>
        <v>10</v>
      </c>
      <c r="FD104" s="242">
        <f>IF(details!BG104="","",details!BG104)</f>
        <v>10</v>
      </c>
      <c r="FE104" s="242">
        <f>IF(details!BH104="","",details!BH104)</f>
        <v>10</v>
      </c>
      <c r="FF104" s="151">
        <f t="shared" si="455"/>
        <v>30</v>
      </c>
      <c r="FG104" s="242">
        <f>IF(details!BI104="","",details!BI104)</f>
        <v>70</v>
      </c>
      <c r="FH104" s="151">
        <f t="shared" si="456"/>
        <v>100</v>
      </c>
      <c r="FI104" s="242">
        <f>IF(details!BJ104="","",details!BJ104)</f>
        <v>100</v>
      </c>
      <c r="FJ104" s="298">
        <f t="shared" si="457"/>
        <v>200</v>
      </c>
      <c r="FK104" s="310">
        <f t="shared" si="458"/>
        <v>0</v>
      </c>
      <c r="FL104" s="310">
        <f t="shared" si="459"/>
        <v>0</v>
      </c>
      <c r="FM104" s="61">
        <f t="shared" si="460"/>
        <v>200</v>
      </c>
      <c r="FN104" s="310" t="str">
        <f t="shared" si="461"/>
        <v/>
      </c>
      <c r="FO104" s="310" t="str">
        <f t="shared" si="330"/>
        <v>A</v>
      </c>
      <c r="FP104" s="242">
        <f>IF(details!BK104="","",details!BK104)</f>
        <v>30</v>
      </c>
      <c r="FQ104" s="242">
        <f>IF(details!BL104="","",details!BL104)</f>
        <v>30</v>
      </c>
      <c r="FR104" s="242">
        <f>IF(details!BM104="","",details!BM104)</f>
        <v>40</v>
      </c>
      <c r="FS104" s="298">
        <f t="shared" si="462"/>
        <v>100</v>
      </c>
      <c r="FT104" s="310">
        <f t="shared" si="463"/>
        <v>0</v>
      </c>
      <c r="FU104" s="310">
        <f t="shared" si="464"/>
        <v>0</v>
      </c>
      <c r="FV104" s="61">
        <f t="shared" si="465"/>
        <v>100</v>
      </c>
      <c r="FW104" s="310" t="str">
        <f t="shared" si="466"/>
        <v/>
      </c>
      <c r="FX104" s="310" t="str">
        <f t="shared" si="331"/>
        <v>A</v>
      </c>
      <c r="FY104" s="310" t="str">
        <f t="shared" si="332"/>
        <v>D</v>
      </c>
      <c r="FZ104" s="310" t="str">
        <f t="shared" si="333"/>
        <v>D</v>
      </c>
      <c r="GA104" s="310" t="str">
        <f t="shared" si="334"/>
        <v>D</v>
      </c>
      <c r="GB104" s="310" t="str">
        <f t="shared" si="335"/>
        <v>D</v>
      </c>
      <c r="GC104" s="310" t="str">
        <f t="shared" si="336"/>
        <v>S</v>
      </c>
      <c r="GD104" s="310">
        <f t="shared" si="467"/>
        <v>0</v>
      </c>
      <c r="GE104" s="310">
        <f t="shared" si="468"/>
        <v>1</v>
      </c>
      <c r="GF104" s="310">
        <f t="shared" si="469"/>
        <v>0</v>
      </c>
      <c r="GG104" s="310">
        <f t="shared" si="470"/>
        <v>0</v>
      </c>
      <c r="GH104" s="310">
        <f t="shared" si="471"/>
        <v>0</v>
      </c>
      <c r="GI104" s="310" t="str">
        <f t="shared" si="472"/>
        <v/>
      </c>
      <c r="GJ104" s="69" t="str">
        <f t="shared" si="337"/>
        <v>SUPPL.</v>
      </c>
      <c r="GK104" s="63">
        <f>IF(details!CC104="","",details!CC104)</f>
        <v>34</v>
      </c>
      <c r="GL104" s="64" t="str">
        <f>IF(details!CD104="","",details!CD104)</f>
        <v/>
      </c>
      <c r="GM104" s="63">
        <f>IF(details!CK104="","",details!CK104)</f>
        <v>24</v>
      </c>
      <c r="GN104" s="64" t="str">
        <f>IF(details!CL104="","",details!CL104)</f>
        <v/>
      </c>
      <c r="GO104" s="63" t="str">
        <f>IF(details!CS104="","",details!CS104)</f>
        <v/>
      </c>
      <c r="GP104" s="64">
        <f>IF(details!CT104="","",details!CT104)</f>
        <v>130</v>
      </c>
      <c r="GQ104" s="63" t="str">
        <f>IF(details!DA104="","",details!DA104)</f>
        <v/>
      </c>
      <c r="GR104" s="64">
        <f>IF(details!DB104="","",details!DB104)</f>
        <v>264</v>
      </c>
      <c r="GS104" s="63" t="str">
        <f>IF(details!DI104="","",details!DI104)</f>
        <v/>
      </c>
      <c r="GT104" s="64">
        <f>IF(details!DJ104="","",details!DJ104)</f>
        <v>362</v>
      </c>
      <c r="GU104" s="274" t="str">
        <f t="shared" si="477"/>
        <v/>
      </c>
      <c r="GV104" s="242" t="str">
        <f t="shared" si="338"/>
        <v>D</v>
      </c>
      <c r="GW104" s="242" t="str">
        <f t="shared" si="473"/>
        <v/>
      </c>
      <c r="GX104" s="353" t="str">
        <f t="shared" si="339"/>
        <v/>
      </c>
      <c r="GY104" s="242" t="str">
        <f t="shared" si="340"/>
        <v>D</v>
      </c>
      <c r="GZ104" s="72" t="str">
        <f t="shared" si="474"/>
        <v/>
      </c>
      <c r="HA104" s="353" t="str">
        <f t="shared" si="341"/>
        <v/>
      </c>
      <c r="HB104" s="73" t="str">
        <f t="shared" si="342"/>
        <v>D</v>
      </c>
      <c r="HC104" s="242" t="str">
        <f t="shared" si="343"/>
        <v/>
      </c>
      <c r="HD104" s="242" t="str">
        <f t="shared" si="344"/>
        <v>D</v>
      </c>
      <c r="HE104" s="242" t="str">
        <f t="shared" si="345"/>
        <v/>
      </c>
      <c r="HF104" s="295" t="str">
        <f t="shared" si="346"/>
        <v/>
      </c>
      <c r="HG104" s="354" t="str">
        <f t="shared" si="347"/>
        <v/>
      </c>
      <c r="HH104" s="302" t="str">
        <f t="shared" si="348"/>
        <v/>
      </c>
      <c r="HI104" s="242" t="str">
        <f t="shared" si="349"/>
        <v/>
      </c>
      <c r="HJ104" s="242" t="str">
        <f t="shared" si="350"/>
        <v/>
      </c>
      <c r="HK104" s="242" t="str">
        <f t="shared" si="351"/>
        <v/>
      </c>
      <c r="HL104" s="353" t="str">
        <f t="shared" si="352"/>
        <v/>
      </c>
      <c r="HM104" s="73" t="str">
        <f t="shared" si="353"/>
        <v>D</v>
      </c>
      <c r="HN104" s="242" t="str">
        <f t="shared" si="354"/>
        <v/>
      </c>
      <c r="HO104" s="242" t="str">
        <f t="shared" si="355"/>
        <v>D</v>
      </c>
      <c r="HP104" s="242" t="str">
        <f t="shared" si="356"/>
        <v/>
      </c>
      <c r="HQ104" s="242" t="str">
        <f t="shared" si="357"/>
        <v/>
      </c>
      <c r="HR104" s="354" t="str">
        <f t="shared" si="358"/>
        <v/>
      </c>
      <c r="HS104" s="302" t="str">
        <f t="shared" si="359"/>
        <v/>
      </c>
      <c r="HT104" s="242" t="str">
        <f t="shared" si="360"/>
        <v/>
      </c>
      <c r="HU104" s="242" t="str">
        <f t="shared" si="361"/>
        <v/>
      </c>
      <c r="HV104" s="242" t="str">
        <f t="shared" si="362"/>
        <v/>
      </c>
      <c r="HW104" s="353" t="str">
        <f t="shared" si="363"/>
        <v/>
      </c>
      <c r="HX104" s="73" t="str">
        <f t="shared" si="364"/>
        <v>S</v>
      </c>
      <c r="HY104" s="242" t="str">
        <f t="shared" si="365"/>
        <v/>
      </c>
      <c r="HZ104" s="242" t="str">
        <f t="shared" si="366"/>
        <v>S</v>
      </c>
      <c r="IA104" s="242" t="str">
        <f t="shared" si="367"/>
        <v/>
      </c>
      <c r="IB104" s="242" t="str">
        <f t="shared" si="368"/>
        <v/>
      </c>
      <c r="IC104" s="242" t="str">
        <f t="shared" si="369"/>
        <v/>
      </c>
      <c r="ID104" s="242" t="str">
        <f t="shared" si="370"/>
        <v/>
      </c>
      <c r="IE104" s="242" t="str">
        <f t="shared" si="371"/>
        <v/>
      </c>
      <c r="IF104" s="242" t="str">
        <f t="shared" si="372"/>
        <v/>
      </c>
      <c r="IG104" s="242" t="str">
        <f t="shared" si="373"/>
        <v/>
      </c>
      <c r="IH104" s="353" t="str">
        <f t="shared" si="374"/>
        <v/>
      </c>
      <c r="II104" s="242" t="str">
        <f t="shared" si="375"/>
        <v>A</v>
      </c>
      <c r="IJ104" s="242" t="str">
        <f t="shared" si="376"/>
        <v>A</v>
      </c>
      <c r="IK104" s="242" t="str">
        <f t="shared" si="377"/>
        <v xml:space="preserve">    </v>
      </c>
      <c r="IL104" s="242" t="str">
        <f t="shared" si="378"/>
        <v xml:space="preserve">    MATHEMATICS</v>
      </c>
      <c r="IM104" s="242" t="str">
        <f t="shared" si="379"/>
        <v xml:space="preserve">    </v>
      </c>
      <c r="IN104" s="242" t="str">
        <f t="shared" si="380"/>
        <v xml:space="preserve">        </v>
      </c>
      <c r="IO104" s="242" t="str">
        <f t="shared" si="381"/>
        <v xml:space="preserve">HINDI COMPULSORY  PHYSICS CHEMISTRY </v>
      </c>
      <c r="IP104" s="242" t="str">
        <f t="shared" si="382"/>
        <v>SUPPL.</v>
      </c>
      <c r="IQ104" s="62">
        <f t="shared" si="475"/>
        <v>898</v>
      </c>
      <c r="IR104" s="68">
        <f t="shared" si="383"/>
        <v>89.8</v>
      </c>
      <c r="IS104" s="242" t="str">
        <f t="shared" si="384"/>
        <v/>
      </c>
      <c r="IT104" s="70" t="str">
        <f t="shared" si="385"/>
        <v/>
      </c>
      <c r="IU104" s="71" t="str" cm="1">
        <f t="array" ref="IU104">IF(IT104="","",SUMPRODUCT((IT104&lt;IT$9:IT$108)/COUNTIF(IT$9:IT$108,IT$9:IT$108)))</f>
        <v/>
      </c>
      <c r="IV104" s="242" t="str">
        <f>IF(OR(IP104="SUPPL.",IP104="RE-EXAM."),'result subject-wise'!AR104,IP104)</f>
        <v/>
      </c>
      <c r="IW104" s="355" t="str">
        <f t="shared" si="386"/>
        <v/>
      </c>
      <c r="IX104" s="356">
        <f t="shared" si="387"/>
        <v>89.8</v>
      </c>
      <c r="IY104" s="242" t="str">
        <f t="shared" si="388"/>
        <v/>
      </c>
      <c r="IZ104" s="240"/>
      <c r="JA104" s="276" t="str">
        <f t="shared" si="476"/>
        <v/>
      </c>
      <c r="JB104" s="357" t="str">
        <f>'full report'!Y2677</f>
        <v/>
      </c>
      <c r="JC104" s="352"/>
      <c r="JD104"/>
    </row>
    <row r="105" spans="1:294" s="276" customFormat="1" ht="13" customHeight="1">
      <c r="A105" s="313" t="str">
        <f>IF(details!A105="","",details!A105)</f>
        <v/>
      </c>
      <c r="B105" s="55" t="str">
        <f>IF(details!B105="","",details!B105)</f>
        <v/>
      </c>
      <c r="C105" s="55" t="str">
        <f>IF(details!C105="","",details!C105)</f>
        <v/>
      </c>
      <c r="D105" s="55" t="str">
        <f>IF(details!D105="","",details!D105)</f>
        <v/>
      </c>
      <c r="E105" s="300">
        <f>IF(details!E105="","",details!E105)</f>
        <v>11197</v>
      </c>
      <c r="F105" s="66" t="str">
        <f>IF(details!F105="","",details!F105)</f>
        <v/>
      </c>
      <c r="G105" s="77" t="str">
        <f>IF(details!G105="","",details!G105)</f>
        <v>A 097</v>
      </c>
      <c r="H105" s="77" t="str">
        <f>IF(details!H105="","",details!H105)</f>
        <v>B 097</v>
      </c>
      <c r="I105" s="77" t="str">
        <f>IF(details!I105="","",details!I105)</f>
        <v>C 097</v>
      </c>
      <c r="J105" s="242">
        <f>IF(details!J105="","",details!J105)</f>
        <v>10</v>
      </c>
      <c r="K105" s="242">
        <f>IF(details!K105="","",details!K105)</f>
        <v>10</v>
      </c>
      <c r="L105" s="242">
        <f>IF(details!L105="","",details!L105)</f>
        <v>8</v>
      </c>
      <c r="M105" s="151">
        <f t="shared" si="389"/>
        <v>28</v>
      </c>
      <c r="N105" s="479">
        <f>IF(details!M105="","",details!M105)</f>
        <v>2</v>
      </c>
      <c r="O105" s="242">
        <f>IF(details!N105="","",details!N105)</f>
        <v>70</v>
      </c>
      <c r="P105" s="151">
        <f t="shared" si="390"/>
        <v>100</v>
      </c>
      <c r="Q105" s="242">
        <f>IF(details!O105="","",details!O105)</f>
        <v>100</v>
      </c>
      <c r="R105" s="298">
        <f t="shared" si="391"/>
        <v>200</v>
      </c>
      <c r="S105" s="310">
        <f t="shared" si="392"/>
        <v>0</v>
      </c>
      <c r="T105" s="61">
        <f t="shared" si="314"/>
        <v>200</v>
      </c>
      <c r="U105" s="310" t="str">
        <f t="shared" si="324"/>
        <v/>
      </c>
      <c r="V105" s="310" t="str">
        <f t="shared" si="315"/>
        <v>P</v>
      </c>
      <c r="W105" s="310" t="str">
        <f>IF(OR(V105="",V105=0,V105="S",V105="RE",V105="F",V105="AB"),V105,IF(R105&gt;=75%*T105,"D",IF(R105&gt;=60%*T105,"I",IF(R105&gt;=48%*T105,"II",IF(R105&gt;=36%*T105,"III",V105)))))</f>
        <v>D</v>
      </c>
      <c r="X105" s="242">
        <f>IF(details!P105="","",details!P105)</f>
        <v>10</v>
      </c>
      <c r="Y105" s="242">
        <f>IF(details!Q105="","",details!Q105)</f>
        <v>10</v>
      </c>
      <c r="Z105" s="242">
        <f>IF(details!R105="","",details!R105)</f>
        <v>8</v>
      </c>
      <c r="AA105" s="151">
        <f t="shared" si="393"/>
        <v>28</v>
      </c>
      <c r="AB105" s="479">
        <f>IF(details!S105="","",details!S105)</f>
        <v>2</v>
      </c>
      <c r="AC105" s="242">
        <f>IF(details!T105="","",details!T105)</f>
        <v>70</v>
      </c>
      <c r="AD105" s="151">
        <f t="shared" si="394"/>
        <v>100</v>
      </c>
      <c r="AE105" s="242">
        <f>IF(details!U105="","",details!U105)</f>
        <v>100</v>
      </c>
      <c r="AF105" s="298">
        <f t="shared" si="395"/>
        <v>200</v>
      </c>
      <c r="AG105" s="310">
        <f t="shared" si="396"/>
        <v>0</v>
      </c>
      <c r="AH105" s="61">
        <f t="shared" si="316"/>
        <v>200</v>
      </c>
      <c r="AI105" s="310" t="str">
        <f t="shared" si="326"/>
        <v/>
      </c>
      <c r="AJ105" s="310" t="str">
        <f t="shared" si="397"/>
        <v>P</v>
      </c>
      <c r="AK105" s="310" t="str">
        <f t="shared" si="398"/>
        <v>D</v>
      </c>
      <c r="AL105" s="242" t="str">
        <f>IF(details!V105="","",details!V105)</f>
        <v>b</v>
      </c>
      <c r="AM105" s="83" t="str">
        <f t="shared" si="399"/>
        <v>PHYSICS</v>
      </c>
      <c r="AN105" s="242">
        <f>IF(details!W105="","",details!W105)</f>
        <v>10</v>
      </c>
      <c r="AO105" s="242">
        <f>IF(details!X105="","",details!X105)</f>
        <v>10</v>
      </c>
      <c r="AP105" s="242">
        <f>IF(details!Y105="","",details!Y105)</f>
        <v>9</v>
      </c>
      <c r="AQ105" s="151">
        <f t="shared" si="400"/>
        <v>29</v>
      </c>
      <c r="AR105" s="479">
        <f>IF(details!Z105="","",details!Z105)</f>
        <v>1</v>
      </c>
      <c r="AS105" s="242">
        <f>IF(details!AA105="","",details!AA105)</f>
        <v>30</v>
      </c>
      <c r="AT105" s="242">
        <f>IF(details!AB105="","",details!AB105)</f>
        <v>20</v>
      </c>
      <c r="AU105" s="151">
        <f t="shared" si="401"/>
        <v>50</v>
      </c>
      <c r="AV105" s="482">
        <f t="shared" si="317"/>
        <v>60</v>
      </c>
      <c r="AW105" s="482">
        <f t="shared" si="318"/>
        <v>80</v>
      </c>
      <c r="AX105" s="242">
        <f>IF(details!AC105="","",details!AC105)</f>
        <v>70</v>
      </c>
      <c r="AY105" s="242">
        <f>IF(details!AD105="","",details!AD105)</f>
        <v>30</v>
      </c>
      <c r="AZ105" s="151">
        <f t="shared" si="402"/>
        <v>100</v>
      </c>
      <c r="BA105" s="151">
        <f t="shared" si="403"/>
        <v>130</v>
      </c>
      <c r="BB105" s="151">
        <f t="shared" si="404"/>
        <v>50</v>
      </c>
      <c r="BC105" s="304">
        <f t="shared" si="405"/>
        <v>180</v>
      </c>
      <c r="BD105" s="263">
        <f t="shared" si="319"/>
        <v>0</v>
      </c>
      <c r="BE105" s="310">
        <f t="shared" si="320"/>
        <v>0</v>
      </c>
      <c r="BF105" s="61">
        <f t="shared" si="478"/>
        <v>70</v>
      </c>
      <c r="BG105" s="61">
        <f t="shared" si="406"/>
        <v>30</v>
      </c>
      <c r="BH105" s="61">
        <f t="shared" si="407"/>
        <v>20</v>
      </c>
      <c r="BI105" s="61">
        <f t="shared" si="479"/>
        <v>150</v>
      </c>
      <c r="BJ105" s="61">
        <f t="shared" si="480"/>
        <v>50</v>
      </c>
      <c r="BK105" s="263">
        <f t="shared" si="481"/>
        <v>200</v>
      </c>
      <c r="BL105" s="310" t="str">
        <f t="shared" si="482"/>
        <v/>
      </c>
      <c r="BM105" s="61" t="str">
        <f t="shared" si="483"/>
        <v>P</v>
      </c>
      <c r="BN105" s="61" t="str">
        <f t="shared" si="484"/>
        <v>P</v>
      </c>
      <c r="BO105" s="310" t="str">
        <f t="shared" si="485"/>
        <v>D</v>
      </c>
      <c r="BP105" s="242" t="str">
        <f>IF(details!AE105="","",details!AE105)</f>
        <v>b</v>
      </c>
      <c r="BQ105" s="83" t="str">
        <f t="shared" si="408"/>
        <v>CHEMISTRY</v>
      </c>
      <c r="BR105" s="242">
        <f>IF(details!AF105="","",details!AF105)</f>
        <v>10</v>
      </c>
      <c r="BS105" s="242">
        <f>IF(details!AG105="","",details!AG105)</f>
        <v>10</v>
      </c>
      <c r="BT105" s="242">
        <f>IF(details!AH105="","",details!AH105)</f>
        <v>9</v>
      </c>
      <c r="BU105" s="151">
        <f t="shared" si="409"/>
        <v>29</v>
      </c>
      <c r="BV105" s="479">
        <f>IF(details!AI105="","",details!AI105)</f>
        <v>1</v>
      </c>
      <c r="BW105" s="242">
        <f>IF(details!AJ105="","",details!AJ105)</f>
        <v>50</v>
      </c>
      <c r="BX105" s="242">
        <f>IF(details!AK105="","",details!AK105)</f>
        <v>20</v>
      </c>
      <c r="BY105" s="151">
        <f t="shared" si="410"/>
        <v>70</v>
      </c>
      <c r="BZ105" s="482">
        <f t="shared" si="411"/>
        <v>80</v>
      </c>
      <c r="CA105" s="482">
        <f t="shared" si="412"/>
        <v>100</v>
      </c>
      <c r="CB105" s="242">
        <f>IF(details!AL105="","",details!AL105)</f>
        <v>70</v>
      </c>
      <c r="CC105" s="242">
        <f>IF(details!AM105="","",details!AM105)</f>
        <v>30</v>
      </c>
      <c r="CD105" s="151">
        <f t="shared" si="413"/>
        <v>100</v>
      </c>
      <c r="CE105" s="151">
        <f t="shared" si="414"/>
        <v>150</v>
      </c>
      <c r="CF105" s="151">
        <f t="shared" si="415"/>
        <v>50</v>
      </c>
      <c r="CG105" s="304">
        <f>IF(AND(CE105="",CF105=""),"",SUM(CE105:CF105))</f>
        <v>200</v>
      </c>
      <c r="CH105" s="263">
        <f t="shared" si="486"/>
        <v>0</v>
      </c>
      <c r="CI105" s="310">
        <f t="shared" si="487"/>
        <v>0</v>
      </c>
      <c r="CJ105" s="61">
        <f t="shared" si="488"/>
        <v>70</v>
      </c>
      <c r="CK105" s="61">
        <f t="shared" si="328"/>
        <v>30</v>
      </c>
      <c r="CL105" s="61">
        <f t="shared" si="416"/>
        <v>20</v>
      </c>
      <c r="CM105" s="61">
        <f t="shared" si="489"/>
        <v>150</v>
      </c>
      <c r="CN105" s="61">
        <f t="shared" si="490"/>
        <v>50</v>
      </c>
      <c r="CO105" s="263">
        <f t="shared" si="491"/>
        <v>200</v>
      </c>
      <c r="CP105" s="310" t="str">
        <f t="shared" si="492"/>
        <v/>
      </c>
      <c r="CQ105" s="61" t="str">
        <f t="shared" si="493"/>
        <v>P</v>
      </c>
      <c r="CR105" s="61" t="str">
        <f t="shared" si="494"/>
        <v>P</v>
      </c>
      <c r="CS105" s="310" t="str">
        <f t="shared" si="321"/>
        <v>D</v>
      </c>
      <c r="CT105" s="242" t="str">
        <f>IF(details!AN105="","",details!AN105)</f>
        <v>b</v>
      </c>
      <c r="CU105" s="83" t="str">
        <f t="shared" si="417"/>
        <v>MATHEMATICS</v>
      </c>
      <c r="CV105" s="242">
        <f>IF(details!AO105="","",details!AO105)</f>
        <v>10</v>
      </c>
      <c r="CW105" s="242">
        <f>IF(details!AP105="","",details!AP105)</f>
        <v>10</v>
      </c>
      <c r="CX105" s="242">
        <f>IF(details!AQ105="","",details!AQ105)</f>
        <v>9</v>
      </c>
      <c r="CY105" s="151">
        <f t="shared" si="418"/>
        <v>29</v>
      </c>
      <c r="CZ105" s="479">
        <f>IF(details!AR105="","",details!AR105)</f>
        <v>1</v>
      </c>
      <c r="DA105" s="242">
        <f>IF(details!AS105="","",details!AS105)</f>
        <v>70</v>
      </c>
      <c r="DB105" s="242" t="str">
        <f>IF(details!AT105="","",details!AT105)</f>
        <v/>
      </c>
      <c r="DC105" s="151">
        <f t="shared" si="419"/>
        <v>70</v>
      </c>
      <c r="DD105" s="482">
        <f t="shared" si="420"/>
        <v>100</v>
      </c>
      <c r="DE105" s="482">
        <f t="shared" si="421"/>
        <v>100</v>
      </c>
      <c r="DF105" s="242">
        <f>IF(details!AU105="","",details!AU105)</f>
        <v>18</v>
      </c>
      <c r="DG105" s="242" t="str">
        <f>IF(details!AV105="","",details!AV105)</f>
        <v/>
      </c>
      <c r="DH105" s="151">
        <f t="shared" si="422"/>
        <v>18</v>
      </c>
      <c r="DI105" s="151">
        <f t="shared" si="423"/>
        <v>118</v>
      </c>
      <c r="DJ105" s="151" t="str">
        <f t="shared" si="424"/>
        <v/>
      </c>
      <c r="DK105" s="304">
        <f t="shared" si="425"/>
        <v>118</v>
      </c>
      <c r="DL105" s="263">
        <f t="shared" si="426"/>
        <v>0</v>
      </c>
      <c r="DM105" s="310" t="str">
        <f t="shared" si="427"/>
        <v/>
      </c>
      <c r="DN105" s="61">
        <f t="shared" si="428"/>
        <v>100</v>
      </c>
      <c r="DO105" s="61" t="str">
        <f t="shared" si="322"/>
        <v/>
      </c>
      <c r="DP105" s="61" t="str">
        <f t="shared" si="323"/>
        <v/>
      </c>
      <c r="DQ105" s="61">
        <f t="shared" si="429"/>
        <v>200</v>
      </c>
      <c r="DR105" s="61" t="str">
        <f t="shared" si="430"/>
        <v/>
      </c>
      <c r="DS105" s="263">
        <f>IF(OR(E105="",E105="nso"),"",IF(OR(DF105="ML",DG105="ML"),"",IF(OR(CT105="g",CT105="h"),SUM(SUM(DQ105,DR105),20%*DE$8),SUM(DQ105,DR105))))</f>
        <v>200</v>
      </c>
      <c r="DT105" s="310" t="str">
        <f t="shared" si="431"/>
        <v/>
      </c>
      <c r="DU105" s="61" t="str">
        <f t="shared" si="432"/>
        <v>S</v>
      </c>
      <c r="DV105" s="61" t="str">
        <f t="shared" si="433"/>
        <v/>
      </c>
      <c r="DW105" s="310" t="str">
        <f t="shared" si="434"/>
        <v>S</v>
      </c>
      <c r="DX105" s="61">
        <f t="shared" si="495"/>
        <v>0</v>
      </c>
      <c r="DY105" s="242" t="str">
        <f>IF(details!AW105="","",details!AW105)</f>
        <v>a</v>
      </c>
      <c r="DZ105" s="83" t="str">
        <f t="shared" si="435"/>
        <v>BIOLOGY</v>
      </c>
      <c r="EA105" s="242">
        <f>IF(details!AX105="","",details!AX105)</f>
        <v>10</v>
      </c>
      <c r="EB105" s="242">
        <f>IF(details!AY105="","",details!AY105)</f>
        <v>10</v>
      </c>
      <c r="EC105" s="242">
        <f>IF(details!AZ105="","",details!AZ105)</f>
        <v>10</v>
      </c>
      <c r="ED105" s="151">
        <f t="shared" si="436"/>
        <v>30</v>
      </c>
      <c r="EE105" s="242" t="str">
        <f>IF(details!BA105="","",details!BA105)</f>
        <v/>
      </c>
      <c r="EF105" s="242">
        <f>IF(details!BB105="","",details!BB105)</f>
        <v>50</v>
      </c>
      <c r="EG105" s="242">
        <f>IF(details!BC105="","",details!BC105)</f>
        <v>20</v>
      </c>
      <c r="EH105" s="151">
        <f t="shared" si="437"/>
        <v>70</v>
      </c>
      <c r="EI105" s="482">
        <f t="shared" si="438"/>
        <v>80</v>
      </c>
      <c r="EJ105" s="482">
        <f t="shared" si="439"/>
        <v>100</v>
      </c>
      <c r="EK105" s="242">
        <f>IF(details!BD105="","",details!BD105)</f>
        <v>70</v>
      </c>
      <c r="EL105" s="242">
        <f>IF(details!BE105="","",details!BE105)</f>
        <v>30</v>
      </c>
      <c r="EM105" s="151">
        <f t="shared" si="440"/>
        <v>100</v>
      </c>
      <c r="EN105" s="151">
        <f t="shared" si="441"/>
        <v>150</v>
      </c>
      <c r="EO105" s="151">
        <f t="shared" si="442"/>
        <v>50</v>
      </c>
      <c r="EP105" s="304">
        <f t="shared" si="443"/>
        <v>200</v>
      </c>
      <c r="EQ105" s="263">
        <f t="shared" si="444"/>
        <v>0</v>
      </c>
      <c r="ER105" s="310">
        <f t="shared" si="445"/>
        <v>0</v>
      </c>
      <c r="ES105" s="61">
        <f t="shared" si="446"/>
        <v>70</v>
      </c>
      <c r="ET105" s="61">
        <f t="shared" si="447"/>
        <v>30</v>
      </c>
      <c r="EU105" s="61">
        <f t="shared" si="448"/>
        <v>20</v>
      </c>
      <c r="EV105" s="61">
        <f t="shared" si="449"/>
        <v>150</v>
      </c>
      <c r="EW105" s="61">
        <f t="shared" si="450"/>
        <v>50</v>
      </c>
      <c r="EX105" s="263">
        <f t="shared" si="451"/>
        <v>200</v>
      </c>
      <c r="EY105" s="310"/>
      <c r="EZ105" s="61" t="str">
        <f t="shared" si="452"/>
        <v>P</v>
      </c>
      <c r="FA105" s="61" t="str">
        <f t="shared" si="453"/>
        <v>P</v>
      </c>
      <c r="FB105" s="310" t="str">
        <f t="shared" si="454"/>
        <v>I</v>
      </c>
      <c r="FC105" s="242">
        <f>IF(details!BF105="","",details!BF105)</f>
        <v>10</v>
      </c>
      <c r="FD105" s="242">
        <f>IF(details!BG105="","",details!BG105)</f>
        <v>10</v>
      </c>
      <c r="FE105" s="242">
        <f>IF(details!BH105="","",details!BH105)</f>
        <v>10</v>
      </c>
      <c r="FF105" s="151">
        <f t="shared" si="455"/>
        <v>30</v>
      </c>
      <c r="FG105" s="242">
        <f>IF(details!BI105="","",details!BI105)</f>
        <v>70</v>
      </c>
      <c r="FH105" s="151">
        <f t="shared" si="456"/>
        <v>100</v>
      </c>
      <c r="FI105" s="242">
        <f>IF(details!BJ105="","",details!BJ105)</f>
        <v>100</v>
      </c>
      <c r="FJ105" s="298">
        <f t="shared" si="457"/>
        <v>200</v>
      </c>
      <c r="FK105" s="310">
        <f t="shared" si="458"/>
        <v>0</v>
      </c>
      <c r="FL105" s="310">
        <f t="shared" si="459"/>
        <v>0</v>
      </c>
      <c r="FM105" s="61">
        <f t="shared" si="460"/>
        <v>200</v>
      </c>
      <c r="FN105" s="310" t="str">
        <f t="shared" si="461"/>
        <v/>
      </c>
      <c r="FO105" s="310" t="str">
        <f t="shared" ref="FO105:FO108" si="496">IF(OR($E105="NSO",$E105=0,FI105=""),"",IF(OR(FN105="AB",FI105="ab"),"AB",IF(AND(GJ105="FAIL",(OR(FI105="ml",FI105&lt;20%*$FI$6,FJ105&lt;36%*FM105))),"F",IF(OR(FI105="ML",FI105&lt;20%*$FI$6,FJ105&lt;36%*FM105),"RE",IF(FJ105&gt;80%*FM105,"A",IF(FJ105&gt;60%*FM105,"B",IF(FJ105&gt;40%*FM105,"C","D")))))))</f>
        <v>A</v>
      </c>
      <c r="FP105" s="242">
        <f>IF(details!BK105="","",details!BK105)</f>
        <v>30</v>
      </c>
      <c r="FQ105" s="242">
        <f>IF(details!BL105="","",details!BL105)</f>
        <v>30</v>
      </c>
      <c r="FR105" s="242">
        <f>IF(details!BM105="","",details!BM105)</f>
        <v>40</v>
      </c>
      <c r="FS105" s="298">
        <f t="shared" si="462"/>
        <v>100</v>
      </c>
      <c r="FT105" s="310">
        <f t="shared" si="463"/>
        <v>0</v>
      </c>
      <c r="FU105" s="310">
        <f t="shared" si="464"/>
        <v>0</v>
      </c>
      <c r="FV105" s="61">
        <f t="shared" si="465"/>
        <v>100</v>
      </c>
      <c r="FW105" s="310" t="str">
        <f t="shared" si="466"/>
        <v/>
      </c>
      <c r="FX105" s="310" t="str">
        <f t="shared" ref="FX105:FX108" si="497">IF(OR($E105="NSO",$E105=0,FR105=""),"",IF(OR(FW105="AB",FR105="ab"),"AB",IF(AND(GJ105="FAIL",(OR(FR105="ml",FR105&lt;20%*$FR$6,FS105&lt;36%*FV105))),"F",IF(OR(FR105="ML",FR105&lt;20%*$FR$6,FS105&lt;36%*FV105),"RE",IF(FS105&gt;80%*FV105,"A",IF(FS105&gt;60%*FV105,"B",IF(FS105&gt;40%*FV105,"C","D")))))))</f>
        <v>A</v>
      </c>
      <c r="FY105" s="310" t="str">
        <f t="shared" si="332"/>
        <v>D</v>
      </c>
      <c r="FZ105" s="310" t="str">
        <f t="shared" si="333"/>
        <v>D</v>
      </c>
      <c r="GA105" s="310" t="str">
        <f t="shared" si="334"/>
        <v>D</v>
      </c>
      <c r="GB105" s="310" t="str">
        <f t="shared" si="335"/>
        <v>D</v>
      </c>
      <c r="GC105" s="310" t="str">
        <f t="shared" si="336"/>
        <v>S</v>
      </c>
      <c r="GD105" s="310">
        <f t="shared" si="467"/>
        <v>0</v>
      </c>
      <c r="GE105" s="310">
        <f t="shared" si="468"/>
        <v>1</v>
      </c>
      <c r="GF105" s="310">
        <f t="shared" si="469"/>
        <v>0</v>
      </c>
      <c r="GG105" s="310">
        <f t="shared" si="470"/>
        <v>0</v>
      </c>
      <c r="GH105" s="310">
        <f t="shared" si="471"/>
        <v>0</v>
      </c>
      <c r="GI105" s="310" t="str">
        <f t="shared" si="472"/>
        <v/>
      </c>
      <c r="GJ105" s="69" t="str">
        <f t="shared" si="337"/>
        <v>SUPPL.</v>
      </c>
      <c r="GK105" s="63">
        <f>IF(details!CC105="","",details!CC105)</f>
        <v>34</v>
      </c>
      <c r="GL105" s="64" t="str">
        <f>IF(details!CD105="","",details!CD105)</f>
        <v/>
      </c>
      <c r="GM105" s="63">
        <f>IF(details!CK105="","",details!CK105)</f>
        <v>24</v>
      </c>
      <c r="GN105" s="64" t="str">
        <f>IF(details!CL105="","",details!CL105)</f>
        <v/>
      </c>
      <c r="GO105" s="63" t="str">
        <f>IF(details!CS105="","",details!CS105)</f>
        <v/>
      </c>
      <c r="GP105" s="64">
        <f>IF(details!CT105="","",details!CT105)</f>
        <v>130</v>
      </c>
      <c r="GQ105" s="63" t="str">
        <f>IF(details!DA105="","",details!DA105)</f>
        <v/>
      </c>
      <c r="GR105" s="64">
        <f>IF(details!DB105="","",details!DB105)</f>
        <v>264</v>
      </c>
      <c r="GS105" s="63" t="str">
        <f>IF(details!DI105="","",details!DI105)</f>
        <v/>
      </c>
      <c r="GT105" s="64">
        <f>IF(details!DJ105="","",details!DJ105)</f>
        <v>362</v>
      </c>
      <c r="GU105" s="274" t="str">
        <f t="shared" si="477"/>
        <v/>
      </c>
      <c r="GV105" s="242" t="str">
        <f t="shared" si="338"/>
        <v>D</v>
      </c>
      <c r="GW105" s="242" t="str">
        <f t="shared" si="473"/>
        <v/>
      </c>
      <c r="GX105" s="353" t="str">
        <f t="shared" si="339"/>
        <v/>
      </c>
      <c r="GY105" s="242" t="str">
        <f t="shared" si="340"/>
        <v>D</v>
      </c>
      <c r="GZ105" s="72" t="str">
        <f t="shared" si="474"/>
        <v/>
      </c>
      <c r="HA105" s="353" t="str">
        <f t="shared" si="341"/>
        <v/>
      </c>
      <c r="HB105" s="73" t="str">
        <f t="shared" si="342"/>
        <v>D</v>
      </c>
      <c r="HC105" s="242" t="str">
        <f t="shared" ref="HC105:HC108" si="498">IF(AL105="a",HB105,"")</f>
        <v/>
      </c>
      <c r="HD105" s="242" t="str">
        <f t="shared" si="344"/>
        <v>D</v>
      </c>
      <c r="HE105" s="242" t="str">
        <f t="shared" si="345"/>
        <v/>
      </c>
      <c r="HF105" s="295" t="str">
        <f t="shared" si="346"/>
        <v/>
      </c>
      <c r="HG105" s="354" t="str">
        <f t="shared" si="347"/>
        <v/>
      </c>
      <c r="HH105" s="302" t="str">
        <f t="shared" si="348"/>
        <v/>
      </c>
      <c r="HI105" s="242" t="str">
        <f t="shared" si="349"/>
        <v/>
      </c>
      <c r="HJ105" s="242" t="str">
        <f t="shared" si="350"/>
        <v/>
      </c>
      <c r="HK105" s="242" t="str">
        <f t="shared" si="351"/>
        <v/>
      </c>
      <c r="HL105" s="353" t="str">
        <f t="shared" si="352"/>
        <v/>
      </c>
      <c r="HM105" s="73" t="str">
        <f t="shared" si="353"/>
        <v>D</v>
      </c>
      <c r="HN105" s="242" t="str">
        <f t="shared" ref="HN105:HN108" si="499">IF(BP105="a",HM105,"")</f>
        <v/>
      </c>
      <c r="HO105" s="242" t="str">
        <f t="shared" si="355"/>
        <v>D</v>
      </c>
      <c r="HP105" s="242" t="str">
        <f t="shared" si="356"/>
        <v/>
      </c>
      <c r="HQ105" s="242" t="str">
        <f t="shared" si="357"/>
        <v/>
      </c>
      <c r="HR105" s="354" t="str">
        <f t="shared" si="358"/>
        <v/>
      </c>
      <c r="HS105" s="302" t="str">
        <f t="shared" si="359"/>
        <v/>
      </c>
      <c r="HT105" s="242" t="str">
        <f t="shared" si="360"/>
        <v/>
      </c>
      <c r="HU105" s="242" t="str">
        <f t="shared" si="361"/>
        <v/>
      </c>
      <c r="HV105" s="242" t="str">
        <f t="shared" si="362"/>
        <v/>
      </c>
      <c r="HW105" s="353" t="str">
        <f t="shared" si="363"/>
        <v/>
      </c>
      <c r="HX105" s="73" t="str">
        <f t="shared" si="364"/>
        <v>S</v>
      </c>
      <c r="HY105" s="242" t="str">
        <f t="shared" ref="HY105:HY108" si="500">IF(CT105="a",HX105,"")</f>
        <v/>
      </c>
      <c r="HZ105" s="242" t="str">
        <f t="shared" si="366"/>
        <v>S</v>
      </c>
      <c r="IA105" s="242" t="str">
        <f t="shared" si="367"/>
        <v/>
      </c>
      <c r="IB105" s="242" t="str">
        <f t="shared" si="368"/>
        <v/>
      </c>
      <c r="IC105" s="242" t="str">
        <f t="shared" si="369"/>
        <v/>
      </c>
      <c r="ID105" s="242" t="str">
        <f t="shared" si="370"/>
        <v/>
      </c>
      <c r="IE105" s="242" t="str">
        <f t="shared" si="371"/>
        <v/>
      </c>
      <c r="IF105" s="242" t="str">
        <f t="shared" si="372"/>
        <v/>
      </c>
      <c r="IG105" s="242" t="str">
        <f t="shared" si="373"/>
        <v/>
      </c>
      <c r="IH105" s="353" t="str">
        <f t="shared" si="374"/>
        <v/>
      </c>
      <c r="II105" s="242" t="str">
        <f t="shared" si="375"/>
        <v>A</v>
      </c>
      <c r="IJ105" s="242" t="str">
        <f t="shared" si="376"/>
        <v>A</v>
      </c>
      <c r="IK105" s="242" t="str">
        <f t="shared" si="377"/>
        <v xml:space="preserve">    </v>
      </c>
      <c r="IL105" s="242" t="str">
        <f t="shared" si="378"/>
        <v xml:space="preserve">    MATHEMATICS</v>
      </c>
      <c r="IM105" s="242" t="str">
        <f t="shared" si="379"/>
        <v xml:space="preserve">    </v>
      </c>
      <c r="IN105" s="242" t="str">
        <f t="shared" si="380"/>
        <v xml:space="preserve">        </v>
      </c>
      <c r="IO105" s="242" t="str">
        <f t="shared" si="381"/>
        <v xml:space="preserve">HINDI COMPULSORY  PHYSICS CHEMISTRY </v>
      </c>
      <c r="IP105" s="242" t="str">
        <f t="shared" si="382"/>
        <v>SUPPL.</v>
      </c>
      <c r="IQ105" s="62">
        <f t="shared" si="475"/>
        <v>898</v>
      </c>
      <c r="IR105" s="68">
        <f t="shared" ref="IR105:IR108" si="501">IF(IQ105="","",IF(OR(CT105="G",CT105="H"),IQ105*100/(IQ$8-DX105),IQ105*100/(IQ$6-DX105)))</f>
        <v>89.8</v>
      </c>
      <c r="IS105" s="242" t="str">
        <f>IF(IR105="","",IF(AND(IR105&gt;=60,(IP105="PASS")),"I",IF(AND(IR105&gt;=60,(IP105="PASS BY GRACE")),"I",IF(AND(IR105&gt;=48,(IP105="PASS")),"II",IF(AND(IR105&gt;=48,(IP105="PASS BY GRACE")),"II",IF(AND(IR105&gt;=36,(IP105="PASS")),"III",IF(AND(IR105&gt;=36,(IP105="PASS BY GRACE")),"III","")))))))</f>
        <v/>
      </c>
      <c r="IT105" s="70" t="str">
        <f t="shared" si="385"/>
        <v/>
      </c>
      <c r="IU105" s="71" t="str" cm="1">
        <f t="array" ref="IU105">IF(IT105="","",SUMPRODUCT((IT105&lt;IT$9:IT$108)/COUNTIF(IT$9:IT$108,IT$9:IT$108)))</f>
        <v/>
      </c>
      <c r="IV105" s="242" t="str">
        <f>IF(OR(IP105="SUPPL.",IP105="RE-EXAM."),'result subject-wise'!AR105,IP105)</f>
        <v/>
      </c>
      <c r="IW105" s="355" t="str">
        <f t="shared" si="386"/>
        <v/>
      </c>
      <c r="IX105" s="356">
        <f>IF(IW105="",IR105,IW105)</f>
        <v>89.8</v>
      </c>
      <c r="IY105" s="242" t="str">
        <f>IF(IX105="","",IF(AND(IX105&gt;=60,(IV105="PASS")),"I",IF(AND(IX105&gt;=60,(IV105="PASS BY GRACE")),"I",IF(AND(IX105&gt;=48,(IV105="PASS")),"II",IF(AND(IX105&gt;=48,(IV105="PASS BY GRACE")),"II",IF(AND(IX105&gt;=36,(IV105="PASS")),"III",IF(AND(IX105&gt;=36,(IV105="PASS BY GRACE")),"III","")))))))</f>
        <v/>
      </c>
      <c r="IZ105" s="240"/>
      <c r="JA105" s="276" t="str">
        <f t="shared" si="476"/>
        <v/>
      </c>
      <c r="JB105" s="357" t="str">
        <f>'full report'!Y2705</f>
        <v/>
      </c>
      <c r="JC105" s="352"/>
      <c r="JD105"/>
    </row>
    <row r="106" spans="1:294" s="276" customFormat="1" ht="13" customHeight="1">
      <c r="A106" s="313" t="str">
        <f>IF(details!A106="","",details!A106)</f>
        <v/>
      </c>
      <c r="B106" s="55" t="str">
        <f>IF(details!B106="","",details!B106)</f>
        <v/>
      </c>
      <c r="C106" s="55" t="str">
        <f>IF(details!C106="","",details!C106)</f>
        <v/>
      </c>
      <c r="D106" s="55" t="str">
        <f>IF(details!D106="","",details!D106)</f>
        <v/>
      </c>
      <c r="E106" s="300">
        <f>IF(details!E106="","",details!E106)</f>
        <v>11198</v>
      </c>
      <c r="F106" s="66" t="str">
        <f>IF(details!F106="","",details!F106)</f>
        <v/>
      </c>
      <c r="G106" s="77" t="str">
        <f>IF(details!G106="","",details!G106)</f>
        <v>A 098</v>
      </c>
      <c r="H106" s="77" t="str">
        <f>IF(details!H106="","",details!H106)</f>
        <v>B 098</v>
      </c>
      <c r="I106" s="77" t="str">
        <f>IF(details!I106="","",details!I106)</f>
        <v>C 098</v>
      </c>
      <c r="J106" s="242">
        <f>IF(details!J106="","",details!J106)</f>
        <v>10</v>
      </c>
      <c r="K106" s="242">
        <f>IF(details!K106="","",details!K106)</f>
        <v>10</v>
      </c>
      <c r="L106" s="242">
        <f>IF(details!L106="","",details!L106)</f>
        <v>8</v>
      </c>
      <c r="M106" s="151">
        <f t="shared" si="389"/>
        <v>28</v>
      </c>
      <c r="N106" s="479">
        <f>IF(details!M106="","",details!M106)</f>
        <v>2</v>
      </c>
      <c r="O106" s="242">
        <f>IF(details!N106="","",details!N106)</f>
        <v>70</v>
      </c>
      <c r="P106" s="151">
        <f t="shared" si="390"/>
        <v>100</v>
      </c>
      <c r="Q106" s="242">
        <f>IF(details!O106="","",details!O106)</f>
        <v>100</v>
      </c>
      <c r="R106" s="298">
        <f t="shared" si="391"/>
        <v>200</v>
      </c>
      <c r="S106" s="310">
        <f t="shared" si="392"/>
        <v>0</v>
      </c>
      <c r="T106" s="61">
        <f t="shared" si="314"/>
        <v>200</v>
      </c>
      <c r="U106" s="310" t="str">
        <f t="shared" si="324"/>
        <v/>
      </c>
      <c r="V106" s="310" t="str">
        <f t="shared" si="315"/>
        <v>P</v>
      </c>
      <c r="W106" s="310" t="str">
        <f>IF(OR(V106="",V106=0,V106="S",V106="RE",V106="F",V106="AB"),V106,IF(R106&gt;=75%*T106,"D",IF(R106&gt;=60%*T106,"I",IF(R106&gt;=48%*T106,"II",IF(R106&gt;=36%*T106,"III",V106)))))</f>
        <v>D</v>
      </c>
      <c r="X106" s="242">
        <f>IF(details!P106="","",details!P106)</f>
        <v>10</v>
      </c>
      <c r="Y106" s="242">
        <f>IF(details!Q106="","",details!Q106)</f>
        <v>10</v>
      </c>
      <c r="Z106" s="242">
        <f>IF(details!R106="","",details!R106)</f>
        <v>8</v>
      </c>
      <c r="AA106" s="151">
        <f t="shared" si="393"/>
        <v>28</v>
      </c>
      <c r="AB106" s="479">
        <f>IF(details!S106="","",details!S106)</f>
        <v>2</v>
      </c>
      <c r="AC106" s="242">
        <f>IF(details!T106="","",details!T106)</f>
        <v>70</v>
      </c>
      <c r="AD106" s="151">
        <f t="shared" si="394"/>
        <v>100</v>
      </c>
      <c r="AE106" s="242">
        <f>IF(details!U106="","",details!U106)</f>
        <v>100</v>
      </c>
      <c r="AF106" s="298">
        <f t="shared" si="395"/>
        <v>200</v>
      </c>
      <c r="AG106" s="310">
        <f t="shared" si="396"/>
        <v>0</v>
      </c>
      <c r="AH106" s="61">
        <f t="shared" si="316"/>
        <v>200</v>
      </c>
      <c r="AI106" s="310" t="str">
        <f t="shared" si="326"/>
        <v/>
      </c>
      <c r="AJ106" s="310" t="str">
        <f t="shared" si="397"/>
        <v>P</v>
      </c>
      <c r="AK106" s="310" t="str">
        <f t="shared" si="398"/>
        <v>D</v>
      </c>
      <c r="AL106" s="242" t="str">
        <f>IF(details!V106="","",details!V106)</f>
        <v>b</v>
      </c>
      <c r="AM106" s="83" t="str">
        <f t="shared" si="399"/>
        <v>PHYSICS</v>
      </c>
      <c r="AN106" s="242">
        <f>IF(details!W106="","",details!W106)</f>
        <v>10</v>
      </c>
      <c r="AO106" s="242">
        <f>IF(details!X106="","",details!X106)</f>
        <v>10</v>
      </c>
      <c r="AP106" s="242">
        <f>IF(details!Y106="","",details!Y106)</f>
        <v>9</v>
      </c>
      <c r="AQ106" s="151">
        <f t="shared" si="400"/>
        <v>29</v>
      </c>
      <c r="AR106" s="479">
        <f>IF(details!Z106="","",details!Z106)</f>
        <v>1</v>
      </c>
      <c r="AS106" s="242">
        <f>IF(details!AA106="","",details!AA106)</f>
        <v>30</v>
      </c>
      <c r="AT106" s="242">
        <f>IF(details!AB106="","",details!AB106)</f>
        <v>20</v>
      </c>
      <c r="AU106" s="151">
        <f t="shared" si="401"/>
        <v>50</v>
      </c>
      <c r="AV106" s="482">
        <f t="shared" si="317"/>
        <v>60</v>
      </c>
      <c r="AW106" s="482">
        <f t="shared" si="318"/>
        <v>80</v>
      </c>
      <c r="AX106" s="242">
        <f>IF(details!AC106="","",details!AC106)</f>
        <v>70</v>
      </c>
      <c r="AY106" s="242">
        <f>IF(details!AD106="","",details!AD106)</f>
        <v>30</v>
      </c>
      <c r="AZ106" s="151">
        <f t="shared" si="402"/>
        <v>100</v>
      </c>
      <c r="BA106" s="151">
        <f t="shared" si="403"/>
        <v>130</v>
      </c>
      <c r="BB106" s="151">
        <f t="shared" si="404"/>
        <v>50</v>
      </c>
      <c r="BC106" s="304">
        <f t="shared" si="405"/>
        <v>180</v>
      </c>
      <c r="BD106" s="263">
        <f t="shared" si="319"/>
        <v>0</v>
      </c>
      <c r="BE106" s="310">
        <f t="shared" si="320"/>
        <v>0</v>
      </c>
      <c r="BF106" s="61">
        <f t="shared" si="478"/>
        <v>70</v>
      </c>
      <c r="BG106" s="61">
        <f t="shared" si="406"/>
        <v>30</v>
      </c>
      <c r="BH106" s="61">
        <f t="shared" si="407"/>
        <v>20</v>
      </c>
      <c r="BI106" s="61">
        <f t="shared" si="479"/>
        <v>150</v>
      </c>
      <c r="BJ106" s="61">
        <f t="shared" si="480"/>
        <v>50</v>
      </c>
      <c r="BK106" s="263">
        <f t="shared" si="481"/>
        <v>200</v>
      </c>
      <c r="BL106" s="310" t="str">
        <f t="shared" si="482"/>
        <v/>
      </c>
      <c r="BM106" s="61" t="str">
        <f t="shared" si="483"/>
        <v>P</v>
      </c>
      <c r="BN106" s="61" t="str">
        <f t="shared" si="484"/>
        <v>P</v>
      </c>
      <c r="BO106" s="310" t="str">
        <f t="shared" si="485"/>
        <v>D</v>
      </c>
      <c r="BP106" s="242" t="str">
        <f>IF(details!AE106="","",details!AE106)</f>
        <v>b</v>
      </c>
      <c r="BQ106" s="83" t="str">
        <f t="shared" si="408"/>
        <v>CHEMISTRY</v>
      </c>
      <c r="BR106" s="242">
        <f>IF(details!AF106="","",details!AF106)</f>
        <v>10</v>
      </c>
      <c r="BS106" s="242">
        <f>IF(details!AG106="","",details!AG106)</f>
        <v>10</v>
      </c>
      <c r="BT106" s="242">
        <f>IF(details!AH106="","",details!AH106)</f>
        <v>9</v>
      </c>
      <c r="BU106" s="151">
        <f t="shared" si="409"/>
        <v>29</v>
      </c>
      <c r="BV106" s="479">
        <f>IF(details!AI106="","",details!AI106)</f>
        <v>1</v>
      </c>
      <c r="BW106" s="242">
        <f>IF(details!AJ106="","",details!AJ106)</f>
        <v>50</v>
      </c>
      <c r="BX106" s="242">
        <f>IF(details!AK106="","",details!AK106)</f>
        <v>20</v>
      </c>
      <c r="BY106" s="151">
        <f t="shared" si="410"/>
        <v>70</v>
      </c>
      <c r="BZ106" s="482">
        <f t="shared" si="411"/>
        <v>80</v>
      </c>
      <c r="CA106" s="482">
        <f t="shared" si="412"/>
        <v>100</v>
      </c>
      <c r="CB106" s="242">
        <f>IF(details!AL106="","",details!AL106)</f>
        <v>70</v>
      </c>
      <c r="CC106" s="242">
        <f>IF(details!AM106="","",details!AM106)</f>
        <v>30</v>
      </c>
      <c r="CD106" s="151">
        <f t="shared" si="413"/>
        <v>100</v>
      </c>
      <c r="CE106" s="151">
        <f t="shared" si="414"/>
        <v>150</v>
      </c>
      <c r="CF106" s="151">
        <f t="shared" si="415"/>
        <v>50</v>
      </c>
      <c r="CG106" s="304">
        <f>IF(AND(CE106="",CF106=""),"",SUM(CE106:CF106))</f>
        <v>200</v>
      </c>
      <c r="CH106" s="263">
        <f t="shared" si="486"/>
        <v>0</v>
      </c>
      <c r="CI106" s="310">
        <f t="shared" si="487"/>
        <v>0</v>
      </c>
      <c r="CJ106" s="61">
        <f t="shared" si="488"/>
        <v>70</v>
      </c>
      <c r="CK106" s="61">
        <f t="shared" si="328"/>
        <v>30</v>
      </c>
      <c r="CL106" s="61">
        <f t="shared" si="416"/>
        <v>20</v>
      </c>
      <c r="CM106" s="61">
        <f t="shared" si="489"/>
        <v>150</v>
      </c>
      <c r="CN106" s="61">
        <f t="shared" si="490"/>
        <v>50</v>
      </c>
      <c r="CO106" s="263">
        <f t="shared" si="491"/>
        <v>200</v>
      </c>
      <c r="CP106" s="310" t="str">
        <f t="shared" si="492"/>
        <v/>
      </c>
      <c r="CQ106" s="61" t="str">
        <f t="shared" si="493"/>
        <v>P</v>
      </c>
      <c r="CR106" s="61" t="str">
        <f t="shared" si="494"/>
        <v>P</v>
      </c>
      <c r="CS106" s="310" t="str">
        <f t="shared" si="321"/>
        <v>D</v>
      </c>
      <c r="CT106" s="242" t="str">
        <f>IF(details!AN106="","",details!AN106)</f>
        <v>b</v>
      </c>
      <c r="CU106" s="83" t="str">
        <f t="shared" si="417"/>
        <v>MATHEMATICS</v>
      </c>
      <c r="CV106" s="242">
        <f>IF(details!AO106="","",details!AO106)</f>
        <v>10</v>
      </c>
      <c r="CW106" s="242">
        <f>IF(details!AP106="","",details!AP106)</f>
        <v>10</v>
      </c>
      <c r="CX106" s="242">
        <f>IF(details!AQ106="","",details!AQ106)</f>
        <v>9</v>
      </c>
      <c r="CY106" s="151">
        <f t="shared" si="418"/>
        <v>29</v>
      </c>
      <c r="CZ106" s="479">
        <f>IF(details!AR106="","",details!AR106)</f>
        <v>1</v>
      </c>
      <c r="DA106" s="242">
        <f>IF(details!AS106="","",details!AS106)</f>
        <v>70</v>
      </c>
      <c r="DB106" s="242" t="str">
        <f>IF(details!AT106="","",details!AT106)</f>
        <v/>
      </c>
      <c r="DC106" s="151">
        <f t="shared" si="419"/>
        <v>70</v>
      </c>
      <c r="DD106" s="482">
        <f t="shared" si="420"/>
        <v>100</v>
      </c>
      <c r="DE106" s="482">
        <f t="shared" si="421"/>
        <v>100</v>
      </c>
      <c r="DF106" s="242">
        <f>IF(details!AU106="","",details!AU106)</f>
        <v>18</v>
      </c>
      <c r="DG106" s="242" t="str">
        <f>IF(details!AV106="","",details!AV106)</f>
        <v/>
      </c>
      <c r="DH106" s="151">
        <f t="shared" si="422"/>
        <v>18</v>
      </c>
      <c r="DI106" s="151">
        <f t="shared" si="423"/>
        <v>118</v>
      </c>
      <c r="DJ106" s="151" t="str">
        <f t="shared" si="424"/>
        <v/>
      </c>
      <c r="DK106" s="304">
        <f t="shared" si="425"/>
        <v>118</v>
      </c>
      <c r="DL106" s="263">
        <f t="shared" si="426"/>
        <v>0</v>
      </c>
      <c r="DM106" s="310" t="str">
        <f t="shared" si="427"/>
        <v/>
      </c>
      <c r="DN106" s="61">
        <f t="shared" si="428"/>
        <v>100</v>
      </c>
      <c r="DO106" s="61" t="str">
        <f t="shared" si="322"/>
        <v/>
      </c>
      <c r="DP106" s="61" t="str">
        <f t="shared" si="323"/>
        <v/>
      </c>
      <c r="DQ106" s="61">
        <f t="shared" si="429"/>
        <v>200</v>
      </c>
      <c r="DR106" s="61" t="str">
        <f t="shared" si="430"/>
        <v/>
      </c>
      <c r="DS106" s="263">
        <f>IF(OR(E106="",E106="nso"),"",IF(OR(DF106="ML",DG106="ML"),"",IF(OR(CT106="g",CT106="h"),SUM(SUM(DQ106,DR106),20%*DE$8),SUM(DQ106,DR106))))</f>
        <v>200</v>
      </c>
      <c r="DT106" s="310" t="str">
        <f t="shared" si="431"/>
        <v/>
      </c>
      <c r="DU106" s="61" t="str">
        <f t="shared" si="432"/>
        <v>S</v>
      </c>
      <c r="DV106" s="61" t="str">
        <f t="shared" si="433"/>
        <v/>
      </c>
      <c r="DW106" s="310" t="str">
        <f t="shared" si="434"/>
        <v>S</v>
      </c>
      <c r="DX106" s="61">
        <f t="shared" si="495"/>
        <v>0</v>
      </c>
      <c r="DY106" s="242" t="str">
        <f>IF(details!AW106="","",details!AW106)</f>
        <v>a</v>
      </c>
      <c r="DZ106" s="83" t="str">
        <f t="shared" si="435"/>
        <v>BIOLOGY</v>
      </c>
      <c r="EA106" s="242">
        <f>IF(details!AX106="","",details!AX106)</f>
        <v>10</v>
      </c>
      <c r="EB106" s="242">
        <f>IF(details!AY106="","",details!AY106)</f>
        <v>10</v>
      </c>
      <c r="EC106" s="242">
        <f>IF(details!AZ106="","",details!AZ106)</f>
        <v>10</v>
      </c>
      <c r="ED106" s="151">
        <f t="shared" si="436"/>
        <v>30</v>
      </c>
      <c r="EE106" s="242" t="str">
        <f>IF(details!BA106="","",details!BA106)</f>
        <v/>
      </c>
      <c r="EF106" s="242">
        <f>IF(details!BB106="","",details!BB106)</f>
        <v>50</v>
      </c>
      <c r="EG106" s="242">
        <f>IF(details!BC106="","",details!BC106)</f>
        <v>20</v>
      </c>
      <c r="EH106" s="151">
        <f t="shared" si="437"/>
        <v>70</v>
      </c>
      <c r="EI106" s="482">
        <f t="shared" si="438"/>
        <v>80</v>
      </c>
      <c r="EJ106" s="482">
        <f t="shared" si="439"/>
        <v>100</v>
      </c>
      <c r="EK106" s="242">
        <f>IF(details!BD106="","",details!BD106)</f>
        <v>70</v>
      </c>
      <c r="EL106" s="242">
        <f>IF(details!BE106="","",details!BE106)</f>
        <v>30</v>
      </c>
      <c r="EM106" s="151">
        <f t="shared" si="440"/>
        <v>100</v>
      </c>
      <c r="EN106" s="151">
        <f t="shared" si="441"/>
        <v>150</v>
      </c>
      <c r="EO106" s="151">
        <f t="shared" si="442"/>
        <v>50</v>
      </c>
      <c r="EP106" s="304">
        <f t="shared" si="443"/>
        <v>200</v>
      </c>
      <c r="EQ106" s="263">
        <f t="shared" si="444"/>
        <v>0</v>
      </c>
      <c r="ER106" s="310">
        <f t="shared" si="445"/>
        <v>0</v>
      </c>
      <c r="ES106" s="61">
        <f t="shared" si="446"/>
        <v>70</v>
      </c>
      <c r="ET106" s="61">
        <f t="shared" si="447"/>
        <v>30</v>
      </c>
      <c r="EU106" s="61">
        <f t="shared" si="448"/>
        <v>20</v>
      </c>
      <c r="EV106" s="61">
        <f t="shared" si="449"/>
        <v>150</v>
      </c>
      <c r="EW106" s="61">
        <f t="shared" si="450"/>
        <v>50</v>
      </c>
      <c r="EX106" s="263">
        <f t="shared" si="451"/>
        <v>200</v>
      </c>
      <c r="EY106" s="310"/>
      <c r="EZ106" s="61" t="str">
        <f t="shared" si="452"/>
        <v>P</v>
      </c>
      <c r="FA106" s="61" t="str">
        <f t="shared" si="453"/>
        <v>P</v>
      </c>
      <c r="FB106" s="310" t="str">
        <f t="shared" si="454"/>
        <v>I</v>
      </c>
      <c r="FC106" s="242">
        <f>IF(details!BF106="","",details!BF106)</f>
        <v>10</v>
      </c>
      <c r="FD106" s="242">
        <f>IF(details!BG106="","",details!BG106)</f>
        <v>10</v>
      </c>
      <c r="FE106" s="242">
        <f>IF(details!BH106="","",details!BH106)</f>
        <v>10</v>
      </c>
      <c r="FF106" s="151">
        <f t="shared" si="455"/>
        <v>30</v>
      </c>
      <c r="FG106" s="242">
        <f>IF(details!BI106="","",details!BI106)</f>
        <v>70</v>
      </c>
      <c r="FH106" s="151">
        <f t="shared" si="456"/>
        <v>100</v>
      </c>
      <c r="FI106" s="242">
        <f>IF(details!BJ106="","",details!BJ106)</f>
        <v>100</v>
      </c>
      <c r="FJ106" s="298">
        <f t="shared" si="457"/>
        <v>200</v>
      </c>
      <c r="FK106" s="310">
        <f t="shared" si="458"/>
        <v>0</v>
      </c>
      <c r="FL106" s="310">
        <f t="shared" si="459"/>
        <v>0</v>
      </c>
      <c r="FM106" s="61">
        <f t="shared" si="460"/>
        <v>200</v>
      </c>
      <c r="FN106" s="310" t="str">
        <f t="shared" si="461"/>
        <v/>
      </c>
      <c r="FO106" s="310" t="str">
        <f t="shared" si="496"/>
        <v>A</v>
      </c>
      <c r="FP106" s="242">
        <f>IF(details!BK106="","",details!BK106)</f>
        <v>30</v>
      </c>
      <c r="FQ106" s="242">
        <f>IF(details!BL106="","",details!BL106)</f>
        <v>30</v>
      </c>
      <c r="FR106" s="242">
        <f>IF(details!BM106="","",details!BM106)</f>
        <v>40</v>
      </c>
      <c r="FS106" s="298">
        <f t="shared" si="462"/>
        <v>100</v>
      </c>
      <c r="FT106" s="310">
        <f t="shared" si="463"/>
        <v>0</v>
      </c>
      <c r="FU106" s="310">
        <f t="shared" si="464"/>
        <v>0</v>
      </c>
      <c r="FV106" s="61">
        <f t="shared" si="465"/>
        <v>100</v>
      </c>
      <c r="FW106" s="310" t="str">
        <f t="shared" si="466"/>
        <v/>
      </c>
      <c r="FX106" s="310" t="str">
        <f t="shared" si="497"/>
        <v>A</v>
      </c>
      <c r="FY106" s="310" t="str">
        <f t="shared" si="332"/>
        <v>D</v>
      </c>
      <c r="FZ106" s="310" t="str">
        <f t="shared" si="333"/>
        <v>D</v>
      </c>
      <c r="GA106" s="310" t="str">
        <f t="shared" si="334"/>
        <v>D</v>
      </c>
      <c r="GB106" s="310" t="str">
        <f t="shared" si="335"/>
        <v>D</v>
      </c>
      <c r="GC106" s="310" t="str">
        <f t="shared" si="336"/>
        <v>S</v>
      </c>
      <c r="GD106" s="310">
        <f t="shared" si="467"/>
        <v>0</v>
      </c>
      <c r="GE106" s="310">
        <f t="shared" si="468"/>
        <v>1</v>
      </c>
      <c r="GF106" s="310">
        <f t="shared" si="469"/>
        <v>0</v>
      </c>
      <c r="GG106" s="310">
        <f t="shared" si="470"/>
        <v>0</v>
      </c>
      <c r="GH106" s="310">
        <f t="shared" si="471"/>
        <v>0</v>
      </c>
      <c r="GI106" s="310" t="str">
        <f t="shared" si="472"/>
        <v/>
      </c>
      <c r="GJ106" s="69" t="str">
        <f t="shared" si="337"/>
        <v>SUPPL.</v>
      </c>
      <c r="GK106" s="63">
        <f>IF(details!CC106="","",details!CC106)</f>
        <v>34</v>
      </c>
      <c r="GL106" s="64" t="str">
        <f>IF(details!CD106="","",details!CD106)</f>
        <v/>
      </c>
      <c r="GM106" s="63">
        <f>IF(details!CK106="","",details!CK106)</f>
        <v>24</v>
      </c>
      <c r="GN106" s="64" t="str">
        <f>IF(details!CL106="","",details!CL106)</f>
        <v/>
      </c>
      <c r="GO106" s="63" t="str">
        <f>IF(details!CS106="","",details!CS106)</f>
        <v/>
      </c>
      <c r="GP106" s="64">
        <f>IF(details!CT106="","",details!CT106)</f>
        <v>130</v>
      </c>
      <c r="GQ106" s="63" t="str">
        <f>IF(details!DA106="","",details!DA106)</f>
        <v/>
      </c>
      <c r="GR106" s="64">
        <f>IF(details!DB106="","",details!DB106)</f>
        <v>264</v>
      </c>
      <c r="GS106" s="63" t="str">
        <f>IF(details!DI106="","",details!DI106)</f>
        <v/>
      </c>
      <c r="GT106" s="64">
        <f>IF(details!DJ106="","",details!DJ106)</f>
        <v>362</v>
      </c>
      <c r="GU106" s="274" t="str">
        <f t="shared" si="477"/>
        <v/>
      </c>
      <c r="GV106" s="242" t="str">
        <f t="shared" si="338"/>
        <v>D</v>
      </c>
      <c r="GW106" s="242" t="str">
        <f t="shared" si="473"/>
        <v/>
      </c>
      <c r="GX106" s="353" t="str">
        <f t="shared" si="339"/>
        <v/>
      </c>
      <c r="GY106" s="242" t="str">
        <f t="shared" si="340"/>
        <v>D</v>
      </c>
      <c r="GZ106" s="72" t="str">
        <f t="shared" si="474"/>
        <v/>
      </c>
      <c r="HA106" s="353" t="str">
        <f t="shared" si="341"/>
        <v/>
      </c>
      <c r="HB106" s="73" t="str">
        <f t="shared" si="342"/>
        <v>D</v>
      </c>
      <c r="HC106" s="242" t="str">
        <f t="shared" si="498"/>
        <v/>
      </c>
      <c r="HD106" s="242" t="str">
        <f t="shared" si="344"/>
        <v>D</v>
      </c>
      <c r="HE106" s="242" t="str">
        <f t="shared" si="345"/>
        <v/>
      </c>
      <c r="HF106" s="295" t="str">
        <f t="shared" si="346"/>
        <v/>
      </c>
      <c r="HG106" s="354" t="str">
        <f t="shared" si="347"/>
        <v/>
      </c>
      <c r="HH106" s="302" t="str">
        <f t="shared" si="348"/>
        <v/>
      </c>
      <c r="HI106" s="242" t="str">
        <f t="shared" si="349"/>
        <v/>
      </c>
      <c r="HJ106" s="242" t="str">
        <f t="shared" si="350"/>
        <v/>
      </c>
      <c r="HK106" s="242" t="str">
        <f t="shared" si="351"/>
        <v/>
      </c>
      <c r="HL106" s="353" t="str">
        <f t="shared" si="352"/>
        <v/>
      </c>
      <c r="HM106" s="73" t="str">
        <f t="shared" si="353"/>
        <v>D</v>
      </c>
      <c r="HN106" s="242" t="str">
        <f t="shared" si="499"/>
        <v/>
      </c>
      <c r="HO106" s="242" t="str">
        <f t="shared" si="355"/>
        <v>D</v>
      </c>
      <c r="HP106" s="242" t="str">
        <f t="shared" si="356"/>
        <v/>
      </c>
      <c r="HQ106" s="242" t="str">
        <f t="shared" si="357"/>
        <v/>
      </c>
      <c r="HR106" s="354" t="str">
        <f t="shared" si="358"/>
        <v/>
      </c>
      <c r="HS106" s="302" t="str">
        <f t="shared" si="359"/>
        <v/>
      </c>
      <c r="HT106" s="242" t="str">
        <f t="shared" si="360"/>
        <v/>
      </c>
      <c r="HU106" s="242" t="str">
        <f t="shared" si="361"/>
        <v/>
      </c>
      <c r="HV106" s="242" t="str">
        <f t="shared" si="362"/>
        <v/>
      </c>
      <c r="HW106" s="353" t="str">
        <f t="shared" si="363"/>
        <v/>
      </c>
      <c r="HX106" s="73" t="str">
        <f t="shared" si="364"/>
        <v>S</v>
      </c>
      <c r="HY106" s="242" t="str">
        <f t="shared" si="500"/>
        <v/>
      </c>
      <c r="HZ106" s="242" t="str">
        <f t="shared" si="366"/>
        <v>S</v>
      </c>
      <c r="IA106" s="242" t="str">
        <f t="shared" si="367"/>
        <v/>
      </c>
      <c r="IB106" s="242" t="str">
        <f t="shared" si="368"/>
        <v/>
      </c>
      <c r="IC106" s="242" t="str">
        <f t="shared" si="369"/>
        <v/>
      </c>
      <c r="ID106" s="242" t="str">
        <f t="shared" si="370"/>
        <v/>
      </c>
      <c r="IE106" s="242" t="str">
        <f t="shared" si="371"/>
        <v/>
      </c>
      <c r="IF106" s="242" t="str">
        <f t="shared" si="372"/>
        <v/>
      </c>
      <c r="IG106" s="242" t="str">
        <f t="shared" si="373"/>
        <v/>
      </c>
      <c r="IH106" s="353" t="str">
        <f t="shared" si="374"/>
        <v/>
      </c>
      <c r="II106" s="242" t="str">
        <f t="shared" si="375"/>
        <v>A</v>
      </c>
      <c r="IJ106" s="242" t="str">
        <f t="shared" si="376"/>
        <v>A</v>
      </c>
      <c r="IK106" s="242" t="str">
        <f t="shared" si="377"/>
        <v xml:space="preserve">    </v>
      </c>
      <c r="IL106" s="242" t="str">
        <f t="shared" si="378"/>
        <v xml:space="preserve">    MATHEMATICS</v>
      </c>
      <c r="IM106" s="242" t="str">
        <f t="shared" si="379"/>
        <v xml:space="preserve">    </v>
      </c>
      <c r="IN106" s="242" t="str">
        <f t="shared" si="380"/>
        <v xml:space="preserve">        </v>
      </c>
      <c r="IO106" s="242" t="str">
        <f t="shared" si="381"/>
        <v xml:space="preserve">HINDI COMPULSORY  PHYSICS CHEMISTRY </v>
      </c>
      <c r="IP106" s="242" t="str">
        <f t="shared" si="382"/>
        <v>SUPPL.</v>
      </c>
      <c r="IQ106" s="62">
        <f t="shared" si="475"/>
        <v>898</v>
      </c>
      <c r="IR106" s="68">
        <f t="shared" si="501"/>
        <v>89.8</v>
      </c>
      <c r="IS106" s="242" t="str">
        <f>IF(IR106="","",IF(AND(IR106&gt;=60,(IP106="PASS")),"I",IF(AND(IR106&gt;=60,(IP106="PASS BY GRACE")),"I",IF(AND(IR106&gt;=48,(IP106="PASS")),"II",IF(AND(IR106&gt;=48,(IP106="PASS BY GRACE")),"II",IF(AND(IR106&gt;=36,(IP106="PASS")),"III",IF(AND(IR106&gt;=36,(IP106="PASS BY GRACE")),"III","")))))))</f>
        <v/>
      </c>
      <c r="IT106" s="70" t="str">
        <f t="shared" si="385"/>
        <v/>
      </c>
      <c r="IU106" s="71" t="str" cm="1">
        <f t="array" ref="IU106">IF(IT106="","",SUMPRODUCT((IT106&lt;IT$9:IT$108)/COUNTIF(IT$9:IT$108,IT$9:IT$108)))</f>
        <v/>
      </c>
      <c r="IV106" s="242" t="str">
        <f>IF(OR(IP106="SUPPL.",IP106="RE-EXAM."),'result subject-wise'!AR106,IP106)</f>
        <v/>
      </c>
      <c r="IW106" s="355" t="str">
        <f t="shared" si="386"/>
        <v/>
      </c>
      <c r="IX106" s="356">
        <f>IF(IW106="",IR106,IW106)</f>
        <v>89.8</v>
      </c>
      <c r="IY106" s="242" t="str">
        <f>IF(IX106="","",IF(AND(IX106&gt;=60,(IV106="PASS")),"I",IF(AND(IX106&gt;=60,(IV106="PASS BY GRACE")),"I",IF(AND(IX106&gt;=48,(IV106="PASS")),"II",IF(AND(IX106&gt;=48,(IV106="PASS BY GRACE")),"II",IF(AND(IX106&gt;=36,(IV106="PASS")),"III",IF(AND(IX106&gt;=36,(IV106="PASS BY GRACE")),"III","")))))))</f>
        <v/>
      </c>
      <c r="IZ106" s="240"/>
      <c r="JA106" s="276" t="str">
        <f t="shared" si="476"/>
        <v/>
      </c>
      <c r="JB106" s="357" t="str">
        <f>'full report'!Y2733</f>
        <v/>
      </c>
      <c r="JC106" s="352"/>
      <c r="JD106"/>
    </row>
    <row r="107" spans="1:294" s="276" customFormat="1" ht="13" customHeight="1">
      <c r="A107" s="313" t="str">
        <f>IF(details!A107="","",details!A107)</f>
        <v/>
      </c>
      <c r="B107" s="55" t="str">
        <f>IF(details!B107="","",details!B107)</f>
        <v/>
      </c>
      <c r="C107" s="55" t="str">
        <f>IF(details!C107="","",details!C107)</f>
        <v/>
      </c>
      <c r="D107" s="55" t="str">
        <f>IF(details!D107="","",details!D107)</f>
        <v/>
      </c>
      <c r="E107" s="300">
        <f>IF(details!E107="","",details!E107)</f>
        <v>11199</v>
      </c>
      <c r="F107" s="66" t="str">
        <f>IF(details!F107="","",details!F107)</f>
        <v/>
      </c>
      <c r="G107" s="77" t="str">
        <f>IF(details!G107="","",details!G107)</f>
        <v>A 099</v>
      </c>
      <c r="H107" s="77" t="str">
        <f>IF(details!H107="","",details!H107)</f>
        <v>B 099</v>
      </c>
      <c r="I107" s="77" t="str">
        <f>IF(details!I107="","",details!I107)</f>
        <v>C 099</v>
      </c>
      <c r="J107" s="242">
        <f>IF(details!J107="","",details!J107)</f>
        <v>10</v>
      </c>
      <c r="K107" s="242">
        <f>IF(details!K107="","",details!K107)</f>
        <v>10</v>
      </c>
      <c r="L107" s="242">
        <f>IF(details!L107="","",details!L107)</f>
        <v>8</v>
      </c>
      <c r="M107" s="151">
        <f t="shared" si="389"/>
        <v>28</v>
      </c>
      <c r="N107" s="479">
        <f>IF(details!M107="","",details!M107)</f>
        <v>2</v>
      </c>
      <c r="O107" s="242">
        <f>IF(details!N107="","",details!N107)</f>
        <v>70</v>
      </c>
      <c r="P107" s="151">
        <f t="shared" si="390"/>
        <v>100</v>
      </c>
      <c r="Q107" s="242">
        <f>IF(details!O107="","",details!O107)</f>
        <v>100</v>
      </c>
      <c r="R107" s="298">
        <f t="shared" si="391"/>
        <v>200</v>
      </c>
      <c r="S107" s="310">
        <f t="shared" si="392"/>
        <v>0</v>
      </c>
      <c r="T107" s="61">
        <f t="shared" si="314"/>
        <v>200</v>
      </c>
      <c r="U107" s="310" t="str">
        <f t="shared" si="324"/>
        <v/>
      </c>
      <c r="V107" s="310" t="str">
        <f t="shared" si="315"/>
        <v>P</v>
      </c>
      <c r="W107" s="310" t="str">
        <f>IF(OR(V107="",V107=0,V107="S",V107="RE",V107="F",V107="AB"),V107,IF(R107&gt;=75%*T107,"D",IF(R107&gt;=60%*T107,"I",IF(R107&gt;=48%*T107,"II",IF(R107&gt;=36%*T107,"III",V107)))))</f>
        <v>D</v>
      </c>
      <c r="X107" s="242">
        <f>IF(details!P107="","",details!P107)</f>
        <v>10</v>
      </c>
      <c r="Y107" s="242">
        <f>IF(details!Q107="","",details!Q107)</f>
        <v>10</v>
      </c>
      <c r="Z107" s="242">
        <f>IF(details!R107="","",details!R107)</f>
        <v>8</v>
      </c>
      <c r="AA107" s="151">
        <f t="shared" si="393"/>
        <v>28</v>
      </c>
      <c r="AB107" s="479">
        <f>IF(details!S107="","",details!S107)</f>
        <v>2</v>
      </c>
      <c r="AC107" s="242">
        <f>IF(details!T107="","",details!T107)</f>
        <v>70</v>
      </c>
      <c r="AD107" s="151">
        <f t="shared" si="394"/>
        <v>100</v>
      </c>
      <c r="AE107" s="242">
        <f>IF(details!U107="","",details!U107)</f>
        <v>100</v>
      </c>
      <c r="AF107" s="298">
        <f t="shared" si="395"/>
        <v>200</v>
      </c>
      <c r="AG107" s="310">
        <f t="shared" si="396"/>
        <v>0</v>
      </c>
      <c r="AH107" s="61">
        <f t="shared" si="316"/>
        <v>200</v>
      </c>
      <c r="AI107" s="310" t="str">
        <f t="shared" si="326"/>
        <v/>
      </c>
      <c r="AJ107" s="310" t="str">
        <f t="shared" si="397"/>
        <v>P</v>
      </c>
      <c r="AK107" s="310" t="str">
        <f t="shared" si="398"/>
        <v>D</v>
      </c>
      <c r="AL107" s="242" t="str">
        <f>IF(details!V107="","",details!V107)</f>
        <v>b</v>
      </c>
      <c r="AM107" s="83" t="str">
        <f t="shared" si="399"/>
        <v>PHYSICS</v>
      </c>
      <c r="AN107" s="242">
        <f>IF(details!W107="","",details!W107)</f>
        <v>10</v>
      </c>
      <c r="AO107" s="242">
        <f>IF(details!X107="","",details!X107)</f>
        <v>10</v>
      </c>
      <c r="AP107" s="242">
        <f>IF(details!Y107="","",details!Y107)</f>
        <v>9</v>
      </c>
      <c r="AQ107" s="151">
        <f t="shared" si="400"/>
        <v>29</v>
      </c>
      <c r="AR107" s="479">
        <f>IF(details!Z107="","",details!Z107)</f>
        <v>1</v>
      </c>
      <c r="AS107" s="242">
        <f>IF(details!AA107="","",details!AA107)</f>
        <v>30</v>
      </c>
      <c r="AT107" s="242">
        <f>IF(details!AB107="","",details!AB107)</f>
        <v>20</v>
      </c>
      <c r="AU107" s="151">
        <f t="shared" si="401"/>
        <v>50</v>
      </c>
      <c r="AV107" s="482">
        <f t="shared" si="317"/>
        <v>60</v>
      </c>
      <c r="AW107" s="482">
        <f t="shared" si="318"/>
        <v>80</v>
      </c>
      <c r="AX107" s="242">
        <f>IF(details!AC107="","",details!AC107)</f>
        <v>70</v>
      </c>
      <c r="AY107" s="242">
        <f>IF(details!AD107="","",details!AD107)</f>
        <v>30</v>
      </c>
      <c r="AZ107" s="151">
        <f t="shared" si="402"/>
        <v>100</v>
      </c>
      <c r="BA107" s="151">
        <f t="shared" si="403"/>
        <v>130</v>
      </c>
      <c r="BB107" s="151">
        <f t="shared" si="404"/>
        <v>50</v>
      </c>
      <c r="BC107" s="304">
        <f t="shared" si="405"/>
        <v>180</v>
      </c>
      <c r="BD107" s="263">
        <f t="shared" si="319"/>
        <v>0</v>
      </c>
      <c r="BE107" s="310">
        <f t="shared" si="320"/>
        <v>0</v>
      </c>
      <c r="BF107" s="61">
        <f t="shared" si="478"/>
        <v>70</v>
      </c>
      <c r="BG107" s="61">
        <f t="shared" si="406"/>
        <v>30</v>
      </c>
      <c r="BH107" s="61">
        <f t="shared" si="407"/>
        <v>20</v>
      </c>
      <c r="BI107" s="61">
        <f t="shared" si="479"/>
        <v>150</v>
      </c>
      <c r="BJ107" s="61">
        <f t="shared" si="480"/>
        <v>50</v>
      </c>
      <c r="BK107" s="263">
        <f t="shared" si="481"/>
        <v>200</v>
      </c>
      <c r="BL107" s="310" t="str">
        <f t="shared" si="482"/>
        <v/>
      </c>
      <c r="BM107" s="61" t="str">
        <f t="shared" si="483"/>
        <v>P</v>
      </c>
      <c r="BN107" s="61" t="str">
        <f t="shared" si="484"/>
        <v>P</v>
      </c>
      <c r="BO107" s="310" t="str">
        <f t="shared" si="485"/>
        <v>D</v>
      </c>
      <c r="BP107" s="242" t="str">
        <f>IF(details!AE107="","",details!AE107)</f>
        <v>b</v>
      </c>
      <c r="BQ107" s="83" t="str">
        <f t="shared" si="408"/>
        <v>CHEMISTRY</v>
      </c>
      <c r="BR107" s="242">
        <f>IF(details!AF107="","",details!AF107)</f>
        <v>10</v>
      </c>
      <c r="BS107" s="242">
        <f>IF(details!AG107="","",details!AG107)</f>
        <v>10</v>
      </c>
      <c r="BT107" s="242">
        <f>IF(details!AH107="","",details!AH107)</f>
        <v>9</v>
      </c>
      <c r="BU107" s="151">
        <f t="shared" si="409"/>
        <v>29</v>
      </c>
      <c r="BV107" s="479">
        <f>IF(details!AI107="","",details!AI107)</f>
        <v>1</v>
      </c>
      <c r="BW107" s="242">
        <f>IF(details!AJ107="","",details!AJ107)</f>
        <v>50</v>
      </c>
      <c r="BX107" s="242">
        <f>IF(details!AK107="","",details!AK107)</f>
        <v>20</v>
      </c>
      <c r="BY107" s="151">
        <f t="shared" si="410"/>
        <v>70</v>
      </c>
      <c r="BZ107" s="482">
        <f t="shared" si="411"/>
        <v>80</v>
      </c>
      <c r="CA107" s="482">
        <f t="shared" si="412"/>
        <v>100</v>
      </c>
      <c r="CB107" s="242">
        <f>IF(details!AL107="","",details!AL107)</f>
        <v>70</v>
      </c>
      <c r="CC107" s="242">
        <f>IF(details!AM107="","",details!AM107)</f>
        <v>30</v>
      </c>
      <c r="CD107" s="151">
        <f t="shared" si="413"/>
        <v>100</v>
      </c>
      <c r="CE107" s="151">
        <f t="shared" si="414"/>
        <v>150</v>
      </c>
      <c r="CF107" s="151">
        <f t="shared" si="415"/>
        <v>50</v>
      </c>
      <c r="CG107" s="304">
        <f>IF(AND(CE107="",CF107=""),"",SUM(CE107:CF107))</f>
        <v>200</v>
      </c>
      <c r="CH107" s="263">
        <f t="shared" si="486"/>
        <v>0</v>
      </c>
      <c r="CI107" s="310">
        <f t="shared" si="487"/>
        <v>0</v>
      </c>
      <c r="CJ107" s="61">
        <f t="shared" si="488"/>
        <v>70</v>
      </c>
      <c r="CK107" s="61">
        <f t="shared" si="328"/>
        <v>30</v>
      </c>
      <c r="CL107" s="61">
        <f t="shared" si="416"/>
        <v>20</v>
      </c>
      <c r="CM107" s="61">
        <f t="shared" si="489"/>
        <v>150</v>
      </c>
      <c r="CN107" s="61">
        <f t="shared" si="490"/>
        <v>50</v>
      </c>
      <c r="CO107" s="263">
        <f t="shared" si="491"/>
        <v>200</v>
      </c>
      <c r="CP107" s="310" t="str">
        <f t="shared" si="492"/>
        <v/>
      </c>
      <c r="CQ107" s="61" t="str">
        <f t="shared" si="493"/>
        <v>P</v>
      </c>
      <c r="CR107" s="61" t="str">
        <f t="shared" si="494"/>
        <v>P</v>
      </c>
      <c r="CS107" s="310" t="str">
        <f t="shared" si="321"/>
        <v>D</v>
      </c>
      <c r="CT107" s="242" t="str">
        <f>IF(details!AN107="","",details!AN107)</f>
        <v>b</v>
      </c>
      <c r="CU107" s="83" t="str">
        <f t="shared" si="417"/>
        <v>MATHEMATICS</v>
      </c>
      <c r="CV107" s="242">
        <f>IF(details!AO107="","",details!AO107)</f>
        <v>10</v>
      </c>
      <c r="CW107" s="242">
        <f>IF(details!AP107="","",details!AP107)</f>
        <v>10</v>
      </c>
      <c r="CX107" s="242">
        <f>IF(details!AQ107="","",details!AQ107)</f>
        <v>9</v>
      </c>
      <c r="CY107" s="151">
        <f t="shared" si="418"/>
        <v>29</v>
      </c>
      <c r="CZ107" s="479">
        <f>IF(details!AR107="","",details!AR107)</f>
        <v>1</v>
      </c>
      <c r="DA107" s="242">
        <f>IF(details!AS107="","",details!AS107)</f>
        <v>70</v>
      </c>
      <c r="DB107" s="242" t="str">
        <f>IF(details!AT107="","",details!AT107)</f>
        <v/>
      </c>
      <c r="DC107" s="151">
        <f t="shared" si="419"/>
        <v>70</v>
      </c>
      <c r="DD107" s="482">
        <f t="shared" si="420"/>
        <v>100</v>
      </c>
      <c r="DE107" s="482">
        <f t="shared" si="421"/>
        <v>100</v>
      </c>
      <c r="DF107" s="242">
        <f>IF(details!AU107="","",details!AU107)</f>
        <v>18</v>
      </c>
      <c r="DG107" s="242" t="str">
        <f>IF(details!AV107="","",details!AV107)</f>
        <v/>
      </c>
      <c r="DH107" s="151">
        <f t="shared" si="422"/>
        <v>18</v>
      </c>
      <c r="DI107" s="151">
        <f t="shared" si="423"/>
        <v>118</v>
      </c>
      <c r="DJ107" s="151" t="str">
        <f t="shared" si="424"/>
        <v/>
      </c>
      <c r="DK107" s="304">
        <f t="shared" si="425"/>
        <v>118</v>
      </c>
      <c r="DL107" s="263">
        <f t="shared" si="426"/>
        <v>0</v>
      </c>
      <c r="DM107" s="310" t="str">
        <f t="shared" si="427"/>
        <v/>
      </c>
      <c r="DN107" s="61">
        <f t="shared" si="428"/>
        <v>100</v>
      </c>
      <c r="DO107" s="61" t="str">
        <f t="shared" si="322"/>
        <v/>
      </c>
      <c r="DP107" s="61" t="str">
        <f t="shared" si="323"/>
        <v/>
      </c>
      <c r="DQ107" s="61">
        <f t="shared" si="429"/>
        <v>200</v>
      </c>
      <c r="DR107" s="61" t="str">
        <f t="shared" si="430"/>
        <v/>
      </c>
      <c r="DS107" s="263">
        <f>IF(OR(E107="",E107="nso"),"",IF(OR(DF107="ML",DG107="ML"),"",IF(OR(CT107="g",CT107="h"),SUM(SUM(DQ107,DR107),20%*DE$8),SUM(DQ107,DR107))))</f>
        <v>200</v>
      </c>
      <c r="DT107" s="310" t="str">
        <f t="shared" si="431"/>
        <v/>
      </c>
      <c r="DU107" s="61" t="str">
        <f t="shared" si="432"/>
        <v>S</v>
      </c>
      <c r="DV107" s="61" t="str">
        <f t="shared" si="433"/>
        <v/>
      </c>
      <c r="DW107" s="310" t="str">
        <f t="shared" si="434"/>
        <v>S</v>
      </c>
      <c r="DX107" s="61">
        <f t="shared" si="495"/>
        <v>0</v>
      </c>
      <c r="DY107" s="242" t="str">
        <f>IF(details!AW107="","",details!AW107)</f>
        <v>a</v>
      </c>
      <c r="DZ107" s="83" t="str">
        <f t="shared" si="435"/>
        <v>BIOLOGY</v>
      </c>
      <c r="EA107" s="242">
        <f>IF(details!AX107="","",details!AX107)</f>
        <v>10</v>
      </c>
      <c r="EB107" s="242">
        <f>IF(details!AY107="","",details!AY107)</f>
        <v>10</v>
      </c>
      <c r="EC107" s="242">
        <f>IF(details!AZ107="","",details!AZ107)</f>
        <v>10</v>
      </c>
      <c r="ED107" s="151">
        <f t="shared" si="436"/>
        <v>30</v>
      </c>
      <c r="EE107" s="242" t="str">
        <f>IF(details!BA107="","",details!BA107)</f>
        <v/>
      </c>
      <c r="EF107" s="242">
        <f>IF(details!BB107="","",details!BB107)</f>
        <v>50</v>
      </c>
      <c r="EG107" s="242">
        <f>IF(details!BC107="","",details!BC107)</f>
        <v>20</v>
      </c>
      <c r="EH107" s="151">
        <f t="shared" si="437"/>
        <v>70</v>
      </c>
      <c r="EI107" s="482">
        <f t="shared" si="438"/>
        <v>80</v>
      </c>
      <c r="EJ107" s="482">
        <f t="shared" si="439"/>
        <v>100</v>
      </c>
      <c r="EK107" s="242">
        <f>IF(details!BD107="","",details!BD107)</f>
        <v>70</v>
      </c>
      <c r="EL107" s="242">
        <f>IF(details!BE107="","",details!BE107)</f>
        <v>30</v>
      </c>
      <c r="EM107" s="151">
        <f t="shared" si="440"/>
        <v>100</v>
      </c>
      <c r="EN107" s="151">
        <f t="shared" si="441"/>
        <v>150</v>
      </c>
      <c r="EO107" s="151">
        <f t="shared" si="442"/>
        <v>50</v>
      </c>
      <c r="EP107" s="304">
        <f t="shared" si="443"/>
        <v>200</v>
      </c>
      <c r="EQ107" s="263">
        <f t="shared" si="444"/>
        <v>0</v>
      </c>
      <c r="ER107" s="310">
        <f t="shared" si="445"/>
        <v>0</v>
      </c>
      <c r="ES107" s="61">
        <f t="shared" si="446"/>
        <v>70</v>
      </c>
      <c r="ET107" s="61">
        <f t="shared" si="447"/>
        <v>30</v>
      </c>
      <c r="EU107" s="61">
        <f t="shared" si="448"/>
        <v>20</v>
      </c>
      <c r="EV107" s="61">
        <f t="shared" si="449"/>
        <v>150</v>
      </c>
      <c r="EW107" s="61">
        <f t="shared" si="450"/>
        <v>50</v>
      </c>
      <c r="EX107" s="263">
        <f t="shared" si="451"/>
        <v>200</v>
      </c>
      <c r="EY107" s="310"/>
      <c r="EZ107" s="61" t="str">
        <f t="shared" si="452"/>
        <v>P</v>
      </c>
      <c r="FA107" s="61" t="str">
        <f t="shared" si="453"/>
        <v>P</v>
      </c>
      <c r="FB107" s="310" t="str">
        <f t="shared" si="454"/>
        <v>I</v>
      </c>
      <c r="FC107" s="242">
        <f>IF(details!BF107="","",details!BF107)</f>
        <v>10</v>
      </c>
      <c r="FD107" s="242">
        <f>IF(details!BG107="","",details!BG107)</f>
        <v>10</v>
      </c>
      <c r="FE107" s="242">
        <f>IF(details!BH107="","",details!BH107)</f>
        <v>10</v>
      </c>
      <c r="FF107" s="151">
        <f t="shared" si="455"/>
        <v>30</v>
      </c>
      <c r="FG107" s="242">
        <f>IF(details!BI107="","",details!BI107)</f>
        <v>70</v>
      </c>
      <c r="FH107" s="151">
        <f t="shared" si="456"/>
        <v>100</v>
      </c>
      <c r="FI107" s="242">
        <f>IF(details!BJ107="","",details!BJ107)</f>
        <v>100</v>
      </c>
      <c r="FJ107" s="298">
        <f t="shared" si="457"/>
        <v>200</v>
      </c>
      <c r="FK107" s="310">
        <f t="shared" si="458"/>
        <v>0</v>
      </c>
      <c r="FL107" s="310">
        <f t="shared" si="459"/>
        <v>0</v>
      </c>
      <c r="FM107" s="61">
        <f t="shared" si="460"/>
        <v>200</v>
      </c>
      <c r="FN107" s="310" t="str">
        <f t="shared" si="461"/>
        <v/>
      </c>
      <c r="FO107" s="310" t="str">
        <f t="shared" si="496"/>
        <v>A</v>
      </c>
      <c r="FP107" s="242">
        <f>IF(details!BK107="","",details!BK107)</f>
        <v>30</v>
      </c>
      <c r="FQ107" s="242">
        <f>IF(details!BL107="","",details!BL107)</f>
        <v>30</v>
      </c>
      <c r="FR107" s="242">
        <f>IF(details!BM107="","",details!BM107)</f>
        <v>40</v>
      </c>
      <c r="FS107" s="298">
        <f t="shared" si="462"/>
        <v>100</v>
      </c>
      <c r="FT107" s="310">
        <f t="shared" si="463"/>
        <v>0</v>
      </c>
      <c r="FU107" s="310">
        <f t="shared" si="464"/>
        <v>0</v>
      </c>
      <c r="FV107" s="61">
        <f t="shared" si="465"/>
        <v>100</v>
      </c>
      <c r="FW107" s="310" t="str">
        <f t="shared" si="466"/>
        <v/>
      </c>
      <c r="FX107" s="310" t="str">
        <f t="shared" si="497"/>
        <v>A</v>
      </c>
      <c r="FY107" s="310" t="str">
        <f t="shared" si="332"/>
        <v>D</v>
      </c>
      <c r="FZ107" s="310" t="str">
        <f t="shared" si="333"/>
        <v>D</v>
      </c>
      <c r="GA107" s="310" t="str">
        <f t="shared" si="334"/>
        <v>D</v>
      </c>
      <c r="GB107" s="310" t="str">
        <f t="shared" si="335"/>
        <v>D</v>
      </c>
      <c r="GC107" s="310" t="str">
        <f t="shared" si="336"/>
        <v>S</v>
      </c>
      <c r="GD107" s="310">
        <f t="shared" si="467"/>
        <v>0</v>
      </c>
      <c r="GE107" s="310">
        <f t="shared" si="468"/>
        <v>1</v>
      </c>
      <c r="GF107" s="310">
        <f t="shared" si="469"/>
        <v>0</v>
      </c>
      <c r="GG107" s="310">
        <f t="shared" si="470"/>
        <v>0</v>
      </c>
      <c r="GH107" s="310">
        <f t="shared" si="471"/>
        <v>0</v>
      </c>
      <c r="GI107" s="310" t="str">
        <f t="shared" si="472"/>
        <v/>
      </c>
      <c r="GJ107" s="69" t="str">
        <f t="shared" si="337"/>
        <v>SUPPL.</v>
      </c>
      <c r="GK107" s="63">
        <f>IF(details!CC107="","",details!CC107)</f>
        <v>34</v>
      </c>
      <c r="GL107" s="64" t="str">
        <f>IF(details!CD107="","",details!CD107)</f>
        <v/>
      </c>
      <c r="GM107" s="63">
        <f>IF(details!CK107="","",details!CK107)</f>
        <v>24</v>
      </c>
      <c r="GN107" s="64" t="str">
        <f>IF(details!CL107="","",details!CL107)</f>
        <v/>
      </c>
      <c r="GO107" s="63" t="str">
        <f>IF(details!CS107="","",details!CS107)</f>
        <v/>
      </c>
      <c r="GP107" s="64">
        <f>IF(details!CT107="","",details!CT107)</f>
        <v>130</v>
      </c>
      <c r="GQ107" s="63" t="str">
        <f>IF(details!DA107="","",details!DA107)</f>
        <v/>
      </c>
      <c r="GR107" s="64">
        <f>IF(details!DB107="","",details!DB107)</f>
        <v>264</v>
      </c>
      <c r="GS107" s="63" t="str">
        <f>IF(details!DI107="","",details!DI107)</f>
        <v/>
      </c>
      <c r="GT107" s="64">
        <f>IF(details!DJ107="","",details!DJ107)</f>
        <v>362</v>
      </c>
      <c r="GU107" s="274" t="str">
        <f t="shared" si="477"/>
        <v/>
      </c>
      <c r="GV107" s="242" t="str">
        <f t="shared" si="338"/>
        <v>D</v>
      </c>
      <c r="GW107" s="242" t="str">
        <f t="shared" si="473"/>
        <v/>
      </c>
      <c r="GX107" s="353" t="str">
        <f t="shared" si="339"/>
        <v/>
      </c>
      <c r="GY107" s="242" t="str">
        <f t="shared" si="340"/>
        <v>D</v>
      </c>
      <c r="GZ107" s="72" t="str">
        <f t="shared" si="474"/>
        <v/>
      </c>
      <c r="HA107" s="353" t="str">
        <f t="shared" si="341"/>
        <v/>
      </c>
      <c r="HB107" s="73" t="str">
        <f t="shared" si="342"/>
        <v>D</v>
      </c>
      <c r="HC107" s="242" t="str">
        <f t="shared" si="498"/>
        <v/>
      </c>
      <c r="HD107" s="242" t="str">
        <f t="shared" si="344"/>
        <v>D</v>
      </c>
      <c r="HE107" s="242" t="str">
        <f t="shared" si="345"/>
        <v/>
      </c>
      <c r="HF107" s="295" t="str">
        <f t="shared" si="346"/>
        <v/>
      </c>
      <c r="HG107" s="354" t="str">
        <f t="shared" si="347"/>
        <v/>
      </c>
      <c r="HH107" s="302" t="str">
        <f t="shared" si="348"/>
        <v/>
      </c>
      <c r="HI107" s="242" t="str">
        <f t="shared" si="349"/>
        <v/>
      </c>
      <c r="HJ107" s="242" t="str">
        <f t="shared" si="350"/>
        <v/>
      </c>
      <c r="HK107" s="242" t="str">
        <f t="shared" si="351"/>
        <v/>
      </c>
      <c r="HL107" s="353" t="str">
        <f t="shared" si="352"/>
        <v/>
      </c>
      <c r="HM107" s="73" t="str">
        <f t="shared" si="353"/>
        <v>D</v>
      </c>
      <c r="HN107" s="242" t="str">
        <f t="shared" si="499"/>
        <v/>
      </c>
      <c r="HO107" s="242" t="str">
        <f t="shared" si="355"/>
        <v>D</v>
      </c>
      <c r="HP107" s="242" t="str">
        <f t="shared" si="356"/>
        <v/>
      </c>
      <c r="HQ107" s="242" t="str">
        <f t="shared" si="357"/>
        <v/>
      </c>
      <c r="HR107" s="354" t="str">
        <f t="shared" si="358"/>
        <v/>
      </c>
      <c r="HS107" s="302" t="str">
        <f t="shared" si="359"/>
        <v/>
      </c>
      <c r="HT107" s="242" t="str">
        <f t="shared" si="360"/>
        <v/>
      </c>
      <c r="HU107" s="242" t="str">
        <f t="shared" si="361"/>
        <v/>
      </c>
      <c r="HV107" s="242" t="str">
        <f t="shared" si="362"/>
        <v/>
      </c>
      <c r="HW107" s="353" t="str">
        <f t="shared" si="363"/>
        <v/>
      </c>
      <c r="HX107" s="73" t="str">
        <f t="shared" si="364"/>
        <v>S</v>
      </c>
      <c r="HY107" s="242" t="str">
        <f t="shared" si="500"/>
        <v/>
      </c>
      <c r="HZ107" s="242" t="str">
        <f t="shared" si="366"/>
        <v>S</v>
      </c>
      <c r="IA107" s="242" t="str">
        <f t="shared" si="367"/>
        <v/>
      </c>
      <c r="IB107" s="242" t="str">
        <f t="shared" si="368"/>
        <v/>
      </c>
      <c r="IC107" s="242" t="str">
        <f t="shared" si="369"/>
        <v/>
      </c>
      <c r="ID107" s="242" t="str">
        <f t="shared" si="370"/>
        <v/>
      </c>
      <c r="IE107" s="242" t="str">
        <f t="shared" si="371"/>
        <v/>
      </c>
      <c r="IF107" s="242" t="str">
        <f t="shared" si="372"/>
        <v/>
      </c>
      <c r="IG107" s="242" t="str">
        <f t="shared" si="373"/>
        <v/>
      </c>
      <c r="IH107" s="353" t="str">
        <f t="shared" si="374"/>
        <v/>
      </c>
      <c r="II107" s="242" t="str">
        <f t="shared" si="375"/>
        <v>A</v>
      </c>
      <c r="IJ107" s="242" t="str">
        <f t="shared" si="376"/>
        <v>A</v>
      </c>
      <c r="IK107" s="242" t="str">
        <f t="shared" si="377"/>
        <v xml:space="preserve">    </v>
      </c>
      <c r="IL107" s="242" t="str">
        <f t="shared" si="378"/>
        <v xml:space="preserve">    MATHEMATICS</v>
      </c>
      <c r="IM107" s="242" t="str">
        <f t="shared" si="379"/>
        <v xml:space="preserve">    </v>
      </c>
      <c r="IN107" s="242" t="str">
        <f t="shared" si="380"/>
        <v xml:space="preserve">        </v>
      </c>
      <c r="IO107" s="242" t="str">
        <f t="shared" si="381"/>
        <v xml:space="preserve">HINDI COMPULSORY  PHYSICS CHEMISTRY </v>
      </c>
      <c r="IP107" s="242" t="str">
        <f t="shared" si="382"/>
        <v>SUPPL.</v>
      </c>
      <c r="IQ107" s="62">
        <f t="shared" si="475"/>
        <v>898</v>
      </c>
      <c r="IR107" s="68">
        <f t="shared" si="501"/>
        <v>89.8</v>
      </c>
      <c r="IS107" s="242" t="str">
        <f>IF(IR107="","",IF(AND(IR107&gt;=60,(IP107="PASS")),"I",IF(AND(IR107&gt;=60,(IP107="PASS BY GRACE")),"I",IF(AND(IR107&gt;=48,(IP107="PASS")),"II",IF(AND(IR107&gt;=48,(IP107="PASS BY GRACE")),"II",IF(AND(IR107&gt;=36,(IP107="PASS")),"III",IF(AND(IR107&gt;=36,(IP107="PASS BY GRACE")),"III","")))))))</f>
        <v/>
      </c>
      <c r="IT107" s="70" t="str">
        <f t="shared" si="385"/>
        <v/>
      </c>
      <c r="IU107" s="71" t="str" cm="1">
        <f t="array" ref="IU107">IF(IT107="","",SUMPRODUCT((IT107&lt;IT$9:IT$108)/COUNTIF(IT$9:IT$108,IT$9:IT$108)))</f>
        <v/>
      </c>
      <c r="IV107" s="242" t="str">
        <f>IF(OR(IP107="SUPPL.",IP107="RE-EXAM."),'result subject-wise'!AR107,IP107)</f>
        <v/>
      </c>
      <c r="IW107" s="355" t="str">
        <f t="shared" si="386"/>
        <v/>
      </c>
      <c r="IX107" s="356">
        <f>IF(IW107="",IR107,IW107)</f>
        <v>89.8</v>
      </c>
      <c r="IY107" s="242" t="str">
        <f>IF(IX107="","",IF(AND(IX107&gt;=60,(IV107="PASS")),"I",IF(AND(IX107&gt;=60,(IV107="PASS BY GRACE")),"I",IF(AND(IX107&gt;=48,(IV107="PASS")),"II",IF(AND(IX107&gt;=48,(IV107="PASS BY GRACE")),"II",IF(AND(IX107&gt;=36,(IV107="PASS")),"III",IF(AND(IX107&gt;=36,(IV107="PASS BY GRACE")),"III","")))))))</f>
        <v/>
      </c>
      <c r="IZ107" s="240"/>
      <c r="JA107" s="276" t="str">
        <f t="shared" si="476"/>
        <v/>
      </c>
      <c r="JB107" s="357" t="str">
        <f>'full report'!Y2761</f>
        <v/>
      </c>
      <c r="JC107" s="352"/>
      <c r="JD107"/>
    </row>
    <row r="108" spans="1:294" s="276" customFormat="1" ht="13" customHeight="1">
      <c r="A108" s="165" t="str">
        <f>IF(details!A108="","",details!A108)</f>
        <v/>
      </c>
      <c r="B108" s="320" t="str">
        <f>IF(details!B108="","",details!B108)</f>
        <v/>
      </c>
      <c r="C108" s="320" t="str">
        <f>IF(details!C108="","",details!C108)</f>
        <v/>
      </c>
      <c r="D108" s="320" t="str">
        <f>IF(details!D108="","",details!D108)</f>
        <v/>
      </c>
      <c r="E108" s="166">
        <f>IF(details!E108="","",details!E108)</f>
        <v>11200</v>
      </c>
      <c r="F108" s="167" t="str">
        <f>IF(details!F108="","",details!F108)</f>
        <v/>
      </c>
      <c r="G108" s="360" t="str">
        <f>IF(details!G108="","",details!G108)</f>
        <v>A 100</v>
      </c>
      <c r="H108" s="360" t="str">
        <f>IF(details!H108="","",details!H108)</f>
        <v>B 100</v>
      </c>
      <c r="I108" s="360" t="str">
        <f>IF(details!I108="","",details!I108)</f>
        <v>C 100</v>
      </c>
      <c r="J108" s="314">
        <f>IF(details!J108="","",details!J108)</f>
        <v>10</v>
      </c>
      <c r="K108" s="314">
        <f>IF(details!K108="","",details!K108)</f>
        <v>10</v>
      </c>
      <c r="L108" s="314">
        <f>IF(details!L108="","",details!L108)</f>
        <v>8</v>
      </c>
      <c r="M108" s="168">
        <f t="shared" si="389"/>
        <v>28</v>
      </c>
      <c r="N108" s="480">
        <f>IF(details!M108="","",details!M108)</f>
        <v>2</v>
      </c>
      <c r="O108" s="314">
        <f>IF(details!N108="","",details!N108)</f>
        <v>70</v>
      </c>
      <c r="P108" s="168">
        <f t="shared" si="390"/>
        <v>100</v>
      </c>
      <c r="Q108" s="314">
        <f>IF(details!O108="","",details!O108)</f>
        <v>100</v>
      </c>
      <c r="R108" s="169">
        <f t="shared" si="391"/>
        <v>200</v>
      </c>
      <c r="S108" s="170">
        <f t="shared" si="392"/>
        <v>0</v>
      </c>
      <c r="T108" s="61">
        <f t="shared" si="314"/>
        <v>200</v>
      </c>
      <c r="U108" s="170" t="str">
        <f t="shared" si="324"/>
        <v/>
      </c>
      <c r="V108" s="310" t="str">
        <f t="shared" si="315"/>
        <v>P</v>
      </c>
      <c r="W108" s="310" t="str">
        <f>IF(OR(V108="",V108=0,V108="S",V108="RE",V108="F",V108="AB"),V108,IF(R108&gt;=75%*T108,"D",IF(R108&gt;=60%*T108,"I",IF(R108&gt;=48%*T108,"II",IF(R108&gt;=36%*T108,"III",V108)))))</f>
        <v>D</v>
      </c>
      <c r="X108" s="314">
        <f>IF(details!P108="","",details!P108)</f>
        <v>10</v>
      </c>
      <c r="Y108" s="314">
        <f>IF(details!Q108="","",details!Q108)</f>
        <v>10</v>
      </c>
      <c r="Z108" s="314">
        <f>IF(details!R108="","",details!R108)</f>
        <v>8</v>
      </c>
      <c r="AA108" s="168">
        <f t="shared" si="393"/>
        <v>28</v>
      </c>
      <c r="AB108" s="480">
        <f>IF(details!S108="","",details!S108)</f>
        <v>2</v>
      </c>
      <c r="AC108" s="314">
        <f>IF(details!T108="","",details!T108)</f>
        <v>70</v>
      </c>
      <c r="AD108" s="168">
        <f t="shared" si="394"/>
        <v>100</v>
      </c>
      <c r="AE108" s="314">
        <f>IF(details!U108="","",details!U108)</f>
        <v>100</v>
      </c>
      <c r="AF108" s="169">
        <f t="shared" si="395"/>
        <v>200</v>
      </c>
      <c r="AG108" s="170">
        <f t="shared" si="396"/>
        <v>0</v>
      </c>
      <c r="AH108" s="61">
        <f t="shared" si="316"/>
        <v>200</v>
      </c>
      <c r="AI108" s="170" t="str">
        <f t="shared" si="326"/>
        <v/>
      </c>
      <c r="AJ108" s="310" t="str">
        <f t="shared" si="397"/>
        <v>P</v>
      </c>
      <c r="AK108" s="310" t="str">
        <f t="shared" si="398"/>
        <v>D</v>
      </c>
      <c r="AL108" s="242" t="str">
        <f>IF(details!V108="","",details!V108)</f>
        <v>b</v>
      </c>
      <c r="AM108" s="83" t="str">
        <f t="shared" si="399"/>
        <v>PHYSICS</v>
      </c>
      <c r="AN108" s="314">
        <f>IF(details!W108="","",details!W108)</f>
        <v>10</v>
      </c>
      <c r="AO108" s="314">
        <f>IF(details!X108="","",details!X108)</f>
        <v>10</v>
      </c>
      <c r="AP108" s="314">
        <f>IF(details!Y108="","",details!Y108)</f>
        <v>9</v>
      </c>
      <c r="AQ108" s="168">
        <f t="shared" si="400"/>
        <v>29</v>
      </c>
      <c r="AR108" s="480">
        <f>IF(details!Z108="","",details!Z108)</f>
        <v>1</v>
      </c>
      <c r="AS108" s="314">
        <f>IF(details!AA108="","",details!AA108)</f>
        <v>30</v>
      </c>
      <c r="AT108" s="314">
        <f>IF(details!AB108="","",details!AB108)</f>
        <v>20</v>
      </c>
      <c r="AU108" s="168">
        <f t="shared" si="401"/>
        <v>50</v>
      </c>
      <c r="AV108" s="482">
        <f t="shared" si="317"/>
        <v>60</v>
      </c>
      <c r="AW108" s="482">
        <f t="shared" si="318"/>
        <v>80</v>
      </c>
      <c r="AX108" s="314">
        <f>IF(details!AC108="","",details!AC108)</f>
        <v>70</v>
      </c>
      <c r="AY108" s="314">
        <f>IF(details!AD108="","",details!AD108)</f>
        <v>30</v>
      </c>
      <c r="AZ108" s="168">
        <f t="shared" si="402"/>
        <v>100</v>
      </c>
      <c r="BA108" s="168">
        <f t="shared" si="403"/>
        <v>130</v>
      </c>
      <c r="BB108" s="168">
        <f t="shared" si="404"/>
        <v>50</v>
      </c>
      <c r="BC108" s="164">
        <f t="shared" si="405"/>
        <v>180</v>
      </c>
      <c r="BD108" s="263">
        <f t="shared" si="319"/>
        <v>0</v>
      </c>
      <c r="BE108" s="310">
        <f t="shared" si="320"/>
        <v>0</v>
      </c>
      <c r="BF108" s="61">
        <f t="shared" si="478"/>
        <v>70</v>
      </c>
      <c r="BG108" s="61">
        <f t="shared" si="406"/>
        <v>30</v>
      </c>
      <c r="BH108" s="61">
        <f t="shared" si="407"/>
        <v>20</v>
      </c>
      <c r="BI108" s="61">
        <f t="shared" si="479"/>
        <v>150</v>
      </c>
      <c r="BJ108" s="61">
        <f t="shared" si="480"/>
        <v>50</v>
      </c>
      <c r="BK108" s="263">
        <f t="shared" si="481"/>
        <v>200</v>
      </c>
      <c r="BL108" s="310" t="str">
        <f t="shared" si="482"/>
        <v/>
      </c>
      <c r="BM108" s="61" t="str">
        <f t="shared" si="483"/>
        <v>P</v>
      </c>
      <c r="BN108" s="61" t="str">
        <f t="shared" si="484"/>
        <v>P</v>
      </c>
      <c r="BO108" s="310" t="str">
        <f t="shared" si="485"/>
        <v>D</v>
      </c>
      <c r="BP108" s="314" t="str">
        <f>IF(details!AE108="","",details!AE108)</f>
        <v>b</v>
      </c>
      <c r="BQ108" s="83" t="str">
        <f t="shared" si="408"/>
        <v>CHEMISTRY</v>
      </c>
      <c r="BR108" s="314">
        <f>IF(details!AF108="","",details!AF108)</f>
        <v>10</v>
      </c>
      <c r="BS108" s="314">
        <f>IF(details!AG108="","",details!AG108)</f>
        <v>10</v>
      </c>
      <c r="BT108" s="314">
        <f>IF(details!AH108="","",details!AH108)</f>
        <v>9</v>
      </c>
      <c r="BU108" s="168">
        <f t="shared" si="409"/>
        <v>29</v>
      </c>
      <c r="BV108" s="480">
        <f>IF(details!AI108="","",details!AI108)</f>
        <v>1</v>
      </c>
      <c r="BW108" s="314">
        <f>IF(details!AJ108="","",details!AJ108)</f>
        <v>50</v>
      </c>
      <c r="BX108" s="314">
        <f>IF(details!AK108="","",details!AK108)</f>
        <v>20</v>
      </c>
      <c r="BY108" s="168">
        <f t="shared" si="410"/>
        <v>70</v>
      </c>
      <c r="BZ108" s="482">
        <f t="shared" si="411"/>
        <v>80</v>
      </c>
      <c r="CA108" s="482">
        <f t="shared" si="412"/>
        <v>100</v>
      </c>
      <c r="CB108" s="314">
        <f>IF(details!AL108="","",details!AL108)</f>
        <v>70</v>
      </c>
      <c r="CC108" s="314">
        <f>IF(details!AM108="","",details!AM108)</f>
        <v>30</v>
      </c>
      <c r="CD108" s="168">
        <f t="shared" si="413"/>
        <v>100</v>
      </c>
      <c r="CE108" s="168">
        <f t="shared" si="414"/>
        <v>150</v>
      </c>
      <c r="CF108" s="168">
        <f t="shared" si="415"/>
        <v>50</v>
      </c>
      <c r="CG108" s="164">
        <f>IF(AND(CE108="",CF108=""),"",SUM(CE108:CF108))</f>
        <v>200</v>
      </c>
      <c r="CH108" s="263">
        <f t="shared" si="486"/>
        <v>0</v>
      </c>
      <c r="CI108" s="310">
        <f t="shared" si="487"/>
        <v>0</v>
      </c>
      <c r="CJ108" s="61">
        <f t="shared" si="488"/>
        <v>70</v>
      </c>
      <c r="CK108" s="61">
        <f t="shared" si="328"/>
        <v>30</v>
      </c>
      <c r="CL108" s="61">
        <f t="shared" si="416"/>
        <v>20</v>
      </c>
      <c r="CM108" s="61">
        <f t="shared" si="489"/>
        <v>150</v>
      </c>
      <c r="CN108" s="61">
        <f t="shared" si="490"/>
        <v>50</v>
      </c>
      <c r="CO108" s="263">
        <f t="shared" si="491"/>
        <v>200</v>
      </c>
      <c r="CP108" s="310" t="str">
        <f t="shared" si="492"/>
        <v/>
      </c>
      <c r="CQ108" s="61" t="str">
        <f t="shared" si="493"/>
        <v>P</v>
      </c>
      <c r="CR108" s="61" t="str">
        <f t="shared" si="494"/>
        <v>P</v>
      </c>
      <c r="CS108" s="310" t="str">
        <f t="shared" si="321"/>
        <v>D</v>
      </c>
      <c r="CT108" s="314" t="str">
        <f>IF(details!AN108="","",details!AN108)</f>
        <v>b</v>
      </c>
      <c r="CU108" s="83" t="str">
        <f t="shared" si="417"/>
        <v>MATHEMATICS</v>
      </c>
      <c r="CV108" s="314">
        <f>IF(details!AO108="","",details!AO108)</f>
        <v>10</v>
      </c>
      <c r="CW108" s="314">
        <f>IF(details!AP108="","",details!AP108)</f>
        <v>10</v>
      </c>
      <c r="CX108" s="314">
        <f>IF(details!AQ108="","",details!AQ108)</f>
        <v>9</v>
      </c>
      <c r="CY108" s="168">
        <f t="shared" si="418"/>
        <v>29</v>
      </c>
      <c r="CZ108" s="480">
        <f>IF(details!AR108="","",details!AR108)</f>
        <v>1</v>
      </c>
      <c r="DA108" s="314">
        <f>IF(details!AS108="","",details!AS108)</f>
        <v>70</v>
      </c>
      <c r="DB108" s="314" t="str">
        <f>IF(details!AT108="","",details!AT108)</f>
        <v/>
      </c>
      <c r="DC108" s="168">
        <f t="shared" si="419"/>
        <v>70</v>
      </c>
      <c r="DD108" s="482">
        <f t="shared" si="420"/>
        <v>100</v>
      </c>
      <c r="DE108" s="482">
        <f t="shared" si="421"/>
        <v>100</v>
      </c>
      <c r="DF108" s="314">
        <f>IF(details!AU108="","",details!AU108)</f>
        <v>18</v>
      </c>
      <c r="DG108" s="314" t="str">
        <f>IF(details!AV108="","",details!AV108)</f>
        <v/>
      </c>
      <c r="DH108" s="168">
        <f t="shared" si="422"/>
        <v>18</v>
      </c>
      <c r="DI108" s="151">
        <f t="shared" si="423"/>
        <v>118</v>
      </c>
      <c r="DJ108" s="151" t="str">
        <f t="shared" si="424"/>
        <v/>
      </c>
      <c r="DK108" s="304">
        <f t="shared" si="425"/>
        <v>118</v>
      </c>
      <c r="DL108" s="263">
        <f t="shared" si="426"/>
        <v>0</v>
      </c>
      <c r="DM108" s="310" t="str">
        <f t="shared" si="427"/>
        <v/>
      </c>
      <c r="DN108" s="61">
        <f t="shared" si="428"/>
        <v>100</v>
      </c>
      <c r="DO108" s="61" t="str">
        <f t="shared" si="322"/>
        <v/>
      </c>
      <c r="DP108" s="61" t="str">
        <f t="shared" si="323"/>
        <v/>
      </c>
      <c r="DQ108" s="61">
        <f t="shared" si="429"/>
        <v>200</v>
      </c>
      <c r="DR108" s="61" t="str">
        <f t="shared" si="430"/>
        <v/>
      </c>
      <c r="DS108" s="263">
        <f>IF(OR(E108="",E108="nso"),"",IF(OR(DF108="ML",DG108="ML"),"",IF(OR(CT108="g",CT108="h"),SUM(SUM(DQ108,DR108),20%*DE$8),SUM(DQ108,DR108))))</f>
        <v>200</v>
      </c>
      <c r="DT108" s="310" t="str">
        <f t="shared" si="431"/>
        <v/>
      </c>
      <c r="DU108" s="61" t="str">
        <f t="shared" si="432"/>
        <v>S</v>
      </c>
      <c r="DV108" s="61" t="str">
        <f t="shared" si="433"/>
        <v/>
      </c>
      <c r="DW108" s="310" t="str">
        <f t="shared" si="434"/>
        <v>S</v>
      </c>
      <c r="DX108" s="61">
        <f t="shared" si="495"/>
        <v>0</v>
      </c>
      <c r="DY108" s="242" t="str">
        <f>IF(details!AW108="","",details!AW108)</f>
        <v>a</v>
      </c>
      <c r="DZ108" s="83" t="str">
        <f t="shared" si="435"/>
        <v>BIOLOGY</v>
      </c>
      <c r="EA108" s="242">
        <f>IF(details!AX108="","",details!AX108)</f>
        <v>10</v>
      </c>
      <c r="EB108" s="242">
        <f>IF(details!AY108="","",details!AY108)</f>
        <v>10</v>
      </c>
      <c r="EC108" s="242">
        <f>IF(details!AZ108="","",details!AZ108)</f>
        <v>10</v>
      </c>
      <c r="ED108" s="151">
        <f t="shared" si="436"/>
        <v>30</v>
      </c>
      <c r="EE108" s="242" t="str">
        <f>IF(details!BA108="","",details!BA108)</f>
        <v/>
      </c>
      <c r="EF108" s="242">
        <f>IF(details!BB108="","",details!BB108)</f>
        <v>50</v>
      </c>
      <c r="EG108" s="242">
        <f>IF(details!BC108="","",details!BC108)</f>
        <v>20</v>
      </c>
      <c r="EH108" s="151">
        <f t="shared" si="437"/>
        <v>70</v>
      </c>
      <c r="EI108" s="482">
        <f t="shared" si="438"/>
        <v>80</v>
      </c>
      <c r="EJ108" s="482">
        <f t="shared" si="439"/>
        <v>100</v>
      </c>
      <c r="EK108" s="242">
        <f>IF(details!BD108="","",details!BD108)</f>
        <v>70</v>
      </c>
      <c r="EL108" s="242">
        <f>IF(details!BE108="","",details!BE108)</f>
        <v>30</v>
      </c>
      <c r="EM108" s="151">
        <f t="shared" si="440"/>
        <v>100</v>
      </c>
      <c r="EN108" s="151">
        <f t="shared" si="441"/>
        <v>150</v>
      </c>
      <c r="EO108" s="151">
        <f t="shared" si="442"/>
        <v>50</v>
      </c>
      <c r="EP108" s="304">
        <f t="shared" si="443"/>
        <v>200</v>
      </c>
      <c r="EQ108" s="263">
        <f t="shared" si="444"/>
        <v>0</v>
      </c>
      <c r="ER108" s="310">
        <f t="shared" si="445"/>
        <v>0</v>
      </c>
      <c r="ES108" s="61">
        <f t="shared" si="446"/>
        <v>70</v>
      </c>
      <c r="ET108" s="61">
        <f t="shared" si="447"/>
        <v>30</v>
      </c>
      <c r="EU108" s="61">
        <f t="shared" si="448"/>
        <v>20</v>
      </c>
      <c r="EV108" s="61">
        <f t="shared" si="449"/>
        <v>150</v>
      </c>
      <c r="EW108" s="61">
        <f t="shared" si="450"/>
        <v>50</v>
      </c>
      <c r="EX108" s="263">
        <f t="shared" si="451"/>
        <v>200</v>
      </c>
      <c r="EY108" s="310"/>
      <c r="EZ108" s="61" t="str">
        <f t="shared" si="452"/>
        <v>P</v>
      </c>
      <c r="FA108" s="61" t="str">
        <f t="shared" si="453"/>
        <v>P</v>
      </c>
      <c r="FB108" s="310" t="str">
        <f t="shared" si="454"/>
        <v>I</v>
      </c>
      <c r="FC108" s="314">
        <f>IF(details!BF108="","",details!BF108)</f>
        <v>10</v>
      </c>
      <c r="FD108" s="314">
        <f>IF(details!BG108="","",details!BG108)</f>
        <v>10</v>
      </c>
      <c r="FE108" s="314">
        <f>IF(details!BH108="","",details!BH108)</f>
        <v>10</v>
      </c>
      <c r="FF108" s="168">
        <f t="shared" si="455"/>
        <v>30</v>
      </c>
      <c r="FG108" s="314">
        <f>IF(details!BI108="","",details!BI108)</f>
        <v>70</v>
      </c>
      <c r="FH108" s="168">
        <f t="shared" si="456"/>
        <v>100</v>
      </c>
      <c r="FI108" s="314">
        <f>IF(details!BJ108="","",details!BJ108)</f>
        <v>100</v>
      </c>
      <c r="FJ108" s="169">
        <f t="shared" si="457"/>
        <v>200</v>
      </c>
      <c r="FK108" s="170">
        <f t="shared" si="458"/>
        <v>0</v>
      </c>
      <c r="FL108" s="170">
        <f t="shared" si="459"/>
        <v>0</v>
      </c>
      <c r="FM108" s="171">
        <f t="shared" si="460"/>
        <v>200</v>
      </c>
      <c r="FN108" s="170" t="str">
        <f t="shared" si="461"/>
        <v/>
      </c>
      <c r="FO108" s="170" t="str">
        <f t="shared" si="496"/>
        <v>A</v>
      </c>
      <c r="FP108" s="314">
        <f>IF(details!BK108="","",details!BK108)</f>
        <v>30</v>
      </c>
      <c r="FQ108" s="314">
        <f>IF(details!BL108="","",details!BL108)</f>
        <v>30</v>
      </c>
      <c r="FR108" s="314">
        <f>IF(details!BM108="","",details!BM108)</f>
        <v>40</v>
      </c>
      <c r="FS108" s="169">
        <f t="shared" si="462"/>
        <v>100</v>
      </c>
      <c r="FT108" s="170">
        <f t="shared" si="463"/>
        <v>0</v>
      </c>
      <c r="FU108" s="170">
        <f t="shared" si="464"/>
        <v>0</v>
      </c>
      <c r="FV108" s="171">
        <f t="shared" si="465"/>
        <v>100</v>
      </c>
      <c r="FW108" s="170" t="str">
        <f t="shared" si="466"/>
        <v/>
      </c>
      <c r="FX108" s="170" t="str">
        <f t="shared" si="497"/>
        <v>A</v>
      </c>
      <c r="FY108" s="170" t="str">
        <f t="shared" si="332"/>
        <v>D</v>
      </c>
      <c r="FZ108" s="170" t="str">
        <f t="shared" si="333"/>
        <v>D</v>
      </c>
      <c r="GA108" s="170" t="str">
        <f t="shared" si="334"/>
        <v>D</v>
      </c>
      <c r="GB108" s="170" t="str">
        <f t="shared" si="335"/>
        <v>D</v>
      </c>
      <c r="GC108" s="170" t="str">
        <f t="shared" si="336"/>
        <v>S</v>
      </c>
      <c r="GD108" s="170">
        <f t="shared" si="467"/>
        <v>0</v>
      </c>
      <c r="GE108" s="170">
        <f t="shared" si="468"/>
        <v>1</v>
      </c>
      <c r="GF108" s="170">
        <f t="shared" si="469"/>
        <v>0</v>
      </c>
      <c r="GG108" s="170">
        <f t="shared" si="470"/>
        <v>0</v>
      </c>
      <c r="GH108" s="170">
        <f t="shared" si="471"/>
        <v>0</v>
      </c>
      <c r="GI108" s="170" t="str">
        <f t="shared" si="472"/>
        <v/>
      </c>
      <c r="GJ108" s="172" t="str">
        <f t="shared" si="337"/>
        <v>SUPPL.</v>
      </c>
      <c r="GK108" s="173">
        <f>IF(details!CC108="","",details!CC108)</f>
        <v>34</v>
      </c>
      <c r="GL108" s="174" t="str">
        <f>IF(details!CD108="","",details!CD108)</f>
        <v/>
      </c>
      <c r="GM108" s="173">
        <f>IF(details!CK108="","",details!CK108)</f>
        <v>24</v>
      </c>
      <c r="GN108" s="174" t="str">
        <f>IF(details!CL108="","",details!CL108)</f>
        <v/>
      </c>
      <c r="GO108" s="173" t="str">
        <f>IF(details!CS108="","",details!CS108)</f>
        <v/>
      </c>
      <c r="GP108" s="174">
        <f>IF(details!CT108="","",details!CT108)</f>
        <v>130</v>
      </c>
      <c r="GQ108" s="173" t="str">
        <f>IF(details!DA108="","",details!DA108)</f>
        <v/>
      </c>
      <c r="GR108" s="174">
        <f>IF(details!DB108="","",details!DB108)</f>
        <v>264</v>
      </c>
      <c r="GS108" s="173" t="str">
        <f>IF(details!DI108="","",details!DI108)</f>
        <v/>
      </c>
      <c r="GT108" s="174">
        <f>IF(details!DJ108="","",details!DJ108)</f>
        <v>362</v>
      </c>
      <c r="GU108" s="274" t="str">
        <f t="shared" si="477"/>
        <v/>
      </c>
      <c r="GV108" s="314" t="str">
        <f t="shared" si="338"/>
        <v>D</v>
      </c>
      <c r="GW108" s="314" t="str">
        <f t="shared" si="473"/>
        <v/>
      </c>
      <c r="GX108" s="361" t="str">
        <f t="shared" si="339"/>
        <v/>
      </c>
      <c r="GY108" s="314" t="str">
        <f t="shared" si="340"/>
        <v>D</v>
      </c>
      <c r="GZ108" s="175" t="str">
        <f t="shared" si="474"/>
        <v/>
      </c>
      <c r="HA108" s="361" t="str">
        <f t="shared" si="341"/>
        <v/>
      </c>
      <c r="HB108" s="176" t="str">
        <f t="shared" si="342"/>
        <v>D</v>
      </c>
      <c r="HC108" s="314" t="str">
        <f t="shared" si="498"/>
        <v/>
      </c>
      <c r="HD108" s="242" t="str">
        <f t="shared" si="344"/>
        <v>D</v>
      </c>
      <c r="HE108" s="242" t="str">
        <f t="shared" si="345"/>
        <v/>
      </c>
      <c r="HF108" s="242" t="str">
        <f t="shared" si="346"/>
        <v/>
      </c>
      <c r="HG108" s="276" t="str">
        <f t="shared" si="347"/>
        <v/>
      </c>
      <c r="HH108" s="242" t="str">
        <f t="shared" si="348"/>
        <v/>
      </c>
      <c r="HI108" s="242" t="str">
        <f t="shared" si="349"/>
        <v/>
      </c>
      <c r="HJ108" s="242" t="str">
        <f t="shared" si="350"/>
        <v/>
      </c>
      <c r="HK108" s="314" t="str">
        <f t="shared" si="351"/>
        <v/>
      </c>
      <c r="HL108" s="353" t="str">
        <f t="shared" si="352"/>
        <v/>
      </c>
      <c r="HM108" s="176" t="str">
        <f t="shared" si="353"/>
        <v>D</v>
      </c>
      <c r="HN108" s="314" t="str">
        <f t="shared" si="499"/>
        <v/>
      </c>
      <c r="HO108" s="314" t="str">
        <f t="shared" si="355"/>
        <v>D</v>
      </c>
      <c r="HP108" s="314" t="str">
        <f t="shared" si="356"/>
        <v/>
      </c>
      <c r="HQ108" s="314" t="str">
        <f t="shared" si="357"/>
        <v/>
      </c>
      <c r="HR108" s="354" t="str">
        <f t="shared" si="358"/>
        <v/>
      </c>
      <c r="HS108" s="302" t="str">
        <f t="shared" si="359"/>
        <v/>
      </c>
      <c r="HT108" s="242" t="str">
        <f t="shared" si="360"/>
        <v/>
      </c>
      <c r="HU108" s="242" t="str">
        <f t="shared" si="361"/>
        <v/>
      </c>
      <c r="HV108" s="314" t="str">
        <f t="shared" si="362"/>
        <v/>
      </c>
      <c r="HW108" s="353" t="str">
        <f t="shared" si="363"/>
        <v/>
      </c>
      <c r="HX108" s="176" t="str">
        <f t="shared" si="364"/>
        <v>S</v>
      </c>
      <c r="HY108" s="314" t="str">
        <f t="shared" si="500"/>
        <v/>
      </c>
      <c r="HZ108" s="314" t="str">
        <f t="shared" si="366"/>
        <v>S</v>
      </c>
      <c r="IA108" s="314" t="str">
        <f t="shared" si="367"/>
        <v/>
      </c>
      <c r="IB108" s="314" t="str">
        <f t="shared" si="368"/>
        <v/>
      </c>
      <c r="IC108" s="242" t="str">
        <f t="shared" si="369"/>
        <v/>
      </c>
      <c r="ID108" s="242" t="str">
        <f t="shared" si="370"/>
        <v/>
      </c>
      <c r="IE108" s="242" t="str">
        <f t="shared" si="371"/>
        <v/>
      </c>
      <c r="IF108" s="242" t="str">
        <f t="shared" si="372"/>
        <v/>
      </c>
      <c r="IG108" s="314" t="str">
        <f t="shared" si="373"/>
        <v/>
      </c>
      <c r="IH108" s="353" t="str">
        <f t="shared" si="374"/>
        <v/>
      </c>
      <c r="II108" s="314" t="str">
        <f t="shared" si="375"/>
        <v>A</v>
      </c>
      <c r="IJ108" s="314" t="str">
        <f t="shared" si="376"/>
        <v>A</v>
      </c>
      <c r="IK108" s="314" t="str">
        <f t="shared" si="377"/>
        <v xml:space="preserve">    </v>
      </c>
      <c r="IL108" s="314" t="str">
        <f t="shared" si="378"/>
        <v xml:space="preserve">    MATHEMATICS</v>
      </c>
      <c r="IM108" s="314" t="str">
        <f t="shared" si="379"/>
        <v xml:space="preserve">    </v>
      </c>
      <c r="IN108" s="314" t="str">
        <f t="shared" si="380"/>
        <v xml:space="preserve">        </v>
      </c>
      <c r="IO108" s="314" t="str">
        <f t="shared" si="381"/>
        <v xml:space="preserve">HINDI COMPULSORY  PHYSICS CHEMISTRY </v>
      </c>
      <c r="IP108" s="314" t="str">
        <f t="shared" si="382"/>
        <v>SUPPL.</v>
      </c>
      <c r="IQ108" s="62">
        <f t="shared" si="475"/>
        <v>898</v>
      </c>
      <c r="IR108" s="68">
        <f t="shared" si="501"/>
        <v>89.8</v>
      </c>
      <c r="IS108" s="314" t="str">
        <f>IF(IR108="","",IF(AND(IR108&gt;=60,(IP108="PASS")),"I",IF(AND(IR108&gt;=60,(IP108="PASS BY GRACE")),"I",IF(AND(IR108&gt;=48,(IP108="PASS")),"II",IF(AND(IR108&gt;=48,(IP108="PASS BY GRACE")),"II",IF(AND(IR108&gt;=36,(IP108="PASS")),"III",IF(AND(IR108&gt;=36,(IP108="PASS BY GRACE")),"III","")))))))</f>
        <v/>
      </c>
      <c r="IT108" s="177" t="str">
        <f t="shared" si="385"/>
        <v/>
      </c>
      <c r="IU108" s="71" t="str" cm="1">
        <f t="array" ref="IU108">IF(IT108="","",SUMPRODUCT((IT108&lt;IT$9:IT$108)/COUNTIF(IT$9:IT$108,IT$9:IT$108)))</f>
        <v/>
      </c>
      <c r="IV108" s="314" t="str">
        <f>IF(OR(IP108="SUPPL.",IP108="RE-EXAM."),'result subject-wise'!AR108,IP108)</f>
        <v/>
      </c>
      <c r="IW108" s="355" t="str">
        <f t="shared" si="386"/>
        <v/>
      </c>
      <c r="IX108" s="356">
        <f>IF(IW108="",IR108,IW108)</f>
        <v>89.8</v>
      </c>
      <c r="IY108" s="314" t="str">
        <f>IF(IX108="","",IF(AND(IX108&gt;=60,(IV108="PASS")),"I",IF(AND(IX108&gt;=60,(IV108="PASS BY GRACE")),"I",IF(AND(IX108&gt;=48,(IV108="PASS")),"II",IF(AND(IX108&gt;=48,(IV108="PASS BY GRACE")),"II",IF(AND(IX108&gt;=36,(IV108="PASS")),"III",IF(AND(IX108&gt;=36,(IV108="PASS BY GRACE")),"III","")))))))</f>
        <v/>
      </c>
      <c r="IZ108" s="319"/>
      <c r="JA108" s="276" t="str">
        <f t="shared" si="476"/>
        <v/>
      </c>
      <c r="JB108" s="357" t="str">
        <f>'full report'!Y2789</f>
        <v/>
      </c>
      <c r="JC108" s="352"/>
      <c r="JD108"/>
    </row>
    <row r="109" spans="1:294" s="276" customFormat="1" ht="8.25" customHeight="1">
      <c r="A109" s="876"/>
      <c r="B109" s="877"/>
      <c r="C109" s="877"/>
      <c r="D109" s="877"/>
      <c r="E109" s="877"/>
      <c r="F109" s="877"/>
      <c r="G109" s="877"/>
      <c r="H109" s="877"/>
      <c r="I109" s="877"/>
      <c r="J109" s="877"/>
      <c r="K109" s="877"/>
      <c r="L109" s="877"/>
      <c r="M109" s="877"/>
      <c r="N109" s="877"/>
      <c r="O109" s="877"/>
      <c r="P109" s="877"/>
      <c r="Q109" s="877"/>
      <c r="R109" s="877"/>
      <c r="S109" s="877"/>
      <c r="T109" s="877"/>
      <c r="U109" s="877"/>
      <c r="V109" s="877"/>
      <c r="W109" s="877"/>
      <c r="X109" s="877"/>
      <c r="Y109" s="877"/>
      <c r="Z109" s="877"/>
      <c r="AA109" s="877"/>
      <c r="AB109" s="877"/>
      <c r="AC109" s="877"/>
      <c r="AD109" s="877"/>
      <c r="AE109" s="877"/>
      <c r="AF109" s="877"/>
      <c r="AG109" s="877"/>
      <c r="AH109" s="877"/>
      <c r="AI109" s="877"/>
      <c r="AJ109" s="877"/>
      <c r="AK109" s="877"/>
      <c r="AL109" s="877"/>
      <c r="AM109" s="877"/>
      <c r="AN109" s="877"/>
      <c r="AO109" s="877"/>
      <c r="AP109" s="877"/>
      <c r="AQ109" s="877"/>
      <c r="AR109" s="877"/>
      <c r="AS109" s="877"/>
      <c r="AT109" s="877"/>
      <c r="AU109" s="877"/>
      <c r="AV109" s="877"/>
      <c r="AW109" s="877"/>
      <c r="AX109" s="877"/>
      <c r="AY109" s="877"/>
      <c r="AZ109" s="877"/>
      <c r="BA109" s="877"/>
      <c r="BB109" s="877"/>
      <c r="BC109" s="877"/>
      <c r="BD109" s="877"/>
      <c r="BE109" s="877"/>
      <c r="BF109" s="877"/>
      <c r="BG109" s="877"/>
      <c r="BH109" s="877"/>
      <c r="BI109" s="877"/>
      <c r="BJ109" s="877"/>
      <c r="BK109" s="877"/>
      <c r="BL109" s="877"/>
      <c r="BM109" s="877"/>
      <c r="BN109" s="877"/>
      <c r="BO109" s="877"/>
      <c r="BP109" s="877"/>
      <c r="BQ109" s="877"/>
      <c r="BR109" s="877"/>
      <c r="BS109" s="877"/>
      <c r="BT109" s="877"/>
      <c r="BU109" s="877"/>
      <c r="BV109" s="877"/>
      <c r="BW109" s="877"/>
      <c r="BX109" s="877"/>
      <c r="BY109" s="877"/>
      <c r="BZ109" s="877"/>
      <c r="CA109" s="877"/>
      <c r="CB109" s="877"/>
      <c r="CC109" s="877"/>
      <c r="CD109" s="877"/>
      <c r="CE109" s="877"/>
      <c r="CF109" s="877"/>
      <c r="CG109" s="877"/>
      <c r="CH109" s="877"/>
      <c r="CI109" s="877"/>
      <c r="CJ109" s="877"/>
      <c r="CK109" s="877"/>
      <c r="CL109" s="877"/>
      <c r="CM109" s="877"/>
      <c r="CN109" s="877"/>
      <c r="CO109" s="877"/>
      <c r="CP109" s="877"/>
      <c r="CQ109" s="877"/>
      <c r="CR109" s="877"/>
      <c r="CS109" s="877"/>
      <c r="CT109" s="877"/>
      <c r="CU109" s="877"/>
      <c r="CV109" s="877"/>
      <c r="CW109" s="877"/>
      <c r="CX109" s="877"/>
      <c r="CY109" s="877"/>
      <c r="CZ109" s="877"/>
      <c r="DA109" s="877"/>
      <c r="DB109" s="877"/>
      <c r="DC109" s="877"/>
      <c r="DD109" s="877"/>
      <c r="DE109" s="877"/>
      <c r="DF109" s="877"/>
      <c r="DG109" s="877"/>
      <c r="DH109" s="877"/>
      <c r="DI109" s="877"/>
      <c r="DJ109" s="877"/>
      <c r="DK109" s="877"/>
      <c r="DL109" s="877"/>
      <c r="DM109" s="877"/>
      <c r="DN109" s="877"/>
      <c r="DO109" s="877"/>
      <c r="DP109" s="877"/>
      <c r="DQ109" s="877"/>
      <c r="DR109" s="877"/>
      <c r="DS109" s="877"/>
      <c r="DT109" s="877"/>
      <c r="DU109" s="877"/>
      <c r="DV109" s="877"/>
      <c r="DW109" s="877"/>
      <c r="DX109" s="877"/>
      <c r="DY109" s="877"/>
      <c r="DZ109" s="877"/>
      <c r="EA109" s="877"/>
      <c r="EB109" s="877"/>
      <c r="EC109" s="877"/>
      <c r="ED109" s="877"/>
      <c r="EE109" s="877"/>
      <c r="EF109" s="877"/>
      <c r="EG109" s="877"/>
      <c r="EH109" s="877"/>
      <c r="EI109" s="877"/>
      <c r="EJ109" s="877"/>
      <c r="EK109" s="877"/>
      <c r="EL109" s="877"/>
      <c r="EM109" s="877"/>
      <c r="EN109" s="877"/>
      <c r="EO109" s="877"/>
      <c r="EP109" s="877"/>
      <c r="EQ109" s="877"/>
      <c r="ER109" s="877"/>
      <c r="ES109" s="877"/>
      <c r="ET109" s="877"/>
      <c r="EU109" s="877"/>
      <c r="EV109" s="877"/>
      <c r="EW109" s="877"/>
      <c r="EX109" s="877"/>
      <c r="EY109" s="877"/>
      <c r="EZ109" s="877"/>
      <c r="FA109" s="877"/>
      <c r="FB109" s="877"/>
      <c r="FC109" s="877"/>
      <c r="FD109" s="877"/>
      <c r="FE109" s="877"/>
      <c r="FF109" s="877"/>
      <c r="FG109" s="877"/>
      <c r="FH109" s="877"/>
      <c r="FI109" s="877"/>
      <c r="FJ109" s="877"/>
      <c r="FK109" s="877"/>
      <c r="FL109" s="877"/>
      <c r="FM109" s="877"/>
      <c r="FN109" s="877"/>
      <c r="FO109" s="877"/>
      <c r="FP109" s="877"/>
      <c r="FQ109" s="877"/>
      <c r="FR109" s="877"/>
      <c r="FS109" s="877"/>
      <c r="FT109" s="877"/>
      <c r="FU109" s="877"/>
      <c r="FV109" s="877"/>
      <c r="FW109" s="877"/>
      <c r="FX109" s="877"/>
      <c r="FY109" s="877"/>
      <c r="FZ109" s="877"/>
      <c r="GA109" s="877"/>
      <c r="GB109" s="877"/>
      <c r="GC109" s="877"/>
      <c r="GD109" s="877"/>
      <c r="GE109" s="877"/>
      <c r="GF109" s="877"/>
      <c r="GG109" s="877"/>
      <c r="GH109" s="877"/>
      <c r="GI109" s="877"/>
      <c r="GJ109" s="877"/>
      <c r="GK109" s="877"/>
      <c r="GL109" s="877"/>
      <c r="GM109" s="877"/>
      <c r="GN109" s="877"/>
      <c r="GO109" s="877"/>
      <c r="GP109" s="877"/>
      <c r="GQ109" s="877"/>
      <c r="GR109" s="877"/>
      <c r="GS109" s="877"/>
      <c r="GT109" s="877"/>
      <c r="GU109" s="877"/>
      <c r="GV109" s="877"/>
      <c r="GW109" s="877"/>
      <c r="GX109" s="877"/>
      <c r="GY109" s="877"/>
      <c r="GZ109" s="877"/>
      <c r="HA109" s="877"/>
      <c r="HB109" s="877"/>
      <c r="HC109" s="877"/>
      <c r="HD109" s="877"/>
      <c r="HE109" s="877"/>
      <c r="HF109" s="877"/>
      <c r="HG109" s="877"/>
      <c r="HH109" s="877"/>
      <c r="HI109" s="877"/>
      <c r="HJ109" s="877"/>
      <c r="HK109" s="877"/>
      <c r="HL109" s="877"/>
      <c r="HM109" s="877"/>
      <c r="HN109" s="877"/>
      <c r="HO109" s="877"/>
      <c r="HP109" s="877"/>
      <c r="HQ109" s="877"/>
      <c r="HR109" s="877"/>
      <c r="HS109" s="877"/>
      <c r="HT109" s="877"/>
      <c r="HU109" s="877"/>
      <c r="HV109" s="877"/>
      <c r="HW109" s="877"/>
      <c r="HX109" s="877"/>
      <c r="HY109" s="877"/>
      <c r="HZ109" s="877"/>
      <c r="IA109" s="877"/>
      <c r="IB109" s="877"/>
      <c r="IC109" s="877"/>
      <c r="ID109" s="877"/>
      <c r="IE109" s="877"/>
      <c r="IF109" s="877"/>
      <c r="IG109" s="877"/>
      <c r="IH109" s="877"/>
      <c r="II109" s="877"/>
      <c r="IJ109" s="877"/>
      <c r="IK109" s="877"/>
      <c r="IL109" s="877"/>
      <c r="IM109" s="877"/>
      <c r="IN109" s="877"/>
      <c r="IO109" s="877"/>
      <c r="IP109" s="877"/>
      <c r="IQ109" s="877"/>
      <c r="IR109" s="877"/>
      <c r="IS109" s="877"/>
      <c r="IT109" s="877"/>
      <c r="IU109" s="877"/>
      <c r="IV109" s="877"/>
      <c r="IW109" s="877"/>
      <c r="IX109" s="877"/>
      <c r="IY109" s="877"/>
      <c r="IZ109" s="878"/>
      <c r="JA109" s="362"/>
      <c r="JB109" s="362"/>
      <c r="JC109" s="362"/>
      <c r="JD109" s="358"/>
      <c r="JE109" s="283"/>
      <c r="JF109" s="283"/>
      <c r="JG109" s="283"/>
      <c r="JH109" s="283"/>
      <c r="JI109" s="283"/>
    </row>
    <row r="110" spans="1:294" s="85" customFormat="1" ht="23.25" customHeight="1">
      <c r="A110" s="363"/>
      <c r="B110" s="780" t="s">
        <v>220</v>
      </c>
      <c r="C110" s="780"/>
      <c r="D110" s="780"/>
      <c r="E110" s="780"/>
      <c r="F110" s="780"/>
      <c r="G110" s="780"/>
      <c r="H110" s="875" t="s">
        <v>229</v>
      </c>
      <c r="I110" s="875"/>
      <c r="J110" s="812" t="str">
        <f>J3</f>
        <v>HINDI COMPULSORY</v>
      </c>
      <c r="K110" s="812"/>
      <c r="L110" s="812"/>
      <c r="M110" s="812"/>
      <c r="N110" s="812"/>
      <c r="O110" s="812"/>
      <c r="P110" s="812"/>
      <c r="Q110" s="812"/>
      <c r="R110" s="812"/>
      <c r="S110" s="812"/>
      <c r="T110" s="812"/>
      <c r="U110" s="812"/>
      <c r="V110" s="812"/>
      <c r="W110" s="812"/>
      <c r="X110" s="812" t="str">
        <f>X3</f>
        <v>ENGLISH COMPULSORY</v>
      </c>
      <c r="Y110" s="812"/>
      <c r="Z110" s="812"/>
      <c r="AA110" s="812"/>
      <c r="AB110" s="812"/>
      <c r="AC110" s="812"/>
      <c r="AD110" s="812"/>
      <c r="AE110" s="812"/>
      <c r="AF110" s="812"/>
      <c r="AG110" s="812"/>
      <c r="AH110" s="812"/>
      <c r="AI110" s="812"/>
      <c r="AJ110" s="812"/>
      <c r="AK110" s="812"/>
      <c r="AL110" s="940" t="s">
        <v>195</v>
      </c>
      <c r="AM110" s="806" t="str">
        <f>AM3</f>
        <v>HOME SCIENCE</v>
      </c>
      <c r="AN110" s="807"/>
      <c r="AO110" s="806" t="str">
        <f>AO3</f>
        <v>PHYSICS</v>
      </c>
      <c r="AP110" s="807"/>
      <c r="AQ110" s="769" t="str">
        <f>AQ3</f>
        <v/>
      </c>
      <c r="AR110" s="770"/>
      <c r="AS110" s="770"/>
      <c r="AT110" s="769" t="str">
        <f>AT3</f>
        <v/>
      </c>
      <c r="AU110" s="771"/>
      <c r="AV110" s="806" t="str">
        <f>AV3</f>
        <v/>
      </c>
      <c r="AW110" s="911"/>
      <c r="AX110" s="806" t="str">
        <f>AX3</f>
        <v/>
      </c>
      <c r="AY110" s="911"/>
      <c r="AZ110" s="806" t="str">
        <f>AZ3</f>
        <v>DRAWING</v>
      </c>
      <c r="BA110" s="911"/>
      <c r="BB110" s="806" t="str">
        <f>BB3</f>
        <v>MUSIC INSTR. FLUTE</v>
      </c>
      <c r="BC110" s="911"/>
      <c r="BD110" s="806" t="s">
        <v>371</v>
      </c>
      <c r="BE110" s="807"/>
      <c r="BF110" s="338"/>
      <c r="BG110" s="338"/>
      <c r="BH110" s="338"/>
      <c r="BI110" s="339"/>
      <c r="BJ110" s="337"/>
      <c r="BK110" s="338"/>
      <c r="BL110" s="338"/>
      <c r="BM110" s="338"/>
      <c r="BN110" s="338"/>
      <c r="BO110" s="339"/>
      <c r="BP110" s="940" t="s">
        <v>195</v>
      </c>
      <c r="BQ110" s="806" t="str">
        <f>BQ3</f>
        <v>GEOGRAPHY</v>
      </c>
      <c r="BR110" s="807"/>
      <c r="BS110" s="806" t="str">
        <f>BS3</f>
        <v>CHEMISTRY</v>
      </c>
      <c r="BT110" s="807"/>
      <c r="BU110" s="769" t="str">
        <f>BU3</f>
        <v/>
      </c>
      <c r="BV110" s="770"/>
      <c r="BW110" s="770"/>
      <c r="BX110" s="769" t="str">
        <f>BX3</f>
        <v/>
      </c>
      <c r="BY110" s="771"/>
      <c r="BZ110" s="806" t="str">
        <f>BZ3</f>
        <v/>
      </c>
      <c r="CA110" s="911"/>
      <c r="CB110" s="806" t="str">
        <f>CB3</f>
        <v/>
      </c>
      <c r="CC110" s="911"/>
      <c r="CD110" s="806" t="str">
        <f>CD3</f>
        <v>DRAWING</v>
      </c>
      <c r="CE110" s="911"/>
      <c r="CF110" s="806" t="str">
        <f>CF3</f>
        <v>MUSIC INSTR. FLUTE</v>
      </c>
      <c r="CG110" s="911"/>
      <c r="CH110" s="806" t="s">
        <v>371</v>
      </c>
      <c r="CI110" s="807"/>
      <c r="CJ110" s="338"/>
      <c r="CK110" s="338"/>
      <c r="CL110" s="338"/>
      <c r="CM110" s="338"/>
      <c r="CN110" s="338"/>
      <c r="CO110" s="339"/>
      <c r="CP110" s="337"/>
      <c r="CQ110" s="338"/>
      <c r="CR110" s="338"/>
      <c r="CS110" s="339"/>
      <c r="CT110" s="940" t="s">
        <v>195</v>
      </c>
      <c r="CU110" s="806" t="str">
        <f>CU3</f>
        <v>HOME SCIENCE</v>
      </c>
      <c r="CV110" s="807"/>
      <c r="CW110" s="806" t="str">
        <f>CW3</f>
        <v>MATHEMATICS</v>
      </c>
      <c r="CX110" s="807"/>
      <c r="CY110" s="769" t="str">
        <f>CY3</f>
        <v/>
      </c>
      <c r="CZ110" s="770"/>
      <c r="DA110" s="770"/>
      <c r="DB110" s="769" t="str">
        <f>DB3</f>
        <v/>
      </c>
      <c r="DC110" s="771"/>
      <c r="DD110" s="806" t="str">
        <f>DD3</f>
        <v/>
      </c>
      <c r="DE110" s="911"/>
      <c r="DF110" s="806" t="str">
        <f>DF3</f>
        <v/>
      </c>
      <c r="DG110" s="911"/>
      <c r="DH110" s="806" t="str">
        <f>DH3</f>
        <v>TYPING</v>
      </c>
      <c r="DI110" s="911"/>
      <c r="DJ110" s="806" t="str">
        <f>DJ3</f>
        <v>SHORT HAND</v>
      </c>
      <c r="DK110" s="911"/>
      <c r="DL110" s="806" t="s">
        <v>371</v>
      </c>
      <c r="DM110" s="807"/>
      <c r="DN110" s="338"/>
      <c r="DO110" s="338"/>
      <c r="DP110" s="338"/>
      <c r="DQ110" s="338"/>
      <c r="DR110" s="338"/>
      <c r="DS110" s="339"/>
      <c r="DT110" s="812" t="str">
        <f>CT1</f>
        <v>OPTIONAL SUBJECT 3</v>
      </c>
      <c r="DU110" s="812"/>
      <c r="DV110" s="812"/>
      <c r="DW110" s="812"/>
      <c r="DX110" s="304"/>
      <c r="DY110" s="769"/>
      <c r="DZ110" s="770"/>
      <c r="EA110" s="770"/>
      <c r="EB110" s="770"/>
      <c r="EC110" s="770"/>
      <c r="ED110" s="770"/>
      <c r="EE110" s="770"/>
      <c r="EF110" s="770"/>
      <c r="EG110" s="770"/>
      <c r="EH110" s="770"/>
      <c r="EI110" s="770"/>
      <c r="EJ110" s="770"/>
      <c r="EK110" s="770"/>
      <c r="EL110" s="770"/>
      <c r="EM110" s="770"/>
      <c r="EN110" s="770"/>
      <c r="EO110" s="770"/>
      <c r="EP110" s="771"/>
      <c r="EQ110" s="304"/>
      <c r="ER110" s="304"/>
      <c r="ES110" s="304"/>
      <c r="ET110" s="304"/>
      <c r="EU110" s="304"/>
      <c r="EV110" s="304"/>
      <c r="EW110" s="304"/>
      <c r="EX110" s="304"/>
      <c r="EY110" s="304"/>
      <c r="EZ110" s="304"/>
      <c r="FA110" s="304"/>
      <c r="FB110" s="304"/>
      <c r="FC110" s="812" t="str">
        <f>FC3</f>
        <v>Azadi ke Baad ka Swarnim Bharat</v>
      </c>
      <c r="FD110" s="812"/>
      <c r="FE110" s="812"/>
      <c r="FF110" s="812"/>
      <c r="FG110" s="812"/>
      <c r="FH110" s="812"/>
      <c r="FI110" s="812"/>
      <c r="FJ110" s="812"/>
      <c r="FK110" s="812"/>
      <c r="FL110" s="812"/>
      <c r="FM110" s="812"/>
      <c r="FN110" s="812"/>
      <c r="FO110" s="812"/>
      <c r="FP110" s="812" t="str">
        <f>FP3</f>
        <v>JEEVAN KAUShAL</v>
      </c>
      <c r="FQ110" s="812"/>
      <c r="FR110" s="812"/>
      <c r="FS110" s="812"/>
      <c r="FT110" s="812"/>
      <c r="FU110" s="812"/>
      <c r="FV110" s="812"/>
      <c r="FW110" s="812"/>
      <c r="FX110" s="812"/>
      <c r="FY110" s="697"/>
      <c r="FZ110" s="697"/>
      <c r="GA110" s="697"/>
      <c r="GB110" s="697"/>
      <c r="GC110" s="697"/>
      <c r="GD110" s="697"/>
      <c r="GE110" s="697"/>
      <c r="GF110" s="697"/>
      <c r="GG110" s="697"/>
      <c r="GH110" s="697"/>
      <c r="GI110" s="697"/>
      <c r="GJ110" s="697"/>
      <c r="GK110" s="825"/>
      <c r="GL110" s="826"/>
      <c r="GM110" s="826"/>
      <c r="GN110" s="826"/>
      <c r="GO110" s="826"/>
      <c r="GP110" s="826"/>
      <c r="GQ110" s="826"/>
      <c r="GR110" s="826"/>
      <c r="GS110" s="826"/>
      <c r="GT110" s="826"/>
      <c r="GU110" s="826"/>
      <c r="GV110" s="826"/>
      <c r="GW110" s="826"/>
      <c r="GX110" s="826"/>
      <c r="GY110" s="826"/>
      <c r="GZ110" s="826"/>
      <c r="HA110" s="826"/>
      <c r="HB110" s="826"/>
      <c r="HC110" s="826"/>
      <c r="HD110" s="826"/>
      <c r="HE110" s="826"/>
      <c r="HF110" s="826"/>
      <c r="HG110" s="826"/>
      <c r="HH110" s="826"/>
      <c r="HI110" s="826"/>
      <c r="HJ110" s="826"/>
      <c r="HK110" s="826"/>
      <c r="HL110" s="826"/>
      <c r="HM110" s="826"/>
      <c r="HN110" s="826"/>
      <c r="HO110" s="826"/>
      <c r="HP110" s="826"/>
      <c r="HQ110" s="826"/>
      <c r="HR110" s="826"/>
      <c r="HS110" s="826"/>
      <c r="HT110" s="826"/>
      <c r="HU110" s="826"/>
      <c r="HV110" s="826"/>
      <c r="HW110" s="826"/>
      <c r="HX110" s="826"/>
      <c r="HY110" s="826"/>
      <c r="HZ110" s="826"/>
      <c r="IA110" s="826"/>
      <c r="IB110" s="826"/>
      <c r="IC110" s="826"/>
      <c r="ID110" s="826"/>
      <c r="IE110" s="826"/>
      <c r="IF110" s="826"/>
      <c r="IG110" s="826"/>
      <c r="IH110" s="826"/>
      <c r="II110" s="826"/>
      <c r="IJ110" s="826"/>
      <c r="IK110" s="826"/>
      <c r="IL110" s="826"/>
      <c r="IM110" s="826"/>
      <c r="IN110" s="826"/>
      <c r="IO110" s="827"/>
      <c r="IP110" s="958" t="s">
        <v>242</v>
      </c>
      <c r="IQ110" s="959"/>
      <c r="IR110" s="959"/>
      <c r="IS110" s="959"/>
      <c r="IT110" s="959"/>
      <c r="IU110" s="960"/>
      <c r="IV110" s="341">
        <f>details!E6</f>
        <v>45794</v>
      </c>
      <c r="IW110" s="342"/>
      <c r="IX110" s="961"/>
      <c r="IY110" s="961"/>
      <c r="IZ110" s="962"/>
      <c r="JE110" s="276"/>
      <c r="JF110" s="276"/>
      <c r="JG110" s="276"/>
      <c r="JH110" s="276"/>
      <c r="JI110" s="276"/>
      <c r="JJ110" s="283"/>
      <c r="JK110" s="283"/>
      <c r="JL110" s="283"/>
      <c r="JM110" s="283"/>
      <c r="JN110" s="283"/>
      <c r="JO110" s="283"/>
      <c r="JP110" s="283"/>
      <c r="JQ110" s="283"/>
      <c r="JR110" s="283"/>
      <c r="JS110" s="283"/>
      <c r="JT110" s="283"/>
      <c r="JU110" s="283"/>
      <c r="JV110" s="283"/>
      <c r="JW110" s="283"/>
      <c r="JX110" s="283"/>
      <c r="JY110" s="283"/>
      <c r="JZ110" s="283"/>
      <c r="KA110" s="283"/>
      <c r="KB110" s="283"/>
      <c r="KC110" s="283"/>
      <c r="KD110" s="283"/>
      <c r="KE110" s="283"/>
      <c r="KF110" s="283"/>
      <c r="KG110" s="283"/>
      <c r="KH110" s="283"/>
    </row>
    <row r="111" spans="1:294" s="32" customFormat="1" ht="25" customHeight="1">
      <c r="A111" s="364"/>
      <c r="B111" s="697" t="s">
        <v>219</v>
      </c>
      <c r="C111" s="697"/>
      <c r="D111" s="697"/>
      <c r="E111" s="697"/>
      <c r="F111" s="55">
        <f>COUNTA(E9:E108)-COUNTIF(E9:E108,"nso")-COUNTBLANK(E9:E108)</f>
        <v>100</v>
      </c>
      <c r="G111" s="187" t="s">
        <v>317</v>
      </c>
      <c r="H111" s="896" t="s">
        <v>230</v>
      </c>
      <c r="I111" s="896"/>
      <c r="J111" s="860" t="str">
        <f>details!J3</f>
        <v>SHARMA</v>
      </c>
      <c r="K111" s="860"/>
      <c r="L111" s="860"/>
      <c r="M111" s="860"/>
      <c r="N111" s="860"/>
      <c r="O111" s="860"/>
      <c r="P111" s="860"/>
      <c r="Q111" s="860"/>
      <c r="R111" s="860"/>
      <c r="S111" s="860"/>
      <c r="T111" s="860"/>
      <c r="U111" s="860"/>
      <c r="V111" s="860"/>
      <c r="W111" s="860"/>
      <c r="X111" s="697" t="str">
        <f>details!P3</f>
        <v>D. KAVITA</v>
      </c>
      <c r="Y111" s="697"/>
      <c r="Z111" s="697"/>
      <c r="AA111" s="697"/>
      <c r="AB111" s="697"/>
      <c r="AC111" s="697"/>
      <c r="AD111" s="697"/>
      <c r="AE111" s="697"/>
      <c r="AF111" s="697"/>
      <c r="AG111" s="697"/>
      <c r="AH111" s="697"/>
      <c r="AI111" s="697"/>
      <c r="AJ111" s="697"/>
      <c r="AK111" s="697"/>
      <c r="AL111" s="941"/>
      <c r="AM111" s="897" t="str">
        <f>details!V3</f>
        <v>A</v>
      </c>
      <c r="AN111" s="808"/>
      <c r="AO111" s="897" t="str">
        <f>details!W3</f>
        <v>B</v>
      </c>
      <c r="AP111" s="808"/>
      <c r="AQ111" s="912" t="str">
        <f>details!X3</f>
        <v>C</v>
      </c>
      <c r="AR111" s="901"/>
      <c r="AS111" s="901"/>
      <c r="AT111" s="912" t="str">
        <f>details!Y3</f>
        <v>D</v>
      </c>
      <c r="AU111" s="902"/>
      <c r="AV111" s="897" t="str">
        <f>details!AA3</f>
        <v>E</v>
      </c>
      <c r="AW111" s="913"/>
      <c r="AX111" s="897" t="str">
        <f>details!AB3</f>
        <v>F</v>
      </c>
      <c r="AY111" s="913"/>
      <c r="AZ111" s="897" t="str">
        <f>details!AC3</f>
        <v>G</v>
      </c>
      <c r="BA111" s="913"/>
      <c r="BB111" s="897" t="str">
        <f>details!AD3</f>
        <v>H</v>
      </c>
      <c r="BC111" s="808"/>
      <c r="BD111" s="808" t="s">
        <v>372</v>
      </c>
      <c r="BE111" s="808"/>
      <c r="BF111" s="324"/>
      <c r="BG111" s="324"/>
      <c r="BH111" s="324"/>
      <c r="BI111" s="325"/>
      <c r="BJ111" s="55"/>
      <c r="BK111" s="55"/>
      <c r="BL111" s="55"/>
      <c r="BM111" s="55"/>
      <c r="BN111" s="55"/>
      <c r="BO111" s="55"/>
      <c r="BP111" s="941"/>
      <c r="BQ111" s="897" t="str">
        <f>details!AE3</f>
        <v>A</v>
      </c>
      <c r="BR111" s="808"/>
      <c r="BS111" s="897" t="str">
        <f>details!AF3</f>
        <v>B</v>
      </c>
      <c r="BT111" s="808"/>
      <c r="BU111" s="912" t="str">
        <f>details!AG3</f>
        <v>C</v>
      </c>
      <c r="BV111" s="901"/>
      <c r="BW111" s="901"/>
      <c r="BX111" s="912" t="str">
        <f>details!AH3</f>
        <v>D</v>
      </c>
      <c r="BY111" s="902"/>
      <c r="BZ111" s="897" t="str">
        <f>details!AJ3</f>
        <v>E</v>
      </c>
      <c r="CA111" s="913"/>
      <c r="CB111" s="897" t="str">
        <f>details!AK3</f>
        <v>F</v>
      </c>
      <c r="CC111" s="913"/>
      <c r="CD111" s="897" t="str">
        <f>details!AL3</f>
        <v>G</v>
      </c>
      <c r="CE111" s="913"/>
      <c r="CF111" s="897" t="str">
        <f>details!AM3</f>
        <v>H</v>
      </c>
      <c r="CG111" s="808"/>
      <c r="CH111" s="808" t="s">
        <v>372</v>
      </c>
      <c r="CI111" s="808"/>
      <c r="CJ111" s="324"/>
      <c r="CK111" s="324"/>
      <c r="CL111" s="324"/>
      <c r="CM111" s="324"/>
      <c r="CN111" s="324"/>
      <c r="CO111" s="325"/>
      <c r="CP111" s="55"/>
      <c r="CQ111" s="55"/>
      <c r="CR111" s="55"/>
      <c r="CS111" s="55"/>
      <c r="CT111" s="941"/>
      <c r="CU111" s="897" t="str">
        <f>details!AN3</f>
        <v>A</v>
      </c>
      <c r="CV111" s="808"/>
      <c r="CW111" s="897" t="str">
        <f>details!AO3</f>
        <v>B</v>
      </c>
      <c r="CX111" s="808"/>
      <c r="CY111" s="912" t="str">
        <f>details!AP3</f>
        <v>C</v>
      </c>
      <c r="CZ111" s="901"/>
      <c r="DA111" s="901"/>
      <c r="DB111" s="912" t="str">
        <f>details!AQ3</f>
        <v>D</v>
      </c>
      <c r="DC111" s="902"/>
      <c r="DD111" s="897" t="str">
        <f>details!AS3</f>
        <v>E</v>
      </c>
      <c r="DE111" s="913"/>
      <c r="DF111" s="897" t="str">
        <f>details!AT3</f>
        <v>F</v>
      </c>
      <c r="DG111" s="913"/>
      <c r="DH111" s="897" t="str">
        <f>details!AU3</f>
        <v>G</v>
      </c>
      <c r="DI111" s="913"/>
      <c r="DJ111" s="897" t="str">
        <f>details!AV3</f>
        <v>H</v>
      </c>
      <c r="DK111" s="808"/>
      <c r="DL111" s="808" t="s">
        <v>372</v>
      </c>
      <c r="DM111" s="808"/>
      <c r="DN111" s="324"/>
      <c r="DO111" s="324"/>
      <c r="DP111" s="324"/>
      <c r="DQ111" s="324"/>
      <c r="DR111" s="324"/>
      <c r="DS111" s="325"/>
      <c r="DT111" s="55" t="s">
        <v>3</v>
      </c>
      <c r="DU111" s="55" t="e">
        <f>CT117+DA117+DF117+DK117</f>
        <v>#VALUE!</v>
      </c>
      <c r="DV111" s="55">
        <f>COUNTIF(HX9:HX108,"D")</f>
        <v>0</v>
      </c>
      <c r="DW111" s="55"/>
      <c r="DX111" s="55"/>
      <c r="DY111" s="772"/>
      <c r="DZ111" s="773"/>
      <c r="EA111" s="773"/>
      <c r="EB111" s="773"/>
      <c r="EC111" s="773"/>
      <c r="ED111" s="773"/>
      <c r="EE111" s="773"/>
      <c r="EF111" s="773"/>
      <c r="EG111" s="773"/>
      <c r="EH111" s="773"/>
      <c r="EI111" s="773"/>
      <c r="EJ111" s="773"/>
      <c r="EK111" s="773"/>
      <c r="EL111" s="773"/>
      <c r="EM111" s="773"/>
      <c r="EN111" s="773"/>
      <c r="EO111" s="773"/>
      <c r="EP111" s="774"/>
      <c r="EQ111" s="55"/>
      <c r="ER111" s="55"/>
      <c r="ES111" s="55"/>
      <c r="ET111" s="55"/>
      <c r="EU111" s="55"/>
      <c r="EV111" s="55"/>
      <c r="EW111" s="55"/>
      <c r="EX111" s="55"/>
      <c r="EY111" s="55"/>
      <c r="EZ111" s="55"/>
      <c r="FA111" s="55"/>
      <c r="FB111" s="55"/>
      <c r="FC111" s="697" t="str">
        <f>details!BF3</f>
        <v>MEENA</v>
      </c>
      <c r="FD111" s="697"/>
      <c r="FE111" s="697"/>
      <c r="FF111" s="697"/>
      <c r="FG111" s="697"/>
      <c r="FH111" s="697"/>
      <c r="FI111" s="697"/>
      <c r="FJ111" s="697"/>
      <c r="FK111" s="697"/>
      <c r="FL111" s="697"/>
      <c r="FM111" s="697"/>
      <c r="FN111" s="697"/>
      <c r="FO111" s="697"/>
      <c r="FP111" s="697" t="str">
        <f>details!BK3</f>
        <v>REKHA</v>
      </c>
      <c r="FQ111" s="697"/>
      <c r="FR111" s="697"/>
      <c r="FS111" s="697"/>
      <c r="FT111" s="697"/>
      <c r="FU111" s="697"/>
      <c r="FV111" s="697"/>
      <c r="FW111" s="697"/>
      <c r="FX111" s="697"/>
      <c r="FY111" s="697"/>
      <c r="FZ111" s="697"/>
      <c r="GA111" s="697"/>
      <c r="GB111" s="697"/>
      <c r="GC111" s="697"/>
      <c r="GD111" s="697"/>
      <c r="GE111" s="697"/>
      <c r="GF111" s="697"/>
      <c r="GG111" s="697"/>
      <c r="GH111" s="697"/>
      <c r="GI111" s="697"/>
      <c r="GJ111" s="697"/>
      <c r="GK111" s="828"/>
      <c r="GL111" s="829"/>
      <c r="GM111" s="829"/>
      <c r="GN111" s="829"/>
      <c r="GO111" s="829"/>
      <c r="GP111" s="829"/>
      <c r="GQ111" s="829"/>
      <c r="GR111" s="829"/>
      <c r="GS111" s="829"/>
      <c r="GT111" s="829"/>
      <c r="GU111" s="829"/>
      <c r="GV111" s="829"/>
      <c r="GW111" s="829"/>
      <c r="GX111" s="829"/>
      <c r="GY111" s="829"/>
      <c r="GZ111" s="829"/>
      <c r="HA111" s="829"/>
      <c r="HB111" s="829"/>
      <c r="HC111" s="829"/>
      <c r="HD111" s="829"/>
      <c r="HE111" s="829"/>
      <c r="HF111" s="829"/>
      <c r="HG111" s="829"/>
      <c r="HH111" s="829"/>
      <c r="HI111" s="829"/>
      <c r="HJ111" s="829"/>
      <c r="HK111" s="829"/>
      <c r="HL111" s="829"/>
      <c r="HM111" s="829"/>
      <c r="HN111" s="829"/>
      <c r="HO111" s="829"/>
      <c r="HP111" s="829"/>
      <c r="HQ111" s="829"/>
      <c r="HR111" s="829"/>
      <c r="HS111" s="829"/>
      <c r="HT111" s="829"/>
      <c r="HU111" s="829"/>
      <c r="HV111" s="829"/>
      <c r="HW111" s="829"/>
      <c r="HX111" s="829"/>
      <c r="HY111" s="829"/>
      <c r="HZ111" s="829"/>
      <c r="IA111" s="829"/>
      <c r="IB111" s="829"/>
      <c r="IC111" s="829"/>
      <c r="ID111" s="829"/>
      <c r="IE111" s="829"/>
      <c r="IF111" s="829"/>
      <c r="IG111" s="829"/>
      <c r="IH111" s="829"/>
      <c r="II111" s="829"/>
      <c r="IJ111" s="829"/>
      <c r="IK111" s="829"/>
      <c r="IL111" s="829"/>
      <c r="IM111" s="829"/>
      <c r="IN111" s="829"/>
      <c r="IO111" s="830"/>
      <c r="IP111" s="834" t="s">
        <v>238</v>
      </c>
      <c r="IQ111" s="835"/>
      <c r="IR111" s="835"/>
      <c r="IS111" s="835"/>
      <c r="IT111" s="835"/>
      <c r="IU111" s="836"/>
      <c r="IV111" s="861"/>
      <c r="IW111" s="898"/>
      <c r="IX111" s="898"/>
      <c r="IY111" s="898"/>
      <c r="IZ111" s="919"/>
      <c r="JE111" s="277"/>
      <c r="JF111" s="277"/>
      <c r="JG111" s="277"/>
      <c r="JH111" s="277"/>
      <c r="JI111" s="277"/>
      <c r="JJ111" s="276"/>
      <c r="JK111" s="276"/>
      <c r="JL111" s="276"/>
      <c r="JM111" s="276"/>
      <c r="JN111" s="276"/>
      <c r="JO111" s="276"/>
      <c r="JP111" s="276"/>
      <c r="JQ111" s="276"/>
      <c r="JR111" s="276"/>
      <c r="JS111" s="276"/>
      <c r="JT111" s="276"/>
      <c r="JU111" s="276"/>
      <c r="JV111" s="276"/>
      <c r="JW111" s="276"/>
      <c r="JX111" s="276"/>
      <c r="JY111" s="276"/>
      <c r="JZ111" s="276"/>
      <c r="KA111" s="276"/>
      <c r="KB111" s="276"/>
      <c r="KC111" s="276"/>
      <c r="KD111" s="276"/>
      <c r="KE111" s="276"/>
      <c r="KF111" s="276"/>
      <c r="KG111" s="276"/>
      <c r="KH111" s="276"/>
    </row>
    <row r="112" spans="1:294" s="278" customFormat="1" ht="14.25" customHeight="1">
      <c r="A112" s="364"/>
      <c r="B112" s="54" t="s">
        <v>0</v>
      </c>
      <c r="C112" s="54" t="s">
        <v>1</v>
      </c>
      <c r="D112" s="54" t="s">
        <v>2</v>
      </c>
      <c r="E112" s="924" t="s">
        <v>224</v>
      </c>
      <c r="F112" s="924"/>
      <c r="G112" s="924"/>
      <c r="H112" s="896" t="s">
        <v>219</v>
      </c>
      <c r="I112" s="896"/>
      <c r="J112" s="903" t="s">
        <v>202</v>
      </c>
      <c r="K112" s="904"/>
      <c r="L112" s="905"/>
      <c r="M112" s="899">
        <f>COUNTA(GV9:GV108)-COUNTIF(GV9:GV108,"RE")-COUNTIF(GV9:GV108,"AB")-COUNTIF(GV9:GV108,"")</f>
        <v>100</v>
      </c>
      <c r="N112" s="900"/>
      <c r="O112" s="900"/>
      <c r="P112" s="900"/>
      <c r="Q112" s="861"/>
      <c r="R112" s="898"/>
      <c r="S112" s="327"/>
      <c r="T112" s="327"/>
      <c r="U112" s="327"/>
      <c r="V112" s="327"/>
      <c r="W112" s="328"/>
      <c r="X112" s="903" t="s">
        <v>202</v>
      </c>
      <c r="Y112" s="904"/>
      <c r="Z112" s="905"/>
      <c r="AA112" s="899">
        <f>COUNTA(GY9:GY108)-COUNTIF(GY9:GY108,"RE")-COUNTIF(GY9:GY108,"AB")-COUNTIF(GY9:GY108,"")</f>
        <v>100</v>
      </c>
      <c r="AB112" s="900"/>
      <c r="AC112" s="900"/>
      <c r="AD112" s="900"/>
      <c r="AE112" s="861"/>
      <c r="AF112" s="898"/>
      <c r="AG112" s="327"/>
      <c r="AH112" s="327"/>
      <c r="AI112" s="327"/>
      <c r="AJ112" s="327"/>
      <c r="AK112" s="328"/>
      <c r="AL112" s="942"/>
      <c r="AM112" s="809">
        <f>COUNTA(HC9:HC108)-COUNTIF(HC9:HC108,"RE")-COUNTIF(HC9:HC108,"AB")-COUNTIF(HC9:HC108,"")</f>
        <v>0</v>
      </c>
      <c r="AN112" s="810"/>
      <c r="AO112" s="809">
        <f>COUNTA(HD9:HD108)-COUNTIF(HD9:HD108,"RE")-COUNTIF(HD9:HD108,"AB")-COUNTIF(HD9:HD108,"")</f>
        <v>100</v>
      </c>
      <c r="AP112" s="810"/>
      <c r="AQ112" s="809">
        <f>COUNTA(HE9:HE108)-COUNTIF(HE9:HE108,"RE")-COUNTIF(HE9:HE108,"AB")-COUNTIF(HE9:HE108,"")</f>
        <v>0</v>
      </c>
      <c r="AR112" s="810"/>
      <c r="AS112" s="810"/>
      <c r="AT112" s="809">
        <f>COUNTA(HF9:HF108)-COUNTIF(HF9:HF108,"RE")-COUNTIF(HF9:HF108,"AB")-COUNTIF(HF9:HF108,"")</f>
        <v>0</v>
      </c>
      <c r="AU112" s="810"/>
      <c r="AV112" s="809">
        <f>COUNTA(HG9:HG108)-COUNTIF(HG9:HG108,"RE")-COUNTIF(HG9:HG108,"AB")-COUNTIF(HG9:HG108,"")</f>
        <v>0</v>
      </c>
      <c r="AW112" s="810"/>
      <c r="AX112" s="809">
        <f>COUNTA(HH9:HH108)-COUNTIF(HH9:HH108,"RE")-COUNTIF(HH9:HH108,"AB")-COUNTIF(HH9:HH108,"")</f>
        <v>0</v>
      </c>
      <c r="AY112" s="810"/>
      <c r="AZ112" s="809">
        <f>COUNTA(HI9:HI108)-COUNTIF(HI9:HI108,"RE")-COUNTIF(HI9:HI108,"AB")-COUNTIF(HI9:HI108,"")</f>
        <v>0</v>
      </c>
      <c r="BA112" s="810"/>
      <c r="BB112" s="809">
        <f>COUNTA(HJ9:HJ108)-COUNTIF(HJ9:HJ108,"RE")-COUNTIF(HJ9:HJ108,"AB")-COUNTIF(HJ9:HJ108,"")</f>
        <v>0</v>
      </c>
      <c r="BC112" s="810"/>
      <c r="BD112" s="810">
        <f>SUM(AM112:BC112)</f>
        <v>100</v>
      </c>
      <c r="BE112" s="810"/>
      <c r="BF112" s="327"/>
      <c r="BG112" s="327"/>
      <c r="BH112" s="327"/>
      <c r="BI112" s="328"/>
      <c r="BJ112" s="55"/>
      <c r="BK112" s="55"/>
      <c r="BL112" s="55"/>
      <c r="BM112" s="55"/>
      <c r="BN112" s="55"/>
      <c r="BO112" s="303"/>
      <c r="BP112" s="942"/>
      <c r="BQ112" s="809">
        <f>COUNTA(HN9:HN108)-COUNTIF(HN9:HN108,"RE")-COUNTIF(HN9:HN108,"AB")-COUNTIF(HN9:HN108,"")</f>
        <v>0</v>
      </c>
      <c r="BR112" s="810"/>
      <c r="BS112" s="809">
        <f>COUNTA(HO9:HO108)-COUNTIF(HO9:HO108,"RE")-COUNTIF(HO9:HO108,"AB")-COUNTIF(HO9:HO108,"")</f>
        <v>100</v>
      </c>
      <c r="BT112" s="810"/>
      <c r="BU112" s="809">
        <f>COUNTA(HP9:HP108)-COUNTIF(HP9:HP108,"RE")-COUNTIF(HP9:HP108,"AB")-COUNTIF(HP9:HP108,"")</f>
        <v>0</v>
      </c>
      <c r="BV112" s="810"/>
      <c r="BW112" s="810"/>
      <c r="BX112" s="809">
        <f>COUNTA(HQ9:HQ108)-COUNTIF(HQ9:HQ108,"RE")-COUNTIF(HQ9:HQ108,"AB")-COUNTIF(HQ9:HQ108,"")</f>
        <v>0</v>
      </c>
      <c r="BY112" s="810"/>
      <c r="BZ112" s="809">
        <f>COUNTA(HR9:HR108)-COUNTIF(HR9:HR108,"RE")-COUNTIF(HR9:HR108,"AB")-COUNTIF(HR9:HR108,"")</f>
        <v>0</v>
      </c>
      <c r="CA112" s="810"/>
      <c r="CB112" s="809">
        <f>COUNTA(HS9:HS108)-COUNTIF(HS9:HS108,"RE")-COUNTIF(HS9:HS108,"AB")-COUNTIF(HS9:HS108,"")</f>
        <v>0</v>
      </c>
      <c r="CC112" s="810"/>
      <c r="CD112" s="809">
        <f>COUNTA(HT9:HT108)-COUNTIF(HT9:HT108,"RE")-COUNTIF(HT9:HT108,"AB")-COUNTIF(HT9:HT108,"")</f>
        <v>0</v>
      </c>
      <c r="CE112" s="810"/>
      <c r="CF112" s="809">
        <f>COUNTA(HU9:HU108)-COUNTIF(HU9:HU108,"RE")-COUNTIF(HU9:HU108,"AB")-COUNTIF(HU9:HU108,"")</f>
        <v>0</v>
      </c>
      <c r="CG112" s="810"/>
      <c r="CH112" s="810">
        <f>SUM(BQ112:CG112)</f>
        <v>100</v>
      </c>
      <c r="CI112" s="810"/>
      <c r="CJ112" s="327"/>
      <c r="CK112" s="327"/>
      <c r="CL112" s="327"/>
      <c r="CM112" s="327"/>
      <c r="CN112" s="327"/>
      <c r="CO112" s="328"/>
      <c r="CP112" s="55"/>
      <c r="CQ112" s="55"/>
      <c r="CR112" s="55"/>
      <c r="CS112" s="303"/>
      <c r="CT112" s="942"/>
      <c r="CU112" s="809">
        <f>COUNTA(HY9:HY108)-COUNTIF(HY9:HY108,"RE")-COUNTIF(HY9:HY108,"AB")-COUNTIF(HY9:HY108,"")</f>
        <v>0</v>
      </c>
      <c r="CV112" s="810"/>
      <c r="CW112" s="809">
        <f>COUNTA(HZ9:HZ108)-COUNTIF(HZ9:HZ108,"RE")-COUNTIF(HZ9:HZ108,"AB")-COUNTIF(HZ9:HZ108,"")</f>
        <v>100</v>
      </c>
      <c r="CX112" s="810"/>
      <c r="CY112" s="809">
        <f>COUNTA(IA9:IA108)-COUNTIF(IA9:IA108,"RE")-COUNTIF(IA9:IA108,"AB")-COUNTIF(IA9:IA108,"")</f>
        <v>0</v>
      </c>
      <c r="CZ112" s="810"/>
      <c r="DA112" s="810"/>
      <c r="DB112" s="809">
        <f>COUNTA(IB9:IB108)-COUNTIF(IB9:IB108,"RE")-COUNTIF(IB9:IB108,"AB")-COUNTIF(IB9:IB108,"")</f>
        <v>0</v>
      </c>
      <c r="DC112" s="810"/>
      <c r="DD112" s="809">
        <f>COUNTA(IC9:IC108)-COUNTIF(IC9:IC108,"RE")-COUNTIF(IC9:IC108,"AB")-COUNTIF(IC9:IC108,"")</f>
        <v>0</v>
      </c>
      <c r="DE112" s="810"/>
      <c r="DF112" s="809">
        <f>COUNTA(ID9:ID108)-COUNTIF(ID9:ID108,"RE")-COUNTIF(ID9:ID108,"AB")-COUNTIF(ID9:ID108,"")</f>
        <v>0</v>
      </c>
      <c r="DG112" s="810"/>
      <c r="DH112" s="809">
        <f>COUNTA(IE9:IE108)-COUNTIF(IE9:IE108,"RE")-COUNTIF(IE9:IE108,"AB")-COUNTIF(IE9:IE108,"")</f>
        <v>0</v>
      </c>
      <c r="DI112" s="810"/>
      <c r="DJ112" s="809">
        <f>COUNTA(IF9:IF108)-COUNTIF(IF9:IF108,"RE")-COUNTIF(IF9:IF108,"AB")-COUNTIF(IF9:IF108,"")</f>
        <v>0</v>
      </c>
      <c r="DK112" s="810"/>
      <c r="DL112" s="810">
        <f>SUM(CU112:DK112)</f>
        <v>100</v>
      </c>
      <c r="DM112" s="810"/>
      <c r="DN112" s="327"/>
      <c r="DO112" s="327"/>
      <c r="DP112" s="327"/>
      <c r="DQ112" s="327"/>
      <c r="DR112" s="327"/>
      <c r="DS112" s="328"/>
      <c r="DT112" s="55" t="s">
        <v>0</v>
      </c>
      <c r="DU112" s="55">
        <f>SUM(CV117,DB117,DG117,DL117)</f>
        <v>0</v>
      </c>
      <c r="DV112" s="55">
        <f>COUNTIF(HX9:HX108,"I")</f>
        <v>0</v>
      </c>
      <c r="DW112" s="303"/>
      <c r="DX112" s="303"/>
      <c r="DY112" s="772"/>
      <c r="DZ112" s="773"/>
      <c r="EA112" s="773"/>
      <c r="EB112" s="773"/>
      <c r="EC112" s="773"/>
      <c r="ED112" s="773"/>
      <c r="EE112" s="773"/>
      <c r="EF112" s="773"/>
      <c r="EG112" s="773"/>
      <c r="EH112" s="773"/>
      <c r="EI112" s="773"/>
      <c r="EJ112" s="773"/>
      <c r="EK112" s="773"/>
      <c r="EL112" s="773"/>
      <c r="EM112" s="773"/>
      <c r="EN112" s="773"/>
      <c r="EO112" s="773"/>
      <c r="EP112" s="774"/>
      <c r="EQ112" s="526"/>
      <c r="ER112" s="526"/>
      <c r="ES112" s="526"/>
      <c r="ET112" s="526"/>
      <c r="EU112" s="526"/>
      <c r="EV112" s="526"/>
      <c r="EW112" s="526"/>
      <c r="EX112" s="526"/>
      <c r="EY112" s="526"/>
      <c r="EZ112" s="526"/>
      <c r="FA112" s="526"/>
      <c r="FB112" s="526"/>
      <c r="FC112" s="956" t="s">
        <v>202</v>
      </c>
      <c r="FD112" s="957"/>
      <c r="FE112" s="809">
        <f>COUNTA(II9:II108)-COUNTIF(II9:II108,"")-COUNTIF(II9:II108,"AB")-COUNTIF(II9:II108,"RE")</f>
        <v>100</v>
      </c>
      <c r="FF112" s="810"/>
      <c r="FG112" s="327"/>
      <c r="FH112" s="327"/>
      <c r="FI112" s="327"/>
      <c r="FJ112" s="327"/>
      <c r="FK112" s="327"/>
      <c r="FL112" s="327"/>
      <c r="FM112" s="327"/>
      <c r="FN112" s="327"/>
      <c r="FO112" s="328"/>
      <c r="FP112" s="956" t="s">
        <v>202</v>
      </c>
      <c r="FQ112" s="957"/>
      <c r="FR112" s="809">
        <f>COUNTA(IJ9:IJ108)-COUNTIF(IJ9:IJ108,"")-COUNTIF(IJ9:IJ108,"AB")-COUNTIF(IJ9:IJ108,"RE")</f>
        <v>100</v>
      </c>
      <c r="FS112" s="810"/>
      <c r="FT112" s="327"/>
      <c r="FU112" s="327"/>
      <c r="FV112" s="327"/>
      <c r="FW112" s="327"/>
      <c r="FX112" s="328"/>
      <c r="FY112" s="697"/>
      <c r="FZ112" s="697"/>
      <c r="GA112" s="697"/>
      <c r="GB112" s="697"/>
      <c r="GC112" s="697"/>
      <c r="GD112" s="697"/>
      <c r="GE112" s="697"/>
      <c r="GF112" s="697"/>
      <c r="GG112" s="697"/>
      <c r="GH112" s="697"/>
      <c r="GI112" s="697"/>
      <c r="GJ112" s="697"/>
      <c r="GK112" s="828"/>
      <c r="GL112" s="829"/>
      <c r="GM112" s="829"/>
      <c r="GN112" s="829"/>
      <c r="GO112" s="829"/>
      <c r="GP112" s="829"/>
      <c r="GQ112" s="829"/>
      <c r="GR112" s="829"/>
      <c r="GS112" s="829"/>
      <c r="GT112" s="829"/>
      <c r="GU112" s="829"/>
      <c r="GV112" s="829"/>
      <c r="GW112" s="829"/>
      <c r="GX112" s="829"/>
      <c r="GY112" s="829"/>
      <c r="GZ112" s="829"/>
      <c r="HA112" s="829"/>
      <c r="HB112" s="829"/>
      <c r="HC112" s="829"/>
      <c r="HD112" s="829"/>
      <c r="HE112" s="829"/>
      <c r="HF112" s="829"/>
      <c r="HG112" s="829"/>
      <c r="HH112" s="829"/>
      <c r="HI112" s="829"/>
      <c r="HJ112" s="829"/>
      <c r="HK112" s="829"/>
      <c r="HL112" s="829"/>
      <c r="HM112" s="829"/>
      <c r="HN112" s="829"/>
      <c r="HO112" s="829"/>
      <c r="HP112" s="829"/>
      <c r="HQ112" s="829"/>
      <c r="HR112" s="829"/>
      <c r="HS112" s="829"/>
      <c r="HT112" s="829"/>
      <c r="HU112" s="829"/>
      <c r="HV112" s="829"/>
      <c r="HW112" s="829"/>
      <c r="HX112" s="829"/>
      <c r="HY112" s="829"/>
      <c r="HZ112" s="829"/>
      <c r="IA112" s="829"/>
      <c r="IB112" s="829"/>
      <c r="IC112" s="829"/>
      <c r="ID112" s="829"/>
      <c r="IE112" s="829"/>
      <c r="IF112" s="829"/>
      <c r="IG112" s="829"/>
      <c r="IH112" s="829"/>
      <c r="II112" s="829"/>
      <c r="IJ112" s="829"/>
      <c r="IK112" s="829"/>
      <c r="IL112" s="829"/>
      <c r="IM112" s="829"/>
      <c r="IN112" s="829"/>
      <c r="IO112" s="830"/>
      <c r="IP112" s="837"/>
      <c r="IQ112" s="838"/>
      <c r="IR112" s="838"/>
      <c r="IS112" s="838"/>
      <c r="IT112" s="838"/>
      <c r="IU112" s="839"/>
      <c r="IV112" s="916"/>
      <c r="IW112" s="917"/>
      <c r="IX112" s="917"/>
      <c r="IY112" s="917"/>
      <c r="IZ112" s="918"/>
      <c r="JE112" s="32"/>
      <c r="JF112" s="32"/>
      <c r="JG112" s="32"/>
      <c r="JH112" s="32"/>
      <c r="JI112" s="32"/>
      <c r="JJ112" s="277"/>
      <c r="JK112" s="277"/>
      <c r="JL112" s="277"/>
      <c r="JM112" s="277"/>
      <c r="JN112" s="277"/>
      <c r="JO112" s="277"/>
      <c r="JP112" s="277"/>
      <c r="JQ112" s="277"/>
      <c r="JR112" s="277"/>
      <c r="JS112" s="277"/>
      <c r="JT112" s="277"/>
      <c r="JU112" s="277"/>
      <c r="JV112" s="277"/>
      <c r="JW112" s="277"/>
      <c r="JX112" s="277"/>
      <c r="JY112" s="277"/>
      <c r="JZ112" s="277"/>
      <c r="KA112" s="277"/>
      <c r="KB112" s="277"/>
      <c r="KC112" s="277"/>
      <c r="KD112" s="277"/>
      <c r="KE112" s="277"/>
      <c r="KF112" s="277"/>
      <c r="KG112" s="277"/>
      <c r="KH112" s="277"/>
    </row>
    <row r="113" spans="1:294" s="32" customFormat="1" ht="14.25" customHeight="1">
      <c r="A113" s="365" t="s">
        <v>222</v>
      </c>
      <c r="B113" s="55">
        <f>COUNTIF(IS9:IS107,"I")</f>
        <v>0</v>
      </c>
      <c r="C113" s="55">
        <f>COUNTIF(IS9:IS107,"II")</f>
        <v>0</v>
      </c>
      <c r="D113" s="55">
        <f>COUNTIF(IS9:IS107,"III")</f>
        <v>0</v>
      </c>
      <c r="E113" s="95">
        <f>B113+C113+D113</f>
        <v>0</v>
      </c>
      <c r="F113" s="78">
        <f>IF(F111=0,0,E113/F111*100)</f>
        <v>0</v>
      </c>
      <c r="G113" s="130" t="s">
        <v>222</v>
      </c>
      <c r="H113" s="895" t="s">
        <v>231</v>
      </c>
      <c r="I113" s="895"/>
      <c r="J113" s="899" t="s">
        <v>3</v>
      </c>
      <c r="K113" s="900"/>
      <c r="L113" s="900"/>
      <c r="M113" s="861">
        <f>COUNTIF(GV9:GV108,"D")</f>
        <v>100</v>
      </c>
      <c r="N113" s="898"/>
      <c r="O113" s="898"/>
      <c r="P113" s="898"/>
      <c r="Q113" s="861"/>
      <c r="R113" s="898"/>
      <c r="S113" s="780"/>
      <c r="T113" s="780"/>
      <c r="U113" s="780"/>
      <c r="V113" s="780"/>
      <c r="W113" s="242"/>
      <c r="X113" s="899" t="s">
        <v>3</v>
      </c>
      <c r="Y113" s="900"/>
      <c r="Z113" s="900"/>
      <c r="AA113" s="861">
        <f>COUNTIF(GY9:GY108,"D")</f>
        <v>100</v>
      </c>
      <c r="AB113" s="898"/>
      <c r="AC113" s="898"/>
      <c r="AD113" s="898"/>
      <c r="AE113" s="861"/>
      <c r="AF113" s="898"/>
      <c r="AG113" s="780"/>
      <c r="AH113" s="780"/>
      <c r="AI113" s="780"/>
      <c r="AJ113" s="780"/>
      <c r="AK113" s="780"/>
      <c r="AL113" s="304" t="s">
        <v>3</v>
      </c>
      <c r="AM113" s="861">
        <f>COUNTIF(HC9:HC108,"D")</f>
        <v>0</v>
      </c>
      <c r="AN113" s="862"/>
      <c r="AO113" s="861">
        <f>COUNTIF(HD9:HD108,"D")</f>
        <v>100</v>
      </c>
      <c r="AP113" s="862"/>
      <c r="AQ113" s="861">
        <f>COUNTIF(HE9:HE108,"D")</f>
        <v>0</v>
      </c>
      <c r="AR113" s="898"/>
      <c r="AS113" s="862"/>
      <c r="AT113" s="861">
        <f>COUNTIF(HF9:HF108,"D")</f>
        <v>0</v>
      </c>
      <c r="AU113" s="862"/>
      <c r="AV113" s="861">
        <f>COUNTIF(HG9:HG108,"D")</f>
        <v>0</v>
      </c>
      <c r="AW113" s="862"/>
      <c r="AX113" s="861">
        <f>COUNTIF(HH9:HH108,"D")</f>
        <v>0</v>
      </c>
      <c r="AY113" s="862"/>
      <c r="AZ113" s="861">
        <f>COUNTIF(HI9:HI108,"D")</f>
        <v>0</v>
      </c>
      <c r="BA113" s="862"/>
      <c r="BB113" s="861">
        <f>COUNTIF(HJ9:HJ108,"D")</f>
        <v>0</v>
      </c>
      <c r="BC113" s="862" t="s">
        <v>3</v>
      </c>
      <c r="BD113" s="810">
        <f t="shared" ref="BD113:BD121" si="502">SUM(AO113:BC113)</f>
        <v>100</v>
      </c>
      <c r="BE113" s="810"/>
      <c r="BF113" s="304"/>
      <c r="BG113" s="304"/>
      <c r="BH113" s="304"/>
      <c r="BI113" s="304"/>
      <c r="BJ113" s="55"/>
      <c r="BK113" s="55"/>
      <c r="BL113" s="55"/>
      <c r="BM113" s="55"/>
      <c r="BN113" s="55"/>
      <c r="BO113" s="55"/>
      <c r="BP113" s="304" t="s">
        <v>3</v>
      </c>
      <c r="BQ113" s="861">
        <f>COUNTIF(HN9:HN108,"D")</f>
        <v>0</v>
      </c>
      <c r="BR113" s="862"/>
      <c r="BS113" s="861">
        <f>COUNTIF(HO9:HO108,"D")</f>
        <v>100</v>
      </c>
      <c r="BT113" s="862"/>
      <c r="BU113" s="861">
        <f>COUNTIF(HP9:HP108,"D")</f>
        <v>0</v>
      </c>
      <c r="BV113" s="898"/>
      <c r="BW113" s="862"/>
      <c r="BX113" s="861">
        <f>COUNTIF(HQ9:HQ108,"D")</f>
        <v>0</v>
      </c>
      <c r="BY113" s="862"/>
      <c r="BZ113" s="861">
        <f>COUNTIF(HR9:HR108,"D")</f>
        <v>0</v>
      </c>
      <c r="CA113" s="862"/>
      <c r="CB113" s="861">
        <f>COUNTIF(HS9:HS108,"D")</f>
        <v>0</v>
      </c>
      <c r="CC113" s="862"/>
      <c r="CD113" s="861">
        <f>COUNTIF(HT9:HT108,"D")</f>
        <v>0</v>
      </c>
      <c r="CE113" s="862"/>
      <c r="CF113" s="861">
        <f>COUNTIF(HU9:HU108,"D")</f>
        <v>0</v>
      </c>
      <c r="CG113" s="862" t="s">
        <v>3</v>
      </c>
      <c r="CH113" s="810">
        <f t="shared" ref="CH113:CH121" si="503">SUM(BS113:CG113)</f>
        <v>100</v>
      </c>
      <c r="CI113" s="810"/>
      <c r="CJ113" s="300"/>
      <c r="CK113" s="300"/>
      <c r="CL113" s="300"/>
      <c r="CM113" s="300"/>
      <c r="CN113" s="300"/>
      <c r="CO113" s="300"/>
      <c r="CP113" s="55"/>
      <c r="CQ113" s="55"/>
      <c r="CR113" s="55"/>
      <c r="CS113" s="55"/>
      <c r="CT113" s="304" t="s">
        <v>3</v>
      </c>
      <c r="CU113" s="861">
        <f>COUNTIF(HY9:HY108,"D")</f>
        <v>0</v>
      </c>
      <c r="CV113" s="862"/>
      <c r="CW113" s="861">
        <f>COUNTIF(HZ9:HZ108,"D")</f>
        <v>0</v>
      </c>
      <c r="CX113" s="862"/>
      <c r="CY113" s="861">
        <f>COUNTIF(IA9:IA108,"D")</f>
        <v>0</v>
      </c>
      <c r="CZ113" s="898"/>
      <c r="DA113" s="862"/>
      <c r="DB113" s="861">
        <f>COUNTIF(IB9:IB108,"D")</f>
        <v>0</v>
      </c>
      <c r="DC113" s="862"/>
      <c r="DD113" s="861">
        <f>COUNTIF(IC9:IC108,"D")</f>
        <v>0</v>
      </c>
      <c r="DE113" s="862"/>
      <c r="DF113" s="861">
        <f>COUNTIF(ID9:ID108,"D")</f>
        <v>0</v>
      </c>
      <c r="DG113" s="862"/>
      <c r="DH113" s="861">
        <f>COUNTIF(IE9:IE108,"D")</f>
        <v>0</v>
      </c>
      <c r="DI113" s="862"/>
      <c r="DJ113" s="861">
        <f>COUNTIF(IF9:IF108,"D")</f>
        <v>0</v>
      </c>
      <c r="DK113" s="862" t="s">
        <v>3</v>
      </c>
      <c r="DL113" s="810">
        <f t="shared" ref="DL113:DL121" si="504">SUM(CW113:DK113)</f>
        <v>0</v>
      </c>
      <c r="DM113" s="810"/>
      <c r="DN113" s="300"/>
      <c r="DO113" s="300"/>
      <c r="DP113" s="300"/>
      <c r="DQ113" s="300"/>
      <c r="DR113" s="300"/>
      <c r="DS113" s="300"/>
      <c r="DT113" s="55" t="s">
        <v>1</v>
      </c>
      <c r="DU113" s="55">
        <f>SUM(CW117,DC117,DH117,DM117)</f>
        <v>0</v>
      </c>
      <c r="DV113" s="55">
        <f>COUNTIF(HX9:HX108,"II")</f>
        <v>0</v>
      </c>
      <c r="DW113" s="55"/>
      <c r="DX113" s="55"/>
      <c r="DY113" s="772"/>
      <c r="DZ113" s="773"/>
      <c r="EA113" s="773"/>
      <c r="EB113" s="773"/>
      <c r="EC113" s="773"/>
      <c r="ED113" s="773"/>
      <c r="EE113" s="773"/>
      <c r="EF113" s="773"/>
      <c r="EG113" s="773"/>
      <c r="EH113" s="773"/>
      <c r="EI113" s="773"/>
      <c r="EJ113" s="773"/>
      <c r="EK113" s="773"/>
      <c r="EL113" s="773"/>
      <c r="EM113" s="773"/>
      <c r="EN113" s="773"/>
      <c r="EO113" s="773"/>
      <c r="EP113" s="774"/>
      <c r="EQ113" s="525"/>
      <c r="ER113" s="525"/>
      <c r="ES113" s="525"/>
      <c r="ET113" s="525"/>
      <c r="EU113" s="525"/>
      <c r="EV113" s="525"/>
      <c r="EW113" s="525"/>
      <c r="EX113" s="525"/>
      <c r="EY113" s="525"/>
      <c r="EZ113" s="525"/>
      <c r="FA113" s="525"/>
      <c r="FB113" s="525"/>
      <c r="FC113" s="825" t="s">
        <v>11</v>
      </c>
      <c r="FD113" s="826"/>
      <c r="FE113" s="897">
        <f>COUNTIF(II9:II108,"A")</f>
        <v>100</v>
      </c>
      <c r="FF113" s="808"/>
      <c r="FJ113" s="55"/>
      <c r="FK113" s="55"/>
      <c r="FL113" s="55"/>
      <c r="FM113" s="55"/>
      <c r="FN113" s="55"/>
      <c r="FO113" s="55"/>
      <c r="FP113" s="825" t="s">
        <v>11</v>
      </c>
      <c r="FQ113" s="826"/>
      <c r="FR113" s="897">
        <f>COUNTIF(IJ9:IJ108,"A")</f>
        <v>100</v>
      </c>
      <c r="FS113" s="808"/>
      <c r="FT113" s="860" t="s">
        <v>25</v>
      </c>
      <c r="FU113" s="860"/>
      <c r="FV113" s="697"/>
      <c r="FW113" s="697"/>
      <c r="FX113" s="697"/>
      <c r="FY113" s="697"/>
      <c r="FZ113" s="697"/>
      <c r="GA113" s="697"/>
      <c r="GB113" s="697"/>
      <c r="GC113" s="697"/>
      <c r="GD113" s="697"/>
      <c r="GE113" s="697"/>
      <c r="GF113" s="697"/>
      <c r="GG113" s="697"/>
      <c r="GH113" s="697"/>
      <c r="GI113" s="697"/>
      <c r="GJ113" s="697"/>
      <c r="GK113" s="828"/>
      <c r="GL113" s="829"/>
      <c r="GM113" s="829"/>
      <c r="GN113" s="829"/>
      <c r="GO113" s="829"/>
      <c r="GP113" s="829"/>
      <c r="GQ113" s="829"/>
      <c r="GR113" s="829"/>
      <c r="GS113" s="829"/>
      <c r="GT113" s="829"/>
      <c r="GU113" s="829"/>
      <c r="GV113" s="829"/>
      <c r="GW113" s="829"/>
      <c r="GX113" s="829"/>
      <c r="GY113" s="829"/>
      <c r="GZ113" s="829"/>
      <c r="HA113" s="829"/>
      <c r="HB113" s="829"/>
      <c r="HC113" s="829"/>
      <c r="HD113" s="829"/>
      <c r="HE113" s="829"/>
      <c r="HF113" s="829"/>
      <c r="HG113" s="829"/>
      <c r="HH113" s="829"/>
      <c r="HI113" s="829"/>
      <c r="HJ113" s="829"/>
      <c r="HK113" s="829"/>
      <c r="HL113" s="829"/>
      <c r="HM113" s="829"/>
      <c r="HN113" s="829"/>
      <c r="HO113" s="829"/>
      <c r="HP113" s="829"/>
      <c r="HQ113" s="829"/>
      <c r="HR113" s="829"/>
      <c r="HS113" s="829"/>
      <c r="HT113" s="829"/>
      <c r="HU113" s="829"/>
      <c r="HV113" s="829"/>
      <c r="HW113" s="829"/>
      <c r="HX113" s="829"/>
      <c r="HY113" s="829"/>
      <c r="HZ113" s="829"/>
      <c r="IA113" s="829"/>
      <c r="IB113" s="829"/>
      <c r="IC113" s="829"/>
      <c r="ID113" s="829"/>
      <c r="IE113" s="829"/>
      <c r="IF113" s="829"/>
      <c r="IG113" s="829"/>
      <c r="IH113" s="829"/>
      <c r="II113" s="829"/>
      <c r="IJ113" s="829"/>
      <c r="IK113" s="829"/>
      <c r="IL113" s="829"/>
      <c r="IM113" s="829"/>
      <c r="IN113" s="829"/>
      <c r="IO113" s="830"/>
      <c r="IP113" s="925" t="s">
        <v>239</v>
      </c>
      <c r="IQ113" s="926"/>
      <c r="IR113" s="926"/>
      <c r="IS113" s="926"/>
      <c r="IT113" s="926"/>
      <c r="IU113" s="927"/>
      <c r="IV113" s="861"/>
      <c r="IW113" s="898"/>
      <c r="IX113" s="898"/>
      <c r="IY113" s="898"/>
      <c r="IZ113" s="919"/>
    </row>
    <row r="114" spans="1:294" s="32" customFormat="1" ht="14.25" customHeight="1">
      <c r="A114" s="366" t="s">
        <v>221</v>
      </c>
      <c r="B114" s="55">
        <f>COUNTIF(IY9:IY108,"I")</f>
        <v>0</v>
      </c>
      <c r="C114" s="55">
        <f>COUNTIF(IY9:IY108,"II")</f>
        <v>0</v>
      </c>
      <c r="D114" s="55">
        <f>COUNTIF(IY9:IY108,"III")</f>
        <v>0</v>
      </c>
      <c r="E114" s="367">
        <f>B114+C114+D114</f>
        <v>0</v>
      </c>
      <c r="F114" s="160">
        <f>IF(F111=0,0,E114/F111*100)</f>
        <v>0</v>
      </c>
      <c r="G114" s="161" t="s">
        <v>223</v>
      </c>
      <c r="H114" s="863" t="s">
        <v>231</v>
      </c>
      <c r="I114" s="863"/>
      <c r="J114" s="899" t="s">
        <v>0</v>
      </c>
      <c r="K114" s="900"/>
      <c r="L114" s="900"/>
      <c r="M114" s="861">
        <f>COUNTIF(GV9:GV108,"I")</f>
        <v>0</v>
      </c>
      <c r="N114" s="898"/>
      <c r="O114" s="898"/>
      <c r="P114" s="898"/>
      <c r="Q114" s="861"/>
      <c r="R114" s="898"/>
      <c r="S114" s="242"/>
      <c r="T114" s="242"/>
      <c r="U114" s="242"/>
      <c r="V114" s="242"/>
      <c r="W114" s="242"/>
      <c r="X114" s="899" t="s">
        <v>0</v>
      </c>
      <c r="Y114" s="900"/>
      <c r="Z114" s="900"/>
      <c r="AA114" s="861">
        <f>COUNTIF(GY9:GY108,"I")</f>
        <v>0</v>
      </c>
      <c r="AB114" s="898"/>
      <c r="AC114" s="898"/>
      <c r="AD114" s="898"/>
      <c r="AE114" s="861"/>
      <c r="AF114" s="898"/>
      <c r="AG114" s="242"/>
      <c r="AH114" s="242"/>
      <c r="AI114" s="242"/>
      <c r="AJ114" s="242"/>
      <c r="AK114" s="242"/>
      <c r="AL114" s="304" t="s">
        <v>0</v>
      </c>
      <c r="AM114" s="861">
        <f>COUNTIF(HC9:HC108,"I")</f>
        <v>0</v>
      </c>
      <c r="AN114" s="862"/>
      <c r="AO114" s="861">
        <f>COUNTIF(HD9:HD108,"I")</f>
        <v>0</v>
      </c>
      <c r="AP114" s="862"/>
      <c r="AQ114" s="861">
        <f>COUNTIF(HE9:HE108,"I")</f>
        <v>0</v>
      </c>
      <c r="AR114" s="898"/>
      <c r="AS114" s="862"/>
      <c r="AT114" s="861">
        <f>COUNTIF(HF9:HF108,"I")</f>
        <v>0</v>
      </c>
      <c r="AU114" s="862"/>
      <c r="AV114" s="861">
        <f>COUNTIF(HG9:HG108,"I")</f>
        <v>0</v>
      </c>
      <c r="AW114" s="862"/>
      <c r="AX114" s="861">
        <f>COUNTIF(HH9:HH108,"I")</f>
        <v>0</v>
      </c>
      <c r="AY114" s="862"/>
      <c r="AZ114" s="861">
        <f>COUNTIF(HI9:HI108,"I")</f>
        <v>0</v>
      </c>
      <c r="BA114" s="862"/>
      <c r="BB114" s="861">
        <f>COUNTIF(HJ9:HJ108,"I")</f>
        <v>0</v>
      </c>
      <c r="BC114" s="862"/>
      <c r="BD114" s="810">
        <f t="shared" si="502"/>
        <v>0</v>
      </c>
      <c r="BE114" s="810"/>
      <c r="BF114" s="304"/>
      <c r="BG114" s="304"/>
      <c r="BH114" s="304"/>
      <c r="BI114" s="304"/>
      <c r="BJ114" s="55"/>
      <c r="BK114" s="55"/>
      <c r="BL114" s="55"/>
      <c r="BM114" s="55"/>
      <c r="BN114" s="55"/>
      <c r="BO114" s="55"/>
      <c r="BP114" s="304" t="s">
        <v>0</v>
      </c>
      <c r="BQ114" s="861">
        <f>COUNTIF(HN9:HN108,"I")</f>
        <v>0</v>
      </c>
      <c r="BR114" s="862"/>
      <c r="BS114" s="861">
        <f>COUNTIF(HO9:HO108,"I")</f>
        <v>0</v>
      </c>
      <c r="BT114" s="862"/>
      <c r="BU114" s="861">
        <f>COUNTIF(HP9:HP108,"I")</f>
        <v>0</v>
      </c>
      <c r="BV114" s="898"/>
      <c r="BW114" s="862"/>
      <c r="BX114" s="861">
        <f>COUNTIF(HQ9:HQ108,"I")</f>
        <v>0</v>
      </c>
      <c r="BY114" s="862"/>
      <c r="BZ114" s="861">
        <f>COUNTIF(HR9:HR108,"I")</f>
        <v>0</v>
      </c>
      <c r="CA114" s="862"/>
      <c r="CB114" s="861">
        <f>COUNTIF(HS9:HS108,"I")</f>
        <v>0</v>
      </c>
      <c r="CC114" s="862"/>
      <c r="CD114" s="861">
        <f>COUNTIF(HT9:HT108,"I")</f>
        <v>0</v>
      </c>
      <c r="CE114" s="862"/>
      <c r="CF114" s="861">
        <f>COUNTIF(HU9:HU108,"I")</f>
        <v>0</v>
      </c>
      <c r="CG114" s="862"/>
      <c r="CH114" s="810">
        <f t="shared" si="503"/>
        <v>0</v>
      </c>
      <c r="CI114" s="810"/>
      <c r="CJ114" s="300"/>
      <c r="CK114" s="300"/>
      <c r="CL114" s="300"/>
      <c r="CM114" s="300"/>
      <c r="CN114" s="300"/>
      <c r="CO114" s="300"/>
      <c r="CP114" s="55"/>
      <c r="CQ114" s="55"/>
      <c r="CR114" s="55"/>
      <c r="CS114" s="55"/>
      <c r="CT114" s="304" t="s">
        <v>0</v>
      </c>
      <c r="CU114" s="861">
        <f>COUNTIF(HY9:HY108,"I")</f>
        <v>0</v>
      </c>
      <c r="CV114" s="862"/>
      <c r="CW114" s="861">
        <f>COUNTIF(HZ9:HZ108,"I")</f>
        <v>0</v>
      </c>
      <c r="CX114" s="862"/>
      <c r="CY114" s="861">
        <f>COUNTIF(IA9:IA108,"I")</f>
        <v>0</v>
      </c>
      <c r="CZ114" s="898"/>
      <c r="DA114" s="862"/>
      <c r="DB114" s="861">
        <f>COUNTIF(IB9:IB108,"I")</f>
        <v>0</v>
      </c>
      <c r="DC114" s="862"/>
      <c r="DD114" s="861">
        <f>COUNTIF(IC9:IC108,"I")</f>
        <v>0</v>
      </c>
      <c r="DE114" s="862"/>
      <c r="DF114" s="861">
        <f>COUNTIF(ID9:ID108,"I")</f>
        <v>0</v>
      </c>
      <c r="DG114" s="862"/>
      <c r="DH114" s="861">
        <f>COUNTIF(IE9:IE108,"I")</f>
        <v>0</v>
      </c>
      <c r="DI114" s="862"/>
      <c r="DJ114" s="861">
        <f>COUNTIF(IF9:IF108,"I")</f>
        <v>0</v>
      </c>
      <c r="DK114" s="862"/>
      <c r="DL114" s="810">
        <f t="shared" si="504"/>
        <v>0</v>
      </c>
      <c r="DM114" s="810"/>
      <c r="DN114" s="300"/>
      <c r="DO114" s="300"/>
      <c r="DP114" s="300"/>
      <c r="DQ114" s="300"/>
      <c r="DR114" s="300"/>
      <c r="DS114" s="300"/>
      <c r="DT114" s="55"/>
      <c r="DU114" s="55"/>
      <c r="DV114" s="55"/>
      <c r="DW114" s="55"/>
      <c r="DX114" s="55"/>
      <c r="DY114" s="772"/>
      <c r="DZ114" s="773"/>
      <c r="EA114" s="773"/>
      <c r="EB114" s="773"/>
      <c r="EC114" s="773"/>
      <c r="ED114" s="773"/>
      <c r="EE114" s="773"/>
      <c r="EF114" s="773"/>
      <c r="EG114" s="773"/>
      <c r="EH114" s="773"/>
      <c r="EI114" s="773"/>
      <c r="EJ114" s="773"/>
      <c r="EK114" s="773"/>
      <c r="EL114" s="773"/>
      <c r="EM114" s="773"/>
      <c r="EN114" s="773"/>
      <c r="EO114" s="773"/>
      <c r="EP114" s="774"/>
      <c r="EQ114" s="525"/>
      <c r="ER114" s="525"/>
      <c r="ES114" s="525"/>
      <c r="ET114" s="525"/>
      <c r="EU114" s="525"/>
      <c r="EV114" s="525"/>
      <c r="EW114" s="525"/>
      <c r="EX114" s="525"/>
      <c r="EY114" s="525"/>
      <c r="EZ114" s="525"/>
      <c r="FA114" s="525"/>
      <c r="FB114" s="525"/>
      <c r="FC114" s="825" t="s">
        <v>12</v>
      </c>
      <c r="FD114" s="826"/>
      <c r="FE114" s="897">
        <f>COUNTIF(II9:II108,"B")</f>
        <v>0</v>
      </c>
      <c r="FF114" s="808"/>
      <c r="FJ114" s="55"/>
      <c r="FK114" s="55"/>
      <c r="FL114" s="55"/>
      <c r="FM114" s="55"/>
      <c r="FN114" s="55"/>
      <c r="FO114" s="55"/>
      <c r="FP114" s="825" t="s">
        <v>12</v>
      </c>
      <c r="FQ114" s="826"/>
      <c r="FR114" s="897">
        <f>COUNTIF(IJ9:IJ108,"B")</f>
        <v>0</v>
      </c>
      <c r="FS114" s="808"/>
      <c r="FT114" s="300"/>
      <c r="FU114" s="300"/>
      <c r="FV114" s="55"/>
      <c r="FW114" s="55"/>
      <c r="FX114" s="55"/>
      <c r="FY114" s="697"/>
      <c r="FZ114" s="697"/>
      <c r="GA114" s="697"/>
      <c r="GB114" s="697"/>
      <c r="GC114" s="697"/>
      <c r="GD114" s="697"/>
      <c r="GE114" s="697"/>
      <c r="GF114" s="697"/>
      <c r="GG114" s="697"/>
      <c r="GH114" s="697"/>
      <c r="GI114" s="697"/>
      <c r="GJ114" s="697"/>
      <c r="GK114" s="828"/>
      <c r="GL114" s="829"/>
      <c r="GM114" s="829"/>
      <c r="GN114" s="829"/>
      <c r="GO114" s="829"/>
      <c r="GP114" s="829"/>
      <c r="GQ114" s="829"/>
      <c r="GR114" s="829"/>
      <c r="GS114" s="829"/>
      <c r="GT114" s="829"/>
      <c r="GU114" s="829"/>
      <c r="GV114" s="829"/>
      <c r="GW114" s="829"/>
      <c r="GX114" s="829"/>
      <c r="GY114" s="829"/>
      <c r="GZ114" s="829"/>
      <c r="HA114" s="829"/>
      <c r="HB114" s="829"/>
      <c r="HC114" s="829"/>
      <c r="HD114" s="829"/>
      <c r="HE114" s="829"/>
      <c r="HF114" s="829"/>
      <c r="HG114" s="829"/>
      <c r="HH114" s="829"/>
      <c r="HI114" s="829"/>
      <c r="HJ114" s="829"/>
      <c r="HK114" s="829"/>
      <c r="HL114" s="829"/>
      <c r="HM114" s="829"/>
      <c r="HN114" s="829"/>
      <c r="HO114" s="829"/>
      <c r="HP114" s="829"/>
      <c r="HQ114" s="829"/>
      <c r="HR114" s="829"/>
      <c r="HS114" s="829"/>
      <c r="HT114" s="829"/>
      <c r="HU114" s="829"/>
      <c r="HV114" s="829"/>
      <c r="HW114" s="829"/>
      <c r="HX114" s="829"/>
      <c r="HY114" s="829"/>
      <c r="HZ114" s="829"/>
      <c r="IA114" s="829"/>
      <c r="IB114" s="829"/>
      <c r="IC114" s="829"/>
      <c r="ID114" s="829"/>
      <c r="IE114" s="829"/>
      <c r="IF114" s="829"/>
      <c r="IG114" s="829"/>
      <c r="IH114" s="829"/>
      <c r="II114" s="829"/>
      <c r="IJ114" s="829"/>
      <c r="IK114" s="829"/>
      <c r="IL114" s="829"/>
      <c r="IM114" s="829"/>
      <c r="IN114" s="829"/>
      <c r="IO114" s="830"/>
      <c r="IP114" s="928"/>
      <c r="IQ114" s="929"/>
      <c r="IR114" s="929"/>
      <c r="IS114" s="929"/>
      <c r="IT114" s="929"/>
      <c r="IU114" s="930"/>
      <c r="IV114" s="912"/>
      <c r="IW114" s="901"/>
      <c r="IX114" s="901"/>
      <c r="IY114" s="901"/>
      <c r="IZ114" s="923"/>
    </row>
    <row r="115" spans="1:294" s="32" customFormat="1" ht="14.25" customHeight="1">
      <c r="A115" s="368"/>
      <c r="B115" s="860" t="s">
        <v>176</v>
      </c>
      <c r="C115" s="860"/>
      <c r="D115" s="300">
        <f>COUNTIF(IV9:IV108,"NSO")</f>
        <v>0</v>
      </c>
      <c r="E115" s="162" t="s">
        <v>180</v>
      </c>
      <c r="F115" s="217" t="s">
        <v>336</v>
      </c>
      <c r="G115" s="303">
        <f>COUNTIF(IP9:IP108,"SUPPL.")</f>
        <v>100</v>
      </c>
      <c r="H115" s="906" t="s">
        <v>234</v>
      </c>
      <c r="I115" s="906"/>
      <c r="J115" s="899" t="s">
        <v>1</v>
      </c>
      <c r="K115" s="900"/>
      <c r="L115" s="900"/>
      <c r="M115" s="861">
        <f>COUNTIF(GV9:GV108,"II")</f>
        <v>0</v>
      </c>
      <c r="N115" s="898"/>
      <c r="O115" s="898"/>
      <c r="P115" s="898"/>
      <c r="Q115" s="861"/>
      <c r="R115" s="898"/>
      <c r="S115" s="242"/>
      <c r="T115" s="242"/>
      <c r="U115" s="242"/>
      <c r="V115" s="242"/>
      <c r="W115" s="242"/>
      <c r="X115" s="899" t="s">
        <v>1</v>
      </c>
      <c r="Y115" s="900"/>
      <c r="Z115" s="900"/>
      <c r="AA115" s="861">
        <f>COUNTIF(GY9:GY108,"II")</f>
        <v>0</v>
      </c>
      <c r="AB115" s="898"/>
      <c r="AC115" s="898"/>
      <c r="AD115" s="898"/>
      <c r="AE115" s="861"/>
      <c r="AF115" s="898"/>
      <c r="AG115" s="242"/>
      <c r="AH115" s="242"/>
      <c r="AI115" s="242"/>
      <c r="AJ115" s="242"/>
      <c r="AK115" s="242"/>
      <c r="AL115" s="304" t="s">
        <v>1</v>
      </c>
      <c r="AM115" s="861">
        <f>COUNTIF(HC9:HC108,"II")</f>
        <v>0</v>
      </c>
      <c r="AN115" s="862"/>
      <c r="AO115" s="861">
        <f>COUNTIF(HD9:HD108,"II")</f>
        <v>0</v>
      </c>
      <c r="AP115" s="862"/>
      <c r="AQ115" s="861">
        <f>COUNTIF(HE9:HE108,"II")</f>
        <v>0</v>
      </c>
      <c r="AR115" s="898"/>
      <c r="AS115" s="862"/>
      <c r="AT115" s="861">
        <f>COUNTIF(HF9:HF108,"II")</f>
        <v>0</v>
      </c>
      <c r="AU115" s="862"/>
      <c r="AV115" s="861">
        <f>COUNTIF(HG9:HG108,"II")</f>
        <v>0</v>
      </c>
      <c r="AW115" s="862"/>
      <c r="AX115" s="861">
        <f>COUNTIF(HH9:HH108,"II")</f>
        <v>0</v>
      </c>
      <c r="AY115" s="862"/>
      <c r="AZ115" s="861">
        <f>COUNTIF(HI9:HI108,"II")</f>
        <v>0</v>
      </c>
      <c r="BA115" s="862"/>
      <c r="BB115" s="861">
        <f>COUNTIF(HJ9:HJ108,"II")</f>
        <v>0</v>
      </c>
      <c r="BC115" s="862"/>
      <c r="BD115" s="810">
        <f t="shared" si="502"/>
        <v>0</v>
      </c>
      <c r="BE115" s="810"/>
      <c r="BF115" s="304"/>
      <c r="BG115" s="304"/>
      <c r="BH115" s="304"/>
      <c r="BI115" s="304"/>
      <c r="BJ115" s="55"/>
      <c r="BK115" s="55"/>
      <c r="BL115" s="55"/>
      <c r="BM115" s="55"/>
      <c r="BN115" s="55"/>
      <c r="BO115" s="55"/>
      <c r="BP115" s="304" t="s">
        <v>1</v>
      </c>
      <c r="BQ115" s="861">
        <f>COUNTIF(HN9:HN108,"II")</f>
        <v>0</v>
      </c>
      <c r="BR115" s="862"/>
      <c r="BS115" s="861">
        <f>COUNTIF(HO9:HO108,"II")</f>
        <v>0</v>
      </c>
      <c r="BT115" s="862"/>
      <c r="BU115" s="861">
        <f>COUNTIF(HP9:HP108,"II")</f>
        <v>0</v>
      </c>
      <c r="BV115" s="898"/>
      <c r="BW115" s="862"/>
      <c r="BX115" s="861">
        <f>COUNTIF(HQ9:HQ108,"II")</f>
        <v>0</v>
      </c>
      <c r="BY115" s="862"/>
      <c r="BZ115" s="861">
        <f>COUNTIF(HR9:HR108,"II")</f>
        <v>0</v>
      </c>
      <c r="CA115" s="862"/>
      <c r="CB115" s="861">
        <f>COUNTIF(HS9:HS108,"II")</f>
        <v>0</v>
      </c>
      <c r="CC115" s="862"/>
      <c r="CD115" s="861">
        <f>COUNTIF(HT9:HT108,"II")</f>
        <v>0</v>
      </c>
      <c r="CE115" s="862"/>
      <c r="CF115" s="861">
        <f>COUNTIF(HU9:HU108,"II")</f>
        <v>0</v>
      </c>
      <c r="CG115" s="862"/>
      <c r="CH115" s="810">
        <f t="shared" si="503"/>
        <v>0</v>
      </c>
      <c r="CI115" s="810"/>
      <c r="CJ115" s="300"/>
      <c r="CK115" s="300"/>
      <c r="CL115" s="300"/>
      <c r="CM115" s="300"/>
      <c r="CN115" s="300"/>
      <c r="CO115" s="300"/>
      <c r="CP115" s="55"/>
      <c r="CQ115" s="55"/>
      <c r="CR115" s="55"/>
      <c r="CS115" s="55"/>
      <c r="CT115" s="304" t="s">
        <v>1</v>
      </c>
      <c r="CU115" s="861">
        <f>COUNTIF(HY9:HY108,"II")</f>
        <v>0</v>
      </c>
      <c r="CV115" s="862"/>
      <c r="CW115" s="861">
        <f>COUNTIF(HZ9:HZ108,"II")</f>
        <v>0</v>
      </c>
      <c r="CX115" s="862"/>
      <c r="CY115" s="861">
        <f>COUNTIF(IA9:IA108,"II")</f>
        <v>0</v>
      </c>
      <c r="CZ115" s="898"/>
      <c r="DA115" s="862"/>
      <c r="DB115" s="861">
        <f>COUNTIF(IB9:IB108,"II")</f>
        <v>0</v>
      </c>
      <c r="DC115" s="862"/>
      <c r="DD115" s="861">
        <f>COUNTIF(IC9:IC108,"II")</f>
        <v>0</v>
      </c>
      <c r="DE115" s="862"/>
      <c r="DF115" s="861">
        <f>COUNTIF(ID9:ID108,"II")</f>
        <v>0</v>
      </c>
      <c r="DG115" s="862"/>
      <c r="DH115" s="861">
        <f>COUNTIF(IE9:IE108,"II")</f>
        <v>0</v>
      </c>
      <c r="DI115" s="862"/>
      <c r="DJ115" s="861">
        <f>COUNTIF(IF9:IF108,"II")</f>
        <v>0</v>
      </c>
      <c r="DK115" s="862"/>
      <c r="DL115" s="810">
        <f t="shared" si="504"/>
        <v>0</v>
      </c>
      <c r="DM115" s="810"/>
      <c r="DN115" s="300"/>
      <c r="DO115" s="300"/>
      <c r="DP115" s="300"/>
      <c r="DQ115" s="300"/>
      <c r="DR115" s="300"/>
      <c r="DS115" s="300"/>
      <c r="DT115" s="55"/>
      <c r="DU115" s="55"/>
      <c r="DV115" s="55"/>
      <c r="DW115" s="55"/>
      <c r="DX115" s="55"/>
      <c r="DY115" s="772"/>
      <c r="DZ115" s="773"/>
      <c r="EA115" s="773"/>
      <c r="EB115" s="773"/>
      <c r="EC115" s="773"/>
      <c r="ED115" s="773"/>
      <c r="EE115" s="773"/>
      <c r="EF115" s="773"/>
      <c r="EG115" s="773"/>
      <c r="EH115" s="773"/>
      <c r="EI115" s="773"/>
      <c r="EJ115" s="773"/>
      <c r="EK115" s="773"/>
      <c r="EL115" s="773"/>
      <c r="EM115" s="773"/>
      <c r="EN115" s="773"/>
      <c r="EO115" s="773"/>
      <c r="EP115" s="774"/>
      <c r="EQ115" s="525"/>
      <c r="ER115" s="525"/>
      <c r="ES115" s="525"/>
      <c r="ET115" s="525"/>
      <c r="EU115" s="525"/>
      <c r="EV115" s="525"/>
      <c r="EW115" s="525"/>
      <c r="EX115" s="525"/>
      <c r="EY115" s="525"/>
      <c r="EZ115" s="525"/>
      <c r="FA115" s="525"/>
      <c r="FB115" s="525"/>
      <c r="FC115" s="825" t="s">
        <v>13</v>
      </c>
      <c r="FD115" s="826"/>
      <c r="FE115" s="897">
        <f>COUNTIF(II9:II108,"C")</f>
        <v>0</v>
      </c>
      <c r="FF115" s="808"/>
      <c r="FJ115" s="55"/>
      <c r="FK115" s="55"/>
      <c r="FL115" s="55"/>
      <c r="FM115" s="55"/>
      <c r="FN115" s="55"/>
      <c r="FO115" s="55"/>
      <c r="FP115" s="825" t="s">
        <v>13</v>
      </c>
      <c r="FQ115" s="826"/>
      <c r="FR115" s="897">
        <f>COUNTIF(IJ9:IJ108,"C")</f>
        <v>0</v>
      </c>
      <c r="FS115" s="808"/>
      <c r="FT115" s="300"/>
      <c r="FU115" s="300"/>
      <c r="FV115" s="55"/>
      <c r="FW115" s="55"/>
      <c r="FX115" s="55"/>
      <c r="FY115" s="697"/>
      <c r="FZ115" s="697"/>
      <c r="GA115" s="697"/>
      <c r="GB115" s="697"/>
      <c r="GC115" s="697"/>
      <c r="GD115" s="697"/>
      <c r="GE115" s="697"/>
      <c r="GF115" s="697"/>
      <c r="GG115" s="697"/>
      <c r="GH115" s="697"/>
      <c r="GI115" s="697"/>
      <c r="GJ115" s="697"/>
      <c r="GK115" s="828"/>
      <c r="GL115" s="829"/>
      <c r="GM115" s="829"/>
      <c r="GN115" s="829"/>
      <c r="GO115" s="829"/>
      <c r="GP115" s="829"/>
      <c r="GQ115" s="829"/>
      <c r="GR115" s="829"/>
      <c r="GS115" s="829"/>
      <c r="GT115" s="829"/>
      <c r="GU115" s="829"/>
      <c r="GV115" s="829"/>
      <c r="GW115" s="829"/>
      <c r="GX115" s="829"/>
      <c r="GY115" s="829"/>
      <c r="GZ115" s="829"/>
      <c r="HA115" s="829"/>
      <c r="HB115" s="829"/>
      <c r="HC115" s="829"/>
      <c r="HD115" s="829"/>
      <c r="HE115" s="829"/>
      <c r="HF115" s="829"/>
      <c r="HG115" s="829"/>
      <c r="HH115" s="829"/>
      <c r="HI115" s="829"/>
      <c r="HJ115" s="829"/>
      <c r="HK115" s="829"/>
      <c r="HL115" s="829"/>
      <c r="HM115" s="829"/>
      <c r="HN115" s="829"/>
      <c r="HO115" s="829"/>
      <c r="HP115" s="829"/>
      <c r="HQ115" s="829"/>
      <c r="HR115" s="829"/>
      <c r="HS115" s="829"/>
      <c r="HT115" s="829"/>
      <c r="HU115" s="829"/>
      <c r="HV115" s="829"/>
      <c r="HW115" s="829"/>
      <c r="HX115" s="829"/>
      <c r="HY115" s="829"/>
      <c r="HZ115" s="829"/>
      <c r="IA115" s="829"/>
      <c r="IB115" s="829"/>
      <c r="IC115" s="829"/>
      <c r="ID115" s="829"/>
      <c r="IE115" s="829"/>
      <c r="IF115" s="829"/>
      <c r="IG115" s="829"/>
      <c r="IH115" s="829"/>
      <c r="II115" s="829"/>
      <c r="IJ115" s="829"/>
      <c r="IK115" s="829"/>
      <c r="IL115" s="829"/>
      <c r="IM115" s="829"/>
      <c r="IN115" s="829"/>
      <c r="IO115" s="830"/>
      <c r="IP115" s="931" t="s">
        <v>240</v>
      </c>
      <c r="IQ115" s="932"/>
      <c r="IR115" s="932"/>
      <c r="IS115" s="932"/>
      <c r="IT115" s="932"/>
      <c r="IU115" s="933"/>
      <c r="IV115" s="912"/>
      <c r="IW115" s="901"/>
      <c r="IX115" s="901"/>
      <c r="IY115" s="901"/>
      <c r="IZ115" s="923"/>
    </row>
    <row r="116" spans="1:294" s="32" customFormat="1" ht="14.25" customHeight="1">
      <c r="A116" s="368"/>
      <c r="B116" s="946" t="s">
        <v>179</v>
      </c>
      <c r="C116" s="947"/>
      <c r="D116" s="947"/>
      <c r="E116" s="948"/>
      <c r="F116" s="218" t="s">
        <v>336</v>
      </c>
      <c r="G116" s="80">
        <f>COUNTIF(IP9:IP108,"RE-EXAM.")</f>
        <v>0</v>
      </c>
      <c r="H116" s="309" t="s">
        <v>233</v>
      </c>
      <c r="I116" s="309"/>
      <c r="J116" s="899" t="s">
        <v>2</v>
      </c>
      <c r="K116" s="900"/>
      <c r="L116" s="900"/>
      <c r="M116" s="861">
        <f>(COUNTIF(GV9:GV108,"III")+((COUNTIF(GV9:GV108,"G"))))</f>
        <v>0</v>
      </c>
      <c r="N116" s="898"/>
      <c r="O116" s="898"/>
      <c r="P116" s="898"/>
      <c r="Q116" s="861"/>
      <c r="R116" s="898"/>
      <c r="S116" s="242"/>
      <c r="T116" s="242"/>
      <c r="U116" s="242"/>
      <c r="V116" s="242"/>
      <c r="W116" s="242"/>
      <c r="X116" s="899" t="s">
        <v>2</v>
      </c>
      <c r="Y116" s="900"/>
      <c r="Z116" s="900"/>
      <c r="AA116" s="861">
        <f>(COUNTIF(GY9:GY108,"III")+((COUNTIF(GY9:GY108,"G"))))</f>
        <v>0</v>
      </c>
      <c r="AB116" s="898"/>
      <c r="AC116" s="898"/>
      <c r="AD116" s="898"/>
      <c r="AE116" s="861"/>
      <c r="AF116" s="898"/>
      <c r="AG116" s="242"/>
      <c r="AH116" s="242"/>
      <c r="AI116" s="242"/>
      <c r="AJ116" s="242"/>
      <c r="AK116" s="242"/>
      <c r="AL116" s="304" t="s">
        <v>2</v>
      </c>
      <c r="AM116" s="861">
        <f>COUNTIF(HC9:HC108,"III")+COUNTIF(HC9:HC108,"G")</f>
        <v>0</v>
      </c>
      <c r="AN116" s="862"/>
      <c r="AO116" s="861">
        <f>COUNTIF(HD9:HD108,"III")+COUNTIF(HD9:HD108,"G")</f>
        <v>0</v>
      </c>
      <c r="AP116" s="862"/>
      <c r="AQ116" s="861">
        <f>COUNTIF(HE9:HE108,"III")+COUNTIF(HE9:HE108,"G")</f>
        <v>0</v>
      </c>
      <c r="AR116" s="898"/>
      <c r="AS116" s="862"/>
      <c r="AT116" s="861">
        <f>COUNTIF(HF9:HF108,"III")+COUNTIF(HF9:HF108,"G")</f>
        <v>0</v>
      </c>
      <c r="AU116" s="862"/>
      <c r="AV116" s="861">
        <f>COUNTIF(HG9:HG108,"III")+COUNTIF(HG9:HG108,"G")</f>
        <v>0</v>
      </c>
      <c r="AW116" s="862"/>
      <c r="AX116" s="861">
        <f>COUNTIF(HH9:HH108,"III")+COUNTIF(HH9:HH108,"G")</f>
        <v>0</v>
      </c>
      <c r="AY116" s="862"/>
      <c r="AZ116" s="861">
        <f>COUNTIF(HI9:HI108,"III")+COUNTIF(HI9:HI108,"G")</f>
        <v>0</v>
      </c>
      <c r="BA116" s="862"/>
      <c r="BB116" s="861">
        <f>COUNTIF(HJ9:HJ108,"III")+COUNTIF(HJ9:HJ108,"G")</f>
        <v>0</v>
      </c>
      <c r="BC116" s="862"/>
      <c r="BD116" s="810">
        <f t="shared" si="502"/>
        <v>0</v>
      </c>
      <c r="BE116" s="810"/>
      <c r="BF116" s="304"/>
      <c r="BG116" s="304"/>
      <c r="BH116" s="304"/>
      <c r="BI116" s="304"/>
      <c r="BJ116" s="55"/>
      <c r="BK116" s="55"/>
      <c r="BL116" s="55"/>
      <c r="BM116" s="55"/>
      <c r="BN116" s="55"/>
      <c r="BO116" s="55"/>
      <c r="BP116" s="304" t="s">
        <v>2</v>
      </c>
      <c r="BQ116" s="861">
        <f>COUNTIF(HN9:HN108,"III")+COUNTIF(HN9:HN108,"G")</f>
        <v>0</v>
      </c>
      <c r="BR116" s="862"/>
      <c r="BS116" s="861">
        <f>COUNTIF(HO9:HO108,"III")+COUNTIF(HO9:HO108,"G")</f>
        <v>0</v>
      </c>
      <c r="BT116" s="862"/>
      <c r="BU116" s="861">
        <f>COUNTIF(HP9:HP108,"III")+COUNTIF(HP9:HP108,"G")</f>
        <v>0</v>
      </c>
      <c r="BV116" s="898"/>
      <c r="BW116" s="862"/>
      <c r="BX116" s="861">
        <f>COUNTIF(HQ9:HQ108,"III")+COUNTIF(HQ9:HQ108,"G")</f>
        <v>0</v>
      </c>
      <c r="BY116" s="862"/>
      <c r="BZ116" s="861">
        <f>COUNTIF(HR9:HR108,"III")+COUNTIF(HR9:HR108,"G")</f>
        <v>0</v>
      </c>
      <c r="CA116" s="862"/>
      <c r="CB116" s="861">
        <f>COUNTIF(HS9:HS108,"III")+COUNTIF(HS9:HS108,"G")</f>
        <v>0</v>
      </c>
      <c r="CC116" s="862"/>
      <c r="CD116" s="861">
        <f>COUNTIF(HT9:HT108,"III")+COUNTIF(HT9:HT108,"G")</f>
        <v>0</v>
      </c>
      <c r="CE116" s="862"/>
      <c r="CF116" s="861">
        <f>COUNTIF(HU9:HU108,"III")+COUNTIF(HU9:HU108,"G")</f>
        <v>0</v>
      </c>
      <c r="CG116" s="862"/>
      <c r="CH116" s="810">
        <f t="shared" si="503"/>
        <v>0</v>
      </c>
      <c r="CI116" s="810"/>
      <c r="CJ116" s="300"/>
      <c r="CK116" s="300"/>
      <c r="CL116" s="300"/>
      <c r="CM116" s="300"/>
      <c r="CN116" s="300"/>
      <c r="CO116" s="300"/>
      <c r="CP116" s="55"/>
      <c r="CQ116" s="55"/>
      <c r="CR116" s="55"/>
      <c r="CS116" s="55"/>
      <c r="CT116" s="304" t="s">
        <v>2</v>
      </c>
      <c r="CU116" s="861">
        <f>COUNTIF(HY9:HY108,"III")+COUNTIF(HY9:HY108,"G")</f>
        <v>0</v>
      </c>
      <c r="CV116" s="862"/>
      <c r="CW116" s="861">
        <f>COUNTIF(HZ9:HZ108,"III")+COUNTIF(HZ9:HZ108,"G")</f>
        <v>0</v>
      </c>
      <c r="CX116" s="862"/>
      <c r="CY116" s="861">
        <f>COUNTIF(IA9:IA108,"III")+COUNTIF(IA9:IA108,"G")</f>
        <v>0</v>
      </c>
      <c r="CZ116" s="898"/>
      <c r="DA116" s="862"/>
      <c r="DB116" s="861">
        <f>COUNTIF(IB9:IB108,"III")+COUNTIF(IB9:IB108,"G")</f>
        <v>0</v>
      </c>
      <c r="DC116" s="862"/>
      <c r="DD116" s="861">
        <f>COUNTIF(IC9:IC108,"III")+COUNTIF(IC9:IC108,"G")</f>
        <v>0</v>
      </c>
      <c r="DE116" s="862"/>
      <c r="DF116" s="861">
        <f>COUNTIF(ID9:ID108,"III")+COUNTIF(ID9:ID108,"G")</f>
        <v>0</v>
      </c>
      <c r="DG116" s="862"/>
      <c r="DH116" s="861">
        <f>COUNTIF(IE9:IE108,"III")+COUNTIF(IE9:IE108,"G")</f>
        <v>0</v>
      </c>
      <c r="DI116" s="862"/>
      <c r="DJ116" s="861">
        <f>COUNTIF(IF9:IF108,"III")+COUNTIF(IF9:IF108,"G")</f>
        <v>0</v>
      </c>
      <c r="DK116" s="862"/>
      <c r="DL116" s="810">
        <f t="shared" si="504"/>
        <v>0</v>
      </c>
      <c r="DM116" s="810"/>
      <c r="DN116" s="300"/>
      <c r="DO116" s="300"/>
      <c r="DP116" s="300"/>
      <c r="DQ116" s="300"/>
      <c r="DR116" s="300"/>
      <c r="DS116" s="300"/>
      <c r="DT116" s="55"/>
      <c r="DU116" s="55"/>
      <c r="DV116" s="55"/>
      <c r="DW116" s="55"/>
      <c r="DX116" s="55"/>
      <c r="DY116" s="772"/>
      <c r="DZ116" s="773"/>
      <c r="EA116" s="773"/>
      <c r="EB116" s="773"/>
      <c r="EC116" s="773"/>
      <c r="ED116" s="773"/>
      <c r="EE116" s="773"/>
      <c r="EF116" s="773"/>
      <c r="EG116" s="773"/>
      <c r="EH116" s="773"/>
      <c r="EI116" s="773"/>
      <c r="EJ116" s="773"/>
      <c r="EK116" s="773"/>
      <c r="EL116" s="773"/>
      <c r="EM116" s="773"/>
      <c r="EN116" s="773"/>
      <c r="EO116" s="773"/>
      <c r="EP116" s="774"/>
      <c r="EQ116" s="525"/>
      <c r="ER116" s="525"/>
      <c r="ES116" s="525"/>
      <c r="ET116" s="525"/>
      <c r="EU116" s="525"/>
      <c r="EV116" s="525"/>
      <c r="EW116" s="525"/>
      <c r="EX116" s="525"/>
      <c r="EY116" s="525"/>
      <c r="EZ116" s="525"/>
      <c r="FA116" s="525"/>
      <c r="FB116" s="525"/>
      <c r="FC116" s="825" t="s">
        <v>3</v>
      </c>
      <c r="FD116" s="826"/>
      <c r="FE116" s="897">
        <f>COUNTIF(II9:II108,"D")</f>
        <v>0</v>
      </c>
      <c r="FF116" s="808"/>
      <c r="FJ116" s="55"/>
      <c r="FK116" s="55"/>
      <c r="FL116" s="55"/>
      <c r="FM116" s="55"/>
      <c r="FN116" s="55"/>
      <c r="FO116" s="55"/>
      <c r="FP116" s="825" t="s">
        <v>3</v>
      </c>
      <c r="FQ116" s="826"/>
      <c r="FR116" s="897">
        <f>COUNTIF(IJ9:IJ108,"D")</f>
        <v>0</v>
      </c>
      <c r="FS116" s="808"/>
      <c r="FT116" s="300"/>
      <c r="FU116" s="300"/>
      <c r="FV116" s="55"/>
      <c r="FW116" s="55"/>
      <c r="FX116" s="55"/>
      <c r="FY116" s="697"/>
      <c r="FZ116" s="697"/>
      <c r="GA116" s="697"/>
      <c r="GB116" s="697"/>
      <c r="GC116" s="697"/>
      <c r="GD116" s="697"/>
      <c r="GE116" s="697"/>
      <c r="GF116" s="697"/>
      <c r="GG116" s="697"/>
      <c r="GH116" s="697"/>
      <c r="GI116" s="697"/>
      <c r="GJ116" s="697"/>
      <c r="GK116" s="828"/>
      <c r="GL116" s="829"/>
      <c r="GM116" s="829"/>
      <c r="GN116" s="829"/>
      <c r="GO116" s="829"/>
      <c r="GP116" s="829"/>
      <c r="GQ116" s="829"/>
      <c r="GR116" s="829"/>
      <c r="GS116" s="829"/>
      <c r="GT116" s="829"/>
      <c r="GU116" s="829"/>
      <c r="GV116" s="829"/>
      <c r="GW116" s="829"/>
      <c r="GX116" s="829"/>
      <c r="GY116" s="829"/>
      <c r="GZ116" s="829"/>
      <c r="HA116" s="829"/>
      <c r="HB116" s="829"/>
      <c r="HC116" s="829"/>
      <c r="HD116" s="829"/>
      <c r="HE116" s="829"/>
      <c r="HF116" s="829"/>
      <c r="HG116" s="829"/>
      <c r="HH116" s="829"/>
      <c r="HI116" s="829"/>
      <c r="HJ116" s="829"/>
      <c r="HK116" s="829"/>
      <c r="HL116" s="829"/>
      <c r="HM116" s="829"/>
      <c r="HN116" s="829"/>
      <c r="HO116" s="829"/>
      <c r="HP116" s="829"/>
      <c r="HQ116" s="829"/>
      <c r="HR116" s="829"/>
      <c r="HS116" s="829"/>
      <c r="HT116" s="829"/>
      <c r="HU116" s="829"/>
      <c r="HV116" s="829"/>
      <c r="HW116" s="829"/>
      <c r="HX116" s="829"/>
      <c r="HY116" s="829"/>
      <c r="HZ116" s="829"/>
      <c r="IA116" s="829"/>
      <c r="IB116" s="829"/>
      <c r="IC116" s="829"/>
      <c r="ID116" s="829"/>
      <c r="IE116" s="829"/>
      <c r="IF116" s="829"/>
      <c r="IG116" s="829"/>
      <c r="IH116" s="829"/>
      <c r="II116" s="829"/>
      <c r="IJ116" s="829"/>
      <c r="IK116" s="829"/>
      <c r="IL116" s="829"/>
      <c r="IM116" s="829"/>
      <c r="IN116" s="829"/>
      <c r="IO116" s="830"/>
      <c r="IP116" s="931"/>
      <c r="IQ116" s="932"/>
      <c r="IR116" s="932"/>
      <c r="IS116" s="932"/>
      <c r="IT116" s="932"/>
      <c r="IU116" s="933"/>
      <c r="IV116" s="912"/>
      <c r="IW116" s="901"/>
      <c r="IX116" s="901"/>
      <c r="IY116" s="901"/>
      <c r="IZ116" s="923"/>
      <c r="JE116" s="278"/>
      <c r="JF116" s="278"/>
      <c r="JG116" s="278"/>
      <c r="JH116" s="278"/>
      <c r="JI116" s="278"/>
    </row>
    <row r="117" spans="1:294" s="32" customFormat="1" ht="14.25" customHeight="1">
      <c r="A117" s="368"/>
      <c r="B117" s="920" t="s">
        <v>225</v>
      </c>
      <c r="C117" s="922"/>
      <c r="D117" s="922"/>
      <c r="E117" s="921"/>
      <c r="F117" s="219" t="s">
        <v>336</v>
      </c>
      <c r="G117" s="138">
        <f>COUNTIF(IP9:IP108,"FAIL")</f>
        <v>0</v>
      </c>
      <c r="H117" s="863" t="s">
        <v>235</v>
      </c>
      <c r="I117" s="863"/>
      <c r="J117" s="899" t="s">
        <v>201</v>
      </c>
      <c r="K117" s="900"/>
      <c r="L117" s="900"/>
      <c r="M117" s="861">
        <f>M113+M114+M115+M116</f>
        <v>100</v>
      </c>
      <c r="N117" s="898"/>
      <c r="O117" s="898"/>
      <c r="P117" s="898"/>
      <c r="Q117" s="861"/>
      <c r="R117" s="898"/>
      <c r="S117" s="697"/>
      <c r="T117" s="697"/>
      <c r="U117" s="697"/>
      <c r="V117" s="697"/>
      <c r="W117" s="57"/>
      <c r="X117" s="899" t="s">
        <v>201</v>
      </c>
      <c r="Y117" s="900"/>
      <c r="Z117" s="900"/>
      <c r="AA117" s="861">
        <f>AA113+AA114+AA115+AA116</f>
        <v>100</v>
      </c>
      <c r="AB117" s="898"/>
      <c r="AC117" s="898"/>
      <c r="AD117" s="898"/>
      <c r="AE117" s="861"/>
      <c r="AF117" s="898"/>
      <c r="AG117" s="697"/>
      <c r="AH117" s="697"/>
      <c r="AI117" s="697"/>
      <c r="AJ117" s="697"/>
      <c r="AK117" s="697"/>
      <c r="AL117" s="331" t="s">
        <v>201</v>
      </c>
      <c r="AM117" s="861">
        <f>SUM(AM113,AM114,AM115,AM116)</f>
        <v>0</v>
      </c>
      <c r="AN117" s="862"/>
      <c r="AO117" s="861">
        <f>SUM(AO113,AO114,AO115,AO116)</f>
        <v>100</v>
      </c>
      <c r="AP117" s="862"/>
      <c r="AQ117" s="861">
        <f>SUM(AQ113,AQ114,AQ115,AQ116)</f>
        <v>0</v>
      </c>
      <c r="AR117" s="898"/>
      <c r="AS117" s="862"/>
      <c r="AT117" s="861">
        <f>SUM(AT113,AT114,AT115,AT116)</f>
        <v>0</v>
      </c>
      <c r="AU117" s="862"/>
      <c r="AV117" s="861">
        <f>SUM(AV113,AV114,AV115,AV116)</f>
        <v>0</v>
      </c>
      <c r="AW117" s="862"/>
      <c r="AX117" s="861">
        <f>SUM(AX113,AX114,AX115,AX116)</f>
        <v>0</v>
      </c>
      <c r="AY117" s="862"/>
      <c r="AZ117" s="861">
        <f>SUM(AZ113,AZ114,AZ115,AZ116)</f>
        <v>0</v>
      </c>
      <c r="BA117" s="862"/>
      <c r="BB117" s="861">
        <f>SUM(BB113,BB114,BB115,BB116)</f>
        <v>0</v>
      </c>
      <c r="BC117" s="862">
        <f>COUNTIF(HF9:HF108,"D")</f>
        <v>0</v>
      </c>
      <c r="BD117" s="810">
        <f t="shared" si="502"/>
        <v>100</v>
      </c>
      <c r="BE117" s="810"/>
      <c r="BF117" s="55"/>
      <c r="BG117" s="55"/>
      <c r="BH117" s="55"/>
      <c r="BI117" s="55"/>
      <c r="BJ117" s="55"/>
      <c r="BK117" s="55"/>
      <c r="BL117" s="55"/>
      <c r="BM117" s="55"/>
      <c r="BN117" s="55"/>
      <c r="BO117" s="55"/>
      <c r="BP117" s="331" t="s">
        <v>201</v>
      </c>
      <c r="BQ117" s="861">
        <f>SUM(BQ113,BQ114,BQ115,BQ116)</f>
        <v>0</v>
      </c>
      <c r="BR117" s="862"/>
      <c r="BS117" s="861">
        <f>SUM(BS113,BS114,BS115,BS116)</f>
        <v>100</v>
      </c>
      <c r="BT117" s="862"/>
      <c r="BU117" s="861">
        <f>SUM(BU113,BU114,BU115,BU116)</f>
        <v>0</v>
      </c>
      <c r="BV117" s="898"/>
      <c r="BW117" s="862"/>
      <c r="BX117" s="861">
        <f>SUM(BX113,BX114,BX115,BX116)</f>
        <v>0</v>
      </c>
      <c r="BY117" s="862"/>
      <c r="BZ117" s="861">
        <f>SUM(BZ113,BZ114,BZ115,BZ116)</f>
        <v>0</v>
      </c>
      <c r="CA117" s="862"/>
      <c r="CB117" s="861">
        <f>SUM(CB113,CB114,CB115,CB116)</f>
        <v>0</v>
      </c>
      <c r="CC117" s="862"/>
      <c r="CD117" s="861">
        <f>SUM(CD113,CD114,CD115,CD116)</f>
        <v>0</v>
      </c>
      <c r="CE117" s="862"/>
      <c r="CF117" s="861">
        <f>SUM(CF113,CF114,CF115,CF116)</f>
        <v>0</v>
      </c>
      <c r="CG117" s="862">
        <f>COUNTIF(IH9:IH108,"D")</f>
        <v>0</v>
      </c>
      <c r="CH117" s="810">
        <f t="shared" si="503"/>
        <v>100</v>
      </c>
      <c r="CI117" s="810"/>
      <c r="CJ117" s="55"/>
      <c r="CK117" s="55"/>
      <c r="CL117" s="55"/>
      <c r="CM117" s="55"/>
      <c r="CN117" s="55"/>
      <c r="CO117" s="55"/>
      <c r="CP117" s="55"/>
      <c r="CQ117" s="55"/>
      <c r="CR117" s="55"/>
      <c r="CS117" s="55"/>
      <c r="CT117" s="331" t="s">
        <v>201</v>
      </c>
      <c r="CU117" s="861">
        <f>SUM(CU113,CU114,CU115,CU116)</f>
        <v>0</v>
      </c>
      <c r="CV117" s="862"/>
      <c r="CW117" s="861">
        <f>SUM(CW113,CW114,CW115,CW116)</f>
        <v>0</v>
      </c>
      <c r="CX117" s="862"/>
      <c r="CY117" s="861">
        <f>SUM(CY113,CY114,CY115,CY116)</f>
        <v>0</v>
      </c>
      <c r="CZ117" s="898"/>
      <c r="DA117" s="862"/>
      <c r="DB117" s="861">
        <f>SUM(DB113,DB114,DB115,DB116)</f>
        <v>0</v>
      </c>
      <c r="DC117" s="862"/>
      <c r="DD117" s="861">
        <f>SUM(DD113,DD114,DD115,DD116)</f>
        <v>0</v>
      </c>
      <c r="DE117" s="862"/>
      <c r="DF117" s="861">
        <f>SUM(DF113,DF114,DF115,DF116)</f>
        <v>0</v>
      </c>
      <c r="DG117" s="862"/>
      <c r="DH117" s="861">
        <f>SUM(DH113,DH114,DH115,DH116)</f>
        <v>0</v>
      </c>
      <c r="DI117" s="862"/>
      <c r="DJ117" s="861">
        <f>SUM(DJ113,DJ114,DJ115,DJ116)</f>
        <v>0</v>
      </c>
      <c r="DK117" s="862">
        <f>COUNTIF(JJ9:JJ108,"D")</f>
        <v>0</v>
      </c>
      <c r="DL117" s="810">
        <f t="shared" si="504"/>
        <v>0</v>
      </c>
      <c r="DM117" s="810"/>
      <c r="DN117" s="55"/>
      <c r="DO117" s="55"/>
      <c r="DP117" s="55"/>
      <c r="DQ117" s="55"/>
      <c r="DR117" s="55"/>
      <c r="DS117" s="55"/>
      <c r="DT117" s="55" t="s">
        <v>2</v>
      </c>
      <c r="DU117" s="55">
        <f>SUM(CX117,DD117,DI117,DR117)</f>
        <v>0</v>
      </c>
      <c r="DV117" s="55">
        <f>COUNTIF(HX9:HX108,"III")+COUNTIF(HX9:HX108,"G")</f>
        <v>0</v>
      </c>
      <c r="DW117" s="55"/>
      <c r="DX117" s="55"/>
      <c r="DY117" s="772"/>
      <c r="DZ117" s="773"/>
      <c r="EA117" s="773"/>
      <c r="EB117" s="773"/>
      <c r="EC117" s="773"/>
      <c r="ED117" s="773"/>
      <c r="EE117" s="773"/>
      <c r="EF117" s="773"/>
      <c r="EG117" s="773"/>
      <c r="EH117" s="773"/>
      <c r="EI117" s="773"/>
      <c r="EJ117" s="773"/>
      <c r="EK117" s="773"/>
      <c r="EL117" s="773"/>
      <c r="EM117" s="773"/>
      <c r="EN117" s="773"/>
      <c r="EO117" s="773"/>
      <c r="EP117" s="774"/>
      <c r="EQ117" s="525"/>
      <c r="ER117" s="525"/>
      <c r="ES117" s="525"/>
      <c r="ET117" s="525"/>
      <c r="EU117" s="525"/>
      <c r="EV117" s="525"/>
      <c r="EW117" s="525"/>
      <c r="EX117" s="525"/>
      <c r="EY117" s="525"/>
      <c r="EZ117" s="525"/>
      <c r="FA117" s="525"/>
      <c r="FB117" s="525"/>
      <c r="FC117" s="825" t="s">
        <v>24</v>
      </c>
      <c r="FD117" s="826"/>
      <c r="FE117" s="846">
        <f>FE113+FE114+FE115+FE116</f>
        <v>100</v>
      </c>
      <c r="FF117" s="846"/>
      <c r="FJ117" s="697"/>
      <c r="FK117" s="697"/>
      <c r="FL117" s="697"/>
      <c r="FM117" s="697"/>
      <c r="FN117" s="697"/>
      <c r="FO117" s="697"/>
      <c r="FP117" s="825" t="s">
        <v>24</v>
      </c>
      <c r="FQ117" s="826"/>
      <c r="FR117" s="846">
        <f>FR113+FR114+FR115+FR116</f>
        <v>100</v>
      </c>
      <c r="FS117" s="846"/>
      <c r="FT117" s="846">
        <f>FR113+FR114+FR115+FR116</f>
        <v>100</v>
      </c>
      <c r="FU117" s="846"/>
      <c r="FV117" s="697"/>
      <c r="FW117" s="697"/>
      <c r="FX117" s="697"/>
      <c r="FY117" s="697"/>
      <c r="FZ117" s="697"/>
      <c r="GA117" s="697"/>
      <c r="GB117" s="697"/>
      <c r="GC117" s="697"/>
      <c r="GD117" s="697"/>
      <c r="GE117" s="697"/>
      <c r="GF117" s="697"/>
      <c r="GG117" s="697"/>
      <c r="GH117" s="697"/>
      <c r="GI117" s="697"/>
      <c r="GJ117" s="697"/>
      <c r="GK117" s="828"/>
      <c r="GL117" s="829"/>
      <c r="GM117" s="829"/>
      <c r="GN117" s="829"/>
      <c r="GO117" s="829"/>
      <c r="GP117" s="829"/>
      <c r="GQ117" s="829"/>
      <c r="GR117" s="829"/>
      <c r="GS117" s="829"/>
      <c r="GT117" s="829"/>
      <c r="GU117" s="829"/>
      <c r="GV117" s="829"/>
      <c r="GW117" s="829"/>
      <c r="GX117" s="829"/>
      <c r="GY117" s="829"/>
      <c r="GZ117" s="829"/>
      <c r="HA117" s="829"/>
      <c r="HB117" s="829"/>
      <c r="HC117" s="829"/>
      <c r="HD117" s="829"/>
      <c r="HE117" s="829"/>
      <c r="HF117" s="829"/>
      <c r="HG117" s="829"/>
      <c r="HH117" s="829"/>
      <c r="HI117" s="829"/>
      <c r="HJ117" s="829"/>
      <c r="HK117" s="829"/>
      <c r="HL117" s="829"/>
      <c r="HM117" s="829"/>
      <c r="HN117" s="829"/>
      <c r="HO117" s="829"/>
      <c r="HP117" s="829"/>
      <c r="HQ117" s="829"/>
      <c r="HR117" s="829"/>
      <c r="HS117" s="829"/>
      <c r="HT117" s="829"/>
      <c r="HU117" s="829"/>
      <c r="HV117" s="829"/>
      <c r="HW117" s="829"/>
      <c r="HX117" s="829"/>
      <c r="HY117" s="829"/>
      <c r="HZ117" s="829"/>
      <c r="IA117" s="829"/>
      <c r="IB117" s="829"/>
      <c r="IC117" s="829"/>
      <c r="ID117" s="829"/>
      <c r="IE117" s="829"/>
      <c r="IF117" s="829"/>
      <c r="IG117" s="829"/>
      <c r="IH117" s="829"/>
      <c r="II117" s="829"/>
      <c r="IJ117" s="829"/>
      <c r="IK117" s="829"/>
      <c r="IL117" s="829"/>
      <c r="IM117" s="829"/>
      <c r="IN117" s="829"/>
      <c r="IO117" s="830"/>
      <c r="IP117" s="934"/>
      <c r="IQ117" s="935"/>
      <c r="IR117" s="935"/>
      <c r="IS117" s="935"/>
      <c r="IT117" s="935"/>
      <c r="IU117" s="936"/>
      <c r="IV117" s="916"/>
      <c r="IW117" s="917"/>
      <c r="IX117" s="917"/>
      <c r="IY117" s="917"/>
      <c r="IZ117" s="918"/>
      <c r="JJ117" s="278"/>
      <c r="JK117" s="278"/>
      <c r="JL117" s="278"/>
      <c r="JM117" s="278"/>
      <c r="JN117" s="278"/>
      <c r="JO117" s="278"/>
      <c r="JP117" s="278"/>
      <c r="JQ117" s="278"/>
      <c r="JR117" s="278"/>
      <c r="JS117" s="278"/>
      <c r="JT117" s="278"/>
      <c r="JU117" s="278"/>
      <c r="JV117" s="278"/>
      <c r="JW117" s="278"/>
      <c r="JX117" s="278"/>
      <c r="JY117" s="278"/>
      <c r="JZ117" s="278"/>
      <c r="KA117" s="278"/>
      <c r="KB117" s="278"/>
      <c r="KC117" s="278"/>
      <c r="KD117" s="278"/>
      <c r="KE117" s="278"/>
      <c r="KF117" s="278"/>
      <c r="KG117" s="278"/>
      <c r="KH117" s="278"/>
    </row>
    <row r="118" spans="1:294" s="278" customFormat="1" ht="14.25" customHeight="1">
      <c r="A118" s="368"/>
      <c r="B118" s="949" t="s">
        <v>226</v>
      </c>
      <c r="C118" s="950"/>
      <c r="D118" s="950"/>
      <c r="E118" s="951"/>
      <c r="F118" s="220" t="s">
        <v>336</v>
      </c>
      <c r="G118" s="81">
        <f>'result subject-wise'!F115</f>
        <v>0</v>
      </c>
      <c r="H118" s="309" t="s">
        <v>233</v>
      </c>
      <c r="I118" s="309"/>
      <c r="J118" s="899" t="s">
        <v>5</v>
      </c>
      <c r="K118" s="900"/>
      <c r="L118" s="900"/>
      <c r="M118" s="861">
        <f>COUNTIF(GV9:GV108,"S")</f>
        <v>0</v>
      </c>
      <c r="N118" s="898"/>
      <c r="O118" s="898"/>
      <c r="P118" s="898"/>
      <c r="Q118" s="861"/>
      <c r="R118" s="898"/>
      <c r="S118" s="327"/>
      <c r="T118" s="327"/>
      <c r="U118" s="327"/>
      <c r="V118" s="327"/>
      <c r="W118" s="328"/>
      <c r="X118" s="899" t="s">
        <v>5</v>
      </c>
      <c r="Y118" s="900"/>
      <c r="Z118" s="900"/>
      <c r="AA118" s="861">
        <f>COUNTIF(GY9:GY108,"S")</f>
        <v>0</v>
      </c>
      <c r="AB118" s="898"/>
      <c r="AC118" s="898"/>
      <c r="AD118" s="898"/>
      <c r="AE118" s="861"/>
      <c r="AF118" s="898"/>
      <c r="AG118" s="327"/>
      <c r="AH118" s="327"/>
      <c r="AI118" s="327"/>
      <c r="AJ118" s="327"/>
      <c r="AK118" s="328"/>
      <c r="AL118" s="334" t="s">
        <v>5</v>
      </c>
      <c r="AM118" s="809">
        <f>COUNTIF(HC9:HC108,"S")</f>
        <v>0</v>
      </c>
      <c r="AN118" s="810"/>
      <c r="AO118" s="809">
        <f>COUNTIF(HD9:HD108,"S")</f>
        <v>0</v>
      </c>
      <c r="AP118" s="810"/>
      <c r="AQ118" s="809">
        <f>COUNTIF(HE9:HE108,"S")</f>
        <v>0</v>
      </c>
      <c r="AR118" s="810"/>
      <c r="AS118" s="810"/>
      <c r="AT118" s="809">
        <f>COUNTIF(HF9:HF108,"S")</f>
        <v>0</v>
      </c>
      <c r="AU118" s="810"/>
      <c r="AV118" s="809">
        <f>COUNTIF(HG9:HG108,"S")</f>
        <v>0</v>
      </c>
      <c r="AW118" s="810"/>
      <c r="AX118" s="809">
        <f>COUNTIF(HH9:HH108,"S")</f>
        <v>0</v>
      </c>
      <c r="AY118" s="810"/>
      <c r="AZ118" s="809">
        <f>COUNTIF(HI9:HI108,"S")</f>
        <v>0</v>
      </c>
      <c r="BA118" s="810"/>
      <c r="BB118" s="809">
        <f>COUNTIF(HJ9:HJ108,"S")</f>
        <v>0</v>
      </c>
      <c r="BC118" s="810">
        <f>COUNTIF(HF9:HF108,"S")</f>
        <v>0</v>
      </c>
      <c r="BD118" s="810">
        <f t="shared" si="502"/>
        <v>0</v>
      </c>
      <c r="BE118" s="810"/>
      <c r="BF118" s="327"/>
      <c r="BG118" s="327"/>
      <c r="BH118" s="327"/>
      <c r="BI118" s="328"/>
      <c r="BJ118" s="303"/>
      <c r="BK118" s="303"/>
      <c r="BL118" s="303"/>
      <c r="BM118" s="303"/>
      <c r="BN118" s="303"/>
      <c r="BO118" s="303"/>
      <c r="BP118" s="334" t="s">
        <v>5</v>
      </c>
      <c r="BQ118" s="809">
        <f>COUNTIF(HN9:HN108,"S")</f>
        <v>0</v>
      </c>
      <c r="BR118" s="810"/>
      <c r="BS118" s="809">
        <f>COUNTIF(HO9:HO108,"S")</f>
        <v>0</v>
      </c>
      <c r="BT118" s="810"/>
      <c r="BU118" s="809">
        <f>COUNTIF(HP9:HP108,"S")</f>
        <v>0</v>
      </c>
      <c r="BV118" s="810"/>
      <c r="BW118" s="810"/>
      <c r="BX118" s="809">
        <f>COUNTIF(HQ9:HQ108,"S")</f>
        <v>0</v>
      </c>
      <c r="BY118" s="810"/>
      <c r="BZ118" s="809">
        <f>COUNTIF(HR9:HR108,"S")</f>
        <v>0</v>
      </c>
      <c r="CA118" s="810"/>
      <c r="CB118" s="809">
        <f>COUNTIF(HS9:HS108,"S")</f>
        <v>0</v>
      </c>
      <c r="CC118" s="810"/>
      <c r="CD118" s="809">
        <f>COUNTIF(HT9:HT108,"S")</f>
        <v>0</v>
      </c>
      <c r="CE118" s="810"/>
      <c r="CF118" s="809">
        <f>COUNTIF(HU9:HU108,"S")</f>
        <v>0</v>
      </c>
      <c r="CG118" s="810">
        <f>COUNTIF(IH9:IH108,"S")</f>
        <v>0</v>
      </c>
      <c r="CH118" s="810">
        <f t="shared" si="503"/>
        <v>0</v>
      </c>
      <c r="CI118" s="810"/>
      <c r="CJ118" s="327"/>
      <c r="CK118" s="327"/>
      <c r="CL118" s="327"/>
      <c r="CM118" s="327"/>
      <c r="CN118" s="327"/>
      <c r="CO118" s="328"/>
      <c r="CP118" s="303"/>
      <c r="CQ118" s="303"/>
      <c r="CR118" s="303"/>
      <c r="CS118" s="303"/>
      <c r="CT118" s="334" t="s">
        <v>5</v>
      </c>
      <c r="CU118" s="809">
        <f>COUNTIF(HY9:HY108,"S")</f>
        <v>0</v>
      </c>
      <c r="CV118" s="810"/>
      <c r="CW118" s="809">
        <f>COUNTIF(HZ9:HZ108,"S")</f>
        <v>100</v>
      </c>
      <c r="CX118" s="810"/>
      <c r="CY118" s="809">
        <f>COUNTIF(IA9:IA108,"S")</f>
        <v>0</v>
      </c>
      <c r="CZ118" s="810"/>
      <c r="DA118" s="810"/>
      <c r="DB118" s="809">
        <f>COUNTIF(IB9:IB108,"S")</f>
        <v>0</v>
      </c>
      <c r="DC118" s="810"/>
      <c r="DD118" s="809">
        <f>COUNTIF(IC9:IC108,"S")</f>
        <v>0</v>
      </c>
      <c r="DE118" s="810"/>
      <c r="DF118" s="809">
        <f>COUNTIF(ID9:ID108,"S")</f>
        <v>0</v>
      </c>
      <c r="DG118" s="810"/>
      <c r="DH118" s="809">
        <f>COUNTIF(IE9:IE108,"S")</f>
        <v>0</v>
      </c>
      <c r="DI118" s="810"/>
      <c r="DJ118" s="809">
        <f>COUNTIF(IF9:IF108,"S")</f>
        <v>0</v>
      </c>
      <c r="DK118" s="810">
        <f>COUNTIF(JJ9:JJ108,"S")</f>
        <v>0</v>
      </c>
      <c r="DL118" s="810">
        <f t="shared" si="504"/>
        <v>100</v>
      </c>
      <c r="DM118" s="810"/>
      <c r="DN118" s="340"/>
      <c r="DO118" s="340"/>
      <c r="DP118" s="340"/>
      <c r="DQ118" s="340"/>
      <c r="DR118" s="340"/>
      <c r="DS118" s="340"/>
      <c r="DT118" s="303" t="s">
        <v>5</v>
      </c>
      <c r="DU118" s="303">
        <f>SUM(CT118,DA118,DF118,DK118)</f>
        <v>0</v>
      </c>
      <c r="DV118" s="303">
        <f>COUNTIF(HX9:HX108,"S")</f>
        <v>100</v>
      </c>
      <c r="DW118" s="303"/>
      <c r="DX118" s="303"/>
      <c r="DY118" s="772"/>
      <c r="DZ118" s="773"/>
      <c r="EA118" s="773"/>
      <c r="EB118" s="773"/>
      <c r="EC118" s="773"/>
      <c r="ED118" s="773"/>
      <c r="EE118" s="773"/>
      <c r="EF118" s="773"/>
      <c r="EG118" s="773"/>
      <c r="EH118" s="773"/>
      <c r="EI118" s="773"/>
      <c r="EJ118" s="773"/>
      <c r="EK118" s="773"/>
      <c r="EL118" s="773"/>
      <c r="EM118" s="773"/>
      <c r="EN118" s="773"/>
      <c r="EO118" s="773"/>
      <c r="EP118" s="774"/>
      <c r="EQ118" s="527"/>
      <c r="ER118" s="527"/>
      <c r="ES118" s="527"/>
      <c r="ET118" s="527"/>
      <c r="EU118" s="527"/>
      <c r="EV118" s="527"/>
      <c r="EW118" s="527"/>
      <c r="EX118" s="527"/>
      <c r="EY118" s="527"/>
      <c r="EZ118" s="527"/>
      <c r="FA118" s="527"/>
      <c r="FB118" s="527"/>
      <c r="FC118" s="852" t="s">
        <v>5</v>
      </c>
      <c r="FD118" s="853"/>
      <c r="FE118" s="846">
        <f>COUNTIF(II9:II108,"S")</f>
        <v>0</v>
      </c>
      <c r="FF118" s="846"/>
      <c r="FG118" s="327"/>
      <c r="FH118" s="327"/>
      <c r="FI118" s="327"/>
      <c r="FJ118" s="327"/>
      <c r="FK118" s="327"/>
      <c r="FL118" s="327"/>
      <c r="FM118" s="327"/>
      <c r="FN118" s="327"/>
      <c r="FO118" s="328"/>
      <c r="FP118" s="852" t="s">
        <v>5</v>
      </c>
      <c r="FQ118" s="853"/>
      <c r="FR118" s="326">
        <f>COUNTIF(IJ9:IJ108,"S")</f>
        <v>0</v>
      </c>
      <c r="FS118" s="327"/>
      <c r="FT118" s="327"/>
      <c r="FU118" s="327"/>
      <c r="FV118" s="327"/>
      <c r="FW118" s="327"/>
      <c r="FX118" s="328"/>
      <c r="FY118" s="697"/>
      <c r="FZ118" s="697"/>
      <c r="GA118" s="697"/>
      <c r="GB118" s="697"/>
      <c r="GC118" s="697"/>
      <c r="GD118" s="697"/>
      <c r="GE118" s="697"/>
      <c r="GF118" s="697"/>
      <c r="GG118" s="697"/>
      <c r="GH118" s="697"/>
      <c r="GI118" s="697"/>
      <c r="GJ118" s="697"/>
      <c r="GK118" s="828"/>
      <c r="GL118" s="829"/>
      <c r="GM118" s="829"/>
      <c r="GN118" s="829"/>
      <c r="GO118" s="829"/>
      <c r="GP118" s="829"/>
      <c r="GQ118" s="829"/>
      <c r="GR118" s="829"/>
      <c r="GS118" s="829"/>
      <c r="GT118" s="829"/>
      <c r="GU118" s="829"/>
      <c r="GV118" s="829"/>
      <c r="GW118" s="829"/>
      <c r="GX118" s="829"/>
      <c r="GY118" s="829"/>
      <c r="GZ118" s="829"/>
      <c r="HA118" s="829"/>
      <c r="HB118" s="829"/>
      <c r="HC118" s="829"/>
      <c r="HD118" s="829"/>
      <c r="HE118" s="829"/>
      <c r="HF118" s="829"/>
      <c r="HG118" s="829"/>
      <c r="HH118" s="829"/>
      <c r="HI118" s="829"/>
      <c r="HJ118" s="829"/>
      <c r="HK118" s="829"/>
      <c r="HL118" s="829"/>
      <c r="HM118" s="829"/>
      <c r="HN118" s="829"/>
      <c r="HO118" s="829"/>
      <c r="HP118" s="829"/>
      <c r="HQ118" s="829"/>
      <c r="HR118" s="829"/>
      <c r="HS118" s="829"/>
      <c r="HT118" s="829"/>
      <c r="HU118" s="829"/>
      <c r="HV118" s="829"/>
      <c r="HW118" s="829"/>
      <c r="HX118" s="829"/>
      <c r="HY118" s="829"/>
      <c r="HZ118" s="829"/>
      <c r="IA118" s="829"/>
      <c r="IB118" s="829"/>
      <c r="IC118" s="829"/>
      <c r="ID118" s="829"/>
      <c r="IE118" s="829"/>
      <c r="IF118" s="829"/>
      <c r="IG118" s="829"/>
      <c r="IH118" s="829"/>
      <c r="II118" s="829"/>
      <c r="IJ118" s="829"/>
      <c r="IK118" s="829"/>
      <c r="IL118" s="829"/>
      <c r="IM118" s="829"/>
      <c r="IN118" s="829"/>
      <c r="IO118" s="830"/>
      <c r="IP118" s="937"/>
      <c r="IQ118" s="938"/>
      <c r="IR118" s="938"/>
      <c r="IS118" s="938"/>
      <c r="IT118" s="938"/>
      <c r="IU118" s="939"/>
      <c r="IV118" s="916"/>
      <c r="IW118" s="917"/>
      <c r="IX118" s="917"/>
      <c r="IY118" s="917"/>
      <c r="IZ118" s="918"/>
      <c r="JE118" s="279"/>
      <c r="JF118" s="279"/>
      <c r="JG118" s="279"/>
      <c r="JH118" s="279"/>
      <c r="JI118" s="279"/>
      <c r="JJ118" s="32"/>
      <c r="JK118" s="32"/>
      <c r="JL118" s="32"/>
      <c r="JM118" s="32"/>
      <c r="JN118" s="32"/>
      <c r="JO118" s="32"/>
      <c r="JP118" s="32"/>
      <c r="JQ118" s="32"/>
      <c r="JR118" s="32"/>
      <c r="JS118" s="32"/>
      <c r="JT118" s="32"/>
      <c r="JU118" s="32"/>
      <c r="JV118" s="32"/>
      <c r="JW118" s="32"/>
      <c r="JX118" s="32"/>
      <c r="JY118" s="32"/>
      <c r="JZ118" s="32"/>
      <c r="KA118" s="32"/>
      <c r="KB118" s="32"/>
      <c r="KC118" s="32"/>
      <c r="KD118" s="32"/>
      <c r="KE118" s="32"/>
      <c r="KF118" s="32"/>
      <c r="KG118" s="32"/>
      <c r="KH118" s="32"/>
    </row>
    <row r="119" spans="1:294" s="277" customFormat="1" ht="14.25" customHeight="1" thickBot="1">
      <c r="A119" s="369"/>
      <c r="B119" s="806" t="s">
        <v>227</v>
      </c>
      <c r="C119" s="807"/>
      <c r="D119" s="807"/>
      <c r="E119" s="911"/>
      <c r="F119" s="220" t="s">
        <v>336</v>
      </c>
      <c r="G119" s="54">
        <f>'result subject-wise'!F117</f>
        <v>0</v>
      </c>
      <c r="H119" s="907" t="s">
        <v>236</v>
      </c>
      <c r="I119" s="907"/>
      <c r="J119" s="899" t="s">
        <v>4</v>
      </c>
      <c r="K119" s="900"/>
      <c r="L119" s="900"/>
      <c r="M119" s="861">
        <f>COUNTIF(GV9:GV108,"F")</f>
        <v>0</v>
      </c>
      <c r="N119" s="898"/>
      <c r="O119" s="898"/>
      <c r="P119" s="898"/>
      <c r="Q119" s="861"/>
      <c r="R119" s="898"/>
      <c r="S119" s="317"/>
      <c r="T119" s="317"/>
      <c r="U119" s="317"/>
      <c r="V119" s="317"/>
      <c r="W119" s="318"/>
      <c r="X119" s="899" t="s">
        <v>4</v>
      </c>
      <c r="Y119" s="900"/>
      <c r="Z119" s="900"/>
      <c r="AA119" s="861">
        <f>COUNTIF(GY9:GY108,"F")</f>
        <v>0</v>
      </c>
      <c r="AB119" s="898"/>
      <c r="AC119" s="898"/>
      <c r="AD119" s="898"/>
      <c r="AE119" s="861"/>
      <c r="AF119" s="898"/>
      <c r="AG119" s="317"/>
      <c r="AH119" s="317"/>
      <c r="AI119" s="317"/>
      <c r="AJ119" s="317"/>
      <c r="AK119" s="318"/>
      <c r="AL119" s="304" t="s">
        <v>4</v>
      </c>
      <c r="AM119" s="909">
        <f>COUNTIF(HC9:HC108,"F")+COUNTIF(HC9:HC108,"FP")</f>
        <v>0</v>
      </c>
      <c r="AN119" s="910"/>
      <c r="AO119" s="909">
        <f>COUNTIF(HD9:HD108,"F")+COUNTIF(HD9:HD108,"FP")</f>
        <v>0</v>
      </c>
      <c r="AP119" s="910"/>
      <c r="AQ119" s="909">
        <f>COUNTIF(HE9:HE108,"F")+COUNTIF(HE9:HE108,"FP")</f>
        <v>0</v>
      </c>
      <c r="AR119" s="910"/>
      <c r="AS119" s="910"/>
      <c r="AT119" s="909">
        <f>COUNTIF(HF9:HF108,"F")+COUNTIF(HF9:HF108,"FP")</f>
        <v>0</v>
      </c>
      <c r="AU119" s="910"/>
      <c r="AV119" s="909">
        <f>COUNTIF(HG9:HG108,"F")+COUNTIF(HG9:HG108,"FP")</f>
        <v>0</v>
      </c>
      <c r="AW119" s="910"/>
      <c r="AX119" s="909">
        <f>COUNTIF(HH9:HH108,"F")+COUNTIF(HH9:HH108,"FP")</f>
        <v>0</v>
      </c>
      <c r="AY119" s="910"/>
      <c r="AZ119" s="909">
        <f>COUNTIF(HI9:HI108,"F")+COUNTIF(HI9:HI108,"FP")</f>
        <v>0</v>
      </c>
      <c r="BA119" s="910"/>
      <c r="BB119" s="909">
        <f>COUNTIF(HJ9:HJ108,"F")+COUNTIF(HJ9:HJ108,"FP")</f>
        <v>0</v>
      </c>
      <c r="BC119" s="910">
        <f>COUNTIF(HF9:HF108,"F")</f>
        <v>0</v>
      </c>
      <c r="BD119" s="810">
        <f t="shared" si="502"/>
        <v>0</v>
      </c>
      <c r="BE119" s="810"/>
      <c r="BF119" s="317"/>
      <c r="BG119" s="317"/>
      <c r="BH119" s="317"/>
      <c r="BI119" s="318"/>
      <c r="BJ119" s="300"/>
      <c r="BK119" s="300"/>
      <c r="BL119" s="300"/>
      <c r="BM119" s="300"/>
      <c r="BN119" s="300"/>
      <c r="BO119" s="300"/>
      <c r="BP119" s="304" t="s">
        <v>4</v>
      </c>
      <c r="BQ119" s="909">
        <f>COUNTIF(HN9:HN108,"F")+COUNTIF(HN9:HN108,"FP")</f>
        <v>0</v>
      </c>
      <c r="BR119" s="910"/>
      <c r="BS119" s="909">
        <f>COUNTIF(HO9:HO108,"F")+COUNTIF(HO9:HO108,"FP")</f>
        <v>0</v>
      </c>
      <c r="BT119" s="910"/>
      <c r="BU119" s="909">
        <f>COUNTIF(HP9:HP108,"F")+COUNTIF(HP9:HP108,"FP")</f>
        <v>0</v>
      </c>
      <c r="BV119" s="910"/>
      <c r="BW119" s="910"/>
      <c r="BX119" s="909">
        <f>COUNTIF(HQ9:HQ108,"F")+COUNTIF(HQ9:HQ108,"FP")</f>
        <v>0</v>
      </c>
      <c r="BY119" s="910"/>
      <c r="BZ119" s="909">
        <f>COUNTIF(HR9:HR108,"F")+COUNTIF(HR9:HR108,"FP")</f>
        <v>0</v>
      </c>
      <c r="CA119" s="910"/>
      <c r="CB119" s="909">
        <f>COUNTIF(HS9:HS108,"F")+COUNTIF(HS9:HS108,"FP")</f>
        <v>0</v>
      </c>
      <c r="CC119" s="910"/>
      <c r="CD119" s="909">
        <f>COUNTIF(HT9:HT108,"F")+COUNTIF(HT9:HT108,"FP")</f>
        <v>0</v>
      </c>
      <c r="CE119" s="910"/>
      <c r="CF119" s="909">
        <f>COUNTIF(HU9:HU108,"F")+COUNTIF(HU9:HU108,"FP")</f>
        <v>0</v>
      </c>
      <c r="CG119" s="910">
        <f>COUNTIF(IH9:IH108,"F")</f>
        <v>0</v>
      </c>
      <c r="CH119" s="810">
        <f t="shared" si="503"/>
        <v>0</v>
      </c>
      <c r="CI119" s="810"/>
      <c r="CJ119" s="317"/>
      <c r="CK119" s="317"/>
      <c r="CL119" s="317"/>
      <c r="CM119" s="317"/>
      <c r="CN119" s="317"/>
      <c r="CO119" s="318"/>
      <c r="CP119" s="300"/>
      <c r="CQ119" s="300"/>
      <c r="CR119" s="300"/>
      <c r="CS119" s="300"/>
      <c r="CT119" s="304" t="s">
        <v>4</v>
      </c>
      <c r="CU119" s="909">
        <f>COUNTIF(HY9:HY108,"F")+COUNTIF(HY9:HY108,"FP")</f>
        <v>0</v>
      </c>
      <c r="CV119" s="910"/>
      <c r="CW119" s="909">
        <f>COUNTIF(HZ9:HZ108,"F")+COUNTIF(HZ9:HZ108,"FP")</f>
        <v>0</v>
      </c>
      <c r="CX119" s="910"/>
      <c r="CY119" s="909">
        <f>COUNTIF(IA9:IA108,"F")+COUNTIF(IA9:IA108,"FP")</f>
        <v>0</v>
      </c>
      <c r="CZ119" s="910"/>
      <c r="DA119" s="910"/>
      <c r="DB119" s="909">
        <f>COUNTIF(IB9:IB108,"F")+COUNTIF(IB9:IB108,"FP")</f>
        <v>0</v>
      </c>
      <c r="DC119" s="910"/>
      <c r="DD119" s="909">
        <f>COUNTIF(IC9:IC108,"F")+COUNTIF(IC9:IC108,"FP")</f>
        <v>0</v>
      </c>
      <c r="DE119" s="910"/>
      <c r="DF119" s="909">
        <f>COUNTIF(ID9:ID108,"F")+COUNTIF(ID9:ID108,"FP")</f>
        <v>0</v>
      </c>
      <c r="DG119" s="910"/>
      <c r="DH119" s="909">
        <f>COUNTIF(IE9:IE108,"F")+COUNTIF(IE9:IE108,"FP")</f>
        <v>0</v>
      </c>
      <c r="DI119" s="910"/>
      <c r="DJ119" s="909">
        <f>COUNTIF(IF9:IF108,"F")+COUNTIF(IF9:IF108,"FP")</f>
        <v>0</v>
      </c>
      <c r="DK119" s="910">
        <f>COUNTIF(JJ9:JJ108,"F")</f>
        <v>0</v>
      </c>
      <c r="DL119" s="810">
        <f t="shared" si="504"/>
        <v>0</v>
      </c>
      <c r="DM119" s="810"/>
      <c r="DN119" s="317"/>
      <c r="DO119" s="317"/>
      <c r="DP119" s="317"/>
      <c r="DQ119" s="317"/>
      <c r="DR119" s="317"/>
      <c r="DS119" s="318"/>
      <c r="DT119" s="300" t="s">
        <v>4</v>
      </c>
      <c r="DU119" s="300">
        <f>SUM(CT119,DA119,DF119,DK119)</f>
        <v>0</v>
      </c>
      <c r="DV119" s="300">
        <f>COUNTIF(HX9:HX108,"F")</f>
        <v>0</v>
      </c>
      <c r="DW119" s="300"/>
      <c r="DX119" s="300"/>
      <c r="DY119" s="772"/>
      <c r="DZ119" s="773"/>
      <c r="EA119" s="773"/>
      <c r="EB119" s="773"/>
      <c r="EC119" s="773"/>
      <c r="ED119" s="773"/>
      <c r="EE119" s="773"/>
      <c r="EF119" s="773"/>
      <c r="EG119" s="773"/>
      <c r="EH119" s="773"/>
      <c r="EI119" s="773"/>
      <c r="EJ119" s="773"/>
      <c r="EK119" s="773"/>
      <c r="EL119" s="773"/>
      <c r="EM119" s="773"/>
      <c r="EN119" s="773"/>
      <c r="EO119" s="773"/>
      <c r="EP119" s="774"/>
      <c r="EQ119" s="528"/>
      <c r="ER119" s="528"/>
      <c r="ES119" s="528"/>
      <c r="ET119" s="528"/>
      <c r="EU119" s="528"/>
      <c r="EV119" s="528"/>
      <c r="EW119" s="528"/>
      <c r="EX119" s="528"/>
      <c r="EY119" s="528"/>
      <c r="EZ119" s="528"/>
      <c r="FA119" s="528"/>
      <c r="FB119" s="528"/>
      <c r="FC119" s="828" t="s">
        <v>4</v>
      </c>
      <c r="FD119" s="830"/>
      <c r="FE119" s="846">
        <f>COUNTIF(II9:II108,"F")</f>
        <v>0</v>
      </c>
      <c r="FF119" s="846"/>
      <c r="FG119" s="317"/>
      <c r="FH119" s="317"/>
      <c r="FI119" s="317"/>
      <c r="FJ119" s="317"/>
      <c r="FK119" s="317"/>
      <c r="FL119" s="317"/>
      <c r="FM119" s="317"/>
      <c r="FN119" s="317"/>
      <c r="FO119" s="318"/>
      <c r="FP119" s="828" t="s">
        <v>4</v>
      </c>
      <c r="FQ119" s="830"/>
      <c r="FR119" s="316">
        <f>COUNTIF(IJ9:IJ108,"F")</f>
        <v>0</v>
      </c>
      <c r="FS119" s="317"/>
      <c r="FT119" s="317"/>
      <c r="FU119" s="317"/>
      <c r="FV119" s="317"/>
      <c r="FW119" s="317"/>
      <c r="FX119" s="318"/>
      <c r="FY119" s="697"/>
      <c r="FZ119" s="697"/>
      <c r="GA119" s="697"/>
      <c r="GB119" s="697"/>
      <c r="GC119" s="697"/>
      <c r="GD119" s="697"/>
      <c r="GE119" s="697"/>
      <c r="GF119" s="697"/>
      <c r="GG119" s="697"/>
      <c r="GH119" s="697"/>
      <c r="GI119" s="697"/>
      <c r="GJ119" s="697"/>
      <c r="GK119" s="828"/>
      <c r="GL119" s="829"/>
      <c r="GM119" s="829"/>
      <c r="GN119" s="829"/>
      <c r="GO119" s="829"/>
      <c r="GP119" s="829"/>
      <c r="GQ119" s="829"/>
      <c r="GR119" s="829"/>
      <c r="GS119" s="829"/>
      <c r="GT119" s="829"/>
      <c r="GU119" s="829"/>
      <c r="GV119" s="829"/>
      <c r="GW119" s="829"/>
      <c r="GX119" s="829"/>
      <c r="GY119" s="829"/>
      <c r="GZ119" s="829"/>
      <c r="HA119" s="829"/>
      <c r="HB119" s="829"/>
      <c r="HC119" s="829"/>
      <c r="HD119" s="829"/>
      <c r="HE119" s="829"/>
      <c r="HF119" s="829"/>
      <c r="HG119" s="829"/>
      <c r="HH119" s="829"/>
      <c r="HI119" s="829"/>
      <c r="HJ119" s="829"/>
      <c r="HK119" s="829"/>
      <c r="HL119" s="829"/>
      <c r="HM119" s="829"/>
      <c r="HN119" s="829"/>
      <c r="HO119" s="829"/>
      <c r="HP119" s="829"/>
      <c r="HQ119" s="829"/>
      <c r="HR119" s="829"/>
      <c r="HS119" s="829"/>
      <c r="HT119" s="829"/>
      <c r="HU119" s="829"/>
      <c r="HV119" s="829"/>
      <c r="HW119" s="829"/>
      <c r="HX119" s="829"/>
      <c r="HY119" s="829"/>
      <c r="HZ119" s="829"/>
      <c r="IA119" s="829"/>
      <c r="IB119" s="829"/>
      <c r="IC119" s="829"/>
      <c r="ID119" s="829"/>
      <c r="IE119" s="829"/>
      <c r="IF119" s="829"/>
      <c r="IG119" s="829"/>
      <c r="IH119" s="829"/>
      <c r="II119" s="829"/>
      <c r="IJ119" s="829"/>
      <c r="IK119" s="829"/>
      <c r="IL119" s="829"/>
      <c r="IM119" s="829"/>
      <c r="IN119" s="829"/>
      <c r="IO119" s="830"/>
      <c r="IP119" s="813" t="s">
        <v>241</v>
      </c>
      <c r="IQ119" s="814"/>
      <c r="IR119" s="814"/>
      <c r="IS119" s="814"/>
      <c r="IT119" s="814"/>
      <c r="IU119" s="815"/>
      <c r="IV119" s="861"/>
      <c r="IW119" s="898"/>
      <c r="IX119" s="898"/>
      <c r="IY119" s="898"/>
      <c r="IZ119" s="919"/>
      <c r="JE119" s="278"/>
      <c r="JF119" s="278"/>
      <c r="JG119" s="278"/>
      <c r="JH119" s="278"/>
      <c r="JI119" s="278"/>
      <c r="JJ119" s="279"/>
      <c r="JK119" s="279"/>
      <c r="JL119" s="279"/>
      <c r="JM119" s="279"/>
      <c r="JN119" s="279"/>
      <c r="JO119" s="279"/>
      <c r="JP119" s="279"/>
      <c r="JQ119" s="279"/>
      <c r="JR119" s="279"/>
      <c r="JS119" s="279"/>
      <c r="JT119" s="279"/>
      <c r="JU119" s="279"/>
      <c r="JV119" s="279"/>
      <c r="JW119" s="279"/>
      <c r="JX119" s="279"/>
      <c r="JY119" s="279"/>
      <c r="JZ119" s="279"/>
      <c r="KA119" s="279"/>
      <c r="KB119" s="279"/>
      <c r="KC119" s="279"/>
      <c r="KD119" s="279"/>
      <c r="KE119" s="279"/>
      <c r="KF119" s="279"/>
      <c r="KG119" s="279"/>
      <c r="KH119" s="279"/>
    </row>
    <row r="120" spans="1:294" s="280" customFormat="1" ht="14.25" customHeight="1" thickBot="1">
      <c r="A120" s="370"/>
      <c r="B120" s="908" t="s">
        <v>228</v>
      </c>
      <c r="C120" s="908"/>
      <c r="D120" s="908"/>
      <c r="E120" s="908"/>
      <c r="F120" s="221" t="s">
        <v>336</v>
      </c>
      <c r="G120" s="82">
        <f>COUNTIF(IV10:IV109,"FAIL")</f>
        <v>0</v>
      </c>
      <c r="H120" s="952" t="s">
        <v>232</v>
      </c>
      <c r="I120" s="952"/>
      <c r="J120" s="899" t="s">
        <v>30</v>
      </c>
      <c r="K120" s="900"/>
      <c r="L120" s="900"/>
      <c r="M120" s="861">
        <f>COUNTIF(GV9:GV108,"AB")</f>
        <v>0</v>
      </c>
      <c r="N120" s="898"/>
      <c r="O120" s="898"/>
      <c r="P120" s="898"/>
      <c r="Q120" s="861"/>
      <c r="R120" s="898"/>
      <c r="S120" s="317"/>
      <c r="T120" s="317"/>
      <c r="U120" s="317"/>
      <c r="V120" s="317"/>
      <c r="W120" s="318"/>
      <c r="X120" s="899" t="s">
        <v>30</v>
      </c>
      <c r="Y120" s="900"/>
      <c r="Z120" s="900"/>
      <c r="AA120" s="861">
        <f>COUNTIF(GY9:GY108,"AB")</f>
        <v>0</v>
      </c>
      <c r="AB120" s="898"/>
      <c r="AC120" s="898"/>
      <c r="AD120" s="898"/>
      <c r="AE120" s="861"/>
      <c r="AF120" s="898"/>
      <c r="AG120" s="317"/>
      <c r="AH120" s="317"/>
      <c r="AI120" s="317"/>
      <c r="AJ120" s="317"/>
      <c r="AK120" s="318"/>
      <c r="AL120" s="304" t="s">
        <v>30</v>
      </c>
      <c r="AM120" s="920">
        <f>COUNTIF(HC9:HC108,"AB")</f>
        <v>0</v>
      </c>
      <c r="AN120" s="922"/>
      <c r="AO120" s="920">
        <f>COUNTIF(HD9:HD108,"AB")</f>
        <v>0</v>
      </c>
      <c r="AP120" s="921"/>
      <c r="AQ120" s="920">
        <f>COUNTIF(HE9:HE108,"AB")</f>
        <v>0</v>
      </c>
      <c r="AR120" s="922"/>
      <c r="AS120" s="921"/>
      <c r="AT120" s="920">
        <f>COUNTIF(HF9:HF108,"AB")</f>
        <v>0</v>
      </c>
      <c r="AU120" s="921"/>
      <c r="AV120" s="920">
        <f>COUNTIF(HG9:HG108,"AB")</f>
        <v>0</v>
      </c>
      <c r="AW120" s="921"/>
      <c r="AX120" s="920">
        <f>COUNTIF(HH9:HH108,"AB")</f>
        <v>0</v>
      </c>
      <c r="AY120" s="921"/>
      <c r="AZ120" s="920">
        <f>COUNTIF(HI9:HI108,"AB")</f>
        <v>0</v>
      </c>
      <c r="BA120" s="921"/>
      <c r="BB120" s="920">
        <f>COUNTIF(HJ9:HJ108,"AB")</f>
        <v>0</v>
      </c>
      <c r="BC120" s="922"/>
      <c r="BD120" s="810">
        <f t="shared" si="502"/>
        <v>0</v>
      </c>
      <c r="BE120" s="810"/>
      <c r="BF120" s="317"/>
      <c r="BG120" s="317"/>
      <c r="BH120" s="317"/>
      <c r="BI120" s="318"/>
      <c r="BJ120" s="300"/>
      <c r="BK120" s="300"/>
      <c r="BL120" s="300"/>
      <c r="BM120" s="300"/>
      <c r="BN120" s="300"/>
      <c r="BO120" s="300"/>
      <c r="BP120" s="304" t="s">
        <v>30</v>
      </c>
      <c r="BQ120" s="920">
        <f>COUNTIF(HN9:HN108,"AB")</f>
        <v>0</v>
      </c>
      <c r="BR120" s="922"/>
      <c r="BS120" s="920">
        <f>COUNTIF(HO9:HO108,"AB")</f>
        <v>0</v>
      </c>
      <c r="BT120" s="921"/>
      <c r="BU120" s="920">
        <f>COUNTIF(HP9:HP108,"AB")</f>
        <v>0</v>
      </c>
      <c r="BV120" s="922"/>
      <c r="BW120" s="921"/>
      <c r="BX120" s="920">
        <f>COUNTIF(HQ9:HQ108,"AB")</f>
        <v>0</v>
      </c>
      <c r="BY120" s="921"/>
      <c r="BZ120" s="920">
        <f>COUNTIF(HR9:HR108,"AB")</f>
        <v>0</v>
      </c>
      <c r="CA120" s="921"/>
      <c r="CB120" s="920">
        <f>COUNTIF(HS9:HS108,"AB")</f>
        <v>0</v>
      </c>
      <c r="CC120" s="921"/>
      <c r="CD120" s="920">
        <f>COUNTIF(HT9:HT108,"AB")</f>
        <v>0</v>
      </c>
      <c r="CE120" s="921"/>
      <c r="CF120" s="920">
        <f>COUNTIF(HU9:HU108,"AB")</f>
        <v>0</v>
      </c>
      <c r="CG120" s="922"/>
      <c r="CH120" s="810">
        <f t="shared" si="503"/>
        <v>0</v>
      </c>
      <c r="CI120" s="810"/>
      <c r="CJ120" s="317"/>
      <c r="CK120" s="317"/>
      <c r="CL120" s="317"/>
      <c r="CM120" s="317"/>
      <c r="CN120" s="317"/>
      <c r="CO120" s="318"/>
      <c r="CP120" s="300"/>
      <c r="CQ120" s="300"/>
      <c r="CR120" s="300"/>
      <c r="CS120" s="300"/>
      <c r="CT120" s="304" t="s">
        <v>30</v>
      </c>
      <c r="CU120" s="920">
        <f>COUNTIF(HY9:HY108,"AB")</f>
        <v>0</v>
      </c>
      <c r="CV120" s="922"/>
      <c r="CW120" s="920">
        <f>COUNTIF(HZ9:HZ108,"AB")</f>
        <v>0</v>
      </c>
      <c r="CX120" s="921"/>
      <c r="CY120" s="920">
        <f>COUNTIF(IA9:IA108,"AB")</f>
        <v>0</v>
      </c>
      <c r="CZ120" s="922"/>
      <c r="DA120" s="921"/>
      <c r="DB120" s="920">
        <f>COUNTIF(IB9:IB108,"AB")</f>
        <v>0</v>
      </c>
      <c r="DC120" s="921"/>
      <c r="DD120" s="920">
        <f>COUNTIF(IC9:IC108,"AB")</f>
        <v>0</v>
      </c>
      <c r="DE120" s="921"/>
      <c r="DF120" s="920">
        <f>COUNTIF(ID9:ID108,"AB")</f>
        <v>0</v>
      </c>
      <c r="DG120" s="921"/>
      <c r="DH120" s="920">
        <f>COUNTIF(IE9:IE108,"AB")</f>
        <v>0</v>
      </c>
      <c r="DI120" s="921"/>
      <c r="DJ120" s="920">
        <f>COUNTIF(IF9:IF108,"AB")</f>
        <v>0</v>
      </c>
      <c r="DK120" s="922"/>
      <c r="DL120" s="810">
        <f t="shared" si="504"/>
        <v>0</v>
      </c>
      <c r="DM120" s="810"/>
      <c r="DN120" s="317"/>
      <c r="DO120" s="317"/>
      <c r="DP120" s="317"/>
      <c r="DQ120" s="317"/>
      <c r="DR120" s="317"/>
      <c r="DS120" s="318"/>
      <c r="DT120" s="300" t="s">
        <v>30</v>
      </c>
      <c r="DU120" s="300">
        <f>SUM(CT120,DA120,DF120,DK1389)</f>
        <v>0</v>
      </c>
      <c r="DV120" s="300">
        <f>COUNTIF(HX9:HX108,"AB")</f>
        <v>0</v>
      </c>
      <c r="DW120" s="300"/>
      <c r="DX120" s="75"/>
      <c r="DY120" s="772"/>
      <c r="DZ120" s="773"/>
      <c r="EA120" s="773"/>
      <c r="EB120" s="773"/>
      <c r="EC120" s="773"/>
      <c r="ED120" s="773"/>
      <c r="EE120" s="773"/>
      <c r="EF120" s="773"/>
      <c r="EG120" s="773"/>
      <c r="EH120" s="773"/>
      <c r="EI120" s="773"/>
      <c r="EJ120" s="773"/>
      <c r="EK120" s="773"/>
      <c r="EL120" s="773"/>
      <c r="EM120" s="773"/>
      <c r="EN120" s="773"/>
      <c r="EO120" s="773"/>
      <c r="EP120" s="774"/>
      <c r="EQ120" s="529"/>
      <c r="ER120" s="529"/>
      <c r="ES120" s="529"/>
      <c r="ET120" s="529"/>
      <c r="EU120" s="529"/>
      <c r="EV120" s="529"/>
      <c r="EW120" s="529"/>
      <c r="EX120" s="529"/>
      <c r="EY120" s="529"/>
      <c r="EZ120" s="529"/>
      <c r="FA120" s="529"/>
      <c r="FB120" s="529"/>
      <c r="FC120" s="854" t="s">
        <v>30</v>
      </c>
      <c r="FD120" s="855"/>
      <c r="FE120" s="846">
        <f>COUNTIF(II9:II108,"AB")</f>
        <v>0</v>
      </c>
      <c r="FF120" s="846"/>
      <c r="FG120" s="327"/>
      <c r="FH120" s="327"/>
      <c r="FI120" s="327"/>
      <c r="FJ120" s="327"/>
      <c r="FK120" s="327"/>
      <c r="FL120" s="327"/>
      <c r="FM120" s="327"/>
      <c r="FN120" s="327"/>
      <c r="FO120" s="328"/>
      <c r="FP120" s="854" t="s">
        <v>30</v>
      </c>
      <c r="FQ120" s="855"/>
      <c r="FR120" s="326">
        <f>COUNTIF(IJ9:IJ108,"AB")</f>
        <v>0</v>
      </c>
      <c r="FS120" s="327"/>
      <c r="FT120" s="327"/>
      <c r="FU120" s="327"/>
      <c r="FV120" s="327"/>
      <c r="FW120" s="327"/>
      <c r="FX120" s="328"/>
      <c r="FY120" s="697"/>
      <c r="FZ120" s="697"/>
      <c r="GA120" s="697"/>
      <c r="GB120" s="697"/>
      <c r="GC120" s="697"/>
      <c r="GD120" s="697"/>
      <c r="GE120" s="697"/>
      <c r="GF120" s="697"/>
      <c r="GG120" s="697"/>
      <c r="GH120" s="697"/>
      <c r="GI120" s="697"/>
      <c r="GJ120" s="697"/>
      <c r="GK120" s="828"/>
      <c r="GL120" s="829"/>
      <c r="GM120" s="829"/>
      <c r="GN120" s="829"/>
      <c r="GO120" s="829"/>
      <c r="GP120" s="829"/>
      <c r="GQ120" s="829"/>
      <c r="GR120" s="829"/>
      <c r="GS120" s="829"/>
      <c r="GT120" s="829"/>
      <c r="GU120" s="829"/>
      <c r="GV120" s="829"/>
      <c r="GW120" s="829"/>
      <c r="GX120" s="829"/>
      <c r="GY120" s="829"/>
      <c r="GZ120" s="829"/>
      <c r="HA120" s="829"/>
      <c r="HB120" s="829"/>
      <c r="HC120" s="829"/>
      <c r="HD120" s="829"/>
      <c r="HE120" s="829"/>
      <c r="HF120" s="829"/>
      <c r="HG120" s="829"/>
      <c r="HH120" s="829"/>
      <c r="HI120" s="829"/>
      <c r="HJ120" s="829"/>
      <c r="HK120" s="829"/>
      <c r="HL120" s="829"/>
      <c r="HM120" s="829"/>
      <c r="HN120" s="829"/>
      <c r="HO120" s="829"/>
      <c r="HP120" s="829"/>
      <c r="HQ120" s="829"/>
      <c r="HR120" s="829"/>
      <c r="HS120" s="829"/>
      <c r="HT120" s="829"/>
      <c r="HU120" s="829"/>
      <c r="HV120" s="829"/>
      <c r="HW120" s="829"/>
      <c r="HX120" s="829"/>
      <c r="HY120" s="829"/>
      <c r="HZ120" s="829"/>
      <c r="IA120" s="829"/>
      <c r="IB120" s="829"/>
      <c r="IC120" s="829"/>
      <c r="ID120" s="829"/>
      <c r="IE120" s="829"/>
      <c r="IF120" s="829"/>
      <c r="IG120" s="829"/>
      <c r="IH120" s="829"/>
      <c r="II120" s="829"/>
      <c r="IJ120" s="829"/>
      <c r="IK120" s="829"/>
      <c r="IL120" s="829"/>
      <c r="IM120" s="829"/>
      <c r="IN120" s="829"/>
      <c r="IO120" s="830"/>
      <c r="IP120" s="816"/>
      <c r="IQ120" s="817"/>
      <c r="IR120" s="817"/>
      <c r="IS120" s="817"/>
      <c r="IT120" s="817"/>
      <c r="IU120" s="818"/>
      <c r="IV120" s="916"/>
      <c r="IW120" s="917"/>
      <c r="IX120" s="917"/>
      <c r="IY120" s="917"/>
      <c r="IZ120" s="918"/>
      <c r="JE120" s="277"/>
      <c r="JF120" s="277"/>
      <c r="JG120" s="277"/>
      <c r="JH120" s="277"/>
      <c r="JI120" s="277"/>
      <c r="JJ120" s="278"/>
      <c r="JK120" s="278"/>
      <c r="JL120" s="278"/>
      <c r="JM120" s="278"/>
      <c r="JN120" s="278"/>
      <c r="JO120" s="278"/>
      <c r="JP120" s="278"/>
      <c r="JQ120" s="278"/>
      <c r="JR120" s="278"/>
      <c r="JS120" s="278"/>
      <c r="JT120" s="278"/>
      <c r="JU120" s="278"/>
      <c r="JV120" s="278"/>
      <c r="JW120" s="278"/>
      <c r="JX120" s="278"/>
      <c r="JY120" s="278"/>
      <c r="JZ120" s="278"/>
      <c r="KA120" s="278"/>
      <c r="KB120" s="278"/>
      <c r="KC120" s="278"/>
      <c r="KD120" s="278"/>
      <c r="KE120" s="278"/>
      <c r="KF120" s="278"/>
      <c r="KG120" s="278"/>
      <c r="KH120" s="278"/>
    </row>
    <row r="121" spans="1:294" s="277" customFormat="1" ht="14.25" customHeight="1" thickBot="1">
      <c r="A121" s="371"/>
      <c r="B121" s="281"/>
      <c r="C121" s="281"/>
      <c r="D121" s="281"/>
      <c r="E121" s="281"/>
      <c r="F121" s="281"/>
      <c r="G121" s="281"/>
      <c r="H121" s="371"/>
      <c r="I121" s="371"/>
      <c r="J121" s="899" t="s">
        <v>88</v>
      </c>
      <c r="K121" s="900"/>
      <c r="L121" s="900"/>
      <c r="M121" s="861">
        <f>COUNTIF(GV9:GV108,"RE")</f>
        <v>0</v>
      </c>
      <c r="N121" s="898"/>
      <c r="O121" s="898"/>
      <c r="P121" s="898"/>
      <c r="Q121" s="861"/>
      <c r="R121" s="898"/>
      <c r="S121" s="166"/>
      <c r="T121" s="166"/>
      <c r="U121" s="166"/>
      <c r="V121" s="166"/>
      <c r="W121" s="166"/>
      <c r="X121" s="899" t="s">
        <v>88</v>
      </c>
      <c r="Y121" s="900"/>
      <c r="Z121" s="900"/>
      <c r="AA121" s="861">
        <f>COUNTIF(GY9:GY108,"RE")</f>
        <v>0</v>
      </c>
      <c r="AB121" s="898"/>
      <c r="AC121" s="898"/>
      <c r="AD121" s="898"/>
      <c r="AE121" s="861"/>
      <c r="AF121" s="898"/>
      <c r="AG121" s="166"/>
      <c r="AH121" s="166"/>
      <c r="AI121" s="166"/>
      <c r="AJ121" s="166"/>
      <c r="AK121" s="166"/>
      <c r="AL121" s="335" t="s">
        <v>88</v>
      </c>
      <c r="AM121" s="825">
        <f>COUNTIF(HC9:HC108,"RE")</f>
        <v>0</v>
      </c>
      <c r="AN121" s="826"/>
      <c r="AO121" s="825">
        <f>COUNTIF(HD9:HD108,"RE")</f>
        <v>0</v>
      </c>
      <c r="AP121" s="826"/>
      <c r="AQ121" s="825">
        <f>COUNTIF(HE9:HE108,"RE")</f>
        <v>0</v>
      </c>
      <c r="AR121" s="826"/>
      <c r="AS121" s="826"/>
      <c r="AT121" s="825">
        <f>COUNTIF(HF9:HF108,"RE")</f>
        <v>0</v>
      </c>
      <c r="AU121" s="826"/>
      <c r="AV121" s="825">
        <f>COUNTIF(HG9:HG108,"RE")</f>
        <v>0</v>
      </c>
      <c r="AW121" s="826"/>
      <c r="AX121" s="825">
        <f>COUNTIF(HH9:HH108,"RE")</f>
        <v>0</v>
      </c>
      <c r="AY121" s="826"/>
      <c r="AZ121" s="825">
        <f>COUNTIF(HI9:HI108,"RE")</f>
        <v>0</v>
      </c>
      <c r="BA121" s="826"/>
      <c r="BB121" s="825">
        <f>COUNTIF(HJ9:HJ108,"RE")</f>
        <v>0</v>
      </c>
      <c r="BC121" s="826"/>
      <c r="BD121" s="810">
        <f t="shared" si="502"/>
        <v>0</v>
      </c>
      <c r="BE121" s="810"/>
      <c r="BF121" s="166"/>
      <c r="BG121" s="166"/>
      <c r="BH121" s="166"/>
      <c r="BI121" s="166"/>
      <c r="BJ121" s="166"/>
      <c r="BK121" s="166"/>
      <c r="BL121" s="166"/>
      <c r="BM121" s="166"/>
      <c r="BN121" s="166"/>
      <c r="BO121" s="166"/>
      <c r="BP121" s="335" t="s">
        <v>88</v>
      </c>
      <c r="BQ121" s="825">
        <f>COUNTIF(HN9:HN108,"RE")</f>
        <v>0</v>
      </c>
      <c r="BR121" s="826"/>
      <c r="BS121" s="825">
        <f>COUNTIF(HO9:HO108,"RE")</f>
        <v>0</v>
      </c>
      <c r="BT121" s="826"/>
      <c r="BU121" s="825">
        <f>COUNTIF(HP9:HP108,"RE")</f>
        <v>0</v>
      </c>
      <c r="BV121" s="826"/>
      <c r="BW121" s="826"/>
      <c r="BX121" s="825">
        <f>COUNTIF(HQ9:HQ108,"RE")</f>
        <v>0</v>
      </c>
      <c r="BY121" s="826"/>
      <c r="BZ121" s="825">
        <f>COUNTIF(HR9:HR108,"RE")</f>
        <v>0</v>
      </c>
      <c r="CA121" s="826"/>
      <c r="CB121" s="825">
        <f>COUNTIF(HS9:HS108,"RE")</f>
        <v>0</v>
      </c>
      <c r="CC121" s="826"/>
      <c r="CD121" s="825">
        <f>COUNTIF(HT9:HT108,"RE")</f>
        <v>0</v>
      </c>
      <c r="CE121" s="826"/>
      <c r="CF121" s="825">
        <f>COUNTIF(HU9:HU108,"RE")</f>
        <v>0</v>
      </c>
      <c r="CG121" s="826"/>
      <c r="CH121" s="810">
        <f t="shared" si="503"/>
        <v>0</v>
      </c>
      <c r="CI121" s="810"/>
      <c r="CJ121" s="166"/>
      <c r="CK121" s="166"/>
      <c r="CL121" s="166"/>
      <c r="CM121" s="166"/>
      <c r="CN121" s="166"/>
      <c r="CO121" s="166"/>
      <c r="CP121" s="166"/>
      <c r="CQ121" s="166"/>
      <c r="CR121" s="166"/>
      <c r="CS121" s="166"/>
      <c r="CT121" s="335" t="s">
        <v>88</v>
      </c>
      <c r="CU121" s="825">
        <f>COUNTIF(HY9:HY108,"RE")</f>
        <v>0</v>
      </c>
      <c r="CV121" s="826"/>
      <c r="CW121" s="825">
        <f>COUNTIF(HZ9:HZ108,"RE")</f>
        <v>0</v>
      </c>
      <c r="CX121" s="826"/>
      <c r="CY121" s="825">
        <f>COUNTIF(IA9:IA108,"RE")</f>
        <v>0</v>
      </c>
      <c r="CZ121" s="826"/>
      <c r="DA121" s="826"/>
      <c r="DB121" s="825">
        <f>COUNTIF(IB9:IB108,"RE")</f>
        <v>0</v>
      </c>
      <c r="DC121" s="826"/>
      <c r="DD121" s="825">
        <f>COUNTIF(IC9:IC108,"RE")</f>
        <v>0</v>
      </c>
      <c r="DE121" s="826"/>
      <c r="DF121" s="825">
        <f>COUNTIF(ID9:ID108,"RE")</f>
        <v>0</v>
      </c>
      <c r="DG121" s="826"/>
      <c r="DH121" s="825">
        <f>COUNTIF(IE9:IE108,"RE")</f>
        <v>0</v>
      </c>
      <c r="DI121" s="826"/>
      <c r="DJ121" s="825">
        <f>COUNTIF(IF9:IF108,"RE")</f>
        <v>0</v>
      </c>
      <c r="DK121" s="826"/>
      <c r="DL121" s="810">
        <f t="shared" si="504"/>
        <v>0</v>
      </c>
      <c r="DM121" s="810"/>
      <c r="DN121" s="166"/>
      <c r="DO121" s="166"/>
      <c r="DP121" s="166"/>
      <c r="DQ121" s="166"/>
      <c r="DR121" s="166"/>
      <c r="DS121" s="166"/>
      <c r="DT121" s="166"/>
      <c r="DU121" s="166"/>
      <c r="DV121" s="166"/>
      <c r="DW121" s="166"/>
      <c r="DX121" s="336"/>
      <c r="DY121" s="772"/>
      <c r="DZ121" s="773"/>
      <c r="EA121" s="773"/>
      <c r="EB121" s="773"/>
      <c r="EC121" s="773"/>
      <c r="ED121" s="773"/>
      <c r="EE121" s="773"/>
      <c r="EF121" s="773"/>
      <c r="EG121" s="773"/>
      <c r="EH121" s="773"/>
      <c r="EI121" s="773"/>
      <c r="EJ121" s="773"/>
      <c r="EK121" s="773"/>
      <c r="EL121" s="773"/>
      <c r="EM121" s="773"/>
      <c r="EN121" s="773"/>
      <c r="EO121" s="773"/>
      <c r="EP121" s="774"/>
      <c r="EQ121" s="529"/>
      <c r="ER121" s="529"/>
      <c r="ES121" s="529"/>
      <c r="ET121" s="529"/>
      <c r="EU121" s="529"/>
      <c r="EV121" s="529"/>
      <c r="EW121" s="529"/>
      <c r="EX121" s="529"/>
      <c r="EY121" s="529"/>
      <c r="EZ121" s="529"/>
      <c r="FA121" s="529"/>
      <c r="FB121" s="529"/>
      <c r="FC121" s="856" t="s">
        <v>88</v>
      </c>
      <c r="FD121" s="857"/>
      <c r="FE121" s="846">
        <f>COUNTIF(II9:II108,"RE")</f>
        <v>0</v>
      </c>
      <c r="FF121" s="846"/>
      <c r="FG121" s="327"/>
      <c r="FH121" s="327"/>
      <c r="FI121" s="327"/>
      <c r="FJ121" s="327"/>
      <c r="FK121" s="327"/>
      <c r="FL121" s="327"/>
      <c r="FM121" s="327"/>
      <c r="FN121" s="327"/>
      <c r="FO121" s="328"/>
      <c r="FP121" s="856" t="s">
        <v>88</v>
      </c>
      <c r="FQ121" s="857"/>
      <c r="FR121" s="326">
        <f>COUNTIF(IJ9:IJ108,"RE")</f>
        <v>0</v>
      </c>
      <c r="FS121" s="327"/>
      <c r="FT121" s="327"/>
      <c r="FU121" s="327"/>
      <c r="FV121" s="327"/>
      <c r="FW121" s="327"/>
      <c r="FX121" s="328"/>
      <c r="FY121" s="697"/>
      <c r="FZ121" s="697"/>
      <c r="GA121" s="697"/>
      <c r="GB121" s="697"/>
      <c r="GC121" s="697"/>
      <c r="GD121" s="697"/>
      <c r="GE121" s="697"/>
      <c r="GF121" s="697"/>
      <c r="GG121" s="697"/>
      <c r="GH121" s="697"/>
      <c r="GI121" s="697"/>
      <c r="GJ121" s="697"/>
      <c r="GK121" s="828"/>
      <c r="GL121" s="829"/>
      <c r="GM121" s="829"/>
      <c r="GN121" s="829"/>
      <c r="GO121" s="829"/>
      <c r="GP121" s="829"/>
      <c r="GQ121" s="829"/>
      <c r="GR121" s="829"/>
      <c r="GS121" s="829"/>
      <c r="GT121" s="829"/>
      <c r="GU121" s="829"/>
      <c r="GV121" s="829"/>
      <c r="GW121" s="829"/>
      <c r="GX121" s="829"/>
      <c r="GY121" s="829"/>
      <c r="GZ121" s="829"/>
      <c r="HA121" s="829"/>
      <c r="HB121" s="829"/>
      <c r="HC121" s="829"/>
      <c r="HD121" s="829"/>
      <c r="HE121" s="829"/>
      <c r="HF121" s="829"/>
      <c r="HG121" s="829"/>
      <c r="HH121" s="829"/>
      <c r="HI121" s="829"/>
      <c r="HJ121" s="829"/>
      <c r="HK121" s="829"/>
      <c r="HL121" s="829"/>
      <c r="HM121" s="829"/>
      <c r="HN121" s="829"/>
      <c r="HO121" s="829"/>
      <c r="HP121" s="829"/>
      <c r="HQ121" s="829"/>
      <c r="HR121" s="829"/>
      <c r="HS121" s="829"/>
      <c r="HT121" s="829"/>
      <c r="HU121" s="829"/>
      <c r="HV121" s="829"/>
      <c r="HW121" s="829"/>
      <c r="HX121" s="829"/>
      <c r="HY121" s="829"/>
      <c r="HZ121" s="829"/>
      <c r="IA121" s="829"/>
      <c r="IB121" s="829"/>
      <c r="IC121" s="829"/>
      <c r="ID121" s="829"/>
      <c r="IE121" s="829"/>
      <c r="IF121" s="829"/>
      <c r="IG121" s="829"/>
      <c r="IH121" s="829"/>
      <c r="II121" s="829"/>
      <c r="IJ121" s="829"/>
      <c r="IK121" s="829"/>
      <c r="IL121" s="829"/>
      <c r="IM121" s="829"/>
      <c r="IN121" s="829"/>
      <c r="IO121" s="830"/>
      <c r="IP121" s="819" t="s">
        <v>257</v>
      </c>
      <c r="IQ121" s="820"/>
      <c r="IR121" s="820"/>
      <c r="IS121" s="820"/>
      <c r="IT121" s="820"/>
      <c r="IU121" s="821"/>
      <c r="IV121" s="861"/>
      <c r="IW121" s="898"/>
      <c r="IX121" s="898"/>
      <c r="IY121" s="898"/>
      <c r="IZ121" s="919"/>
    </row>
    <row r="122" spans="1:294" s="277" customFormat="1" ht="14.25" customHeight="1" thickBot="1">
      <c r="A122" s="371"/>
      <c r="B122" s="281"/>
      <c r="C122" s="281"/>
      <c r="D122" s="281"/>
      <c r="E122" s="281"/>
      <c r="F122" s="281"/>
      <c r="G122" s="281"/>
      <c r="H122" s="371"/>
      <c r="I122" s="371"/>
      <c r="J122" s="829" t="s">
        <v>367</v>
      </c>
      <c r="K122" s="829"/>
      <c r="L122" s="830"/>
      <c r="M122" s="901">
        <f>IF(M112=0,0,M117/M112*100)</f>
        <v>100</v>
      </c>
      <c r="N122" s="901"/>
      <c r="O122" s="901"/>
      <c r="P122" s="902"/>
      <c r="Q122" s="861"/>
      <c r="R122" s="898"/>
      <c r="S122" s="329"/>
      <c r="T122" s="329"/>
      <c r="U122" s="329"/>
      <c r="V122" s="329"/>
      <c r="W122" s="330"/>
      <c r="X122" s="829" t="s">
        <v>367</v>
      </c>
      <c r="Y122" s="829"/>
      <c r="Z122" s="830"/>
      <c r="AA122" s="901">
        <f>IF(AA112=0,0,AA117/AA112*100)</f>
        <v>100</v>
      </c>
      <c r="AB122" s="901"/>
      <c r="AC122" s="901"/>
      <c r="AD122" s="902"/>
      <c r="AE122" s="861"/>
      <c r="AF122" s="898"/>
      <c r="AG122" s="329"/>
      <c r="AH122" s="329"/>
      <c r="AI122" s="329"/>
      <c r="AJ122" s="329"/>
      <c r="AK122" s="330"/>
      <c r="AL122" s="277" t="s">
        <v>367</v>
      </c>
      <c r="AM122" s="914">
        <f>IF(AM112=0,0,AM117/AM112*100)</f>
        <v>0</v>
      </c>
      <c r="AN122" s="915"/>
      <c r="AO122" s="914">
        <f>IF(AO112=0,0,AO117/AO112*100)</f>
        <v>100</v>
      </c>
      <c r="AP122" s="915"/>
      <c r="AQ122" s="914">
        <f>IF(AQ112=0,0,AQ117/AQ112*100)</f>
        <v>0</v>
      </c>
      <c r="AR122" s="915"/>
      <c r="AS122" s="915"/>
      <c r="AT122" s="914">
        <f>IF(AT112=0,0,AT117/AT112*100)</f>
        <v>0</v>
      </c>
      <c r="AU122" s="915"/>
      <c r="AV122" s="914">
        <f>IF(AV112=0,0,AV117/AV112*100)</f>
        <v>0</v>
      </c>
      <c r="AW122" s="915"/>
      <c r="AX122" s="914">
        <f>IF(AX112=0,0,AX117/AX112*100)</f>
        <v>0</v>
      </c>
      <c r="AY122" s="915"/>
      <c r="AZ122" s="914">
        <f>IF(AZ112=0,0,AZ117/AZ112*100)</f>
        <v>0</v>
      </c>
      <c r="BA122" s="915"/>
      <c r="BB122" s="914">
        <f>IF(BB112=0,0,BB117/BB112*100)</f>
        <v>0</v>
      </c>
      <c r="BC122" s="915"/>
      <c r="BD122" s="914">
        <f>IF(BD112=0,0,BD117/BD112*100)</f>
        <v>100</v>
      </c>
      <c r="BE122" s="915"/>
      <c r="BF122" s="308"/>
      <c r="BG122" s="308"/>
      <c r="BH122" s="308"/>
      <c r="BI122" s="308"/>
      <c r="BJ122" s="308"/>
      <c r="BK122" s="308"/>
      <c r="BL122" s="308"/>
      <c r="BM122" s="308"/>
      <c r="BN122" s="308"/>
      <c r="BO122" s="308"/>
      <c r="BP122" s="277" t="s">
        <v>367</v>
      </c>
      <c r="BQ122" s="914">
        <f>IF(BQ112=0,0,BQ117/BQ112*100)</f>
        <v>0</v>
      </c>
      <c r="BR122" s="915"/>
      <c r="BS122" s="914">
        <f>IF(BS112=0,0,BS117/BS112*100)</f>
        <v>100</v>
      </c>
      <c r="BT122" s="915"/>
      <c r="BU122" s="914">
        <f>IF(BU112=0,0,BU117/BU112*100)</f>
        <v>0</v>
      </c>
      <c r="BV122" s="915"/>
      <c r="BW122" s="915"/>
      <c r="BX122" s="914">
        <f>IF(BX112=0,0,BX117/BX112*100)</f>
        <v>0</v>
      </c>
      <c r="BY122" s="915"/>
      <c r="BZ122" s="914">
        <f>IF(BZ112=0,0,BZ117/BZ112*100)</f>
        <v>0</v>
      </c>
      <c r="CA122" s="915"/>
      <c r="CB122" s="914">
        <f>IF(CB112=0,0,CB117/CB112*100)</f>
        <v>0</v>
      </c>
      <c r="CC122" s="915"/>
      <c r="CD122" s="914">
        <f>IF(CD112=0,0,CD117/CD112*100)</f>
        <v>0</v>
      </c>
      <c r="CE122" s="915"/>
      <c r="CF122" s="914">
        <f>IF(CF112=0,0,CF117/CF112*100)</f>
        <v>0</v>
      </c>
      <c r="CG122" s="915"/>
      <c r="CH122" s="914">
        <f>IF(CH112=0,0,CH117/CH112*100)</f>
        <v>100</v>
      </c>
      <c r="CI122" s="915"/>
      <c r="CJ122" s="332"/>
      <c r="CK122" s="332"/>
      <c r="CL122" s="332"/>
      <c r="CM122" s="332"/>
      <c r="CN122" s="332"/>
      <c r="CO122" s="333"/>
      <c r="CP122" s="308"/>
      <c r="CQ122" s="308"/>
      <c r="CR122" s="308"/>
      <c r="CS122" s="308"/>
      <c r="CT122" s="277" t="s">
        <v>367</v>
      </c>
      <c r="CU122" s="914">
        <f>IF(CU112=0,0,CU117/CU112*100)</f>
        <v>0</v>
      </c>
      <c r="CV122" s="915"/>
      <c r="CW122" s="914">
        <f>IF(CW112=0,0,CW117/CW112*100)</f>
        <v>0</v>
      </c>
      <c r="CX122" s="915"/>
      <c r="CY122" s="914">
        <f>IF(CY112=0,0,CY117/CY112*100)</f>
        <v>0</v>
      </c>
      <c r="CZ122" s="915"/>
      <c r="DA122" s="915"/>
      <c r="DB122" s="914">
        <f>IF(DB112=0,0,DB117/DB112*100)</f>
        <v>0</v>
      </c>
      <c r="DC122" s="915"/>
      <c r="DD122" s="914">
        <f>IF(DD112=0,0,DD117/DD112*100)</f>
        <v>0</v>
      </c>
      <c r="DE122" s="915"/>
      <c r="DF122" s="914">
        <f>IF(DF112=0,0,DF117/DF112*100)</f>
        <v>0</v>
      </c>
      <c r="DG122" s="915"/>
      <c r="DH122" s="914">
        <f>IF(DH112=0,0,DH117/DH112*100)</f>
        <v>0</v>
      </c>
      <c r="DI122" s="915"/>
      <c r="DJ122" s="914">
        <f>IF(DJ112=0,0,DJ117/DJ112*100)</f>
        <v>0</v>
      </c>
      <c r="DK122" s="915"/>
      <c r="DL122" s="914">
        <f>IF(DL112=0,0,DL117/DL112*100)</f>
        <v>0</v>
      </c>
      <c r="DM122" s="915"/>
      <c r="DN122" s="332"/>
      <c r="DO122" s="332"/>
      <c r="DP122" s="332"/>
      <c r="DQ122" s="332"/>
      <c r="DR122" s="332"/>
      <c r="DS122" s="333"/>
      <c r="DT122" s="308" t="s">
        <v>9</v>
      </c>
      <c r="DU122" s="308" t="e">
        <f>SUM(#REF!,#REF!+DF122,DK122)</f>
        <v>#REF!</v>
      </c>
      <c r="DV122" s="308">
        <f>COUNTIF(HX9:HX108,"RE")</f>
        <v>0</v>
      </c>
      <c r="DW122" s="308"/>
      <c r="DX122" s="76"/>
      <c r="DY122" s="772"/>
      <c r="DZ122" s="773"/>
      <c r="EA122" s="773"/>
      <c r="EB122" s="773"/>
      <c r="EC122" s="773"/>
      <c r="ED122" s="773"/>
      <c r="EE122" s="773"/>
      <c r="EF122" s="773"/>
      <c r="EG122" s="773"/>
      <c r="EH122" s="773"/>
      <c r="EI122" s="773"/>
      <c r="EJ122" s="773"/>
      <c r="EK122" s="773"/>
      <c r="EL122" s="773"/>
      <c r="EM122" s="773"/>
      <c r="EN122" s="773"/>
      <c r="EO122" s="773"/>
      <c r="EP122" s="774"/>
      <c r="EQ122" s="530"/>
      <c r="ER122" s="530"/>
      <c r="ES122" s="530"/>
      <c r="ET122" s="530"/>
      <c r="EU122" s="530"/>
      <c r="EV122" s="530"/>
      <c r="EW122" s="530"/>
      <c r="EX122" s="530"/>
      <c r="EY122" s="530"/>
      <c r="EZ122" s="530"/>
      <c r="FA122" s="530"/>
      <c r="FB122" s="530"/>
      <c r="FC122" s="825" t="s">
        <v>367</v>
      </c>
      <c r="FD122" s="827"/>
      <c r="FE122" s="851">
        <f>IF(FE112=0,0,FE117/FE112*100)</f>
        <v>100</v>
      </c>
      <c r="FF122" s="851"/>
      <c r="FG122" s="329"/>
      <c r="FH122" s="329"/>
      <c r="FI122" s="329"/>
      <c r="FJ122" s="329"/>
      <c r="FK122" s="329"/>
      <c r="FL122" s="329"/>
      <c r="FM122" s="329"/>
      <c r="FN122" s="329"/>
      <c r="FO122" s="330"/>
      <c r="FP122" s="825" t="s">
        <v>367</v>
      </c>
      <c r="FQ122" s="827"/>
      <c r="FR122" s="851">
        <f>IF(FR112=0,0,FR117/FR112*100)</f>
        <v>100</v>
      </c>
      <c r="FS122" s="851"/>
      <c r="FT122" s="329"/>
      <c r="FU122" s="329"/>
      <c r="FV122" s="329"/>
      <c r="FW122" s="329"/>
      <c r="FX122" s="330"/>
      <c r="FY122" s="847"/>
      <c r="FZ122" s="847"/>
      <c r="GA122" s="847"/>
      <c r="GB122" s="847"/>
      <c r="GC122" s="847"/>
      <c r="GD122" s="847"/>
      <c r="GE122" s="847"/>
      <c r="GF122" s="847"/>
      <c r="GG122" s="847"/>
      <c r="GH122" s="847"/>
      <c r="GI122" s="847"/>
      <c r="GJ122" s="847"/>
      <c r="GK122" s="828"/>
      <c r="GL122" s="829"/>
      <c r="GM122" s="829"/>
      <c r="GN122" s="829"/>
      <c r="GO122" s="829"/>
      <c r="GP122" s="829"/>
      <c r="GQ122" s="829"/>
      <c r="GR122" s="829"/>
      <c r="GS122" s="829"/>
      <c r="GT122" s="829"/>
      <c r="GU122" s="829"/>
      <c r="GV122" s="829"/>
      <c r="GW122" s="829"/>
      <c r="GX122" s="829"/>
      <c r="GY122" s="829"/>
      <c r="GZ122" s="829"/>
      <c r="HA122" s="829"/>
      <c r="HB122" s="829"/>
      <c r="HC122" s="829"/>
      <c r="HD122" s="829"/>
      <c r="HE122" s="829"/>
      <c r="HF122" s="829"/>
      <c r="HG122" s="829"/>
      <c r="HH122" s="829"/>
      <c r="HI122" s="829"/>
      <c r="HJ122" s="829"/>
      <c r="HK122" s="829"/>
      <c r="HL122" s="829"/>
      <c r="HM122" s="829"/>
      <c r="HN122" s="829"/>
      <c r="HO122" s="829"/>
      <c r="HP122" s="829"/>
      <c r="HQ122" s="829"/>
      <c r="HR122" s="829"/>
      <c r="HS122" s="829"/>
      <c r="HT122" s="829"/>
      <c r="HU122" s="829"/>
      <c r="HV122" s="829"/>
      <c r="HW122" s="829"/>
      <c r="HX122" s="829"/>
      <c r="HY122" s="829"/>
      <c r="HZ122" s="829"/>
      <c r="IA122" s="829"/>
      <c r="IB122" s="829"/>
      <c r="IC122" s="829"/>
      <c r="ID122" s="829"/>
      <c r="IE122" s="829"/>
      <c r="IF122" s="829"/>
      <c r="IG122" s="829"/>
      <c r="IH122" s="829"/>
      <c r="II122" s="829"/>
      <c r="IJ122" s="829"/>
      <c r="IK122" s="829"/>
      <c r="IL122" s="829"/>
      <c r="IM122" s="829"/>
      <c r="IN122" s="829"/>
      <c r="IO122" s="830"/>
      <c r="IP122" s="822"/>
      <c r="IQ122" s="823"/>
      <c r="IR122" s="823"/>
      <c r="IS122" s="823"/>
      <c r="IT122" s="823"/>
      <c r="IU122" s="824"/>
      <c r="IV122" s="912"/>
      <c r="IW122" s="901"/>
      <c r="IX122" s="901"/>
      <c r="IY122" s="901"/>
      <c r="IZ122" s="923"/>
    </row>
    <row r="123" spans="1:294" s="281" customFormat="1" ht="22.5" customHeight="1">
      <c r="A123" s="282"/>
      <c r="B123" s="372"/>
      <c r="C123" s="372"/>
      <c r="D123" s="372"/>
      <c r="E123" s="373"/>
      <c r="F123" s="372"/>
      <c r="G123" s="374"/>
      <c r="H123" s="374"/>
      <c r="I123" s="374"/>
      <c r="J123" s="371"/>
      <c r="K123" s="375"/>
      <c r="L123" s="375"/>
      <c r="M123" s="375"/>
      <c r="N123" s="375"/>
      <c r="O123" s="375"/>
      <c r="P123" s="375"/>
      <c r="Q123" s="375"/>
      <c r="R123" s="375"/>
      <c r="S123" s="375"/>
      <c r="T123" s="375"/>
      <c r="U123" s="375"/>
      <c r="V123" s="375"/>
      <c r="W123" s="375"/>
      <c r="X123" s="375"/>
      <c r="Y123" s="375"/>
      <c r="Z123" s="375"/>
      <c r="AA123" s="375"/>
      <c r="AB123" s="375"/>
      <c r="AC123" s="375"/>
      <c r="AD123" s="375"/>
      <c r="AE123" s="375"/>
      <c r="AF123" s="375"/>
      <c r="AG123" s="375"/>
      <c r="AH123" s="375"/>
      <c r="AI123" s="375"/>
      <c r="AJ123" s="375"/>
      <c r="AK123" s="375"/>
      <c r="AL123" s="375"/>
      <c r="AM123" s="375"/>
      <c r="AN123" s="375"/>
      <c r="AO123" s="375"/>
      <c r="AP123" s="375"/>
      <c r="AQ123" s="375"/>
      <c r="AR123" s="375"/>
      <c r="AS123" s="375"/>
      <c r="AT123" s="375"/>
      <c r="AU123" s="375"/>
      <c r="AV123" s="375"/>
      <c r="AW123" s="375"/>
      <c r="AX123" s="375"/>
      <c r="AY123" s="375"/>
      <c r="AZ123" s="375"/>
      <c r="BA123" s="375"/>
      <c r="BB123" s="375"/>
      <c r="BC123" s="375"/>
      <c r="BD123" s="375"/>
      <c r="BE123" s="375"/>
      <c r="BF123" s="375"/>
      <c r="BG123" s="375"/>
      <c r="BH123" s="375"/>
      <c r="BI123" s="375"/>
      <c r="BJ123" s="375"/>
      <c r="BK123" s="375"/>
      <c r="BL123" s="375"/>
      <c r="BM123" s="375"/>
      <c r="BN123" s="375"/>
      <c r="BO123" s="375"/>
      <c r="BP123" s="375"/>
      <c r="BQ123" s="375"/>
      <c r="BR123" s="375"/>
      <c r="BS123" s="375"/>
      <c r="BT123" s="375"/>
      <c r="BU123" s="375"/>
      <c r="BV123" s="375"/>
      <c r="BW123" s="375"/>
      <c r="BX123" s="375"/>
      <c r="BY123" s="375"/>
      <c r="BZ123" s="375"/>
      <c r="CA123" s="375"/>
      <c r="CB123" s="375"/>
      <c r="CC123" s="375"/>
      <c r="CD123" s="375"/>
      <c r="CE123" s="375"/>
      <c r="CF123" s="375"/>
      <c r="CG123" s="375"/>
      <c r="CH123" s="375"/>
      <c r="CI123" s="375"/>
      <c r="CJ123" s="375"/>
      <c r="CK123" s="375"/>
      <c r="CL123" s="375"/>
      <c r="CM123" s="375"/>
      <c r="CN123" s="375"/>
      <c r="CO123" s="375"/>
      <c r="CP123" s="375"/>
      <c r="CQ123" s="375"/>
      <c r="CR123" s="375"/>
      <c r="CS123" s="375"/>
      <c r="CT123" s="375"/>
      <c r="CU123" s="375"/>
      <c r="CV123" s="375"/>
      <c r="CW123" s="375"/>
      <c r="CX123" s="375"/>
      <c r="CY123" s="375"/>
      <c r="CZ123" s="375"/>
      <c r="DA123" s="375"/>
      <c r="DB123" s="375"/>
      <c r="DC123" s="375"/>
      <c r="DD123" s="375"/>
      <c r="DE123" s="375"/>
      <c r="DF123" s="375"/>
      <c r="DG123" s="375"/>
      <c r="DH123" s="375"/>
      <c r="DI123" s="375"/>
      <c r="DJ123" s="375"/>
      <c r="DK123" s="375"/>
      <c r="DL123" s="375"/>
      <c r="DM123" s="375"/>
      <c r="DN123" s="375"/>
      <c r="DO123" s="375"/>
      <c r="DP123" s="375"/>
      <c r="DQ123" s="375"/>
      <c r="DR123" s="375"/>
      <c r="DS123" s="375"/>
      <c r="DT123" s="375"/>
      <c r="DU123" s="375"/>
      <c r="DV123" s="375"/>
      <c r="DW123" s="375"/>
      <c r="DX123" s="375"/>
      <c r="DY123" s="375"/>
      <c r="DZ123" s="375"/>
      <c r="EA123" s="375"/>
      <c r="EB123" s="375"/>
      <c r="EC123" s="375"/>
      <c r="ED123" s="375"/>
      <c r="EE123" s="375"/>
      <c r="EF123" s="375"/>
      <c r="EG123" s="375"/>
      <c r="EH123" s="375"/>
      <c r="EI123" s="375"/>
      <c r="EJ123" s="375"/>
      <c r="EK123" s="375"/>
      <c r="EL123" s="375"/>
      <c r="EM123" s="375"/>
      <c r="EN123" s="375"/>
      <c r="EO123" s="375"/>
      <c r="EP123" s="375"/>
      <c r="EQ123" s="375"/>
      <c r="ER123" s="375"/>
      <c r="ES123" s="375"/>
      <c r="ET123" s="375"/>
      <c r="EU123" s="375"/>
      <c r="EV123" s="375"/>
      <c r="EW123" s="375"/>
      <c r="EX123" s="375"/>
      <c r="EY123" s="375"/>
      <c r="EZ123" s="375"/>
      <c r="FA123" s="375"/>
      <c r="FB123" s="375"/>
      <c r="FC123" s="375"/>
      <c r="FD123" s="375"/>
      <c r="FE123" s="375"/>
      <c r="FF123" s="375"/>
      <c r="FG123" s="375"/>
      <c r="FH123" s="375"/>
      <c r="FI123" s="375"/>
      <c r="FJ123" s="375"/>
      <c r="FK123" s="375"/>
      <c r="FL123" s="375"/>
      <c r="FM123" s="375"/>
      <c r="FN123" s="375"/>
      <c r="FO123" s="375"/>
      <c r="FP123" s="375"/>
      <c r="FQ123" s="375"/>
      <c r="FR123" s="375"/>
      <c r="FS123" s="375"/>
      <c r="FT123" s="375"/>
      <c r="FU123" s="375"/>
      <c r="FV123" s="375"/>
      <c r="FW123" s="375"/>
      <c r="FX123" s="375"/>
      <c r="FY123" s="376"/>
      <c r="FZ123" s="376"/>
      <c r="GA123" s="376"/>
      <c r="GB123" s="376"/>
      <c r="GC123" s="376"/>
      <c r="GD123" s="376"/>
      <c r="GE123" s="376"/>
      <c r="GF123" s="376"/>
      <c r="GG123" s="376"/>
      <c r="GJ123" s="377"/>
      <c r="GY123" s="378"/>
      <c r="GZ123" s="378"/>
      <c r="HA123" s="378"/>
      <c r="HB123" s="378"/>
      <c r="HC123" s="378"/>
      <c r="HD123" s="378"/>
      <c r="HE123" s="378"/>
      <c r="HF123" s="378"/>
      <c r="HG123" s="378"/>
      <c r="HH123" s="378"/>
      <c r="HI123" s="378"/>
      <c r="HJ123" s="378"/>
      <c r="HK123" s="378"/>
      <c r="HL123" s="378"/>
      <c r="HM123" s="378"/>
      <c r="HN123" s="378"/>
      <c r="HO123" s="378"/>
      <c r="HP123" s="378"/>
      <c r="HQ123" s="378"/>
      <c r="HR123" s="378"/>
      <c r="HS123" s="378"/>
      <c r="HT123" s="378"/>
      <c r="HU123" s="378"/>
      <c r="HV123" s="378"/>
      <c r="HW123" s="378"/>
      <c r="HX123" s="378"/>
      <c r="HY123" s="378"/>
      <c r="HZ123" s="378"/>
      <c r="IA123" s="378"/>
      <c r="IB123" s="378"/>
      <c r="IC123" s="378"/>
      <c r="ID123" s="378"/>
      <c r="IE123" s="378"/>
      <c r="IF123" s="378"/>
      <c r="IG123" s="378"/>
      <c r="IH123" s="378"/>
      <c r="II123" s="378"/>
      <c r="IJ123" s="378"/>
      <c r="IK123" s="378"/>
      <c r="IL123" s="378"/>
      <c r="IM123" s="378"/>
      <c r="IN123" s="378"/>
      <c r="IO123" s="378"/>
      <c r="IP123" s="378"/>
      <c r="IQ123" s="378"/>
      <c r="IR123" s="378"/>
      <c r="IS123" s="378"/>
      <c r="IT123" s="378"/>
      <c r="IU123" s="378"/>
      <c r="IV123" s="378"/>
      <c r="IW123" s="378"/>
      <c r="IX123" s="378"/>
      <c r="IY123" s="378"/>
      <c r="IZ123" s="378"/>
      <c r="JA123" s="379"/>
      <c r="JB123" s="379"/>
      <c r="JC123" s="379"/>
      <c r="JD123" s="379"/>
      <c r="JE123" s="277"/>
      <c r="JF123" s="277"/>
      <c r="JG123" s="277"/>
      <c r="JH123" s="277"/>
      <c r="JI123" s="277"/>
      <c r="JJ123" s="277"/>
      <c r="JK123" s="277"/>
      <c r="JL123" s="277"/>
      <c r="JM123" s="277"/>
      <c r="JN123" s="277"/>
      <c r="JO123" s="277"/>
      <c r="JP123" s="277"/>
      <c r="JQ123" s="277"/>
      <c r="JR123" s="277"/>
      <c r="JS123" s="277"/>
      <c r="JT123" s="277"/>
      <c r="JU123" s="277"/>
      <c r="JV123" s="277"/>
      <c r="JW123" s="277"/>
      <c r="JX123" s="277"/>
      <c r="JY123" s="277"/>
      <c r="JZ123" s="277"/>
      <c r="KA123" s="277"/>
      <c r="KB123" s="277"/>
      <c r="KC123" s="277"/>
      <c r="KD123" s="277"/>
      <c r="KE123" s="277"/>
      <c r="KF123" s="277"/>
      <c r="KG123" s="277"/>
      <c r="KH123" s="277"/>
    </row>
    <row r="124" spans="1:294" s="281" customFormat="1" ht="22.5" customHeight="1">
      <c r="A124" s="282"/>
      <c r="B124" s="372"/>
      <c r="C124" s="372"/>
      <c r="D124" s="372"/>
      <c r="E124" s="373"/>
      <c r="F124" s="372"/>
      <c r="G124" s="374"/>
      <c r="H124" s="374"/>
      <c r="I124" s="374"/>
      <c r="J124" s="371"/>
      <c r="K124" s="375"/>
      <c r="L124" s="375"/>
      <c r="M124" s="375"/>
      <c r="N124" s="375"/>
      <c r="O124" s="380"/>
      <c r="P124" s="380"/>
      <c r="Q124" s="380"/>
      <c r="R124" s="380"/>
      <c r="S124" s="380"/>
      <c r="T124" s="380"/>
      <c r="U124" s="380"/>
      <c r="V124" s="380"/>
      <c r="W124" s="380"/>
      <c r="X124" s="375"/>
      <c r="Y124" s="375"/>
      <c r="Z124" s="375"/>
      <c r="AA124" s="375"/>
      <c r="AB124" s="375"/>
      <c r="AC124" s="375"/>
      <c r="AD124" s="375"/>
      <c r="AE124" s="375"/>
      <c r="AF124" s="375"/>
      <c r="AG124" s="375"/>
      <c r="AH124" s="375"/>
      <c r="AI124" s="375"/>
      <c r="AJ124" s="375"/>
      <c r="AK124" s="375"/>
      <c r="AL124" s="375"/>
      <c r="AM124" s="375"/>
      <c r="AN124" s="375"/>
      <c r="AO124" s="375"/>
      <c r="AP124" s="375"/>
      <c r="AQ124" s="375"/>
      <c r="AR124" s="375"/>
      <c r="AS124" s="375"/>
      <c r="AT124" s="375"/>
      <c r="AU124" s="375"/>
      <c r="AV124" s="375"/>
      <c r="AW124" s="375"/>
      <c r="AX124" s="375"/>
      <c r="AY124" s="375"/>
      <c r="AZ124" s="375"/>
      <c r="BA124" s="375"/>
      <c r="BB124" s="375"/>
      <c r="BC124" s="375"/>
      <c r="BD124" s="375"/>
      <c r="BE124" s="375"/>
      <c r="BF124" s="375"/>
      <c r="BG124" s="375"/>
      <c r="BH124" s="375"/>
      <c r="BI124" s="375"/>
      <c r="BJ124" s="375"/>
      <c r="BK124" s="375"/>
      <c r="BL124" s="375"/>
      <c r="BM124" s="375"/>
      <c r="BN124" s="375"/>
      <c r="BO124" s="375"/>
      <c r="BP124" s="375"/>
      <c r="BQ124" s="375"/>
      <c r="BR124" s="375"/>
      <c r="BS124" s="375"/>
      <c r="BT124" s="375"/>
      <c r="BU124" s="375"/>
      <c r="BV124" s="375"/>
      <c r="BW124" s="375"/>
      <c r="BX124" s="375"/>
      <c r="BY124" s="375"/>
      <c r="BZ124" s="375"/>
      <c r="CA124" s="375"/>
      <c r="CB124" s="375"/>
      <c r="CC124" s="375"/>
      <c r="CD124" s="375"/>
      <c r="CE124" s="375"/>
      <c r="CF124" s="375"/>
      <c r="CG124" s="375"/>
      <c r="CH124" s="375"/>
      <c r="CI124" s="375"/>
      <c r="CJ124" s="375"/>
      <c r="CK124" s="375"/>
      <c r="CL124" s="375"/>
      <c r="CM124" s="375"/>
      <c r="CN124" s="375"/>
      <c r="CO124" s="375"/>
      <c r="CP124" s="375"/>
      <c r="CQ124" s="375"/>
      <c r="CR124" s="375"/>
      <c r="CS124" s="375"/>
      <c r="CT124" s="375"/>
      <c r="CU124" s="375"/>
      <c r="CV124" s="375"/>
      <c r="CW124" s="375"/>
      <c r="CX124" s="375"/>
      <c r="CY124" s="375"/>
      <c r="CZ124" s="375"/>
      <c r="DA124" s="375"/>
      <c r="DB124" s="375"/>
      <c r="DC124" s="375"/>
      <c r="DD124" s="375"/>
      <c r="DE124" s="375"/>
      <c r="DF124" s="375"/>
      <c r="DG124" s="375"/>
      <c r="DH124" s="375"/>
      <c r="DI124" s="375"/>
      <c r="DJ124" s="375"/>
      <c r="DK124" s="375"/>
      <c r="DL124" s="375"/>
      <c r="DM124" s="375"/>
      <c r="DN124" s="375"/>
      <c r="DO124" s="375"/>
      <c r="DP124" s="375"/>
      <c r="DQ124" s="375"/>
      <c r="DR124" s="375"/>
      <c r="DS124" s="375"/>
      <c r="DT124" s="375"/>
      <c r="DU124" s="375"/>
      <c r="DV124" s="375"/>
      <c r="DW124" s="375"/>
      <c r="DX124" s="375"/>
      <c r="DY124" s="375"/>
      <c r="DZ124" s="375"/>
      <c r="EA124" s="375"/>
      <c r="EB124" s="375"/>
      <c r="EC124" s="375"/>
      <c r="ED124" s="375"/>
      <c r="EE124" s="375"/>
      <c r="EF124" s="375"/>
      <c r="EG124" s="375"/>
      <c r="EH124" s="375"/>
      <c r="EI124" s="375"/>
      <c r="EJ124" s="375"/>
      <c r="EK124" s="375"/>
      <c r="EL124" s="375"/>
      <c r="EM124" s="375"/>
      <c r="EN124" s="375"/>
      <c r="EO124" s="375"/>
      <c r="EP124" s="375"/>
      <c r="EQ124" s="375"/>
      <c r="ER124" s="375"/>
      <c r="ES124" s="375"/>
      <c r="ET124" s="375"/>
      <c r="EU124" s="375"/>
      <c r="EV124" s="375"/>
      <c r="EW124" s="375"/>
      <c r="EX124" s="375"/>
      <c r="EY124" s="375"/>
      <c r="EZ124" s="375"/>
      <c r="FA124" s="375"/>
      <c r="FB124" s="375"/>
      <c r="FC124" s="375"/>
      <c r="FD124" s="375"/>
      <c r="FE124" s="375"/>
      <c r="FF124" s="375"/>
      <c r="FG124" s="375"/>
      <c r="FH124" s="375"/>
      <c r="FI124" s="375"/>
      <c r="FJ124" s="375"/>
      <c r="FK124" s="375"/>
      <c r="FL124" s="375"/>
      <c r="FM124" s="375"/>
      <c r="FN124" s="375"/>
      <c r="FO124" s="375"/>
      <c r="FP124" s="375"/>
      <c r="FQ124" s="375"/>
      <c r="FR124" s="375"/>
      <c r="FS124" s="375"/>
      <c r="FT124" s="375"/>
      <c r="FU124" s="375"/>
      <c r="FV124" s="375"/>
      <c r="FW124" s="375"/>
      <c r="FX124" s="375"/>
      <c r="FY124" s="376"/>
      <c r="FZ124" s="376"/>
      <c r="GA124" s="376"/>
      <c r="GB124" s="376"/>
      <c r="GC124" s="376"/>
      <c r="GD124" s="376"/>
      <c r="GE124" s="376"/>
      <c r="GF124" s="376"/>
      <c r="GG124" s="376"/>
      <c r="GJ124" s="377"/>
      <c r="GY124" s="378"/>
      <c r="GZ124" s="378"/>
      <c r="HA124" s="378"/>
      <c r="HB124" s="378"/>
      <c r="HC124" s="378"/>
      <c r="HD124" s="378"/>
      <c r="HE124" s="378"/>
      <c r="HF124" s="378"/>
      <c r="HG124" s="378"/>
      <c r="HH124" s="378"/>
      <c r="HI124" s="378"/>
      <c r="HJ124" s="378"/>
      <c r="HK124" s="378"/>
      <c r="HL124" s="378"/>
      <c r="HM124" s="378"/>
      <c r="HN124" s="378"/>
      <c r="HO124" s="378"/>
      <c r="HP124" s="378"/>
      <c r="HQ124" s="378"/>
      <c r="HR124" s="378"/>
      <c r="HS124" s="378"/>
      <c r="HT124" s="378"/>
      <c r="HU124" s="378"/>
      <c r="HV124" s="378"/>
      <c r="HW124" s="378"/>
      <c r="HX124" s="378"/>
      <c r="HY124" s="378"/>
      <c r="HZ124" s="378"/>
      <c r="IA124" s="378"/>
      <c r="IB124" s="378"/>
      <c r="IC124" s="378"/>
      <c r="ID124" s="378"/>
      <c r="IE124" s="378"/>
      <c r="IF124" s="378"/>
      <c r="IG124" s="378"/>
      <c r="IH124" s="378"/>
      <c r="II124" s="378"/>
      <c r="IJ124" s="378"/>
      <c r="IK124" s="378"/>
      <c r="IL124" s="378"/>
      <c r="IM124" s="378"/>
      <c r="IN124" s="378"/>
      <c r="IO124" s="378"/>
      <c r="IP124" s="378"/>
      <c r="IQ124" s="378"/>
      <c r="IR124" s="378"/>
      <c r="IS124" s="378"/>
      <c r="IT124" s="378"/>
      <c r="IU124" s="378"/>
      <c r="IV124" s="378"/>
      <c r="IW124" s="378"/>
      <c r="IX124" s="378"/>
      <c r="IY124" s="378"/>
      <c r="IZ124" s="378"/>
      <c r="JA124" s="379"/>
      <c r="JB124" s="379"/>
      <c r="JC124" s="379"/>
      <c r="JD124" s="379"/>
      <c r="JJ124" s="277"/>
      <c r="JK124" s="277"/>
      <c r="JL124" s="277"/>
      <c r="JM124" s="277"/>
      <c r="JN124" s="277"/>
      <c r="JO124" s="277"/>
      <c r="JP124" s="277"/>
      <c r="JQ124" s="277"/>
      <c r="JR124" s="277"/>
      <c r="JS124" s="277"/>
      <c r="JT124" s="277"/>
      <c r="JU124" s="277"/>
      <c r="JV124" s="277"/>
      <c r="JW124" s="277"/>
      <c r="JX124" s="277"/>
      <c r="JY124" s="277"/>
      <c r="JZ124" s="277"/>
      <c r="KA124" s="277"/>
      <c r="KB124" s="277"/>
      <c r="KC124" s="277"/>
      <c r="KD124" s="277"/>
      <c r="KE124" s="277"/>
      <c r="KF124" s="277"/>
      <c r="KG124" s="277"/>
      <c r="KH124" s="277"/>
    </row>
    <row r="125" spans="1:294" s="281" customFormat="1" ht="22.5" customHeight="1">
      <c r="A125" s="282"/>
      <c r="B125" s="372"/>
      <c r="C125" s="372"/>
      <c r="D125" s="372"/>
      <c r="E125" s="373"/>
      <c r="F125" s="372"/>
      <c r="G125" s="374"/>
      <c r="H125" s="374"/>
      <c r="I125" s="374"/>
      <c r="J125" s="381"/>
      <c r="K125" s="381"/>
      <c r="L125" s="381"/>
      <c r="M125" s="382"/>
      <c r="N125" s="382"/>
      <c r="O125" s="381"/>
      <c r="P125" s="382"/>
      <c r="Q125" s="381"/>
      <c r="R125" s="382"/>
      <c r="S125" s="282"/>
      <c r="T125" s="282"/>
      <c r="U125" s="282"/>
      <c r="V125" s="282"/>
      <c r="W125" s="282"/>
      <c r="X125" s="381"/>
      <c r="Y125" s="381"/>
      <c r="Z125" s="381"/>
      <c r="AA125" s="282"/>
      <c r="AB125" s="282"/>
      <c r="AC125" s="282"/>
      <c r="AD125" s="282"/>
      <c r="AE125" s="282"/>
      <c r="AF125" s="282"/>
      <c r="AG125" s="282"/>
      <c r="AH125" s="282"/>
      <c r="AI125" s="282"/>
      <c r="AJ125" s="282"/>
      <c r="AK125" s="282"/>
      <c r="AL125" s="282"/>
      <c r="AM125" s="282"/>
      <c r="AN125" s="282"/>
      <c r="AO125" s="381"/>
      <c r="AP125" s="381"/>
      <c r="AQ125" s="382"/>
      <c r="AR125" s="382"/>
      <c r="AS125" s="381"/>
      <c r="AT125" s="381"/>
      <c r="AU125" s="382"/>
      <c r="AV125" s="382"/>
      <c r="AW125" s="382"/>
      <c r="AX125" s="381"/>
      <c r="AY125" s="381"/>
      <c r="AZ125" s="382"/>
      <c r="BA125" s="382"/>
      <c r="BB125" s="382"/>
      <c r="BC125" s="382"/>
      <c r="BD125" s="282"/>
      <c r="BE125" s="282"/>
      <c r="BF125" s="282"/>
      <c r="BG125" s="381"/>
      <c r="BH125" s="381"/>
      <c r="BI125" s="381"/>
      <c r="BJ125" s="381"/>
      <c r="BK125" s="381"/>
      <c r="BL125" s="381"/>
      <c r="BM125" s="282"/>
      <c r="BN125" s="282"/>
      <c r="BO125" s="347"/>
      <c r="BP125" s="282"/>
      <c r="BQ125" s="282"/>
      <c r="BR125" s="381"/>
      <c r="BS125" s="381"/>
      <c r="BT125" s="381"/>
      <c r="BU125" s="382"/>
      <c r="BV125" s="382"/>
      <c r="BW125" s="381"/>
      <c r="BX125" s="381"/>
      <c r="BY125" s="382"/>
      <c r="BZ125" s="381"/>
      <c r="CA125" s="382"/>
      <c r="CB125" s="381"/>
      <c r="CC125" s="381"/>
      <c r="CD125" s="382"/>
      <c r="CE125" s="382"/>
      <c r="CF125" s="382"/>
      <c r="CG125" s="382"/>
      <c r="CH125" s="282"/>
      <c r="CI125" s="282"/>
      <c r="CJ125" s="282"/>
      <c r="CK125" s="282"/>
      <c r="CL125" s="282"/>
      <c r="CM125" s="282"/>
      <c r="CN125" s="381"/>
      <c r="CO125" s="381"/>
      <c r="CP125" s="381"/>
      <c r="CQ125" s="381"/>
      <c r="CR125" s="282"/>
      <c r="CS125" s="282"/>
      <c r="CT125" s="282"/>
      <c r="CU125" s="282"/>
      <c r="CV125" s="381"/>
      <c r="CW125" s="381"/>
      <c r="CX125" s="381"/>
      <c r="CY125" s="382"/>
      <c r="CZ125" s="382"/>
      <c r="DA125" s="381"/>
      <c r="DB125" s="381"/>
      <c r="DC125" s="382"/>
      <c r="DD125" s="381"/>
      <c r="DE125" s="382"/>
      <c r="DF125" s="382"/>
      <c r="DG125" s="381"/>
      <c r="DH125" s="382"/>
      <c r="DI125" s="382"/>
      <c r="DJ125" s="382"/>
      <c r="DK125" s="382"/>
      <c r="DL125" s="282"/>
      <c r="DM125" s="282"/>
      <c r="DN125" s="282"/>
      <c r="DO125" s="282"/>
      <c r="DP125" s="282"/>
      <c r="DQ125" s="282"/>
      <c r="DR125" s="381"/>
      <c r="DS125" s="381"/>
      <c r="DT125" s="381"/>
      <c r="DU125" s="381"/>
      <c r="DV125" s="282"/>
      <c r="DW125" s="282"/>
      <c r="DX125" s="282"/>
      <c r="DY125" s="282"/>
      <c r="DZ125" s="282"/>
      <c r="EA125" s="282"/>
      <c r="EB125" s="282"/>
      <c r="EC125" s="282"/>
      <c r="ED125" s="282"/>
      <c r="EE125" s="282"/>
      <c r="EF125" s="282"/>
      <c r="EG125" s="282"/>
      <c r="EH125" s="282"/>
      <c r="EI125" s="282"/>
      <c r="EJ125" s="282"/>
      <c r="EK125" s="282"/>
      <c r="EL125" s="282"/>
      <c r="EM125" s="282"/>
      <c r="EN125" s="282"/>
      <c r="EO125" s="282"/>
      <c r="EP125" s="282"/>
      <c r="EQ125" s="282"/>
      <c r="ER125" s="282"/>
      <c r="ES125" s="282"/>
      <c r="ET125" s="282"/>
      <c r="EU125" s="282"/>
      <c r="EV125" s="282"/>
      <c r="EW125" s="282"/>
      <c r="EX125" s="282"/>
      <c r="EY125" s="282"/>
      <c r="EZ125" s="282"/>
      <c r="FA125" s="282"/>
      <c r="FB125" s="282"/>
      <c r="FC125" s="381"/>
      <c r="FD125" s="381"/>
      <c r="FE125" s="381"/>
      <c r="FF125" s="382"/>
      <c r="FG125" s="381"/>
      <c r="FH125" s="382"/>
      <c r="FI125" s="381"/>
      <c r="FJ125" s="382"/>
      <c r="FK125" s="282"/>
      <c r="FL125" s="282"/>
      <c r="FM125" s="282"/>
      <c r="FN125" s="282"/>
      <c r="FO125" s="282"/>
      <c r="FP125" s="381"/>
      <c r="FQ125" s="381"/>
      <c r="FR125" s="381"/>
      <c r="FS125" s="382"/>
      <c r="FT125" s="282"/>
      <c r="FU125" s="282"/>
      <c r="FV125" s="282"/>
      <c r="FW125" s="282"/>
      <c r="FX125" s="282"/>
      <c r="FY125" s="376"/>
      <c r="FZ125" s="376"/>
      <c r="GA125" s="376"/>
      <c r="GB125" s="376"/>
      <c r="GC125" s="376"/>
      <c r="GD125" s="376"/>
      <c r="GE125" s="376"/>
      <c r="GF125" s="376"/>
      <c r="GG125" s="376"/>
      <c r="GJ125" s="377"/>
      <c r="GY125" s="378"/>
      <c r="GZ125" s="378"/>
      <c r="HA125" s="378"/>
      <c r="HB125" s="378"/>
      <c r="HC125" s="378"/>
      <c r="HD125" s="378"/>
      <c r="HE125" s="378"/>
      <c r="HF125" s="378"/>
      <c r="HG125" s="378"/>
      <c r="HH125" s="378"/>
      <c r="HI125" s="378"/>
      <c r="HJ125" s="378"/>
      <c r="HK125" s="378"/>
      <c r="HL125" s="378"/>
      <c r="HM125" s="378"/>
      <c r="HN125" s="378"/>
      <c r="HO125" s="378"/>
      <c r="HP125" s="378"/>
      <c r="HQ125" s="378"/>
      <c r="HR125" s="378"/>
      <c r="HS125" s="378"/>
      <c r="HT125" s="378"/>
      <c r="HU125" s="378"/>
      <c r="HV125" s="378"/>
      <c r="HW125" s="378"/>
      <c r="HX125" s="378"/>
      <c r="HY125" s="378"/>
      <c r="HZ125" s="378"/>
      <c r="IA125" s="378"/>
      <c r="IB125" s="378"/>
      <c r="IC125" s="378"/>
      <c r="ID125" s="378"/>
      <c r="IE125" s="378"/>
      <c r="IF125" s="378"/>
      <c r="IG125" s="378"/>
      <c r="IH125" s="378"/>
      <c r="II125" s="378"/>
      <c r="IJ125" s="378"/>
      <c r="IK125" s="378"/>
      <c r="IL125" s="378"/>
      <c r="IM125" s="378"/>
      <c r="IN125" s="378"/>
      <c r="IO125" s="378"/>
      <c r="IP125" s="378"/>
      <c r="IQ125" s="378"/>
      <c r="IR125" s="378"/>
      <c r="IS125" s="378"/>
      <c r="IT125" s="378"/>
      <c r="IU125" s="378"/>
      <c r="IV125" s="378"/>
      <c r="IW125" s="378"/>
      <c r="IX125" s="378"/>
      <c r="IY125" s="378"/>
      <c r="IZ125" s="378"/>
      <c r="JA125" s="379"/>
      <c r="JB125" s="379"/>
      <c r="JC125" s="379"/>
      <c r="JD125" s="379"/>
    </row>
    <row r="126" spans="1:294" ht="32.25" customHeight="1">
      <c r="Y126" s="383"/>
      <c r="Z126" s="383"/>
      <c r="AA126" s="282"/>
      <c r="AB126" s="282"/>
      <c r="AC126" s="282"/>
      <c r="AD126" s="282"/>
      <c r="AE126" s="282"/>
      <c r="AF126" s="282"/>
      <c r="AN126" s="282"/>
      <c r="JE126" s="281"/>
      <c r="JF126" s="281"/>
      <c r="JG126" s="281"/>
      <c r="JH126" s="281"/>
      <c r="JI126" s="281"/>
      <c r="JJ126" s="281"/>
      <c r="JK126" s="281"/>
      <c r="JL126" s="281"/>
      <c r="JM126" s="281"/>
      <c r="JN126" s="281"/>
      <c r="JO126" s="281"/>
      <c r="JP126" s="281"/>
      <c r="JQ126" s="281"/>
      <c r="JR126" s="281"/>
      <c r="JS126" s="281"/>
      <c r="JT126" s="281"/>
      <c r="JU126" s="281"/>
      <c r="JV126" s="281"/>
      <c r="JW126" s="281"/>
      <c r="JX126" s="281"/>
      <c r="JY126" s="281"/>
      <c r="JZ126" s="281"/>
      <c r="KA126" s="281"/>
      <c r="KB126" s="281"/>
      <c r="KC126" s="281"/>
      <c r="KD126" s="281"/>
      <c r="KE126" s="281"/>
      <c r="KF126" s="281"/>
      <c r="KG126" s="281"/>
      <c r="KH126" s="281"/>
    </row>
    <row r="127" spans="1:294" ht="69.75" customHeight="1">
      <c r="Y127" s="383"/>
      <c r="Z127" s="383"/>
      <c r="AA127" s="282"/>
      <c r="AB127" s="282"/>
      <c r="AC127" s="282"/>
      <c r="AD127" s="282"/>
      <c r="AE127" s="282"/>
      <c r="AF127" s="282"/>
      <c r="AN127" s="282"/>
      <c r="JJ127" s="281"/>
      <c r="JK127" s="281"/>
      <c r="JL127" s="281"/>
      <c r="JM127" s="281"/>
      <c r="JN127" s="281"/>
      <c r="JO127" s="281"/>
      <c r="JP127" s="281"/>
      <c r="JQ127" s="281"/>
      <c r="JR127" s="281"/>
      <c r="JS127" s="281"/>
      <c r="JT127" s="281"/>
      <c r="JU127" s="281"/>
      <c r="JV127" s="281"/>
      <c r="JW127" s="281"/>
      <c r="JX127" s="281"/>
      <c r="JY127" s="281"/>
      <c r="JZ127" s="281"/>
      <c r="KA127" s="281"/>
      <c r="KB127" s="281"/>
      <c r="KC127" s="281"/>
      <c r="KD127" s="281"/>
      <c r="KE127" s="281"/>
      <c r="KF127" s="281"/>
      <c r="KG127" s="281"/>
      <c r="KH127" s="281"/>
    </row>
    <row r="128" spans="1:294" ht="20.25" customHeight="1">
      <c r="Y128" s="383"/>
      <c r="Z128" s="383"/>
      <c r="AA128" s="385"/>
      <c r="AB128" s="385"/>
      <c r="AC128" s="385"/>
      <c r="AD128" s="385"/>
      <c r="AE128" s="385"/>
      <c r="AF128" s="385"/>
      <c r="AG128" s="385"/>
      <c r="AH128" s="385"/>
      <c r="AI128" s="385"/>
      <c r="AJ128" s="385"/>
      <c r="AK128" s="385"/>
      <c r="AL128" s="385"/>
      <c r="AM128" s="385"/>
      <c r="AN128" s="385"/>
      <c r="AO128" s="385"/>
      <c r="AP128" s="385"/>
      <c r="AQ128" s="386"/>
      <c r="AR128" s="386"/>
    </row>
    <row r="129" spans="25:44" ht="20.25" customHeight="1">
      <c r="Y129" s="383"/>
      <c r="Z129" s="383"/>
      <c r="AA129" s="385"/>
      <c r="AB129" s="385"/>
      <c r="AC129" s="385"/>
      <c r="AD129" s="385"/>
      <c r="AE129" s="385"/>
      <c r="AF129" s="385"/>
      <c r="AG129" s="385"/>
      <c r="AH129" s="385"/>
      <c r="AI129" s="385"/>
      <c r="AJ129" s="385"/>
      <c r="AK129" s="385"/>
      <c r="AL129" s="385"/>
      <c r="AM129" s="385"/>
      <c r="AN129" s="385"/>
      <c r="AO129" s="385"/>
      <c r="AP129" s="385"/>
      <c r="AQ129" s="386"/>
      <c r="AR129" s="386"/>
    </row>
    <row r="130" spans="25:44" ht="20.25" customHeight="1">
      <c r="Y130" s="383"/>
      <c r="Z130" s="383"/>
      <c r="AA130" s="385"/>
      <c r="AB130" s="385"/>
      <c r="AC130" s="385"/>
      <c r="AD130" s="385"/>
      <c r="AE130" s="385"/>
      <c r="AF130" s="385"/>
      <c r="AG130" s="385"/>
      <c r="AH130" s="385"/>
      <c r="AI130" s="385"/>
      <c r="AJ130" s="385"/>
      <c r="AK130" s="385"/>
      <c r="AL130" s="385"/>
      <c r="AM130" s="385"/>
      <c r="AN130" s="385"/>
      <c r="AO130" s="385"/>
      <c r="AP130" s="385"/>
      <c r="AQ130" s="386"/>
      <c r="AR130" s="386"/>
    </row>
    <row r="131" spans="25:44" ht="20.25" customHeight="1">
      <c r="Y131" s="383"/>
      <c r="Z131" s="383"/>
      <c r="AA131" s="385"/>
      <c r="AB131" s="385"/>
      <c r="AC131" s="385"/>
      <c r="AD131" s="385"/>
      <c r="AE131" s="385"/>
      <c r="AF131" s="385"/>
      <c r="AG131" s="385"/>
      <c r="AH131" s="385"/>
      <c r="AI131" s="385"/>
      <c r="AJ131" s="385"/>
      <c r="AK131" s="385"/>
      <c r="AL131" s="385"/>
      <c r="AM131" s="385"/>
      <c r="AN131" s="385"/>
      <c r="AO131" s="385"/>
      <c r="AP131" s="385"/>
      <c r="AQ131" s="386"/>
      <c r="AR131" s="386"/>
    </row>
    <row r="132" spans="25:44" ht="20.25" customHeight="1">
      <c r="Y132" s="383"/>
      <c r="Z132" s="383"/>
      <c r="AA132" s="385"/>
      <c r="AB132" s="385"/>
      <c r="AC132" s="385"/>
      <c r="AD132" s="385"/>
      <c r="AE132" s="385"/>
      <c r="AF132" s="385"/>
      <c r="AG132" s="385"/>
      <c r="AH132" s="385"/>
      <c r="AI132" s="385"/>
      <c r="AJ132" s="385"/>
      <c r="AK132" s="385"/>
      <c r="AL132" s="385"/>
      <c r="AM132" s="385"/>
      <c r="AN132" s="385"/>
      <c r="AO132" s="385"/>
      <c r="AP132" s="385"/>
    </row>
    <row r="133" spans="25:44" ht="20.25" customHeight="1">
      <c r="Y133" s="383"/>
      <c r="Z133" s="383"/>
      <c r="AA133" s="385"/>
      <c r="AB133" s="385"/>
      <c r="AC133" s="385"/>
      <c r="AD133" s="385"/>
      <c r="AE133" s="385"/>
      <c r="AF133" s="385"/>
      <c r="AG133" s="385"/>
      <c r="AH133" s="385"/>
      <c r="AI133" s="385"/>
      <c r="AJ133" s="385"/>
      <c r="AK133" s="385"/>
      <c r="AL133" s="385"/>
      <c r="AM133" s="385"/>
      <c r="AN133" s="385"/>
      <c r="AO133" s="385"/>
      <c r="AP133" s="385"/>
    </row>
    <row r="134" spans="25:44" ht="20.25" customHeight="1"/>
    <row r="135" spans="25:44" ht="18" hidden="1">
      <c r="Y135" s="383"/>
      <c r="Z135" s="383"/>
      <c r="AA135" s="385"/>
      <c r="AB135" s="385"/>
      <c r="AC135" s="385"/>
      <c r="AD135" s="385"/>
      <c r="AE135" s="385"/>
      <c r="AF135" s="385"/>
      <c r="AG135" s="385"/>
      <c r="AH135" s="385"/>
      <c r="AI135" s="385"/>
      <c r="AJ135" s="385"/>
      <c r="AK135" s="385"/>
      <c r="AL135" s="385"/>
      <c r="AM135" s="385"/>
      <c r="AN135" s="385"/>
      <c r="AO135" s="385"/>
      <c r="AP135" s="385"/>
    </row>
    <row r="136" spans="25:44" ht="20.25" customHeight="1">
      <c r="Y136" s="383"/>
      <c r="Z136" s="383"/>
      <c r="AA136" s="385"/>
      <c r="AB136" s="385"/>
      <c r="AC136" s="385"/>
      <c r="AD136" s="385"/>
      <c r="AE136" s="385"/>
      <c r="AF136" s="385"/>
      <c r="AG136" s="385"/>
      <c r="AH136" s="385"/>
      <c r="AI136" s="385"/>
      <c r="AJ136" s="385"/>
      <c r="AK136" s="385"/>
      <c r="AL136" s="385"/>
      <c r="AM136" s="385"/>
      <c r="AN136" s="385"/>
      <c r="AO136" s="385"/>
      <c r="AP136" s="385"/>
    </row>
    <row r="137" spans="25:44" ht="20.25" customHeight="1">
      <c r="Y137" s="383"/>
      <c r="Z137" s="383"/>
      <c r="AA137" s="385"/>
      <c r="AB137" s="385"/>
      <c r="AC137" s="385"/>
      <c r="AD137" s="385"/>
      <c r="AE137" s="385"/>
      <c r="AF137" s="385"/>
      <c r="AG137" s="385"/>
      <c r="AH137" s="385"/>
      <c r="AI137" s="385"/>
      <c r="AJ137" s="385"/>
      <c r="AK137" s="385"/>
      <c r="AL137" s="385"/>
      <c r="AM137" s="385"/>
      <c r="AN137" s="385"/>
      <c r="AO137" s="385"/>
      <c r="AP137" s="385"/>
    </row>
    <row r="138" spans="25:44" ht="20.25" customHeight="1">
      <c r="Y138" s="383"/>
      <c r="Z138" s="383"/>
      <c r="AA138" s="385"/>
      <c r="AB138" s="385"/>
      <c r="AC138" s="385"/>
      <c r="AD138" s="385"/>
      <c r="AE138" s="385"/>
      <c r="AF138" s="385"/>
      <c r="AG138" s="385"/>
      <c r="AH138" s="385"/>
      <c r="AI138" s="385"/>
      <c r="AJ138" s="385"/>
      <c r="AK138" s="385"/>
      <c r="AL138" s="385"/>
      <c r="AM138" s="385"/>
      <c r="AN138" s="385"/>
      <c r="AO138" s="385"/>
      <c r="AP138" s="385"/>
    </row>
    <row r="139" spans="25:44" ht="20.25" customHeight="1">
      <c r="Y139" s="383"/>
      <c r="Z139" s="383"/>
      <c r="AA139" s="385"/>
      <c r="AB139" s="385"/>
      <c r="AC139" s="385"/>
      <c r="AD139" s="385"/>
      <c r="AE139" s="385"/>
      <c r="AF139" s="385"/>
      <c r="AG139" s="385"/>
      <c r="AH139" s="385"/>
      <c r="AI139" s="385"/>
      <c r="AJ139" s="385"/>
      <c r="AK139" s="385"/>
      <c r="AL139" s="385"/>
      <c r="AM139" s="385"/>
      <c r="AN139" s="385"/>
      <c r="AO139" s="385"/>
      <c r="AP139" s="385"/>
    </row>
    <row r="140" spans="25:44" ht="19.5" customHeight="1"/>
    <row r="141" spans="25:44" ht="20.25" customHeight="1"/>
    <row r="142" spans="25:44" ht="20.25" customHeight="1"/>
    <row r="143" spans="25:44" ht="62.25" customHeight="1"/>
  </sheetData>
  <sheetProtection algorithmName="SHA-512" hashValue="k/2uHTIlxB4JU2mAVhRgvwVMCOrdaXMToA8+/CkXdLCP4u4kA+PXIa0geUod74v79/Kv2W77LTxXULfBhv3Png==" saltValue="ipHhL+vghWmtH1Wv2UtF2Q==" spinCount="100000" sheet="1" formatCells="0" formatColumns="0" formatRows="0" autoFilter="0"/>
  <autoFilter ref="E9:E108" xr:uid="{00000000-0009-0000-0000-000002000000}"/>
  <customSheetViews>
    <customSheetView guid="{8A92BF25-699A-0948-9D46-95C27CAE2FDF}" hiddenRows="1" hiddenColumns="1">
      <pane xSplit="1" ySplit="6.04" topLeftCell="AI7" activePane="bottomRight" state="frozenSplit"/>
      <selection pane="bottomRight" activeCell="AL1" sqref="AL1:BI1"/>
      <pageMargins left="0.7" right="0.7" top="0.75" bottom="0.75" header="0.3" footer="0.3"/>
    </customSheetView>
    <customSheetView guid="{6890B66D-F4A9-DC4C-BC21-22A75E74620A}">
      <pane xSplit="1" ySplit="6.04" topLeftCell="AI7" activePane="bottomRight" state="frozenSplit"/>
      <selection pane="bottomRight" activeCell="AL1" sqref="AL1:BI1"/>
      <pageMargins left="0.7" right="0.7" top="0.75" bottom="0.75" header="0.3" footer="0.3"/>
    </customSheetView>
  </customSheetViews>
  <mergeCells count="895">
    <mergeCell ref="FA4:FA5"/>
    <mergeCell ref="FB4:FB5"/>
    <mergeCell ref="DY6:DY7"/>
    <mergeCell ref="DZ6:DZ7"/>
    <mergeCell ref="ER4:ER5"/>
    <mergeCell ref="ES4:ES5"/>
    <mergeCell ref="ET4:ET5"/>
    <mergeCell ref="EU4:EU5"/>
    <mergeCell ref="EV4:EV5"/>
    <mergeCell ref="EW4:EW5"/>
    <mergeCell ref="EX4:EX5"/>
    <mergeCell ref="EY4:EY5"/>
    <mergeCell ref="EZ4:EZ5"/>
    <mergeCell ref="EE4:EE5"/>
    <mergeCell ref="EF4:EH4"/>
    <mergeCell ref="EI4:EI5"/>
    <mergeCell ref="EJ4:EJ5"/>
    <mergeCell ref="EK4:EM4"/>
    <mergeCell ref="EN4:EN5"/>
    <mergeCell ref="EO4:EO5"/>
    <mergeCell ref="EP4:EP5"/>
    <mergeCell ref="EQ4:EQ5"/>
    <mergeCell ref="DY1:FB1"/>
    <mergeCell ref="DZ3:EA3"/>
    <mergeCell ref="EB3:EC3"/>
    <mergeCell ref="ED3:EF3"/>
    <mergeCell ref="EG3:EH3"/>
    <mergeCell ref="EI3:EJ3"/>
    <mergeCell ref="EK3:EL3"/>
    <mergeCell ref="EM3:EN3"/>
    <mergeCell ref="EO3:EP3"/>
    <mergeCell ref="EQ3:ER3"/>
    <mergeCell ref="ES3:ET3"/>
    <mergeCell ref="EV3:EX3"/>
    <mergeCell ref="EZ3:FB3"/>
    <mergeCell ref="BV4:BV5"/>
    <mergeCell ref="CZ4:CZ5"/>
    <mergeCell ref="JH44:JI44"/>
    <mergeCell ref="JH40:JI40"/>
    <mergeCell ref="JH41:JI41"/>
    <mergeCell ref="JE1:KH1"/>
    <mergeCell ref="JJ3:KH4"/>
    <mergeCell ref="JM31:JO31"/>
    <mergeCell ref="JM32:JO32"/>
    <mergeCell ref="JM33:JO33"/>
    <mergeCell ref="JM34:JO34"/>
    <mergeCell ref="JM35:JO35"/>
    <mergeCell ref="JM36:JO36"/>
    <mergeCell ref="JM37:JO37"/>
    <mergeCell ref="JM38:JO38"/>
    <mergeCell ref="JM39:JO39"/>
    <mergeCell ref="JM27:KB28"/>
    <mergeCell ref="JM29:KB29"/>
    <mergeCell ref="KA30:KB30"/>
    <mergeCell ref="JH34:JI34"/>
    <mergeCell ref="JH35:JI35"/>
    <mergeCell ref="JH36:JI36"/>
    <mergeCell ref="JH37:JI37"/>
    <mergeCell ref="JH38:JI38"/>
    <mergeCell ref="JH39:JI39"/>
    <mergeCell ref="JH42:JI42"/>
    <mergeCell ref="JH43:JI43"/>
    <mergeCell ref="JF21:KH21"/>
    <mergeCell ref="JF32:JG32"/>
    <mergeCell ref="JH32:JI32"/>
    <mergeCell ref="JH31:JI31"/>
    <mergeCell ref="JF31:JG31"/>
    <mergeCell ref="JE30:JI30"/>
    <mergeCell ref="JH29:JI29"/>
    <mergeCell ref="JF29:JG29"/>
    <mergeCell ref="JE27:JI28"/>
    <mergeCell ref="JE32:JE33"/>
    <mergeCell ref="JH33:JI33"/>
    <mergeCell ref="JY30:JZ30"/>
    <mergeCell ref="JS6:JS9"/>
    <mergeCell ref="JF3:JG4"/>
    <mergeCell ref="JH3:JI4"/>
    <mergeCell ref="JE3:JE4"/>
    <mergeCell ref="JE6:JE9"/>
    <mergeCell ref="JF6:JF9"/>
    <mergeCell ref="JG6:JG9"/>
    <mergeCell ref="JH6:JH9"/>
    <mergeCell ref="JI6:JI9"/>
    <mergeCell ref="JJ6:JJ9"/>
    <mergeCell ref="IV113:IZ117"/>
    <mergeCell ref="FP110:FX110"/>
    <mergeCell ref="FC110:FO110"/>
    <mergeCell ref="FC112:FD112"/>
    <mergeCell ref="FP112:FQ112"/>
    <mergeCell ref="FR115:FS115"/>
    <mergeCell ref="FP116:FQ116"/>
    <mergeCell ref="FR116:FS116"/>
    <mergeCell ref="FR117:FS117"/>
    <mergeCell ref="FV113:FX113"/>
    <mergeCell ref="FC111:FO111"/>
    <mergeCell ref="IP110:IU110"/>
    <mergeCell ref="IX110:IZ110"/>
    <mergeCell ref="JT6:JT9"/>
    <mergeCell ref="JU6:JU9"/>
    <mergeCell ref="JV6:JV9"/>
    <mergeCell ref="JW6:JW9"/>
    <mergeCell ref="JX6:JX9"/>
    <mergeCell ref="HA5:HA8"/>
    <mergeCell ref="HC5:HC8"/>
    <mergeCell ref="HD5:HD8"/>
    <mergeCell ref="HE5:HE8"/>
    <mergeCell ref="HF5:HF8"/>
    <mergeCell ref="HL5:HL8"/>
    <mergeCell ref="HN5:HN8"/>
    <mergeCell ref="HO5:HO8"/>
    <mergeCell ref="HP5:HP8"/>
    <mergeCell ref="HQ5:HQ8"/>
    <mergeCell ref="JK6:JK9"/>
    <mergeCell ref="JL6:JL9"/>
    <mergeCell ref="JM6:JM9"/>
    <mergeCell ref="JN6:JN9"/>
    <mergeCell ref="JO6:JO9"/>
    <mergeCell ref="IZ4:IZ8"/>
    <mergeCell ref="JP6:JP9"/>
    <mergeCell ref="JQ6:JQ9"/>
    <mergeCell ref="JR6:JR9"/>
    <mergeCell ref="CU120:CV120"/>
    <mergeCell ref="CW120:CX120"/>
    <mergeCell ref="CY120:DA120"/>
    <mergeCell ref="DB120:DC120"/>
    <mergeCell ref="DD120:DE120"/>
    <mergeCell ref="DF120:DG120"/>
    <mergeCell ref="FC113:FD113"/>
    <mergeCell ref="FC114:FD114"/>
    <mergeCell ref="FC115:FD115"/>
    <mergeCell ref="FC116:FD116"/>
    <mergeCell ref="FC117:FD117"/>
    <mergeCell ref="CU119:CV119"/>
    <mergeCell ref="CW119:CX119"/>
    <mergeCell ref="CY119:DA119"/>
    <mergeCell ref="DB119:DC119"/>
    <mergeCell ref="DD119:DE119"/>
    <mergeCell ref="DF119:DG119"/>
    <mergeCell ref="DH119:DI119"/>
    <mergeCell ref="DJ119:DK119"/>
    <mergeCell ref="DL119:DM119"/>
    <mergeCell ref="CU118:CV118"/>
    <mergeCell ref="CW118:CX118"/>
    <mergeCell ref="CY118:DA118"/>
    <mergeCell ref="DB118:DC118"/>
    <mergeCell ref="CU121:CV121"/>
    <mergeCell ref="CW121:CX121"/>
    <mergeCell ref="CY121:DA121"/>
    <mergeCell ref="DB121:DC121"/>
    <mergeCell ref="DD121:DE121"/>
    <mergeCell ref="DF121:DG121"/>
    <mergeCell ref="DH121:DI121"/>
    <mergeCell ref="DJ121:DK121"/>
    <mergeCell ref="DL121:DM121"/>
    <mergeCell ref="X122:Z122"/>
    <mergeCell ref="AA122:AD122"/>
    <mergeCell ref="AE122:AF122"/>
    <mergeCell ref="AE116:AF116"/>
    <mergeCell ref="X117:Z117"/>
    <mergeCell ref="AA117:AD117"/>
    <mergeCell ref="AE117:AF117"/>
    <mergeCell ref="X118:Z118"/>
    <mergeCell ref="AA118:AD118"/>
    <mergeCell ref="AE118:AF118"/>
    <mergeCell ref="X119:Z119"/>
    <mergeCell ref="AA119:AD119"/>
    <mergeCell ref="AE119:AF119"/>
    <mergeCell ref="X120:Z120"/>
    <mergeCell ref="AA120:AD120"/>
    <mergeCell ref="AE120:AF120"/>
    <mergeCell ref="X121:Z121"/>
    <mergeCell ref="AA121:AD121"/>
    <mergeCell ref="AE121:AF121"/>
    <mergeCell ref="CU122:CV122"/>
    <mergeCell ref="CW122:CX122"/>
    <mergeCell ref="CY122:DA122"/>
    <mergeCell ref="DB122:DC122"/>
    <mergeCell ref="DD122:DE122"/>
    <mergeCell ref="DF122:DG122"/>
    <mergeCell ref="DH122:DI122"/>
    <mergeCell ref="DJ122:DK122"/>
    <mergeCell ref="DL122:DM122"/>
    <mergeCell ref="DD118:DE118"/>
    <mergeCell ref="DF118:DG118"/>
    <mergeCell ref="DH118:DI118"/>
    <mergeCell ref="DJ118:DK118"/>
    <mergeCell ref="DL118:DM118"/>
    <mergeCell ref="CU117:CV117"/>
    <mergeCell ref="CW117:CX117"/>
    <mergeCell ref="CY117:DA117"/>
    <mergeCell ref="DB117:DC117"/>
    <mergeCell ref="DD117:DE117"/>
    <mergeCell ref="DF117:DG117"/>
    <mergeCell ref="DH117:DI117"/>
    <mergeCell ref="DJ117:DK117"/>
    <mergeCell ref="DL117:DM117"/>
    <mergeCell ref="CU116:CV116"/>
    <mergeCell ref="CW116:CX116"/>
    <mergeCell ref="CY116:DA116"/>
    <mergeCell ref="DB116:DC116"/>
    <mergeCell ref="DD116:DE116"/>
    <mergeCell ref="DF116:DG116"/>
    <mergeCell ref="DH116:DI116"/>
    <mergeCell ref="DJ116:DK116"/>
    <mergeCell ref="DL116:DM116"/>
    <mergeCell ref="CU115:CV115"/>
    <mergeCell ref="CW115:CX115"/>
    <mergeCell ref="CY115:DA115"/>
    <mergeCell ref="DB115:DC115"/>
    <mergeCell ref="DD115:DE115"/>
    <mergeCell ref="DF115:DG115"/>
    <mergeCell ref="DH115:DI115"/>
    <mergeCell ref="DJ115:DK115"/>
    <mergeCell ref="DL115:DM115"/>
    <mergeCell ref="CU114:CV114"/>
    <mergeCell ref="CW114:CX114"/>
    <mergeCell ref="CY114:DA114"/>
    <mergeCell ref="DB114:DC114"/>
    <mergeCell ref="DD114:DE114"/>
    <mergeCell ref="DF114:DG114"/>
    <mergeCell ref="DH114:DI114"/>
    <mergeCell ref="DJ114:DK114"/>
    <mergeCell ref="DL114:DM114"/>
    <mergeCell ref="CU113:CV113"/>
    <mergeCell ref="CW113:CX113"/>
    <mergeCell ref="CY113:DA113"/>
    <mergeCell ref="DB113:DC113"/>
    <mergeCell ref="DD113:DE113"/>
    <mergeCell ref="DF113:DG113"/>
    <mergeCell ref="DH113:DI113"/>
    <mergeCell ref="DJ113:DK113"/>
    <mergeCell ref="DL113:DM113"/>
    <mergeCell ref="CU111:CV111"/>
    <mergeCell ref="CW111:CX111"/>
    <mergeCell ref="CY111:DA111"/>
    <mergeCell ref="DB111:DC111"/>
    <mergeCell ref="DD111:DE111"/>
    <mergeCell ref="DF111:DG111"/>
    <mergeCell ref="DH111:DI111"/>
    <mergeCell ref="DJ111:DK111"/>
    <mergeCell ref="DF112:DG112"/>
    <mergeCell ref="DH112:DI112"/>
    <mergeCell ref="BS121:BT121"/>
    <mergeCell ref="BU121:BW121"/>
    <mergeCell ref="BX121:BY121"/>
    <mergeCell ref="BZ121:CA121"/>
    <mergeCell ref="CB121:CC121"/>
    <mergeCell ref="CD121:CE121"/>
    <mergeCell ref="CF121:CG121"/>
    <mergeCell ref="CH121:CI121"/>
    <mergeCell ref="BQ122:BR122"/>
    <mergeCell ref="BS122:BT122"/>
    <mergeCell ref="BU122:BW122"/>
    <mergeCell ref="BX122:BY122"/>
    <mergeCell ref="BZ122:CA122"/>
    <mergeCell ref="CB122:CC122"/>
    <mergeCell ref="CD122:CE122"/>
    <mergeCell ref="CF122:CG122"/>
    <mergeCell ref="CH122:CI122"/>
    <mergeCell ref="BQ120:BR120"/>
    <mergeCell ref="BS120:BT120"/>
    <mergeCell ref="BU120:BW120"/>
    <mergeCell ref="BX120:BY120"/>
    <mergeCell ref="BZ120:CA120"/>
    <mergeCell ref="CB120:CC120"/>
    <mergeCell ref="CD120:CE120"/>
    <mergeCell ref="CF120:CG120"/>
    <mergeCell ref="CH120:CI120"/>
    <mergeCell ref="CB118:CC118"/>
    <mergeCell ref="CD118:CE118"/>
    <mergeCell ref="CF118:CG118"/>
    <mergeCell ref="CH118:CI118"/>
    <mergeCell ref="BS119:BT119"/>
    <mergeCell ref="BU119:BW119"/>
    <mergeCell ref="BX119:BY119"/>
    <mergeCell ref="BZ119:CA119"/>
    <mergeCell ref="CB119:CC119"/>
    <mergeCell ref="CD119:CE119"/>
    <mergeCell ref="CF119:CG119"/>
    <mergeCell ref="CH119:CI119"/>
    <mergeCell ref="AT117:AU117"/>
    <mergeCell ref="AV117:AW117"/>
    <mergeCell ref="H120:I120"/>
    <mergeCell ref="J121:L121"/>
    <mergeCell ref="CD115:CE115"/>
    <mergeCell ref="CF115:CG115"/>
    <mergeCell ref="CH115:CI115"/>
    <mergeCell ref="BQ116:BR116"/>
    <mergeCell ref="BS116:BT116"/>
    <mergeCell ref="BU116:BW116"/>
    <mergeCell ref="BX116:BY116"/>
    <mergeCell ref="BZ116:CA116"/>
    <mergeCell ref="CB116:CC116"/>
    <mergeCell ref="CD116:CE116"/>
    <mergeCell ref="CF116:CG116"/>
    <mergeCell ref="CH116:CI116"/>
    <mergeCell ref="BS115:BT115"/>
    <mergeCell ref="BU115:BW115"/>
    <mergeCell ref="BX115:BY115"/>
    <mergeCell ref="BZ115:CA115"/>
    <mergeCell ref="BS117:BT117"/>
    <mergeCell ref="BU117:BW117"/>
    <mergeCell ref="BX117:BY117"/>
    <mergeCell ref="BZ117:CA117"/>
    <mergeCell ref="AT121:AU121"/>
    <mergeCell ref="AV121:AW121"/>
    <mergeCell ref="AX121:AY121"/>
    <mergeCell ref="AZ121:BA121"/>
    <mergeCell ref="BB121:BC121"/>
    <mergeCell ref="B116:E116"/>
    <mergeCell ref="B117:E117"/>
    <mergeCell ref="B118:E118"/>
    <mergeCell ref="B119:E119"/>
    <mergeCell ref="BB120:BC120"/>
    <mergeCell ref="AO120:AP120"/>
    <mergeCell ref="AQ120:AS120"/>
    <mergeCell ref="AT120:AU120"/>
    <mergeCell ref="AZ120:BA120"/>
    <mergeCell ref="AV120:AW120"/>
    <mergeCell ref="AX120:AY120"/>
    <mergeCell ref="J116:L116"/>
    <mergeCell ref="J117:L117"/>
    <mergeCell ref="J118:L118"/>
    <mergeCell ref="J119:L119"/>
    <mergeCell ref="J120:L120"/>
    <mergeCell ref="AM117:AN117"/>
    <mergeCell ref="AO117:AP117"/>
    <mergeCell ref="AQ117:AS117"/>
    <mergeCell ref="AO116:AP116"/>
    <mergeCell ref="AQ116:AS116"/>
    <mergeCell ref="AT116:AU116"/>
    <mergeCell ref="AV116:AW116"/>
    <mergeCell ref="AO114:AP114"/>
    <mergeCell ref="AQ114:AS114"/>
    <mergeCell ref="AT114:AU114"/>
    <mergeCell ref="AV114:AW114"/>
    <mergeCell ref="AM122:AN122"/>
    <mergeCell ref="AO122:AP122"/>
    <mergeCell ref="AQ122:AS122"/>
    <mergeCell ref="AT122:AU122"/>
    <mergeCell ref="AV122:AW122"/>
    <mergeCell ref="AM118:AN118"/>
    <mergeCell ref="AM119:AN119"/>
    <mergeCell ref="AM120:AN120"/>
    <mergeCell ref="AM121:AN121"/>
    <mergeCell ref="AO118:AP118"/>
    <mergeCell ref="AQ118:AS118"/>
    <mergeCell ref="AT118:AU118"/>
    <mergeCell ref="AV118:AW118"/>
    <mergeCell ref="AO119:AP119"/>
    <mergeCell ref="AO121:AP121"/>
    <mergeCell ref="AQ121:AS121"/>
    <mergeCell ref="AQ113:AS113"/>
    <mergeCell ref="AT113:AU113"/>
    <mergeCell ref="AV113:AW113"/>
    <mergeCell ref="AM110:AN110"/>
    <mergeCell ref="AV110:AW110"/>
    <mergeCell ref="AQ115:AS115"/>
    <mergeCell ref="AT115:AU115"/>
    <mergeCell ref="AV115:AW115"/>
    <mergeCell ref="AM114:AN114"/>
    <mergeCell ref="AO110:AP110"/>
    <mergeCell ref="AO111:AP111"/>
    <mergeCell ref="AO112:AP112"/>
    <mergeCell ref="AQ110:AS110"/>
    <mergeCell ref="AQ111:AS111"/>
    <mergeCell ref="AQ112:AS112"/>
    <mergeCell ref="AT110:AU110"/>
    <mergeCell ref="AT111:AU111"/>
    <mergeCell ref="AT112:AU112"/>
    <mergeCell ref="CV4:CY4"/>
    <mergeCell ref="CW3:CX3"/>
    <mergeCell ref="DA4:DC4"/>
    <mergeCell ref="IL1:IO1"/>
    <mergeCell ref="IL4:IM4"/>
    <mergeCell ref="FC1:GJ1"/>
    <mergeCell ref="GS3:GS4"/>
    <mergeCell ref="IL3:IO3"/>
    <mergeCell ref="FP4:FP5"/>
    <mergeCell ref="FS4:FS5"/>
    <mergeCell ref="IN4:IO4"/>
    <mergeCell ref="FT4:FT5"/>
    <mergeCell ref="GG3:GG5"/>
    <mergeCell ref="HY4:IH4"/>
    <mergeCell ref="GF3:GF5"/>
    <mergeCell ref="IB5:IB8"/>
    <mergeCell ref="GK3:GK4"/>
    <mergeCell ref="HB4:HB8"/>
    <mergeCell ref="HM4:HM8"/>
    <mergeCell ref="HX4:HX8"/>
    <mergeCell ref="HC4:HL4"/>
    <mergeCell ref="HN4:HW4"/>
    <mergeCell ref="GY4:HA4"/>
    <mergeCell ref="DF4:DH4"/>
    <mergeCell ref="BZ3:CA3"/>
    <mergeCell ref="CY3:DA3"/>
    <mergeCell ref="DB3:DC3"/>
    <mergeCell ref="DD3:DE3"/>
    <mergeCell ref="CN4:CN5"/>
    <mergeCell ref="CB3:CC3"/>
    <mergeCell ref="CD3:CE3"/>
    <mergeCell ref="CF3:CG3"/>
    <mergeCell ref="CT110:CT112"/>
    <mergeCell ref="CU110:CV110"/>
    <mergeCell ref="CW110:CX110"/>
    <mergeCell ref="CY110:DA110"/>
    <mergeCell ref="DB110:DC110"/>
    <mergeCell ref="DD110:DE110"/>
    <mergeCell ref="CU112:CV112"/>
    <mergeCell ref="CW112:CX112"/>
    <mergeCell ref="CY112:DA112"/>
    <mergeCell ref="DB112:DC112"/>
    <mergeCell ref="DD112:DE112"/>
    <mergeCell ref="CO4:CO5"/>
    <mergeCell ref="CF110:CG110"/>
    <mergeCell ref="CH110:CI110"/>
    <mergeCell ref="CF112:CG112"/>
    <mergeCell ref="CH112:CI112"/>
    <mergeCell ref="IV121:IZ122"/>
    <mergeCell ref="E112:G112"/>
    <mergeCell ref="B115:C115"/>
    <mergeCell ref="B111:E111"/>
    <mergeCell ref="IV111:IZ112"/>
    <mergeCell ref="AV111:AW111"/>
    <mergeCell ref="AX111:AY111"/>
    <mergeCell ref="AZ111:BA111"/>
    <mergeCell ref="IP113:IU114"/>
    <mergeCell ref="IP115:IU116"/>
    <mergeCell ref="IP117:IU118"/>
    <mergeCell ref="BD118:BE118"/>
    <mergeCell ref="BD119:BE119"/>
    <mergeCell ref="BD120:BE120"/>
    <mergeCell ref="BD121:BE121"/>
    <mergeCell ref="BB111:BC111"/>
    <mergeCell ref="BD111:BE111"/>
    <mergeCell ref="AL110:AL112"/>
    <mergeCell ref="BP110:BP112"/>
    <mergeCell ref="M112:P112"/>
    <mergeCell ref="BB114:BC114"/>
    <mergeCell ref="AM113:AN113"/>
    <mergeCell ref="AX110:AY110"/>
    <mergeCell ref="AO113:AP113"/>
    <mergeCell ref="DF3:DG3"/>
    <mergeCell ref="DR4:DR5"/>
    <mergeCell ref="DH3:DI3"/>
    <mergeCell ref="IV118:IZ118"/>
    <mergeCell ref="IV119:IZ120"/>
    <mergeCell ref="DF110:DG110"/>
    <mergeCell ref="DH110:DI110"/>
    <mergeCell ref="DJ110:DK110"/>
    <mergeCell ref="DH120:DI120"/>
    <mergeCell ref="DJ120:DK120"/>
    <mergeCell ref="DL120:DM120"/>
    <mergeCell ref="FC118:FD118"/>
    <mergeCell ref="FC119:FD119"/>
    <mergeCell ref="FE118:FF118"/>
    <mergeCell ref="FP117:FQ117"/>
    <mergeCell ref="FP113:FQ113"/>
    <mergeCell ref="FR113:FS113"/>
    <mergeCell ref="FP114:FQ114"/>
    <mergeCell ref="FR114:FS114"/>
    <mergeCell ref="FP115:FQ115"/>
    <mergeCell ref="FE113:FF113"/>
    <mergeCell ref="FE114:FF114"/>
    <mergeCell ref="FE115:FF115"/>
    <mergeCell ref="FE116:FF116"/>
    <mergeCell ref="BD110:BE110"/>
    <mergeCell ref="AZ110:BA110"/>
    <mergeCell ref="BB110:BC110"/>
    <mergeCell ref="CU6:CU7"/>
    <mergeCell ref="CT6:CT7"/>
    <mergeCell ref="AN4:AQ4"/>
    <mergeCell ref="BR4:BU4"/>
    <mergeCell ref="BQ4:BQ5"/>
    <mergeCell ref="BQ6:BQ7"/>
    <mergeCell ref="BG4:BG5"/>
    <mergeCell ref="BI4:BI5"/>
    <mergeCell ref="BJ4:BJ5"/>
    <mergeCell ref="BE4:BE5"/>
    <mergeCell ref="BN4:BN5"/>
    <mergeCell ref="BM4:BM5"/>
    <mergeCell ref="BP6:BP7"/>
    <mergeCell ref="AX4:AZ4"/>
    <mergeCell ref="BW4:BY4"/>
    <mergeCell ref="BZ4:BZ5"/>
    <mergeCell ref="CA4:CA5"/>
    <mergeCell ref="CQ4:CQ5"/>
    <mergeCell ref="CT4:CT5"/>
    <mergeCell ref="CF4:CF5"/>
    <mergeCell ref="CH4:CH5"/>
    <mergeCell ref="AQ119:AS119"/>
    <mergeCell ref="AT119:AU119"/>
    <mergeCell ref="BD112:BE112"/>
    <mergeCell ref="BD113:BE113"/>
    <mergeCell ref="BD114:BE114"/>
    <mergeCell ref="BD115:BE115"/>
    <mergeCell ref="BD116:BE116"/>
    <mergeCell ref="BD117:BE117"/>
    <mergeCell ref="AV112:AW112"/>
    <mergeCell ref="AX112:AY112"/>
    <mergeCell ref="AZ112:BA112"/>
    <mergeCell ref="BB112:BC112"/>
    <mergeCell ref="AX113:AY113"/>
    <mergeCell ref="AZ113:BA113"/>
    <mergeCell ref="BB113:BC113"/>
    <mergeCell ref="AX115:AY115"/>
    <mergeCell ref="AZ115:BA115"/>
    <mergeCell ref="BB115:BC115"/>
    <mergeCell ref="AX116:AY116"/>
    <mergeCell ref="AZ116:BA116"/>
    <mergeCell ref="BB116:BC116"/>
    <mergeCell ref="AX117:AY117"/>
    <mergeCell ref="AZ117:BA117"/>
    <mergeCell ref="BB117:BC117"/>
    <mergeCell ref="CF111:CG111"/>
    <mergeCell ref="CH111:CI111"/>
    <mergeCell ref="BD122:BE122"/>
    <mergeCell ref="AX118:AY118"/>
    <mergeCell ref="AZ118:BA118"/>
    <mergeCell ref="BB118:BC118"/>
    <mergeCell ref="AV119:AW119"/>
    <mergeCell ref="AX119:AY119"/>
    <mergeCell ref="AZ119:BA119"/>
    <mergeCell ref="BB119:BC119"/>
    <mergeCell ref="AX114:AY114"/>
    <mergeCell ref="AZ114:BA114"/>
    <mergeCell ref="AX122:AY122"/>
    <mergeCell ref="AZ122:BA122"/>
    <mergeCell ref="BB122:BC122"/>
    <mergeCell ref="CB117:CC117"/>
    <mergeCell ref="CD117:CE117"/>
    <mergeCell ref="CF117:CG117"/>
    <mergeCell ref="CH117:CI117"/>
    <mergeCell ref="BQ118:BR118"/>
    <mergeCell ref="BS118:BT118"/>
    <mergeCell ref="BU118:BW118"/>
    <mergeCell ref="BX118:BY118"/>
    <mergeCell ref="BZ118:CA118"/>
    <mergeCell ref="BQ110:BR110"/>
    <mergeCell ref="BS110:BT110"/>
    <mergeCell ref="BU110:BW110"/>
    <mergeCell ref="BX110:BY110"/>
    <mergeCell ref="BZ110:CA110"/>
    <mergeCell ref="CB110:CC110"/>
    <mergeCell ref="CD110:CE110"/>
    <mergeCell ref="BQ112:BR112"/>
    <mergeCell ref="BS112:BT112"/>
    <mergeCell ref="BU112:BW112"/>
    <mergeCell ref="BX112:BY112"/>
    <mergeCell ref="BZ112:CA112"/>
    <mergeCell ref="CB112:CC112"/>
    <mergeCell ref="CD112:CE112"/>
    <mergeCell ref="BQ111:BR111"/>
    <mergeCell ref="BS111:BT111"/>
    <mergeCell ref="BU111:BW111"/>
    <mergeCell ref="BX111:BY111"/>
    <mergeCell ref="BZ111:CA111"/>
    <mergeCell ref="CB111:CC111"/>
    <mergeCell ref="CD111:CE111"/>
    <mergeCell ref="BQ113:BR113"/>
    <mergeCell ref="BS113:BT113"/>
    <mergeCell ref="BU113:BW113"/>
    <mergeCell ref="BX113:BY113"/>
    <mergeCell ref="BZ113:CA113"/>
    <mergeCell ref="CB113:CC113"/>
    <mergeCell ref="CD113:CE113"/>
    <mergeCell ref="CF113:CG113"/>
    <mergeCell ref="CH113:CI113"/>
    <mergeCell ref="BQ114:BR114"/>
    <mergeCell ref="BS114:BT114"/>
    <mergeCell ref="BU114:BW114"/>
    <mergeCell ref="BX114:BY114"/>
    <mergeCell ref="BZ114:CA114"/>
    <mergeCell ref="CB114:CC114"/>
    <mergeCell ref="CD114:CE114"/>
    <mergeCell ref="CF114:CG114"/>
    <mergeCell ref="CH114:CI114"/>
    <mergeCell ref="H115:I115"/>
    <mergeCell ref="H119:I119"/>
    <mergeCell ref="H117:I117"/>
    <mergeCell ref="B120:E120"/>
    <mergeCell ref="BQ115:BR115"/>
    <mergeCell ref="BQ117:BR117"/>
    <mergeCell ref="BQ119:BR119"/>
    <mergeCell ref="BQ121:BR121"/>
    <mergeCell ref="J115:L115"/>
    <mergeCell ref="M115:P115"/>
    <mergeCell ref="M116:P116"/>
    <mergeCell ref="M117:P117"/>
    <mergeCell ref="M118:P118"/>
    <mergeCell ref="M119:P119"/>
    <mergeCell ref="M120:P120"/>
    <mergeCell ref="M121:P121"/>
    <mergeCell ref="Q115:R115"/>
    <mergeCell ref="Q116:R116"/>
    <mergeCell ref="Q117:R117"/>
    <mergeCell ref="Q118:R118"/>
    <mergeCell ref="Q119:R119"/>
    <mergeCell ref="AM115:AN115"/>
    <mergeCell ref="AM116:AN116"/>
    <mergeCell ref="AO115:AP115"/>
    <mergeCell ref="X111:AK111"/>
    <mergeCell ref="AG117:AK117"/>
    <mergeCell ref="AG113:AK113"/>
    <mergeCell ref="X110:AK110"/>
    <mergeCell ref="J113:L113"/>
    <mergeCell ref="J114:L114"/>
    <mergeCell ref="J122:L122"/>
    <mergeCell ref="M113:P113"/>
    <mergeCell ref="M114:P114"/>
    <mergeCell ref="M122:P122"/>
    <mergeCell ref="Q112:R112"/>
    <mergeCell ref="Q113:R113"/>
    <mergeCell ref="Q114:R114"/>
    <mergeCell ref="Q120:R120"/>
    <mergeCell ref="Q121:R121"/>
    <mergeCell ref="Q122:R122"/>
    <mergeCell ref="J112:L112"/>
    <mergeCell ref="X112:Z112"/>
    <mergeCell ref="AA112:AD112"/>
    <mergeCell ref="AE112:AF112"/>
    <mergeCell ref="X113:Z113"/>
    <mergeCell ref="AA113:AD113"/>
    <mergeCell ref="AE113:AF113"/>
    <mergeCell ref="X114:Z114"/>
    <mergeCell ref="BI3:BK3"/>
    <mergeCell ref="BK4:BK5"/>
    <mergeCell ref="S117:V117"/>
    <mergeCell ref="AK4:AK5"/>
    <mergeCell ref="AJ4:AJ5"/>
    <mergeCell ref="B4:B5"/>
    <mergeCell ref="AL4:AL5"/>
    <mergeCell ref="H113:I113"/>
    <mergeCell ref="S113:V113"/>
    <mergeCell ref="H111:I111"/>
    <mergeCell ref="H112:I112"/>
    <mergeCell ref="H4:H5"/>
    <mergeCell ref="U4:U5"/>
    <mergeCell ref="V4:V5"/>
    <mergeCell ref="X3:AK3"/>
    <mergeCell ref="AM111:AN111"/>
    <mergeCell ref="AM112:AN112"/>
    <mergeCell ref="AA114:AD114"/>
    <mergeCell ref="AE114:AF114"/>
    <mergeCell ref="X115:Z115"/>
    <mergeCell ref="AA115:AD115"/>
    <mergeCell ref="AE115:AF115"/>
    <mergeCell ref="X116:Z116"/>
    <mergeCell ref="AA116:AD116"/>
    <mergeCell ref="BS3:BT3"/>
    <mergeCell ref="BU3:BW3"/>
    <mergeCell ref="BX3:BY3"/>
    <mergeCell ref="AV3:AW3"/>
    <mergeCell ref="CJ3:CK3"/>
    <mergeCell ref="CM3:CO3"/>
    <mergeCell ref="CQ3:CS3"/>
    <mergeCell ref="CI4:CI5"/>
    <mergeCell ref="CJ4:CJ5"/>
    <mergeCell ref="CK4:CK5"/>
    <mergeCell ref="BD3:BE3"/>
    <mergeCell ref="BP4:BP5"/>
    <mergeCell ref="CS4:CS5"/>
    <mergeCell ref="CR4:CR5"/>
    <mergeCell ref="AZ3:BA3"/>
    <mergeCell ref="BB3:BC3"/>
    <mergeCell ref="BC4:BC5"/>
    <mergeCell ref="BF4:BF5"/>
    <mergeCell ref="BQ3:BR3"/>
    <mergeCell ref="CH3:CI3"/>
    <mergeCell ref="CP4:CP5"/>
    <mergeCell ref="CG4:CG5"/>
    <mergeCell ref="CB4:CD4"/>
    <mergeCell ref="CM4:CM5"/>
    <mergeCell ref="CT1:DX1"/>
    <mergeCell ref="BP1:CS1"/>
    <mergeCell ref="A4:A5"/>
    <mergeCell ref="P4:P5"/>
    <mergeCell ref="Q4:Q5"/>
    <mergeCell ref="W4:W5"/>
    <mergeCell ref="D4:D5"/>
    <mergeCell ref="F4:F5"/>
    <mergeCell ref="AO3:AP3"/>
    <mergeCell ref="AQ3:AS3"/>
    <mergeCell ref="AT3:AU3"/>
    <mergeCell ref="AS4:AU4"/>
    <mergeCell ref="AE4:AE5"/>
    <mergeCell ref="AG4:AG5"/>
    <mergeCell ref="X4:AA4"/>
    <mergeCell ref="I4:I5"/>
    <mergeCell ref="O4:O5"/>
    <mergeCell ref="AC4:AC5"/>
    <mergeCell ref="CU4:CU5"/>
    <mergeCell ref="DE4:DE5"/>
    <mergeCell ref="DD4:DD5"/>
    <mergeCell ref="DI4:DI5"/>
    <mergeCell ref="X1:AK1"/>
    <mergeCell ref="CE4:CE5"/>
    <mergeCell ref="IN5:IN8"/>
    <mergeCell ref="FR112:FS112"/>
    <mergeCell ref="FE112:FF112"/>
    <mergeCell ref="AL1:BO1"/>
    <mergeCell ref="BL4:BL5"/>
    <mergeCell ref="AX3:AY3"/>
    <mergeCell ref="GV4:GX4"/>
    <mergeCell ref="FI4:FI5"/>
    <mergeCell ref="FO4:FO5"/>
    <mergeCell ref="FY3:GC5"/>
    <mergeCell ref="FP3:FX3"/>
    <mergeCell ref="GP3:GP4"/>
    <mergeCell ref="GQ3:GQ4"/>
    <mergeCell ref="GR3:GR4"/>
    <mergeCell ref="GV1:IJ3"/>
    <mergeCell ref="GS5:GT5"/>
    <mergeCell ref="GK1:GT1"/>
    <mergeCell ref="GT3:GT4"/>
    <mergeCell ref="GM3:GM4"/>
    <mergeCell ref="GN3:GN4"/>
    <mergeCell ref="GO3:GO4"/>
    <mergeCell ref="GD3:GD5"/>
    <mergeCell ref="GH3:GH5"/>
    <mergeCell ref="ID5:ID8"/>
    <mergeCell ref="FC120:FD120"/>
    <mergeCell ref="FC121:FD121"/>
    <mergeCell ref="FC122:FD122"/>
    <mergeCell ref="FE119:FF119"/>
    <mergeCell ref="H114:I114"/>
    <mergeCell ref="A1:W1"/>
    <mergeCell ref="A3:E3"/>
    <mergeCell ref="G4:G5"/>
    <mergeCell ref="C4:C5"/>
    <mergeCell ref="J3:W3"/>
    <mergeCell ref="F3:G3"/>
    <mergeCell ref="E4:E5"/>
    <mergeCell ref="R4:R5"/>
    <mergeCell ref="J110:W110"/>
    <mergeCell ref="B110:G110"/>
    <mergeCell ref="J111:W111"/>
    <mergeCell ref="A6:G8"/>
    <mergeCell ref="H6:I6"/>
    <mergeCell ref="H7:I7"/>
    <mergeCell ref="H8:I8"/>
    <mergeCell ref="H110:I110"/>
    <mergeCell ref="T4:T5"/>
    <mergeCell ref="A109:IZ109"/>
    <mergeCell ref="IH5:IH8"/>
    <mergeCell ref="FE122:FF122"/>
    <mergeCell ref="FP118:FQ118"/>
    <mergeCell ref="FP119:FQ119"/>
    <mergeCell ref="FP120:FQ120"/>
    <mergeCell ref="FP121:FQ121"/>
    <mergeCell ref="FP122:FQ122"/>
    <mergeCell ref="FR122:FS122"/>
    <mergeCell ref="AM3:AN3"/>
    <mergeCell ref="CU3:CV3"/>
    <mergeCell ref="DK4:DK5"/>
    <mergeCell ref="BM3:BO3"/>
    <mergeCell ref="BF3:BG3"/>
    <mergeCell ref="FM4:FM5"/>
    <mergeCell ref="FP111:FX111"/>
    <mergeCell ref="FV117:FX117"/>
    <mergeCell ref="FT117:FU117"/>
    <mergeCell ref="FJ117:FO117"/>
    <mergeCell ref="FE117:FF117"/>
    <mergeCell ref="FN4:FN5"/>
    <mergeCell ref="FW4:FW5"/>
    <mergeCell ref="FT113:FU113"/>
    <mergeCell ref="FU4:FU5"/>
    <mergeCell ref="FV4:FV5"/>
    <mergeCell ref="CB115:CC115"/>
    <mergeCell ref="IF5:IF8"/>
    <mergeCell ref="IG5:IG8"/>
    <mergeCell ref="IO5:IO8"/>
    <mergeCell ref="IR6:IR8"/>
    <mergeCell ref="GV5:GV8"/>
    <mergeCell ref="FE120:FF120"/>
    <mergeCell ref="FE121:FF121"/>
    <mergeCell ref="FY110:GJ122"/>
    <mergeCell ref="GJ4:GJ6"/>
    <mergeCell ref="GE3:GE5"/>
    <mergeCell ref="FC3:FO3"/>
    <mergeCell ref="FJ4:FJ5"/>
    <mergeCell ref="FG4:FG5"/>
    <mergeCell ref="FK4:FK5"/>
    <mergeCell ref="GQ5:GR5"/>
    <mergeCell ref="GW5:GW8"/>
    <mergeCell ref="GX5:GX8"/>
    <mergeCell ref="GY5:GY8"/>
    <mergeCell ref="GZ5:GZ8"/>
    <mergeCell ref="GU3:GU4"/>
    <mergeCell ref="HS5:HS8"/>
    <mergeCell ref="HT5:HT8"/>
    <mergeCell ref="HV5:HV8"/>
    <mergeCell ref="IC5:IC8"/>
    <mergeCell ref="IP119:IU120"/>
    <mergeCell ref="IP121:IU122"/>
    <mergeCell ref="GK110:IO122"/>
    <mergeCell ref="IP3:IU3"/>
    <mergeCell ref="IP4:IP8"/>
    <mergeCell ref="II5:II8"/>
    <mergeCell ref="IJ5:IJ8"/>
    <mergeCell ref="IK5:IK8"/>
    <mergeCell ref="IP111:IU112"/>
    <mergeCell ref="HR5:HR8"/>
    <mergeCell ref="HW5:HW8"/>
    <mergeCell ref="HY5:HY8"/>
    <mergeCell ref="HZ5:HZ8"/>
    <mergeCell ref="IA5:IA8"/>
    <mergeCell ref="IL5:IL8"/>
    <mergeCell ref="IM5:IM8"/>
    <mergeCell ref="HG5:HG8"/>
    <mergeCell ref="HH5:HH8"/>
    <mergeCell ref="HI5:HI8"/>
    <mergeCell ref="HJ5:HJ8"/>
    <mergeCell ref="HK5:HK8"/>
    <mergeCell ref="HU5:HU8"/>
    <mergeCell ref="IE5:IE8"/>
    <mergeCell ref="GM5:GN5"/>
    <mergeCell ref="DU3:DW3"/>
    <mergeCell ref="DL110:DM110"/>
    <mergeCell ref="DL111:DM111"/>
    <mergeCell ref="DJ112:DK112"/>
    <mergeCell ref="DL112:DM112"/>
    <mergeCell ref="GI3:GI5"/>
    <mergeCell ref="FR4:FR5"/>
    <mergeCell ref="FX4:FX5"/>
    <mergeCell ref="FQ4:FQ5"/>
    <mergeCell ref="DL3:DM3"/>
    <mergeCell ref="DN3:DO3"/>
    <mergeCell ref="DJ3:DK3"/>
    <mergeCell ref="DQ4:DQ5"/>
    <mergeCell ref="FC4:FF4"/>
    <mergeCell ref="DU4:DU5"/>
    <mergeCell ref="FH4:FH5"/>
    <mergeCell ref="DX4:DX5"/>
    <mergeCell ref="DT110:DW110"/>
    <mergeCell ref="DL4:DL5"/>
    <mergeCell ref="DN4:DN5"/>
    <mergeCell ref="DO4:DO5"/>
    <mergeCell ref="DY4:DY5"/>
    <mergeCell ref="DZ4:DZ5"/>
    <mergeCell ref="EA4:ED4"/>
    <mergeCell ref="J4:M4"/>
    <mergeCell ref="S4:S5"/>
    <mergeCell ref="BA4:BA5"/>
    <mergeCell ref="AW4:AW5"/>
    <mergeCell ref="AV4:AV5"/>
    <mergeCell ref="BB4:BB5"/>
    <mergeCell ref="BO4:BO5"/>
    <mergeCell ref="AF4:AF5"/>
    <mergeCell ref="AL6:AL7"/>
    <mergeCell ref="AI4:AI5"/>
    <mergeCell ref="AD4:AD5"/>
    <mergeCell ref="AH4:AH5"/>
    <mergeCell ref="BD4:BD5"/>
    <mergeCell ref="AM4:AM5"/>
    <mergeCell ref="AM6:AM7"/>
    <mergeCell ref="BH4:BH5"/>
    <mergeCell ref="N4:N5"/>
    <mergeCell ref="AB4:AB5"/>
    <mergeCell ref="AR4:AR5"/>
    <mergeCell ref="IV3:IZ3"/>
    <mergeCell ref="IP1:IZ1"/>
    <mergeCell ref="IU6:IU8"/>
    <mergeCell ref="IV4:IV8"/>
    <mergeCell ref="IW4:IW8"/>
    <mergeCell ref="IX4:IX8"/>
    <mergeCell ref="IY4:IY8"/>
    <mergeCell ref="IS4:IS5"/>
    <mergeCell ref="IR4:IR5"/>
    <mergeCell ref="IQ4:IQ5"/>
    <mergeCell ref="IS6:IS8"/>
    <mergeCell ref="DY110:EP122"/>
    <mergeCell ref="CL4:CL5"/>
    <mergeCell ref="DP4:DP5"/>
    <mergeCell ref="KH6:KH9"/>
    <mergeCell ref="JY6:JY9"/>
    <mergeCell ref="JZ6:JZ9"/>
    <mergeCell ref="KA6:KA9"/>
    <mergeCell ref="KB6:KB9"/>
    <mergeCell ref="KC6:KC9"/>
    <mergeCell ref="KD6:KD9"/>
    <mergeCell ref="KE6:KE9"/>
    <mergeCell ref="KF6:KF9"/>
    <mergeCell ref="KG6:KG9"/>
    <mergeCell ref="GO5:GP5"/>
    <mergeCell ref="GK5:GL5"/>
    <mergeCell ref="DW4:DW5"/>
    <mergeCell ref="DV4:DV5"/>
    <mergeCell ref="DT4:DT5"/>
    <mergeCell ref="DJ4:DJ5"/>
    <mergeCell ref="DM4:DM5"/>
    <mergeCell ref="FL4:FL5"/>
    <mergeCell ref="DS4:DS5"/>
    <mergeCell ref="GL3:GL4"/>
    <mergeCell ref="DQ3:DS3"/>
  </mergeCells>
  <phoneticPr fontId="3" type="noConversion"/>
  <conditionalFormatting sqref="E9:E108">
    <cfRule type="containsText" dxfId="2029" priority="1188" stopIfTrue="1" operator="containsText" text="nso">
      <formula>NOT(ISERROR(SEARCH("nso",E9)))</formula>
    </cfRule>
  </conditionalFormatting>
  <conditionalFormatting sqref="H6:H8">
    <cfRule type="cellIs" dxfId="2028" priority="862" stopIfTrue="1" operator="equal">
      <formula>0</formula>
    </cfRule>
    <cfRule type="containsText" dxfId="2027" priority="859" stopIfTrue="1" operator="containsText" text="ml">
      <formula>NOT(ISERROR(SEARCH("ml",H6)))</formula>
    </cfRule>
    <cfRule type="containsText" dxfId="2026" priority="861" stopIfTrue="1" operator="containsText" text="na">
      <formula>NOT(ISERROR(SEARCH("na",H6)))</formula>
    </cfRule>
  </conditionalFormatting>
  <conditionalFormatting sqref="J113:J121">
    <cfRule type="cellIs" dxfId="2025" priority="292" stopIfTrue="1" operator="equal">
      <formula>0</formula>
    </cfRule>
    <cfRule type="containsText" dxfId="2024" priority="291" stopIfTrue="1" operator="containsText" text="ml">
      <formula>NOT(ISERROR(SEARCH("ml",J113)))</formula>
    </cfRule>
  </conditionalFormatting>
  <conditionalFormatting sqref="M112:N121">
    <cfRule type="cellIs" dxfId="2023" priority="288" stopIfTrue="1" operator="equal">
      <formula>0</formula>
    </cfRule>
    <cfRule type="containsText" dxfId="2022" priority="287" stopIfTrue="1" operator="containsText" text="ml">
      <formula>NOT(ISERROR(SEARCH("ml",M112)))</formula>
    </cfRule>
  </conditionalFormatting>
  <conditionalFormatting sqref="N4">
    <cfRule type="containsText" dxfId="2021" priority="143" stopIfTrue="1" operator="containsText" text="na">
      <formula>NOT(ISERROR(SEARCH("na",N4)))</formula>
    </cfRule>
  </conditionalFormatting>
  <conditionalFormatting sqref="Q112:Q122">
    <cfRule type="cellIs" dxfId="2020" priority="286" stopIfTrue="1" operator="equal">
      <formula>0</formula>
    </cfRule>
    <cfRule type="containsText" dxfId="2019" priority="285" stopIfTrue="1" operator="containsText" text="ml">
      <formula>NOT(ISERROR(SEARCH("ml",Q112)))</formula>
    </cfRule>
  </conditionalFormatting>
  <conditionalFormatting sqref="R6:R8">
    <cfRule type="cellIs" dxfId="2018" priority="1177" stopIfTrue="1" operator="between">
      <formula>1</formula>
      <formula>71</formula>
    </cfRule>
  </conditionalFormatting>
  <conditionalFormatting sqref="X113:X121">
    <cfRule type="cellIs" dxfId="2017" priority="282" stopIfTrue="1" operator="equal">
      <formula>0</formula>
    </cfRule>
    <cfRule type="containsText" dxfId="2016" priority="281" stopIfTrue="1" operator="containsText" text="ml">
      <formula>NOT(ISERROR(SEARCH("ml",X113)))</formula>
    </cfRule>
  </conditionalFormatting>
  <conditionalFormatting sqref="X6:Z8">
    <cfRule type="cellIs" dxfId="2015" priority="572" stopIfTrue="1" operator="equal">
      <formula>0</formula>
    </cfRule>
  </conditionalFormatting>
  <conditionalFormatting sqref="X6:AB8">
    <cfRule type="containsText" dxfId="2014" priority="124" stopIfTrue="1" operator="containsText" text="ml">
      <formula>NOT(ISERROR(SEARCH("ml",X6)))</formula>
    </cfRule>
    <cfRule type="containsText" dxfId="2013" priority="125" stopIfTrue="1" operator="containsText" text="na">
      <formula>NOT(ISERROR(SEARCH("na",X6)))</formula>
    </cfRule>
  </conditionalFormatting>
  <conditionalFormatting sqref="AA6:AB8 DN110:DY110 EQ110:GI111 DN111:DX111 DN113:DX113 EQ113:FC113 BS123:FX124">
    <cfRule type="cellIs" dxfId="2012" priority="126" stopIfTrue="1" operator="equal">
      <formula>0</formula>
    </cfRule>
  </conditionalFormatting>
  <conditionalFormatting sqref="AA112:AB121">
    <cfRule type="cellIs" dxfId="2011" priority="280" stopIfTrue="1" operator="equal">
      <formula>0</formula>
    </cfRule>
    <cfRule type="containsText" dxfId="2010" priority="279" stopIfTrue="1" operator="containsText" text="ml">
      <formula>NOT(ISERROR(SEARCH("ml",AA112)))</formula>
    </cfRule>
  </conditionalFormatting>
  <conditionalFormatting sqref="AB4">
    <cfRule type="containsText" dxfId="2009" priority="139" stopIfTrue="1" operator="containsText" text="na">
      <formula>NOT(ISERROR(SEARCH("na",AB4)))</formula>
    </cfRule>
  </conditionalFormatting>
  <conditionalFormatting sqref="AC6:AF8">
    <cfRule type="containsText" dxfId="2008" priority="570" stopIfTrue="1" operator="containsText" text="na">
      <formula>NOT(ISERROR(SEARCH("na",AC6)))</formula>
    </cfRule>
    <cfRule type="containsText" dxfId="2007" priority="568" stopIfTrue="1" operator="containsText" text="ml">
      <formula>NOT(ISERROR(SEARCH("ml",AC6)))</formula>
    </cfRule>
    <cfRule type="cellIs" dxfId="2006" priority="571" stopIfTrue="1" operator="equal">
      <formula>0</formula>
    </cfRule>
  </conditionalFormatting>
  <conditionalFormatting sqref="AE112:AE122">
    <cfRule type="cellIs" dxfId="2005" priority="278" stopIfTrue="1" operator="equal">
      <formula>0</formula>
    </cfRule>
    <cfRule type="containsText" dxfId="2004" priority="277" stopIfTrue="1" operator="containsText" text="ml">
      <formula>NOT(ISERROR(SEARCH("ml",AE112)))</formula>
    </cfRule>
  </conditionalFormatting>
  <conditionalFormatting sqref="AF6:AF8">
    <cfRule type="cellIs" dxfId="2003" priority="567" stopIfTrue="1" operator="between">
      <formula>1</formula>
      <formula>71</formula>
    </cfRule>
  </conditionalFormatting>
  <conditionalFormatting sqref="AH6:AH108">
    <cfRule type="cellIs" dxfId="2002" priority="585" stopIfTrue="1" operator="equal">
      <formula>0</formula>
    </cfRule>
    <cfRule type="containsText" dxfId="2001" priority="582" stopIfTrue="1" operator="containsText" text="ml">
      <formula>NOT(ISERROR(SEARCH("ml",AH6)))</formula>
    </cfRule>
    <cfRule type="containsText" dxfId="2000" priority="584" stopIfTrue="1" operator="containsText" text="na">
      <formula>NOT(ISERROR(SEARCH("na",AH6)))</formula>
    </cfRule>
  </conditionalFormatting>
  <conditionalFormatting sqref="AJ9:AJ108">
    <cfRule type="cellIs" dxfId="1999" priority="175" stopIfTrue="1" operator="equal">
      <formula>0</formula>
    </cfRule>
    <cfRule type="containsText" dxfId="1998" priority="172" stopIfTrue="1" operator="containsText" text="ml">
      <formula>NOT(ISERROR(SEARCH("ml",AJ9)))</formula>
    </cfRule>
    <cfRule type="containsText" dxfId="1997" priority="174" stopIfTrue="1" operator="containsText" text="na">
      <formula>NOT(ISERROR(SEARCH("na",AJ9)))</formula>
    </cfRule>
  </conditionalFormatting>
  <conditionalFormatting sqref="AL6">
    <cfRule type="cellIs" dxfId="1996" priority="194" stopIfTrue="1" operator="equal">
      <formula>0</formula>
    </cfRule>
    <cfRule type="containsText" dxfId="1995" priority="193" stopIfTrue="1" operator="containsText" text="na">
      <formula>NOT(ISERROR(SEARCH("na",AL6)))</formula>
    </cfRule>
  </conditionalFormatting>
  <conditionalFormatting sqref="AL4:AM4 FC4:GI7">
    <cfRule type="containsText" dxfId="1994" priority="981" stopIfTrue="1" operator="containsText" text="ml">
      <formula>NOT(ISERROR(SEARCH("ml",AL4)))</formula>
    </cfRule>
  </conditionalFormatting>
  <conditionalFormatting sqref="AL6:AQ6 AS6:AU6">
    <cfRule type="containsText" dxfId="1993" priority="191" stopIfTrue="1" operator="containsText" text="ml">
      <formula>NOT(ISERROR(SEARCH("ml",AL6)))</formula>
    </cfRule>
  </conditionalFormatting>
  <conditionalFormatting sqref="AM3:AM4">
    <cfRule type="cellIs" dxfId="1992" priority="982" stopIfTrue="1" operator="equal">
      <formula>0</formula>
    </cfRule>
  </conditionalFormatting>
  <conditionalFormatting sqref="AM114:AM117">
    <cfRule type="cellIs" dxfId="1991" priority="468" stopIfTrue="1" operator="equal">
      <formula>0</formula>
    </cfRule>
  </conditionalFormatting>
  <conditionalFormatting sqref="AN7:AP8">
    <cfRule type="cellIs" dxfId="1990" priority="878" stopIfTrue="1" operator="equal">
      <formula>0</formula>
    </cfRule>
  </conditionalFormatting>
  <conditionalFormatting sqref="AN4:AQ5 AS4:BF5">
    <cfRule type="cellIs" dxfId="1989" priority="796" stopIfTrue="1" operator="equal">
      <formula>0</formula>
    </cfRule>
  </conditionalFormatting>
  <conditionalFormatting sqref="AN6:AQ6">
    <cfRule type="cellIs" dxfId="1988" priority="882" stopIfTrue="1" operator="equal">
      <formula>0</formula>
    </cfRule>
  </conditionalFormatting>
  <conditionalFormatting sqref="AN6:AQ8">
    <cfRule type="containsText" dxfId="1987" priority="876" stopIfTrue="1" operator="containsText" text="na">
      <formula>NOT(ISERROR(SEARCH("na",AN6)))</formula>
    </cfRule>
  </conditionalFormatting>
  <conditionalFormatting sqref="AN7:AQ8">
    <cfRule type="containsText" dxfId="1986" priority="874" stopIfTrue="1" operator="containsText" text="ml">
      <formula>NOT(ISERROR(SEARCH("ml",AN7)))</formula>
    </cfRule>
  </conditionalFormatting>
  <conditionalFormatting sqref="AO112 AQ112:AR112 AT112">
    <cfRule type="containsText" dxfId="1985" priority="466" stopIfTrue="1" operator="containsText" text="ml">
      <formula>NOT(ISERROR(SEARCH("ml",AO112)))</formula>
    </cfRule>
  </conditionalFormatting>
  <conditionalFormatting sqref="AO112:AO113 AQ112:AR113 AT112:AT113">
    <cfRule type="cellIs" dxfId="1984" priority="467" stopIfTrue="1" operator="equal">
      <formula>0</formula>
    </cfRule>
  </conditionalFormatting>
  <conditionalFormatting sqref="AO114:AO122">
    <cfRule type="cellIs" dxfId="1983" priority="462" stopIfTrue="1" operator="equal">
      <formula>0</formula>
    </cfRule>
  </conditionalFormatting>
  <conditionalFormatting sqref="AO118:AO119 AQ118:AR119 AT118:AT119 AV118:AV119 AX118:AX119 AZ118:AZ119 BB118:BB119">
    <cfRule type="containsText" dxfId="1982" priority="405" stopIfTrue="1" operator="containsText" text="ml">
      <formula>NOT(ISERROR(SEARCH("ml",AO118)))</formula>
    </cfRule>
  </conditionalFormatting>
  <conditionalFormatting sqref="AO122">
    <cfRule type="containsText" dxfId="1981" priority="461" stopIfTrue="1" operator="containsText" text="ml">
      <formula>NOT(ISERROR(SEARCH("ml",AO122)))</formula>
    </cfRule>
  </conditionalFormatting>
  <conditionalFormatting sqref="AQ7:AQ8">
    <cfRule type="cellIs" dxfId="1980" priority="877" stopIfTrue="1" operator="equal">
      <formula>0</formula>
    </cfRule>
  </conditionalFormatting>
  <conditionalFormatting sqref="AQ114:AR119 AT114:AT119">
    <cfRule type="cellIs" dxfId="1979" priority="465" stopIfTrue="1" operator="equal">
      <formula>0</formula>
    </cfRule>
  </conditionalFormatting>
  <conditionalFormatting sqref="AQ120:AR120 AT120">
    <cfRule type="cellIs" dxfId="1978" priority="402" stopIfTrue="1" operator="equal">
      <formula>0</formula>
    </cfRule>
  </conditionalFormatting>
  <conditionalFormatting sqref="AQ121:AR122">
    <cfRule type="cellIs" dxfId="1977" priority="436" stopIfTrue="1" operator="equal">
      <formula>0</formula>
    </cfRule>
  </conditionalFormatting>
  <conditionalFormatting sqref="AQ122:AR122">
    <cfRule type="containsText" dxfId="1976" priority="435" stopIfTrue="1" operator="containsText" text="ml">
      <formula>NOT(ISERROR(SEARCH("ml",AQ122)))</formula>
    </cfRule>
  </conditionalFormatting>
  <conditionalFormatting sqref="AS4:BF5 AN4:AQ5">
    <cfRule type="containsText" dxfId="1975" priority="795" stopIfTrue="1" operator="containsText" text="ml">
      <formula>NOT(ISERROR(SEARCH("ml",AN4)))</formula>
    </cfRule>
  </conditionalFormatting>
  <conditionalFormatting sqref="AT121:AT124">
    <cfRule type="cellIs" dxfId="1974" priority="434" stopIfTrue="1" operator="equal">
      <formula>0</formula>
    </cfRule>
  </conditionalFormatting>
  <conditionalFormatting sqref="AT122">
    <cfRule type="containsText" dxfId="1973" priority="433" stopIfTrue="1" operator="containsText" text="ml">
      <formula>NOT(ISERROR(SEARCH("ml",AT122)))</formula>
    </cfRule>
  </conditionalFormatting>
  <conditionalFormatting sqref="AV3 AX3 AZ3 BB3">
    <cfRule type="cellIs" dxfId="1972" priority="983" stopIfTrue="1" operator="equal">
      <formula>0</formula>
    </cfRule>
  </conditionalFormatting>
  <conditionalFormatting sqref="AV112 AX112 AZ112 BB112">
    <cfRule type="containsText" dxfId="1971" priority="443" stopIfTrue="1" operator="containsText" text="ml">
      <formula>NOT(ISERROR(SEARCH("ml",AV112)))</formula>
    </cfRule>
  </conditionalFormatting>
  <conditionalFormatting sqref="AV112:AV119 AX112:AX119 BB112:BB119 AZ112:AZ121">
    <cfRule type="cellIs" dxfId="1970" priority="444" stopIfTrue="1" operator="equal">
      <formula>0</formula>
    </cfRule>
  </conditionalFormatting>
  <conditionalFormatting sqref="AV120 AX120">
    <cfRule type="cellIs" dxfId="1969" priority="401" stopIfTrue="1" operator="equal">
      <formula>0</formula>
    </cfRule>
  </conditionalFormatting>
  <conditionalFormatting sqref="AV121:AV122">
    <cfRule type="cellIs" dxfId="1968" priority="432" stopIfTrue="1" operator="equal">
      <formula>0</formula>
    </cfRule>
  </conditionalFormatting>
  <conditionalFormatting sqref="AV122">
    <cfRule type="containsText" dxfId="1967" priority="431" stopIfTrue="1" operator="containsText" text="ml">
      <formula>NOT(ISERROR(SEARCH("ml",AV122)))</formula>
    </cfRule>
  </conditionalFormatting>
  <conditionalFormatting sqref="AV6:AW108">
    <cfRule type="containsText" dxfId="1966" priority="123" stopIfTrue="1" operator="containsText" text="ml">
      <formula>NOT(ISERROR(SEARCH("ml",AV6)))</formula>
    </cfRule>
  </conditionalFormatting>
  <conditionalFormatting sqref="AX110">
    <cfRule type="cellIs" dxfId="1965" priority="485" stopIfTrue="1" operator="equal">
      <formula>0</formula>
    </cfRule>
  </conditionalFormatting>
  <conditionalFormatting sqref="AX121:AX122">
    <cfRule type="cellIs" dxfId="1964" priority="430" stopIfTrue="1" operator="equal">
      <formula>0</formula>
    </cfRule>
  </conditionalFormatting>
  <conditionalFormatting sqref="AX122">
    <cfRule type="containsText" dxfId="1963" priority="429" stopIfTrue="1" operator="containsText" text="ml">
      <formula>NOT(ISERROR(SEARCH("ml",AX122)))</formula>
    </cfRule>
  </conditionalFormatting>
  <conditionalFormatting sqref="AX7:AZ8">
    <cfRule type="cellIs" dxfId="1962" priority="831" stopIfTrue="1" operator="equal">
      <formula>0</formula>
    </cfRule>
    <cfRule type="containsText" dxfId="1961" priority="828" stopIfTrue="1" operator="containsText" text="ml">
      <formula>NOT(ISERROR(SEARCH("ml",AX7)))</formula>
    </cfRule>
  </conditionalFormatting>
  <conditionalFormatting sqref="AY7:AZ8">
    <cfRule type="containsText" dxfId="1960" priority="830" stopIfTrue="1" operator="containsText" text="na">
      <formula>NOT(ISERROR(SEARCH("na",AY7)))</formula>
    </cfRule>
  </conditionalFormatting>
  <conditionalFormatting sqref="AZ110">
    <cfRule type="cellIs" dxfId="1959" priority="484" stopIfTrue="1" operator="equal">
      <formula>0</formula>
    </cfRule>
  </conditionalFormatting>
  <conditionalFormatting sqref="AZ122">
    <cfRule type="containsText" dxfId="1958" priority="427" stopIfTrue="1" operator="containsText" text="ml">
      <formula>NOT(ISERROR(SEARCH("ml",AZ122)))</formula>
    </cfRule>
  </conditionalFormatting>
  <conditionalFormatting sqref="AZ122:AZ124">
    <cfRule type="cellIs" dxfId="1957" priority="428" stopIfTrue="1" operator="equal">
      <formula>0</formula>
    </cfRule>
  </conditionalFormatting>
  <conditionalFormatting sqref="BA6:BA8">
    <cfRule type="cellIs" dxfId="1956" priority="823" stopIfTrue="1" operator="between">
      <formula>1</formula>
      <formula>53</formula>
    </cfRule>
  </conditionalFormatting>
  <conditionalFormatting sqref="BA8">
    <cfRule type="cellIs" dxfId="1955" priority="827" stopIfTrue="1" operator="equal">
      <formula>0</formula>
    </cfRule>
    <cfRule type="containsText" dxfId="1954" priority="824" stopIfTrue="1" operator="containsText" text="ml">
      <formula>NOT(ISERROR(SEARCH("ml",BA8)))</formula>
    </cfRule>
    <cfRule type="containsText" dxfId="1953" priority="826" stopIfTrue="1" operator="containsText" text="na">
      <formula>NOT(ISERROR(SEARCH("na",BA8)))</formula>
    </cfRule>
  </conditionalFormatting>
  <conditionalFormatting sqref="BB110">
    <cfRule type="cellIs" dxfId="1952" priority="483" stopIfTrue="1" operator="equal">
      <formula>0</formula>
    </cfRule>
  </conditionalFormatting>
  <conditionalFormatting sqref="BB120">
    <cfRule type="cellIs" dxfId="1951" priority="403" stopIfTrue="1" operator="equal">
      <formula>0</formula>
    </cfRule>
  </conditionalFormatting>
  <conditionalFormatting sqref="BB121:BB122">
    <cfRule type="cellIs" dxfId="1950" priority="426" stopIfTrue="1" operator="equal">
      <formula>0</formula>
    </cfRule>
  </conditionalFormatting>
  <conditionalFormatting sqref="BB122">
    <cfRule type="containsText" dxfId="1949" priority="425" stopIfTrue="1" operator="containsText" text="ml">
      <formula>NOT(ISERROR(SEARCH("ml",BB122)))</formula>
    </cfRule>
  </conditionalFormatting>
  <conditionalFormatting sqref="BB8:BC8">
    <cfRule type="cellIs" dxfId="1948" priority="813" stopIfTrue="1" operator="equal">
      <formula>0</formula>
    </cfRule>
    <cfRule type="containsText" dxfId="1947" priority="810" stopIfTrue="1" operator="containsText" text="ml">
      <formula>NOT(ISERROR(SEARCH("ml",BB8)))</formula>
    </cfRule>
    <cfRule type="containsText" dxfId="1946" priority="812" stopIfTrue="1" operator="containsText" text="na">
      <formula>NOT(ISERROR(SEARCH("na",BB8)))</formula>
    </cfRule>
  </conditionalFormatting>
  <conditionalFormatting sqref="BC6:BC8">
    <cfRule type="cellIs" dxfId="1945" priority="809" stopIfTrue="1" operator="between">
      <formula>1</formula>
      <formula>71</formula>
    </cfRule>
  </conditionalFormatting>
  <conditionalFormatting sqref="BC7">
    <cfRule type="cellIs" dxfId="1944" priority="818" stopIfTrue="1" operator="equal">
      <formula>0</formula>
    </cfRule>
    <cfRule type="containsText" dxfId="1943" priority="815" stopIfTrue="1" operator="containsText" text="ml">
      <formula>NOT(ISERROR(SEARCH("ml",BC7)))</formula>
    </cfRule>
    <cfRule type="containsText" dxfId="1942" priority="817" stopIfTrue="1" operator="containsText" text="na">
      <formula>NOT(ISERROR(SEARCH("na",BC7)))</formula>
    </cfRule>
  </conditionalFormatting>
  <conditionalFormatting sqref="BD6:BD108">
    <cfRule type="cellIs" dxfId="1941" priority="525" stopIfTrue="1" operator="equal">
      <formula>0</formula>
    </cfRule>
    <cfRule type="containsText" dxfId="1940" priority="522" stopIfTrue="1" operator="containsText" text="ml">
      <formula>NOT(ISERROR(SEARCH("ml",BD6)))</formula>
    </cfRule>
    <cfRule type="cellIs" dxfId="1939" priority="521" stopIfTrue="1" operator="between">
      <formula>1</formula>
      <formula>71</formula>
    </cfRule>
    <cfRule type="containsText" dxfId="1938" priority="524" stopIfTrue="1" operator="containsText" text="na">
      <formula>NOT(ISERROR(SEARCH("na",BD6)))</formula>
    </cfRule>
  </conditionalFormatting>
  <conditionalFormatting sqref="BD122">
    <cfRule type="cellIs" dxfId="1937" priority="424" stopIfTrue="1" operator="equal">
      <formula>0</formula>
    </cfRule>
    <cfRule type="containsText" dxfId="1936" priority="423" stopIfTrue="1" operator="containsText" text="ml">
      <formula>NOT(ISERROR(SEARCH("ml",BD122)))</formula>
    </cfRule>
  </conditionalFormatting>
  <conditionalFormatting sqref="BE4:BE5">
    <cfRule type="containsText" dxfId="1935" priority="727" stopIfTrue="1" operator="containsText" text="ml">
      <formula>NOT(ISERROR(SEARCH("ml",BE4)))</formula>
    </cfRule>
    <cfRule type="cellIs" dxfId="1934" priority="728" stopIfTrue="1" operator="equal">
      <formula>0</formula>
    </cfRule>
  </conditionalFormatting>
  <conditionalFormatting sqref="BF3">
    <cfRule type="cellIs" dxfId="1933" priority="726" stopIfTrue="1" operator="equal">
      <formula>0</formula>
    </cfRule>
  </conditionalFormatting>
  <conditionalFormatting sqref="BF6:BJ108">
    <cfRule type="containsText" dxfId="1932" priority="197" stopIfTrue="1" operator="containsText" text="na">
      <formula>NOT(ISERROR(SEARCH("na",BF6)))</formula>
    </cfRule>
    <cfRule type="containsText" dxfId="1931" priority="195" stopIfTrue="1" operator="containsText" text="ml">
      <formula>NOT(ISERROR(SEARCH("ml",BF6)))</formula>
    </cfRule>
    <cfRule type="cellIs" dxfId="1930" priority="198" stopIfTrue="1" operator="equal">
      <formula>0</formula>
    </cfRule>
  </conditionalFormatting>
  <conditionalFormatting sqref="BG4:BO5">
    <cfRule type="cellIs" dxfId="1929" priority="171" stopIfTrue="1" operator="equal">
      <formula>0</formula>
    </cfRule>
    <cfRule type="containsText" dxfId="1928" priority="170" stopIfTrue="1" operator="containsText" text="ml">
      <formula>NOT(ISERROR(SEARCH("ml",BG4)))</formula>
    </cfRule>
  </conditionalFormatting>
  <conditionalFormatting sqref="BK6:BK108">
    <cfRule type="cellIs" dxfId="1927" priority="534" stopIfTrue="1" operator="between">
      <formula>1</formula>
      <formula>71</formula>
    </cfRule>
  </conditionalFormatting>
  <conditionalFormatting sqref="BK6:BN108">
    <cfRule type="containsText" dxfId="1926" priority="542" stopIfTrue="1" operator="containsText" text="na">
      <formula>NOT(ISERROR(SEARCH("na",BK6)))</formula>
    </cfRule>
    <cfRule type="cellIs" dxfId="1925" priority="543" stopIfTrue="1" operator="equal">
      <formula>0</formula>
    </cfRule>
    <cfRule type="containsText" dxfId="1924" priority="540" stopIfTrue="1" operator="containsText" text="ml">
      <formula>NOT(ISERROR(SEARCH("ml",BK6)))</formula>
    </cfRule>
  </conditionalFormatting>
  <conditionalFormatting sqref="BO6:BO108">
    <cfRule type="containsText" dxfId="1923" priority="530" stopIfTrue="1" operator="containsText" text="ml">
      <formula>NOT(ISERROR(SEARCH("ml",BO6)))</formula>
    </cfRule>
    <cfRule type="containsText" dxfId="1922" priority="532" stopIfTrue="1" operator="containsText" text="na">
      <formula>NOT(ISERROR(SEARCH("na",BO6)))</formula>
    </cfRule>
    <cfRule type="cellIs" dxfId="1921" priority="533" stopIfTrue="1" operator="equal">
      <formula>0</formula>
    </cfRule>
  </conditionalFormatting>
  <conditionalFormatting sqref="BP4">
    <cfRule type="cellIs" dxfId="1920" priority="912" stopIfTrue="1" operator="equal">
      <formula>0</formula>
    </cfRule>
  </conditionalFormatting>
  <conditionalFormatting sqref="BP6">
    <cfRule type="cellIs" dxfId="1919" priority="186" stopIfTrue="1" operator="equal">
      <formula>0</formula>
    </cfRule>
    <cfRule type="containsText" dxfId="1918" priority="185" stopIfTrue="1" operator="containsText" text="na">
      <formula>NOT(ISERROR(SEARCH("na",BP6)))</formula>
    </cfRule>
  </conditionalFormatting>
  <conditionalFormatting sqref="BP4:BQ4">
    <cfRule type="containsText" dxfId="1917" priority="909" stopIfTrue="1" operator="containsText" text="ml">
      <formula>NOT(ISERROR(SEARCH("ml",BP4)))</formula>
    </cfRule>
  </conditionalFormatting>
  <conditionalFormatting sqref="BP6:BQ6">
    <cfRule type="containsText" dxfId="1916" priority="183" stopIfTrue="1" operator="containsText" text="ml">
      <formula>NOT(ISERROR(SEARCH("ml",BP6)))</formula>
    </cfRule>
  </conditionalFormatting>
  <conditionalFormatting sqref="BQ3:BQ4">
    <cfRule type="cellIs" dxfId="1915" priority="910" stopIfTrue="1" operator="equal">
      <formula>0</formula>
    </cfRule>
  </conditionalFormatting>
  <conditionalFormatting sqref="BQ110:BQ113 BP113:BP121 BQ118:BQ122 BS110:BS111 BU110:BV111 BX110:BX111 BZ110:BZ111 CH110:CH121 CB111 CD111 CF111">
    <cfRule type="cellIs" dxfId="1914" priority="366" stopIfTrue="1" operator="equal">
      <formula>0</formula>
    </cfRule>
  </conditionalFormatting>
  <conditionalFormatting sqref="BQ112 BP113:BP121 BQ118:BQ119 BQ122">
    <cfRule type="containsText" dxfId="1913" priority="365" stopIfTrue="1" operator="containsText" text="ml">
      <formula>NOT(ISERROR(SEARCH("ml",BP112)))</formula>
    </cfRule>
  </conditionalFormatting>
  <conditionalFormatting sqref="BQ114:BQ117">
    <cfRule type="cellIs" dxfId="1912" priority="358" stopIfTrue="1" operator="equal">
      <formula>0</formula>
    </cfRule>
  </conditionalFormatting>
  <conditionalFormatting sqref="BR4:BU8">
    <cfRule type="containsText" dxfId="1911" priority="647" stopIfTrue="1" operator="containsText" text="ml">
      <formula>NOT(ISERROR(SEARCH("ml",BR4)))</formula>
    </cfRule>
  </conditionalFormatting>
  <conditionalFormatting sqref="BR6:BU8">
    <cfRule type="cellIs" dxfId="1910" priority="650" stopIfTrue="1" operator="equal">
      <formula>0</formula>
    </cfRule>
    <cfRule type="containsText" dxfId="1909" priority="649" stopIfTrue="1" operator="containsText" text="na">
      <formula>NOT(ISERROR(SEARCH("na",BR6)))</formula>
    </cfRule>
  </conditionalFormatting>
  <conditionalFormatting sqref="BS3 BU3:BV3 BX3 BZ3 CB3 CD3 CF3">
    <cfRule type="cellIs" dxfId="1908" priority="904" stopIfTrue="1" operator="equal">
      <formula>0</formula>
    </cfRule>
  </conditionalFormatting>
  <conditionalFormatting sqref="BS111 BU111:BV111 BX111 BZ111 CB111 CD111 CF111 CH111">
    <cfRule type="containsText" dxfId="1907" priority="363" operator="containsText" text="fo">
      <formula>NOT(ISERROR(SEARCH("fo",BS111)))</formula>
    </cfRule>
    <cfRule type="containsText" dxfId="1906" priority="362" operator="containsText" text="jk">
      <formula>NOT(ISERROR(SEARCH("jk",BS111)))</formula>
    </cfRule>
    <cfRule type="containsText" dxfId="1905" priority="364" operator="containsText" text="f'k">
      <formula>NOT(ISERROR(SEARCH("f'k",BS111)))</formula>
    </cfRule>
  </conditionalFormatting>
  <conditionalFormatting sqref="BS112 BU112:BV112 BX112">
    <cfRule type="containsText" dxfId="1904" priority="356" stopIfTrue="1" operator="containsText" text="ml">
      <formula>NOT(ISERROR(SEARCH("ml",BS112)))</formula>
    </cfRule>
  </conditionalFormatting>
  <conditionalFormatting sqref="BS112:BS113 BU112:BV113 BX112:BX113">
    <cfRule type="cellIs" dxfId="1903" priority="357" stopIfTrue="1" operator="equal">
      <formula>0</formula>
    </cfRule>
  </conditionalFormatting>
  <conditionalFormatting sqref="BS114:BS122">
    <cfRule type="cellIs" dxfId="1902" priority="354" stopIfTrue="1" operator="equal">
      <formula>0</formula>
    </cfRule>
  </conditionalFormatting>
  <conditionalFormatting sqref="BS118:BS119 BU118:BV119 BX118:BX119 BZ118:BZ119 CB118:CB119 CD118:CD119 CF118:CF119">
    <cfRule type="containsText" dxfId="1901" priority="336" stopIfTrue="1" operator="containsText" text="ml">
      <formula>NOT(ISERROR(SEARCH("ml",BS118)))</formula>
    </cfRule>
  </conditionalFormatting>
  <conditionalFormatting sqref="BS122">
    <cfRule type="containsText" dxfId="1900" priority="353" stopIfTrue="1" operator="containsText" text="ml">
      <formula>NOT(ISERROR(SEARCH("ml",BS122)))</formula>
    </cfRule>
  </conditionalFormatting>
  <conditionalFormatting sqref="BU114:BV119 BX114:BX119">
    <cfRule type="cellIs" dxfId="1899" priority="355" stopIfTrue="1" operator="equal">
      <formula>0</formula>
    </cfRule>
  </conditionalFormatting>
  <conditionalFormatting sqref="BU120:BV120 BX120">
    <cfRule type="cellIs" dxfId="1898" priority="334" stopIfTrue="1" operator="equal">
      <formula>0</formula>
    </cfRule>
  </conditionalFormatting>
  <conditionalFormatting sqref="BU121:BV122">
    <cfRule type="cellIs" dxfId="1897" priority="350" stopIfTrue="1" operator="equal">
      <formula>0</formula>
    </cfRule>
  </conditionalFormatting>
  <conditionalFormatting sqref="BU122:BV122">
    <cfRule type="containsText" dxfId="1896" priority="349" stopIfTrue="1" operator="containsText" text="ml">
      <formula>NOT(ISERROR(SEARCH("ml",BU122)))</formula>
    </cfRule>
  </conditionalFormatting>
  <conditionalFormatting sqref="BV6:BX8">
    <cfRule type="containsText" dxfId="1895" priority="131" stopIfTrue="1" operator="containsText" text="na">
      <formula>NOT(ISERROR(SEARCH("na",BV6)))</formula>
    </cfRule>
    <cfRule type="cellIs" dxfId="1894" priority="132" stopIfTrue="1" operator="equal">
      <formula>0</formula>
    </cfRule>
  </conditionalFormatting>
  <conditionalFormatting sqref="BV6:BY8">
    <cfRule type="containsText" dxfId="1893" priority="130" stopIfTrue="1" operator="containsText" text="ml">
      <formula>NOT(ISERROR(SEARCH("ml",BV6)))</formula>
    </cfRule>
  </conditionalFormatting>
  <conditionalFormatting sqref="BX121:BX122">
    <cfRule type="cellIs" dxfId="1892" priority="348" stopIfTrue="1" operator="equal">
      <formula>0</formula>
    </cfRule>
  </conditionalFormatting>
  <conditionalFormatting sqref="BX122">
    <cfRule type="containsText" dxfId="1891" priority="347" stopIfTrue="1" operator="containsText" text="ml">
      <formula>NOT(ISERROR(SEARCH("ml",BX122)))</formula>
    </cfRule>
  </conditionalFormatting>
  <conditionalFormatting sqref="BZ112 CB112 CD112 CF112">
    <cfRule type="containsText" dxfId="1890" priority="351" stopIfTrue="1" operator="containsText" text="ml">
      <formula>NOT(ISERROR(SEARCH("ml",BZ112)))</formula>
    </cfRule>
  </conditionalFormatting>
  <conditionalFormatting sqref="BZ112:BZ119 CB112:CB119 CF112:CF119 CD112:CD121">
    <cfRule type="cellIs" dxfId="1889" priority="352" stopIfTrue="1" operator="equal">
      <formula>0</formula>
    </cfRule>
  </conditionalFormatting>
  <conditionalFormatting sqref="BZ120 CB120">
    <cfRule type="cellIs" dxfId="1888" priority="333" stopIfTrue="1" operator="equal">
      <formula>0</formula>
    </cfRule>
  </conditionalFormatting>
  <conditionalFormatting sqref="BZ121:BZ122">
    <cfRule type="cellIs" dxfId="1887" priority="346" stopIfTrue="1" operator="equal">
      <formula>0</formula>
    </cfRule>
  </conditionalFormatting>
  <conditionalFormatting sqref="BZ122">
    <cfRule type="containsText" dxfId="1886" priority="345" stopIfTrue="1" operator="containsText" text="ml">
      <formula>NOT(ISERROR(SEARCH("ml",BZ122)))</formula>
    </cfRule>
  </conditionalFormatting>
  <conditionalFormatting sqref="BZ6:CA108">
    <cfRule type="containsText" dxfId="1885" priority="121" stopIfTrue="1" operator="containsText" text="ml">
      <formula>NOT(ISERROR(SEARCH("ml",BZ6)))</formula>
    </cfRule>
  </conditionalFormatting>
  <conditionalFormatting sqref="CB110">
    <cfRule type="cellIs" dxfId="1884" priority="361" stopIfTrue="1" operator="equal">
      <formula>0</formula>
    </cfRule>
  </conditionalFormatting>
  <conditionalFormatting sqref="CB121:CB122">
    <cfRule type="cellIs" dxfId="1883" priority="344" stopIfTrue="1" operator="equal">
      <formula>0</formula>
    </cfRule>
  </conditionalFormatting>
  <conditionalFormatting sqref="CB122">
    <cfRule type="containsText" dxfId="1882" priority="343" stopIfTrue="1" operator="containsText" text="ml">
      <formula>NOT(ISERROR(SEARCH("ml",CB122)))</formula>
    </cfRule>
  </conditionalFormatting>
  <conditionalFormatting sqref="CB6:CG8">
    <cfRule type="containsText" dxfId="1881" priority="653" stopIfTrue="1" operator="containsText" text="ml">
      <formula>NOT(ISERROR(SEARCH("ml",CB6)))</formula>
    </cfRule>
    <cfRule type="cellIs" dxfId="1880" priority="656" stopIfTrue="1" operator="equal">
      <formula>0</formula>
    </cfRule>
  </conditionalFormatting>
  <conditionalFormatting sqref="CC6:CG8">
    <cfRule type="containsText" dxfId="1879" priority="655" stopIfTrue="1" operator="containsText" text="na">
      <formula>NOT(ISERROR(SEARCH("na",CC6)))</formula>
    </cfRule>
  </conditionalFormatting>
  <conditionalFormatting sqref="CD110">
    <cfRule type="cellIs" dxfId="1878" priority="360" stopIfTrue="1" operator="equal">
      <formula>0</formula>
    </cfRule>
  </conditionalFormatting>
  <conditionalFormatting sqref="CD122">
    <cfRule type="cellIs" dxfId="1877" priority="342" stopIfTrue="1" operator="equal">
      <formula>0</formula>
    </cfRule>
    <cfRule type="containsText" dxfId="1876" priority="341" stopIfTrue="1" operator="containsText" text="ml">
      <formula>NOT(ISERROR(SEARCH("ml",CD122)))</formula>
    </cfRule>
  </conditionalFormatting>
  <conditionalFormatting sqref="CE6:CE8">
    <cfRule type="cellIs" dxfId="1875" priority="651" stopIfTrue="1" operator="between">
      <formula>1</formula>
      <formula>53</formula>
    </cfRule>
  </conditionalFormatting>
  <conditionalFormatting sqref="CF110">
    <cfRule type="cellIs" dxfId="1874" priority="359" stopIfTrue="1" operator="equal">
      <formula>0</formula>
    </cfRule>
  </conditionalFormatting>
  <conditionalFormatting sqref="CF120">
    <cfRule type="cellIs" dxfId="1873" priority="335" stopIfTrue="1" operator="equal">
      <formula>0</formula>
    </cfRule>
  </conditionalFormatting>
  <conditionalFormatting sqref="CF121:CF122">
    <cfRule type="cellIs" dxfId="1872" priority="340" stopIfTrue="1" operator="equal">
      <formula>0</formula>
    </cfRule>
  </conditionalFormatting>
  <conditionalFormatting sqref="CF122">
    <cfRule type="containsText" dxfId="1871" priority="339" stopIfTrue="1" operator="containsText" text="ml">
      <formula>NOT(ISERROR(SEARCH("ml",CF122)))</formula>
    </cfRule>
  </conditionalFormatting>
  <conditionalFormatting sqref="CG6:CG8">
    <cfRule type="cellIs" dxfId="1870" priority="652" stopIfTrue="1" operator="between">
      <formula>1</formula>
      <formula>71</formula>
    </cfRule>
  </conditionalFormatting>
  <conditionalFormatting sqref="CH3:CH5">
    <cfRule type="cellIs" dxfId="1869" priority="725" stopIfTrue="1" operator="equal">
      <formula>0</formula>
    </cfRule>
  </conditionalFormatting>
  <conditionalFormatting sqref="CH6:CH108">
    <cfRule type="containsText" dxfId="1868" priority="754" stopIfTrue="1" operator="containsText" text="na">
      <formula>NOT(ISERROR(SEARCH("na",CH6)))</formula>
    </cfRule>
    <cfRule type="cellIs" dxfId="1867" priority="751" stopIfTrue="1" operator="between">
      <formula>1</formula>
      <formula>71</formula>
    </cfRule>
    <cfRule type="cellIs" dxfId="1866" priority="755" stopIfTrue="1" operator="equal">
      <formula>0</formula>
    </cfRule>
    <cfRule type="containsText" dxfId="1865" priority="752" stopIfTrue="1" operator="containsText" text="ml">
      <formula>NOT(ISERROR(SEARCH("ml",CH6)))</formula>
    </cfRule>
  </conditionalFormatting>
  <conditionalFormatting sqref="CH122">
    <cfRule type="cellIs" dxfId="1864" priority="338" stopIfTrue="1" operator="equal">
      <formula>0</formula>
    </cfRule>
    <cfRule type="containsText" dxfId="1863" priority="337" stopIfTrue="1" operator="containsText" text="ml">
      <formula>NOT(ISERROR(SEARCH("ml",CH122)))</formula>
    </cfRule>
  </conditionalFormatting>
  <conditionalFormatting sqref="CH4:CS5">
    <cfRule type="containsText" dxfId="1862" priority="722" stopIfTrue="1" operator="containsText" text="ml">
      <formula>NOT(ISERROR(SEARCH("ml",CH4)))</formula>
    </cfRule>
  </conditionalFormatting>
  <conditionalFormatting sqref="CI4:CI5">
    <cfRule type="containsText" dxfId="1861" priority="720" stopIfTrue="1" operator="containsText" text="ml">
      <formula>NOT(ISERROR(SEARCH("ml",CI4)))</formula>
    </cfRule>
    <cfRule type="cellIs" dxfId="1860" priority="721" stopIfTrue="1" operator="equal">
      <formula>0</formula>
    </cfRule>
  </conditionalFormatting>
  <conditionalFormatting sqref="CI4:CS5">
    <cfRule type="cellIs" dxfId="1859" priority="723" stopIfTrue="1" operator="equal">
      <formula>0</formula>
    </cfRule>
  </conditionalFormatting>
  <conditionalFormatting sqref="CJ3">
    <cfRule type="cellIs" dxfId="1858" priority="718" stopIfTrue="1" operator="equal">
      <formula>0</formula>
    </cfRule>
  </conditionalFormatting>
  <conditionalFormatting sqref="CJ6:CN108">
    <cfRule type="containsText" dxfId="1857" priority="162" stopIfTrue="1" operator="containsText" text="ml">
      <formula>NOT(ISERROR(SEARCH("ml",CJ6)))</formula>
    </cfRule>
    <cfRule type="containsText" dxfId="1856" priority="164" stopIfTrue="1" operator="containsText" text="na">
      <formula>NOT(ISERROR(SEARCH("na",CJ6)))</formula>
    </cfRule>
    <cfRule type="cellIs" dxfId="1855" priority="165" stopIfTrue="1" operator="equal">
      <formula>0</formula>
    </cfRule>
  </conditionalFormatting>
  <conditionalFormatting sqref="CO6:CO108">
    <cfRule type="cellIs" dxfId="1854" priority="746" stopIfTrue="1" operator="between">
      <formula>1</formula>
      <formula>71</formula>
    </cfRule>
  </conditionalFormatting>
  <conditionalFormatting sqref="CO6:CS108">
    <cfRule type="containsText" dxfId="1853" priority="761" stopIfTrue="1" operator="containsText" text="na">
      <formula>NOT(ISERROR(SEARCH("na",CO6)))</formula>
    </cfRule>
    <cfRule type="cellIs" dxfId="1852" priority="762" stopIfTrue="1" operator="equal">
      <formula>0</formula>
    </cfRule>
    <cfRule type="containsText" dxfId="1851" priority="759" stopIfTrue="1" operator="containsText" text="ml">
      <formula>NOT(ISERROR(SEARCH("ml",CO6)))</formula>
    </cfRule>
  </conditionalFormatting>
  <conditionalFormatting sqref="CT4">
    <cfRule type="cellIs" dxfId="1850" priority="908" stopIfTrue="1" operator="equal">
      <formula>0</formula>
    </cfRule>
  </conditionalFormatting>
  <conditionalFormatting sqref="CT6">
    <cfRule type="cellIs" dxfId="1849" priority="182" stopIfTrue="1" operator="equal">
      <formula>0</formula>
    </cfRule>
    <cfRule type="containsText" dxfId="1848" priority="181" stopIfTrue="1" operator="containsText" text="na">
      <formula>NOT(ISERROR(SEARCH("na",CT6)))</formula>
    </cfRule>
  </conditionalFormatting>
  <conditionalFormatting sqref="CT4:CU4">
    <cfRule type="containsText" dxfId="1847" priority="905" stopIfTrue="1" operator="containsText" text="ml">
      <formula>NOT(ISERROR(SEARCH("ml",CT4)))</formula>
    </cfRule>
  </conditionalFormatting>
  <conditionalFormatting sqref="CT6:CU6">
    <cfRule type="containsText" dxfId="1846" priority="179" stopIfTrue="1" operator="containsText" text="ml">
      <formula>NOT(ISERROR(SEARCH("ml",CT6)))</formula>
    </cfRule>
  </conditionalFormatting>
  <conditionalFormatting sqref="CU3:CU4">
    <cfRule type="cellIs" dxfId="1845" priority="906" stopIfTrue="1" operator="equal">
      <formula>0</formula>
    </cfRule>
  </conditionalFormatting>
  <conditionalFormatting sqref="CU110:CU113 CT113:CT121 CU118:CU122 CW110:CW111 CY110:CZ111 DB110:DB111 DD110:DD111 DL110:DL121 DF111 DH111 DJ111">
    <cfRule type="cellIs" dxfId="1844" priority="332" stopIfTrue="1" operator="equal">
      <formula>0</formula>
    </cfRule>
  </conditionalFormatting>
  <conditionalFormatting sqref="CU112 CT113:CT121 CU118:CU119 CU122">
    <cfRule type="containsText" dxfId="1843" priority="331" stopIfTrue="1" operator="containsText" text="ml">
      <formula>NOT(ISERROR(SEARCH("ml",CT112)))</formula>
    </cfRule>
  </conditionalFormatting>
  <conditionalFormatting sqref="CU114:CU117">
    <cfRule type="cellIs" dxfId="1842" priority="324" stopIfTrue="1" operator="equal">
      <formula>0</formula>
    </cfRule>
  </conditionalFormatting>
  <conditionalFormatting sqref="CV4:CY8">
    <cfRule type="containsText" dxfId="1841" priority="602" stopIfTrue="1" operator="containsText" text="ml">
      <formula>NOT(ISERROR(SEARCH("ml",CV4)))</formula>
    </cfRule>
  </conditionalFormatting>
  <conditionalFormatting sqref="CV6:CY8">
    <cfRule type="containsText" dxfId="1840" priority="604" stopIfTrue="1" operator="containsText" text="na">
      <formula>NOT(ISERROR(SEARCH("na",CV6)))</formula>
    </cfRule>
    <cfRule type="cellIs" dxfId="1839" priority="605" stopIfTrue="1" operator="equal">
      <formula>0</formula>
    </cfRule>
  </conditionalFormatting>
  <conditionalFormatting sqref="CW3 CY3:CZ3 DB3 DD3 DF3 DH3 DJ3">
    <cfRule type="cellIs" dxfId="1838" priority="902" stopIfTrue="1" operator="equal">
      <formula>0</formula>
    </cfRule>
  </conditionalFormatting>
  <conditionalFormatting sqref="CW111 CY111:CZ111 DB111 DD111 DF111 DH111 DJ111 DL111">
    <cfRule type="containsText" dxfId="1837" priority="328" operator="containsText" text="jk">
      <formula>NOT(ISERROR(SEARCH("jk",CW111)))</formula>
    </cfRule>
    <cfRule type="containsText" dxfId="1836" priority="330" operator="containsText" text="f'k">
      <formula>NOT(ISERROR(SEARCH("f'k",CW111)))</formula>
    </cfRule>
    <cfRule type="containsText" dxfId="1835" priority="329" operator="containsText" text="fo">
      <formula>NOT(ISERROR(SEARCH("fo",CW111)))</formula>
    </cfRule>
  </conditionalFormatting>
  <conditionalFormatting sqref="CW112 CY112:CZ112 DB112">
    <cfRule type="containsText" dxfId="1834" priority="322" stopIfTrue="1" operator="containsText" text="ml">
      <formula>NOT(ISERROR(SEARCH("ml",CW112)))</formula>
    </cfRule>
  </conditionalFormatting>
  <conditionalFormatting sqref="CW112:CW113 CY112:CZ113 DB112:DB113">
    <cfRule type="cellIs" dxfId="1833" priority="323" stopIfTrue="1" operator="equal">
      <formula>0</formula>
    </cfRule>
  </conditionalFormatting>
  <conditionalFormatting sqref="CW114:CW122">
    <cfRule type="cellIs" dxfId="1832" priority="320" stopIfTrue="1" operator="equal">
      <formula>0</formula>
    </cfRule>
  </conditionalFormatting>
  <conditionalFormatting sqref="CW118:CW119 CY118:CZ119 DB118:DB119 DD118:DD119 DF118:DF119 DH118:DH119 DJ118:DJ119">
    <cfRule type="containsText" dxfId="1831" priority="302" stopIfTrue="1" operator="containsText" text="ml">
      <formula>NOT(ISERROR(SEARCH("ml",CW118)))</formula>
    </cfRule>
  </conditionalFormatting>
  <conditionalFormatting sqref="CW122">
    <cfRule type="containsText" dxfId="1830" priority="319" stopIfTrue="1" operator="containsText" text="ml">
      <formula>NOT(ISERROR(SEARCH("ml",CW122)))</formula>
    </cfRule>
  </conditionalFormatting>
  <conditionalFormatting sqref="CY114:CZ119 DB114:DB119">
    <cfRule type="cellIs" dxfId="1829" priority="321" stopIfTrue="1" operator="equal">
      <formula>0</formula>
    </cfRule>
  </conditionalFormatting>
  <conditionalFormatting sqref="CY120:CZ120 DB120">
    <cfRule type="cellIs" dxfId="1828" priority="300" stopIfTrue="1" operator="equal">
      <formula>0</formula>
    </cfRule>
  </conditionalFormatting>
  <conditionalFormatting sqref="CY121:CZ122">
    <cfRule type="cellIs" dxfId="1827" priority="316" stopIfTrue="1" operator="equal">
      <formula>0</formula>
    </cfRule>
  </conditionalFormatting>
  <conditionalFormatting sqref="CY122:CZ122">
    <cfRule type="containsText" dxfId="1826" priority="315" stopIfTrue="1" operator="containsText" text="ml">
      <formula>NOT(ISERROR(SEARCH("ml",CY122)))</formula>
    </cfRule>
  </conditionalFormatting>
  <conditionalFormatting sqref="CZ6:DB8">
    <cfRule type="containsText" dxfId="1825" priority="128" stopIfTrue="1" operator="containsText" text="na">
      <formula>NOT(ISERROR(SEARCH("na",CZ6)))</formula>
    </cfRule>
    <cfRule type="cellIs" dxfId="1824" priority="129" stopIfTrue="1" operator="equal">
      <formula>0</formula>
    </cfRule>
  </conditionalFormatting>
  <conditionalFormatting sqref="CZ6:DC8">
    <cfRule type="containsText" dxfId="1823" priority="127" stopIfTrue="1" operator="containsText" text="ml">
      <formula>NOT(ISERROR(SEARCH("ml",CZ6)))</formula>
    </cfRule>
  </conditionalFormatting>
  <conditionalFormatting sqref="DB121:DB122">
    <cfRule type="cellIs" dxfId="1822" priority="314" stopIfTrue="1" operator="equal">
      <formula>0</formula>
    </cfRule>
  </conditionalFormatting>
  <conditionalFormatting sqref="DB122">
    <cfRule type="containsText" dxfId="1821" priority="313" stopIfTrue="1" operator="containsText" text="ml">
      <formula>NOT(ISERROR(SEARCH("ml",DB122)))</formula>
    </cfRule>
  </conditionalFormatting>
  <conditionalFormatting sqref="DD112 DF112 DH112 DJ112">
    <cfRule type="containsText" dxfId="1820" priority="317" stopIfTrue="1" operator="containsText" text="ml">
      <formula>NOT(ISERROR(SEARCH("ml",DD112)))</formula>
    </cfRule>
  </conditionalFormatting>
  <conditionalFormatting sqref="DD112:DD119 DF112:DF119 DJ112:DJ119 DH112:DH121">
    <cfRule type="cellIs" dxfId="1819" priority="318" stopIfTrue="1" operator="equal">
      <formula>0</formula>
    </cfRule>
  </conditionalFormatting>
  <conditionalFormatting sqref="DD120 DF120">
    <cfRule type="cellIs" dxfId="1818" priority="299" stopIfTrue="1" operator="equal">
      <formula>0</formula>
    </cfRule>
  </conditionalFormatting>
  <conditionalFormatting sqref="DD121:DD122">
    <cfRule type="cellIs" dxfId="1817" priority="312" stopIfTrue="1" operator="equal">
      <formula>0</formula>
    </cfRule>
  </conditionalFormatting>
  <conditionalFormatting sqref="DD122">
    <cfRule type="containsText" dxfId="1816" priority="311" stopIfTrue="1" operator="containsText" text="ml">
      <formula>NOT(ISERROR(SEARCH("ml",DD122)))</formula>
    </cfRule>
  </conditionalFormatting>
  <conditionalFormatting sqref="DD6:DE108">
    <cfRule type="containsText" dxfId="1815" priority="119" stopIfTrue="1" operator="containsText" text="ml">
      <formula>NOT(ISERROR(SEARCH("ml",DD6)))</formula>
    </cfRule>
  </conditionalFormatting>
  <conditionalFormatting sqref="DF110">
    <cfRule type="cellIs" dxfId="1814" priority="327" stopIfTrue="1" operator="equal">
      <formula>0</formula>
    </cfRule>
  </conditionalFormatting>
  <conditionalFormatting sqref="DF121:DF122">
    <cfRule type="cellIs" dxfId="1813" priority="310" stopIfTrue="1" operator="equal">
      <formula>0</formula>
    </cfRule>
  </conditionalFormatting>
  <conditionalFormatting sqref="DF122">
    <cfRule type="containsText" dxfId="1812" priority="309" stopIfTrue="1" operator="containsText" text="ml">
      <formula>NOT(ISERROR(SEARCH("ml",DF122)))</formula>
    </cfRule>
  </conditionalFormatting>
  <conditionalFormatting sqref="DF8:DJ8">
    <cfRule type="containsText" dxfId="1811" priority="116" stopIfTrue="1" operator="containsText" text="ml">
      <formula>NOT(ISERROR(SEARCH("ml",DF8)))</formula>
    </cfRule>
    <cfRule type="cellIs" dxfId="1810" priority="118" stopIfTrue="1" operator="equal">
      <formula>0</formula>
    </cfRule>
  </conditionalFormatting>
  <conditionalFormatting sqref="DF6:DK7">
    <cfRule type="containsText" dxfId="1809" priority="705" stopIfTrue="1" operator="containsText" text="ml">
      <formula>NOT(ISERROR(SEARCH("ml",DF6)))</formula>
    </cfRule>
    <cfRule type="cellIs" dxfId="1808" priority="708" stopIfTrue="1" operator="equal">
      <formula>0</formula>
    </cfRule>
  </conditionalFormatting>
  <conditionalFormatting sqref="DG8:DJ8">
    <cfRule type="containsText" dxfId="1807" priority="117" stopIfTrue="1" operator="containsText" text="na">
      <formula>NOT(ISERROR(SEARCH("na",DG8)))</formula>
    </cfRule>
  </conditionalFormatting>
  <conditionalFormatting sqref="DG6:DK7">
    <cfRule type="containsText" dxfId="1806" priority="707" stopIfTrue="1" operator="containsText" text="na">
      <formula>NOT(ISERROR(SEARCH("na",DG6)))</formula>
    </cfRule>
  </conditionalFormatting>
  <conditionalFormatting sqref="DH110">
    <cfRule type="cellIs" dxfId="1805" priority="326" stopIfTrue="1" operator="equal">
      <formula>0</formula>
    </cfRule>
  </conditionalFormatting>
  <conditionalFormatting sqref="DH122">
    <cfRule type="containsText" dxfId="1804" priority="307" stopIfTrue="1" operator="containsText" text="ml">
      <formula>NOT(ISERROR(SEARCH("ml",DH122)))</formula>
    </cfRule>
    <cfRule type="cellIs" dxfId="1803" priority="308" stopIfTrue="1" operator="equal">
      <formula>0</formula>
    </cfRule>
  </conditionalFormatting>
  <conditionalFormatting sqref="DI6:DI8">
    <cfRule type="cellIs" dxfId="1802" priority="115" stopIfTrue="1" operator="between">
      <formula>1</formula>
      <formula>53</formula>
    </cfRule>
  </conditionalFormatting>
  <conditionalFormatting sqref="DJ110">
    <cfRule type="cellIs" dxfId="1801" priority="325" stopIfTrue="1" operator="equal">
      <formula>0</formula>
    </cfRule>
  </conditionalFormatting>
  <conditionalFormatting sqref="DJ120">
    <cfRule type="cellIs" dxfId="1800" priority="301" stopIfTrue="1" operator="equal">
      <formula>0</formula>
    </cfRule>
  </conditionalFormatting>
  <conditionalFormatting sqref="DJ121:DJ122">
    <cfRule type="cellIs" dxfId="1799" priority="306" stopIfTrue="1" operator="equal">
      <formula>0</formula>
    </cfRule>
  </conditionalFormatting>
  <conditionalFormatting sqref="DJ122">
    <cfRule type="containsText" dxfId="1798" priority="305" stopIfTrue="1" operator="containsText" text="ml">
      <formula>NOT(ISERROR(SEARCH("ml",DJ122)))</formula>
    </cfRule>
  </conditionalFormatting>
  <conditionalFormatting sqref="DK6:DK7">
    <cfRule type="cellIs" dxfId="1797" priority="704" stopIfTrue="1" operator="between">
      <formula>1</formula>
      <formula>71</formula>
    </cfRule>
  </conditionalFormatting>
  <conditionalFormatting sqref="DL6:DL108">
    <cfRule type="cellIs" dxfId="1796" priority="738" stopIfTrue="1" operator="equal">
      <formula>0</formula>
    </cfRule>
    <cfRule type="cellIs" dxfId="1795" priority="734" stopIfTrue="1" operator="between">
      <formula>1</formula>
      <formula>71</formula>
    </cfRule>
    <cfRule type="containsText" dxfId="1794" priority="735" stopIfTrue="1" operator="containsText" text="ml">
      <formula>NOT(ISERROR(SEARCH("ml",DL6)))</formula>
    </cfRule>
    <cfRule type="containsText" dxfId="1793" priority="737" stopIfTrue="1" operator="containsText" text="na">
      <formula>NOT(ISERROR(SEARCH("na",DL6)))</formula>
    </cfRule>
  </conditionalFormatting>
  <conditionalFormatting sqref="DL122">
    <cfRule type="containsText" dxfId="1792" priority="303" stopIfTrue="1" operator="containsText" text="ml">
      <formula>NOT(ISERROR(SEARCH("ml",DL122)))</formula>
    </cfRule>
    <cfRule type="cellIs" dxfId="1791" priority="304" stopIfTrue="1" operator="equal">
      <formula>0</formula>
    </cfRule>
  </conditionalFormatting>
  <conditionalFormatting sqref="DL4:DM5">
    <cfRule type="containsText" dxfId="1790" priority="714" stopIfTrue="1" operator="containsText" text="ml">
      <formula>NOT(ISERROR(SEARCH("ml",DL4)))</formula>
    </cfRule>
  </conditionalFormatting>
  <conditionalFormatting sqref="DM4:DM5">
    <cfRule type="cellIs" dxfId="1789" priority="715" stopIfTrue="1" operator="equal">
      <formula>0</formula>
    </cfRule>
    <cfRule type="cellIs" dxfId="1788" priority="713" stopIfTrue="1" operator="equal">
      <formula>0</formula>
    </cfRule>
    <cfRule type="containsText" dxfId="1787" priority="712" stopIfTrue="1" operator="containsText" text="ml">
      <formula>NOT(ISERROR(SEARCH("ml",DM4)))</formula>
    </cfRule>
  </conditionalFormatting>
  <conditionalFormatting sqref="DN3">
    <cfRule type="cellIs" dxfId="1786" priority="710" stopIfTrue="1" operator="equal">
      <formula>0</formula>
    </cfRule>
  </conditionalFormatting>
  <conditionalFormatting sqref="DN4:DN5 DL3:DL5">
    <cfRule type="cellIs" dxfId="1785" priority="717" stopIfTrue="1" operator="equal">
      <formula>0</formula>
    </cfRule>
  </conditionalFormatting>
  <conditionalFormatting sqref="DN4:DN108">
    <cfRule type="containsText" dxfId="1784" priority="716" stopIfTrue="1" operator="containsText" text="ml">
      <formula>NOT(ISERROR(SEARCH("ml",DN4)))</formula>
    </cfRule>
  </conditionalFormatting>
  <conditionalFormatting sqref="DN6:DN108 DS6:DV108">
    <cfRule type="cellIs" dxfId="1783" priority="745" stopIfTrue="1" operator="equal">
      <formula>0</formula>
    </cfRule>
  </conditionalFormatting>
  <conditionalFormatting sqref="DN111:DX111 EQ111:FB111 FY111:GI111 JE35:JF35 AO111 AQ111:AR111 AT111 AV111 AX111 AZ111 BB111 BD111 BF111:BO111 CJ111:CS111 JD111 KI111:ME111">
    <cfRule type="containsText" dxfId="1782" priority="1167" operator="containsText" text="jk">
      <formula>NOT(ISERROR(SEARCH("jk",AO35)))</formula>
    </cfRule>
    <cfRule type="containsText" dxfId="1781" priority="1169" operator="containsText" text="f'k">
      <formula>NOT(ISERROR(SEARCH("f'k",AO35)))</formula>
    </cfRule>
    <cfRule type="containsText" dxfId="1780" priority="1168" operator="containsText" text="fo">
      <formula>NOT(ISERROR(SEARCH("fo",AO35)))</formula>
    </cfRule>
  </conditionalFormatting>
  <conditionalFormatting sqref="DO6:DR108">
    <cfRule type="cellIs" dxfId="1779" priority="147" stopIfTrue="1" operator="equal">
      <formula>0</formula>
    </cfRule>
    <cfRule type="containsText" dxfId="1778" priority="144" stopIfTrue="1" operator="containsText" text="ml">
      <formula>NOT(ISERROR(SEARCH("ml",DO6)))</formula>
    </cfRule>
    <cfRule type="containsText" dxfId="1777" priority="146" stopIfTrue="1" operator="containsText" text="na">
      <formula>NOT(ISERROR(SEARCH("na",DO6)))</formula>
    </cfRule>
  </conditionalFormatting>
  <conditionalFormatting sqref="DO4:DW5">
    <cfRule type="cellIs" dxfId="1776" priority="161" stopIfTrue="1" operator="equal">
      <formula>0</formula>
    </cfRule>
  </conditionalFormatting>
  <conditionalFormatting sqref="DO4:DX5">
    <cfRule type="containsText" dxfId="1775" priority="160" stopIfTrue="1" operator="containsText" text="ml">
      <formula>NOT(ISERROR(SEARCH("ml",DO4)))</formula>
    </cfRule>
  </conditionalFormatting>
  <conditionalFormatting sqref="DS6:DS108">
    <cfRule type="cellIs" dxfId="1774" priority="729" stopIfTrue="1" operator="between">
      <formula>1</formula>
      <formula>71</formula>
    </cfRule>
  </conditionalFormatting>
  <conditionalFormatting sqref="DS6:DV108 DN6:DN108">
    <cfRule type="containsText" dxfId="1773" priority="744" stopIfTrue="1" operator="containsText" text="na">
      <formula>NOT(ISERROR(SEARCH("na",DN6)))</formula>
    </cfRule>
  </conditionalFormatting>
  <conditionalFormatting sqref="DS6:DV108">
    <cfRule type="containsText" dxfId="1772" priority="742" stopIfTrue="1" operator="containsText" text="ml">
      <formula>NOT(ISERROR(SEARCH("ml",DS6)))</formula>
    </cfRule>
  </conditionalFormatting>
  <conditionalFormatting sqref="DW6:DW108">
    <cfRule type="containsText" dxfId="1771" priority="590" stopIfTrue="1" operator="containsText" text="ml">
      <formula>NOT(ISERROR(SEARCH("ml",DW6)))</formula>
    </cfRule>
    <cfRule type="containsText" dxfId="1770" priority="592" stopIfTrue="1" operator="containsText" text="na">
      <formula>NOT(ISERROR(SEARCH("na",DW6)))</formula>
    </cfRule>
    <cfRule type="cellIs" dxfId="1769" priority="593" stopIfTrue="1" operator="equal">
      <formula>0</formula>
    </cfRule>
  </conditionalFormatting>
  <conditionalFormatting sqref="DY6">
    <cfRule type="cellIs" dxfId="1768" priority="20" stopIfTrue="1" operator="equal">
      <formula>0</formula>
    </cfRule>
    <cfRule type="containsText" dxfId="1767" priority="19" stopIfTrue="1" operator="containsText" text="na">
      <formula>NOT(ISERROR(SEARCH("na",DY6)))</formula>
    </cfRule>
  </conditionalFormatting>
  <conditionalFormatting sqref="DY4:DZ4">
    <cfRule type="containsText" dxfId="1766" priority="7" stopIfTrue="1" operator="containsText" text="ml">
      <formula>NOT(ISERROR(SEARCH("ml",DY4)))</formula>
    </cfRule>
  </conditionalFormatting>
  <conditionalFormatting sqref="DY6:DZ6">
    <cfRule type="containsText" dxfId="1765" priority="18" stopIfTrue="1" operator="containsText" text="ml">
      <formula>NOT(ISERROR(SEARCH("ml",DY6)))</formula>
    </cfRule>
  </conditionalFormatting>
  <conditionalFormatting sqref="DZ3:DZ4">
    <cfRule type="cellIs" dxfId="1764" priority="8" stopIfTrue="1" operator="equal">
      <formula>0</formula>
    </cfRule>
  </conditionalFormatting>
  <conditionalFormatting sqref="EA4:ED5 EF4:ES5">
    <cfRule type="cellIs" dxfId="1763" priority="6" stopIfTrue="1" operator="equal">
      <formula>0</formula>
    </cfRule>
  </conditionalFormatting>
  <conditionalFormatting sqref="EB3">
    <cfRule type="cellIs" dxfId="1762" priority="14" stopIfTrue="1" operator="equal">
      <formula>0</formula>
    </cfRule>
  </conditionalFormatting>
  <conditionalFormatting sqref="EF4:ES5 EA4:ED5">
    <cfRule type="containsText" dxfId="1761" priority="5" stopIfTrue="1" operator="containsText" text="ml">
      <formula>NOT(ISERROR(SEARCH("ml",EA4)))</formula>
    </cfRule>
  </conditionalFormatting>
  <conditionalFormatting sqref="EG3">
    <cfRule type="cellIs" dxfId="1760" priority="13" stopIfTrue="1" operator="equal">
      <formula>0</formula>
    </cfRule>
  </conditionalFormatting>
  <conditionalFormatting sqref="EI3">
    <cfRule type="cellIs" dxfId="1759" priority="12" stopIfTrue="1" operator="equal">
      <formula>0</formula>
    </cfRule>
  </conditionalFormatting>
  <conditionalFormatting sqref="EI6:EJ108">
    <cfRule type="containsText" dxfId="1758" priority="15" stopIfTrue="1" operator="containsText" text="ml">
      <formula>NOT(ISERROR(SEARCH("ml",EI6)))</formula>
    </cfRule>
  </conditionalFormatting>
  <conditionalFormatting sqref="EK3">
    <cfRule type="cellIs" dxfId="1757" priority="11" stopIfTrue="1" operator="equal">
      <formula>0</formula>
    </cfRule>
  </conditionalFormatting>
  <conditionalFormatting sqref="EM3">
    <cfRule type="cellIs" dxfId="1756" priority="10" stopIfTrue="1" operator="equal">
      <formula>0</formula>
    </cfRule>
  </conditionalFormatting>
  <conditionalFormatting sqref="EO3">
    <cfRule type="cellIs" dxfId="1755" priority="9" stopIfTrue="1" operator="equal">
      <formula>0</formula>
    </cfRule>
  </conditionalFormatting>
  <conditionalFormatting sqref="EQ6:EQ108">
    <cfRule type="cellIs" dxfId="1754" priority="27" stopIfTrue="1" operator="equal">
      <formula>0</formula>
    </cfRule>
    <cfRule type="containsText" dxfId="1753" priority="26" stopIfTrue="1" operator="containsText" text="na">
      <formula>NOT(ISERROR(SEARCH("na",EQ6)))</formula>
    </cfRule>
    <cfRule type="containsText" dxfId="1752" priority="25" stopIfTrue="1" operator="containsText" text="ml">
      <formula>NOT(ISERROR(SEARCH("ml",EQ6)))</formula>
    </cfRule>
    <cfRule type="cellIs" dxfId="1751" priority="24" stopIfTrue="1" operator="between">
      <formula>1</formula>
      <formula>71</formula>
    </cfRule>
  </conditionalFormatting>
  <conditionalFormatting sqref="ER4:ER5">
    <cfRule type="containsText" dxfId="1750" priority="3" stopIfTrue="1" operator="containsText" text="ml">
      <formula>NOT(ISERROR(SEARCH("ml",ER4)))</formula>
    </cfRule>
    <cfRule type="cellIs" dxfId="1749" priority="4" stopIfTrue="1" operator="equal">
      <formula>0</formula>
    </cfRule>
  </conditionalFormatting>
  <conditionalFormatting sqref="ES3">
    <cfRule type="cellIs" dxfId="1748" priority="35" stopIfTrue="1" operator="equal">
      <formula>0</formula>
    </cfRule>
  </conditionalFormatting>
  <conditionalFormatting sqref="ES6:EW108">
    <cfRule type="containsText" dxfId="1747" priority="22" stopIfTrue="1" operator="containsText" text="na">
      <formula>NOT(ISERROR(SEARCH("na",ES6)))</formula>
    </cfRule>
    <cfRule type="containsText" dxfId="1746" priority="21" stopIfTrue="1" operator="containsText" text="ml">
      <formula>NOT(ISERROR(SEARCH("ml",ES6)))</formula>
    </cfRule>
    <cfRule type="cellIs" dxfId="1745" priority="23" stopIfTrue="1" operator="equal">
      <formula>0</formula>
    </cfRule>
  </conditionalFormatting>
  <conditionalFormatting sqref="ET4:FB5">
    <cfRule type="containsText" dxfId="1744" priority="1" stopIfTrue="1" operator="containsText" text="ml">
      <formula>NOT(ISERROR(SEARCH("ml",ET4)))</formula>
    </cfRule>
    <cfRule type="cellIs" dxfId="1743" priority="2" stopIfTrue="1" operator="equal">
      <formula>0</formula>
    </cfRule>
  </conditionalFormatting>
  <conditionalFormatting sqref="EX6:EX108">
    <cfRule type="cellIs" dxfId="1742" priority="31" stopIfTrue="1" operator="between">
      <formula>1</formula>
      <formula>71</formula>
    </cfRule>
  </conditionalFormatting>
  <conditionalFormatting sqref="EX6:FA108">
    <cfRule type="containsText" dxfId="1741" priority="33" stopIfTrue="1" operator="containsText" text="na">
      <formula>NOT(ISERROR(SEARCH("na",EX6)))</formula>
    </cfRule>
    <cfRule type="containsText" dxfId="1740" priority="32" stopIfTrue="1" operator="containsText" text="ml">
      <formula>NOT(ISERROR(SEARCH("ml",EX6)))</formula>
    </cfRule>
    <cfRule type="cellIs" dxfId="1739" priority="34" stopIfTrue="1" operator="equal">
      <formula>0</formula>
    </cfRule>
  </conditionalFormatting>
  <conditionalFormatting sqref="FB6:FB108">
    <cfRule type="containsText" dxfId="1738" priority="29" stopIfTrue="1" operator="containsText" text="na">
      <formula>NOT(ISERROR(SEARCH("na",FB6)))</formula>
    </cfRule>
    <cfRule type="cellIs" dxfId="1737" priority="30" stopIfTrue="1" operator="equal">
      <formula>0</formula>
    </cfRule>
    <cfRule type="containsText" dxfId="1736" priority="28" stopIfTrue="1" operator="containsText" text="ml">
      <formula>NOT(ISERROR(SEARCH("ml",FB6)))</formula>
    </cfRule>
  </conditionalFormatting>
  <conditionalFormatting sqref="FC113:FC117">
    <cfRule type="containsText" dxfId="1735" priority="247" stopIfTrue="1" operator="containsText" text="ml">
      <formula>NOT(ISERROR(SEARCH("ml",FC113)))</formula>
    </cfRule>
    <cfRule type="cellIs" dxfId="1734" priority="249" stopIfTrue="1" operator="equal">
      <formula>0</formula>
    </cfRule>
  </conditionalFormatting>
  <conditionalFormatting sqref="FC114:FC117">
    <cfRule type="cellIs" dxfId="1733" priority="248" stopIfTrue="1" operator="equal">
      <formula>0</formula>
    </cfRule>
  </conditionalFormatting>
  <conditionalFormatting sqref="FE112:FE116">
    <cfRule type="cellIs" dxfId="1732" priority="259" stopIfTrue="1" operator="equal">
      <formula>0</formula>
    </cfRule>
  </conditionalFormatting>
  <conditionalFormatting sqref="FE112:FE122">
    <cfRule type="containsText" dxfId="1731" priority="227" stopIfTrue="1" operator="containsText" text="ml">
      <formula>NOT(ISERROR(SEARCH("ml",FE112)))</formula>
    </cfRule>
  </conditionalFormatting>
  <conditionalFormatting sqref="FE113:FE116">
    <cfRule type="cellIs" dxfId="1730" priority="260" stopIfTrue="1" operator="equal">
      <formula>0</formula>
    </cfRule>
  </conditionalFormatting>
  <conditionalFormatting sqref="FE117:FF122">
    <cfRule type="cellIs" dxfId="1729" priority="228" stopIfTrue="1" operator="equal">
      <formula>0</formula>
    </cfRule>
  </conditionalFormatting>
  <conditionalFormatting sqref="FO6:FO7 FX6:FX108">
    <cfRule type="containsText" dxfId="1728" priority="1220" stopIfTrue="1" operator="containsText" text="NA">
      <formula>NOT(ISERROR(SEARCH("NA",FO6)))</formula>
    </cfRule>
  </conditionalFormatting>
  <conditionalFormatting sqref="FP113:FP117">
    <cfRule type="cellIs" dxfId="1727" priority="231" stopIfTrue="1" operator="equal">
      <formula>0</formula>
    </cfRule>
  </conditionalFormatting>
  <conditionalFormatting sqref="FP114:FP117">
    <cfRule type="containsText" dxfId="1726" priority="229" stopIfTrue="1" operator="containsText" text="ml">
      <formula>NOT(ISERROR(SEARCH("ml",FP114)))</formula>
    </cfRule>
    <cfRule type="cellIs" dxfId="1725" priority="230" stopIfTrue="1" operator="equal">
      <formula>0</formula>
    </cfRule>
  </conditionalFormatting>
  <conditionalFormatting sqref="FP6:FR7 J6:L8 FC6:FE7">
    <cfRule type="cellIs" dxfId="1724" priority="1227" stopIfTrue="1" operator="equal">
      <formula>0</formula>
    </cfRule>
  </conditionalFormatting>
  <conditionalFormatting sqref="FR112:FR116">
    <cfRule type="cellIs" dxfId="1723" priority="233" stopIfTrue="1" operator="equal">
      <formula>0</formula>
    </cfRule>
  </conditionalFormatting>
  <conditionalFormatting sqref="FR112:FR117">
    <cfRule type="containsText" dxfId="1722" priority="232" stopIfTrue="1" operator="containsText" text="ml">
      <formula>NOT(ISERROR(SEARCH("ml",FR112)))</formula>
    </cfRule>
  </conditionalFormatting>
  <conditionalFormatting sqref="FR113:FR116">
    <cfRule type="cellIs" dxfId="1721" priority="234" stopIfTrue="1" operator="equal">
      <formula>0</formula>
    </cfRule>
  </conditionalFormatting>
  <conditionalFormatting sqref="FR122">
    <cfRule type="containsText" dxfId="1720" priority="225" stopIfTrue="1" operator="containsText" text="ml">
      <formula>NOT(ISERROR(SEARCH("ml",FR122)))</formula>
    </cfRule>
  </conditionalFormatting>
  <conditionalFormatting sqref="FR117:FS117">
    <cfRule type="cellIs" dxfId="1719" priority="236" stopIfTrue="1" operator="equal">
      <formula>0</formula>
    </cfRule>
  </conditionalFormatting>
  <conditionalFormatting sqref="FR122:FX122">
    <cfRule type="cellIs" dxfId="1718" priority="226" stopIfTrue="1" operator="equal">
      <formula>0</formula>
    </cfRule>
  </conditionalFormatting>
  <conditionalFormatting sqref="FV6:FW108 T6:W6 AY6:BC6 AI6:AK7 J6:R8 AR6:AT8 U7 W7 BA7:BB7 T7:T108 V7:V108 B9:F108 A9:A109 FF6:FF7 FH6:FH7 FJ6:FJ7 FL6:FN7 FS6:FS7">
    <cfRule type="containsText" dxfId="1717" priority="1187" stopIfTrue="1" operator="containsText" text="na">
      <formula>NOT(ISERROR(SEARCH("na",A6)))</formula>
    </cfRule>
  </conditionalFormatting>
  <conditionalFormatting sqref="FV6:FW108">
    <cfRule type="containsText" dxfId="1716" priority="1186" stopIfTrue="1" operator="containsText" text="ml">
      <formula>NOT(ISERROR(SEARCH("ml",FV6)))</formula>
    </cfRule>
  </conditionalFormatting>
  <conditionalFormatting sqref="GD9:GI108 JF52:JI58 JJ53:JR59 B9:F108 FK4:FW7 T6:W6 AX6:BC6 AI6:AK7 FF6:FJ7 M6:R8 AR6:AT8 U7 W7 BA7:BB7 T7:T108 V7:V108 FT9:FW108 A9:A109 GK1 J4:AL4 A4:F5 BW4:CF5 DA4:DJ5 J5:M5 O5:AA5 AC5:AK5 IU5 IQ6:IR6 FX6:FX108 IQ9:IS108 IY9:IY108 JE34:JF44 JG41 JG44 H110:H113 AM110:AM113 BF110:BO113 CJ110:CS113 H111:I120 DN112:DX112 EQ112:FB112 FG112:FO112 S112:W113 AG112:AK113 FT112:GI113 FJ113:FP113 B113:D114 AL113:AL121 FT117:GI117 S117:W122 AG117:AK122 BF117:BO122 CJ117:CS122 DN117:DX122 EQ117:FB122 FS118:GI119 FR118:FR121 AM118:AM122 FG118:FO122 FY120:GI125 AO110:AO111 AQ110:AR111 AT110:AT111 AV110:AV111 BD110:BD121 JD110:JD122 KI110:XFD122 AX111 AZ111 BB111 FC4:FJ5 FX4:GI5 BR4:BU5 CV4:CY5 DX4:DY4 A3:AK3 AO3 AQ3:AR3 AT3 BD3 ED3:EE3 EQ3 FC3:GI3 GV3:IO3 JA3:JD3 KW3:XFD3 GM6:GU8 GK6:GS108 GM9:GT62 JJ29:JL29 JP31:KB31 JP33:KB39 IV110:IW110 J110:AK111 IP110:IP111 JA111:JC122 IP113 IP115 FJ117:FO117 IP119 FS120:FX121 IP121 A121:A122 JE122:JI123 P123:W123 J123:O124 X123:AK124 JJ123:KH124 GK123:IU125 IX123:IZ125">
    <cfRule type="cellIs" dxfId="1715" priority="1218" stopIfTrue="1" operator="equal">
      <formula>0</formula>
    </cfRule>
  </conditionalFormatting>
  <conditionalFormatting sqref="GD9:GI108 KW9:ME12 KW13:MD34 KW35:ME38 JK35:JL39 JK40:JR64 JE50:JI59 JJ51:JJ60 KW59:ME79 KI80:ME109 JE84:JI91 JJ85:JR92">
    <cfRule type="containsText" dxfId="1714" priority="1202" stopIfTrue="1" operator="containsText" text="S">
      <formula>NOT(ISERROR(SEARCH("S",GD9)))</formula>
    </cfRule>
  </conditionalFormatting>
  <conditionalFormatting sqref="GD9:GI108">
    <cfRule type="containsText" dxfId="1713" priority="1212" stopIfTrue="1" operator="containsText" text="G2">
      <formula>NOT(ISERROR(SEARCH("G2",GD9)))</formula>
    </cfRule>
    <cfRule type="containsText" dxfId="1712" priority="1213" stopIfTrue="1" operator="containsText" text="G1">
      <formula>NOT(ISERROR(SEARCH("G1",GD9)))</formula>
    </cfRule>
    <cfRule type="containsText" dxfId="1711" priority="1214" stopIfTrue="1" operator="containsText" text="S">
      <formula>NOT(ISERROR(SEARCH("S",GD9)))</formula>
    </cfRule>
    <cfRule type="containsText" dxfId="1710" priority="1215" stopIfTrue="1" operator="containsText" text="F">
      <formula>NOT(ISERROR(SEARCH("F",GD9)))</formula>
    </cfRule>
  </conditionalFormatting>
  <conditionalFormatting sqref="GK3:GT3">
    <cfRule type="containsText" dxfId="1709" priority="857" stopIfTrue="1" operator="containsText" text="ml">
      <formula>NOT(ISERROR(SEARCH("ml",GK3)))</formula>
    </cfRule>
  </conditionalFormatting>
  <conditionalFormatting sqref="GU9:GU108">
    <cfRule type="expression" dxfId="1708" priority="12118">
      <formula>ISERROR(#REF!)</formula>
    </cfRule>
    <cfRule type="cellIs" dxfId="1707" priority="12117" operator="lessThan">
      <formula>75</formula>
    </cfRule>
  </conditionalFormatting>
  <conditionalFormatting sqref="GV9:HA108 HC9:HF108 HH9:HL108 HN9:HQ108 HS9:HW108 HY9:IB108 ID9:IJ108 J6:R8 JF35:JF42 JE35:JE44 BJ111:BN122 CP111:CR122 DT111:DV122 DX111:DX122 EQ111:FB122 FY111:GI122 AX6:BC6 BA7:BB7 FP113 A4:AB4 DN113:DS117 GK1 HB4 HM4 HX4 AC4:AK5 BW4:CF5 DA4:DJ5 IQ4:IS6 A5:M5 O5:AA5 GV5:HA5 IH5:IJ5 IT5:IU6 A6 T6:W6 AI6:AK7 AR6:AT8 U7 W7 IT7 AU7:AU8 T7:T108 V7:V108 B9:F108 FT9:GI108 IQ9:IT108 IY9:IY108 A9:A109 JG41 JF44:JG44 T112:W112 AG112:AK112 AM112 CJ112:CL112 FG112:FO112 FT112:FX112 S112:S113 H112:H120 B113:D114 FT113:FV116 W113:W117 BF113:BI117 CJ113:CO117 AL113:AL121 AG117 FT117:FX117 FR118:FX118 S118:W119 AG118:AK119 AM118:AM119 S122:W122 AG122:AK122 AM122 BO122 CS122 DW122 FG122:FO122">
    <cfRule type="containsText" dxfId="1706" priority="1179" stopIfTrue="1" operator="containsText" text="ml">
      <formula>NOT(ISERROR(SEARCH("ml",A1)))</formula>
    </cfRule>
  </conditionalFormatting>
  <conditionalFormatting sqref="GV9:HA108 HC9:HF108 HH9:HL108 HN9:HQ108 HS9:HW108 HY9:IB108 ID9:IJ108">
    <cfRule type="containsText" dxfId="1705" priority="1176" stopIfTrue="1" operator="containsText" text="D">
      <formula>NOT(ISERROR(SEARCH("D",GV9)))</formula>
    </cfRule>
    <cfRule type="containsText" dxfId="1704" priority="1178" stopIfTrue="1" operator="containsText" text="S">
      <formula>NOT(ISERROR(SEARCH("S",GV9)))</formula>
    </cfRule>
  </conditionalFormatting>
  <conditionalFormatting sqref="GV9:HA108 HC9:HF108 HH9:HL108 HN9:HQ108 HS9:HW108">
    <cfRule type="containsText" dxfId="1703" priority="1175" stopIfTrue="1" operator="containsText" text="S">
      <formula>NOT(ISERROR(SEARCH("S",GV9)))</formula>
    </cfRule>
  </conditionalFormatting>
  <conditionalFormatting sqref="HC9:HF108 HH9:HL108 HN9:HQ108 HS9:HW108 GV9:HA108">
    <cfRule type="containsText" dxfId="1702" priority="1174" stopIfTrue="1" operator="containsText" text="G">
      <formula>NOT(ISERROR(SEARCH("G",GV9)))</formula>
    </cfRule>
  </conditionalFormatting>
  <conditionalFormatting sqref="HC9:HF108 HH9:HL108 HN9:HQ108 HS9:HW108">
    <cfRule type="containsText" dxfId="1701" priority="1171" operator="containsText" text="AB">
      <formula>NOT(ISERROR(SEARCH("AB",HC9)))</formula>
    </cfRule>
    <cfRule type="containsText" dxfId="1700" priority="1170" operator="containsText" text="F">
      <formula>NOT(ISERROR(SEARCH("F",HC9)))</formula>
    </cfRule>
  </conditionalFormatting>
  <conditionalFormatting sqref="HC5:HL5">
    <cfRule type="containsText" dxfId="1699" priority="513" stopIfTrue="1" operator="containsText" text="ml">
      <formula>NOT(ISERROR(SEARCH("ml",HC5)))</formula>
    </cfRule>
  </conditionalFormatting>
  <conditionalFormatting sqref="HN5:HW5">
    <cfRule type="containsText" dxfId="1698" priority="501" stopIfTrue="1" operator="containsText" text="ml">
      <formula>NOT(ISERROR(SEARCH("ml",HN5)))</formula>
    </cfRule>
  </conditionalFormatting>
  <conditionalFormatting sqref="HY5:IF5">
    <cfRule type="containsText" dxfId="1697" priority="495" stopIfTrue="1" operator="containsText" text="ml">
      <formula>NOT(ISERROR(SEARCH("ml",HY5)))</formula>
    </cfRule>
  </conditionalFormatting>
  <conditionalFormatting sqref="HY9:IH108">
    <cfRule type="containsText" dxfId="1696" priority="488" operator="containsText" text="F">
      <formula>NOT(ISERROR(SEARCH("F",HY9)))</formula>
    </cfRule>
    <cfRule type="containsText" dxfId="1695" priority="489" operator="containsText" text="AB">
      <formula>NOT(ISERROR(SEARCH("AB",HY9)))</formula>
    </cfRule>
  </conditionalFormatting>
  <conditionalFormatting sqref="HY9:IJ108">
    <cfRule type="containsText" dxfId="1694" priority="493" stopIfTrue="1" operator="containsText" text="S">
      <formula>NOT(ISERROR(SEARCH("S",HY9)))</formula>
    </cfRule>
    <cfRule type="containsText" dxfId="1693" priority="490" stopIfTrue="1" operator="containsText" text="G">
      <formula>NOT(ISERROR(SEARCH("G",HY9)))</formula>
    </cfRule>
  </conditionalFormatting>
  <conditionalFormatting sqref="IC9:IC108">
    <cfRule type="containsText" dxfId="1692" priority="491" stopIfTrue="1" operator="containsText" text="S">
      <formula>NOT(ISERROR(SEARCH("S",IC9)))</formula>
    </cfRule>
    <cfRule type="containsText" dxfId="1691" priority="492" stopIfTrue="1" operator="containsText" text="D">
      <formula>NOT(ISERROR(SEARCH("D",IC9)))</formula>
    </cfRule>
    <cfRule type="containsText" dxfId="1690" priority="494" stopIfTrue="1" operator="containsText" text="ml">
      <formula>NOT(ISERROR(SEARCH("ml",IC9)))</formula>
    </cfRule>
  </conditionalFormatting>
  <conditionalFormatting sqref="IQ8">
    <cfRule type="containsText" dxfId="1689" priority="176" stopIfTrue="1" operator="containsText" text="ml">
      <formula>NOT(ISERROR(SEARCH("ml",IQ8)))</formula>
    </cfRule>
    <cfRule type="cellIs" dxfId="1688" priority="177" stopIfTrue="1" operator="equal">
      <formula>0</formula>
    </cfRule>
  </conditionalFormatting>
  <conditionalFormatting sqref="IT9:IT108">
    <cfRule type="cellIs" dxfId="1687" priority="1201" stopIfTrue="1" operator="equal">
      <formula>FALSE</formula>
    </cfRule>
  </conditionalFormatting>
  <conditionalFormatting sqref="IU9:IU108">
    <cfRule type="cellIs" dxfId="1686" priority="984" stopIfTrue="1" operator="greaterThan">
      <formula>0</formula>
    </cfRule>
  </conditionalFormatting>
  <conditionalFormatting sqref="JD1">
    <cfRule type="cellIs" dxfId="1685" priority="270" stopIfTrue="1" operator="equal">
      <formula>0</formula>
    </cfRule>
  </conditionalFormatting>
  <conditionalFormatting sqref="JF10:JF21">
    <cfRule type="cellIs" dxfId="1684" priority="201" stopIfTrue="1" operator="equal">
      <formula>0</formula>
    </cfRule>
  </conditionalFormatting>
  <conditionalFormatting sqref="JF5:JK5">
    <cfRule type="cellIs" dxfId="1683" priority="215" stopIfTrue="1" operator="equal">
      <formula>0</formula>
    </cfRule>
  </conditionalFormatting>
  <conditionalFormatting sqref="JF6:KH6">
    <cfRule type="cellIs" dxfId="1682" priority="200" stopIfTrue="1" operator="equal">
      <formula>0</formula>
    </cfRule>
  </conditionalFormatting>
  <conditionalFormatting sqref="JG10:KH20">
    <cfRule type="cellIs" dxfId="1681" priority="202" stopIfTrue="1" operator="equal">
      <formula>0</formula>
    </cfRule>
  </conditionalFormatting>
  <conditionalFormatting sqref="JK40:JR64 JE50:JI59 JJ51:JJ60 KW9:ME12 KW13:MD34 KW35:ME38 JK35:JL39 KW59:ME79 KI80:ME109 JE84:JI91 JJ85:JR92 Y125:Z125 AQ125:FX125 FY126:GI126 GV126:IU126 IX126:JD126 KI126:ME126 A131:F65512 AQ133:AX133 BR133:BV133 CV133:CX133 FC133:FD133 FP133 AY133:BQ65514 BW133:CU65514 CY133:FB65514 FE133:FO65514 FQ133:FX65514 FY134:GI65515 GV134:IU65515 IX134:JD65515 KI134:ME65515 AQ135:AX65514 BR135:BV65514 CV135:CX65514 FC135:FD65514 FP135:FP65514 JE135:JI65516 JJ136:KH65517 Y140:AP65514 J156:X65514">
    <cfRule type="containsText" dxfId="1680" priority="1222" stopIfTrue="1" operator="containsText" text="G1">
      <formula>NOT(ISERROR(SEARCH("G1",A9)))</formula>
    </cfRule>
  </conditionalFormatting>
  <conditionalFormatting sqref="JM30:JM39">
    <cfRule type="cellIs" dxfId="1679" priority="199" stopIfTrue="1" operator="equal">
      <formula>0</formula>
    </cfRule>
  </conditionalFormatting>
  <conditionalFormatting sqref="JM5:KH5">
    <cfRule type="cellIs" dxfId="1678" priority="216" stopIfTrue="1" operator="equal">
      <formula>0</formula>
    </cfRule>
  </conditionalFormatting>
  <conditionalFormatting sqref="KW9:ME12 GD9:GI108 KW13:MD34 KW35:ME38 JK35:JL39 JK40:JR64 JE50:JI59 JJ51:JJ60 KW59:ME79 KI80:ME109 JE84:JI91 JJ85:JR92">
    <cfRule type="containsText" dxfId="1677" priority="1205" stopIfTrue="1" operator="containsText" text="ML">
      <formula>NOT(ISERROR(SEARCH("ML",GD9)))</formula>
    </cfRule>
    <cfRule type="containsText" dxfId="1676" priority="1204" stopIfTrue="1" operator="containsText" text="ML">
      <formula>NOT(ISERROR(SEARCH("ML",GD9)))</formula>
    </cfRule>
    <cfRule type="containsText" dxfId="1675" priority="1203" stopIfTrue="1" operator="containsText" text="RA">
      <formula>NOT(ISERROR(SEARCH("RA",GD9)))</formula>
    </cfRule>
  </conditionalFormatting>
  <conditionalFormatting sqref="KW9:ME12 KW13:MD34 KW35:ME38 JK35:JL39 JK40:JR64 JE50:JI59 JJ51:JJ60 KW59:ME79 KI80:ME109 JE84:JI91 JJ85:JR92 Y125:Z125 AQ125:FX125 FY126:GI126 GV126:IU126 IX126:JD126 KI126:ME126 A131:F65512 AQ133:AX133 BR133:BV133 CV133:CX133 FC133:FD133 FP133 AY133:BQ65514 BW133:CU65514 CY133:FB65514 FE133:FO65514 FQ133:FX65514 FY134:GI65515 GV134:IU65515 IX134:JD65515 KI134:ME65515 AQ135:AX65514 BR135:BV65514 CV135:CX65514 FC135:FD65514 FP135:FP65514 JE135:JI65516 JJ136:KH65517 Y140:AP65514 J156:X65514">
    <cfRule type="containsText" dxfId="1674" priority="1224" stopIfTrue="1" operator="containsText" text="G1">
      <formula>NOT(ISERROR(SEARCH("G1",A9)))</formula>
    </cfRule>
    <cfRule type="containsText" dxfId="1673" priority="1223" stopIfTrue="1" operator="containsText" text="G2">
      <formula>NOT(ISERROR(SEARCH("G2",A9)))</formula>
    </cfRule>
    <cfRule type="containsText" dxfId="1672" priority="1226" stopIfTrue="1" operator="containsText" text="F">
      <formula>NOT(ISERROR(SEARCH("F",A9)))</formula>
    </cfRule>
    <cfRule type="containsText" dxfId="1671" priority="1225" stopIfTrue="1" operator="containsText" text="S">
      <formula>NOT(ISERROR(SEARCH("S",A9)))</formula>
    </cfRule>
  </conditionalFormatting>
  <hyperlinks>
    <hyperlink ref="IL4" location="'result subject-wise'!Y4:AD4" display="CLICK HERE TO VIEW THE SUPPLEMENTRY RESULT " xr:uid="{00000000-0004-0000-0200-000000000000}"/>
    <hyperlink ref="IN4" location="'final reports'!A1" display="CLICK HERE TO VIEW THE FINAL REPORT" xr:uid="{00000000-0004-0000-0200-000001000000}"/>
    <hyperlink ref="IL3:IO3" location="details!G2:G5" display="BACK TO DETAILS" xr:uid="{00000000-0004-0000-0200-000002000000}"/>
    <hyperlink ref="IL4:IM4" location="'result subject-wise'!AA2:AD4" display="CLICK HERE TO VIEW THE SUPPLEMENTRY RESULT " xr:uid="{00000000-0004-0000-0200-000003000000}"/>
    <hyperlink ref="G111" location="'statement of marks'!HK4:HN4" display="CROSS CHECK RESULT" xr:uid="{00000000-0004-0000-0200-000004000000}"/>
    <hyperlink ref="I3" location="'statement of marks'!I119" display="GO TO LAST ROW" xr:uid="{00000000-0004-0000-0200-000005000000}"/>
    <hyperlink ref="A6" location="'statement of marks'!hf1:ht36" display="CLICK HERE TO VIEW THE RESULT AT A GLANCE" xr:uid="{00000000-0004-0000-0200-000006000000}"/>
    <hyperlink ref="B6" location="'statement of marks'!hf1:ht36" display="'statement of marks'!hf1:ht36" xr:uid="{00000000-0004-0000-0200-000007000000}"/>
    <hyperlink ref="C6" location="'statement of marks'!hf1:ht36" display="'statement of marks'!hf1:ht36" xr:uid="{00000000-0004-0000-0200-000008000000}"/>
    <hyperlink ref="D6" location="'statement of marks'!hf1:ht36" display="'statement of marks'!hf1:ht36" xr:uid="{00000000-0004-0000-0200-000009000000}"/>
    <hyperlink ref="E6" location="'statement of marks'!hf1:ht36" display="'statement of marks'!hf1:ht36" xr:uid="{00000000-0004-0000-0200-00000A000000}"/>
    <hyperlink ref="F6" location="'statement of marks'!hf1:ht36" display="'statement of marks'!hf1:ht36" xr:uid="{00000000-0004-0000-0200-00000B000000}"/>
    <hyperlink ref="G6" location="'statement of marks'!hf1:ht36" display="'statement of marks'!hf1:ht36" xr:uid="{00000000-0004-0000-0200-00000C000000}"/>
    <hyperlink ref="A7" location="'statement of marks'!hf1:ht36" display="'statement of marks'!hf1:ht36" xr:uid="{00000000-0004-0000-0200-00000D000000}"/>
    <hyperlink ref="B7" location="'statement of marks'!hf1:ht36" display="'statement of marks'!hf1:ht36" xr:uid="{00000000-0004-0000-0200-00000E000000}"/>
    <hyperlink ref="C7" location="'statement of marks'!hf1:ht36" display="'statement of marks'!hf1:ht36" xr:uid="{00000000-0004-0000-0200-00000F000000}"/>
    <hyperlink ref="D7" location="'statement of marks'!hf1:ht36" display="'statement of marks'!hf1:ht36" xr:uid="{00000000-0004-0000-0200-000010000000}"/>
    <hyperlink ref="E7" location="'statement of marks'!hf1:ht36" display="'statement of marks'!hf1:ht36" xr:uid="{00000000-0004-0000-0200-000011000000}"/>
    <hyperlink ref="F7" location="'statement of marks'!hf1:ht36" display="'statement of marks'!hf1:ht36" xr:uid="{00000000-0004-0000-0200-000012000000}"/>
    <hyperlink ref="G7" location="'statement of marks'!hf1:ht36" display="'statement of marks'!hf1:ht36" xr:uid="{00000000-0004-0000-0200-000013000000}"/>
    <hyperlink ref="A8" location="'statement of marks'!hf1:ht36" display="'statement of marks'!hf1:ht36" xr:uid="{00000000-0004-0000-0200-000014000000}"/>
    <hyperlink ref="B8" location="'statement of marks'!hf1:ht36" display="'statement of marks'!hf1:ht36" xr:uid="{00000000-0004-0000-0200-000015000000}"/>
    <hyperlink ref="C8" location="'statement of marks'!hf1:ht36" display="'statement of marks'!hf1:ht36" xr:uid="{00000000-0004-0000-0200-000016000000}"/>
    <hyperlink ref="D8" location="'statement of marks'!hf1:ht36" display="'statement of marks'!hf1:ht36" xr:uid="{00000000-0004-0000-0200-000017000000}"/>
    <hyperlink ref="E8" location="'statement of marks'!hf1:ht36" display="'statement of marks'!hf1:ht36" xr:uid="{00000000-0004-0000-0200-000018000000}"/>
    <hyperlink ref="F8" location="'statement of marks'!hf1:ht36" display="'statement of marks'!hf1:ht36" xr:uid="{00000000-0004-0000-0200-000019000000}"/>
    <hyperlink ref="G8" location="'statement of marks'!hf1:ht36" display="'statement of marks'!hf1:ht36" xr:uid="{00000000-0004-0000-0200-00001A000000}"/>
  </hyperlinks>
  <pageMargins left="0.5" right="0.5" top="0.5" bottom="0.5" header="0.3" footer="0.3"/>
  <pageSetup paperSize="5" orientation="landscape" horizontalDpi="4294967292" verticalDpi="4294967292"/>
  <headerFooter>
    <oddFooter>Page &amp;P of &amp;N</oddFooter>
  </headerFooter>
  <colBreaks count="1" manualBreakCount="1">
    <brk id="260" max="1048575" man="1"/>
  </colBreaks>
  <legacy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8000"/>
  </sheetPr>
  <dimension ref="A1:AH147"/>
  <sheetViews>
    <sheetView workbookViewId="0">
      <selection sqref="A1:J1"/>
    </sheetView>
  </sheetViews>
  <sheetFormatPr baseColWidth="10" defaultColWidth="9.1640625" defaultRowHeight="12" zeroHeight="1"/>
  <cols>
    <col min="1" max="1" width="5" style="424" customWidth="1"/>
    <col min="2" max="2" width="7.5" style="424" customWidth="1"/>
    <col min="3" max="3" width="7.1640625" style="424" bestFit="1" customWidth="1"/>
    <col min="4" max="4" width="10.33203125" style="425" customWidth="1"/>
    <col min="5" max="5" width="17" style="424" customWidth="1"/>
    <col min="6" max="6" width="16" style="424" customWidth="1"/>
    <col min="7" max="7" width="14.5" style="424" customWidth="1"/>
    <col min="8" max="8" width="6.83203125" style="425" customWidth="1"/>
    <col min="9" max="9" width="4.1640625" style="425" customWidth="1"/>
    <col min="10" max="10" width="7.1640625" style="424" bestFit="1" customWidth="1"/>
    <col min="11" max="11" width="5.83203125" style="424" customWidth="1"/>
    <col min="12" max="12" width="7.33203125" style="424" customWidth="1"/>
    <col min="13" max="13" width="3.6640625" style="424" customWidth="1"/>
    <col min="14" max="14" width="18.1640625" style="424" customWidth="1"/>
    <col min="15" max="15" width="7.33203125" style="424" customWidth="1"/>
    <col min="16" max="16" width="6.5" style="424" customWidth="1"/>
    <col min="17" max="17" width="4.5" style="424" customWidth="1"/>
    <col min="18" max="18" width="3.83203125" style="424" customWidth="1"/>
    <col min="19" max="19" width="6.5" style="424" customWidth="1"/>
    <col min="20" max="20" width="5.33203125" style="424" customWidth="1"/>
    <col min="21" max="21" width="19.5" style="424" customWidth="1"/>
    <col min="22" max="24" width="6.6640625" style="424" customWidth="1"/>
    <col min="25" max="25" width="7.33203125" style="424" customWidth="1"/>
    <col min="26" max="34" width="6.6640625" style="424" customWidth="1"/>
    <col min="35" max="16384" width="9.1640625" style="424"/>
  </cols>
  <sheetData>
    <row r="1" spans="1:34" ht="24" customHeight="1" thickTop="1">
      <c r="A1" s="1010" t="str">
        <f>'statement of marks'!A1:W1</f>
        <v>Govt. Hr. Sec. School,</v>
      </c>
      <c r="B1" s="1011"/>
      <c r="C1" s="1011"/>
      <c r="D1" s="1011"/>
      <c r="E1" s="1011"/>
      <c r="F1" s="1011"/>
      <c r="G1" s="1011"/>
      <c r="H1" s="1011"/>
      <c r="I1" s="1011"/>
      <c r="J1" s="1012"/>
      <c r="K1" s="1007" t="s">
        <v>220</v>
      </c>
      <c r="L1" s="1008"/>
      <c r="M1" s="1008"/>
      <c r="N1" s="1008"/>
      <c r="O1" s="1008"/>
      <c r="P1" s="1008"/>
      <c r="Q1" s="1008"/>
      <c r="R1" s="1009"/>
      <c r="U1" s="1013" t="s">
        <v>214</v>
      </c>
      <c r="V1" s="1014"/>
      <c r="W1" s="1014"/>
      <c r="X1" s="1014"/>
      <c r="Y1" s="1014"/>
      <c r="Z1" s="1014"/>
      <c r="AA1" s="1014"/>
      <c r="AB1" s="1014"/>
      <c r="AC1" s="1014"/>
      <c r="AD1" s="1014"/>
      <c r="AE1" s="1014"/>
      <c r="AF1" s="1014"/>
      <c r="AG1" s="1014"/>
      <c r="AH1" s="1015"/>
    </row>
    <row r="2" spans="1:34" ht="24" customHeight="1">
      <c r="A2" s="88" t="s">
        <v>249</v>
      </c>
      <c r="B2" s="1021" t="str">
        <f>'statement of marks'!A3</f>
        <v>11 'A'</v>
      </c>
      <c r="C2" s="1021"/>
      <c r="D2" s="55" t="str">
        <f>'statement of marks'!F4</f>
        <v>DATE OF BIRTH</v>
      </c>
      <c r="E2" s="697" t="str">
        <f>'statement of marks'!G4</f>
        <v>NAME OF THE STUDENT</v>
      </c>
      <c r="F2" s="697" t="str">
        <f>'statement of marks'!H4</f>
        <v>FATIEHR'S NAME</v>
      </c>
      <c r="G2" s="697" t="str">
        <f>'statement of marks'!I4</f>
        <v>MOTHER'S NAME</v>
      </c>
      <c r="H2" s="55" t="s">
        <v>243</v>
      </c>
      <c r="I2" s="1005" t="str">
        <f>'statement of marks'!C4</f>
        <v>GENDER</v>
      </c>
      <c r="J2" s="34" t="str">
        <f>'statement of marks'!F3</f>
        <v>2024-25</v>
      </c>
      <c r="K2" s="1005" t="s">
        <v>245</v>
      </c>
      <c r="L2" s="697" t="s">
        <v>246</v>
      </c>
      <c r="M2" s="1005" t="s">
        <v>247</v>
      </c>
      <c r="N2" s="847" t="s">
        <v>160</v>
      </c>
      <c r="O2" s="847" t="s">
        <v>184</v>
      </c>
      <c r="P2" s="847" t="str">
        <f>'statement of marks'!IW4</f>
        <v>%AGE AFTER SUPPL.</v>
      </c>
      <c r="Q2" s="1005" t="str">
        <f>'statement of marks'!IY4</f>
        <v>DIVISION</v>
      </c>
      <c r="R2" s="1022" t="s">
        <v>185</v>
      </c>
      <c r="U2" s="1016"/>
      <c r="V2" s="1017"/>
      <c r="W2" s="1017"/>
      <c r="X2" s="1017"/>
      <c r="Y2" s="1017"/>
      <c r="Z2" s="1017"/>
      <c r="AA2" s="1017"/>
      <c r="AB2" s="1017"/>
      <c r="AC2" s="1017"/>
      <c r="AD2" s="1017"/>
      <c r="AE2" s="1017"/>
      <c r="AF2" s="1017"/>
      <c r="AG2" s="1017"/>
      <c r="AH2" s="1018"/>
    </row>
    <row r="3" spans="1:34" ht="39.75" customHeight="1">
      <c r="A3" s="89" t="str">
        <f>'statement of marks'!A4</f>
        <v>S.NO.</v>
      </c>
      <c r="B3" s="55" t="str">
        <f>'statement of marks'!D4</f>
        <v>S.R. NO.</v>
      </c>
      <c r="C3" s="55" t="str">
        <f>'statement of marks'!E4</f>
        <v>RO. NO.</v>
      </c>
      <c r="D3" s="118" t="s">
        <v>92</v>
      </c>
      <c r="E3" s="697"/>
      <c r="F3" s="697"/>
      <c r="G3" s="697"/>
      <c r="H3" s="55" t="s">
        <v>244</v>
      </c>
      <c r="I3" s="1006"/>
      <c r="J3" s="55" t="s">
        <v>248</v>
      </c>
      <c r="K3" s="1006"/>
      <c r="L3" s="697"/>
      <c r="M3" s="1006"/>
      <c r="N3" s="1004"/>
      <c r="O3" s="1004"/>
      <c r="P3" s="1004"/>
      <c r="Q3" s="1006"/>
      <c r="R3" s="1023"/>
      <c r="U3" s="90" t="str">
        <f>'statement of marks'!G4</f>
        <v>NAME OF THE STUDENT</v>
      </c>
      <c r="V3" s="86" t="s">
        <v>14</v>
      </c>
      <c r="W3" s="86" t="s">
        <v>15</v>
      </c>
      <c r="X3" s="86" t="s">
        <v>17</v>
      </c>
      <c r="Y3" s="86" t="s">
        <v>16</v>
      </c>
      <c r="Z3" s="86" t="s">
        <v>18</v>
      </c>
      <c r="AA3" s="86" t="s">
        <v>19</v>
      </c>
      <c r="AB3" s="86" t="s">
        <v>20</v>
      </c>
      <c r="AC3" s="86" t="s">
        <v>21</v>
      </c>
      <c r="AD3" s="86" t="s">
        <v>22</v>
      </c>
      <c r="AE3" s="86" t="s">
        <v>23</v>
      </c>
      <c r="AF3" s="86" t="s">
        <v>41</v>
      </c>
      <c r="AG3" s="86" t="s">
        <v>42</v>
      </c>
      <c r="AH3" s="108" t="s">
        <v>24</v>
      </c>
    </row>
    <row r="4" spans="1:34" hidden="1">
      <c r="A4" s="89"/>
      <c r="B4" s="55"/>
      <c r="C4" s="55"/>
      <c r="D4" s="55"/>
      <c r="E4" s="55"/>
      <c r="F4" s="55"/>
      <c r="G4" s="55"/>
      <c r="H4" s="55"/>
      <c r="I4" s="55"/>
      <c r="J4" s="55"/>
      <c r="L4" s="55"/>
      <c r="M4" s="420"/>
      <c r="N4" s="419"/>
      <c r="O4" s="419"/>
      <c r="P4" s="418"/>
      <c r="Q4" s="418"/>
      <c r="R4" s="422"/>
      <c r="U4" s="90"/>
      <c r="V4" s="86"/>
      <c r="W4" s="86"/>
      <c r="X4" s="86"/>
      <c r="Y4" s="86"/>
      <c r="Z4" s="86"/>
      <c r="AA4" s="86"/>
      <c r="AB4" s="86"/>
      <c r="AC4" s="86"/>
      <c r="AD4" s="86"/>
      <c r="AE4" s="86"/>
      <c r="AF4" s="86"/>
      <c r="AG4" s="86"/>
      <c r="AH4" s="108"/>
    </row>
    <row r="5" spans="1:34" hidden="1">
      <c r="A5" s="89"/>
      <c r="B5" s="55"/>
      <c r="C5" s="55"/>
      <c r="D5" s="55"/>
      <c r="E5" s="55"/>
      <c r="F5" s="55"/>
      <c r="G5" s="55"/>
      <c r="H5" s="55"/>
      <c r="I5" s="55"/>
      <c r="J5" s="55"/>
      <c r="L5" s="55"/>
      <c r="M5" s="420"/>
      <c r="N5" s="419"/>
      <c r="O5" s="419"/>
      <c r="P5" s="418"/>
      <c r="Q5" s="418"/>
      <c r="R5" s="422"/>
      <c r="U5" s="90"/>
      <c r="V5" s="86"/>
      <c r="W5" s="86"/>
      <c r="X5" s="86"/>
      <c r="Y5" s="86"/>
      <c r="Z5" s="86"/>
      <c r="AA5" s="86"/>
      <c r="AB5" s="86"/>
      <c r="AC5" s="86"/>
      <c r="AD5" s="86"/>
      <c r="AE5" s="86"/>
      <c r="AF5" s="86"/>
      <c r="AG5" s="86"/>
      <c r="AH5" s="108"/>
    </row>
    <row r="6" spans="1:34" hidden="1">
      <c r="A6" s="89"/>
      <c r="B6" s="55"/>
      <c r="C6" s="55"/>
      <c r="D6" s="55"/>
      <c r="E6" s="55"/>
      <c r="F6" s="55"/>
      <c r="G6" s="55"/>
      <c r="H6" s="55"/>
      <c r="I6" s="55"/>
      <c r="J6" s="55"/>
      <c r="L6" s="55"/>
      <c r="M6" s="420"/>
      <c r="N6" s="419"/>
      <c r="O6" s="419"/>
      <c r="P6" s="418"/>
      <c r="Q6" s="418"/>
      <c r="R6" s="422"/>
      <c r="U6" s="90"/>
      <c r="V6" s="86"/>
      <c r="W6" s="86"/>
      <c r="X6" s="86"/>
      <c r="Y6" s="86"/>
      <c r="Z6" s="86"/>
      <c r="AA6" s="86"/>
      <c r="AB6" s="86"/>
      <c r="AC6" s="86"/>
      <c r="AD6" s="86"/>
      <c r="AE6" s="86"/>
      <c r="AF6" s="86"/>
      <c r="AG6" s="86"/>
      <c r="AH6" s="108"/>
    </row>
    <row r="7" spans="1:34" hidden="1">
      <c r="A7" s="89"/>
      <c r="B7" s="55"/>
      <c r="C7" s="55"/>
      <c r="D7" s="55"/>
      <c r="E7" s="55"/>
      <c r="F7" s="55"/>
      <c r="G7" s="55"/>
      <c r="H7" s="55"/>
      <c r="I7" s="55"/>
      <c r="J7" s="55"/>
      <c r="L7" s="55"/>
      <c r="M7" s="420"/>
      <c r="N7" s="419"/>
      <c r="O7" s="419"/>
      <c r="P7" s="418"/>
      <c r="Q7" s="418"/>
      <c r="R7" s="422"/>
      <c r="U7" s="90"/>
      <c r="V7" s="86"/>
      <c r="W7" s="86"/>
      <c r="X7" s="86"/>
      <c r="Y7" s="86"/>
      <c r="Z7" s="86"/>
      <c r="AA7" s="86"/>
      <c r="AB7" s="86"/>
      <c r="AC7" s="86"/>
      <c r="AD7" s="86"/>
      <c r="AE7" s="86"/>
      <c r="AF7" s="86"/>
      <c r="AG7" s="86"/>
      <c r="AH7" s="108"/>
    </row>
    <row r="8" spans="1:34" ht="16" customHeight="1">
      <c r="A8" s="89">
        <f>'statement of marks'!A9</f>
        <v>1</v>
      </c>
      <c r="B8" s="55">
        <f>IF('statement of marks'!D9="","",'statement of marks'!D9)</f>
        <v>11111</v>
      </c>
      <c r="C8" s="54">
        <f>IF('statement of marks'!E9="","",'statement of marks'!E9)</f>
        <v>11101</v>
      </c>
      <c r="D8" s="423">
        <f>IF('statement of marks'!F9="","",'statement of marks'!F9)</f>
        <v>35179</v>
      </c>
      <c r="E8" s="77" t="str">
        <f>IF('statement of marks'!G9="","",'statement of marks'!G9)</f>
        <v>A 001</v>
      </c>
      <c r="F8" s="77" t="str">
        <f>IF('statement of marks'!H9="","",'statement of marks'!H9)</f>
        <v>B 001</v>
      </c>
      <c r="G8" s="77" t="str">
        <f>IF('statement of marks'!I9="","",'statement of marks'!I9)</f>
        <v>C 001</v>
      </c>
      <c r="H8" s="55" t="str">
        <f>IF('statement of marks'!B9="","",'statement of marks'!B9)</f>
        <v>OBC</v>
      </c>
      <c r="I8" s="55" t="str">
        <f>IF('statement of marks'!C9="","",'statement of marks'!C9)</f>
        <v>G</v>
      </c>
      <c r="J8" s="55" t="str">
        <f>IF('statement of marks'!IP9="","",'statement of marks'!IP9)</f>
        <v>SUPPL.</v>
      </c>
      <c r="K8" s="74">
        <f>IF('statement of marks'!IQ9="","",'statement of marks'!IQ9)</f>
        <v>898</v>
      </c>
      <c r="L8" s="84">
        <f>IF('statement of marks'!IR9="","",'statement of marks'!IR9)</f>
        <v>89.8</v>
      </c>
      <c r="M8" s="55" t="str">
        <f>IF('statement of marks'!IS9="","",'statement of marks'!IS9)</f>
        <v/>
      </c>
      <c r="N8" s="84" t="str">
        <f>IF('statement of marks'!IL9="","",'statement of marks'!IL9)</f>
        <v xml:space="preserve">    MATHEMATICS</v>
      </c>
      <c r="O8" s="55" t="str">
        <f>IF('result subject-wise'!AR9="","",'result subject-wise'!AR9)</f>
        <v/>
      </c>
      <c r="P8" s="91" t="str">
        <f>IF('result subject-wise'!AS9="","",'result subject-wise'!AS9)</f>
        <v/>
      </c>
      <c r="Q8" s="55" t="str">
        <f>'statement of marks'!IY9</f>
        <v/>
      </c>
      <c r="R8" s="92">
        <f>IF('statement of marks'!GT9="","",'statement of marks'!GT9)</f>
        <v>220</v>
      </c>
      <c r="U8" s="90" t="str">
        <f>'statement of marks'!G9</f>
        <v>A 001</v>
      </c>
      <c r="V8" s="87" t="str">
        <f>IF(AND(H8="SC",I8="B"),Q8,"")</f>
        <v/>
      </c>
      <c r="W8" s="87" t="str">
        <f>IF(AND(H8="SC",I8="G"),Q8,"")</f>
        <v/>
      </c>
      <c r="X8" s="87" t="str">
        <f>IF(AND(H8="ST",I8="B"),Q8,"")</f>
        <v/>
      </c>
      <c r="Y8" s="87" t="str">
        <f>IF(AND(H8="ST",I8="G"),Q8,"")</f>
        <v/>
      </c>
      <c r="Z8" s="87" t="str">
        <f>IF(AND(H8="OBC",I8="B"),Q8,"")</f>
        <v/>
      </c>
      <c r="AA8" s="87" t="str">
        <f>IF(AND(H8="OBC",I8="G"),Q8,"")</f>
        <v/>
      </c>
      <c r="AB8" s="87" t="str">
        <f>IF(AND(H8="GEN",I8="B"),Q8,"")</f>
        <v/>
      </c>
      <c r="AC8" s="87" t="str">
        <f>IF(AND(H8="GEN",I8="G"),Q8,"")</f>
        <v/>
      </c>
      <c r="AD8" s="87" t="str">
        <f>IF(AND(H8="MIN",I8="B"),Q8,"")</f>
        <v/>
      </c>
      <c r="AE8" s="87" t="str">
        <f>IF(AND(H8="MIN",I8="G"),Q8,"")</f>
        <v/>
      </c>
      <c r="AF8" s="87" t="str">
        <f>IF(AND(H8="SBC",I8="B"),Q8,"")</f>
        <v/>
      </c>
      <c r="AG8" s="87" t="str">
        <f>IF(AND(H8="SBC",I8="G"),Q8,"")</f>
        <v/>
      </c>
      <c r="AH8" s="93"/>
    </row>
    <row r="9" spans="1:34" ht="16" customHeight="1">
      <c r="A9" s="89">
        <f>'statement of marks'!A10</f>
        <v>2</v>
      </c>
      <c r="B9" s="55" t="str">
        <f>IF('statement of marks'!D10="","",'statement of marks'!D10)</f>
        <v/>
      </c>
      <c r="C9" s="54">
        <f>IF('statement of marks'!E10="","",'statement of marks'!E10)</f>
        <v>11102</v>
      </c>
      <c r="D9" s="423" t="str">
        <f>IF('statement of marks'!F10="","",'statement of marks'!F10)</f>
        <v/>
      </c>
      <c r="E9" s="77" t="str">
        <f>IF('statement of marks'!G10="","",'statement of marks'!G10)</f>
        <v>A 002</v>
      </c>
      <c r="F9" s="77" t="str">
        <f>IF('statement of marks'!H10="","",'statement of marks'!H10)</f>
        <v>B 002</v>
      </c>
      <c r="G9" s="77" t="str">
        <f>IF('statement of marks'!I10="","",'statement of marks'!I10)</f>
        <v>C 002</v>
      </c>
      <c r="H9" s="55" t="str">
        <f>IF('statement of marks'!B10="","",'statement of marks'!B10)</f>
        <v/>
      </c>
      <c r="I9" s="55" t="str">
        <f>IF('statement of marks'!C10="","",'statement of marks'!C10)</f>
        <v/>
      </c>
      <c r="J9" s="55" t="str">
        <f>IF('statement of marks'!IP10="","",'statement of marks'!IP10)</f>
        <v>SUPPL.</v>
      </c>
      <c r="K9" s="74">
        <f>IF('statement of marks'!IQ10="","",'statement of marks'!IQ10)</f>
        <v>898</v>
      </c>
      <c r="L9" s="84">
        <f>IF('statement of marks'!IR10="","",'statement of marks'!IR10)</f>
        <v>89.8</v>
      </c>
      <c r="M9" s="55" t="str">
        <f>IF('statement of marks'!IS10="","",'statement of marks'!IS10)</f>
        <v/>
      </c>
      <c r="N9" s="84" t="str">
        <f>IF('statement of marks'!IL10="","",'statement of marks'!IL10)</f>
        <v xml:space="preserve">    MATHEMATICS</v>
      </c>
      <c r="O9" s="55" t="str">
        <f>IF('result subject-wise'!AR10="","",'result subject-wise'!AR10)</f>
        <v/>
      </c>
      <c r="P9" s="91" t="str">
        <f>IF('result subject-wise'!AS10="","",'result subject-wise'!AS10)</f>
        <v/>
      </c>
      <c r="Q9" s="55" t="str">
        <f>'statement of marks'!IY10</f>
        <v/>
      </c>
      <c r="R9" s="92">
        <f>IF('statement of marks'!GT10="","",'statement of marks'!GT10)</f>
        <v>220</v>
      </c>
      <c r="U9" s="90" t="str">
        <f>'statement of marks'!G10</f>
        <v>A 002</v>
      </c>
      <c r="V9" s="87" t="str">
        <f t="shared" ref="V9:V14" si="0">IF(AND(H9="SC",I9="B"),Q9,"")</f>
        <v/>
      </c>
      <c r="W9" s="87" t="str">
        <f t="shared" ref="W9:W14" si="1">IF(AND(H9="SC",I9="G"),Q9,"")</f>
        <v/>
      </c>
      <c r="X9" s="87" t="str">
        <f t="shared" ref="X9:X14" si="2">IF(AND(H9="ST",I9="B"),Q9,"")</f>
        <v/>
      </c>
      <c r="Y9" s="87" t="str">
        <f t="shared" ref="Y9:Y14" si="3">IF(AND(H9="ST",I9="G"),Q9,"")</f>
        <v/>
      </c>
      <c r="Z9" s="87" t="str">
        <f t="shared" ref="Z9:Z14" si="4">IF(AND(H9="OBC",I9="B"),Q9,"")</f>
        <v/>
      </c>
      <c r="AA9" s="87" t="str">
        <f t="shared" ref="AA9:AA14" si="5">IF(AND(H9="OBC",I9="G"),Q9,"")</f>
        <v/>
      </c>
      <c r="AB9" s="87" t="str">
        <f t="shared" ref="AB9:AB14" si="6">IF(AND(H9="GEN",I9="B"),Q9,"")</f>
        <v/>
      </c>
      <c r="AC9" s="87" t="str">
        <f t="shared" ref="AC9:AC14" si="7">IF(AND(H9="GEN",I9="G"),Q9,"")</f>
        <v/>
      </c>
      <c r="AD9" s="87" t="str">
        <f t="shared" ref="AD9:AD14" si="8">IF(AND(H9="MIN",I9="B"),Q9,"")</f>
        <v/>
      </c>
      <c r="AE9" s="87" t="str">
        <f t="shared" ref="AE9:AE14" si="9">IF(AND(H9="MIN",I9="G"),Q9,"")</f>
        <v/>
      </c>
      <c r="AF9" s="87" t="str">
        <f t="shared" ref="AF9:AF14" si="10">IF(AND(H9="SBC",I9="B"),Q9,"")</f>
        <v/>
      </c>
      <c r="AG9" s="87" t="str">
        <f t="shared" ref="AG9:AG14" si="11">IF(AND(H9="SBC",I9="G"),Q9,"")</f>
        <v/>
      </c>
      <c r="AH9" s="93"/>
    </row>
    <row r="10" spans="1:34" ht="16" customHeight="1">
      <c r="A10" s="89">
        <f>'statement of marks'!A11</f>
        <v>3</v>
      </c>
      <c r="B10" s="55" t="str">
        <f>IF('statement of marks'!D11="","",'statement of marks'!D11)</f>
        <v/>
      </c>
      <c r="C10" s="54">
        <f>IF('statement of marks'!E11="","",'statement of marks'!E11)</f>
        <v>11103</v>
      </c>
      <c r="D10" s="423" t="str">
        <f>IF('statement of marks'!F11="","",'statement of marks'!F11)</f>
        <v/>
      </c>
      <c r="E10" s="77" t="str">
        <f>IF('statement of marks'!G11="","",'statement of marks'!G11)</f>
        <v>A 003</v>
      </c>
      <c r="F10" s="77" t="str">
        <f>IF('statement of marks'!H11="","",'statement of marks'!H11)</f>
        <v>B 003</v>
      </c>
      <c r="G10" s="77" t="str">
        <f>IF('statement of marks'!I11="","",'statement of marks'!I11)</f>
        <v>C 003</v>
      </c>
      <c r="H10" s="55" t="str">
        <f>IF('statement of marks'!B11="","",'statement of marks'!B11)</f>
        <v/>
      </c>
      <c r="I10" s="55" t="str">
        <f>IF('statement of marks'!C11="","",'statement of marks'!C11)</f>
        <v/>
      </c>
      <c r="J10" s="55" t="str">
        <f>IF('statement of marks'!IP11="","",'statement of marks'!IP11)</f>
        <v>SUPPL.</v>
      </c>
      <c r="K10" s="74">
        <f>IF('statement of marks'!IQ11="","",'statement of marks'!IQ11)</f>
        <v>898</v>
      </c>
      <c r="L10" s="84">
        <f>IF('statement of marks'!IR11="","",'statement of marks'!IR11)</f>
        <v>89.8</v>
      </c>
      <c r="M10" s="55" t="str">
        <f>IF('statement of marks'!IS11="","",'statement of marks'!IS11)</f>
        <v/>
      </c>
      <c r="N10" s="84" t="str">
        <f>IF('statement of marks'!IL11="","",'statement of marks'!IL11)</f>
        <v xml:space="preserve">    MATHEMATICS</v>
      </c>
      <c r="O10" s="55" t="str">
        <f>IF('result subject-wise'!AR11="","",'result subject-wise'!AR11)</f>
        <v/>
      </c>
      <c r="P10" s="91" t="str">
        <f>IF('result subject-wise'!AS11="","",'result subject-wise'!AS11)</f>
        <v/>
      </c>
      <c r="Q10" s="55" t="str">
        <f>'statement of marks'!IY11</f>
        <v/>
      </c>
      <c r="R10" s="92">
        <f>IF('statement of marks'!GT11="","",'statement of marks'!GT11)</f>
        <v>0</v>
      </c>
      <c r="U10" s="90" t="str">
        <f>'statement of marks'!G11</f>
        <v>A 003</v>
      </c>
      <c r="V10" s="87" t="str">
        <f t="shared" si="0"/>
        <v/>
      </c>
      <c r="W10" s="87" t="str">
        <f t="shared" si="1"/>
        <v/>
      </c>
      <c r="X10" s="87" t="str">
        <f t="shared" si="2"/>
        <v/>
      </c>
      <c r="Y10" s="87" t="str">
        <f t="shared" si="3"/>
        <v/>
      </c>
      <c r="Z10" s="87" t="str">
        <f t="shared" si="4"/>
        <v/>
      </c>
      <c r="AA10" s="87" t="str">
        <f t="shared" si="5"/>
        <v/>
      </c>
      <c r="AB10" s="87" t="str">
        <f t="shared" si="6"/>
        <v/>
      </c>
      <c r="AC10" s="87" t="str">
        <f t="shared" si="7"/>
        <v/>
      </c>
      <c r="AD10" s="87" t="str">
        <f t="shared" si="8"/>
        <v/>
      </c>
      <c r="AE10" s="87" t="str">
        <f t="shared" si="9"/>
        <v/>
      </c>
      <c r="AF10" s="87" t="str">
        <f t="shared" si="10"/>
        <v/>
      </c>
      <c r="AG10" s="87" t="str">
        <f t="shared" si="11"/>
        <v/>
      </c>
      <c r="AH10" s="93"/>
    </row>
    <row r="11" spans="1:34" ht="16" customHeight="1">
      <c r="A11" s="89">
        <f>'statement of marks'!A12</f>
        <v>4</v>
      </c>
      <c r="B11" s="55" t="str">
        <f>IF('statement of marks'!D12="","",'statement of marks'!D12)</f>
        <v/>
      </c>
      <c r="C11" s="54">
        <f>IF('statement of marks'!E12="","",'statement of marks'!E12)</f>
        <v>11104</v>
      </c>
      <c r="D11" s="423" t="str">
        <f>IF('statement of marks'!F12="","",'statement of marks'!F12)</f>
        <v/>
      </c>
      <c r="E11" s="77" t="str">
        <f>IF('statement of marks'!G12="","",'statement of marks'!G12)</f>
        <v>A 004</v>
      </c>
      <c r="F11" s="77" t="str">
        <f>IF('statement of marks'!H12="","",'statement of marks'!H12)</f>
        <v>B 004</v>
      </c>
      <c r="G11" s="77" t="str">
        <f>IF('statement of marks'!I12="","",'statement of marks'!I12)</f>
        <v>C 004</v>
      </c>
      <c r="H11" s="55" t="str">
        <f>IF('statement of marks'!B12="","",'statement of marks'!B12)</f>
        <v/>
      </c>
      <c r="I11" s="55" t="str">
        <f>IF('statement of marks'!C12="","",'statement of marks'!C12)</f>
        <v/>
      </c>
      <c r="J11" s="55" t="str">
        <f>IF('statement of marks'!IP12="","",'statement of marks'!IP12)</f>
        <v>SUPPL.</v>
      </c>
      <c r="K11" s="74">
        <f>IF('statement of marks'!IQ12="","",'statement of marks'!IQ12)</f>
        <v>898</v>
      </c>
      <c r="L11" s="84">
        <f>IF('statement of marks'!IR12="","",'statement of marks'!IR12)</f>
        <v>89.8</v>
      </c>
      <c r="M11" s="55" t="str">
        <f>IF('statement of marks'!IS12="","",'statement of marks'!IS12)</f>
        <v/>
      </c>
      <c r="N11" s="84" t="str">
        <f>IF('statement of marks'!IL12="","",'statement of marks'!IL12)</f>
        <v xml:space="preserve">    MATHEMATICS</v>
      </c>
      <c r="O11" s="55" t="str">
        <f>IF('result subject-wise'!AR12="","",'result subject-wise'!AR12)</f>
        <v/>
      </c>
      <c r="P11" s="91" t="str">
        <f>IF('result subject-wise'!AS12="","",'result subject-wise'!AS12)</f>
        <v/>
      </c>
      <c r="Q11" s="55" t="str">
        <f>'statement of marks'!IY12</f>
        <v/>
      </c>
      <c r="R11" s="92">
        <f>IF('statement of marks'!GT12="","",'statement of marks'!GT12)</f>
        <v>0</v>
      </c>
      <c r="U11" s="90" t="str">
        <f>'statement of marks'!G12</f>
        <v>A 004</v>
      </c>
      <c r="V11" s="87" t="str">
        <f t="shared" si="0"/>
        <v/>
      </c>
      <c r="W11" s="87" t="str">
        <f t="shared" si="1"/>
        <v/>
      </c>
      <c r="X11" s="87" t="str">
        <f t="shared" si="2"/>
        <v/>
      </c>
      <c r="Y11" s="87" t="str">
        <f t="shared" si="3"/>
        <v/>
      </c>
      <c r="Z11" s="87" t="str">
        <f t="shared" si="4"/>
        <v/>
      </c>
      <c r="AA11" s="87" t="str">
        <f t="shared" si="5"/>
        <v/>
      </c>
      <c r="AB11" s="87" t="str">
        <f t="shared" si="6"/>
        <v/>
      </c>
      <c r="AC11" s="87" t="str">
        <f t="shared" si="7"/>
        <v/>
      </c>
      <c r="AD11" s="87" t="str">
        <f t="shared" si="8"/>
        <v/>
      </c>
      <c r="AE11" s="87" t="str">
        <f t="shared" si="9"/>
        <v/>
      </c>
      <c r="AF11" s="87" t="str">
        <f t="shared" si="10"/>
        <v/>
      </c>
      <c r="AG11" s="87" t="str">
        <f t="shared" si="11"/>
        <v/>
      </c>
      <c r="AH11" s="93"/>
    </row>
    <row r="12" spans="1:34" ht="16" customHeight="1">
      <c r="A12" s="89">
        <f>'statement of marks'!A13</f>
        <v>5</v>
      </c>
      <c r="B12" s="55" t="str">
        <f>IF('statement of marks'!D13="","",'statement of marks'!D13)</f>
        <v/>
      </c>
      <c r="C12" s="54">
        <f>IF('statement of marks'!E13="","",'statement of marks'!E13)</f>
        <v>11105</v>
      </c>
      <c r="D12" s="423" t="str">
        <f>IF('statement of marks'!F13="","",'statement of marks'!F13)</f>
        <v/>
      </c>
      <c r="E12" s="77" t="str">
        <f>IF('statement of marks'!G13="","",'statement of marks'!G13)</f>
        <v>A 005</v>
      </c>
      <c r="F12" s="77" t="str">
        <f>IF('statement of marks'!H13="","",'statement of marks'!H13)</f>
        <v>B 005</v>
      </c>
      <c r="G12" s="77" t="str">
        <f>IF('statement of marks'!I13="","",'statement of marks'!I13)</f>
        <v>C 005</v>
      </c>
      <c r="H12" s="55" t="str">
        <f>IF('statement of marks'!B13="","",'statement of marks'!B13)</f>
        <v/>
      </c>
      <c r="I12" s="55" t="str">
        <f>IF('statement of marks'!C13="","",'statement of marks'!C13)</f>
        <v/>
      </c>
      <c r="J12" s="55" t="str">
        <f>IF('statement of marks'!IP13="","",'statement of marks'!IP13)</f>
        <v>SUPPL.</v>
      </c>
      <c r="K12" s="74">
        <f>IF('statement of marks'!IQ13="","",'statement of marks'!IQ13)</f>
        <v>898</v>
      </c>
      <c r="L12" s="84">
        <f>IF('statement of marks'!IR13="","",'statement of marks'!IR13)</f>
        <v>89.8</v>
      </c>
      <c r="M12" s="55" t="str">
        <f>IF('statement of marks'!IS13="","",'statement of marks'!IS13)</f>
        <v/>
      </c>
      <c r="N12" s="84" t="str">
        <f>IF('statement of marks'!IL13="","",'statement of marks'!IL13)</f>
        <v xml:space="preserve">    MATHEMATICS</v>
      </c>
      <c r="O12" s="55" t="str">
        <f>IF('result subject-wise'!AR13="","",'result subject-wise'!AR13)</f>
        <v/>
      </c>
      <c r="P12" s="91" t="str">
        <f>IF('result subject-wise'!AS13="","",'result subject-wise'!AS13)</f>
        <v/>
      </c>
      <c r="Q12" s="55" t="str">
        <f>'statement of marks'!IY13</f>
        <v/>
      </c>
      <c r="R12" s="92">
        <f>IF('statement of marks'!GT13="","",'statement of marks'!GT13)</f>
        <v>0</v>
      </c>
      <c r="U12" s="90" t="str">
        <f>'statement of marks'!G13</f>
        <v>A 005</v>
      </c>
      <c r="V12" s="87" t="str">
        <f t="shared" si="0"/>
        <v/>
      </c>
      <c r="W12" s="87" t="str">
        <f t="shared" si="1"/>
        <v/>
      </c>
      <c r="X12" s="87" t="str">
        <f t="shared" si="2"/>
        <v/>
      </c>
      <c r="Y12" s="87" t="str">
        <f t="shared" si="3"/>
        <v/>
      </c>
      <c r="Z12" s="87" t="str">
        <f t="shared" si="4"/>
        <v/>
      </c>
      <c r="AA12" s="87" t="str">
        <f t="shared" si="5"/>
        <v/>
      </c>
      <c r="AB12" s="87" t="str">
        <f t="shared" si="6"/>
        <v/>
      </c>
      <c r="AC12" s="87" t="str">
        <f t="shared" si="7"/>
        <v/>
      </c>
      <c r="AD12" s="87" t="str">
        <f t="shared" si="8"/>
        <v/>
      </c>
      <c r="AE12" s="87" t="str">
        <f t="shared" si="9"/>
        <v/>
      </c>
      <c r="AF12" s="87" t="str">
        <f t="shared" si="10"/>
        <v/>
      </c>
      <c r="AG12" s="87" t="str">
        <f t="shared" si="11"/>
        <v/>
      </c>
      <c r="AH12" s="93"/>
    </row>
    <row r="13" spans="1:34" ht="16" customHeight="1">
      <c r="A13" s="89">
        <f>'statement of marks'!A14</f>
        <v>6</v>
      </c>
      <c r="B13" s="55" t="str">
        <f>IF('statement of marks'!D14="","",'statement of marks'!D14)</f>
        <v/>
      </c>
      <c r="C13" s="54">
        <f>IF('statement of marks'!E14="","",'statement of marks'!E14)</f>
        <v>11106</v>
      </c>
      <c r="D13" s="423" t="str">
        <f>IF('statement of marks'!F14="","",'statement of marks'!F14)</f>
        <v/>
      </c>
      <c r="E13" s="77" t="str">
        <f>IF('statement of marks'!G14="","",'statement of marks'!G14)</f>
        <v>A 006</v>
      </c>
      <c r="F13" s="77" t="str">
        <f>IF('statement of marks'!H14="","",'statement of marks'!H14)</f>
        <v>B 006</v>
      </c>
      <c r="G13" s="77" t="str">
        <f>IF('statement of marks'!I14="","",'statement of marks'!I14)</f>
        <v>C 006</v>
      </c>
      <c r="H13" s="55" t="str">
        <f>IF('statement of marks'!B14="","",'statement of marks'!B14)</f>
        <v/>
      </c>
      <c r="I13" s="55" t="str">
        <f>IF('statement of marks'!C14="","",'statement of marks'!C14)</f>
        <v/>
      </c>
      <c r="J13" s="55" t="str">
        <f>IF('statement of marks'!IP14="","",'statement of marks'!IP14)</f>
        <v>SUPPL.</v>
      </c>
      <c r="K13" s="74">
        <f>IF('statement of marks'!IQ14="","",'statement of marks'!IQ14)</f>
        <v>898</v>
      </c>
      <c r="L13" s="84">
        <f>IF('statement of marks'!IR14="","",'statement of marks'!IR14)</f>
        <v>89.8</v>
      </c>
      <c r="M13" s="55" t="str">
        <f>IF('statement of marks'!IS14="","",'statement of marks'!IS14)</f>
        <v/>
      </c>
      <c r="N13" s="84" t="str">
        <f>IF('statement of marks'!IL14="","",'statement of marks'!IL14)</f>
        <v xml:space="preserve">    MATHEMATICS</v>
      </c>
      <c r="O13" s="55" t="str">
        <f>IF('result subject-wise'!AR14="","",'result subject-wise'!AR14)</f>
        <v/>
      </c>
      <c r="P13" s="91" t="str">
        <f>IF('result subject-wise'!AS14="","",'result subject-wise'!AS14)</f>
        <v/>
      </c>
      <c r="Q13" s="55" t="str">
        <f>'statement of marks'!IY14</f>
        <v/>
      </c>
      <c r="R13" s="92">
        <f>IF('statement of marks'!GT14="","",'statement of marks'!GT14)</f>
        <v>0</v>
      </c>
      <c r="U13" s="90" t="str">
        <f>'statement of marks'!G14</f>
        <v>A 006</v>
      </c>
      <c r="V13" s="87" t="str">
        <f t="shared" si="0"/>
        <v/>
      </c>
      <c r="W13" s="87" t="str">
        <f t="shared" si="1"/>
        <v/>
      </c>
      <c r="X13" s="87" t="str">
        <f t="shared" si="2"/>
        <v/>
      </c>
      <c r="Y13" s="87" t="str">
        <f t="shared" si="3"/>
        <v/>
      </c>
      <c r="Z13" s="87" t="str">
        <f t="shared" si="4"/>
        <v/>
      </c>
      <c r="AA13" s="87" t="str">
        <f t="shared" si="5"/>
        <v/>
      </c>
      <c r="AB13" s="87" t="str">
        <f t="shared" si="6"/>
        <v/>
      </c>
      <c r="AC13" s="87" t="str">
        <f t="shared" si="7"/>
        <v/>
      </c>
      <c r="AD13" s="87" t="str">
        <f t="shared" si="8"/>
        <v/>
      </c>
      <c r="AE13" s="87" t="str">
        <f t="shared" si="9"/>
        <v/>
      </c>
      <c r="AF13" s="87" t="str">
        <f t="shared" si="10"/>
        <v/>
      </c>
      <c r="AG13" s="87" t="str">
        <f t="shared" si="11"/>
        <v/>
      </c>
      <c r="AH13" s="93"/>
    </row>
    <row r="14" spans="1:34" ht="16" customHeight="1">
      <c r="A14" s="89">
        <f>'statement of marks'!A15</f>
        <v>7</v>
      </c>
      <c r="B14" s="55" t="str">
        <f>IF('statement of marks'!D15="","",'statement of marks'!D15)</f>
        <v/>
      </c>
      <c r="C14" s="54">
        <f>IF('statement of marks'!E15="","",'statement of marks'!E15)</f>
        <v>11107</v>
      </c>
      <c r="D14" s="423" t="str">
        <f>IF('statement of marks'!F15="","",'statement of marks'!F15)</f>
        <v/>
      </c>
      <c r="E14" s="77" t="str">
        <f>IF('statement of marks'!G15="","",'statement of marks'!G15)</f>
        <v>A 007</v>
      </c>
      <c r="F14" s="77" t="str">
        <f>IF('statement of marks'!H15="","",'statement of marks'!H15)</f>
        <v>B 007</v>
      </c>
      <c r="G14" s="77" t="str">
        <f>IF('statement of marks'!I15="","",'statement of marks'!I15)</f>
        <v>C 007</v>
      </c>
      <c r="H14" s="55" t="str">
        <f>IF('statement of marks'!B15="","",'statement of marks'!B15)</f>
        <v/>
      </c>
      <c r="I14" s="55" t="str">
        <f>IF('statement of marks'!C15="","",'statement of marks'!C15)</f>
        <v/>
      </c>
      <c r="J14" s="55" t="str">
        <f>IF('statement of marks'!IP15="","",'statement of marks'!IP15)</f>
        <v>SUPPL.</v>
      </c>
      <c r="K14" s="74">
        <f>IF('statement of marks'!IQ15="","",'statement of marks'!IQ15)</f>
        <v>898</v>
      </c>
      <c r="L14" s="84">
        <f>IF('statement of marks'!IR15="","",'statement of marks'!IR15)</f>
        <v>89.8</v>
      </c>
      <c r="M14" s="55" t="str">
        <f>IF('statement of marks'!IS15="","",'statement of marks'!IS15)</f>
        <v/>
      </c>
      <c r="N14" s="84" t="str">
        <f>IF('statement of marks'!IL15="","",'statement of marks'!IL15)</f>
        <v xml:space="preserve">    MATHEMATICS</v>
      </c>
      <c r="O14" s="55" t="str">
        <f>IF('result subject-wise'!AR15="","",'result subject-wise'!AR15)</f>
        <v/>
      </c>
      <c r="P14" s="91" t="str">
        <f>IF('result subject-wise'!AS15="","",'result subject-wise'!AS15)</f>
        <v/>
      </c>
      <c r="Q14" s="55" t="str">
        <f>'statement of marks'!IY15</f>
        <v/>
      </c>
      <c r="R14" s="92">
        <f>IF('statement of marks'!GT15="","",'statement of marks'!GT15)</f>
        <v>0</v>
      </c>
      <c r="U14" s="90" t="str">
        <f>'statement of marks'!G15</f>
        <v>A 007</v>
      </c>
      <c r="V14" s="87" t="str">
        <f t="shared" si="0"/>
        <v/>
      </c>
      <c r="W14" s="87" t="str">
        <f t="shared" si="1"/>
        <v/>
      </c>
      <c r="X14" s="87" t="str">
        <f t="shared" si="2"/>
        <v/>
      </c>
      <c r="Y14" s="87" t="str">
        <f t="shared" si="3"/>
        <v/>
      </c>
      <c r="Z14" s="87" t="str">
        <f t="shared" si="4"/>
        <v/>
      </c>
      <c r="AA14" s="87" t="str">
        <f t="shared" si="5"/>
        <v/>
      </c>
      <c r="AB14" s="87" t="str">
        <f t="shared" si="6"/>
        <v/>
      </c>
      <c r="AC14" s="87" t="str">
        <f t="shared" si="7"/>
        <v/>
      </c>
      <c r="AD14" s="87" t="str">
        <f t="shared" si="8"/>
        <v/>
      </c>
      <c r="AE14" s="87" t="str">
        <f t="shared" si="9"/>
        <v/>
      </c>
      <c r="AF14" s="87" t="str">
        <f t="shared" si="10"/>
        <v/>
      </c>
      <c r="AG14" s="87" t="str">
        <f t="shared" si="11"/>
        <v/>
      </c>
      <c r="AH14" s="93"/>
    </row>
    <row r="15" spans="1:34" ht="16" customHeight="1">
      <c r="A15" s="89">
        <f>'statement of marks'!A16</f>
        <v>8</v>
      </c>
      <c r="B15" s="55" t="str">
        <f>IF('statement of marks'!D16="","",'statement of marks'!D16)</f>
        <v/>
      </c>
      <c r="C15" s="54">
        <f>IF('statement of marks'!E16="","",'statement of marks'!E16)</f>
        <v>11108</v>
      </c>
      <c r="D15" s="423" t="str">
        <f>IF('statement of marks'!F16="","",'statement of marks'!F16)</f>
        <v/>
      </c>
      <c r="E15" s="77" t="str">
        <f>IF('statement of marks'!G16="","",'statement of marks'!G16)</f>
        <v>A 008</v>
      </c>
      <c r="F15" s="77" t="str">
        <f>IF('statement of marks'!H16="","",'statement of marks'!H16)</f>
        <v>B 008</v>
      </c>
      <c r="G15" s="77" t="str">
        <f>IF('statement of marks'!I16="","",'statement of marks'!I16)</f>
        <v>C 008</v>
      </c>
      <c r="H15" s="55" t="str">
        <f>IF('statement of marks'!B16="","",'statement of marks'!B16)</f>
        <v/>
      </c>
      <c r="I15" s="55" t="str">
        <f>IF('statement of marks'!C16="","",'statement of marks'!C16)</f>
        <v/>
      </c>
      <c r="J15" s="55" t="str">
        <f>IF('statement of marks'!IP16="","",'statement of marks'!IP16)</f>
        <v>SUPPL.</v>
      </c>
      <c r="K15" s="74">
        <f>IF('statement of marks'!IQ16="","",'statement of marks'!IQ16)</f>
        <v>898</v>
      </c>
      <c r="L15" s="84">
        <f>IF('statement of marks'!IR16="","",'statement of marks'!IR16)</f>
        <v>89.8</v>
      </c>
      <c r="M15" s="55" t="str">
        <f>IF('statement of marks'!IS16="","",'statement of marks'!IS16)</f>
        <v/>
      </c>
      <c r="N15" s="84" t="str">
        <f>IF('statement of marks'!IL16="","",'statement of marks'!IL16)</f>
        <v xml:space="preserve">    MATHEMATICS</v>
      </c>
      <c r="O15" s="55" t="str">
        <f>IF('result subject-wise'!AR16="","",'result subject-wise'!AR16)</f>
        <v/>
      </c>
      <c r="P15" s="91" t="str">
        <f>IF('result subject-wise'!AS16="","",'result subject-wise'!AS16)</f>
        <v/>
      </c>
      <c r="Q15" s="55" t="str">
        <f>'statement of marks'!IY16</f>
        <v/>
      </c>
      <c r="R15" s="92">
        <f>IF('statement of marks'!GT16="","",'statement of marks'!GT16)</f>
        <v>0</v>
      </c>
      <c r="U15" s="90" t="str">
        <f>'statement of marks'!G16</f>
        <v>A 008</v>
      </c>
      <c r="V15" s="87" t="str">
        <f t="shared" ref="V15:V22" si="12">IF(AND(H15="SC",I15="B"),Q15,"")</f>
        <v/>
      </c>
      <c r="W15" s="87" t="str">
        <f t="shared" ref="W15:W22" si="13">IF(AND(H15="SC",I15="G"),Q15,"")</f>
        <v/>
      </c>
      <c r="X15" s="87" t="str">
        <f t="shared" ref="X15:X22" si="14">IF(AND(H15="ST",I15="B"),Q15,"")</f>
        <v/>
      </c>
      <c r="Y15" s="87" t="str">
        <f t="shared" ref="Y15:Y22" si="15">IF(AND(H15="ST",I15="G"),Q15,"")</f>
        <v/>
      </c>
      <c r="Z15" s="87" t="str">
        <f t="shared" ref="Z15:Z22" si="16">IF(AND(H15="OBC",I15="B"),Q15,"")</f>
        <v/>
      </c>
      <c r="AA15" s="87" t="str">
        <f t="shared" ref="AA15:AA22" si="17">IF(AND(H15="OBC",I15="G"),Q15,"")</f>
        <v/>
      </c>
      <c r="AB15" s="87" t="str">
        <f t="shared" ref="AB15:AB22" si="18">IF(AND(H15="GEN",I15="B"),Q15,"")</f>
        <v/>
      </c>
      <c r="AC15" s="87" t="str">
        <f t="shared" ref="AC15:AC22" si="19">IF(AND(H15="GEN",I15="G"),Q15,"")</f>
        <v/>
      </c>
      <c r="AD15" s="87" t="str">
        <f t="shared" ref="AD15:AD22" si="20">IF(AND(H15="MIN",I15="B"),Q15,"")</f>
        <v/>
      </c>
      <c r="AE15" s="87" t="str">
        <f t="shared" ref="AE15:AE22" si="21">IF(AND(H15="MIN",I15="G"),Q15,"")</f>
        <v/>
      </c>
      <c r="AF15" s="87" t="str">
        <f t="shared" ref="AF15:AF22" si="22">IF(AND(H15="SBC",I15="B"),Q15,"")</f>
        <v/>
      </c>
      <c r="AG15" s="87" t="str">
        <f t="shared" ref="AG15:AG22" si="23">IF(AND(H15="SBC",I15="G"),Q15,"")</f>
        <v/>
      </c>
      <c r="AH15" s="93"/>
    </row>
    <row r="16" spans="1:34" ht="16" customHeight="1">
      <c r="A16" s="89">
        <f>'statement of marks'!A17</f>
        <v>9</v>
      </c>
      <c r="B16" s="55" t="str">
        <f>IF('statement of marks'!D17="","",'statement of marks'!D17)</f>
        <v/>
      </c>
      <c r="C16" s="54">
        <f>IF('statement of marks'!E17="","",'statement of marks'!E17)</f>
        <v>11109</v>
      </c>
      <c r="D16" s="423" t="str">
        <f>IF('statement of marks'!F17="","",'statement of marks'!F17)</f>
        <v/>
      </c>
      <c r="E16" s="77" t="str">
        <f>IF('statement of marks'!G17="","",'statement of marks'!G17)</f>
        <v>A 009</v>
      </c>
      <c r="F16" s="77" t="str">
        <f>IF('statement of marks'!H17="","",'statement of marks'!H17)</f>
        <v>B 009</v>
      </c>
      <c r="G16" s="77" t="str">
        <f>IF('statement of marks'!I17="","",'statement of marks'!I17)</f>
        <v>C 009</v>
      </c>
      <c r="H16" s="55" t="str">
        <f>IF('statement of marks'!B17="","",'statement of marks'!B17)</f>
        <v/>
      </c>
      <c r="I16" s="55" t="str">
        <f>IF('statement of marks'!C17="","",'statement of marks'!C17)</f>
        <v/>
      </c>
      <c r="J16" s="55" t="str">
        <f>IF('statement of marks'!IP17="","",'statement of marks'!IP17)</f>
        <v>SUPPL.</v>
      </c>
      <c r="K16" s="74">
        <f>IF('statement of marks'!IQ17="","",'statement of marks'!IQ17)</f>
        <v>898</v>
      </c>
      <c r="L16" s="84">
        <f>IF('statement of marks'!IR17="","",'statement of marks'!IR17)</f>
        <v>89.8</v>
      </c>
      <c r="M16" s="55" t="str">
        <f>IF('statement of marks'!IS17="","",'statement of marks'!IS17)</f>
        <v/>
      </c>
      <c r="N16" s="84" t="str">
        <f>IF('statement of marks'!IL17="","",'statement of marks'!IL17)</f>
        <v xml:space="preserve">    MATHEMATICS</v>
      </c>
      <c r="O16" s="55" t="str">
        <f>IF('result subject-wise'!AR17="","",'result subject-wise'!AR17)</f>
        <v/>
      </c>
      <c r="P16" s="91" t="str">
        <f>IF('result subject-wise'!AS17="","",'result subject-wise'!AS17)</f>
        <v/>
      </c>
      <c r="Q16" s="55" t="str">
        <f>'statement of marks'!IY17</f>
        <v/>
      </c>
      <c r="R16" s="92">
        <f>IF('statement of marks'!GT17="","",'statement of marks'!GT17)</f>
        <v>0</v>
      </c>
      <c r="U16" s="90" t="str">
        <f>'statement of marks'!G17</f>
        <v>A 009</v>
      </c>
      <c r="V16" s="87" t="str">
        <f t="shared" si="12"/>
        <v/>
      </c>
      <c r="W16" s="87" t="str">
        <f t="shared" si="13"/>
        <v/>
      </c>
      <c r="X16" s="87" t="str">
        <f t="shared" si="14"/>
        <v/>
      </c>
      <c r="Y16" s="87" t="str">
        <f t="shared" si="15"/>
        <v/>
      </c>
      <c r="Z16" s="87" t="str">
        <f t="shared" si="16"/>
        <v/>
      </c>
      <c r="AA16" s="87" t="str">
        <f t="shared" si="17"/>
        <v/>
      </c>
      <c r="AB16" s="87" t="str">
        <f t="shared" si="18"/>
        <v/>
      </c>
      <c r="AC16" s="87" t="str">
        <f t="shared" si="19"/>
        <v/>
      </c>
      <c r="AD16" s="87" t="str">
        <f t="shared" si="20"/>
        <v/>
      </c>
      <c r="AE16" s="87" t="str">
        <f t="shared" si="21"/>
        <v/>
      </c>
      <c r="AF16" s="87" t="str">
        <f t="shared" si="22"/>
        <v/>
      </c>
      <c r="AG16" s="87" t="str">
        <f t="shared" si="23"/>
        <v/>
      </c>
      <c r="AH16" s="93"/>
    </row>
    <row r="17" spans="1:34" ht="16" customHeight="1">
      <c r="A17" s="89">
        <f>'statement of marks'!A18</f>
        <v>10</v>
      </c>
      <c r="B17" s="55" t="str">
        <f>IF('statement of marks'!D18="","",'statement of marks'!D18)</f>
        <v/>
      </c>
      <c r="C17" s="54">
        <f>IF('statement of marks'!E18="","",'statement of marks'!E18)</f>
        <v>11110</v>
      </c>
      <c r="D17" s="423" t="str">
        <f>IF('statement of marks'!F18="","",'statement of marks'!F18)</f>
        <v/>
      </c>
      <c r="E17" s="77" t="str">
        <f>IF('statement of marks'!G18="","",'statement of marks'!G18)</f>
        <v>A 010</v>
      </c>
      <c r="F17" s="77" t="str">
        <f>IF('statement of marks'!H18="","",'statement of marks'!H18)</f>
        <v>B 010</v>
      </c>
      <c r="G17" s="77" t="str">
        <f>IF('statement of marks'!I18="","",'statement of marks'!I18)</f>
        <v>C 010</v>
      </c>
      <c r="H17" s="55" t="str">
        <f>IF('statement of marks'!B18="","",'statement of marks'!B18)</f>
        <v/>
      </c>
      <c r="I17" s="55" t="str">
        <f>IF('statement of marks'!C18="","",'statement of marks'!C18)</f>
        <v/>
      </c>
      <c r="J17" s="55" t="str">
        <f>IF('statement of marks'!IP18="","",'statement of marks'!IP18)</f>
        <v>SUPPL.</v>
      </c>
      <c r="K17" s="74">
        <f>IF('statement of marks'!IQ18="","",'statement of marks'!IQ18)</f>
        <v>898</v>
      </c>
      <c r="L17" s="84">
        <f>IF('statement of marks'!IR18="","",'statement of marks'!IR18)</f>
        <v>89.8</v>
      </c>
      <c r="M17" s="55" t="str">
        <f>IF('statement of marks'!IS18="","",'statement of marks'!IS18)</f>
        <v/>
      </c>
      <c r="N17" s="84" t="str">
        <f>IF('statement of marks'!IL18="","",'statement of marks'!IL18)</f>
        <v xml:space="preserve">    MATHEMATICS</v>
      </c>
      <c r="O17" s="55" t="str">
        <f>IF('result subject-wise'!AR18="","",'result subject-wise'!AR18)</f>
        <v/>
      </c>
      <c r="P17" s="91" t="str">
        <f>IF('result subject-wise'!AS18="","",'result subject-wise'!AS18)</f>
        <v/>
      </c>
      <c r="Q17" s="55" t="str">
        <f>'statement of marks'!IY18</f>
        <v/>
      </c>
      <c r="R17" s="92">
        <f>IF('statement of marks'!GT18="","",'statement of marks'!GT18)</f>
        <v>0</v>
      </c>
      <c r="U17" s="90" t="str">
        <f>'statement of marks'!G18</f>
        <v>A 010</v>
      </c>
      <c r="V17" s="87" t="str">
        <f t="shared" si="12"/>
        <v/>
      </c>
      <c r="W17" s="87" t="str">
        <f t="shared" si="13"/>
        <v/>
      </c>
      <c r="X17" s="87" t="str">
        <f t="shared" si="14"/>
        <v/>
      </c>
      <c r="Y17" s="87" t="str">
        <f t="shared" si="15"/>
        <v/>
      </c>
      <c r="Z17" s="87" t="str">
        <f t="shared" si="16"/>
        <v/>
      </c>
      <c r="AA17" s="87" t="str">
        <f t="shared" si="17"/>
        <v/>
      </c>
      <c r="AB17" s="87" t="str">
        <f t="shared" si="18"/>
        <v/>
      </c>
      <c r="AC17" s="87" t="str">
        <f t="shared" si="19"/>
        <v/>
      </c>
      <c r="AD17" s="87" t="str">
        <f t="shared" si="20"/>
        <v/>
      </c>
      <c r="AE17" s="87" t="str">
        <f t="shared" si="21"/>
        <v/>
      </c>
      <c r="AF17" s="87" t="str">
        <f t="shared" si="22"/>
        <v/>
      </c>
      <c r="AG17" s="87" t="str">
        <f t="shared" si="23"/>
        <v/>
      </c>
      <c r="AH17" s="93"/>
    </row>
    <row r="18" spans="1:34" ht="16" customHeight="1">
      <c r="A18" s="89">
        <f>'statement of marks'!A19</f>
        <v>11</v>
      </c>
      <c r="B18" s="55" t="str">
        <f>IF('statement of marks'!D19="","",'statement of marks'!D19)</f>
        <v/>
      </c>
      <c r="C18" s="54">
        <f>IF('statement of marks'!E19="","",'statement of marks'!E19)</f>
        <v>11111</v>
      </c>
      <c r="D18" s="423" t="str">
        <f>IF('statement of marks'!F19="","",'statement of marks'!F19)</f>
        <v/>
      </c>
      <c r="E18" s="77" t="str">
        <f>IF('statement of marks'!G19="","",'statement of marks'!G19)</f>
        <v>A 011</v>
      </c>
      <c r="F18" s="77" t="str">
        <f>IF('statement of marks'!H19="","",'statement of marks'!H19)</f>
        <v>B 011</v>
      </c>
      <c r="G18" s="77" t="str">
        <f>IF('statement of marks'!I19="","",'statement of marks'!I19)</f>
        <v>C 011</v>
      </c>
      <c r="H18" s="55" t="str">
        <f>IF('statement of marks'!B19="","",'statement of marks'!B19)</f>
        <v/>
      </c>
      <c r="I18" s="55" t="str">
        <f>IF('statement of marks'!C19="","",'statement of marks'!C19)</f>
        <v/>
      </c>
      <c r="J18" s="55" t="str">
        <f>IF('statement of marks'!IP19="","",'statement of marks'!IP19)</f>
        <v>SUPPL.</v>
      </c>
      <c r="K18" s="74">
        <f>IF('statement of marks'!IQ19="","",'statement of marks'!IQ19)</f>
        <v>898</v>
      </c>
      <c r="L18" s="84">
        <f>IF('statement of marks'!IR19="","",'statement of marks'!IR19)</f>
        <v>89.8</v>
      </c>
      <c r="M18" s="55" t="str">
        <f>IF('statement of marks'!IS19="","",'statement of marks'!IS19)</f>
        <v/>
      </c>
      <c r="N18" s="84" t="str">
        <f>IF('statement of marks'!IL19="","",'statement of marks'!IL19)</f>
        <v xml:space="preserve">    MATHEMATICS</v>
      </c>
      <c r="O18" s="55" t="str">
        <f>IF('result subject-wise'!AR19="","",'result subject-wise'!AR19)</f>
        <v/>
      </c>
      <c r="P18" s="91" t="str">
        <f>IF('result subject-wise'!AS19="","",'result subject-wise'!AS19)</f>
        <v/>
      </c>
      <c r="Q18" s="55" t="str">
        <f>'statement of marks'!IY19</f>
        <v/>
      </c>
      <c r="R18" s="92">
        <f>IF('statement of marks'!GT19="","",'statement of marks'!GT19)</f>
        <v>0</v>
      </c>
      <c r="U18" s="90" t="str">
        <f>'statement of marks'!G19</f>
        <v>A 011</v>
      </c>
      <c r="V18" s="87" t="str">
        <f t="shared" si="12"/>
        <v/>
      </c>
      <c r="W18" s="87" t="str">
        <f t="shared" si="13"/>
        <v/>
      </c>
      <c r="X18" s="87" t="str">
        <f t="shared" si="14"/>
        <v/>
      </c>
      <c r="Y18" s="87" t="str">
        <f t="shared" si="15"/>
        <v/>
      </c>
      <c r="Z18" s="87" t="str">
        <f t="shared" si="16"/>
        <v/>
      </c>
      <c r="AA18" s="87" t="str">
        <f t="shared" si="17"/>
        <v/>
      </c>
      <c r="AB18" s="87" t="str">
        <f t="shared" si="18"/>
        <v/>
      </c>
      <c r="AC18" s="87" t="str">
        <f t="shared" si="19"/>
        <v/>
      </c>
      <c r="AD18" s="87" t="str">
        <f t="shared" si="20"/>
        <v/>
      </c>
      <c r="AE18" s="87" t="str">
        <f t="shared" si="21"/>
        <v/>
      </c>
      <c r="AF18" s="87" t="str">
        <f t="shared" si="22"/>
        <v/>
      </c>
      <c r="AG18" s="87" t="str">
        <f t="shared" si="23"/>
        <v/>
      </c>
      <c r="AH18" s="93"/>
    </row>
    <row r="19" spans="1:34" ht="16" customHeight="1">
      <c r="A19" s="89">
        <f>'statement of marks'!A20</f>
        <v>12</v>
      </c>
      <c r="B19" s="55" t="str">
        <f>IF('statement of marks'!D20="","",'statement of marks'!D20)</f>
        <v/>
      </c>
      <c r="C19" s="54">
        <f>IF('statement of marks'!E20="","",'statement of marks'!E20)</f>
        <v>11112</v>
      </c>
      <c r="D19" s="423" t="str">
        <f>IF('statement of marks'!F20="","",'statement of marks'!F20)</f>
        <v/>
      </c>
      <c r="E19" s="77" t="str">
        <f>IF('statement of marks'!G20="","",'statement of marks'!G20)</f>
        <v>A 012</v>
      </c>
      <c r="F19" s="77" t="str">
        <f>IF('statement of marks'!H20="","",'statement of marks'!H20)</f>
        <v>B 012</v>
      </c>
      <c r="G19" s="77" t="str">
        <f>IF('statement of marks'!I20="","",'statement of marks'!I20)</f>
        <v>C 012</v>
      </c>
      <c r="H19" s="55" t="str">
        <f>IF('statement of marks'!B20="","",'statement of marks'!B20)</f>
        <v/>
      </c>
      <c r="I19" s="55" t="str">
        <f>IF('statement of marks'!C20="","",'statement of marks'!C20)</f>
        <v/>
      </c>
      <c r="J19" s="55" t="str">
        <f>IF('statement of marks'!IP20="","",'statement of marks'!IP20)</f>
        <v>SUPPL.</v>
      </c>
      <c r="K19" s="74">
        <f>IF('statement of marks'!IQ20="","",'statement of marks'!IQ20)</f>
        <v>898</v>
      </c>
      <c r="L19" s="84">
        <f>IF('statement of marks'!IR20="","",'statement of marks'!IR20)</f>
        <v>89.8</v>
      </c>
      <c r="M19" s="55" t="str">
        <f>IF('statement of marks'!IS20="","",'statement of marks'!IS20)</f>
        <v/>
      </c>
      <c r="N19" s="84" t="str">
        <f>IF('statement of marks'!IL20="","",'statement of marks'!IL20)</f>
        <v xml:space="preserve">    MATHEMATICS</v>
      </c>
      <c r="O19" s="55" t="str">
        <f>IF('result subject-wise'!AR20="","",'result subject-wise'!AR20)</f>
        <v/>
      </c>
      <c r="P19" s="91" t="str">
        <f>IF('result subject-wise'!AS20="","",'result subject-wise'!AS20)</f>
        <v/>
      </c>
      <c r="Q19" s="55" t="str">
        <f>'statement of marks'!IY20</f>
        <v/>
      </c>
      <c r="R19" s="92">
        <f>IF('statement of marks'!GT20="","",'statement of marks'!GT20)</f>
        <v>0</v>
      </c>
      <c r="U19" s="90" t="str">
        <f>'statement of marks'!G20</f>
        <v>A 012</v>
      </c>
      <c r="V19" s="87" t="str">
        <f t="shared" si="12"/>
        <v/>
      </c>
      <c r="W19" s="87" t="str">
        <f t="shared" si="13"/>
        <v/>
      </c>
      <c r="X19" s="87" t="str">
        <f t="shared" si="14"/>
        <v/>
      </c>
      <c r="Y19" s="87" t="str">
        <f t="shared" si="15"/>
        <v/>
      </c>
      <c r="Z19" s="87" t="str">
        <f t="shared" si="16"/>
        <v/>
      </c>
      <c r="AA19" s="87" t="str">
        <f t="shared" si="17"/>
        <v/>
      </c>
      <c r="AB19" s="87" t="str">
        <f t="shared" si="18"/>
        <v/>
      </c>
      <c r="AC19" s="87" t="str">
        <f t="shared" si="19"/>
        <v/>
      </c>
      <c r="AD19" s="87" t="str">
        <f t="shared" si="20"/>
        <v/>
      </c>
      <c r="AE19" s="87" t="str">
        <f t="shared" si="21"/>
        <v/>
      </c>
      <c r="AF19" s="87" t="str">
        <f t="shared" si="22"/>
        <v/>
      </c>
      <c r="AG19" s="87" t="str">
        <f t="shared" si="23"/>
        <v/>
      </c>
      <c r="AH19" s="93"/>
    </row>
    <row r="20" spans="1:34" ht="16" customHeight="1">
      <c r="A20" s="89">
        <f>'statement of marks'!A21</f>
        <v>13</v>
      </c>
      <c r="B20" s="55" t="str">
        <f>IF('statement of marks'!D21="","",'statement of marks'!D21)</f>
        <v/>
      </c>
      <c r="C20" s="54">
        <f>IF('statement of marks'!E21="","",'statement of marks'!E21)</f>
        <v>11113</v>
      </c>
      <c r="D20" s="423" t="str">
        <f>IF('statement of marks'!F21="","",'statement of marks'!F21)</f>
        <v/>
      </c>
      <c r="E20" s="77" t="str">
        <f>IF('statement of marks'!G21="","",'statement of marks'!G21)</f>
        <v>A 013</v>
      </c>
      <c r="F20" s="77" t="str">
        <f>IF('statement of marks'!H21="","",'statement of marks'!H21)</f>
        <v>B 013</v>
      </c>
      <c r="G20" s="77" t="str">
        <f>IF('statement of marks'!I21="","",'statement of marks'!I21)</f>
        <v>C 013</v>
      </c>
      <c r="H20" s="55" t="str">
        <f>IF('statement of marks'!B21="","",'statement of marks'!B21)</f>
        <v/>
      </c>
      <c r="I20" s="55" t="str">
        <f>IF('statement of marks'!C21="","",'statement of marks'!C21)</f>
        <v/>
      </c>
      <c r="J20" s="55" t="str">
        <f>IF('statement of marks'!IP21="","",'statement of marks'!IP21)</f>
        <v>SUPPL.</v>
      </c>
      <c r="K20" s="74">
        <f>IF('statement of marks'!IQ21="","",'statement of marks'!IQ21)</f>
        <v>898</v>
      </c>
      <c r="L20" s="84">
        <f>IF('statement of marks'!IR21="","",'statement of marks'!IR21)</f>
        <v>89.8</v>
      </c>
      <c r="M20" s="55" t="str">
        <f>IF('statement of marks'!IS21="","",'statement of marks'!IS21)</f>
        <v/>
      </c>
      <c r="N20" s="84" t="str">
        <f>IF('statement of marks'!IL21="","",'statement of marks'!IL21)</f>
        <v xml:space="preserve">    MATHEMATICS</v>
      </c>
      <c r="O20" s="55" t="str">
        <f>IF('result subject-wise'!AR21="","",'result subject-wise'!AR21)</f>
        <v/>
      </c>
      <c r="P20" s="91" t="str">
        <f>IF('result subject-wise'!AS21="","",'result subject-wise'!AS21)</f>
        <v/>
      </c>
      <c r="Q20" s="55" t="str">
        <f>'statement of marks'!IY21</f>
        <v/>
      </c>
      <c r="R20" s="92">
        <f>IF('statement of marks'!GT21="","",'statement of marks'!GT21)</f>
        <v>0</v>
      </c>
      <c r="U20" s="90" t="str">
        <f>'statement of marks'!G21</f>
        <v>A 013</v>
      </c>
      <c r="V20" s="87" t="str">
        <f t="shared" si="12"/>
        <v/>
      </c>
      <c r="W20" s="87" t="str">
        <f t="shared" si="13"/>
        <v/>
      </c>
      <c r="X20" s="87" t="str">
        <f t="shared" si="14"/>
        <v/>
      </c>
      <c r="Y20" s="87" t="str">
        <f t="shared" si="15"/>
        <v/>
      </c>
      <c r="Z20" s="87" t="str">
        <f t="shared" si="16"/>
        <v/>
      </c>
      <c r="AA20" s="87" t="str">
        <f t="shared" si="17"/>
        <v/>
      </c>
      <c r="AB20" s="87" t="str">
        <f t="shared" si="18"/>
        <v/>
      </c>
      <c r="AC20" s="87" t="str">
        <f t="shared" si="19"/>
        <v/>
      </c>
      <c r="AD20" s="87" t="str">
        <f t="shared" si="20"/>
        <v/>
      </c>
      <c r="AE20" s="87" t="str">
        <f t="shared" si="21"/>
        <v/>
      </c>
      <c r="AF20" s="87" t="str">
        <f t="shared" si="22"/>
        <v/>
      </c>
      <c r="AG20" s="87" t="str">
        <f t="shared" si="23"/>
        <v/>
      </c>
      <c r="AH20" s="93"/>
    </row>
    <row r="21" spans="1:34" ht="16" customHeight="1">
      <c r="A21" s="89">
        <f>'statement of marks'!A22</f>
        <v>14</v>
      </c>
      <c r="B21" s="55" t="str">
        <f>IF('statement of marks'!D22="","",'statement of marks'!D22)</f>
        <v/>
      </c>
      <c r="C21" s="54">
        <f>IF('statement of marks'!E22="","",'statement of marks'!E22)</f>
        <v>11114</v>
      </c>
      <c r="D21" s="423" t="str">
        <f>IF('statement of marks'!F22="","",'statement of marks'!F22)</f>
        <v/>
      </c>
      <c r="E21" s="77" t="str">
        <f>IF('statement of marks'!G22="","",'statement of marks'!G22)</f>
        <v>A 014</v>
      </c>
      <c r="F21" s="77" t="str">
        <f>IF('statement of marks'!H22="","",'statement of marks'!H22)</f>
        <v>B 014</v>
      </c>
      <c r="G21" s="77" t="str">
        <f>IF('statement of marks'!I22="","",'statement of marks'!I22)</f>
        <v>C 014</v>
      </c>
      <c r="H21" s="55" t="str">
        <f>IF('statement of marks'!B22="","",'statement of marks'!B22)</f>
        <v/>
      </c>
      <c r="I21" s="55" t="str">
        <f>IF('statement of marks'!C22="","",'statement of marks'!C22)</f>
        <v/>
      </c>
      <c r="J21" s="55" t="str">
        <f>IF('statement of marks'!IP22="","",'statement of marks'!IP22)</f>
        <v>SUPPL.</v>
      </c>
      <c r="K21" s="74">
        <f>IF('statement of marks'!IQ22="","",'statement of marks'!IQ22)</f>
        <v>898</v>
      </c>
      <c r="L21" s="84">
        <f>IF('statement of marks'!IR22="","",'statement of marks'!IR22)</f>
        <v>89.8</v>
      </c>
      <c r="M21" s="55" t="str">
        <f>IF('statement of marks'!IS22="","",'statement of marks'!IS22)</f>
        <v/>
      </c>
      <c r="N21" s="84" t="str">
        <f>IF('statement of marks'!IL22="","",'statement of marks'!IL22)</f>
        <v xml:space="preserve">    MATHEMATICS</v>
      </c>
      <c r="O21" s="55" t="str">
        <f>IF('result subject-wise'!AR22="","",'result subject-wise'!AR22)</f>
        <v/>
      </c>
      <c r="P21" s="91" t="str">
        <f>IF('result subject-wise'!AS22="","",'result subject-wise'!AS22)</f>
        <v/>
      </c>
      <c r="Q21" s="55" t="str">
        <f>'statement of marks'!IY22</f>
        <v/>
      </c>
      <c r="R21" s="92">
        <f>IF('statement of marks'!GT22="","",'statement of marks'!GT22)</f>
        <v>0</v>
      </c>
      <c r="U21" s="90" t="str">
        <f>'statement of marks'!G22</f>
        <v>A 014</v>
      </c>
      <c r="V21" s="87" t="str">
        <f t="shared" si="12"/>
        <v/>
      </c>
      <c r="W21" s="87" t="str">
        <f t="shared" si="13"/>
        <v/>
      </c>
      <c r="X21" s="87" t="str">
        <f t="shared" si="14"/>
        <v/>
      </c>
      <c r="Y21" s="87" t="str">
        <f t="shared" si="15"/>
        <v/>
      </c>
      <c r="Z21" s="87" t="str">
        <f t="shared" si="16"/>
        <v/>
      </c>
      <c r="AA21" s="87" t="str">
        <f t="shared" si="17"/>
        <v/>
      </c>
      <c r="AB21" s="87" t="str">
        <f t="shared" si="18"/>
        <v/>
      </c>
      <c r="AC21" s="87" t="str">
        <f t="shared" si="19"/>
        <v/>
      </c>
      <c r="AD21" s="87" t="str">
        <f t="shared" si="20"/>
        <v/>
      </c>
      <c r="AE21" s="87" t="str">
        <f t="shared" si="21"/>
        <v/>
      </c>
      <c r="AF21" s="87" t="str">
        <f t="shared" si="22"/>
        <v/>
      </c>
      <c r="AG21" s="87" t="str">
        <f t="shared" si="23"/>
        <v/>
      </c>
      <c r="AH21" s="93"/>
    </row>
    <row r="22" spans="1:34" ht="16" customHeight="1">
      <c r="A22" s="89">
        <f>'statement of marks'!A23</f>
        <v>15</v>
      </c>
      <c r="B22" s="55" t="str">
        <f>IF('statement of marks'!D23="","",'statement of marks'!D23)</f>
        <v/>
      </c>
      <c r="C22" s="54">
        <f>IF('statement of marks'!E23="","",'statement of marks'!E23)</f>
        <v>11115</v>
      </c>
      <c r="D22" s="423" t="str">
        <f>IF('statement of marks'!F23="","",'statement of marks'!F23)</f>
        <v/>
      </c>
      <c r="E22" s="77" t="str">
        <f>IF('statement of marks'!G23="","",'statement of marks'!G23)</f>
        <v>A 015</v>
      </c>
      <c r="F22" s="77" t="str">
        <f>IF('statement of marks'!H23="","",'statement of marks'!H23)</f>
        <v>B 015</v>
      </c>
      <c r="G22" s="77" t="str">
        <f>IF('statement of marks'!I23="","",'statement of marks'!I23)</f>
        <v>C 015</v>
      </c>
      <c r="H22" s="55" t="str">
        <f>IF('statement of marks'!B23="","",'statement of marks'!B23)</f>
        <v/>
      </c>
      <c r="I22" s="55" t="str">
        <f>IF('statement of marks'!C23="","",'statement of marks'!C23)</f>
        <v/>
      </c>
      <c r="J22" s="55" t="str">
        <f>IF('statement of marks'!IP23="","",'statement of marks'!IP23)</f>
        <v>SUPPL.</v>
      </c>
      <c r="K22" s="74">
        <f>IF('statement of marks'!IQ23="","",'statement of marks'!IQ23)</f>
        <v>898</v>
      </c>
      <c r="L22" s="84">
        <f>IF('statement of marks'!IR23="","",'statement of marks'!IR23)</f>
        <v>89.8</v>
      </c>
      <c r="M22" s="55" t="str">
        <f>IF('statement of marks'!IS23="","",'statement of marks'!IS23)</f>
        <v/>
      </c>
      <c r="N22" s="84" t="str">
        <f>IF('statement of marks'!IL23="","",'statement of marks'!IL23)</f>
        <v xml:space="preserve">    MATHEMATICS</v>
      </c>
      <c r="O22" s="55" t="str">
        <f>IF('result subject-wise'!AR23="","",'result subject-wise'!AR23)</f>
        <v/>
      </c>
      <c r="P22" s="91" t="str">
        <f>IF('result subject-wise'!AS23="","",'result subject-wise'!AS23)</f>
        <v/>
      </c>
      <c r="Q22" s="55" t="str">
        <f>'statement of marks'!IY23</f>
        <v/>
      </c>
      <c r="R22" s="92">
        <f>IF('statement of marks'!GT23="","",'statement of marks'!GT23)</f>
        <v>0</v>
      </c>
      <c r="U22" s="90" t="str">
        <f>'statement of marks'!G23</f>
        <v>A 015</v>
      </c>
      <c r="V22" s="87" t="str">
        <f t="shared" si="12"/>
        <v/>
      </c>
      <c r="W22" s="87" t="str">
        <f t="shared" si="13"/>
        <v/>
      </c>
      <c r="X22" s="87" t="str">
        <f t="shared" si="14"/>
        <v/>
      </c>
      <c r="Y22" s="87" t="str">
        <f t="shared" si="15"/>
        <v/>
      </c>
      <c r="Z22" s="87" t="str">
        <f t="shared" si="16"/>
        <v/>
      </c>
      <c r="AA22" s="87" t="str">
        <f t="shared" si="17"/>
        <v/>
      </c>
      <c r="AB22" s="87" t="str">
        <f t="shared" si="18"/>
        <v/>
      </c>
      <c r="AC22" s="87" t="str">
        <f t="shared" si="19"/>
        <v/>
      </c>
      <c r="AD22" s="87" t="str">
        <f t="shared" si="20"/>
        <v/>
      </c>
      <c r="AE22" s="87" t="str">
        <f t="shared" si="21"/>
        <v/>
      </c>
      <c r="AF22" s="87" t="str">
        <f t="shared" si="22"/>
        <v/>
      </c>
      <c r="AG22" s="87" t="str">
        <f t="shared" si="23"/>
        <v/>
      </c>
      <c r="AH22" s="93"/>
    </row>
    <row r="23" spans="1:34" ht="16" customHeight="1">
      <c r="A23" s="89">
        <f>'statement of marks'!A24</f>
        <v>16</v>
      </c>
      <c r="B23" s="55" t="str">
        <f>IF('statement of marks'!D24="","",'statement of marks'!D24)</f>
        <v/>
      </c>
      <c r="C23" s="54">
        <f>IF('statement of marks'!E24="","",'statement of marks'!E24)</f>
        <v>11116</v>
      </c>
      <c r="D23" s="423" t="str">
        <f>IF('statement of marks'!F24="","",'statement of marks'!F24)</f>
        <v/>
      </c>
      <c r="E23" s="77" t="str">
        <f>IF('statement of marks'!G24="","",'statement of marks'!G24)</f>
        <v>A 016</v>
      </c>
      <c r="F23" s="77" t="str">
        <f>IF('statement of marks'!H24="","",'statement of marks'!H24)</f>
        <v>B 016</v>
      </c>
      <c r="G23" s="77" t="str">
        <f>IF('statement of marks'!I24="","",'statement of marks'!I24)</f>
        <v>C 016</v>
      </c>
      <c r="H23" s="55" t="str">
        <f>IF('statement of marks'!B24="","",'statement of marks'!B24)</f>
        <v/>
      </c>
      <c r="I23" s="55" t="str">
        <f>IF('statement of marks'!C24="","",'statement of marks'!C24)</f>
        <v/>
      </c>
      <c r="J23" s="55" t="str">
        <f>IF('statement of marks'!IP24="","",'statement of marks'!IP24)</f>
        <v>SUPPL.</v>
      </c>
      <c r="K23" s="74">
        <f>IF('statement of marks'!IQ24="","",'statement of marks'!IQ24)</f>
        <v>898</v>
      </c>
      <c r="L23" s="84">
        <f>IF('statement of marks'!IR24="","",'statement of marks'!IR24)</f>
        <v>89.8</v>
      </c>
      <c r="M23" s="55" t="str">
        <f>IF('statement of marks'!IS24="","",'statement of marks'!IS24)</f>
        <v/>
      </c>
      <c r="N23" s="84" t="str">
        <f>IF('statement of marks'!IL24="","",'statement of marks'!IL24)</f>
        <v xml:space="preserve">    MATHEMATICS</v>
      </c>
      <c r="O23" s="55" t="str">
        <f>IF('result subject-wise'!AR24="","",'result subject-wise'!AR24)</f>
        <v/>
      </c>
      <c r="P23" s="91" t="str">
        <f>IF('result subject-wise'!AS24="","",'result subject-wise'!AS24)</f>
        <v/>
      </c>
      <c r="Q23" s="55" t="str">
        <f>'statement of marks'!IY24</f>
        <v/>
      </c>
      <c r="R23" s="92">
        <f>IF('statement of marks'!GT24="","",'statement of marks'!GT24)</f>
        <v>0</v>
      </c>
      <c r="U23" s="90" t="str">
        <f>'statement of marks'!G24</f>
        <v>A 016</v>
      </c>
      <c r="V23" s="87" t="str">
        <f>IF(AND(H23="SC",I23="B"),Q23,"")</f>
        <v/>
      </c>
      <c r="W23" s="87" t="str">
        <f>IF(AND(H23="SC",I23="G"),Q23,"")</f>
        <v/>
      </c>
      <c r="X23" s="87" t="str">
        <f>IF(AND(H23="ST",I23="B"),Q23,"")</f>
        <v/>
      </c>
      <c r="Y23" s="87" t="str">
        <f>IF(AND(H23="ST",I23="G"),Q23,"")</f>
        <v/>
      </c>
      <c r="Z23" s="87" t="str">
        <f>IF(AND(H23="OBC",I23="B"),Q23,"")</f>
        <v/>
      </c>
      <c r="AA23" s="87" t="str">
        <f>IF(AND(H23="OBC",I23="G"),Q23,"")</f>
        <v/>
      </c>
      <c r="AB23" s="87" t="str">
        <f>IF(AND(H23="GEN",I23="B"),Q23,"")</f>
        <v/>
      </c>
      <c r="AC23" s="87" t="str">
        <f>IF(AND(H23="GEN",I23="G"),Q23,"")</f>
        <v/>
      </c>
      <c r="AD23" s="87" t="str">
        <f>IF(AND(H23="MIN",I23="B"),Q23,"")</f>
        <v/>
      </c>
      <c r="AE23" s="87" t="str">
        <f>IF(AND(H23="MIN",I23="G"),Q23,"")</f>
        <v/>
      </c>
      <c r="AF23" s="87" t="str">
        <f>IF(AND(H23="SBC",I23="B"),Q23,"")</f>
        <v/>
      </c>
      <c r="AG23" s="87" t="str">
        <f>IF(AND(H23="SBC",I23="G"),Q23,"")</f>
        <v/>
      </c>
      <c r="AH23" s="93"/>
    </row>
    <row r="24" spans="1:34" ht="16" customHeight="1">
      <c r="A24" s="89">
        <f>'statement of marks'!A25</f>
        <v>17</v>
      </c>
      <c r="B24" s="55" t="str">
        <f>IF('statement of marks'!D25="","",'statement of marks'!D25)</f>
        <v/>
      </c>
      <c r="C24" s="54">
        <f>IF('statement of marks'!E25="","",'statement of marks'!E25)</f>
        <v>11117</v>
      </c>
      <c r="D24" s="423" t="str">
        <f>IF('statement of marks'!F25="","",'statement of marks'!F25)</f>
        <v/>
      </c>
      <c r="E24" s="77" t="str">
        <f>IF('statement of marks'!G25="","",'statement of marks'!G25)</f>
        <v>A 017</v>
      </c>
      <c r="F24" s="77" t="str">
        <f>IF('statement of marks'!H25="","",'statement of marks'!H25)</f>
        <v>B 017</v>
      </c>
      <c r="G24" s="77" t="str">
        <f>IF('statement of marks'!I25="","",'statement of marks'!I25)</f>
        <v>C 017</v>
      </c>
      <c r="H24" s="55" t="str">
        <f>IF('statement of marks'!B25="","",'statement of marks'!B25)</f>
        <v/>
      </c>
      <c r="I24" s="55" t="str">
        <f>IF('statement of marks'!C25="","",'statement of marks'!C25)</f>
        <v/>
      </c>
      <c r="J24" s="55" t="str">
        <f>IF('statement of marks'!IP25="","",'statement of marks'!IP25)</f>
        <v>SUPPL.</v>
      </c>
      <c r="K24" s="74">
        <f>IF('statement of marks'!IQ25="","",'statement of marks'!IQ25)</f>
        <v>898</v>
      </c>
      <c r="L24" s="84">
        <f>IF('statement of marks'!IR25="","",'statement of marks'!IR25)</f>
        <v>89.8</v>
      </c>
      <c r="M24" s="55" t="str">
        <f>IF('statement of marks'!IS25="","",'statement of marks'!IS25)</f>
        <v/>
      </c>
      <c r="N24" s="84" t="str">
        <f>IF('statement of marks'!IL25="","",'statement of marks'!IL25)</f>
        <v xml:space="preserve">    MATHEMATICS</v>
      </c>
      <c r="O24" s="55" t="str">
        <f>IF('result subject-wise'!AR25="","",'result subject-wise'!AR25)</f>
        <v/>
      </c>
      <c r="P24" s="91" t="str">
        <f>IF('result subject-wise'!AS25="","",'result subject-wise'!AS25)</f>
        <v/>
      </c>
      <c r="Q24" s="55" t="str">
        <f>'statement of marks'!IY25</f>
        <v/>
      </c>
      <c r="R24" s="92">
        <f>IF('statement of marks'!GT25="","",'statement of marks'!GT25)</f>
        <v>0</v>
      </c>
      <c r="U24" s="90" t="str">
        <f>'statement of marks'!G25</f>
        <v>A 017</v>
      </c>
      <c r="V24" s="87" t="str">
        <f t="shared" ref="V24:V29" si="24">IF(AND(H24="SC",I24="B"),Q24,"")</f>
        <v/>
      </c>
      <c r="W24" s="87" t="str">
        <f t="shared" ref="W24:W29" si="25">IF(AND(H24="SC",I24="G"),Q24,"")</f>
        <v/>
      </c>
      <c r="X24" s="87" t="str">
        <f t="shared" ref="X24:X29" si="26">IF(AND(H24="ST",I24="B"),Q24,"")</f>
        <v/>
      </c>
      <c r="Y24" s="87" t="str">
        <f t="shared" ref="Y24:Y29" si="27">IF(AND(H24="ST",I24="G"),Q24,"")</f>
        <v/>
      </c>
      <c r="Z24" s="87" t="str">
        <f t="shared" ref="Z24:Z29" si="28">IF(AND(H24="OBC",I24="B"),Q24,"")</f>
        <v/>
      </c>
      <c r="AA24" s="87" t="str">
        <f t="shared" ref="AA24:AA29" si="29">IF(AND(H24="OBC",I24="G"),Q24,"")</f>
        <v/>
      </c>
      <c r="AB24" s="87" t="str">
        <f t="shared" ref="AB24:AB29" si="30">IF(AND(H24="GEN",I24="B"),Q24,"")</f>
        <v/>
      </c>
      <c r="AC24" s="87" t="str">
        <f t="shared" ref="AC24:AC29" si="31">IF(AND(H24="GEN",I24="G"),Q24,"")</f>
        <v/>
      </c>
      <c r="AD24" s="87" t="str">
        <f t="shared" ref="AD24:AD29" si="32">IF(AND(H24="MIN",I24="B"),Q24,"")</f>
        <v/>
      </c>
      <c r="AE24" s="87" t="str">
        <f t="shared" ref="AE24:AE29" si="33">IF(AND(H24="MIN",I24="G"),Q24,"")</f>
        <v/>
      </c>
      <c r="AF24" s="87" t="str">
        <f t="shared" ref="AF24:AF29" si="34">IF(AND(H24="SBC",I24="B"),Q24,"")</f>
        <v/>
      </c>
      <c r="AG24" s="87" t="str">
        <f t="shared" ref="AG24:AG29" si="35">IF(AND(H24="SBC",I24="G"),Q24,"")</f>
        <v/>
      </c>
      <c r="AH24" s="93"/>
    </row>
    <row r="25" spans="1:34" ht="16" customHeight="1">
      <c r="A25" s="89">
        <f>'statement of marks'!A26</f>
        <v>18</v>
      </c>
      <c r="B25" s="55" t="str">
        <f>IF('statement of marks'!D26="","",'statement of marks'!D26)</f>
        <v/>
      </c>
      <c r="C25" s="54">
        <f>IF('statement of marks'!E26="","",'statement of marks'!E26)</f>
        <v>11118</v>
      </c>
      <c r="D25" s="423" t="str">
        <f>IF('statement of marks'!F26="","",'statement of marks'!F26)</f>
        <v/>
      </c>
      <c r="E25" s="77" t="str">
        <f>IF('statement of marks'!G26="","",'statement of marks'!G26)</f>
        <v>A 018</v>
      </c>
      <c r="F25" s="77" t="str">
        <f>IF('statement of marks'!H26="","",'statement of marks'!H26)</f>
        <v>B 018</v>
      </c>
      <c r="G25" s="77" t="str">
        <f>IF('statement of marks'!I26="","",'statement of marks'!I26)</f>
        <v>C 018</v>
      </c>
      <c r="H25" s="55" t="str">
        <f>IF('statement of marks'!B26="","",'statement of marks'!B26)</f>
        <v/>
      </c>
      <c r="I25" s="55" t="str">
        <f>IF('statement of marks'!C26="","",'statement of marks'!C26)</f>
        <v/>
      </c>
      <c r="J25" s="55" t="str">
        <f>IF('statement of marks'!IP26="","",'statement of marks'!IP26)</f>
        <v>SUPPL.</v>
      </c>
      <c r="K25" s="74">
        <f>IF('statement of marks'!IQ26="","",'statement of marks'!IQ26)</f>
        <v>898</v>
      </c>
      <c r="L25" s="84">
        <f>IF('statement of marks'!IR26="","",'statement of marks'!IR26)</f>
        <v>89.8</v>
      </c>
      <c r="M25" s="55" t="str">
        <f>IF('statement of marks'!IS26="","",'statement of marks'!IS26)</f>
        <v/>
      </c>
      <c r="N25" s="84" t="str">
        <f>IF('statement of marks'!IL26="","",'statement of marks'!IL26)</f>
        <v xml:space="preserve">    MATHEMATICS</v>
      </c>
      <c r="O25" s="55" t="str">
        <f>IF('result subject-wise'!AR26="","",'result subject-wise'!AR26)</f>
        <v/>
      </c>
      <c r="P25" s="91" t="str">
        <f>IF('result subject-wise'!AS26="","",'result subject-wise'!AS26)</f>
        <v/>
      </c>
      <c r="Q25" s="55" t="str">
        <f>'statement of marks'!IY26</f>
        <v/>
      </c>
      <c r="R25" s="92">
        <f>IF('statement of marks'!GT26="","",'statement of marks'!GT26)</f>
        <v>0</v>
      </c>
      <c r="U25" s="90" t="str">
        <f>'statement of marks'!G26</f>
        <v>A 018</v>
      </c>
      <c r="V25" s="87" t="str">
        <f t="shared" si="24"/>
        <v/>
      </c>
      <c r="W25" s="87" t="str">
        <f t="shared" si="25"/>
        <v/>
      </c>
      <c r="X25" s="87" t="str">
        <f t="shared" si="26"/>
        <v/>
      </c>
      <c r="Y25" s="87" t="str">
        <f t="shared" si="27"/>
        <v/>
      </c>
      <c r="Z25" s="87" t="str">
        <f t="shared" si="28"/>
        <v/>
      </c>
      <c r="AA25" s="87" t="str">
        <f t="shared" si="29"/>
        <v/>
      </c>
      <c r="AB25" s="87" t="str">
        <f t="shared" si="30"/>
        <v/>
      </c>
      <c r="AC25" s="87" t="str">
        <f t="shared" si="31"/>
        <v/>
      </c>
      <c r="AD25" s="87" t="str">
        <f t="shared" si="32"/>
        <v/>
      </c>
      <c r="AE25" s="87" t="str">
        <f t="shared" si="33"/>
        <v/>
      </c>
      <c r="AF25" s="87" t="str">
        <f t="shared" si="34"/>
        <v/>
      </c>
      <c r="AG25" s="87" t="str">
        <f t="shared" si="35"/>
        <v/>
      </c>
      <c r="AH25" s="93"/>
    </row>
    <row r="26" spans="1:34" ht="16" customHeight="1">
      <c r="A26" s="89">
        <f>'statement of marks'!A27</f>
        <v>19</v>
      </c>
      <c r="B26" s="55" t="str">
        <f>IF('statement of marks'!D27="","",'statement of marks'!D27)</f>
        <v/>
      </c>
      <c r="C26" s="54">
        <f>IF('statement of marks'!E27="","",'statement of marks'!E27)</f>
        <v>11119</v>
      </c>
      <c r="D26" s="423" t="str">
        <f>IF('statement of marks'!F27="","",'statement of marks'!F27)</f>
        <v/>
      </c>
      <c r="E26" s="77" t="str">
        <f>IF('statement of marks'!G27="","",'statement of marks'!G27)</f>
        <v>A 019</v>
      </c>
      <c r="F26" s="77" t="str">
        <f>IF('statement of marks'!H27="","",'statement of marks'!H27)</f>
        <v>B 019</v>
      </c>
      <c r="G26" s="77" t="str">
        <f>IF('statement of marks'!I27="","",'statement of marks'!I27)</f>
        <v>C 019</v>
      </c>
      <c r="H26" s="55" t="str">
        <f>IF('statement of marks'!B27="","",'statement of marks'!B27)</f>
        <v/>
      </c>
      <c r="I26" s="55" t="str">
        <f>IF('statement of marks'!C27="","",'statement of marks'!C27)</f>
        <v/>
      </c>
      <c r="J26" s="55" t="str">
        <f>IF('statement of marks'!IP27="","",'statement of marks'!IP27)</f>
        <v>SUPPL.</v>
      </c>
      <c r="K26" s="74">
        <f>IF('statement of marks'!IQ27="","",'statement of marks'!IQ27)</f>
        <v>898</v>
      </c>
      <c r="L26" s="84">
        <f>IF('statement of marks'!IR27="","",'statement of marks'!IR27)</f>
        <v>89.8</v>
      </c>
      <c r="M26" s="55" t="str">
        <f>IF('statement of marks'!IS27="","",'statement of marks'!IS27)</f>
        <v/>
      </c>
      <c r="N26" s="84" t="str">
        <f>IF('statement of marks'!IL27="","",'statement of marks'!IL27)</f>
        <v xml:space="preserve">    MATHEMATICS</v>
      </c>
      <c r="O26" s="55" t="str">
        <f>IF('result subject-wise'!AR27="","",'result subject-wise'!AR27)</f>
        <v/>
      </c>
      <c r="P26" s="91" t="str">
        <f>IF('result subject-wise'!AS27="","",'result subject-wise'!AS27)</f>
        <v/>
      </c>
      <c r="Q26" s="55" t="str">
        <f>'statement of marks'!IY27</f>
        <v/>
      </c>
      <c r="R26" s="92">
        <f>IF('statement of marks'!GT27="","",'statement of marks'!GT27)</f>
        <v>0</v>
      </c>
      <c r="U26" s="90" t="str">
        <f>'statement of marks'!G27</f>
        <v>A 019</v>
      </c>
      <c r="V26" s="87" t="str">
        <f t="shared" si="24"/>
        <v/>
      </c>
      <c r="W26" s="87" t="str">
        <f t="shared" si="25"/>
        <v/>
      </c>
      <c r="X26" s="87" t="str">
        <f t="shared" si="26"/>
        <v/>
      </c>
      <c r="Y26" s="87" t="str">
        <f t="shared" si="27"/>
        <v/>
      </c>
      <c r="Z26" s="87" t="str">
        <f t="shared" si="28"/>
        <v/>
      </c>
      <c r="AA26" s="87" t="str">
        <f t="shared" si="29"/>
        <v/>
      </c>
      <c r="AB26" s="87" t="str">
        <f t="shared" si="30"/>
        <v/>
      </c>
      <c r="AC26" s="87" t="str">
        <f t="shared" si="31"/>
        <v/>
      </c>
      <c r="AD26" s="87" t="str">
        <f t="shared" si="32"/>
        <v/>
      </c>
      <c r="AE26" s="87" t="str">
        <f t="shared" si="33"/>
        <v/>
      </c>
      <c r="AF26" s="87" t="str">
        <f t="shared" si="34"/>
        <v/>
      </c>
      <c r="AG26" s="87" t="str">
        <f t="shared" si="35"/>
        <v/>
      </c>
      <c r="AH26" s="93"/>
    </row>
    <row r="27" spans="1:34" ht="16" customHeight="1">
      <c r="A27" s="89">
        <f>'statement of marks'!A28</f>
        <v>20</v>
      </c>
      <c r="B27" s="55" t="str">
        <f>IF('statement of marks'!D28="","",'statement of marks'!D28)</f>
        <v/>
      </c>
      <c r="C27" s="54">
        <f>IF('statement of marks'!E28="","",'statement of marks'!E28)</f>
        <v>11120</v>
      </c>
      <c r="D27" s="423" t="str">
        <f>IF('statement of marks'!F28="","",'statement of marks'!F28)</f>
        <v/>
      </c>
      <c r="E27" s="77" t="str">
        <f>IF('statement of marks'!G28="","",'statement of marks'!G28)</f>
        <v>A 020</v>
      </c>
      <c r="F27" s="77" t="str">
        <f>IF('statement of marks'!H28="","",'statement of marks'!H28)</f>
        <v>B 020</v>
      </c>
      <c r="G27" s="77" t="str">
        <f>IF('statement of marks'!I28="","",'statement of marks'!I28)</f>
        <v>C 020</v>
      </c>
      <c r="H27" s="55" t="str">
        <f>IF('statement of marks'!B28="","",'statement of marks'!B28)</f>
        <v/>
      </c>
      <c r="I27" s="55" t="str">
        <f>IF('statement of marks'!C28="","",'statement of marks'!C28)</f>
        <v/>
      </c>
      <c r="J27" s="55" t="str">
        <f>IF('statement of marks'!IP28="","",'statement of marks'!IP28)</f>
        <v>SUPPL.</v>
      </c>
      <c r="K27" s="74">
        <f>IF('statement of marks'!IQ28="","",'statement of marks'!IQ28)</f>
        <v>898</v>
      </c>
      <c r="L27" s="84">
        <f>IF('statement of marks'!IR28="","",'statement of marks'!IR28)</f>
        <v>89.8</v>
      </c>
      <c r="M27" s="55" t="str">
        <f>IF('statement of marks'!IS28="","",'statement of marks'!IS28)</f>
        <v/>
      </c>
      <c r="N27" s="84" t="str">
        <f>IF('statement of marks'!IL28="","",'statement of marks'!IL28)</f>
        <v xml:space="preserve">    MATHEMATICS</v>
      </c>
      <c r="O27" s="55" t="str">
        <f>IF('result subject-wise'!AR28="","",'result subject-wise'!AR28)</f>
        <v/>
      </c>
      <c r="P27" s="91" t="str">
        <f>IF('result subject-wise'!AS28="","",'result subject-wise'!AS28)</f>
        <v/>
      </c>
      <c r="Q27" s="55" t="str">
        <f>'statement of marks'!IY28</f>
        <v/>
      </c>
      <c r="R27" s="92">
        <f>IF('statement of marks'!GT28="","",'statement of marks'!GT28)</f>
        <v>0</v>
      </c>
      <c r="U27" s="90" t="str">
        <f>'statement of marks'!G28</f>
        <v>A 020</v>
      </c>
      <c r="V27" s="87" t="str">
        <f t="shared" si="24"/>
        <v/>
      </c>
      <c r="W27" s="87" t="str">
        <f t="shared" si="25"/>
        <v/>
      </c>
      <c r="X27" s="87" t="str">
        <f t="shared" si="26"/>
        <v/>
      </c>
      <c r="Y27" s="87" t="str">
        <f t="shared" si="27"/>
        <v/>
      </c>
      <c r="Z27" s="87" t="str">
        <f t="shared" si="28"/>
        <v/>
      </c>
      <c r="AA27" s="87" t="str">
        <f t="shared" si="29"/>
        <v/>
      </c>
      <c r="AB27" s="87" t="str">
        <f t="shared" si="30"/>
        <v/>
      </c>
      <c r="AC27" s="87" t="str">
        <f t="shared" si="31"/>
        <v/>
      </c>
      <c r="AD27" s="87" t="str">
        <f t="shared" si="32"/>
        <v/>
      </c>
      <c r="AE27" s="87" t="str">
        <f t="shared" si="33"/>
        <v/>
      </c>
      <c r="AF27" s="87" t="str">
        <f t="shared" si="34"/>
        <v/>
      </c>
      <c r="AG27" s="87" t="str">
        <f t="shared" si="35"/>
        <v/>
      </c>
      <c r="AH27" s="93"/>
    </row>
    <row r="28" spans="1:34" ht="16" customHeight="1">
      <c r="A28" s="89">
        <f>'statement of marks'!A29</f>
        <v>21</v>
      </c>
      <c r="B28" s="55" t="str">
        <f>IF('statement of marks'!D29="","",'statement of marks'!D29)</f>
        <v/>
      </c>
      <c r="C28" s="54">
        <f>IF('statement of marks'!E29="","",'statement of marks'!E29)</f>
        <v>11121</v>
      </c>
      <c r="D28" s="423" t="str">
        <f>IF('statement of marks'!F29="","",'statement of marks'!F29)</f>
        <v/>
      </c>
      <c r="E28" s="77" t="str">
        <f>IF('statement of marks'!G29="","",'statement of marks'!G29)</f>
        <v>A 021</v>
      </c>
      <c r="F28" s="77" t="str">
        <f>IF('statement of marks'!H29="","",'statement of marks'!H29)</f>
        <v>B 021</v>
      </c>
      <c r="G28" s="77" t="str">
        <f>IF('statement of marks'!I29="","",'statement of marks'!I29)</f>
        <v>C 021</v>
      </c>
      <c r="H28" s="55" t="str">
        <f>IF('statement of marks'!B29="","",'statement of marks'!B29)</f>
        <v/>
      </c>
      <c r="I28" s="55" t="str">
        <f>IF('statement of marks'!C29="","",'statement of marks'!C29)</f>
        <v/>
      </c>
      <c r="J28" s="55" t="str">
        <f>IF('statement of marks'!IP29="","",'statement of marks'!IP29)</f>
        <v>SUPPL.</v>
      </c>
      <c r="K28" s="74">
        <f>IF('statement of marks'!IQ29="","",'statement of marks'!IQ29)</f>
        <v>898</v>
      </c>
      <c r="L28" s="84">
        <f>IF('statement of marks'!IR29="","",'statement of marks'!IR29)</f>
        <v>89.8</v>
      </c>
      <c r="M28" s="55" t="str">
        <f>IF('statement of marks'!IS29="","",'statement of marks'!IS29)</f>
        <v/>
      </c>
      <c r="N28" s="84" t="str">
        <f>IF('statement of marks'!IL29="","",'statement of marks'!IL29)</f>
        <v xml:space="preserve">    MATHEMATICS</v>
      </c>
      <c r="O28" s="55" t="str">
        <f>IF('result subject-wise'!AR29="","",'result subject-wise'!AR29)</f>
        <v/>
      </c>
      <c r="P28" s="91" t="str">
        <f>IF('result subject-wise'!AS29="","",'result subject-wise'!AS29)</f>
        <v/>
      </c>
      <c r="Q28" s="55" t="str">
        <f>'statement of marks'!IY29</f>
        <v/>
      </c>
      <c r="R28" s="92">
        <f>IF('statement of marks'!GT29="","",'statement of marks'!GT29)</f>
        <v>0</v>
      </c>
      <c r="U28" s="90" t="str">
        <f>'statement of marks'!G29</f>
        <v>A 021</v>
      </c>
      <c r="V28" s="87" t="str">
        <f t="shared" si="24"/>
        <v/>
      </c>
      <c r="W28" s="87" t="str">
        <f t="shared" si="25"/>
        <v/>
      </c>
      <c r="X28" s="87" t="str">
        <f t="shared" si="26"/>
        <v/>
      </c>
      <c r="Y28" s="87" t="str">
        <f t="shared" si="27"/>
        <v/>
      </c>
      <c r="Z28" s="87" t="str">
        <f t="shared" si="28"/>
        <v/>
      </c>
      <c r="AA28" s="87" t="str">
        <f t="shared" si="29"/>
        <v/>
      </c>
      <c r="AB28" s="87" t="str">
        <f t="shared" si="30"/>
        <v/>
      </c>
      <c r="AC28" s="87" t="str">
        <f t="shared" si="31"/>
        <v/>
      </c>
      <c r="AD28" s="87" t="str">
        <f t="shared" si="32"/>
        <v/>
      </c>
      <c r="AE28" s="87" t="str">
        <f t="shared" si="33"/>
        <v/>
      </c>
      <c r="AF28" s="87" t="str">
        <f t="shared" si="34"/>
        <v/>
      </c>
      <c r="AG28" s="87" t="str">
        <f t="shared" si="35"/>
        <v/>
      </c>
      <c r="AH28" s="93"/>
    </row>
    <row r="29" spans="1:34" ht="16" customHeight="1">
      <c r="A29" s="89">
        <f>'statement of marks'!A30</f>
        <v>22</v>
      </c>
      <c r="B29" s="55" t="str">
        <f>IF('statement of marks'!D30="","",'statement of marks'!D30)</f>
        <v/>
      </c>
      <c r="C29" s="54">
        <f>IF('statement of marks'!E30="","",'statement of marks'!E30)</f>
        <v>11122</v>
      </c>
      <c r="D29" s="423" t="str">
        <f>IF('statement of marks'!F30="","",'statement of marks'!F30)</f>
        <v/>
      </c>
      <c r="E29" s="77" t="str">
        <f>IF('statement of marks'!G30="","",'statement of marks'!G30)</f>
        <v>A 022</v>
      </c>
      <c r="F29" s="77" t="str">
        <f>IF('statement of marks'!H30="","",'statement of marks'!H30)</f>
        <v>B 022</v>
      </c>
      <c r="G29" s="77" t="str">
        <f>IF('statement of marks'!I30="","",'statement of marks'!I30)</f>
        <v>C 022</v>
      </c>
      <c r="H29" s="55" t="str">
        <f>IF('statement of marks'!B30="","",'statement of marks'!B30)</f>
        <v/>
      </c>
      <c r="I29" s="55" t="str">
        <f>IF('statement of marks'!C30="","",'statement of marks'!C30)</f>
        <v/>
      </c>
      <c r="J29" s="55" t="str">
        <f>IF('statement of marks'!IP30="","",'statement of marks'!IP30)</f>
        <v>SUPPL.</v>
      </c>
      <c r="K29" s="74">
        <f>IF('statement of marks'!IQ30="","",'statement of marks'!IQ30)</f>
        <v>898</v>
      </c>
      <c r="L29" s="84">
        <f>IF('statement of marks'!IR30="","",'statement of marks'!IR30)</f>
        <v>89.8</v>
      </c>
      <c r="M29" s="55" t="str">
        <f>IF('statement of marks'!IS30="","",'statement of marks'!IS30)</f>
        <v/>
      </c>
      <c r="N29" s="84" t="str">
        <f>IF('statement of marks'!IL30="","",'statement of marks'!IL30)</f>
        <v xml:space="preserve">    MATHEMATICS</v>
      </c>
      <c r="O29" s="55" t="str">
        <f>IF('result subject-wise'!AR30="","",'result subject-wise'!AR30)</f>
        <v/>
      </c>
      <c r="P29" s="91" t="str">
        <f>IF('result subject-wise'!AS30="","",'result subject-wise'!AS30)</f>
        <v/>
      </c>
      <c r="Q29" s="55" t="str">
        <f>'statement of marks'!IY30</f>
        <v/>
      </c>
      <c r="R29" s="92">
        <f>IF('statement of marks'!GT30="","",'statement of marks'!GT30)</f>
        <v>0</v>
      </c>
      <c r="U29" s="90" t="str">
        <f>'statement of marks'!G30</f>
        <v>A 022</v>
      </c>
      <c r="V29" s="87" t="str">
        <f t="shared" si="24"/>
        <v/>
      </c>
      <c r="W29" s="87" t="str">
        <f t="shared" si="25"/>
        <v/>
      </c>
      <c r="X29" s="87" t="str">
        <f t="shared" si="26"/>
        <v/>
      </c>
      <c r="Y29" s="87" t="str">
        <f t="shared" si="27"/>
        <v/>
      </c>
      <c r="Z29" s="87" t="str">
        <f t="shared" si="28"/>
        <v/>
      </c>
      <c r="AA29" s="87" t="str">
        <f t="shared" si="29"/>
        <v/>
      </c>
      <c r="AB29" s="87" t="str">
        <f t="shared" si="30"/>
        <v/>
      </c>
      <c r="AC29" s="87" t="str">
        <f t="shared" si="31"/>
        <v/>
      </c>
      <c r="AD29" s="87" t="str">
        <f t="shared" si="32"/>
        <v/>
      </c>
      <c r="AE29" s="87" t="str">
        <f t="shared" si="33"/>
        <v/>
      </c>
      <c r="AF29" s="87" t="str">
        <f t="shared" si="34"/>
        <v/>
      </c>
      <c r="AG29" s="87" t="str">
        <f t="shared" si="35"/>
        <v/>
      </c>
      <c r="AH29" s="93"/>
    </row>
    <row r="30" spans="1:34" ht="16" customHeight="1">
      <c r="A30" s="89">
        <f>'statement of marks'!A31</f>
        <v>23</v>
      </c>
      <c r="B30" s="55" t="str">
        <f>IF('statement of marks'!D31="","",'statement of marks'!D31)</f>
        <v/>
      </c>
      <c r="C30" s="54">
        <f>IF('statement of marks'!E31="","",'statement of marks'!E31)</f>
        <v>11123</v>
      </c>
      <c r="D30" s="423" t="str">
        <f>IF('statement of marks'!F31="","",'statement of marks'!F31)</f>
        <v/>
      </c>
      <c r="E30" s="77" t="str">
        <f>IF('statement of marks'!G31="","",'statement of marks'!G31)</f>
        <v>A 023</v>
      </c>
      <c r="F30" s="77" t="str">
        <f>IF('statement of marks'!H31="","",'statement of marks'!H31)</f>
        <v>B 023</v>
      </c>
      <c r="G30" s="77" t="str">
        <f>IF('statement of marks'!I31="","",'statement of marks'!I31)</f>
        <v>C 023</v>
      </c>
      <c r="H30" s="55" t="str">
        <f>IF('statement of marks'!B31="","",'statement of marks'!B31)</f>
        <v/>
      </c>
      <c r="I30" s="55" t="str">
        <f>IF('statement of marks'!C31="","",'statement of marks'!C31)</f>
        <v/>
      </c>
      <c r="J30" s="55" t="str">
        <f>IF('statement of marks'!IP31="","",'statement of marks'!IP31)</f>
        <v>SUPPL.</v>
      </c>
      <c r="K30" s="74">
        <f>IF('statement of marks'!IQ31="","",'statement of marks'!IQ31)</f>
        <v>898</v>
      </c>
      <c r="L30" s="84">
        <f>IF('statement of marks'!IR31="","",'statement of marks'!IR31)</f>
        <v>89.8</v>
      </c>
      <c r="M30" s="55" t="str">
        <f>IF('statement of marks'!IS31="","",'statement of marks'!IS31)</f>
        <v/>
      </c>
      <c r="N30" s="84" t="str">
        <f>IF('statement of marks'!IL31="","",'statement of marks'!IL31)</f>
        <v xml:space="preserve">    MATHEMATICS</v>
      </c>
      <c r="O30" s="55" t="str">
        <f>IF('result subject-wise'!AR31="","",'result subject-wise'!AR31)</f>
        <v/>
      </c>
      <c r="P30" s="91" t="str">
        <f>IF('result subject-wise'!AS31="","",'result subject-wise'!AS31)</f>
        <v/>
      </c>
      <c r="Q30" s="55" t="str">
        <f>'statement of marks'!IY31</f>
        <v/>
      </c>
      <c r="R30" s="92">
        <f>IF('statement of marks'!GT31="","",'statement of marks'!GT31)</f>
        <v>0</v>
      </c>
      <c r="U30" s="90" t="str">
        <f>'statement of marks'!G31</f>
        <v>A 023</v>
      </c>
      <c r="V30" s="87" t="str">
        <f>IF(AND(H30="SC",I30="B"),Q30,"")</f>
        <v/>
      </c>
      <c r="W30" s="87" t="str">
        <f>IF(AND(H30="SC",I30="G"),Q30,"")</f>
        <v/>
      </c>
      <c r="X30" s="87" t="str">
        <f>IF(AND(H30="ST",I30="B"),Q30,"")</f>
        <v/>
      </c>
      <c r="Y30" s="87" t="str">
        <f>IF(AND(H30="ST",I30="G"),Q30,"")</f>
        <v/>
      </c>
      <c r="Z30" s="87" t="str">
        <f>IF(AND(H30="OBC",I30="B"),Q30,"")</f>
        <v/>
      </c>
      <c r="AA30" s="87" t="str">
        <f>IF(AND(H30="OBC",I30="G"),Q30,"")</f>
        <v/>
      </c>
      <c r="AB30" s="87" t="str">
        <f>IF(AND(H30="GEN",I30="B"),Q30,"")</f>
        <v/>
      </c>
      <c r="AC30" s="87" t="str">
        <f>IF(AND(H30="GEN",I30="G"),Q30,"")</f>
        <v/>
      </c>
      <c r="AD30" s="87" t="str">
        <f>IF(AND(H30="MIN",I30="B"),Q30,"")</f>
        <v/>
      </c>
      <c r="AE30" s="87" t="str">
        <f>IF(AND(H30="MIN",I30="G"),Q30,"")</f>
        <v/>
      </c>
      <c r="AF30" s="87" t="str">
        <f>IF(AND(H30="SBC",I30="B"),Q30,"")</f>
        <v/>
      </c>
      <c r="AG30" s="87" t="str">
        <f>IF(AND(H30="SBC",I30="G"),Q30,"")</f>
        <v/>
      </c>
      <c r="AH30" s="93"/>
    </row>
    <row r="31" spans="1:34" ht="16" customHeight="1">
      <c r="A31" s="89">
        <f>'statement of marks'!A32</f>
        <v>24</v>
      </c>
      <c r="B31" s="55" t="str">
        <f>IF('statement of marks'!D32="","",'statement of marks'!D32)</f>
        <v/>
      </c>
      <c r="C31" s="54">
        <f>IF('statement of marks'!E32="","",'statement of marks'!E32)</f>
        <v>11124</v>
      </c>
      <c r="D31" s="423" t="str">
        <f>IF('statement of marks'!F32="","",'statement of marks'!F32)</f>
        <v/>
      </c>
      <c r="E31" s="77" t="str">
        <f>IF('statement of marks'!G32="","",'statement of marks'!G32)</f>
        <v>A 024</v>
      </c>
      <c r="F31" s="77" t="str">
        <f>IF('statement of marks'!H32="","",'statement of marks'!H32)</f>
        <v>B 024</v>
      </c>
      <c r="G31" s="77" t="str">
        <f>IF('statement of marks'!I32="","",'statement of marks'!I32)</f>
        <v>C 024</v>
      </c>
      <c r="H31" s="55" t="str">
        <f>IF('statement of marks'!B32="","",'statement of marks'!B32)</f>
        <v/>
      </c>
      <c r="I31" s="55" t="str">
        <f>IF('statement of marks'!C32="","",'statement of marks'!C32)</f>
        <v/>
      </c>
      <c r="J31" s="55" t="str">
        <f>IF('statement of marks'!IP32="","",'statement of marks'!IP32)</f>
        <v>SUPPL.</v>
      </c>
      <c r="K31" s="74">
        <f>IF('statement of marks'!IQ32="","",'statement of marks'!IQ32)</f>
        <v>898</v>
      </c>
      <c r="L31" s="84">
        <f>IF('statement of marks'!IR32="","",'statement of marks'!IR32)</f>
        <v>89.8</v>
      </c>
      <c r="M31" s="55" t="str">
        <f>IF('statement of marks'!IS32="","",'statement of marks'!IS32)</f>
        <v/>
      </c>
      <c r="N31" s="84" t="str">
        <f>IF('statement of marks'!IL32="","",'statement of marks'!IL32)</f>
        <v xml:space="preserve">    MATHEMATICS</v>
      </c>
      <c r="O31" s="55" t="str">
        <f>IF('result subject-wise'!AR32="","",'result subject-wise'!AR32)</f>
        <v/>
      </c>
      <c r="P31" s="91" t="str">
        <f>IF('result subject-wise'!AS32="","",'result subject-wise'!AS32)</f>
        <v/>
      </c>
      <c r="Q31" s="55" t="str">
        <f>'statement of marks'!IY32</f>
        <v/>
      </c>
      <c r="R31" s="92">
        <f>IF('statement of marks'!GT32="","",'statement of marks'!GT32)</f>
        <v>0</v>
      </c>
      <c r="U31" s="90" t="str">
        <f>'statement of marks'!G32</f>
        <v>A 024</v>
      </c>
      <c r="V31" s="87" t="str">
        <f t="shared" ref="V31:V36" si="36">IF(AND(H31="SC",I31="B"),Q31,"")</f>
        <v/>
      </c>
      <c r="W31" s="87" t="str">
        <f t="shared" ref="W31:W36" si="37">IF(AND(H31="SC",I31="G"),Q31,"")</f>
        <v/>
      </c>
      <c r="X31" s="87" t="str">
        <f t="shared" ref="X31:X36" si="38">IF(AND(H31="ST",I31="B"),Q31,"")</f>
        <v/>
      </c>
      <c r="Y31" s="87" t="str">
        <f t="shared" ref="Y31:Y36" si="39">IF(AND(H31="ST",I31="G"),Q31,"")</f>
        <v/>
      </c>
      <c r="Z31" s="87" t="str">
        <f t="shared" ref="Z31:Z36" si="40">IF(AND(H31="OBC",I31="B"),Q31,"")</f>
        <v/>
      </c>
      <c r="AA31" s="87" t="str">
        <f t="shared" ref="AA31:AA36" si="41">IF(AND(H31="OBC",I31="G"),Q31,"")</f>
        <v/>
      </c>
      <c r="AB31" s="87" t="str">
        <f t="shared" ref="AB31:AB36" si="42">IF(AND(H31="GEN",I31="B"),Q31,"")</f>
        <v/>
      </c>
      <c r="AC31" s="87" t="str">
        <f t="shared" ref="AC31:AC36" si="43">IF(AND(H31="GEN",I31="G"),Q31,"")</f>
        <v/>
      </c>
      <c r="AD31" s="87" t="str">
        <f t="shared" ref="AD31:AD36" si="44">IF(AND(H31="MIN",I31="B"),Q31,"")</f>
        <v/>
      </c>
      <c r="AE31" s="87" t="str">
        <f t="shared" ref="AE31:AE36" si="45">IF(AND(H31="MIN",I31="G"),Q31,"")</f>
        <v/>
      </c>
      <c r="AF31" s="87" t="str">
        <f t="shared" ref="AF31:AF36" si="46">IF(AND(H31="SBC",I31="B"),Q31,"")</f>
        <v/>
      </c>
      <c r="AG31" s="87" t="str">
        <f t="shared" ref="AG31:AG36" si="47">IF(AND(H31="SBC",I31="G"),Q31,"")</f>
        <v/>
      </c>
      <c r="AH31" s="93"/>
    </row>
    <row r="32" spans="1:34" ht="16" customHeight="1">
      <c r="A32" s="89">
        <f>'statement of marks'!A33</f>
        <v>25</v>
      </c>
      <c r="B32" s="55" t="str">
        <f>IF('statement of marks'!D33="","",'statement of marks'!D33)</f>
        <v/>
      </c>
      <c r="C32" s="54">
        <f>IF('statement of marks'!E33="","",'statement of marks'!E33)</f>
        <v>11125</v>
      </c>
      <c r="D32" s="423" t="str">
        <f>IF('statement of marks'!F33="","",'statement of marks'!F33)</f>
        <v/>
      </c>
      <c r="E32" s="77" t="str">
        <f>IF('statement of marks'!G33="","",'statement of marks'!G33)</f>
        <v>A 025</v>
      </c>
      <c r="F32" s="77" t="str">
        <f>IF('statement of marks'!H33="","",'statement of marks'!H33)</f>
        <v>B 025</v>
      </c>
      <c r="G32" s="77" t="str">
        <f>IF('statement of marks'!I33="","",'statement of marks'!I33)</f>
        <v>C 025</v>
      </c>
      <c r="H32" s="55" t="str">
        <f>IF('statement of marks'!B33="","",'statement of marks'!B33)</f>
        <v/>
      </c>
      <c r="I32" s="55" t="str">
        <f>IF('statement of marks'!C33="","",'statement of marks'!C33)</f>
        <v/>
      </c>
      <c r="J32" s="55" t="str">
        <f>IF('statement of marks'!IP33="","",'statement of marks'!IP33)</f>
        <v>SUPPL.</v>
      </c>
      <c r="K32" s="74">
        <f>IF('statement of marks'!IQ33="","",'statement of marks'!IQ33)</f>
        <v>898</v>
      </c>
      <c r="L32" s="84">
        <f>IF('statement of marks'!IR33="","",'statement of marks'!IR33)</f>
        <v>89.8</v>
      </c>
      <c r="M32" s="55" t="str">
        <f>IF('statement of marks'!IS33="","",'statement of marks'!IS33)</f>
        <v/>
      </c>
      <c r="N32" s="84" t="str">
        <f>IF('statement of marks'!IL33="","",'statement of marks'!IL33)</f>
        <v xml:space="preserve">    MATHEMATICS</v>
      </c>
      <c r="O32" s="55" t="str">
        <f>IF('result subject-wise'!AR33="","",'result subject-wise'!AR33)</f>
        <v/>
      </c>
      <c r="P32" s="91" t="str">
        <f>IF('result subject-wise'!AS33="","",'result subject-wise'!AS33)</f>
        <v/>
      </c>
      <c r="Q32" s="55" t="str">
        <f>'statement of marks'!IY33</f>
        <v/>
      </c>
      <c r="R32" s="92">
        <f>IF('statement of marks'!GT33="","",'statement of marks'!GT33)</f>
        <v>0</v>
      </c>
      <c r="U32" s="90" t="str">
        <f>'statement of marks'!G33</f>
        <v>A 025</v>
      </c>
      <c r="V32" s="87" t="str">
        <f t="shared" si="36"/>
        <v/>
      </c>
      <c r="W32" s="87" t="str">
        <f t="shared" si="37"/>
        <v/>
      </c>
      <c r="X32" s="87" t="str">
        <f t="shared" si="38"/>
        <v/>
      </c>
      <c r="Y32" s="87" t="str">
        <f t="shared" si="39"/>
        <v/>
      </c>
      <c r="Z32" s="87" t="str">
        <f t="shared" si="40"/>
        <v/>
      </c>
      <c r="AA32" s="87" t="str">
        <f t="shared" si="41"/>
        <v/>
      </c>
      <c r="AB32" s="87" t="str">
        <f t="shared" si="42"/>
        <v/>
      </c>
      <c r="AC32" s="87" t="str">
        <f t="shared" si="43"/>
        <v/>
      </c>
      <c r="AD32" s="87" t="str">
        <f t="shared" si="44"/>
        <v/>
      </c>
      <c r="AE32" s="87" t="str">
        <f t="shared" si="45"/>
        <v/>
      </c>
      <c r="AF32" s="87" t="str">
        <f t="shared" si="46"/>
        <v/>
      </c>
      <c r="AG32" s="87" t="str">
        <f t="shared" si="47"/>
        <v/>
      </c>
      <c r="AH32" s="93"/>
    </row>
    <row r="33" spans="1:34" ht="16" customHeight="1">
      <c r="A33" s="89">
        <f>'statement of marks'!A34</f>
        <v>26</v>
      </c>
      <c r="B33" s="55" t="str">
        <f>IF('statement of marks'!D34="","",'statement of marks'!D34)</f>
        <v/>
      </c>
      <c r="C33" s="54">
        <f>IF('statement of marks'!E34="","",'statement of marks'!E34)</f>
        <v>11126</v>
      </c>
      <c r="D33" s="423" t="str">
        <f>IF('statement of marks'!F34="","",'statement of marks'!F34)</f>
        <v/>
      </c>
      <c r="E33" s="77" t="str">
        <f>IF('statement of marks'!G34="","",'statement of marks'!G34)</f>
        <v>A 026</v>
      </c>
      <c r="F33" s="77" t="str">
        <f>IF('statement of marks'!H34="","",'statement of marks'!H34)</f>
        <v>B 026</v>
      </c>
      <c r="G33" s="77" t="str">
        <f>IF('statement of marks'!I34="","",'statement of marks'!I34)</f>
        <v>C 026</v>
      </c>
      <c r="H33" s="55" t="str">
        <f>IF('statement of marks'!B34="","",'statement of marks'!B34)</f>
        <v/>
      </c>
      <c r="I33" s="55" t="str">
        <f>IF('statement of marks'!C34="","",'statement of marks'!C34)</f>
        <v/>
      </c>
      <c r="J33" s="55" t="str">
        <f>IF('statement of marks'!IP34="","",'statement of marks'!IP34)</f>
        <v>SUPPL.</v>
      </c>
      <c r="K33" s="74">
        <f>IF('statement of marks'!IQ34="","",'statement of marks'!IQ34)</f>
        <v>898</v>
      </c>
      <c r="L33" s="84">
        <f>IF('statement of marks'!IR34="","",'statement of marks'!IR34)</f>
        <v>89.8</v>
      </c>
      <c r="M33" s="55" t="str">
        <f>IF('statement of marks'!IS34="","",'statement of marks'!IS34)</f>
        <v/>
      </c>
      <c r="N33" s="84" t="str">
        <f>IF('statement of marks'!IL34="","",'statement of marks'!IL34)</f>
        <v xml:space="preserve">    MATHEMATICS</v>
      </c>
      <c r="O33" s="55" t="str">
        <f>IF('result subject-wise'!AR34="","",'result subject-wise'!AR34)</f>
        <v/>
      </c>
      <c r="P33" s="91" t="str">
        <f>IF('result subject-wise'!AS34="","",'result subject-wise'!AS34)</f>
        <v/>
      </c>
      <c r="Q33" s="55" t="str">
        <f>'statement of marks'!IY34</f>
        <v/>
      </c>
      <c r="R33" s="92">
        <f>IF('statement of marks'!GT34="","",'statement of marks'!GT34)</f>
        <v>0</v>
      </c>
      <c r="U33" s="90" t="str">
        <f>'statement of marks'!G34</f>
        <v>A 026</v>
      </c>
      <c r="V33" s="87" t="str">
        <f t="shared" si="36"/>
        <v/>
      </c>
      <c r="W33" s="87" t="str">
        <f t="shared" si="37"/>
        <v/>
      </c>
      <c r="X33" s="87" t="str">
        <f t="shared" si="38"/>
        <v/>
      </c>
      <c r="Y33" s="87" t="str">
        <f t="shared" si="39"/>
        <v/>
      </c>
      <c r="Z33" s="87" t="str">
        <f t="shared" si="40"/>
        <v/>
      </c>
      <c r="AA33" s="87" t="str">
        <f t="shared" si="41"/>
        <v/>
      </c>
      <c r="AB33" s="87" t="str">
        <f t="shared" si="42"/>
        <v/>
      </c>
      <c r="AC33" s="87" t="str">
        <f t="shared" si="43"/>
        <v/>
      </c>
      <c r="AD33" s="87" t="str">
        <f t="shared" si="44"/>
        <v/>
      </c>
      <c r="AE33" s="87" t="str">
        <f t="shared" si="45"/>
        <v/>
      </c>
      <c r="AF33" s="87" t="str">
        <f t="shared" si="46"/>
        <v/>
      </c>
      <c r="AG33" s="87" t="str">
        <f t="shared" si="47"/>
        <v/>
      </c>
      <c r="AH33" s="93"/>
    </row>
    <row r="34" spans="1:34" ht="16" customHeight="1">
      <c r="A34" s="89">
        <f>'statement of marks'!A35</f>
        <v>27</v>
      </c>
      <c r="B34" s="55" t="str">
        <f>IF('statement of marks'!D35="","",'statement of marks'!D35)</f>
        <v/>
      </c>
      <c r="C34" s="54">
        <f>IF('statement of marks'!E35="","",'statement of marks'!E35)</f>
        <v>11127</v>
      </c>
      <c r="D34" s="423" t="str">
        <f>IF('statement of marks'!F35="","",'statement of marks'!F35)</f>
        <v/>
      </c>
      <c r="E34" s="77" t="str">
        <f>IF('statement of marks'!G35="","",'statement of marks'!G35)</f>
        <v>A 027</v>
      </c>
      <c r="F34" s="77" t="str">
        <f>IF('statement of marks'!H35="","",'statement of marks'!H35)</f>
        <v>B 027</v>
      </c>
      <c r="G34" s="77" t="str">
        <f>IF('statement of marks'!I35="","",'statement of marks'!I35)</f>
        <v>C 027</v>
      </c>
      <c r="H34" s="55" t="str">
        <f>IF('statement of marks'!B35="","",'statement of marks'!B35)</f>
        <v/>
      </c>
      <c r="I34" s="55" t="str">
        <f>IF('statement of marks'!C35="","",'statement of marks'!C35)</f>
        <v/>
      </c>
      <c r="J34" s="55" t="str">
        <f>IF('statement of marks'!IP35="","",'statement of marks'!IP35)</f>
        <v>SUPPL.</v>
      </c>
      <c r="K34" s="74">
        <f>IF('statement of marks'!IQ35="","",'statement of marks'!IQ35)</f>
        <v>898</v>
      </c>
      <c r="L34" s="84">
        <f>IF('statement of marks'!IR35="","",'statement of marks'!IR35)</f>
        <v>89.8</v>
      </c>
      <c r="M34" s="55" t="str">
        <f>IF('statement of marks'!IS35="","",'statement of marks'!IS35)</f>
        <v/>
      </c>
      <c r="N34" s="84" t="str">
        <f>IF('statement of marks'!IL35="","",'statement of marks'!IL35)</f>
        <v xml:space="preserve">    MATHEMATICS</v>
      </c>
      <c r="O34" s="55" t="str">
        <f>IF('result subject-wise'!AR35="","",'result subject-wise'!AR35)</f>
        <v/>
      </c>
      <c r="P34" s="91" t="str">
        <f>IF('result subject-wise'!AS35="","",'result subject-wise'!AS35)</f>
        <v/>
      </c>
      <c r="Q34" s="55" t="str">
        <f>'statement of marks'!IY35</f>
        <v/>
      </c>
      <c r="R34" s="92">
        <f>IF('statement of marks'!GT35="","",'statement of marks'!GT35)</f>
        <v>0</v>
      </c>
      <c r="U34" s="90" t="str">
        <f>'statement of marks'!G35</f>
        <v>A 027</v>
      </c>
      <c r="V34" s="87" t="str">
        <f t="shared" si="36"/>
        <v/>
      </c>
      <c r="W34" s="87" t="str">
        <f t="shared" si="37"/>
        <v/>
      </c>
      <c r="X34" s="87" t="str">
        <f t="shared" si="38"/>
        <v/>
      </c>
      <c r="Y34" s="87" t="str">
        <f t="shared" si="39"/>
        <v/>
      </c>
      <c r="Z34" s="87" t="str">
        <f t="shared" si="40"/>
        <v/>
      </c>
      <c r="AA34" s="87" t="str">
        <f t="shared" si="41"/>
        <v/>
      </c>
      <c r="AB34" s="87" t="str">
        <f t="shared" si="42"/>
        <v/>
      </c>
      <c r="AC34" s="87" t="str">
        <f t="shared" si="43"/>
        <v/>
      </c>
      <c r="AD34" s="87" t="str">
        <f t="shared" si="44"/>
        <v/>
      </c>
      <c r="AE34" s="87" t="str">
        <f t="shared" si="45"/>
        <v/>
      </c>
      <c r="AF34" s="87" t="str">
        <f t="shared" si="46"/>
        <v/>
      </c>
      <c r="AG34" s="87" t="str">
        <f t="shared" si="47"/>
        <v/>
      </c>
      <c r="AH34" s="93"/>
    </row>
    <row r="35" spans="1:34" ht="16" customHeight="1">
      <c r="A35" s="89">
        <f>'statement of marks'!A36</f>
        <v>28</v>
      </c>
      <c r="B35" s="55" t="str">
        <f>IF('statement of marks'!D36="","",'statement of marks'!D36)</f>
        <v/>
      </c>
      <c r="C35" s="54">
        <f>IF('statement of marks'!E36="","",'statement of marks'!E36)</f>
        <v>11128</v>
      </c>
      <c r="D35" s="423" t="str">
        <f>IF('statement of marks'!F36="","",'statement of marks'!F36)</f>
        <v/>
      </c>
      <c r="E35" s="77" t="str">
        <f>IF('statement of marks'!G36="","",'statement of marks'!G36)</f>
        <v>A 028</v>
      </c>
      <c r="F35" s="77" t="str">
        <f>IF('statement of marks'!H36="","",'statement of marks'!H36)</f>
        <v>B 028</v>
      </c>
      <c r="G35" s="77" t="str">
        <f>IF('statement of marks'!I36="","",'statement of marks'!I36)</f>
        <v>C 028</v>
      </c>
      <c r="H35" s="55" t="str">
        <f>IF('statement of marks'!B36="","",'statement of marks'!B36)</f>
        <v/>
      </c>
      <c r="I35" s="55" t="str">
        <f>IF('statement of marks'!C36="","",'statement of marks'!C36)</f>
        <v/>
      </c>
      <c r="J35" s="55" t="str">
        <f>IF('statement of marks'!IP36="","",'statement of marks'!IP36)</f>
        <v>SUPPL.</v>
      </c>
      <c r="K35" s="74">
        <f>IF('statement of marks'!IQ36="","",'statement of marks'!IQ36)</f>
        <v>898</v>
      </c>
      <c r="L35" s="84">
        <f>IF('statement of marks'!IR36="","",'statement of marks'!IR36)</f>
        <v>89.8</v>
      </c>
      <c r="M35" s="55" t="str">
        <f>IF('statement of marks'!IS36="","",'statement of marks'!IS36)</f>
        <v/>
      </c>
      <c r="N35" s="84" t="str">
        <f>IF('statement of marks'!IL36="","",'statement of marks'!IL36)</f>
        <v xml:space="preserve">    MATHEMATICS</v>
      </c>
      <c r="O35" s="55" t="str">
        <f>IF('result subject-wise'!AR36="","",'result subject-wise'!AR36)</f>
        <v/>
      </c>
      <c r="P35" s="91" t="str">
        <f>IF('result subject-wise'!AS36="","",'result subject-wise'!AS36)</f>
        <v/>
      </c>
      <c r="Q35" s="55" t="str">
        <f>'statement of marks'!IY36</f>
        <v/>
      </c>
      <c r="R35" s="92">
        <f>IF('statement of marks'!GT36="","",'statement of marks'!GT36)</f>
        <v>0</v>
      </c>
      <c r="U35" s="90" t="str">
        <f>'statement of marks'!G36</f>
        <v>A 028</v>
      </c>
      <c r="V35" s="87" t="str">
        <f t="shared" si="36"/>
        <v/>
      </c>
      <c r="W35" s="87" t="str">
        <f t="shared" si="37"/>
        <v/>
      </c>
      <c r="X35" s="87" t="str">
        <f t="shared" si="38"/>
        <v/>
      </c>
      <c r="Y35" s="87" t="str">
        <f t="shared" si="39"/>
        <v/>
      </c>
      <c r="Z35" s="87" t="str">
        <f t="shared" si="40"/>
        <v/>
      </c>
      <c r="AA35" s="87" t="str">
        <f t="shared" si="41"/>
        <v/>
      </c>
      <c r="AB35" s="87" t="str">
        <f t="shared" si="42"/>
        <v/>
      </c>
      <c r="AC35" s="87" t="str">
        <f t="shared" si="43"/>
        <v/>
      </c>
      <c r="AD35" s="87" t="str">
        <f t="shared" si="44"/>
        <v/>
      </c>
      <c r="AE35" s="87" t="str">
        <f t="shared" si="45"/>
        <v/>
      </c>
      <c r="AF35" s="87" t="str">
        <f t="shared" si="46"/>
        <v/>
      </c>
      <c r="AG35" s="87" t="str">
        <f t="shared" si="47"/>
        <v/>
      </c>
      <c r="AH35" s="93"/>
    </row>
    <row r="36" spans="1:34" ht="16" customHeight="1">
      <c r="A36" s="89">
        <f>'statement of marks'!A37</f>
        <v>29</v>
      </c>
      <c r="B36" s="55" t="str">
        <f>IF('statement of marks'!D37="","",'statement of marks'!D37)</f>
        <v/>
      </c>
      <c r="C36" s="54">
        <f>IF('statement of marks'!E37="","",'statement of marks'!E37)</f>
        <v>11129</v>
      </c>
      <c r="D36" s="423" t="str">
        <f>IF('statement of marks'!F37="","",'statement of marks'!F37)</f>
        <v/>
      </c>
      <c r="E36" s="77" t="str">
        <f>IF('statement of marks'!G37="","",'statement of marks'!G37)</f>
        <v>A 029</v>
      </c>
      <c r="F36" s="77" t="str">
        <f>IF('statement of marks'!H37="","",'statement of marks'!H37)</f>
        <v>B 029</v>
      </c>
      <c r="G36" s="77" t="str">
        <f>IF('statement of marks'!I37="","",'statement of marks'!I37)</f>
        <v>C 029</v>
      </c>
      <c r="H36" s="55" t="str">
        <f>IF('statement of marks'!B37="","",'statement of marks'!B37)</f>
        <v/>
      </c>
      <c r="I36" s="55" t="str">
        <f>IF('statement of marks'!C37="","",'statement of marks'!C37)</f>
        <v/>
      </c>
      <c r="J36" s="55" t="str">
        <f>IF('statement of marks'!IP37="","",'statement of marks'!IP37)</f>
        <v>SUPPL.</v>
      </c>
      <c r="K36" s="74">
        <f>IF('statement of marks'!IQ37="","",'statement of marks'!IQ37)</f>
        <v>898</v>
      </c>
      <c r="L36" s="84">
        <f>IF('statement of marks'!IR37="","",'statement of marks'!IR37)</f>
        <v>89.8</v>
      </c>
      <c r="M36" s="55" t="str">
        <f>IF('statement of marks'!IS37="","",'statement of marks'!IS37)</f>
        <v/>
      </c>
      <c r="N36" s="84" t="str">
        <f>IF('statement of marks'!IL37="","",'statement of marks'!IL37)</f>
        <v xml:space="preserve">    MATHEMATICS</v>
      </c>
      <c r="O36" s="55" t="str">
        <f>IF('result subject-wise'!AR37="","",'result subject-wise'!AR37)</f>
        <v/>
      </c>
      <c r="P36" s="91" t="str">
        <f>IF('result subject-wise'!AS37="","",'result subject-wise'!AS37)</f>
        <v/>
      </c>
      <c r="Q36" s="55" t="str">
        <f>'statement of marks'!IY37</f>
        <v/>
      </c>
      <c r="R36" s="92">
        <f>IF('statement of marks'!GT37="","",'statement of marks'!GT37)</f>
        <v>0</v>
      </c>
      <c r="U36" s="90" t="str">
        <f>'statement of marks'!G37</f>
        <v>A 029</v>
      </c>
      <c r="V36" s="87" t="str">
        <f t="shared" si="36"/>
        <v/>
      </c>
      <c r="W36" s="87" t="str">
        <f t="shared" si="37"/>
        <v/>
      </c>
      <c r="X36" s="87" t="str">
        <f t="shared" si="38"/>
        <v/>
      </c>
      <c r="Y36" s="87" t="str">
        <f t="shared" si="39"/>
        <v/>
      </c>
      <c r="Z36" s="87" t="str">
        <f t="shared" si="40"/>
        <v/>
      </c>
      <c r="AA36" s="87" t="str">
        <f t="shared" si="41"/>
        <v/>
      </c>
      <c r="AB36" s="87" t="str">
        <f t="shared" si="42"/>
        <v/>
      </c>
      <c r="AC36" s="87" t="str">
        <f t="shared" si="43"/>
        <v/>
      </c>
      <c r="AD36" s="87" t="str">
        <f t="shared" si="44"/>
        <v/>
      </c>
      <c r="AE36" s="87" t="str">
        <f t="shared" si="45"/>
        <v/>
      </c>
      <c r="AF36" s="87" t="str">
        <f t="shared" si="46"/>
        <v/>
      </c>
      <c r="AG36" s="87" t="str">
        <f t="shared" si="47"/>
        <v/>
      </c>
      <c r="AH36" s="93"/>
    </row>
    <row r="37" spans="1:34" ht="16" customHeight="1">
      <c r="A37" s="89">
        <f>'statement of marks'!A38</f>
        <v>30</v>
      </c>
      <c r="B37" s="55" t="str">
        <f>IF('statement of marks'!D38="","",'statement of marks'!D38)</f>
        <v/>
      </c>
      <c r="C37" s="54">
        <f>IF('statement of marks'!E38="","",'statement of marks'!E38)</f>
        <v>11130</v>
      </c>
      <c r="D37" s="423" t="str">
        <f>IF('statement of marks'!F38="","",'statement of marks'!F38)</f>
        <v/>
      </c>
      <c r="E37" s="77" t="str">
        <f>IF('statement of marks'!G38="","",'statement of marks'!G38)</f>
        <v>A 030</v>
      </c>
      <c r="F37" s="77" t="str">
        <f>IF('statement of marks'!H38="","",'statement of marks'!H38)</f>
        <v>B 030</v>
      </c>
      <c r="G37" s="77" t="str">
        <f>IF('statement of marks'!I38="","",'statement of marks'!I38)</f>
        <v>C 030</v>
      </c>
      <c r="H37" s="55" t="str">
        <f>IF('statement of marks'!B38="","",'statement of marks'!B38)</f>
        <v/>
      </c>
      <c r="I37" s="55" t="str">
        <f>IF('statement of marks'!C38="","",'statement of marks'!C38)</f>
        <v/>
      </c>
      <c r="J37" s="55" t="str">
        <f>IF('statement of marks'!IP38="","",'statement of marks'!IP38)</f>
        <v>SUPPL.</v>
      </c>
      <c r="K37" s="74">
        <f>IF('statement of marks'!IQ38="","",'statement of marks'!IQ38)</f>
        <v>898</v>
      </c>
      <c r="L37" s="84">
        <f>IF('statement of marks'!IR38="","",'statement of marks'!IR38)</f>
        <v>89.8</v>
      </c>
      <c r="M37" s="55" t="str">
        <f>IF('statement of marks'!IS38="","",'statement of marks'!IS38)</f>
        <v/>
      </c>
      <c r="N37" s="84" t="str">
        <f>IF('statement of marks'!IL38="","",'statement of marks'!IL38)</f>
        <v xml:space="preserve">    MATHEMATICS</v>
      </c>
      <c r="O37" s="55" t="str">
        <f>IF('result subject-wise'!AR38="","",'result subject-wise'!AR38)</f>
        <v/>
      </c>
      <c r="P37" s="91" t="str">
        <f>IF('result subject-wise'!AS38="","",'result subject-wise'!AS38)</f>
        <v/>
      </c>
      <c r="Q37" s="55" t="str">
        <f>'statement of marks'!IY38</f>
        <v/>
      </c>
      <c r="R37" s="92">
        <f>IF('statement of marks'!GT38="","",'statement of marks'!GT38)</f>
        <v>0</v>
      </c>
      <c r="U37" s="90" t="str">
        <f>'statement of marks'!G38</f>
        <v>A 030</v>
      </c>
      <c r="V37" s="87" t="str">
        <f>IF(AND(H37="SC",I37="B"),Q37,"")</f>
        <v/>
      </c>
      <c r="W37" s="87" t="str">
        <f>IF(AND(H37="SC",I37="G"),Q37,"")</f>
        <v/>
      </c>
      <c r="X37" s="87" t="str">
        <f>IF(AND(H37="ST",I37="B"),Q37,"")</f>
        <v/>
      </c>
      <c r="Y37" s="87" t="str">
        <f>IF(AND(H37="ST",I37="G"),Q37,"")</f>
        <v/>
      </c>
      <c r="Z37" s="87" t="str">
        <f>IF(AND(H37="OBC",I37="B"),Q37,"")</f>
        <v/>
      </c>
      <c r="AA37" s="87" t="str">
        <f>IF(AND(H37="OBC",I37="G"),Q37,"")</f>
        <v/>
      </c>
      <c r="AB37" s="87" t="str">
        <f>IF(AND(H37="GEN",I37="B"),Q37,"")</f>
        <v/>
      </c>
      <c r="AC37" s="87" t="str">
        <f>IF(AND(H37="GEN",I37="G"),Q37,"")</f>
        <v/>
      </c>
      <c r="AD37" s="87" t="str">
        <f>IF(AND(H37="MIN",I37="B"),Q37,"")</f>
        <v/>
      </c>
      <c r="AE37" s="87" t="str">
        <f>IF(AND(H37="MIN",I37="G"),Q37,"")</f>
        <v/>
      </c>
      <c r="AF37" s="87" t="str">
        <f>IF(AND(H37="SBC",I37="B"),Q37,"")</f>
        <v/>
      </c>
      <c r="AG37" s="87" t="str">
        <f>IF(AND(H37="SBC",I37="G"),Q37,"")</f>
        <v/>
      </c>
      <c r="AH37" s="93"/>
    </row>
    <row r="38" spans="1:34" ht="16" customHeight="1">
      <c r="A38" s="89" t="str">
        <f>'statement of marks'!A39</f>
        <v/>
      </c>
      <c r="B38" s="55" t="str">
        <f>IF('statement of marks'!D39="","",'statement of marks'!D39)</f>
        <v/>
      </c>
      <c r="C38" s="54">
        <f>IF('statement of marks'!E39="","",'statement of marks'!E39)</f>
        <v>11131</v>
      </c>
      <c r="D38" s="423" t="str">
        <f>IF('statement of marks'!F39="","",'statement of marks'!F39)</f>
        <v/>
      </c>
      <c r="E38" s="77" t="str">
        <f>IF('statement of marks'!G39="","",'statement of marks'!G39)</f>
        <v>A 031</v>
      </c>
      <c r="F38" s="77" t="str">
        <f>IF('statement of marks'!H39="","",'statement of marks'!H39)</f>
        <v>B 031</v>
      </c>
      <c r="G38" s="77" t="str">
        <f>IF('statement of marks'!I39="","",'statement of marks'!I39)</f>
        <v>C 031</v>
      </c>
      <c r="H38" s="55" t="str">
        <f>IF('statement of marks'!B39="","",'statement of marks'!B39)</f>
        <v/>
      </c>
      <c r="I38" s="55" t="str">
        <f>IF('statement of marks'!C39="","",'statement of marks'!C39)</f>
        <v/>
      </c>
      <c r="J38" s="55" t="str">
        <f>IF('statement of marks'!IP39="","",'statement of marks'!IP39)</f>
        <v>SUPPL.</v>
      </c>
      <c r="K38" s="74">
        <f>IF('statement of marks'!IQ39="","",'statement of marks'!IQ39)</f>
        <v>898</v>
      </c>
      <c r="L38" s="84">
        <f>IF('statement of marks'!IR39="","",'statement of marks'!IR39)</f>
        <v>89.8</v>
      </c>
      <c r="M38" s="55" t="str">
        <f>IF('statement of marks'!IS39="","",'statement of marks'!IS39)</f>
        <v/>
      </c>
      <c r="N38" s="84" t="str">
        <f>IF('statement of marks'!IL39="","",'statement of marks'!IL39)</f>
        <v xml:space="preserve">    MATHEMATICS</v>
      </c>
      <c r="O38" s="55" t="str">
        <f>IF('result subject-wise'!AR39="","",'result subject-wise'!AR39)</f>
        <v/>
      </c>
      <c r="P38" s="91" t="str">
        <f>IF('result subject-wise'!AS39="","",'result subject-wise'!AS39)</f>
        <v/>
      </c>
      <c r="Q38" s="55" t="str">
        <f>'statement of marks'!IY39</f>
        <v/>
      </c>
      <c r="R38" s="92">
        <f>IF('statement of marks'!GT39="","",'statement of marks'!GT39)</f>
        <v>0</v>
      </c>
      <c r="U38" s="90" t="str">
        <f>'statement of marks'!G39</f>
        <v>A 031</v>
      </c>
      <c r="V38" s="87" t="str">
        <f t="shared" ref="V38:V50" si="48">IF(AND(H38="SC",I38="B"),Q38,"")</f>
        <v/>
      </c>
      <c r="W38" s="87" t="str">
        <f t="shared" ref="W38:W50" si="49">IF(AND(H38="SC",I38="G"),Q38,"")</f>
        <v/>
      </c>
      <c r="X38" s="87" t="str">
        <f t="shared" ref="X38:X50" si="50">IF(AND(H38="ST",I38="B"),Q38,"")</f>
        <v/>
      </c>
      <c r="Y38" s="87" t="str">
        <f t="shared" ref="Y38:Y50" si="51">IF(AND(H38="ST",I38="G"),Q38,"")</f>
        <v/>
      </c>
      <c r="Z38" s="87" t="str">
        <f t="shared" ref="Z38:Z50" si="52">IF(AND(H38="OBC",I38="B"),Q38,"")</f>
        <v/>
      </c>
      <c r="AA38" s="87" t="str">
        <f t="shared" ref="AA38:AA50" si="53">IF(AND(H38="OBC",I38="G"),Q38,"")</f>
        <v/>
      </c>
      <c r="AB38" s="87" t="str">
        <f t="shared" ref="AB38:AB50" si="54">IF(AND(H38="GEN",I38="B"),Q38,"")</f>
        <v/>
      </c>
      <c r="AC38" s="87" t="str">
        <f t="shared" ref="AC38:AC50" si="55">IF(AND(H38="GEN",I38="G"),Q38,"")</f>
        <v/>
      </c>
      <c r="AD38" s="87" t="str">
        <f t="shared" ref="AD38:AD50" si="56">IF(AND(H38="MIN",I38="B"),Q38,"")</f>
        <v/>
      </c>
      <c r="AE38" s="87" t="str">
        <f t="shared" ref="AE38:AE50" si="57">IF(AND(H38="MIN",I38="G"),Q38,"")</f>
        <v/>
      </c>
      <c r="AF38" s="87" t="str">
        <f t="shared" ref="AF38:AF50" si="58">IF(AND(H38="SBC",I38="B"),Q38,"")</f>
        <v/>
      </c>
      <c r="AG38" s="87" t="str">
        <f t="shared" ref="AG38:AG50" si="59">IF(AND(H38="SBC",I38="G"),Q38,"")</f>
        <v/>
      </c>
      <c r="AH38" s="93"/>
    </row>
    <row r="39" spans="1:34" ht="16" customHeight="1">
      <c r="A39" s="89" t="str">
        <f>'statement of marks'!A40</f>
        <v/>
      </c>
      <c r="B39" s="55" t="str">
        <f>IF('statement of marks'!D40="","",'statement of marks'!D40)</f>
        <v/>
      </c>
      <c r="C39" s="54">
        <f>IF('statement of marks'!E40="","",'statement of marks'!E40)</f>
        <v>11132</v>
      </c>
      <c r="D39" s="423" t="str">
        <f>IF('statement of marks'!F40="","",'statement of marks'!F40)</f>
        <v/>
      </c>
      <c r="E39" s="77" t="str">
        <f>IF('statement of marks'!G40="","",'statement of marks'!G40)</f>
        <v>A 032</v>
      </c>
      <c r="F39" s="77" t="str">
        <f>IF('statement of marks'!H40="","",'statement of marks'!H40)</f>
        <v>B 032</v>
      </c>
      <c r="G39" s="77" t="str">
        <f>IF('statement of marks'!I40="","",'statement of marks'!I40)</f>
        <v>C 032</v>
      </c>
      <c r="H39" s="55" t="str">
        <f>IF('statement of marks'!B40="","",'statement of marks'!B40)</f>
        <v/>
      </c>
      <c r="I39" s="55" t="str">
        <f>IF('statement of marks'!C40="","",'statement of marks'!C40)</f>
        <v/>
      </c>
      <c r="J39" s="55" t="str">
        <f>IF('statement of marks'!IP40="","",'statement of marks'!IP40)</f>
        <v>SUPPL.</v>
      </c>
      <c r="K39" s="74">
        <f>IF('statement of marks'!IQ40="","",'statement of marks'!IQ40)</f>
        <v>898</v>
      </c>
      <c r="L39" s="84">
        <f>IF('statement of marks'!IR40="","",'statement of marks'!IR40)</f>
        <v>89.8</v>
      </c>
      <c r="M39" s="55" t="str">
        <f>IF('statement of marks'!IS40="","",'statement of marks'!IS40)</f>
        <v/>
      </c>
      <c r="N39" s="84" t="str">
        <f>IF('statement of marks'!IL40="","",'statement of marks'!IL40)</f>
        <v xml:space="preserve">    MATHEMATICS</v>
      </c>
      <c r="O39" s="55" t="str">
        <f>IF('result subject-wise'!AR40="","",'result subject-wise'!AR40)</f>
        <v/>
      </c>
      <c r="P39" s="91" t="str">
        <f>IF('result subject-wise'!AS40="","",'result subject-wise'!AS40)</f>
        <v/>
      </c>
      <c r="Q39" s="55" t="str">
        <f>'statement of marks'!IY40</f>
        <v/>
      </c>
      <c r="R39" s="92">
        <f>IF('statement of marks'!GT40="","",'statement of marks'!GT40)</f>
        <v>0</v>
      </c>
      <c r="U39" s="90" t="str">
        <f>'statement of marks'!G40</f>
        <v>A 032</v>
      </c>
      <c r="V39" s="87" t="str">
        <f t="shared" si="48"/>
        <v/>
      </c>
      <c r="W39" s="87" t="str">
        <f t="shared" si="49"/>
        <v/>
      </c>
      <c r="X39" s="87" t="str">
        <f t="shared" si="50"/>
        <v/>
      </c>
      <c r="Y39" s="87" t="str">
        <f t="shared" si="51"/>
        <v/>
      </c>
      <c r="Z39" s="87" t="str">
        <f t="shared" si="52"/>
        <v/>
      </c>
      <c r="AA39" s="87" t="str">
        <f t="shared" si="53"/>
        <v/>
      </c>
      <c r="AB39" s="87" t="str">
        <f t="shared" si="54"/>
        <v/>
      </c>
      <c r="AC39" s="87" t="str">
        <f t="shared" si="55"/>
        <v/>
      </c>
      <c r="AD39" s="87" t="str">
        <f t="shared" si="56"/>
        <v/>
      </c>
      <c r="AE39" s="87" t="str">
        <f t="shared" si="57"/>
        <v/>
      </c>
      <c r="AF39" s="87" t="str">
        <f t="shared" si="58"/>
        <v/>
      </c>
      <c r="AG39" s="87" t="str">
        <f t="shared" si="59"/>
        <v/>
      </c>
      <c r="AH39" s="93"/>
    </row>
    <row r="40" spans="1:34" ht="16" customHeight="1">
      <c r="A40" s="89" t="str">
        <f>'statement of marks'!A41</f>
        <v/>
      </c>
      <c r="B40" s="55" t="str">
        <f>IF('statement of marks'!D41="","",'statement of marks'!D41)</f>
        <v/>
      </c>
      <c r="C40" s="54">
        <f>IF('statement of marks'!E41="","",'statement of marks'!E41)</f>
        <v>11133</v>
      </c>
      <c r="D40" s="423" t="str">
        <f>IF('statement of marks'!F41="","",'statement of marks'!F41)</f>
        <v/>
      </c>
      <c r="E40" s="77" t="str">
        <f>IF('statement of marks'!G41="","",'statement of marks'!G41)</f>
        <v>A 033</v>
      </c>
      <c r="F40" s="77" t="str">
        <f>IF('statement of marks'!H41="","",'statement of marks'!H41)</f>
        <v>B 033</v>
      </c>
      <c r="G40" s="77" t="str">
        <f>IF('statement of marks'!I41="","",'statement of marks'!I41)</f>
        <v>C 033</v>
      </c>
      <c r="H40" s="55" t="str">
        <f>IF('statement of marks'!B41="","",'statement of marks'!B41)</f>
        <v/>
      </c>
      <c r="I40" s="55" t="str">
        <f>IF('statement of marks'!C41="","",'statement of marks'!C41)</f>
        <v/>
      </c>
      <c r="J40" s="55" t="str">
        <f>IF('statement of marks'!IP41="","",'statement of marks'!IP41)</f>
        <v>SUPPL.</v>
      </c>
      <c r="K40" s="74">
        <f>IF('statement of marks'!IQ41="","",'statement of marks'!IQ41)</f>
        <v>898</v>
      </c>
      <c r="L40" s="84">
        <f>IF('statement of marks'!IR41="","",'statement of marks'!IR41)</f>
        <v>89.8</v>
      </c>
      <c r="M40" s="55" t="str">
        <f>IF('statement of marks'!IS41="","",'statement of marks'!IS41)</f>
        <v/>
      </c>
      <c r="N40" s="84" t="str">
        <f>IF('statement of marks'!IL41="","",'statement of marks'!IL41)</f>
        <v xml:space="preserve">    MATHEMATICS</v>
      </c>
      <c r="O40" s="55" t="str">
        <f>IF('result subject-wise'!AR41="","",'result subject-wise'!AR41)</f>
        <v/>
      </c>
      <c r="P40" s="91" t="str">
        <f>IF('result subject-wise'!AS41="","",'result subject-wise'!AS41)</f>
        <v/>
      </c>
      <c r="Q40" s="55" t="str">
        <f>'statement of marks'!IY41</f>
        <v/>
      </c>
      <c r="R40" s="92">
        <f>IF('statement of marks'!GT41="","",'statement of marks'!GT41)</f>
        <v>0</v>
      </c>
      <c r="U40" s="90" t="str">
        <f>'statement of marks'!G41</f>
        <v>A 033</v>
      </c>
      <c r="V40" s="87" t="str">
        <f t="shared" si="48"/>
        <v/>
      </c>
      <c r="W40" s="87" t="str">
        <f t="shared" si="49"/>
        <v/>
      </c>
      <c r="X40" s="87" t="str">
        <f t="shared" si="50"/>
        <v/>
      </c>
      <c r="Y40" s="87" t="str">
        <f t="shared" si="51"/>
        <v/>
      </c>
      <c r="Z40" s="87" t="str">
        <f t="shared" si="52"/>
        <v/>
      </c>
      <c r="AA40" s="87" t="str">
        <f t="shared" si="53"/>
        <v/>
      </c>
      <c r="AB40" s="87" t="str">
        <f t="shared" si="54"/>
        <v/>
      </c>
      <c r="AC40" s="87" t="str">
        <f t="shared" si="55"/>
        <v/>
      </c>
      <c r="AD40" s="87" t="str">
        <f t="shared" si="56"/>
        <v/>
      </c>
      <c r="AE40" s="87" t="str">
        <f t="shared" si="57"/>
        <v/>
      </c>
      <c r="AF40" s="87" t="str">
        <f t="shared" si="58"/>
        <v/>
      </c>
      <c r="AG40" s="87" t="str">
        <f t="shared" si="59"/>
        <v/>
      </c>
      <c r="AH40" s="93"/>
    </row>
    <row r="41" spans="1:34" ht="16" customHeight="1">
      <c r="A41" s="89" t="str">
        <f>'statement of marks'!A42</f>
        <v/>
      </c>
      <c r="B41" s="55" t="str">
        <f>IF('statement of marks'!D42="","",'statement of marks'!D42)</f>
        <v/>
      </c>
      <c r="C41" s="54">
        <f>IF('statement of marks'!E42="","",'statement of marks'!E42)</f>
        <v>11134</v>
      </c>
      <c r="D41" s="423" t="str">
        <f>IF('statement of marks'!F42="","",'statement of marks'!F42)</f>
        <v/>
      </c>
      <c r="E41" s="77" t="str">
        <f>IF('statement of marks'!G42="","",'statement of marks'!G42)</f>
        <v>A 034</v>
      </c>
      <c r="F41" s="77" t="str">
        <f>IF('statement of marks'!H42="","",'statement of marks'!H42)</f>
        <v>B 034</v>
      </c>
      <c r="G41" s="77" t="str">
        <f>IF('statement of marks'!I42="","",'statement of marks'!I42)</f>
        <v>C 034</v>
      </c>
      <c r="H41" s="55" t="str">
        <f>IF('statement of marks'!B42="","",'statement of marks'!B42)</f>
        <v/>
      </c>
      <c r="I41" s="55" t="str">
        <f>IF('statement of marks'!C42="","",'statement of marks'!C42)</f>
        <v/>
      </c>
      <c r="J41" s="55" t="str">
        <f>IF('statement of marks'!IP42="","",'statement of marks'!IP42)</f>
        <v>SUPPL.</v>
      </c>
      <c r="K41" s="74">
        <f>IF('statement of marks'!IQ42="","",'statement of marks'!IQ42)</f>
        <v>898</v>
      </c>
      <c r="L41" s="84">
        <f>IF('statement of marks'!IR42="","",'statement of marks'!IR42)</f>
        <v>89.8</v>
      </c>
      <c r="M41" s="55" t="str">
        <f>IF('statement of marks'!IS42="","",'statement of marks'!IS42)</f>
        <v/>
      </c>
      <c r="N41" s="84" t="str">
        <f>IF('statement of marks'!IL42="","",'statement of marks'!IL42)</f>
        <v xml:space="preserve">    MATHEMATICS</v>
      </c>
      <c r="O41" s="55" t="str">
        <f>IF('result subject-wise'!AR42="","",'result subject-wise'!AR42)</f>
        <v/>
      </c>
      <c r="P41" s="91" t="str">
        <f>IF('result subject-wise'!AS42="","",'result subject-wise'!AS42)</f>
        <v/>
      </c>
      <c r="Q41" s="55" t="str">
        <f>'statement of marks'!IY42</f>
        <v/>
      </c>
      <c r="R41" s="92">
        <f>IF('statement of marks'!GT42="","",'statement of marks'!GT42)</f>
        <v>0</v>
      </c>
      <c r="U41" s="90" t="str">
        <f>'statement of marks'!G42</f>
        <v>A 034</v>
      </c>
      <c r="V41" s="87" t="str">
        <f t="shared" si="48"/>
        <v/>
      </c>
      <c r="W41" s="87" t="str">
        <f t="shared" si="49"/>
        <v/>
      </c>
      <c r="X41" s="87" t="str">
        <f t="shared" si="50"/>
        <v/>
      </c>
      <c r="Y41" s="87" t="str">
        <f t="shared" si="51"/>
        <v/>
      </c>
      <c r="Z41" s="87" t="str">
        <f t="shared" si="52"/>
        <v/>
      </c>
      <c r="AA41" s="87" t="str">
        <f t="shared" si="53"/>
        <v/>
      </c>
      <c r="AB41" s="87" t="str">
        <f t="shared" si="54"/>
        <v/>
      </c>
      <c r="AC41" s="87" t="str">
        <f t="shared" si="55"/>
        <v/>
      </c>
      <c r="AD41" s="87" t="str">
        <f t="shared" si="56"/>
        <v/>
      </c>
      <c r="AE41" s="87" t="str">
        <f t="shared" si="57"/>
        <v/>
      </c>
      <c r="AF41" s="87" t="str">
        <f t="shared" si="58"/>
        <v/>
      </c>
      <c r="AG41" s="87" t="str">
        <f t="shared" si="59"/>
        <v/>
      </c>
      <c r="AH41" s="93"/>
    </row>
    <row r="42" spans="1:34" ht="16" customHeight="1">
      <c r="A42" s="89" t="str">
        <f>'statement of marks'!A43</f>
        <v/>
      </c>
      <c r="B42" s="55" t="str">
        <f>IF('statement of marks'!D43="","",'statement of marks'!D43)</f>
        <v/>
      </c>
      <c r="C42" s="54">
        <f>IF('statement of marks'!E43="","",'statement of marks'!E43)</f>
        <v>11135</v>
      </c>
      <c r="D42" s="423" t="str">
        <f>IF('statement of marks'!F43="","",'statement of marks'!F43)</f>
        <v/>
      </c>
      <c r="E42" s="77" t="str">
        <f>IF('statement of marks'!G43="","",'statement of marks'!G43)</f>
        <v>A 035</v>
      </c>
      <c r="F42" s="77" t="str">
        <f>IF('statement of marks'!H43="","",'statement of marks'!H43)</f>
        <v>B 035</v>
      </c>
      <c r="G42" s="77" t="str">
        <f>IF('statement of marks'!I43="","",'statement of marks'!I43)</f>
        <v>C 035</v>
      </c>
      <c r="H42" s="55" t="str">
        <f>IF('statement of marks'!B43="","",'statement of marks'!B43)</f>
        <v/>
      </c>
      <c r="I42" s="55" t="str">
        <f>IF('statement of marks'!C43="","",'statement of marks'!C43)</f>
        <v/>
      </c>
      <c r="J42" s="55" t="str">
        <f>IF('statement of marks'!IP43="","",'statement of marks'!IP43)</f>
        <v>SUPPL.</v>
      </c>
      <c r="K42" s="74">
        <f>IF('statement of marks'!IQ43="","",'statement of marks'!IQ43)</f>
        <v>898</v>
      </c>
      <c r="L42" s="84">
        <f>IF('statement of marks'!IR43="","",'statement of marks'!IR43)</f>
        <v>89.8</v>
      </c>
      <c r="M42" s="55" t="str">
        <f>IF('statement of marks'!IS43="","",'statement of marks'!IS43)</f>
        <v/>
      </c>
      <c r="N42" s="84" t="str">
        <f>IF('statement of marks'!IL43="","",'statement of marks'!IL43)</f>
        <v xml:space="preserve">    MATHEMATICS</v>
      </c>
      <c r="O42" s="55" t="str">
        <f>IF('result subject-wise'!AR43="","",'result subject-wise'!AR43)</f>
        <v/>
      </c>
      <c r="P42" s="91" t="str">
        <f>IF('result subject-wise'!AS43="","",'result subject-wise'!AS43)</f>
        <v/>
      </c>
      <c r="Q42" s="55" t="str">
        <f>'statement of marks'!IY43</f>
        <v/>
      </c>
      <c r="R42" s="92">
        <f>IF('statement of marks'!GT43="","",'statement of marks'!GT43)</f>
        <v>0</v>
      </c>
      <c r="U42" s="90" t="str">
        <f>'statement of marks'!G43</f>
        <v>A 035</v>
      </c>
      <c r="V42" s="87" t="str">
        <f t="shared" si="48"/>
        <v/>
      </c>
      <c r="W42" s="87" t="str">
        <f t="shared" si="49"/>
        <v/>
      </c>
      <c r="X42" s="87" t="str">
        <f t="shared" si="50"/>
        <v/>
      </c>
      <c r="Y42" s="87" t="str">
        <f t="shared" si="51"/>
        <v/>
      </c>
      <c r="Z42" s="87" t="str">
        <f t="shared" si="52"/>
        <v/>
      </c>
      <c r="AA42" s="87" t="str">
        <f t="shared" si="53"/>
        <v/>
      </c>
      <c r="AB42" s="87" t="str">
        <f t="shared" si="54"/>
        <v/>
      </c>
      <c r="AC42" s="87" t="str">
        <f t="shared" si="55"/>
        <v/>
      </c>
      <c r="AD42" s="87" t="str">
        <f t="shared" si="56"/>
        <v/>
      </c>
      <c r="AE42" s="87" t="str">
        <f t="shared" si="57"/>
        <v/>
      </c>
      <c r="AF42" s="87" t="str">
        <f t="shared" si="58"/>
        <v/>
      </c>
      <c r="AG42" s="87" t="str">
        <f t="shared" si="59"/>
        <v/>
      </c>
      <c r="AH42" s="93"/>
    </row>
    <row r="43" spans="1:34" ht="16" customHeight="1">
      <c r="A43" s="89" t="str">
        <f>'statement of marks'!A44</f>
        <v/>
      </c>
      <c r="B43" s="55" t="str">
        <f>IF('statement of marks'!D44="","",'statement of marks'!D44)</f>
        <v/>
      </c>
      <c r="C43" s="54">
        <f>IF('statement of marks'!E44="","",'statement of marks'!E44)</f>
        <v>11136</v>
      </c>
      <c r="D43" s="423" t="str">
        <f>IF('statement of marks'!F44="","",'statement of marks'!F44)</f>
        <v/>
      </c>
      <c r="E43" s="77" t="str">
        <f>IF('statement of marks'!G44="","",'statement of marks'!G44)</f>
        <v>A 036</v>
      </c>
      <c r="F43" s="77" t="str">
        <f>IF('statement of marks'!H44="","",'statement of marks'!H44)</f>
        <v>B 036</v>
      </c>
      <c r="G43" s="77" t="str">
        <f>IF('statement of marks'!I44="","",'statement of marks'!I44)</f>
        <v>C 036</v>
      </c>
      <c r="H43" s="55" t="str">
        <f>IF('statement of marks'!B44="","",'statement of marks'!B44)</f>
        <v/>
      </c>
      <c r="I43" s="55" t="str">
        <f>IF('statement of marks'!C44="","",'statement of marks'!C44)</f>
        <v/>
      </c>
      <c r="J43" s="55" t="str">
        <f>IF('statement of marks'!IP44="","",'statement of marks'!IP44)</f>
        <v>SUPPL.</v>
      </c>
      <c r="K43" s="74">
        <f>IF('statement of marks'!IQ44="","",'statement of marks'!IQ44)</f>
        <v>898</v>
      </c>
      <c r="L43" s="84">
        <f>IF('statement of marks'!IR44="","",'statement of marks'!IR44)</f>
        <v>89.8</v>
      </c>
      <c r="M43" s="55" t="str">
        <f>IF('statement of marks'!IS44="","",'statement of marks'!IS44)</f>
        <v/>
      </c>
      <c r="N43" s="84" t="str">
        <f>IF('statement of marks'!IL44="","",'statement of marks'!IL44)</f>
        <v xml:space="preserve">    MATHEMATICS</v>
      </c>
      <c r="O43" s="55" t="str">
        <f>IF('result subject-wise'!AR44="","",'result subject-wise'!AR44)</f>
        <v/>
      </c>
      <c r="P43" s="91" t="str">
        <f>IF('result subject-wise'!AS44="","",'result subject-wise'!AS44)</f>
        <v/>
      </c>
      <c r="Q43" s="55" t="str">
        <f>'statement of marks'!IY44</f>
        <v/>
      </c>
      <c r="R43" s="92">
        <f>IF('statement of marks'!GT44="","",'statement of marks'!GT44)</f>
        <v>0</v>
      </c>
      <c r="U43" s="90" t="str">
        <f>'statement of marks'!G44</f>
        <v>A 036</v>
      </c>
      <c r="V43" s="87" t="str">
        <f t="shared" si="48"/>
        <v/>
      </c>
      <c r="W43" s="87" t="str">
        <f t="shared" si="49"/>
        <v/>
      </c>
      <c r="X43" s="87" t="str">
        <f t="shared" si="50"/>
        <v/>
      </c>
      <c r="Y43" s="87" t="str">
        <f t="shared" si="51"/>
        <v/>
      </c>
      <c r="Z43" s="87" t="str">
        <f t="shared" si="52"/>
        <v/>
      </c>
      <c r="AA43" s="87" t="str">
        <f t="shared" si="53"/>
        <v/>
      </c>
      <c r="AB43" s="87" t="str">
        <f t="shared" si="54"/>
        <v/>
      </c>
      <c r="AC43" s="87" t="str">
        <f t="shared" si="55"/>
        <v/>
      </c>
      <c r="AD43" s="87" t="str">
        <f t="shared" si="56"/>
        <v/>
      </c>
      <c r="AE43" s="87" t="str">
        <f t="shared" si="57"/>
        <v/>
      </c>
      <c r="AF43" s="87" t="str">
        <f t="shared" si="58"/>
        <v/>
      </c>
      <c r="AG43" s="87" t="str">
        <f t="shared" si="59"/>
        <v/>
      </c>
      <c r="AH43" s="93"/>
    </row>
    <row r="44" spans="1:34" ht="16" customHeight="1">
      <c r="A44" s="89" t="str">
        <f>'statement of marks'!A45</f>
        <v/>
      </c>
      <c r="B44" s="55" t="str">
        <f>IF('statement of marks'!D45="","",'statement of marks'!D45)</f>
        <v/>
      </c>
      <c r="C44" s="54">
        <f>IF('statement of marks'!E45="","",'statement of marks'!E45)</f>
        <v>11137</v>
      </c>
      <c r="D44" s="423" t="str">
        <f>IF('statement of marks'!F45="","",'statement of marks'!F45)</f>
        <v/>
      </c>
      <c r="E44" s="77" t="str">
        <f>IF('statement of marks'!G45="","",'statement of marks'!G45)</f>
        <v>A 037</v>
      </c>
      <c r="F44" s="77" t="str">
        <f>IF('statement of marks'!H45="","",'statement of marks'!H45)</f>
        <v>B 037</v>
      </c>
      <c r="G44" s="77" t="str">
        <f>IF('statement of marks'!I45="","",'statement of marks'!I45)</f>
        <v>C 037</v>
      </c>
      <c r="H44" s="55" t="str">
        <f>IF('statement of marks'!B45="","",'statement of marks'!B45)</f>
        <v/>
      </c>
      <c r="I44" s="55" t="str">
        <f>IF('statement of marks'!C45="","",'statement of marks'!C45)</f>
        <v/>
      </c>
      <c r="J44" s="55" t="str">
        <f>IF('statement of marks'!IP45="","",'statement of marks'!IP45)</f>
        <v>SUPPL.</v>
      </c>
      <c r="K44" s="74">
        <f>IF('statement of marks'!IQ45="","",'statement of marks'!IQ45)</f>
        <v>898</v>
      </c>
      <c r="L44" s="84">
        <f>IF('statement of marks'!IR45="","",'statement of marks'!IR45)</f>
        <v>89.8</v>
      </c>
      <c r="M44" s="55" t="str">
        <f>IF('statement of marks'!IS45="","",'statement of marks'!IS45)</f>
        <v/>
      </c>
      <c r="N44" s="84" t="str">
        <f>IF('statement of marks'!IL45="","",'statement of marks'!IL45)</f>
        <v xml:space="preserve">    MATHEMATICS</v>
      </c>
      <c r="O44" s="55" t="str">
        <f>IF('result subject-wise'!AR45="","",'result subject-wise'!AR45)</f>
        <v/>
      </c>
      <c r="P44" s="91" t="str">
        <f>IF('result subject-wise'!AS45="","",'result subject-wise'!AS45)</f>
        <v/>
      </c>
      <c r="Q44" s="55" t="str">
        <f>'statement of marks'!IY45</f>
        <v/>
      </c>
      <c r="R44" s="92">
        <f>IF('statement of marks'!GT45="","",'statement of marks'!GT45)</f>
        <v>0</v>
      </c>
      <c r="U44" s="90" t="str">
        <f>'statement of marks'!G45</f>
        <v>A 037</v>
      </c>
      <c r="V44" s="87" t="str">
        <f t="shared" si="48"/>
        <v/>
      </c>
      <c r="W44" s="87" t="str">
        <f t="shared" si="49"/>
        <v/>
      </c>
      <c r="X44" s="87" t="str">
        <f t="shared" si="50"/>
        <v/>
      </c>
      <c r="Y44" s="87" t="str">
        <f t="shared" si="51"/>
        <v/>
      </c>
      <c r="Z44" s="87" t="str">
        <f t="shared" si="52"/>
        <v/>
      </c>
      <c r="AA44" s="87" t="str">
        <f t="shared" si="53"/>
        <v/>
      </c>
      <c r="AB44" s="87" t="str">
        <f t="shared" si="54"/>
        <v/>
      </c>
      <c r="AC44" s="87" t="str">
        <f t="shared" si="55"/>
        <v/>
      </c>
      <c r="AD44" s="87" t="str">
        <f t="shared" si="56"/>
        <v/>
      </c>
      <c r="AE44" s="87" t="str">
        <f t="shared" si="57"/>
        <v/>
      </c>
      <c r="AF44" s="87" t="str">
        <f t="shared" si="58"/>
        <v/>
      </c>
      <c r="AG44" s="87" t="str">
        <f t="shared" si="59"/>
        <v/>
      </c>
      <c r="AH44" s="93"/>
    </row>
    <row r="45" spans="1:34" ht="16" customHeight="1">
      <c r="A45" s="89" t="str">
        <f>'statement of marks'!A46</f>
        <v/>
      </c>
      <c r="B45" s="55" t="str">
        <f>IF('statement of marks'!D46="","",'statement of marks'!D46)</f>
        <v/>
      </c>
      <c r="C45" s="54">
        <f>IF('statement of marks'!E46="","",'statement of marks'!E46)</f>
        <v>11138</v>
      </c>
      <c r="D45" s="423" t="str">
        <f>IF('statement of marks'!F46="","",'statement of marks'!F46)</f>
        <v/>
      </c>
      <c r="E45" s="77" t="str">
        <f>IF('statement of marks'!G46="","",'statement of marks'!G46)</f>
        <v>A 038</v>
      </c>
      <c r="F45" s="77" t="str">
        <f>IF('statement of marks'!H46="","",'statement of marks'!H46)</f>
        <v>B 038</v>
      </c>
      <c r="G45" s="77" t="str">
        <f>IF('statement of marks'!I46="","",'statement of marks'!I46)</f>
        <v>C 038</v>
      </c>
      <c r="H45" s="55" t="str">
        <f>IF('statement of marks'!B46="","",'statement of marks'!B46)</f>
        <v/>
      </c>
      <c r="I45" s="55" t="str">
        <f>IF('statement of marks'!C46="","",'statement of marks'!C46)</f>
        <v/>
      </c>
      <c r="J45" s="55" t="str">
        <f>IF('statement of marks'!IP46="","",'statement of marks'!IP46)</f>
        <v>SUPPL.</v>
      </c>
      <c r="K45" s="74">
        <f>IF('statement of marks'!IQ46="","",'statement of marks'!IQ46)</f>
        <v>898</v>
      </c>
      <c r="L45" s="84">
        <f>IF('statement of marks'!IR46="","",'statement of marks'!IR46)</f>
        <v>89.8</v>
      </c>
      <c r="M45" s="55" t="str">
        <f>IF('statement of marks'!IS46="","",'statement of marks'!IS46)</f>
        <v/>
      </c>
      <c r="N45" s="84" t="str">
        <f>IF('statement of marks'!IL46="","",'statement of marks'!IL46)</f>
        <v xml:space="preserve">    MATHEMATICS</v>
      </c>
      <c r="O45" s="55" t="str">
        <f>IF('result subject-wise'!AR46="","",'result subject-wise'!AR46)</f>
        <v/>
      </c>
      <c r="P45" s="91" t="str">
        <f>IF('result subject-wise'!AS46="","",'result subject-wise'!AS46)</f>
        <v/>
      </c>
      <c r="Q45" s="55" t="str">
        <f>'statement of marks'!IY46</f>
        <v/>
      </c>
      <c r="R45" s="92">
        <f>IF('statement of marks'!GT46="","",'statement of marks'!GT46)</f>
        <v>0</v>
      </c>
      <c r="U45" s="90" t="str">
        <f>'statement of marks'!G46</f>
        <v>A 038</v>
      </c>
      <c r="V45" s="87" t="str">
        <f t="shared" si="48"/>
        <v/>
      </c>
      <c r="W45" s="87" t="str">
        <f t="shared" si="49"/>
        <v/>
      </c>
      <c r="X45" s="87" t="str">
        <f t="shared" si="50"/>
        <v/>
      </c>
      <c r="Y45" s="87" t="str">
        <f t="shared" si="51"/>
        <v/>
      </c>
      <c r="Z45" s="87" t="str">
        <f t="shared" si="52"/>
        <v/>
      </c>
      <c r="AA45" s="87" t="str">
        <f t="shared" si="53"/>
        <v/>
      </c>
      <c r="AB45" s="87" t="str">
        <f t="shared" si="54"/>
        <v/>
      </c>
      <c r="AC45" s="87" t="str">
        <f t="shared" si="55"/>
        <v/>
      </c>
      <c r="AD45" s="87" t="str">
        <f t="shared" si="56"/>
        <v/>
      </c>
      <c r="AE45" s="87" t="str">
        <f t="shared" si="57"/>
        <v/>
      </c>
      <c r="AF45" s="87" t="str">
        <f t="shared" si="58"/>
        <v/>
      </c>
      <c r="AG45" s="87" t="str">
        <f t="shared" si="59"/>
        <v/>
      </c>
      <c r="AH45" s="93"/>
    </row>
    <row r="46" spans="1:34" ht="16" customHeight="1">
      <c r="A46" s="89" t="str">
        <f>'statement of marks'!A47</f>
        <v/>
      </c>
      <c r="B46" s="55" t="str">
        <f>IF('statement of marks'!D47="","",'statement of marks'!D47)</f>
        <v/>
      </c>
      <c r="C46" s="54">
        <f>IF('statement of marks'!E47="","",'statement of marks'!E47)</f>
        <v>11139</v>
      </c>
      <c r="D46" s="423" t="str">
        <f>IF('statement of marks'!F47="","",'statement of marks'!F47)</f>
        <v/>
      </c>
      <c r="E46" s="77" t="str">
        <f>IF('statement of marks'!G47="","",'statement of marks'!G47)</f>
        <v>A 039</v>
      </c>
      <c r="F46" s="77" t="str">
        <f>IF('statement of marks'!H47="","",'statement of marks'!H47)</f>
        <v>B 039</v>
      </c>
      <c r="G46" s="77" t="str">
        <f>IF('statement of marks'!I47="","",'statement of marks'!I47)</f>
        <v>C 039</v>
      </c>
      <c r="H46" s="55" t="str">
        <f>IF('statement of marks'!B47="","",'statement of marks'!B47)</f>
        <v/>
      </c>
      <c r="I46" s="55" t="str">
        <f>IF('statement of marks'!C47="","",'statement of marks'!C47)</f>
        <v/>
      </c>
      <c r="J46" s="55" t="str">
        <f>IF('statement of marks'!IP47="","",'statement of marks'!IP47)</f>
        <v>SUPPL.</v>
      </c>
      <c r="K46" s="74">
        <f>IF('statement of marks'!IQ47="","",'statement of marks'!IQ47)</f>
        <v>898</v>
      </c>
      <c r="L46" s="84">
        <f>IF('statement of marks'!IR47="","",'statement of marks'!IR47)</f>
        <v>89.8</v>
      </c>
      <c r="M46" s="55" t="str">
        <f>IF('statement of marks'!IS47="","",'statement of marks'!IS47)</f>
        <v/>
      </c>
      <c r="N46" s="84" t="str">
        <f>IF('statement of marks'!IL47="","",'statement of marks'!IL47)</f>
        <v xml:space="preserve">    MATHEMATICS</v>
      </c>
      <c r="O46" s="55" t="str">
        <f>IF('result subject-wise'!AR47="","",'result subject-wise'!AR47)</f>
        <v/>
      </c>
      <c r="P46" s="91" t="str">
        <f>IF('result subject-wise'!AS47="","",'result subject-wise'!AS47)</f>
        <v/>
      </c>
      <c r="Q46" s="55" t="str">
        <f>'statement of marks'!IY47</f>
        <v/>
      </c>
      <c r="R46" s="92">
        <f>IF('statement of marks'!GT47="","",'statement of marks'!GT47)</f>
        <v>0</v>
      </c>
      <c r="U46" s="90" t="str">
        <f>'statement of marks'!G47</f>
        <v>A 039</v>
      </c>
      <c r="V46" s="87" t="str">
        <f t="shared" si="48"/>
        <v/>
      </c>
      <c r="W46" s="87" t="str">
        <f t="shared" si="49"/>
        <v/>
      </c>
      <c r="X46" s="87" t="str">
        <f t="shared" si="50"/>
        <v/>
      </c>
      <c r="Y46" s="87" t="str">
        <f t="shared" si="51"/>
        <v/>
      </c>
      <c r="Z46" s="87" t="str">
        <f t="shared" si="52"/>
        <v/>
      </c>
      <c r="AA46" s="87" t="str">
        <f t="shared" si="53"/>
        <v/>
      </c>
      <c r="AB46" s="87" t="str">
        <f t="shared" si="54"/>
        <v/>
      </c>
      <c r="AC46" s="87" t="str">
        <f t="shared" si="55"/>
        <v/>
      </c>
      <c r="AD46" s="87" t="str">
        <f t="shared" si="56"/>
        <v/>
      </c>
      <c r="AE46" s="87" t="str">
        <f t="shared" si="57"/>
        <v/>
      </c>
      <c r="AF46" s="87" t="str">
        <f t="shared" si="58"/>
        <v/>
      </c>
      <c r="AG46" s="87" t="str">
        <f t="shared" si="59"/>
        <v/>
      </c>
      <c r="AH46" s="93"/>
    </row>
    <row r="47" spans="1:34" ht="16" customHeight="1">
      <c r="A47" s="89" t="str">
        <f>'statement of marks'!A48</f>
        <v/>
      </c>
      <c r="B47" s="55" t="str">
        <f>IF('statement of marks'!D48="","",'statement of marks'!D48)</f>
        <v/>
      </c>
      <c r="C47" s="54">
        <f>IF('statement of marks'!E48="","",'statement of marks'!E48)</f>
        <v>11140</v>
      </c>
      <c r="D47" s="423" t="str">
        <f>IF('statement of marks'!F48="","",'statement of marks'!F48)</f>
        <v/>
      </c>
      <c r="E47" s="77" t="str">
        <f>IF('statement of marks'!G48="","",'statement of marks'!G48)</f>
        <v>A 040</v>
      </c>
      <c r="F47" s="77" t="str">
        <f>IF('statement of marks'!H48="","",'statement of marks'!H48)</f>
        <v>B 040</v>
      </c>
      <c r="G47" s="77" t="str">
        <f>IF('statement of marks'!I48="","",'statement of marks'!I48)</f>
        <v>C 040</v>
      </c>
      <c r="H47" s="55" t="str">
        <f>IF('statement of marks'!B48="","",'statement of marks'!B48)</f>
        <v/>
      </c>
      <c r="I47" s="55" t="str">
        <f>IF('statement of marks'!C48="","",'statement of marks'!C48)</f>
        <v/>
      </c>
      <c r="J47" s="55" t="str">
        <f>IF('statement of marks'!IP48="","",'statement of marks'!IP48)</f>
        <v>SUPPL.</v>
      </c>
      <c r="K47" s="74">
        <f>IF('statement of marks'!IQ48="","",'statement of marks'!IQ48)</f>
        <v>898</v>
      </c>
      <c r="L47" s="84">
        <f>IF('statement of marks'!IR48="","",'statement of marks'!IR48)</f>
        <v>89.8</v>
      </c>
      <c r="M47" s="55" t="str">
        <f>IF('statement of marks'!IS48="","",'statement of marks'!IS48)</f>
        <v/>
      </c>
      <c r="N47" s="84" t="str">
        <f>IF('statement of marks'!IL48="","",'statement of marks'!IL48)</f>
        <v xml:space="preserve">    MATHEMATICS</v>
      </c>
      <c r="O47" s="55" t="str">
        <f>IF('result subject-wise'!AR48="","",'result subject-wise'!AR48)</f>
        <v/>
      </c>
      <c r="P47" s="91" t="str">
        <f>IF('result subject-wise'!AS48="","",'result subject-wise'!AS48)</f>
        <v/>
      </c>
      <c r="Q47" s="55" t="str">
        <f>'statement of marks'!IY48</f>
        <v/>
      </c>
      <c r="R47" s="92">
        <f>IF('statement of marks'!GT48="","",'statement of marks'!GT48)</f>
        <v>0</v>
      </c>
      <c r="U47" s="90" t="str">
        <f>'statement of marks'!G48</f>
        <v>A 040</v>
      </c>
      <c r="V47" s="87" t="str">
        <f t="shared" si="48"/>
        <v/>
      </c>
      <c r="W47" s="87" t="str">
        <f t="shared" si="49"/>
        <v/>
      </c>
      <c r="X47" s="87" t="str">
        <f t="shared" si="50"/>
        <v/>
      </c>
      <c r="Y47" s="87" t="str">
        <f t="shared" si="51"/>
        <v/>
      </c>
      <c r="Z47" s="87" t="str">
        <f t="shared" si="52"/>
        <v/>
      </c>
      <c r="AA47" s="87" t="str">
        <f t="shared" si="53"/>
        <v/>
      </c>
      <c r="AB47" s="87" t="str">
        <f t="shared" si="54"/>
        <v/>
      </c>
      <c r="AC47" s="87" t="str">
        <f t="shared" si="55"/>
        <v/>
      </c>
      <c r="AD47" s="87" t="str">
        <f t="shared" si="56"/>
        <v/>
      </c>
      <c r="AE47" s="87" t="str">
        <f t="shared" si="57"/>
        <v/>
      </c>
      <c r="AF47" s="87" t="str">
        <f t="shared" si="58"/>
        <v/>
      </c>
      <c r="AG47" s="87" t="str">
        <f t="shared" si="59"/>
        <v/>
      </c>
      <c r="AH47" s="93"/>
    </row>
    <row r="48" spans="1:34" ht="16" customHeight="1">
      <c r="A48" s="89" t="str">
        <f>'statement of marks'!A49</f>
        <v/>
      </c>
      <c r="B48" s="55" t="str">
        <f>IF('statement of marks'!D49="","",'statement of marks'!D49)</f>
        <v/>
      </c>
      <c r="C48" s="54">
        <f>IF('statement of marks'!E49="","",'statement of marks'!E49)</f>
        <v>11141</v>
      </c>
      <c r="D48" s="423" t="str">
        <f>IF('statement of marks'!F49="","",'statement of marks'!F49)</f>
        <v/>
      </c>
      <c r="E48" s="77" t="str">
        <f>IF('statement of marks'!G49="","",'statement of marks'!G49)</f>
        <v>A 041</v>
      </c>
      <c r="F48" s="77" t="str">
        <f>IF('statement of marks'!H49="","",'statement of marks'!H49)</f>
        <v>B 041</v>
      </c>
      <c r="G48" s="77" t="str">
        <f>IF('statement of marks'!I49="","",'statement of marks'!I49)</f>
        <v>C 041</v>
      </c>
      <c r="H48" s="55" t="str">
        <f>IF('statement of marks'!B49="","",'statement of marks'!B49)</f>
        <v/>
      </c>
      <c r="I48" s="55" t="str">
        <f>IF('statement of marks'!C49="","",'statement of marks'!C49)</f>
        <v/>
      </c>
      <c r="J48" s="55" t="str">
        <f>IF('statement of marks'!IP49="","",'statement of marks'!IP49)</f>
        <v>SUPPL.</v>
      </c>
      <c r="K48" s="74">
        <f>IF('statement of marks'!IQ49="","",'statement of marks'!IQ49)</f>
        <v>898</v>
      </c>
      <c r="L48" s="84">
        <f>IF('statement of marks'!IR49="","",'statement of marks'!IR49)</f>
        <v>89.8</v>
      </c>
      <c r="M48" s="55" t="str">
        <f>IF('statement of marks'!IS49="","",'statement of marks'!IS49)</f>
        <v/>
      </c>
      <c r="N48" s="84" t="str">
        <f>IF('statement of marks'!IL49="","",'statement of marks'!IL49)</f>
        <v xml:space="preserve">    MATHEMATICS</v>
      </c>
      <c r="O48" s="55" t="str">
        <f>IF('result subject-wise'!AR49="","",'result subject-wise'!AR49)</f>
        <v/>
      </c>
      <c r="P48" s="91" t="str">
        <f>IF('result subject-wise'!AS49="","",'result subject-wise'!AS49)</f>
        <v/>
      </c>
      <c r="Q48" s="55" t="str">
        <f>'statement of marks'!IY49</f>
        <v/>
      </c>
      <c r="R48" s="92">
        <f>IF('statement of marks'!GT49="","",'statement of marks'!GT49)</f>
        <v>0</v>
      </c>
      <c r="U48" s="90" t="str">
        <f>'statement of marks'!G49</f>
        <v>A 041</v>
      </c>
      <c r="V48" s="87" t="str">
        <f t="shared" si="48"/>
        <v/>
      </c>
      <c r="W48" s="87" t="str">
        <f t="shared" si="49"/>
        <v/>
      </c>
      <c r="X48" s="87" t="str">
        <f t="shared" si="50"/>
        <v/>
      </c>
      <c r="Y48" s="87" t="str">
        <f t="shared" si="51"/>
        <v/>
      </c>
      <c r="Z48" s="87" t="str">
        <f t="shared" si="52"/>
        <v/>
      </c>
      <c r="AA48" s="87" t="str">
        <f t="shared" si="53"/>
        <v/>
      </c>
      <c r="AB48" s="87" t="str">
        <f t="shared" si="54"/>
        <v/>
      </c>
      <c r="AC48" s="87" t="str">
        <f t="shared" si="55"/>
        <v/>
      </c>
      <c r="AD48" s="87" t="str">
        <f t="shared" si="56"/>
        <v/>
      </c>
      <c r="AE48" s="87" t="str">
        <f t="shared" si="57"/>
        <v/>
      </c>
      <c r="AF48" s="87" t="str">
        <f t="shared" si="58"/>
        <v/>
      </c>
      <c r="AG48" s="87" t="str">
        <f t="shared" si="59"/>
        <v/>
      </c>
      <c r="AH48" s="93"/>
    </row>
    <row r="49" spans="1:34" ht="16" customHeight="1">
      <c r="A49" s="89" t="str">
        <f>'statement of marks'!A50</f>
        <v/>
      </c>
      <c r="B49" s="55" t="str">
        <f>IF('statement of marks'!D50="","",'statement of marks'!D50)</f>
        <v/>
      </c>
      <c r="C49" s="54">
        <f>IF('statement of marks'!E50="","",'statement of marks'!E50)</f>
        <v>11142</v>
      </c>
      <c r="D49" s="423" t="str">
        <f>IF('statement of marks'!F50="","",'statement of marks'!F50)</f>
        <v/>
      </c>
      <c r="E49" s="77" t="str">
        <f>IF('statement of marks'!G50="","",'statement of marks'!G50)</f>
        <v>A 042</v>
      </c>
      <c r="F49" s="77" t="str">
        <f>IF('statement of marks'!H50="","",'statement of marks'!H50)</f>
        <v>B 042</v>
      </c>
      <c r="G49" s="77" t="str">
        <f>IF('statement of marks'!I50="","",'statement of marks'!I50)</f>
        <v>C 042</v>
      </c>
      <c r="H49" s="55" t="str">
        <f>IF('statement of marks'!B50="","",'statement of marks'!B50)</f>
        <v/>
      </c>
      <c r="I49" s="55" t="str">
        <f>IF('statement of marks'!C50="","",'statement of marks'!C50)</f>
        <v/>
      </c>
      <c r="J49" s="55" t="str">
        <f>IF('statement of marks'!IP50="","",'statement of marks'!IP50)</f>
        <v>SUPPL.</v>
      </c>
      <c r="K49" s="74">
        <f>IF('statement of marks'!IQ50="","",'statement of marks'!IQ50)</f>
        <v>898</v>
      </c>
      <c r="L49" s="84">
        <f>IF('statement of marks'!IR50="","",'statement of marks'!IR50)</f>
        <v>89.8</v>
      </c>
      <c r="M49" s="55" t="str">
        <f>IF('statement of marks'!IS50="","",'statement of marks'!IS50)</f>
        <v/>
      </c>
      <c r="N49" s="84" t="str">
        <f>IF('statement of marks'!IL50="","",'statement of marks'!IL50)</f>
        <v xml:space="preserve">    MATHEMATICS</v>
      </c>
      <c r="O49" s="55" t="str">
        <f>IF('result subject-wise'!AR50="","",'result subject-wise'!AR50)</f>
        <v/>
      </c>
      <c r="P49" s="91" t="str">
        <f>IF('result subject-wise'!AS50="","",'result subject-wise'!AS50)</f>
        <v/>
      </c>
      <c r="Q49" s="55" t="str">
        <f>'statement of marks'!IY50</f>
        <v/>
      </c>
      <c r="R49" s="92">
        <f>IF('statement of marks'!GT50="","",'statement of marks'!GT50)</f>
        <v>0</v>
      </c>
      <c r="U49" s="90" t="str">
        <f>'statement of marks'!G50</f>
        <v>A 042</v>
      </c>
      <c r="V49" s="87" t="str">
        <f t="shared" si="48"/>
        <v/>
      </c>
      <c r="W49" s="87" t="str">
        <f t="shared" si="49"/>
        <v/>
      </c>
      <c r="X49" s="87" t="str">
        <f t="shared" si="50"/>
        <v/>
      </c>
      <c r="Y49" s="87" t="str">
        <f t="shared" si="51"/>
        <v/>
      </c>
      <c r="Z49" s="87" t="str">
        <f t="shared" si="52"/>
        <v/>
      </c>
      <c r="AA49" s="87" t="str">
        <f t="shared" si="53"/>
        <v/>
      </c>
      <c r="AB49" s="87" t="str">
        <f t="shared" si="54"/>
        <v/>
      </c>
      <c r="AC49" s="87" t="str">
        <f t="shared" si="55"/>
        <v/>
      </c>
      <c r="AD49" s="87" t="str">
        <f t="shared" si="56"/>
        <v/>
      </c>
      <c r="AE49" s="87" t="str">
        <f t="shared" si="57"/>
        <v/>
      </c>
      <c r="AF49" s="87" t="str">
        <f t="shared" si="58"/>
        <v/>
      </c>
      <c r="AG49" s="87" t="str">
        <f t="shared" si="59"/>
        <v/>
      </c>
      <c r="AH49" s="93"/>
    </row>
    <row r="50" spans="1:34" ht="16" customHeight="1">
      <c r="A50" s="89" t="str">
        <f>'statement of marks'!A51</f>
        <v/>
      </c>
      <c r="B50" s="55" t="str">
        <f>IF('statement of marks'!D51="","",'statement of marks'!D51)</f>
        <v/>
      </c>
      <c r="C50" s="54">
        <f>IF('statement of marks'!E51="","",'statement of marks'!E51)</f>
        <v>11143</v>
      </c>
      <c r="D50" s="423" t="str">
        <f>IF('statement of marks'!F51="","",'statement of marks'!F51)</f>
        <v/>
      </c>
      <c r="E50" s="77" t="str">
        <f>IF('statement of marks'!G51="","",'statement of marks'!G51)</f>
        <v>A 043</v>
      </c>
      <c r="F50" s="77" t="str">
        <f>IF('statement of marks'!H51="","",'statement of marks'!H51)</f>
        <v>B 043</v>
      </c>
      <c r="G50" s="77" t="str">
        <f>IF('statement of marks'!I51="","",'statement of marks'!I51)</f>
        <v>C 043</v>
      </c>
      <c r="H50" s="55" t="str">
        <f>IF('statement of marks'!B51="","",'statement of marks'!B51)</f>
        <v/>
      </c>
      <c r="I50" s="55" t="str">
        <f>IF('statement of marks'!C51="","",'statement of marks'!C51)</f>
        <v/>
      </c>
      <c r="J50" s="55" t="str">
        <f>IF('statement of marks'!IP51="","",'statement of marks'!IP51)</f>
        <v>SUPPL.</v>
      </c>
      <c r="K50" s="74">
        <f>IF('statement of marks'!IQ51="","",'statement of marks'!IQ51)</f>
        <v>898</v>
      </c>
      <c r="L50" s="84">
        <f>IF('statement of marks'!IR51="","",'statement of marks'!IR51)</f>
        <v>89.8</v>
      </c>
      <c r="M50" s="55" t="str">
        <f>IF('statement of marks'!IS51="","",'statement of marks'!IS51)</f>
        <v/>
      </c>
      <c r="N50" s="84" t="str">
        <f>IF('statement of marks'!IL51="","",'statement of marks'!IL51)</f>
        <v xml:space="preserve">    MATHEMATICS</v>
      </c>
      <c r="O50" s="55" t="str">
        <f>IF('result subject-wise'!AR51="","",'result subject-wise'!AR51)</f>
        <v/>
      </c>
      <c r="P50" s="91" t="str">
        <f>IF('result subject-wise'!AS51="","",'result subject-wise'!AS51)</f>
        <v/>
      </c>
      <c r="Q50" s="55" t="str">
        <f>'statement of marks'!IY51</f>
        <v/>
      </c>
      <c r="R50" s="92">
        <f>IF('statement of marks'!GT51="","",'statement of marks'!GT51)</f>
        <v>0</v>
      </c>
      <c r="U50" s="90" t="str">
        <f>'statement of marks'!G51</f>
        <v>A 043</v>
      </c>
      <c r="V50" s="87" t="str">
        <f t="shared" si="48"/>
        <v/>
      </c>
      <c r="W50" s="87" t="str">
        <f t="shared" si="49"/>
        <v/>
      </c>
      <c r="X50" s="87" t="str">
        <f t="shared" si="50"/>
        <v/>
      </c>
      <c r="Y50" s="87" t="str">
        <f t="shared" si="51"/>
        <v/>
      </c>
      <c r="Z50" s="87" t="str">
        <f t="shared" si="52"/>
        <v/>
      </c>
      <c r="AA50" s="87" t="str">
        <f t="shared" si="53"/>
        <v/>
      </c>
      <c r="AB50" s="87" t="str">
        <f t="shared" si="54"/>
        <v/>
      </c>
      <c r="AC50" s="87" t="str">
        <f t="shared" si="55"/>
        <v/>
      </c>
      <c r="AD50" s="87" t="str">
        <f t="shared" si="56"/>
        <v/>
      </c>
      <c r="AE50" s="87" t="str">
        <f t="shared" si="57"/>
        <v/>
      </c>
      <c r="AF50" s="87" t="str">
        <f t="shared" si="58"/>
        <v/>
      </c>
      <c r="AG50" s="87" t="str">
        <f t="shared" si="59"/>
        <v/>
      </c>
      <c r="AH50" s="93"/>
    </row>
    <row r="51" spans="1:34" ht="16" customHeight="1">
      <c r="A51" s="89" t="str">
        <f>'statement of marks'!A52</f>
        <v/>
      </c>
      <c r="B51" s="55" t="str">
        <f>IF('statement of marks'!D52="","",'statement of marks'!D52)</f>
        <v/>
      </c>
      <c r="C51" s="54">
        <f>IF('statement of marks'!E52="","",'statement of marks'!E52)</f>
        <v>11144</v>
      </c>
      <c r="D51" s="423" t="str">
        <f>IF('statement of marks'!F52="","",'statement of marks'!F52)</f>
        <v/>
      </c>
      <c r="E51" s="77" t="str">
        <f>IF('statement of marks'!G52="","",'statement of marks'!G52)</f>
        <v>A 044</v>
      </c>
      <c r="F51" s="77" t="str">
        <f>IF('statement of marks'!H52="","",'statement of marks'!H52)</f>
        <v>B 044</v>
      </c>
      <c r="G51" s="77" t="str">
        <f>IF('statement of marks'!I52="","",'statement of marks'!I52)</f>
        <v>C 044</v>
      </c>
      <c r="H51" s="55" t="str">
        <f>IF('statement of marks'!B52="","",'statement of marks'!B52)</f>
        <v/>
      </c>
      <c r="I51" s="55" t="str">
        <f>IF('statement of marks'!C52="","",'statement of marks'!C52)</f>
        <v/>
      </c>
      <c r="J51" s="55" t="str">
        <f>IF('statement of marks'!IP52="","",'statement of marks'!IP52)</f>
        <v>SUPPL.</v>
      </c>
      <c r="K51" s="74">
        <f>IF('statement of marks'!IQ52="","",'statement of marks'!IQ52)</f>
        <v>898</v>
      </c>
      <c r="L51" s="84">
        <f>IF('statement of marks'!IR52="","",'statement of marks'!IR52)</f>
        <v>89.8</v>
      </c>
      <c r="M51" s="55" t="str">
        <f>IF('statement of marks'!IS52="","",'statement of marks'!IS52)</f>
        <v/>
      </c>
      <c r="N51" s="84" t="str">
        <f>IF('statement of marks'!IL52="","",'statement of marks'!IL52)</f>
        <v xml:space="preserve">    MATHEMATICS</v>
      </c>
      <c r="O51" s="55" t="str">
        <f>IF('result subject-wise'!AR52="","",'result subject-wise'!AR52)</f>
        <v/>
      </c>
      <c r="P51" s="91" t="str">
        <f>IF('result subject-wise'!AS52="","",'result subject-wise'!AS52)</f>
        <v/>
      </c>
      <c r="Q51" s="55" t="str">
        <f>'statement of marks'!IY52</f>
        <v/>
      </c>
      <c r="R51" s="92">
        <f>IF('statement of marks'!GT52="","",'statement of marks'!GT52)</f>
        <v>0</v>
      </c>
      <c r="U51" s="90" t="str">
        <f>'statement of marks'!G52</f>
        <v>A 044</v>
      </c>
      <c r="V51" s="87" t="str">
        <f>IF(AND(H51="SC",I51="B"),Q51,"")</f>
        <v/>
      </c>
      <c r="W51" s="87" t="str">
        <f>IF(AND(H51="SC",I51="G"),Q51,"")</f>
        <v/>
      </c>
      <c r="X51" s="87" t="str">
        <f>IF(AND(H51="ST",I51="B"),Q51,"")</f>
        <v/>
      </c>
      <c r="Y51" s="87" t="str">
        <f>IF(AND(H51="ST",I51="G"),Q51,"")</f>
        <v/>
      </c>
      <c r="Z51" s="87" t="str">
        <f>IF(AND(H51="OBC",I51="B"),Q51,"")</f>
        <v/>
      </c>
      <c r="AA51" s="87" t="str">
        <f>IF(AND(H51="OBC",I51="G"),Q51,"")</f>
        <v/>
      </c>
      <c r="AB51" s="87" t="str">
        <f>IF(AND(H51="GEN",I51="B"),Q51,"")</f>
        <v/>
      </c>
      <c r="AC51" s="87" t="str">
        <f>IF(AND(H51="GEN",I51="G"),Q51,"")</f>
        <v/>
      </c>
      <c r="AD51" s="87" t="str">
        <f>IF(AND(H51="MIN",I51="B"),Q51,"")</f>
        <v/>
      </c>
      <c r="AE51" s="87" t="str">
        <f>IF(AND(H51="MIN",I51="G"),Q51,"")</f>
        <v/>
      </c>
      <c r="AF51" s="87" t="str">
        <f>IF(AND(H51="SBC",I51="B"),Q51,"")</f>
        <v/>
      </c>
      <c r="AG51" s="87" t="str">
        <f>IF(AND(H51="SBC",I51="G"),Q51,"")</f>
        <v/>
      </c>
      <c r="AH51" s="93"/>
    </row>
    <row r="52" spans="1:34" ht="16" customHeight="1">
      <c r="A52" s="89" t="str">
        <f>'statement of marks'!A53</f>
        <v/>
      </c>
      <c r="B52" s="55" t="str">
        <f>IF('statement of marks'!D53="","",'statement of marks'!D53)</f>
        <v/>
      </c>
      <c r="C52" s="54">
        <f>IF('statement of marks'!E53="","",'statement of marks'!E53)</f>
        <v>11145</v>
      </c>
      <c r="D52" s="423" t="str">
        <f>IF('statement of marks'!F53="","",'statement of marks'!F53)</f>
        <v/>
      </c>
      <c r="E52" s="77" t="str">
        <f>IF('statement of marks'!G53="","",'statement of marks'!G53)</f>
        <v>A 045</v>
      </c>
      <c r="F52" s="77" t="str">
        <f>IF('statement of marks'!H53="","",'statement of marks'!H53)</f>
        <v>B 045</v>
      </c>
      <c r="G52" s="77" t="str">
        <f>IF('statement of marks'!I53="","",'statement of marks'!I53)</f>
        <v>C 045</v>
      </c>
      <c r="H52" s="55" t="str">
        <f>IF('statement of marks'!B53="","",'statement of marks'!B53)</f>
        <v/>
      </c>
      <c r="I52" s="55" t="str">
        <f>IF('statement of marks'!C53="","",'statement of marks'!C53)</f>
        <v/>
      </c>
      <c r="J52" s="55" t="str">
        <f>IF('statement of marks'!IP53="","",'statement of marks'!IP53)</f>
        <v>SUPPL.</v>
      </c>
      <c r="K52" s="74">
        <f>IF('statement of marks'!IQ53="","",'statement of marks'!IQ53)</f>
        <v>898</v>
      </c>
      <c r="L52" s="84">
        <f>IF('statement of marks'!IR53="","",'statement of marks'!IR53)</f>
        <v>89.8</v>
      </c>
      <c r="M52" s="55" t="str">
        <f>IF('statement of marks'!IS53="","",'statement of marks'!IS53)</f>
        <v/>
      </c>
      <c r="N52" s="84" t="str">
        <f>IF('statement of marks'!IL53="","",'statement of marks'!IL53)</f>
        <v xml:space="preserve">    MATHEMATICS</v>
      </c>
      <c r="O52" s="55" t="str">
        <f>IF('result subject-wise'!AR53="","",'result subject-wise'!AR53)</f>
        <v/>
      </c>
      <c r="P52" s="91" t="str">
        <f>IF('result subject-wise'!AS53="","",'result subject-wise'!AS53)</f>
        <v/>
      </c>
      <c r="Q52" s="55" t="str">
        <f>'statement of marks'!IY53</f>
        <v/>
      </c>
      <c r="R52" s="92">
        <f>IF('statement of marks'!GT53="","",'statement of marks'!GT53)</f>
        <v>0</v>
      </c>
      <c r="U52" s="90" t="str">
        <f>'statement of marks'!G53</f>
        <v>A 045</v>
      </c>
      <c r="V52" s="87" t="str">
        <f t="shared" ref="V52:V62" si="60">IF(AND(H52="SC",I52="B"),Q52,"")</f>
        <v/>
      </c>
      <c r="W52" s="87" t="str">
        <f t="shared" ref="W52:W62" si="61">IF(AND(H52="SC",I52="G"),Q52,"")</f>
        <v/>
      </c>
      <c r="X52" s="87" t="str">
        <f t="shared" ref="X52:X62" si="62">IF(AND(H52="ST",I52="B"),Q52,"")</f>
        <v/>
      </c>
      <c r="Y52" s="87" t="str">
        <f t="shared" ref="Y52:Y62" si="63">IF(AND(H52="ST",I52="G"),Q52,"")</f>
        <v/>
      </c>
      <c r="Z52" s="87" t="str">
        <f t="shared" ref="Z52:Z62" si="64">IF(AND(H52="OBC",I52="B"),Q52,"")</f>
        <v/>
      </c>
      <c r="AA52" s="87" t="str">
        <f t="shared" ref="AA52:AA62" si="65">IF(AND(H52="OBC",I52="G"),Q52,"")</f>
        <v/>
      </c>
      <c r="AB52" s="87" t="str">
        <f t="shared" ref="AB52:AB62" si="66">IF(AND(H52="GEN",I52="B"),Q52,"")</f>
        <v/>
      </c>
      <c r="AC52" s="87" t="str">
        <f t="shared" ref="AC52:AC62" si="67">IF(AND(H52="GEN",I52="G"),Q52,"")</f>
        <v/>
      </c>
      <c r="AD52" s="87" t="str">
        <f t="shared" ref="AD52:AD62" si="68">IF(AND(H52="MIN",I52="B"),Q52,"")</f>
        <v/>
      </c>
      <c r="AE52" s="87" t="str">
        <f t="shared" ref="AE52:AE62" si="69">IF(AND(H52="MIN",I52="G"),Q52,"")</f>
        <v/>
      </c>
      <c r="AF52" s="87" t="str">
        <f t="shared" ref="AF52:AF62" si="70">IF(AND(H52="SBC",I52="B"),Q52,"")</f>
        <v/>
      </c>
      <c r="AG52" s="87" t="str">
        <f t="shared" ref="AG52:AG62" si="71">IF(AND(H52="SBC",I52="G"),Q52,"")</f>
        <v/>
      </c>
      <c r="AH52" s="93"/>
    </row>
    <row r="53" spans="1:34" ht="16" customHeight="1">
      <c r="A53" s="89" t="str">
        <f>'statement of marks'!A54</f>
        <v/>
      </c>
      <c r="B53" s="55" t="str">
        <f>IF('statement of marks'!D54="","",'statement of marks'!D54)</f>
        <v/>
      </c>
      <c r="C53" s="54">
        <f>IF('statement of marks'!E54="","",'statement of marks'!E54)</f>
        <v>11146</v>
      </c>
      <c r="D53" s="423" t="str">
        <f>IF('statement of marks'!F54="","",'statement of marks'!F54)</f>
        <v/>
      </c>
      <c r="E53" s="77" t="str">
        <f>IF('statement of marks'!G54="","",'statement of marks'!G54)</f>
        <v>A 046</v>
      </c>
      <c r="F53" s="77" t="str">
        <f>IF('statement of marks'!H54="","",'statement of marks'!H54)</f>
        <v>B 046</v>
      </c>
      <c r="G53" s="77" t="str">
        <f>IF('statement of marks'!I54="","",'statement of marks'!I54)</f>
        <v>C 046</v>
      </c>
      <c r="H53" s="55" t="str">
        <f>IF('statement of marks'!B54="","",'statement of marks'!B54)</f>
        <v/>
      </c>
      <c r="I53" s="55" t="str">
        <f>IF('statement of marks'!C54="","",'statement of marks'!C54)</f>
        <v/>
      </c>
      <c r="J53" s="55" t="str">
        <f>IF('statement of marks'!IP54="","",'statement of marks'!IP54)</f>
        <v>SUPPL.</v>
      </c>
      <c r="K53" s="74">
        <f>IF('statement of marks'!IQ54="","",'statement of marks'!IQ54)</f>
        <v>898</v>
      </c>
      <c r="L53" s="84">
        <f>IF('statement of marks'!IR54="","",'statement of marks'!IR54)</f>
        <v>89.8</v>
      </c>
      <c r="M53" s="55" t="str">
        <f>IF('statement of marks'!IS54="","",'statement of marks'!IS54)</f>
        <v/>
      </c>
      <c r="N53" s="84" t="str">
        <f>IF('statement of marks'!IL54="","",'statement of marks'!IL54)</f>
        <v xml:space="preserve">    MATHEMATICS</v>
      </c>
      <c r="O53" s="55" t="str">
        <f>IF('result subject-wise'!AR54="","",'result subject-wise'!AR54)</f>
        <v/>
      </c>
      <c r="P53" s="91" t="str">
        <f>IF('result subject-wise'!AS54="","",'result subject-wise'!AS54)</f>
        <v/>
      </c>
      <c r="Q53" s="55" t="str">
        <f>'statement of marks'!IY54</f>
        <v/>
      </c>
      <c r="R53" s="92">
        <f>IF('statement of marks'!GT54="","",'statement of marks'!GT54)</f>
        <v>0</v>
      </c>
      <c r="U53" s="90" t="str">
        <f>'statement of marks'!G54</f>
        <v>A 046</v>
      </c>
      <c r="V53" s="87" t="str">
        <f t="shared" si="60"/>
        <v/>
      </c>
      <c r="W53" s="87" t="str">
        <f t="shared" si="61"/>
        <v/>
      </c>
      <c r="X53" s="87" t="str">
        <f t="shared" si="62"/>
        <v/>
      </c>
      <c r="Y53" s="87" t="str">
        <f t="shared" si="63"/>
        <v/>
      </c>
      <c r="Z53" s="87" t="str">
        <f t="shared" si="64"/>
        <v/>
      </c>
      <c r="AA53" s="87" t="str">
        <f t="shared" si="65"/>
        <v/>
      </c>
      <c r="AB53" s="87" t="str">
        <f t="shared" si="66"/>
        <v/>
      </c>
      <c r="AC53" s="87" t="str">
        <f t="shared" si="67"/>
        <v/>
      </c>
      <c r="AD53" s="87" t="str">
        <f t="shared" si="68"/>
        <v/>
      </c>
      <c r="AE53" s="87" t="str">
        <f t="shared" si="69"/>
        <v/>
      </c>
      <c r="AF53" s="87" t="str">
        <f t="shared" si="70"/>
        <v/>
      </c>
      <c r="AG53" s="87" t="str">
        <f t="shared" si="71"/>
        <v/>
      </c>
      <c r="AH53" s="93"/>
    </row>
    <row r="54" spans="1:34" ht="16" customHeight="1">
      <c r="A54" s="89" t="str">
        <f>'statement of marks'!A55</f>
        <v/>
      </c>
      <c r="B54" s="55" t="str">
        <f>IF('statement of marks'!D55="","",'statement of marks'!D55)</f>
        <v/>
      </c>
      <c r="C54" s="54">
        <f>IF('statement of marks'!E55="","",'statement of marks'!E55)</f>
        <v>11147</v>
      </c>
      <c r="D54" s="423" t="str">
        <f>IF('statement of marks'!F55="","",'statement of marks'!F55)</f>
        <v/>
      </c>
      <c r="E54" s="77" t="str">
        <f>IF('statement of marks'!G55="","",'statement of marks'!G55)</f>
        <v>A 047</v>
      </c>
      <c r="F54" s="77" t="str">
        <f>IF('statement of marks'!H55="","",'statement of marks'!H55)</f>
        <v>B 047</v>
      </c>
      <c r="G54" s="77" t="str">
        <f>IF('statement of marks'!I55="","",'statement of marks'!I55)</f>
        <v>C 047</v>
      </c>
      <c r="H54" s="55" t="str">
        <f>IF('statement of marks'!B55="","",'statement of marks'!B55)</f>
        <v/>
      </c>
      <c r="I54" s="55" t="str">
        <f>IF('statement of marks'!C55="","",'statement of marks'!C55)</f>
        <v/>
      </c>
      <c r="J54" s="55" t="str">
        <f>IF('statement of marks'!IP55="","",'statement of marks'!IP55)</f>
        <v>SUPPL.</v>
      </c>
      <c r="K54" s="74">
        <f>IF('statement of marks'!IQ55="","",'statement of marks'!IQ55)</f>
        <v>898</v>
      </c>
      <c r="L54" s="84">
        <f>IF('statement of marks'!IR55="","",'statement of marks'!IR55)</f>
        <v>89.8</v>
      </c>
      <c r="M54" s="55" t="str">
        <f>IF('statement of marks'!IS55="","",'statement of marks'!IS55)</f>
        <v/>
      </c>
      <c r="N54" s="84" t="str">
        <f>IF('statement of marks'!IL55="","",'statement of marks'!IL55)</f>
        <v xml:space="preserve">    MATHEMATICS</v>
      </c>
      <c r="O54" s="55" t="str">
        <f>IF('result subject-wise'!AR55="","",'result subject-wise'!AR55)</f>
        <v/>
      </c>
      <c r="P54" s="91" t="str">
        <f>IF('result subject-wise'!AS55="","",'result subject-wise'!AS55)</f>
        <v/>
      </c>
      <c r="Q54" s="55" t="str">
        <f>'statement of marks'!IY55</f>
        <v/>
      </c>
      <c r="R54" s="92">
        <f>IF('statement of marks'!GT55="","",'statement of marks'!GT55)</f>
        <v>0</v>
      </c>
      <c r="U54" s="90" t="str">
        <f>'statement of marks'!G55</f>
        <v>A 047</v>
      </c>
      <c r="V54" s="87" t="str">
        <f t="shared" si="60"/>
        <v/>
      </c>
      <c r="W54" s="87" t="str">
        <f t="shared" si="61"/>
        <v/>
      </c>
      <c r="X54" s="87" t="str">
        <f t="shared" si="62"/>
        <v/>
      </c>
      <c r="Y54" s="87" t="str">
        <f t="shared" si="63"/>
        <v/>
      </c>
      <c r="Z54" s="87" t="str">
        <f t="shared" si="64"/>
        <v/>
      </c>
      <c r="AA54" s="87" t="str">
        <f t="shared" si="65"/>
        <v/>
      </c>
      <c r="AB54" s="87" t="str">
        <f t="shared" si="66"/>
        <v/>
      </c>
      <c r="AC54" s="87" t="str">
        <f t="shared" si="67"/>
        <v/>
      </c>
      <c r="AD54" s="87" t="str">
        <f t="shared" si="68"/>
        <v/>
      </c>
      <c r="AE54" s="87" t="str">
        <f t="shared" si="69"/>
        <v/>
      </c>
      <c r="AF54" s="87" t="str">
        <f t="shared" si="70"/>
        <v/>
      </c>
      <c r="AG54" s="87" t="str">
        <f t="shared" si="71"/>
        <v/>
      </c>
      <c r="AH54" s="93"/>
    </row>
    <row r="55" spans="1:34" ht="16" customHeight="1">
      <c r="A55" s="89" t="str">
        <f>'statement of marks'!A56</f>
        <v/>
      </c>
      <c r="B55" s="55" t="str">
        <f>IF('statement of marks'!D56="","",'statement of marks'!D56)</f>
        <v/>
      </c>
      <c r="C55" s="54">
        <f>IF('statement of marks'!E56="","",'statement of marks'!E56)</f>
        <v>11148</v>
      </c>
      <c r="D55" s="423" t="str">
        <f>IF('statement of marks'!F56="","",'statement of marks'!F56)</f>
        <v/>
      </c>
      <c r="E55" s="77" t="str">
        <f>IF('statement of marks'!G56="","",'statement of marks'!G56)</f>
        <v>A 048</v>
      </c>
      <c r="F55" s="77" t="str">
        <f>IF('statement of marks'!H56="","",'statement of marks'!H56)</f>
        <v>B 048</v>
      </c>
      <c r="G55" s="77" t="str">
        <f>IF('statement of marks'!I56="","",'statement of marks'!I56)</f>
        <v>C 048</v>
      </c>
      <c r="H55" s="55" t="str">
        <f>IF('statement of marks'!B56="","",'statement of marks'!B56)</f>
        <v/>
      </c>
      <c r="I55" s="55" t="str">
        <f>IF('statement of marks'!C56="","",'statement of marks'!C56)</f>
        <v/>
      </c>
      <c r="J55" s="55" t="str">
        <f>IF('statement of marks'!IP56="","",'statement of marks'!IP56)</f>
        <v>SUPPL.</v>
      </c>
      <c r="K55" s="74">
        <f>IF('statement of marks'!IQ56="","",'statement of marks'!IQ56)</f>
        <v>898</v>
      </c>
      <c r="L55" s="84">
        <f>IF('statement of marks'!IR56="","",'statement of marks'!IR56)</f>
        <v>89.8</v>
      </c>
      <c r="M55" s="55" t="str">
        <f>IF('statement of marks'!IS56="","",'statement of marks'!IS56)</f>
        <v/>
      </c>
      <c r="N55" s="84" t="str">
        <f>IF('statement of marks'!IL56="","",'statement of marks'!IL56)</f>
        <v xml:space="preserve">    MATHEMATICS</v>
      </c>
      <c r="O55" s="55" t="str">
        <f>IF('result subject-wise'!AR56="","",'result subject-wise'!AR56)</f>
        <v/>
      </c>
      <c r="P55" s="91" t="str">
        <f>IF('result subject-wise'!AS56="","",'result subject-wise'!AS56)</f>
        <v/>
      </c>
      <c r="Q55" s="55" t="str">
        <f>'statement of marks'!IY56</f>
        <v/>
      </c>
      <c r="R55" s="92">
        <f>IF('statement of marks'!GT56="","",'statement of marks'!GT56)</f>
        <v>0</v>
      </c>
      <c r="U55" s="90" t="str">
        <f>'statement of marks'!G56</f>
        <v>A 048</v>
      </c>
      <c r="V55" s="87" t="str">
        <f t="shared" si="60"/>
        <v/>
      </c>
      <c r="W55" s="87" t="str">
        <f t="shared" si="61"/>
        <v/>
      </c>
      <c r="X55" s="87" t="str">
        <f t="shared" si="62"/>
        <v/>
      </c>
      <c r="Y55" s="87" t="str">
        <f t="shared" si="63"/>
        <v/>
      </c>
      <c r="Z55" s="87" t="str">
        <f t="shared" si="64"/>
        <v/>
      </c>
      <c r="AA55" s="87" t="str">
        <f t="shared" si="65"/>
        <v/>
      </c>
      <c r="AB55" s="87" t="str">
        <f t="shared" si="66"/>
        <v/>
      </c>
      <c r="AC55" s="87" t="str">
        <f t="shared" si="67"/>
        <v/>
      </c>
      <c r="AD55" s="87" t="str">
        <f t="shared" si="68"/>
        <v/>
      </c>
      <c r="AE55" s="87" t="str">
        <f t="shared" si="69"/>
        <v/>
      </c>
      <c r="AF55" s="87" t="str">
        <f t="shared" si="70"/>
        <v/>
      </c>
      <c r="AG55" s="87" t="str">
        <f t="shared" si="71"/>
        <v/>
      </c>
      <c r="AH55" s="93"/>
    </row>
    <row r="56" spans="1:34" ht="16" customHeight="1">
      <c r="A56" s="89" t="str">
        <f>'statement of marks'!A57</f>
        <v/>
      </c>
      <c r="B56" s="55" t="str">
        <f>IF('statement of marks'!D57="","",'statement of marks'!D57)</f>
        <v/>
      </c>
      <c r="C56" s="54">
        <f>IF('statement of marks'!E57="","",'statement of marks'!E57)</f>
        <v>11149</v>
      </c>
      <c r="D56" s="423" t="str">
        <f>IF('statement of marks'!F57="","",'statement of marks'!F57)</f>
        <v/>
      </c>
      <c r="E56" s="77" t="str">
        <f>IF('statement of marks'!G57="","",'statement of marks'!G57)</f>
        <v>A 049</v>
      </c>
      <c r="F56" s="77" t="str">
        <f>IF('statement of marks'!H57="","",'statement of marks'!H57)</f>
        <v>B 049</v>
      </c>
      <c r="G56" s="77" t="str">
        <f>IF('statement of marks'!I57="","",'statement of marks'!I57)</f>
        <v>C 049</v>
      </c>
      <c r="H56" s="55" t="str">
        <f>IF('statement of marks'!B57="","",'statement of marks'!B57)</f>
        <v/>
      </c>
      <c r="I56" s="55" t="str">
        <f>IF('statement of marks'!C57="","",'statement of marks'!C57)</f>
        <v/>
      </c>
      <c r="J56" s="55" t="str">
        <f>IF('statement of marks'!IP57="","",'statement of marks'!IP57)</f>
        <v>SUPPL.</v>
      </c>
      <c r="K56" s="74">
        <f>IF('statement of marks'!IQ57="","",'statement of marks'!IQ57)</f>
        <v>898</v>
      </c>
      <c r="L56" s="84">
        <f>IF('statement of marks'!IR57="","",'statement of marks'!IR57)</f>
        <v>89.8</v>
      </c>
      <c r="M56" s="55" t="str">
        <f>IF('statement of marks'!IS57="","",'statement of marks'!IS57)</f>
        <v/>
      </c>
      <c r="N56" s="84" t="str">
        <f>IF('statement of marks'!IL57="","",'statement of marks'!IL57)</f>
        <v xml:space="preserve">    MATHEMATICS</v>
      </c>
      <c r="O56" s="55" t="str">
        <f>IF('result subject-wise'!AR57="","",'result subject-wise'!AR57)</f>
        <v/>
      </c>
      <c r="P56" s="91" t="str">
        <f>IF('result subject-wise'!AS57="","",'result subject-wise'!AS57)</f>
        <v/>
      </c>
      <c r="Q56" s="55" t="str">
        <f>'statement of marks'!IY57</f>
        <v/>
      </c>
      <c r="R56" s="92">
        <f>IF('statement of marks'!GT57="","",'statement of marks'!GT57)</f>
        <v>0</v>
      </c>
      <c r="U56" s="90" t="str">
        <f>'statement of marks'!G57</f>
        <v>A 049</v>
      </c>
      <c r="V56" s="87" t="str">
        <f t="shared" si="60"/>
        <v/>
      </c>
      <c r="W56" s="87" t="str">
        <f t="shared" si="61"/>
        <v/>
      </c>
      <c r="X56" s="87" t="str">
        <f t="shared" si="62"/>
        <v/>
      </c>
      <c r="Y56" s="87" t="str">
        <f t="shared" si="63"/>
        <v/>
      </c>
      <c r="Z56" s="87" t="str">
        <f t="shared" si="64"/>
        <v/>
      </c>
      <c r="AA56" s="87" t="str">
        <f t="shared" si="65"/>
        <v/>
      </c>
      <c r="AB56" s="87" t="str">
        <f t="shared" si="66"/>
        <v/>
      </c>
      <c r="AC56" s="87" t="str">
        <f t="shared" si="67"/>
        <v/>
      </c>
      <c r="AD56" s="87" t="str">
        <f t="shared" si="68"/>
        <v/>
      </c>
      <c r="AE56" s="87" t="str">
        <f t="shared" si="69"/>
        <v/>
      </c>
      <c r="AF56" s="87" t="str">
        <f t="shared" si="70"/>
        <v/>
      </c>
      <c r="AG56" s="87" t="str">
        <f t="shared" si="71"/>
        <v/>
      </c>
      <c r="AH56" s="93"/>
    </row>
    <row r="57" spans="1:34" ht="16" customHeight="1">
      <c r="A57" s="89" t="str">
        <f>'statement of marks'!A58</f>
        <v/>
      </c>
      <c r="B57" s="55" t="str">
        <f>IF('statement of marks'!D58="","",'statement of marks'!D58)</f>
        <v/>
      </c>
      <c r="C57" s="54">
        <f>IF('statement of marks'!E58="","",'statement of marks'!E58)</f>
        <v>11150</v>
      </c>
      <c r="D57" s="423" t="str">
        <f>IF('statement of marks'!F58="","",'statement of marks'!F58)</f>
        <v/>
      </c>
      <c r="E57" s="77" t="str">
        <f>IF('statement of marks'!G58="","",'statement of marks'!G58)</f>
        <v>A 050</v>
      </c>
      <c r="F57" s="77" t="str">
        <f>IF('statement of marks'!H58="","",'statement of marks'!H58)</f>
        <v>B 050</v>
      </c>
      <c r="G57" s="77" t="str">
        <f>IF('statement of marks'!I58="","",'statement of marks'!I58)</f>
        <v>C 050</v>
      </c>
      <c r="H57" s="55" t="str">
        <f>IF('statement of marks'!B58="","",'statement of marks'!B58)</f>
        <v/>
      </c>
      <c r="I57" s="55" t="str">
        <f>IF('statement of marks'!C58="","",'statement of marks'!C58)</f>
        <v/>
      </c>
      <c r="J57" s="55" t="str">
        <f>IF('statement of marks'!IP58="","",'statement of marks'!IP58)</f>
        <v>SUPPL.</v>
      </c>
      <c r="K57" s="74">
        <f>IF('statement of marks'!IQ58="","",'statement of marks'!IQ58)</f>
        <v>898</v>
      </c>
      <c r="L57" s="84">
        <f>IF('statement of marks'!IR58="","",'statement of marks'!IR58)</f>
        <v>89.8</v>
      </c>
      <c r="M57" s="55" t="str">
        <f>IF('statement of marks'!IS58="","",'statement of marks'!IS58)</f>
        <v/>
      </c>
      <c r="N57" s="84" t="str">
        <f>IF('statement of marks'!IL58="","",'statement of marks'!IL58)</f>
        <v xml:space="preserve">    MATHEMATICS</v>
      </c>
      <c r="O57" s="55" t="str">
        <f>IF('result subject-wise'!AR58="","",'result subject-wise'!AR58)</f>
        <v/>
      </c>
      <c r="P57" s="91" t="str">
        <f>IF('result subject-wise'!AS58="","",'result subject-wise'!AS58)</f>
        <v/>
      </c>
      <c r="Q57" s="55" t="str">
        <f>'statement of marks'!IY58</f>
        <v/>
      </c>
      <c r="R57" s="92">
        <f>IF('statement of marks'!GT58="","",'statement of marks'!GT58)</f>
        <v>0</v>
      </c>
      <c r="U57" s="90" t="str">
        <f>'statement of marks'!G58</f>
        <v>A 050</v>
      </c>
      <c r="V57" s="87" t="str">
        <f t="shared" si="60"/>
        <v/>
      </c>
      <c r="W57" s="87" t="str">
        <f t="shared" si="61"/>
        <v/>
      </c>
      <c r="X57" s="87" t="str">
        <f t="shared" si="62"/>
        <v/>
      </c>
      <c r="Y57" s="87" t="str">
        <f t="shared" si="63"/>
        <v/>
      </c>
      <c r="Z57" s="87" t="str">
        <f t="shared" si="64"/>
        <v/>
      </c>
      <c r="AA57" s="87" t="str">
        <f t="shared" si="65"/>
        <v/>
      </c>
      <c r="AB57" s="87" t="str">
        <f t="shared" si="66"/>
        <v/>
      </c>
      <c r="AC57" s="87" t="str">
        <f t="shared" si="67"/>
        <v/>
      </c>
      <c r="AD57" s="87" t="str">
        <f t="shared" si="68"/>
        <v/>
      </c>
      <c r="AE57" s="87" t="str">
        <f t="shared" si="69"/>
        <v/>
      </c>
      <c r="AF57" s="87" t="str">
        <f t="shared" si="70"/>
        <v/>
      </c>
      <c r="AG57" s="87" t="str">
        <f t="shared" si="71"/>
        <v/>
      </c>
      <c r="AH57" s="93"/>
    </row>
    <row r="58" spans="1:34" ht="16" customHeight="1">
      <c r="A58" s="89" t="str">
        <f>'statement of marks'!A59</f>
        <v/>
      </c>
      <c r="B58" s="55" t="str">
        <f>IF('statement of marks'!D59="","",'statement of marks'!D59)</f>
        <v/>
      </c>
      <c r="C58" s="54">
        <f>IF('statement of marks'!E59="","",'statement of marks'!E59)</f>
        <v>11151</v>
      </c>
      <c r="D58" s="423" t="str">
        <f>IF('statement of marks'!F59="","",'statement of marks'!F59)</f>
        <v/>
      </c>
      <c r="E58" s="77" t="str">
        <f>IF('statement of marks'!G59="","",'statement of marks'!G59)</f>
        <v>A 051</v>
      </c>
      <c r="F58" s="77" t="str">
        <f>IF('statement of marks'!H59="","",'statement of marks'!H59)</f>
        <v>B 051</v>
      </c>
      <c r="G58" s="77" t="str">
        <f>IF('statement of marks'!I59="","",'statement of marks'!I59)</f>
        <v>C 051</v>
      </c>
      <c r="H58" s="55" t="str">
        <f>IF('statement of marks'!B59="","",'statement of marks'!B59)</f>
        <v/>
      </c>
      <c r="I58" s="55" t="str">
        <f>IF('statement of marks'!C59="","",'statement of marks'!C59)</f>
        <v/>
      </c>
      <c r="J58" s="55" t="str">
        <f>IF('statement of marks'!IP59="","",'statement of marks'!IP59)</f>
        <v>SUPPL.</v>
      </c>
      <c r="K58" s="74">
        <f>IF('statement of marks'!IQ59="","",'statement of marks'!IQ59)</f>
        <v>898</v>
      </c>
      <c r="L58" s="84">
        <f>IF('statement of marks'!IR59="","",'statement of marks'!IR59)</f>
        <v>89.8</v>
      </c>
      <c r="M58" s="55" t="str">
        <f>IF('statement of marks'!IS59="","",'statement of marks'!IS59)</f>
        <v/>
      </c>
      <c r="N58" s="84" t="str">
        <f>IF('statement of marks'!IL59="","",'statement of marks'!IL59)</f>
        <v xml:space="preserve">    MATHEMATICS</v>
      </c>
      <c r="O58" s="55" t="str">
        <f>IF('result subject-wise'!AR59="","",'result subject-wise'!AR59)</f>
        <v/>
      </c>
      <c r="P58" s="91" t="str">
        <f>IF('result subject-wise'!AS59="","",'result subject-wise'!AS59)</f>
        <v/>
      </c>
      <c r="Q58" s="55" t="str">
        <f>'statement of marks'!IY59</f>
        <v/>
      </c>
      <c r="R58" s="92">
        <f>IF('statement of marks'!GT59="","",'statement of marks'!GT59)</f>
        <v>0</v>
      </c>
      <c r="U58" s="90" t="str">
        <f>'statement of marks'!G59</f>
        <v>A 051</v>
      </c>
      <c r="V58" s="87" t="str">
        <f t="shared" si="60"/>
        <v/>
      </c>
      <c r="W58" s="87" t="str">
        <f t="shared" si="61"/>
        <v/>
      </c>
      <c r="X58" s="87" t="str">
        <f t="shared" si="62"/>
        <v/>
      </c>
      <c r="Y58" s="87" t="str">
        <f t="shared" si="63"/>
        <v/>
      </c>
      <c r="Z58" s="87" t="str">
        <f t="shared" si="64"/>
        <v/>
      </c>
      <c r="AA58" s="87" t="str">
        <f t="shared" si="65"/>
        <v/>
      </c>
      <c r="AB58" s="87" t="str">
        <f t="shared" si="66"/>
        <v/>
      </c>
      <c r="AC58" s="87" t="str">
        <f t="shared" si="67"/>
        <v/>
      </c>
      <c r="AD58" s="87" t="str">
        <f t="shared" si="68"/>
        <v/>
      </c>
      <c r="AE58" s="87" t="str">
        <f t="shared" si="69"/>
        <v/>
      </c>
      <c r="AF58" s="87" t="str">
        <f t="shared" si="70"/>
        <v/>
      </c>
      <c r="AG58" s="87" t="str">
        <f t="shared" si="71"/>
        <v/>
      </c>
      <c r="AH58" s="93"/>
    </row>
    <row r="59" spans="1:34" ht="16" customHeight="1">
      <c r="A59" s="89" t="str">
        <f>'statement of marks'!A60</f>
        <v/>
      </c>
      <c r="B59" s="55" t="str">
        <f>IF('statement of marks'!D60="","",'statement of marks'!D60)</f>
        <v/>
      </c>
      <c r="C59" s="54">
        <f>IF('statement of marks'!E60="","",'statement of marks'!E60)</f>
        <v>11152</v>
      </c>
      <c r="D59" s="423" t="str">
        <f>IF('statement of marks'!F60="","",'statement of marks'!F60)</f>
        <v/>
      </c>
      <c r="E59" s="77" t="str">
        <f>IF('statement of marks'!G60="","",'statement of marks'!G60)</f>
        <v>A 052</v>
      </c>
      <c r="F59" s="77" t="str">
        <f>IF('statement of marks'!H60="","",'statement of marks'!H60)</f>
        <v>B 052</v>
      </c>
      <c r="G59" s="77" t="str">
        <f>IF('statement of marks'!I60="","",'statement of marks'!I60)</f>
        <v>C 052</v>
      </c>
      <c r="H59" s="55" t="str">
        <f>IF('statement of marks'!B60="","",'statement of marks'!B60)</f>
        <v/>
      </c>
      <c r="I59" s="55" t="str">
        <f>IF('statement of marks'!C60="","",'statement of marks'!C60)</f>
        <v/>
      </c>
      <c r="J59" s="55" t="str">
        <f>IF('statement of marks'!IP60="","",'statement of marks'!IP60)</f>
        <v>SUPPL.</v>
      </c>
      <c r="K59" s="74">
        <f>IF('statement of marks'!IQ60="","",'statement of marks'!IQ60)</f>
        <v>898</v>
      </c>
      <c r="L59" s="84">
        <f>IF('statement of marks'!IR60="","",'statement of marks'!IR60)</f>
        <v>89.8</v>
      </c>
      <c r="M59" s="55" t="str">
        <f>IF('statement of marks'!IS60="","",'statement of marks'!IS60)</f>
        <v/>
      </c>
      <c r="N59" s="84" t="str">
        <f>IF('statement of marks'!IL60="","",'statement of marks'!IL60)</f>
        <v xml:space="preserve">    MATHEMATICS</v>
      </c>
      <c r="O59" s="55" t="str">
        <f>IF('result subject-wise'!AR60="","",'result subject-wise'!AR60)</f>
        <v/>
      </c>
      <c r="P59" s="91" t="str">
        <f>IF('result subject-wise'!AS60="","",'result subject-wise'!AS60)</f>
        <v/>
      </c>
      <c r="Q59" s="55" t="str">
        <f>'statement of marks'!IY60</f>
        <v/>
      </c>
      <c r="R59" s="92">
        <f>IF('statement of marks'!GT60="","",'statement of marks'!GT60)</f>
        <v>0</v>
      </c>
      <c r="U59" s="90" t="str">
        <f>'statement of marks'!G60</f>
        <v>A 052</v>
      </c>
      <c r="V59" s="87" t="str">
        <f t="shared" si="60"/>
        <v/>
      </c>
      <c r="W59" s="87" t="str">
        <f t="shared" si="61"/>
        <v/>
      </c>
      <c r="X59" s="87" t="str">
        <f t="shared" si="62"/>
        <v/>
      </c>
      <c r="Y59" s="87" t="str">
        <f t="shared" si="63"/>
        <v/>
      </c>
      <c r="Z59" s="87" t="str">
        <f t="shared" si="64"/>
        <v/>
      </c>
      <c r="AA59" s="87" t="str">
        <f t="shared" si="65"/>
        <v/>
      </c>
      <c r="AB59" s="87" t="str">
        <f t="shared" si="66"/>
        <v/>
      </c>
      <c r="AC59" s="87" t="str">
        <f t="shared" si="67"/>
        <v/>
      </c>
      <c r="AD59" s="87" t="str">
        <f t="shared" si="68"/>
        <v/>
      </c>
      <c r="AE59" s="87" t="str">
        <f t="shared" si="69"/>
        <v/>
      </c>
      <c r="AF59" s="87" t="str">
        <f t="shared" si="70"/>
        <v/>
      </c>
      <c r="AG59" s="87" t="str">
        <f t="shared" si="71"/>
        <v/>
      </c>
      <c r="AH59" s="93"/>
    </row>
    <row r="60" spans="1:34" ht="16" customHeight="1">
      <c r="A60" s="89" t="str">
        <f>'statement of marks'!A61</f>
        <v/>
      </c>
      <c r="B60" s="55" t="str">
        <f>IF('statement of marks'!D61="","",'statement of marks'!D61)</f>
        <v/>
      </c>
      <c r="C60" s="54">
        <f>IF('statement of marks'!E61="","",'statement of marks'!E61)</f>
        <v>11153</v>
      </c>
      <c r="D60" s="423" t="str">
        <f>IF('statement of marks'!F61="","",'statement of marks'!F61)</f>
        <v/>
      </c>
      <c r="E60" s="77" t="str">
        <f>IF('statement of marks'!G61="","",'statement of marks'!G61)</f>
        <v>A 053</v>
      </c>
      <c r="F60" s="77" t="str">
        <f>IF('statement of marks'!H61="","",'statement of marks'!H61)</f>
        <v>B 053</v>
      </c>
      <c r="G60" s="77" t="str">
        <f>IF('statement of marks'!I61="","",'statement of marks'!I61)</f>
        <v>C 053</v>
      </c>
      <c r="H60" s="55" t="str">
        <f>IF('statement of marks'!B61="","",'statement of marks'!B61)</f>
        <v/>
      </c>
      <c r="I60" s="55" t="str">
        <f>IF('statement of marks'!C61="","",'statement of marks'!C61)</f>
        <v/>
      </c>
      <c r="J60" s="55" t="str">
        <f>IF('statement of marks'!IP61="","",'statement of marks'!IP61)</f>
        <v>SUPPL.</v>
      </c>
      <c r="K60" s="74">
        <f>IF('statement of marks'!IQ61="","",'statement of marks'!IQ61)</f>
        <v>898</v>
      </c>
      <c r="L60" s="84">
        <f>IF('statement of marks'!IR61="","",'statement of marks'!IR61)</f>
        <v>89.8</v>
      </c>
      <c r="M60" s="55" t="str">
        <f>IF('statement of marks'!IS61="","",'statement of marks'!IS61)</f>
        <v/>
      </c>
      <c r="N60" s="84" t="str">
        <f>IF('statement of marks'!IL61="","",'statement of marks'!IL61)</f>
        <v xml:space="preserve">    MATHEMATICS</v>
      </c>
      <c r="O60" s="55" t="str">
        <f>IF('result subject-wise'!AR61="","",'result subject-wise'!AR61)</f>
        <v/>
      </c>
      <c r="P60" s="91" t="str">
        <f>IF('result subject-wise'!AS61="","",'result subject-wise'!AS61)</f>
        <v/>
      </c>
      <c r="Q60" s="55" t="str">
        <f>'statement of marks'!IY61</f>
        <v/>
      </c>
      <c r="R60" s="92">
        <f>IF('statement of marks'!GT61="","",'statement of marks'!GT61)</f>
        <v>0</v>
      </c>
      <c r="U60" s="90" t="str">
        <f>'statement of marks'!G61</f>
        <v>A 053</v>
      </c>
      <c r="V60" s="87" t="str">
        <f t="shared" si="60"/>
        <v/>
      </c>
      <c r="W60" s="87" t="str">
        <f t="shared" si="61"/>
        <v/>
      </c>
      <c r="X60" s="87" t="str">
        <f t="shared" si="62"/>
        <v/>
      </c>
      <c r="Y60" s="87" t="str">
        <f t="shared" si="63"/>
        <v/>
      </c>
      <c r="Z60" s="87" t="str">
        <f t="shared" si="64"/>
        <v/>
      </c>
      <c r="AA60" s="87" t="str">
        <f t="shared" si="65"/>
        <v/>
      </c>
      <c r="AB60" s="87" t="str">
        <f t="shared" si="66"/>
        <v/>
      </c>
      <c r="AC60" s="87" t="str">
        <f t="shared" si="67"/>
        <v/>
      </c>
      <c r="AD60" s="87" t="str">
        <f t="shared" si="68"/>
        <v/>
      </c>
      <c r="AE60" s="87" t="str">
        <f t="shared" si="69"/>
        <v/>
      </c>
      <c r="AF60" s="87" t="str">
        <f t="shared" si="70"/>
        <v/>
      </c>
      <c r="AG60" s="87" t="str">
        <f t="shared" si="71"/>
        <v/>
      </c>
      <c r="AH60" s="93"/>
    </row>
    <row r="61" spans="1:34" ht="16" customHeight="1">
      <c r="A61" s="89" t="str">
        <f>'statement of marks'!A62</f>
        <v/>
      </c>
      <c r="B61" s="55" t="str">
        <f>IF('statement of marks'!D62="","",'statement of marks'!D62)</f>
        <v/>
      </c>
      <c r="C61" s="54">
        <f>IF('statement of marks'!E62="","",'statement of marks'!E62)</f>
        <v>11154</v>
      </c>
      <c r="D61" s="423" t="str">
        <f>IF('statement of marks'!F62="","",'statement of marks'!F62)</f>
        <v/>
      </c>
      <c r="E61" s="77" t="str">
        <f>IF('statement of marks'!G62="","",'statement of marks'!G62)</f>
        <v>A 054</v>
      </c>
      <c r="F61" s="77" t="str">
        <f>IF('statement of marks'!H62="","",'statement of marks'!H62)</f>
        <v>B 054</v>
      </c>
      <c r="G61" s="77" t="str">
        <f>IF('statement of marks'!I62="","",'statement of marks'!I62)</f>
        <v>C 054</v>
      </c>
      <c r="H61" s="55" t="str">
        <f>IF('statement of marks'!B62="","",'statement of marks'!B62)</f>
        <v/>
      </c>
      <c r="I61" s="55" t="str">
        <f>IF('statement of marks'!C62="","",'statement of marks'!C62)</f>
        <v/>
      </c>
      <c r="J61" s="55" t="str">
        <f>IF('statement of marks'!IP62="","",'statement of marks'!IP62)</f>
        <v>SUPPL.</v>
      </c>
      <c r="K61" s="74">
        <f>IF('statement of marks'!IQ62="","",'statement of marks'!IQ62)</f>
        <v>898</v>
      </c>
      <c r="L61" s="84">
        <f>IF('statement of marks'!IR62="","",'statement of marks'!IR62)</f>
        <v>89.8</v>
      </c>
      <c r="M61" s="55" t="str">
        <f>IF('statement of marks'!IS62="","",'statement of marks'!IS62)</f>
        <v/>
      </c>
      <c r="N61" s="84" t="str">
        <f>IF('statement of marks'!IL62="","",'statement of marks'!IL62)</f>
        <v xml:space="preserve">    MATHEMATICS</v>
      </c>
      <c r="O61" s="55" t="str">
        <f>IF('result subject-wise'!AR62="","",'result subject-wise'!AR62)</f>
        <v/>
      </c>
      <c r="P61" s="91" t="str">
        <f>IF('result subject-wise'!AS62="","",'result subject-wise'!AS62)</f>
        <v/>
      </c>
      <c r="Q61" s="55" t="str">
        <f>'statement of marks'!IY62</f>
        <v/>
      </c>
      <c r="R61" s="92">
        <f>IF('statement of marks'!GT62="","",'statement of marks'!GT62)</f>
        <v>0</v>
      </c>
      <c r="U61" s="90" t="str">
        <f>'statement of marks'!G62</f>
        <v>A 054</v>
      </c>
      <c r="V61" s="87" t="str">
        <f t="shared" si="60"/>
        <v/>
      </c>
      <c r="W61" s="87" t="str">
        <f t="shared" si="61"/>
        <v/>
      </c>
      <c r="X61" s="87" t="str">
        <f t="shared" si="62"/>
        <v/>
      </c>
      <c r="Y61" s="87" t="str">
        <f t="shared" si="63"/>
        <v/>
      </c>
      <c r="Z61" s="87" t="str">
        <f t="shared" si="64"/>
        <v/>
      </c>
      <c r="AA61" s="87" t="str">
        <f t="shared" si="65"/>
        <v/>
      </c>
      <c r="AB61" s="87" t="str">
        <f t="shared" si="66"/>
        <v/>
      </c>
      <c r="AC61" s="87" t="str">
        <f t="shared" si="67"/>
        <v/>
      </c>
      <c r="AD61" s="87" t="str">
        <f t="shared" si="68"/>
        <v/>
      </c>
      <c r="AE61" s="87" t="str">
        <f t="shared" si="69"/>
        <v/>
      </c>
      <c r="AF61" s="87" t="str">
        <f t="shared" si="70"/>
        <v/>
      </c>
      <c r="AG61" s="87" t="str">
        <f t="shared" si="71"/>
        <v/>
      </c>
      <c r="AH61" s="93"/>
    </row>
    <row r="62" spans="1:34" ht="16" customHeight="1">
      <c r="A62" s="89" t="str">
        <f>'statement of marks'!A63</f>
        <v/>
      </c>
      <c r="B62" s="55" t="str">
        <f>IF('statement of marks'!D63="","",'statement of marks'!D63)</f>
        <v/>
      </c>
      <c r="C62" s="54">
        <f>IF('statement of marks'!E63="","",'statement of marks'!E63)</f>
        <v>11155</v>
      </c>
      <c r="D62" s="423" t="str">
        <f>IF('statement of marks'!F63="","",'statement of marks'!F63)</f>
        <v/>
      </c>
      <c r="E62" s="77" t="str">
        <f>IF('statement of marks'!G63="","",'statement of marks'!G63)</f>
        <v>A 055</v>
      </c>
      <c r="F62" s="77" t="str">
        <f>IF('statement of marks'!H63="","",'statement of marks'!H63)</f>
        <v>B 055</v>
      </c>
      <c r="G62" s="77" t="str">
        <f>IF('statement of marks'!I63="","",'statement of marks'!I63)</f>
        <v>C 055</v>
      </c>
      <c r="H62" s="55" t="str">
        <f>IF('statement of marks'!B63="","",'statement of marks'!B63)</f>
        <v/>
      </c>
      <c r="I62" s="55" t="str">
        <f>IF('statement of marks'!C63="","",'statement of marks'!C63)</f>
        <v/>
      </c>
      <c r="J62" s="55" t="str">
        <f>IF('statement of marks'!IP63="","",'statement of marks'!IP63)</f>
        <v>SUPPL.</v>
      </c>
      <c r="K62" s="74">
        <f>IF('statement of marks'!IQ63="","",'statement of marks'!IQ63)</f>
        <v>898</v>
      </c>
      <c r="L62" s="84">
        <f>IF('statement of marks'!IR63="","",'statement of marks'!IR63)</f>
        <v>89.8</v>
      </c>
      <c r="M62" s="55" t="str">
        <f>IF('statement of marks'!IS63="","",'statement of marks'!IS63)</f>
        <v/>
      </c>
      <c r="N62" s="84" t="str">
        <f>IF('statement of marks'!IL63="","",'statement of marks'!IL63)</f>
        <v xml:space="preserve">    MATHEMATICS</v>
      </c>
      <c r="O62" s="55" t="str">
        <f>IF('result subject-wise'!AR63="","",'result subject-wise'!AR63)</f>
        <v/>
      </c>
      <c r="P62" s="91" t="str">
        <f>IF('result subject-wise'!AS63="","",'result subject-wise'!AS63)</f>
        <v/>
      </c>
      <c r="Q62" s="55" t="str">
        <f>'statement of marks'!IY63</f>
        <v/>
      </c>
      <c r="R62" s="92" t="str">
        <f>IF('statement of marks'!GT63="","",'statement of marks'!GT63)</f>
        <v/>
      </c>
      <c r="U62" s="90" t="str">
        <f>'statement of marks'!G63</f>
        <v>A 055</v>
      </c>
      <c r="V62" s="87" t="str">
        <f t="shared" si="60"/>
        <v/>
      </c>
      <c r="W62" s="87" t="str">
        <f t="shared" si="61"/>
        <v/>
      </c>
      <c r="X62" s="87" t="str">
        <f t="shared" si="62"/>
        <v/>
      </c>
      <c r="Y62" s="87" t="str">
        <f t="shared" si="63"/>
        <v/>
      </c>
      <c r="Z62" s="87" t="str">
        <f t="shared" si="64"/>
        <v/>
      </c>
      <c r="AA62" s="87" t="str">
        <f t="shared" si="65"/>
        <v/>
      </c>
      <c r="AB62" s="87" t="str">
        <f t="shared" si="66"/>
        <v/>
      </c>
      <c r="AC62" s="87" t="str">
        <f t="shared" si="67"/>
        <v/>
      </c>
      <c r="AD62" s="87" t="str">
        <f t="shared" si="68"/>
        <v/>
      </c>
      <c r="AE62" s="87" t="str">
        <f t="shared" si="69"/>
        <v/>
      </c>
      <c r="AF62" s="87" t="str">
        <f t="shared" si="70"/>
        <v/>
      </c>
      <c r="AG62" s="87" t="str">
        <f t="shared" si="71"/>
        <v/>
      </c>
      <c r="AH62" s="93"/>
    </row>
    <row r="63" spans="1:34" ht="16" customHeight="1">
      <c r="A63" s="89" t="str">
        <f>'statement of marks'!A64</f>
        <v/>
      </c>
      <c r="B63" s="55" t="str">
        <f>IF('statement of marks'!D64="","",'statement of marks'!D64)</f>
        <v/>
      </c>
      <c r="C63" s="54">
        <f>IF('statement of marks'!E64="","",'statement of marks'!E64)</f>
        <v>11156</v>
      </c>
      <c r="D63" s="423" t="str">
        <f>IF('statement of marks'!F64="","",'statement of marks'!F64)</f>
        <v/>
      </c>
      <c r="E63" s="77" t="str">
        <f>IF('statement of marks'!G64="","",'statement of marks'!G64)</f>
        <v>A 056</v>
      </c>
      <c r="F63" s="77" t="str">
        <f>IF('statement of marks'!H64="","",'statement of marks'!H64)</f>
        <v>B 056</v>
      </c>
      <c r="G63" s="77" t="str">
        <f>IF('statement of marks'!I64="","",'statement of marks'!I64)</f>
        <v>C 056</v>
      </c>
      <c r="H63" s="55" t="str">
        <f>IF('statement of marks'!B64="","",'statement of marks'!B64)</f>
        <v/>
      </c>
      <c r="I63" s="55" t="str">
        <f>IF('statement of marks'!C64="","",'statement of marks'!C64)</f>
        <v/>
      </c>
      <c r="J63" s="55" t="str">
        <f>IF('statement of marks'!IP64="","",'statement of marks'!IP64)</f>
        <v>SUPPL.</v>
      </c>
      <c r="K63" s="74">
        <f>IF('statement of marks'!IQ64="","",'statement of marks'!IQ64)</f>
        <v>898</v>
      </c>
      <c r="L63" s="84">
        <f>IF('statement of marks'!IR64="","",'statement of marks'!IR64)</f>
        <v>89.8</v>
      </c>
      <c r="M63" s="55" t="str">
        <f>IF('statement of marks'!IS64="","",'statement of marks'!IS64)</f>
        <v/>
      </c>
      <c r="N63" s="84" t="str">
        <f>IF('statement of marks'!IL64="","",'statement of marks'!IL64)</f>
        <v xml:space="preserve">    MATHEMATICS</v>
      </c>
      <c r="O63" s="55" t="str">
        <f>IF('result subject-wise'!AR64="","",'result subject-wise'!AR64)</f>
        <v/>
      </c>
      <c r="P63" s="91" t="str">
        <f>IF('result subject-wise'!AS64="","",'result subject-wise'!AS64)</f>
        <v/>
      </c>
      <c r="Q63" s="55" t="str">
        <f>'statement of marks'!IY64</f>
        <v/>
      </c>
      <c r="R63" s="92" t="str">
        <f>IF('statement of marks'!GT64="","",'statement of marks'!GT64)</f>
        <v/>
      </c>
      <c r="U63" s="90" t="str">
        <f>'statement of marks'!G64</f>
        <v>A 056</v>
      </c>
      <c r="V63" s="87" t="str">
        <f>IF(AND(H63="SC",I63="B"),Q63,"")</f>
        <v/>
      </c>
      <c r="W63" s="87" t="str">
        <f>IF(AND(H63="SC",I63="G"),Q63,"")</f>
        <v/>
      </c>
      <c r="X63" s="87" t="str">
        <f>IF(AND(H63="ST",I63="B"),Q63,"")</f>
        <v/>
      </c>
      <c r="Y63" s="87" t="str">
        <f>IF(AND(H63="ST",I63="G"),Q63,"")</f>
        <v/>
      </c>
      <c r="Z63" s="87" t="str">
        <f>IF(AND(H63="OBC",I63="B"),Q63,"")</f>
        <v/>
      </c>
      <c r="AA63" s="87" t="str">
        <f>IF(AND(H63="OBC",I63="G"),Q63,"")</f>
        <v/>
      </c>
      <c r="AB63" s="87" t="str">
        <f>IF(AND(H63="GEN",I63="B"),Q63,"")</f>
        <v/>
      </c>
      <c r="AC63" s="87" t="str">
        <f>IF(AND(H63="GEN",I63="G"),Q63,"")</f>
        <v/>
      </c>
      <c r="AD63" s="87" t="str">
        <f>IF(AND(H63="MIN",I63="B"),Q63,"")</f>
        <v/>
      </c>
      <c r="AE63" s="87" t="str">
        <f>IF(AND(H63="MIN",I63="G"),Q63,"")</f>
        <v/>
      </c>
      <c r="AF63" s="87" t="str">
        <f>IF(AND(H63="SBC",I63="B"),Q63,"")</f>
        <v/>
      </c>
      <c r="AG63" s="87" t="str">
        <f>IF(AND(H63="SBC",I63="G"),Q63,"")</f>
        <v/>
      </c>
      <c r="AH63" s="93"/>
    </row>
    <row r="64" spans="1:34" ht="16" customHeight="1">
      <c r="A64" s="89" t="str">
        <f>'statement of marks'!A65</f>
        <v/>
      </c>
      <c r="B64" s="55" t="str">
        <f>IF('statement of marks'!D65="","",'statement of marks'!D65)</f>
        <v/>
      </c>
      <c r="C64" s="54">
        <f>IF('statement of marks'!E65="","",'statement of marks'!E65)</f>
        <v>11157</v>
      </c>
      <c r="D64" s="423" t="str">
        <f>IF('statement of marks'!F65="","",'statement of marks'!F65)</f>
        <v/>
      </c>
      <c r="E64" s="77" t="str">
        <f>IF('statement of marks'!G65="","",'statement of marks'!G65)</f>
        <v>A 057</v>
      </c>
      <c r="F64" s="77" t="str">
        <f>IF('statement of marks'!H65="","",'statement of marks'!H65)</f>
        <v>B 057</v>
      </c>
      <c r="G64" s="77" t="str">
        <f>IF('statement of marks'!I65="","",'statement of marks'!I65)</f>
        <v>C 057</v>
      </c>
      <c r="H64" s="55" t="str">
        <f>IF('statement of marks'!B65="","",'statement of marks'!B65)</f>
        <v/>
      </c>
      <c r="I64" s="55" t="str">
        <f>IF('statement of marks'!C65="","",'statement of marks'!C65)</f>
        <v/>
      </c>
      <c r="J64" s="55" t="str">
        <f>IF('statement of marks'!IP65="","",'statement of marks'!IP65)</f>
        <v>SUPPL.</v>
      </c>
      <c r="K64" s="74">
        <f>IF('statement of marks'!IQ65="","",'statement of marks'!IQ65)</f>
        <v>898</v>
      </c>
      <c r="L64" s="84">
        <f>IF('statement of marks'!IR65="","",'statement of marks'!IR65)</f>
        <v>89.8</v>
      </c>
      <c r="M64" s="55" t="str">
        <f>IF('statement of marks'!IS65="","",'statement of marks'!IS65)</f>
        <v/>
      </c>
      <c r="N64" s="84" t="str">
        <f>IF('statement of marks'!IL65="","",'statement of marks'!IL65)</f>
        <v xml:space="preserve">    MATHEMATICS</v>
      </c>
      <c r="O64" s="55" t="str">
        <f>IF('result subject-wise'!AR65="","",'result subject-wise'!AR65)</f>
        <v/>
      </c>
      <c r="P64" s="91" t="str">
        <f>IF('result subject-wise'!AS65="","",'result subject-wise'!AS65)</f>
        <v/>
      </c>
      <c r="Q64" s="55" t="str">
        <f>'statement of marks'!IY65</f>
        <v/>
      </c>
      <c r="R64" s="92" t="str">
        <f>IF('statement of marks'!GT65="","",'statement of marks'!GT65)</f>
        <v/>
      </c>
      <c r="U64" s="90" t="str">
        <f>'statement of marks'!G65</f>
        <v>A 057</v>
      </c>
      <c r="V64" s="87" t="str">
        <f t="shared" ref="V64:V69" si="72">IF(AND(H64="SC",I64="B"),Q64,"")</f>
        <v/>
      </c>
      <c r="W64" s="87" t="str">
        <f t="shared" ref="W64:W69" si="73">IF(AND(H64="SC",I64="G"),Q64,"")</f>
        <v/>
      </c>
      <c r="X64" s="87" t="str">
        <f t="shared" ref="X64:X69" si="74">IF(AND(H64="ST",I64="B"),Q64,"")</f>
        <v/>
      </c>
      <c r="Y64" s="87" t="str">
        <f t="shared" ref="Y64:Y69" si="75">IF(AND(H64="ST",I64="G"),Q64,"")</f>
        <v/>
      </c>
      <c r="Z64" s="87" t="str">
        <f t="shared" ref="Z64:Z69" si="76">IF(AND(H64="OBC",I64="B"),Q64,"")</f>
        <v/>
      </c>
      <c r="AA64" s="87" t="str">
        <f t="shared" ref="AA64:AA69" si="77">IF(AND(H64="OBC",I64="G"),Q64,"")</f>
        <v/>
      </c>
      <c r="AB64" s="87" t="str">
        <f t="shared" ref="AB64:AB69" si="78">IF(AND(H64="GEN",I64="B"),Q64,"")</f>
        <v/>
      </c>
      <c r="AC64" s="87" t="str">
        <f t="shared" ref="AC64:AC69" si="79">IF(AND(H64="GEN",I64="G"),Q64,"")</f>
        <v/>
      </c>
      <c r="AD64" s="87" t="str">
        <f t="shared" ref="AD64:AD69" si="80">IF(AND(H64="MIN",I64="B"),Q64,"")</f>
        <v/>
      </c>
      <c r="AE64" s="87" t="str">
        <f t="shared" ref="AE64:AE69" si="81">IF(AND(H64="MIN",I64="G"),Q64,"")</f>
        <v/>
      </c>
      <c r="AF64" s="87" t="str">
        <f t="shared" ref="AF64:AF69" si="82">IF(AND(H64="SBC",I64="B"),Q64,"")</f>
        <v/>
      </c>
      <c r="AG64" s="87" t="str">
        <f t="shared" ref="AG64:AG69" si="83">IF(AND(H64="SBC",I64="G"),Q64,"")</f>
        <v/>
      </c>
      <c r="AH64" s="93"/>
    </row>
    <row r="65" spans="1:34" ht="16" customHeight="1">
      <c r="A65" s="89" t="str">
        <f>'statement of marks'!A66</f>
        <v/>
      </c>
      <c r="B65" s="55" t="str">
        <f>IF('statement of marks'!D66="","",'statement of marks'!D66)</f>
        <v/>
      </c>
      <c r="C65" s="54">
        <f>IF('statement of marks'!E66="","",'statement of marks'!E66)</f>
        <v>11158</v>
      </c>
      <c r="D65" s="423" t="str">
        <f>IF('statement of marks'!F66="","",'statement of marks'!F66)</f>
        <v/>
      </c>
      <c r="E65" s="77" t="str">
        <f>IF('statement of marks'!G66="","",'statement of marks'!G66)</f>
        <v>A 058</v>
      </c>
      <c r="F65" s="77" t="str">
        <f>IF('statement of marks'!H66="","",'statement of marks'!H66)</f>
        <v>B 058</v>
      </c>
      <c r="G65" s="77" t="str">
        <f>IF('statement of marks'!I66="","",'statement of marks'!I66)</f>
        <v>C 058</v>
      </c>
      <c r="H65" s="55" t="str">
        <f>IF('statement of marks'!B66="","",'statement of marks'!B66)</f>
        <v/>
      </c>
      <c r="I65" s="55" t="str">
        <f>IF('statement of marks'!C66="","",'statement of marks'!C66)</f>
        <v/>
      </c>
      <c r="J65" s="55" t="str">
        <f>IF('statement of marks'!IP66="","",'statement of marks'!IP66)</f>
        <v>SUPPL.</v>
      </c>
      <c r="K65" s="74">
        <f>IF('statement of marks'!IQ66="","",'statement of marks'!IQ66)</f>
        <v>898</v>
      </c>
      <c r="L65" s="84">
        <f>IF('statement of marks'!IR66="","",'statement of marks'!IR66)</f>
        <v>89.8</v>
      </c>
      <c r="M65" s="55" t="str">
        <f>IF('statement of marks'!IS66="","",'statement of marks'!IS66)</f>
        <v/>
      </c>
      <c r="N65" s="84" t="str">
        <f>IF('statement of marks'!IL66="","",'statement of marks'!IL66)</f>
        <v xml:space="preserve">    MATHEMATICS</v>
      </c>
      <c r="O65" s="55" t="str">
        <f>IF('result subject-wise'!AR66="","",'result subject-wise'!AR66)</f>
        <v/>
      </c>
      <c r="P65" s="91" t="str">
        <f>IF('result subject-wise'!AS66="","",'result subject-wise'!AS66)</f>
        <v/>
      </c>
      <c r="Q65" s="55" t="str">
        <f>'statement of marks'!IY66</f>
        <v/>
      </c>
      <c r="R65" s="92" t="str">
        <f>IF('statement of marks'!GT66="","",'statement of marks'!GT66)</f>
        <v/>
      </c>
      <c r="U65" s="90" t="str">
        <f>'statement of marks'!G66</f>
        <v>A 058</v>
      </c>
      <c r="V65" s="87" t="str">
        <f t="shared" si="72"/>
        <v/>
      </c>
      <c r="W65" s="87" t="str">
        <f t="shared" si="73"/>
        <v/>
      </c>
      <c r="X65" s="87" t="str">
        <f t="shared" si="74"/>
        <v/>
      </c>
      <c r="Y65" s="87" t="str">
        <f t="shared" si="75"/>
        <v/>
      </c>
      <c r="Z65" s="87" t="str">
        <f t="shared" si="76"/>
        <v/>
      </c>
      <c r="AA65" s="87" t="str">
        <f t="shared" si="77"/>
        <v/>
      </c>
      <c r="AB65" s="87" t="str">
        <f t="shared" si="78"/>
        <v/>
      </c>
      <c r="AC65" s="87" t="str">
        <f t="shared" si="79"/>
        <v/>
      </c>
      <c r="AD65" s="87" t="str">
        <f t="shared" si="80"/>
        <v/>
      </c>
      <c r="AE65" s="87" t="str">
        <f t="shared" si="81"/>
        <v/>
      </c>
      <c r="AF65" s="87" t="str">
        <f t="shared" si="82"/>
        <v/>
      </c>
      <c r="AG65" s="87" t="str">
        <f t="shared" si="83"/>
        <v/>
      </c>
      <c r="AH65" s="93"/>
    </row>
    <row r="66" spans="1:34" ht="16" customHeight="1">
      <c r="A66" s="89" t="str">
        <f>'statement of marks'!A67</f>
        <v/>
      </c>
      <c r="B66" s="55" t="str">
        <f>IF('statement of marks'!D67="","",'statement of marks'!D67)</f>
        <v/>
      </c>
      <c r="C66" s="54">
        <f>IF('statement of marks'!E67="","",'statement of marks'!E67)</f>
        <v>11159</v>
      </c>
      <c r="D66" s="423" t="str">
        <f>IF('statement of marks'!F67="","",'statement of marks'!F67)</f>
        <v/>
      </c>
      <c r="E66" s="77" t="str">
        <f>IF('statement of marks'!G67="","",'statement of marks'!G67)</f>
        <v>A 059</v>
      </c>
      <c r="F66" s="77" t="str">
        <f>IF('statement of marks'!H67="","",'statement of marks'!H67)</f>
        <v>B 059</v>
      </c>
      <c r="G66" s="77" t="str">
        <f>IF('statement of marks'!I67="","",'statement of marks'!I67)</f>
        <v>C 059</v>
      </c>
      <c r="H66" s="55" t="str">
        <f>IF('statement of marks'!B67="","",'statement of marks'!B67)</f>
        <v/>
      </c>
      <c r="I66" s="55" t="str">
        <f>IF('statement of marks'!C67="","",'statement of marks'!C67)</f>
        <v/>
      </c>
      <c r="J66" s="55" t="str">
        <f>IF('statement of marks'!IP67="","",'statement of marks'!IP67)</f>
        <v>SUPPL.</v>
      </c>
      <c r="K66" s="74">
        <f>IF('statement of marks'!IQ67="","",'statement of marks'!IQ67)</f>
        <v>898</v>
      </c>
      <c r="L66" s="84">
        <f>IF('statement of marks'!IR67="","",'statement of marks'!IR67)</f>
        <v>89.8</v>
      </c>
      <c r="M66" s="55" t="str">
        <f>IF('statement of marks'!IS67="","",'statement of marks'!IS67)</f>
        <v/>
      </c>
      <c r="N66" s="84" t="str">
        <f>IF('statement of marks'!IL67="","",'statement of marks'!IL67)</f>
        <v xml:space="preserve">    MATHEMATICS</v>
      </c>
      <c r="O66" s="55" t="str">
        <f>IF('result subject-wise'!AR67="","",'result subject-wise'!AR67)</f>
        <v/>
      </c>
      <c r="P66" s="91" t="str">
        <f>IF('result subject-wise'!AS67="","",'result subject-wise'!AS67)</f>
        <v/>
      </c>
      <c r="Q66" s="55" t="str">
        <f>'statement of marks'!IY67</f>
        <v/>
      </c>
      <c r="R66" s="92" t="str">
        <f>IF('statement of marks'!GT67="","",'statement of marks'!GT67)</f>
        <v/>
      </c>
      <c r="U66" s="90" t="str">
        <f>'statement of marks'!G67</f>
        <v>A 059</v>
      </c>
      <c r="V66" s="87" t="str">
        <f t="shared" si="72"/>
        <v/>
      </c>
      <c r="W66" s="87" t="str">
        <f t="shared" si="73"/>
        <v/>
      </c>
      <c r="X66" s="87" t="str">
        <f t="shared" si="74"/>
        <v/>
      </c>
      <c r="Y66" s="87" t="str">
        <f t="shared" si="75"/>
        <v/>
      </c>
      <c r="Z66" s="87" t="str">
        <f t="shared" si="76"/>
        <v/>
      </c>
      <c r="AA66" s="87" t="str">
        <f t="shared" si="77"/>
        <v/>
      </c>
      <c r="AB66" s="87" t="str">
        <f t="shared" si="78"/>
        <v/>
      </c>
      <c r="AC66" s="87" t="str">
        <f t="shared" si="79"/>
        <v/>
      </c>
      <c r="AD66" s="87" t="str">
        <f t="shared" si="80"/>
        <v/>
      </c>
      <c r="AE66" s="87" t="str">
        <f t="shared" si="81"/>
        <v/>
      </c>
      <c r="AF66" s="87" t="str">
        <f t="shared" si="82"/>
        <v/>
      </c>
      <c r="AG66" s="87" t="str">
        <f t="shared" si="83"/>
        <v/>
      </c>
      <c r="AH66" s="93"/>
    </row>
    <row r="67" spans="1:34" ht="16" customHeight="1">
      <c r="A67" s="89" t="str">
        <f>'statement of marks'!A68</f>
        <v/>
      </c>
      <c r="B67" s="55" t="str">
        <f>IF('statement of marks'!D68="","",'statement of marks'!D68)</f>
        <v/>
      </c>
      <c r="C67" s="54">
        <f>IF('statement of marks'!E68="","",'statement of marks'!E68)</f>
        <v>11160</v>
      </c>
      <c r="D67" s="423" t="str">
        <f>IF('statement of marks'!F68="","",'statement of marks'!F68)</f>
        <v/>
      </c>
      <c r="E67" s="77" t="str">
        <f>IF('statement of marks'!G68="","",'statement of marks'!G68)</f>
        <v>A 060</v>
      </c>
      <c r="F67" s="77" t="str">
        <f>IF('statement of marks'!H68="","",'statement of marks'!H68)</f>
        <v>B 060</v>
      </c>
      <c r="G67" s="77" t="str">
        <f>IF('statement of marks'!I68="","",'statement of marks'!I68)</f>
        <v>C 060</v>
      </c>
      <c r="H67" s="55" t="str">
        <f>IF('statement of marks'!B68="","",'statement of marks'!B68)</f>
        <v/>
      </c>
      <c r="I67" s="55" t="str">
        <f>IF('statement of marks'!C68="","",'statement of marks'!C68)</f>
        <v/>
      </c>
      <c r="J67" s="55" t="str">
        <f>IF('statement of marks'!IP68="","",'statement of marks'!IP68)</f>
        <v>SUPPL.</v>
      </c>
      <c r="K67" s="74">
        <f>IF('statement of marks'!IQ68="","",'statement of marks'!IQ68)</f>
        <v>898</v>
      </c>
      <c r="L67" s="84">
        <f>IF('statement of marks'!IR68="","",'statement of marks'!IR68)</f>
        <v>89.8</v>
      </c>
      <c r="M67" s="55" t="str">
        <f>IF('statement of marks'!IS68="","",'statement of marks'!IS68)</f>
        <v/>
      </c>
      <c r="N67" s="84" t="str">
        <f>IF('statement of marks'!IL68="","",'statement of marks'!IL68)</f>
        <v xml:space="preserve">    MATHEMATICS</v>
      </c>
      <c r="O67" s="55" t="str">
        <f>IF('result subject-wise'!AR68="","",'result subject-wise'!AR68)</f>
        <v/>
      </c>
      <c r="P67" s="91" t="str">
        <f>IF('result subject-wise'!AS68="","",'result subject-wise'!AS68)</f>
        <v/>
      </c>
      <c r="Q67" s="55" t="str">
        <f>'statement of marks'!IY68</f>
        <v/>
      </c>
      <c r="R67" s="92" t="str">
        <f>IF('statement of marks'!GT68="","",'statement of marks'!GT68)</f>
        <v/>
      </c>
      <c r="U67" s="90" t="str">
        <f>'statement of marks'!G68</f>
        <v>A 060</v>
      </c>
      <c r="V67" s="87" t="str">
        <f t="shared" si="72"/>
        <v/>
      </c>
      <c r="W67" s="87" t="str">
        <f t="shared" si="73"/>
        <v/>
      </c>
      <c r="X67" s="87" t="str">
        <f t="shared" si="74"/>
        <v/>
      </c>
      <c r="Y67" s="87" t="str">
        <f t="shared" si="75"/>
        <v/>
      </c>
      <c r="Z67" s="87" t="str">
        <f t="shared" si="76"/>
        <v/>
      </c>
      <c r="AA67" s="87" t="str">
        <f t="shared" si="77"/>
        <v/>
      </c>
      <c r="AB67" s="87" t="str">
        <f t="shared" si="78"/>
        <v/>
      </c>
      <c r="AC67" s="87" t="str">
        <f t="shared" si="79"/>
        <v/>
      </c>
      <c r="AD67" s="87" t="str">
        <f t="shared" si="80"/>
        <v/>
      </c>
      <c r="AE67" s="87" t="str">
        <f t="shared" si="81"/>
        <v/>
      </c>
      <c r="AF67" s="87" t="str">
        <f t="shared" si="82"/>
        <v/>
      </c>
      <c r="AG67" s="87" t="str">
        <f t="shared" si="83"/>
        <v/>
      </c>
      <c r="AH67" s="93"/>
    </row>
    <row r="68" spans="1:34" ht="16" customHeight="1">
      <c r="A68" s="89" t="str">
        <f>'statement of marks'!A69</f>
        <v/>
      </c>
      <c r="B68" s="55" t="str">
        <f>IF('statement of marks'!D69="","",'statement of marks'!D69)</f>
        <v/>
      </c>
      <c r="C68" s="54">
        <f>IF('statement of marks'!E69="","",'statement of marks'!E69)</f>
        <v>11161</v>
      </c>
      <c r="D68" s="423" t="str">
        <f>IF('statement of marks'!F69="","",'statement of marks'!F69)</f>
        <v/>
      </c>
      <c r="E68" s="77" t="str">
        <f>IF('statement of marks'!G69="","",'statement of marks'!G69)</f>
        <v>A 061</v>
      </c>
      <c r="F68" s="77" t="str">
        <f>IF('statement of marks'!H69="","",'statement of marks'!H69)</f>
        <v>B 061</v>
      </c>
      <c r="G68" s="77" t="str">
        <f>IF('statement of marks'!I69="","",'statement of marks'!I69)</f>
        <v>C 061</v>
      </c>
      <c r="H68" s="55" t="str">
        <f>IF('statement of marks'!B69="","",'statement of marks'!B69)</f>
        <v/>
      </c>
      <c r="I68" s="55" t="str">
        <f>IF('statement of marks'!C69="","",'statement of marks'!C69)</f>
        <v/>
      </c>
      <c r="J68" s="55" t="str">
        <f>IF('statement of marks'!IP69="","",'statement of marks'!IP69)</f>
        <v>SUPPL.</v>
      </c>
      <c r="K68" s="74">
        <f>IF('statement of marks'!IQ69="","",'statement of marks'!IQ69)</f>
        <v>898</v>
      </c>
      <c r="L68" s="84">
        <f>IF('statement of marks'!IR69="","",'statement of marks'!IR69)</f>
        <v>89.8</v>
      </c>
      <c r="M68" s="55" t="str">
        <f>IF('statement of marks'!IS69="","",'statement of marks'!IS69)</f>
        <v/>
      </c>
      <c r="N68" s="84" t="str">
        <f>IF('statement of marks'!IL69="","",'statement of marks'!IL69)</f>
        <v xml:space="preserve">    MATHEMATICS</v>
      </c>
      <c r="O68" s="55" t="str">
        <f>IF('result subject-wise'!AR69="","",'result subject-wise'!AR69)</f>
        <v/>
      </c>
      <c r="P68" s="91" t="str">
        <f>IF('result subject-wise'!AS69="","",'result subject-wise'!AS69)</f>
        <v/>
      </c>
      <c r="Q68" s="55" t="str">
        <f>'statement of marks'!IY69</f>
        <v/>
      </c>
      <c r="R68" s="92" t="str">
        <f>IF('statement of marks'!GT69="","",'statement of marks'!GT69)</f>
        <v/>
      </c>
      <c r="U68" s="90" t="str">
        <f>'statement of marks'!G69</f>
        <v>A 061</v>
      </c>
      <c r="V68" s="87" t="str">
        <f t="shared" si="72"/>
        <v/>
      </c>
      <c r="W68" s="87" t="str">
        <f t="shared" si="73"/>
        <v/>
      </c>
      <c r="X68" s="87" t="str">
        <f t="shared" si="74"/>
        <v/>
      </c>
      <c r="Y68" s="87" t="str">
        <f t="shared" si="75"/>
        <v/>
      </c>
      <c r="Z68" s="87" t="str">
        <f t="shared" si="76"/>
        <v/>
      </c>
      <c r="AA68" s="87" t="str">
        <f t="shared" si="77"/>
        <v/>
      </c>
      <c r="AB68" s="87" t="str">
        <f t="shared" si="78"/>
        <v/>
      </c>
      <c r="AC68" s="87" t="str">
        <f t="shared" si="79"/>
        <v/>
      </c>
      <c r="AD68" s="87" t="str">
        <f t="shared" si="80"/>
        <v/>
      </c>
      <c r="AE68" s="87" t="str">
        <f t="shared" si="81"/>
        <v/>
      </c>
      <c r="AF68" s="87" t="str">
        <f t="shared" si="82"/>
        <v/>
      </c>
      <c r="AG68" s="87" t="str">
        <f t="shared" si="83"/>
        <v/>
      </c>
      <c r="AH68" s="93"/>
    </row>
    <row r="69" spans="1:34" ht="16" customHeight="1">
      <c r="A69" s="89" t="str">
        <f>'statement of marks'!A70</f>
        <v/>
      </c>
      <c r="B69" s="55" t="str">
        <f>IF('statement of marks'!D70="","",'statement of marks'!D70)</f>
        <v/>
      </c>
      <c r="C69" s="54">
        <f>IF('statement of marks'!E70="","",'statement of marks'!E70)</f>
        <v>11162</v>
      </c>
      <c r="D69" s="423" t="str">
        <f>IF('statement of marks'!F70="","",'statement of marks'!F70)</f>
        <v/>
      </c>
      <c r="E69" s="77" t="str">
        <f>IF('statement of marks'!G70="","",'statement of marks'!G70)</f>
        <v>A 062</v>
      </c>
      <c r="F69" s="77" t="str">
        <f>IF('statement of marks'!H70="","",'statement of marks'!H70)</f>
        <v>B 062</v>
      </c>
      <c r="G69" s="77" t="str">
        <f>IF('statement of marks'!I70="","",'statement of marks'!I70)</f>
        <v>C 062</v>
      </c>
      <c r="H69" s="55" t="str">
        <f>IF('statement of marks'!B70="","",'statement of marks'!B70)</f>
        <v/>
      </c>
      <c r="I69" s="55" t="str">
        <f>IF('statement of marks'!C70="","",'statement of marks'!C70)</f>
        <v/>
      </c>
      <c r="J69" s="55" t="str">
        <f>IF('statement of marks'!IP70="","",'statement of marks'!IP70)</f>
        <v>SUPPL.</v>
      </c>
      <c r="K69" s="74">
        <f>IF('statement of marks'!IQ70="","",'statement of marks'!IQ70)</f>
        <v>898</v>
      </c>
      <c r="L69" s="84">
        <f>IF('statement of marks'!IR70="","",'statement of marks'!IR70)</f>
        <v>89.8</v>
      </c>
      <c r="M69" s="55" t="str">
        <f>IF('statement of marks'!IS70="","",'statement of marks'!IS70)</f>
        <v/>
      </c>
      <c r="N69" s="84" t="str">
        <f>IF('statement of marks'!IL70="","",'statement of marks'!IL70)</f>
        <v xml:space="preserve">    MATHEMATICS</v>
      </c>
      <c r="O69" s="55" t="str">
        <f>IF('result subject-wise'!AR70="","",'result subject-wise'!AR70)</f>
        <v/>
      </c>
      <c r="P69" s="91" t="str">
        <f>IF('result subject-wise'!AS70="","",'result subject-wise'!AS70)</f>
        <v/>
      </c>
      <c r="Q69" s="55" t="str">
        <f>'statement of marks'!IY70</f>
        <v/>
      </c>
      <c r="R69" s="92" t="str">
        <f>IF('statement of marks'!GT70="","",'statement of marks'!GT70)</f>
        <v/>
      </c>
      <c r="U69" s="90" t="str">
        <f>'statement of marks'!G70</f>
        <v>A 062</v>
      </c>
      <c r="V69" s="87" t="str">
        <f t="shared" si="72"/>
        <v/>
      </c>
      <c r="W69" s="87" t="str">
        <f t="shared" si="73"/>
        <v/>
      </c>
      <c r="X69" s="87" t="str">
        <f t="shared" si="74"/>
        <v/>
      </c>
      <c r="Y69" s="87" t="str">
        <f t="shared" si="75"/>
        <v/>
      </c>
      <c r="Z69" s="87" t="str">
        <f t="shared" si="76"/>
        <v/>
      </c>
      <c r="AA69" s="87" t="str">
        <f t="shared" si="77"/>
        <v/>
      </c>
      <c r="AB69" s="87" t="str">
        <f t="shared" si="78"/>
        <v/>
      </c>
      <c r="AC69" s="87" t="str">
        <f t="shared" si="79"/>
        <v/>
      </c>
      <c r="AD69" s="87" t="str">
        <f t="shared" si="80"/>
        <v/>
      </c>
      <c r="AE69" s="87" t="str">
        <f t="shared" si="81"/>
        <v/>
      </c>
      <c r="AF69" s="87" t="str">
        <f t="shared" si="82"/>
        <v/>
      </c>
      <c r="AG69" s="87" t="str">
        <f t="shared" si="83"/>
        <v/>
      </c>
      <c r="AH69" s="93"/>
    </row>
    <row r="70" spans="1:34" ht="16" customHeight="1">
      <c r="A70" s="89" t="str">
        <f>'statement of marks'!A71</f>
        <v/>
      </c>
      <c r="B70" s="55" t="str">
        <f>IF('statement of marks'!D71="","",'statement of marks'!D71)</f>
        <v/>
      </c>
      <c r="C70" s="54">
        <f>IF('statement of marks'!E71="","",'statement of marks'!E71)</f>
        <v>11163</v>
      </c>
      <c r="D70" s="423" t="str">
        <f>IF('statement of marks'!F71="","",'statement of marks'!F71)</f>
        <v/>
      </c>
      <c r="E70" s="77" t="str">
        <f>IF('statement of marks'!G71="","",'statement of marks'!G71)</f>
        <v>A 063</v>
      </c>
      <c r="F70" s="77" t="str">
        <f>IF('statement of marks'!H71="","",'statement of marks'!H71)</f>
        <v>B 063</v>
      </c>
      <c r="G70" s="77" t="str">
        <f>IF('statement of marks'!I71="","",'statement of marks'!I71)</f>
        <v>C 063</v>
      </c>
      <c r="H70" s="55" t="str">
        <f>IF('statement of marks'!B71="","",'statement of marks'!B71)</f>
        <v/>
      </c>
      <c r="I70" s="55" t="str">
        <f>IF('statement of marks'!C71="","",'statement of marks'!C71)</f>
        <v/>
      </c>
      <c r="J70" s="55" t="str">
        <f>IF('statement of marks'!IP71="","",'statement of marks'!IP71)</f>
        <v>SUPPL.</v>
      </c>
      <c r="K70" s="74">
        <f>IF('statement of marks'!IQ71="","",'statement of marks'!IQ71)</f>
        <v>898</v>
      </c>
      <c r="L70" s="84">
        <f>IF('statement of marks'!IR71="","",'statement of marks'!IR71)</f>
        <v>89.8</v>
      </c>
      <c r="M70" s="55" t="str">
        <f>IF('statement of marks'!IS71="","",'statement of marks'!IS71)</f>
        <v/>
      </c>
      <c r="N70" s="84" t="str">
        <f>IF('statement of marks'!IL71="","",'statement of marks'!IL71)</f>
        <v xml:space="preserve">    MATHEMATICS</v>
      </c>
      <c r="O70" s="55" t="str">
        <f>IF('result subject-wise'!AR71="","",'result subject-wise'!AR71)</f>
        <v/>
      </c>
      <c r="P70" s="91" t="str">
        <f>IF('result subject-wise'!AS71="","",'result subject-wise'!AS71)</f>
        <v/>
      </c>
      <c r="Q70" s="55" t="str">
        <f>'statement of marks'!IY71</f>
        <v/>
      </c>
      <c r="R70" s="92" t="str">
        <f>IF('statement of marks'!GT71="","",'statement of marks'!GT71)</f>
        <v/>
      </c>
      <c r="U70" s="90" t="str">
        <f>'statement of marks'!G71</f>
        <v>A 063</v>
      </c>
      <c r="V70" s="87" t="str">
        <f>IF(AND(H70="SC",I70="B"),Q70,"")</f>
        <v/>
      </c>
      <c r="W70" s="87" t="str">
        <f>IF(AND(H70="SC",I70="G"),Q70,"")</f>
        <v/>
      </c>
      <c r="X70" s="87" t="str">
        <f>IF(AND(H70="ST",I70="B"),Q70,"")</f>
        <v/>
      </c>
      <c r="Y70" s="87" t="str">
        <f>IF(AND(H70="ST",I70="G"),Q70,"")</f>
        <v/>
      </c>
      <c r="Z70" s="87" t="str">
        <f>IF(AND(H70="OBC",I70="B"),Q70,"")</f>
        <v/>
      </c>
      <c r="AA70" s="87" t="str">
        <f>IF(AND(H70="OBC",I70="G"),Q70,"")</f>
        <v/>
      </c>
      <c r="AB70" s="87" t="str">
        <f>IF(AND(H70="GEN",I70="B"),Q70,"")</f>
        <v/>
      </c>
      <c r="AC70" s="87" t="str">
        <f>IF(AND(H70="GEN",I70="G"),Q70,"")</f>
        <v/>
      </c>
      <c r="AD70" s="87" t="str">
        <f>IF(AND(H70="MIN",I70="B"),Q70,"")</f>
        <v/>
      </c>
      <c r="AE70" s="87" t="str">
        <f>IF(AND(H70="MIN",I70="G"),Q70,"")</f>
        <v/>
      </c>
      <c r="AF70" s="87" t="str">
        <f>IF(AND(H70="SBC",I70="B"),Q70,"")</f>
        <v/>
      </c>
      <c r="AG70" s="87" t="str">
        <f>IF(AND(H70="SBC",I70="G"),Q70,"")</f>
        <v/>
      </c>
      <c r="AH70" s="93"/>
    </row>
    <row r="71" spans="1:34" ht="16" customHeight="1">
      <c r="A71" s="89" t="str">
        <f>'statement of marks'!A72</f>
        <v/>
      </c>
      <c r="B71" s="55" t="str">
        <f>IF('statement of marks'!D72="","",'statement of marks'!D72)</f>
        <v/>
      </c>
      <c r="C71" s="54">
        <f>IF('statement of marks'!E72="","",'statement of marks'!E72)</f>
        <v>11164</v>
      </c>
      <c r="D71" s="423" t="str">
        <f>IF('statement of marks'!F72="","",'statement of marks'!F72)</f>
        <v/>
      </c>
      <c r="E71" s="77" t="str">
        <f>IF('statement of marks'!G72="","",'statement of marks'!G72)</f>
        <v>A 064</v>
      </c>
      <c r="F71" s="77" t="str">
        <f>IF('statement of marks'!H72="","",'statement of marks'!H72)</f>
        <v>B 064</v>
      </c>
      <c r="G71" s="77" t="str">
        <f>IF('statement of marks'!I72="","",'statement of marks'!I72)</f>
        <v>C 064</v>
      </c>
      <c r="H71" s="55" t="str">
        <f>IF('statement of marks'!B72="","",'statement of marks'!B72)</f>
        <v/>
      </c>
      <c r="I71" s="55" t="str">
        <f>IF('statement of marks'!C72="","",'statement of marks'!C72)</f>
        <v/>
      </c>
      <c r="J71" s="55" t="str">
        <f>IF('statement of marks'!IP72="","",'statement of marks'!IP72)</f>
        <v>SUPPL.</v>
      </c>
      <c r="K71" s="74">
        <f>IF('statement of marks'!IQ72="","",'statement of marks'!IQ72)</f>
        <v>898</v>
      </c>
      <c r="L71" s="84">
        <f>IF('statement of marks'!IR72="","",'statement of marks'!IR72)</f>
        <v>89.8</v>
      </c>
      <c r="M71" s="55" t="str">
        <f>IF('statement of marks'!IS72="","",'statement of marks'!IS72)</f>
        <v/>
      </c>
      <c r="N71" s="84" t="str">
        <f>IF('statement of marks'!IL72="","",'statement of marks'!IL72)</f>
        <v xml:space="preserve">    MATHEMATICS</v>
      </c>
      <c r="O71" s="55" t="str">
        <f>IF('result subject-wise'!AR72="","",'result subject-wise'!AR72)</f>
        <v/>
      </c>
      <c r="P71" s="91" t="str">
        <f>IF('result subject-wise'!AS72="","",'result subject-wise'!AS72)</f>
        <v/>
      </c>
      <c r="Q71" s="55" t="str">
        <f>'statement of marks'!IY72</f>
        <v/>
      </c>
      <c r="R71" s="92" t="str">
        <f>IF('statement of marks'!GT72="","",'statement of marks'!GT72)</f>
        <v/>
      </c>
      <c r="U71" s="90" t="str">
        <f>'statement of marks'!G72</f>
        <v>A 064</v>
      </c>
      <c r="V71" s="87" t="str">
        <f t="shared" ref="V71:V77" si="84">IF(AND(H71="SC",I71="B"),Q71,"")</f>
        <v/>
      </c>
      <c r="W71" s="87" t="str">
        <f t="shared" ref="W71:W77" si="85">IF(AND(H71="SC",I71="G"),Q71,"")</f>
        <v/>
      </c>
      <c r="X71" s="87" t="str">
        <f t="shared" ref="X71:X77" si="86">IF(AND(H71="ST",I71="B"),Q71,"")</f>
        <v/>
      </c>
      <c r="Y71" s="87" t="str">
        <f t="shared" ref="Y71:Y77" si="87">IF(AND(H71="ST",I71="G"),Q71,"")</f>
        <v/>
      </c>
      <c r="Z71" s="87" t="str">
        <f t="shared" ref="Z71:Z77" si="88">IF(AND(H71="OBC",I71="B"),Q71,"")</f>
        <v/>
      </c>
      <c r="AA71" s="87" t="str">
        <f t="shared" ref="AA71:AA77" si="89">IF(AND(H71="OBC",I71="G"),Q71,"")</f>
        <v/>
      </c>
      <c r="AB71" s="87" t="str">
        <f t="shared" ref="AB71:AB77" si="90">IF(AND(H71="GEN",I71="B"),Q71,"")</f>
        <v/>
      </c>
      <c r="AC71" s="87" t="str">
        <f t="shared" ref="AC71:AC77" si="91">IF(AND(H71="GEN",I71="G"),Q71,"")</f>
        <v/>
      </c>
      <c r="AD71" s="87" t="str">
        <f t="shared" ref="AD71:AD77" si="92">IF(AND(H71="MIN",I71="B"),Q71,"")</f>
        <v/>
      </c>
      <c r="AE71" s="87" t="str">
        <f t="shared" ref="AE71:AE77" si="93">IF(AND(H71="MIN",I71="G"),Q71,"")</f>
        <v/>
      </c>
      <c r="AF71" s="87" t="str">
        <f t="shared" ref="AF71:AF77" si="94">IF(AND(H71="SBC",I71="B"),Q71,"")</f>
        <v/>
      </c>
      <c r="AG71" s="87" t="str">
        <f t="shared" ref="AG71:AG77" si="95">IF(AND(H71="SBC",I71="G"),Q71,"")</f>
        <v/>
      </c>
      <c r="AH71" s="93"/>
    </row>
    <row r="72" spans="1:34" ht="16" customHeight="1">
      <c r="A72" s="89" t="str">
        <f>'statement of marks'!A73</f>
        <v/>
      </c>
      <c r="B72" s="55" t="str">
        <f>IF('statement of marks'!D73="","",'statement of marks'!D73)</f>
        <v/>
      </c>
      <c r="C72" s="54">
        <f>IF('statement of marks'!E73="","",'statement of marks'!E73)</f>
        <v>11165</v>
      </c>
      <c r="D72" s="423" t="str">
        <f>IF('statement of marks'!F73="","",'statement of marks'!F73)</f>
        <v/>
      </c>
      <c r="E72" s="77" t="str">
        <f>IF('statement of marks'!G73="","",'statement of marks'!G73)</f>
        <v>A 065</v>
      </c>
      <c r="F72" s="77" t="str">
        <f>IF('statement of marks'!H73="","",'statement of marks'!H73)</f>
        <v>B 065</v>
      </c>
      <c r="G72" s="77" t="str">
        <f>IF('statement of marks'!I73="","",'statement of marks'!I73)</f>
        <v>C 065</v>
      </c>
      <c r="H72" s="55" t="str">
        <f>IF('statement of marks'!B73="","",'statement of marks'!B73)</f>
        <v/>
      </c>
      <c r="I72" s="55" t="str">
        <f>IF('statement of marks'!C73="","",'statement of marks'!C73)</f>
        <v/>
      </c>
      <c r="J72" s="55" t="str">
        <f>IF('statement of marks'!IP73="","",'statement of marks'!IP73)</f>
        <v>SUPPL.</v>
      </c>
      <c r="K72" s="74">
        <f>IF('statement of marks'!IQ73="","",'statement of marks'!IQ73)</f>
        <v>898</v>
      </c>
      <c r="L72" s="84">
        <f>IF('statement of marks'!IR73="","",'statement of marks'!IR73)</f>
        <v>89.8</v>
      </c>
      <c r="M72" s="55" t="str">
        <f>IF('statement of marks'!IS73="","",'statement of marks'!IS73)</f>
        <v/>
      </c>
      <c r="N72" s="84" t="str">
        <f>IF('statement of marks'!IL73="","",'statement of marks'!IL73)</f>
        <v xml:space="preserve">    MATHEMATICS</v>
      </c>
      <c r="O72" s="55" t="str">
        <f>IF('result subject-wise'!AR73="","",'result subject-wise'!AR73)</f>
        <v/>
      </c>
      <c r="P72" s="91" t="str">
        <f>IF('result subject-wise'!AS73="","",'result subject-wise'!AS73)</f>
        <v/>
      </c>
      <c r="Q72" s="55" t="str">
        <f>'statement of marks'!IY73</f>
        <v/>
      </c>
      <c r="R72" s="92" t="str">
        <f>IF('statement of marks'!GT73="","",'statement of marks'!GT73)</f>
        <v/>
      </c>
      <c r="U72" s="90" t="str">
        <f>'statement of marks'!G73</f>
        <v>A 065</v>
      </c>
      <c r="V72" s="87" t="str">
        <f t="shared" si="84"/>
        <v/>
      </c>
      <c r="W72" s="87" t="str">
        <f t="shared" si="85"/>
        <v/>
      </c>
      <c r="X72" s="87" t="str">
        <f t="shared" si="86"/>
        <v/>
      </c>
      <c r="Y72" s="87" t="str">
        <f t="shared" si="87"/>
        <v/>
      </c>
      <c r="Z72" s="87" t="str">
        <f t="shared" si="88"/>
        <v/>
      </c>
      <c r="AA72" s="87" t="str">
        <f t="shared" si="89"/>
        <v/>
      </c>
      <c r="AB72" s="87" t="str">
        <f t="shared" si="90"/>
        <v/>
      </c>
      <c r="AC72" s="87" t="str">
        <f t="shared" si="91"/>
        <v/>
      </c>
      <c r="AD72" s="87" t="str">
        <f t="shared" si="92"/>
        <v/>
      </c>
      <c r="AE72" s="87" t="str">
        <f t="shared" si="93"/>
        <v/>
      </c>
      <c r="AF72" s="87" t="str">
        <f t="shared" si="94"/>
        <v/>
      </c>
      <c r="AG72" s="87" t="str">
        <f t="shared" si="95"/>
        <v/>
      </c>
      <c r="AH72" s="93"/>
    </row>
    <row r="73" spans="1:34" ht="16" customHeight="1">
      <c r="A73" s="89" t="str">
        <f>'statement of marks'!A74</f>
        <v/>
      </c>
      <c r="B73" s="55" t="str">
        <f>IF('statement of marks'!D74="","",'statement of marks'!D74)</f>
        <v/>
      </c>
      <c r="C73" s="54">
        <f>IF('statement of marks'!E74="","",'statement of marks'!E74)</f>
        <v>11166</v>
      </c>
      <c r="D73" s="423" t="str">
        <f>IF('statement of marks'!F74="","",'statement of marks'!F74)</f>
        <v/>
      </c>
      <c r="E73" s="77" t="str">
        <f>IF('statement of marks'!G74="","",'statement of marks'!G74)</f>
        <v>A 066</v>
      </c>
      <c r="F73" s="77" t="str">
        <f>IF('statement of marks'!H74="","",'statement of marks'!H74)</f>
        <v>B 066</v>
      </c>
      <c r="G73" s="77" t="str">
        <f>IF('statement of marks'!I74="","",'statement of marks'!I74)</f>
        <v>C 066</v>
      </c>
      <c r="H73" s="55" t="str">
        <f>IF('statement of marks'!B74="","",'statement of marks'!B74)</f>
        <v/>
      </c>
      <c r="I73" s="55" t="str">
        <f>IF('statement of marks'!C74="","",'statement of marks'!C74)</f>
        <v/>
      </c>
      <c r="J73" s="55" t="str">
        <f>IF('statement of marks'!IP74="","",'statement of marks'!IP74)</f>
        <v>SUPPL.</v>
      </c>
      <c r="K73" s="74">
        <f>IF('statement of marks'!IQ74="","",'statement of marks'!IQ74)</f>
        <v>898</v>
      </c>
      <c r="L73" s="84">
        <f>IF('statement of marks'!IR74="","",'statement of marks'!IR74)</f>
        <v>89.8</v>
      </c>
      <c r="M73" s="55" t="str">
        <f>IF('statement of marks'!IS74="","",'statement of marks'!IS74)</f>
        <v/>
      </c>
      <c r="N73" s="84" t="str">
        <f>IF('statement of marks'!IL74="","",'statement of marks'!IL74)</f>
        <v xml:space="preserve">    MATHEMATICS</v>
      </c>
      <c r="O73" s="55" t="str">
        <f>IF('result subject-wise'!AR74="","",'result subject-wise'!AR74)</f>
        <v/>
      </c>
      <c r="P73" s="91" t="str">
        <f>IF('result subject-wise'!AS74="","",'result subject-wise'!AS74)</f>
        <v/>
      </c>
      <c r="Q73" s="55" t="str">
        <f>'statement of marks'!IY74</f>
        <v/>
      </c>
      <c r="R73" s="92" t="str">
        <f>IF('statement of marks'!GT74="","",'statement of marks'!GT74)</f>
        <v/>
      </c>
      <c r="U73" s="90" t="str">
        <f>'statement of marks'!G74</f>
        <v>A 066</v>
      </c>
      <c r="V73" s="87" t="str">
        <f t="shared" si="84"/>
        <v/>
      </c>
      <c r="W73" s="87" t="str">
        <f t="shared" si="85"/>
        <v/>
      </c>
      <c r="X73" s="87" t="str">
        <f t="shared" si="86"/>
        <v/>
      </c>
      <c r="Y73" s="87" t="str">
        <f t="shared" si="87"/>
        <v/>
      </c>
      <c r="Z73" s="87" t="str">
        <f t="shared" si="88"/>
        <v/>
      </c>
      <c r="AA73" s="87" t="str">
        <f t="shared" si="89"/>
        <v/>
      </c>
      <c r="AB73" s="87" t="str">
        <f t="shared" si="90"/>
        <v/>
      </c>
      <c r="AC73" s="87" t="str">
        <f t="shared" si="91"/>
        <v/>
      </c>
      <c r="AD73" s="87" t="str">
        <f t="shared" si="92"/>
        <v/>
      </c>
      <c r="AE73" s="87" t="str">
        <f t="shared" si="93"/>
        <v/>
      </c>
      <c r="AF73" s="87" t="str">
        <f t="shared" si="94"/>
        <v/>
      </c>
      <c r="AG73" s="87" t="str">
        <f t="shared" si="95"/>
        <v/>
      </c>
      <c r="AH73" s="93"/>
    </row>
    <row r="74" spans="1:34" ht="16" customHeight="1">
      <c r="A74" s="89" t="str">
        <f>'statement of marks'!A75</f>
        <v/>
      </c>
      <c r="B74" s="55" t="str">
        <f>IF('statement of marks'!D75="","",'statement of marks'!D75)</f>
        <v/>
      </c>
      <c r="C74" s="54">
        <f>IF('statement of marks'!E75="","",'statement of marks'!E75)</f>
        <v>11167</v>
      </c>
      <c r="D74" s="423" t="str">
        <f>IF('statement of marks'!F75="","",'statement of marks'!F75)</f>
        <v/>
      </c>
      <c r="E74" s="77" t="str">
        <f>IF('statement of marks'!G75="","",'statement of marks'!G75)</f>
        <v>A 067</v>
      </c>
      <c r="F74" s="77" t="str">
        <f>IF('statement of marks'!H75="","",'statement of marks'!H75)</f>
        <v>B 067</v>
      </c>
      <c r="G74" s="77" t="str">
        <f>IF('statement of marks'!I75="","",'statement of marks'!I75)</f>
        <v>C 067</v>
      </c>
      <c r="H74" s="55" t="str">
        <f>IF('statement of marks'!B75="","",'statement of marks'!B75)</f>
        <v/>
      </c>
      <c r="I74" s="55" t="str">
        <f>IF('statement of marks'!C75="","",'statement of marks'!C75)</f>
        <v/>
      </c>
      <c r="J74" s="55" t="str">
        <f>IF('statement of marks'!IP75="","",'statement of marks'!IP75)</f>
        <v>SUPPL.</v>
      </c>
      <c r="K74" s="74">
        <f>IF('statement of marks'!IQ75="","",'statement of marks'!IQ75)</f>
        <v>898</v>
      </c>
      <c r="L74" s="84">
        <f>IF('statement of marks'!IR75="","",'statement of marks'!IR75)</f>
        <v>89.8</v>
      </c>
      <c r="M74" s="55" t="str">
        <f>IF('statement of marks'!IS75="","",'statement of marks'!IS75)</f>
        <v/>
      </c>
      <c r="N74" s="84" t="str">
        <f>IF('statement of marks'!IL75="","",'statement of marks'!IL75)</f>
        <v xml:space="preserve">    MATHEMATICS</v>
      </c>
      <c r="O74" s="55" t="str">
        <f>IF('result subject-wise'!AR75="","",'result subject-wise'!AR75)</f>
        <v/>
      </c>
      <c r="P74" s="91" t="str">
        <f>IF('result subject-wise'!AS75="","",'result subject-wise'!AS75)</f>
        <v/>
      </c>
      <c r="Q74" s="55" t="str">
        <f>'statement of marks'!IY75</f>
        <v/>
      </c>
      <c r="R74" s="92" t="str">
        <f>IF('statement of marks'!GT75="","",'statement of marks'!GT75)</f>
        <v/>
      </c>
      <c r="U74" s="90" t="str">
        <f>'statement of marks'!G75</f>
        <v>A 067</v>
      </c>
      <c r="V74" s="87" t="str">
        <f t="shared" si="84"/>
        <v/>
      </c>
      <c r="W74" s="87" t="str">
        <f t="shared" si="85"/>
        <v/>
      </c>
      <c r="X74" s="87" t="str">
        <f t="shared" si="86"/>
        <v/>
      </c>
      <c r="Y74" s="87" t="str">
        <f t="shared" si="87"/>
        <v/>
      </c>
      <c r="Z74" s="87" t="str">
        <f t="shared" si="88"/>
        <v/>
      </c>
      <c r="AA74" s="87" t="str">
        <f t="shared" si="89"/>
        <v/>
      </c>
      <c r="AB74" s="87" t="str">
        <f t="shared" si="90"/>
        <v/>
      </c>
      <c r="AC74" s="87" t="str">
        <f t="shared" si="91"/>
        <v/>
      </c>
      <c r="AD74" s="87" t="str">
        <f t="shared" si="92"/>
        <v/>
      </c>
      <c r="AE74" s="87" t="str">
        <f t="shared" si="93"/>
        <v/>
      </c>
      <c r="AF74" s="87" t="str">
        <f t="shared" si="94"/>
        <v/>
      </c>
      <c r="AG74" s="87" t="str">
        <f t="shared" si="95"/>
        <v/>
      </c>
      <c r="AH74" s="93"/>
    </row>
    <row r="75" spans="1:34" ht="16" customHeight="1">
      <c r="A75" s="89" t="str">
        <f>'statement of marks'!A76</f>
        <v/>
      </c>
      <c r="B75" s="55" t="str">
        <f>IF('statement of marks'!D76="","",'statement of marks'!D76)</f>
        <v/>
      </c>
      <c r="C75" s="54">
        <f>IF('statement of marks'!E76="","",'statement of marks'!E76)</f>
        <v>11168</v>
      </c>
      <c r="D75" s="423" t="str">
        <f>IF('statement of marks'!F76="","",'statement of marks'!F76)</f>
        <v/>
      </c>
      <c r="E75" s="77" t="str">
        <f>IF('statement of marks'!G76="","",'statement of marks'!G76)</f>
        <v>A 068</v>
      </c>
      <c r="F75" s="77" t="str">
        <f>IF('statement of marks'!H76="","",'statement of marks'!H76)</f>
        <v>B 068</v>
      </c>
      <c r="G75" s="77" t="str">
        <f>IF('statement of marks'!I76="","",'statement of marks'!I76)</f>
        <v>C 068</v>
      </c>
      <c r="H75" s="55" t="str">
        <f>IF('statement of marks'!B76="","",'statement of marks'!B76)</f>
        <v/>
      </c>
      <c r="I75" s="55" t="str">
        <f>IF('statement of marks'!C76="","",'statement of marks'!C76)</f>
        <v/>
      </c>
      <c r="J75" s="55" t="str">
        <f>IF('statement of marks'!IP76="","",'statement of marks'!IP76)</f>
        <v>SUPPL.</v>
      </c>
      <c r="K75" s="74">
        <f>IF('statement of marks'!IQ76="","",'statement of marks'!IQ76)</f>
        <v>898</v>
      </c>
      <c r="L75" s="84">
        <f>IF('statement of marks'!IR76="","",'statement of marks'!IR76)</f>
        <v>89.8</v>
      </c>
      <c r="M75" s="55" t="str">
        <f>IF('statement of marks'!IS76="","",'statement of marks'!IS76)</f>
        <v/>
      </c>
      <c r="N75" s="84" t="str">
        <f>IF('statement of marks'!IL76="","",'statement of marks'!IL76)</f>
        <v xml:space="preserve">    MATHEMATICS</v>
      </c>
      <c r="O75" s="55" t="str">
        <f>IF('result subject-wise'!AR76="","",'result subject-wise'!AR76)</f>
        <v/>
      </c>
      <c r="P75" s="91" t="str">
        <f>IF('result subject-wise'!AS76="","",'result subject-wise'!AS76)</f>
        <v/>
      </c>
      <c r="Q75" s="55" t="str">
        <f>'statement of marks'!IY76</f>
        <v/>
      </c>
      <c r="R75" s="92" t="str">
        <f>IF('statement of marks'!GT76="","",'statement of marks'!GT76)</f>
        <v/>
      </c>
      <c r="U75" s="90" t="str">
        <f>'statement of marks'!G76</f>
        <v>A 068</v>
      </c>
      <c r="V75" s="87" t="str">
        <f t="shared" si="84"/>
        <v/>
      </c>
      <c r="W75" s="87" t="str">
        <f t="shared" si="85"/>
        <v/>
      </c>
      <c r="X75" s="87" t="str">
        <f t="shared" si="86"/>
        <v/>
      </c>
      <c r="Y75" s="87" t="str">
        <f t="shared" si="87"/>
        <v/>
      </c>
      <c r="Z75" s="87" t="str">
        <f t="shared" si="88"/>
        <v/>
      </c>
      <c r="AA75" s="87" t="str">
        <f t="shared" si="89"/>
        <v/>
      </c>
      <c r="AB75" s="87" t="str">
        <f t="shared" si="90"/>
        <v/>
      </c>
      <c r="AC75" s="87" t="str">
        <f t="shared" si="91"/>
        <v/>
      </c>
      <c r="AD75" s="87" t="str">
        <f t="shared" si="92"/>
        <v/>
      </c>
      <c r="AE75" s="87" t="str">
        <f t="shared" si="93"/>
        <v/>
      </c>
      <c r="AF75" s="87" t="str">
        <f t="shared" si="94"/>
        <v/>
      </c>
      <c r="AG75" s="87" t="str">
        <f t="shared" si="95"/>
        <v/>
      </c>
      <c r="AH75" s="93"/>
    </row>
    <row r="76" spans="1:34" ht="16" customHeight="1">
      <c r="A76" s="89" t="str">
        <f>'statement of marks'!A77</f>
        <v/>
      </c>
      <c r="B76" s="55" t="str">
        <f>IF('statement of marks'!D77="","",'statement of marks'!D77)</f>
        <v/>
      </c>
      <c r="C76" s="54">
        <f>IF('statement of marks'!E77="","",'statement of marks'!E77)</f>
        <v>11169</v>
      </c>
      <c r="D76" s="423" t="str">
        <f>IF('statement of marks'!F77="","",'statement of marks'!F77)</f>
        <v/>
      </c>
      <c r="E76" s="77" t="str">
        <f>IF('statement of marks'!G77="","",'statement of marks'!G77)</f>
        <v>A 069</v>
      </c>
      <c r="F76" s="77" t="str">
        <f>IF('statement of marks'!H77="","",'statement of marks'!H77)</f>
        <v>B 069</v>
      </c>
      <c r="G76" s="77" t="str">
        <f>IF('statement of marks'!I77="","",'statement of marks'!I77)</f>
        <v>C 069</v>
      </c>
      <c r="H76" s="55" t="str">
        <f>IF('statement of marks'!B77="","",'statement of marks'!B77)</f>
        <v/>
      </c>
      <c r="I76" s="55" t="str">
        <f>IF('statement of marks'!C77="","",'statement of marks'!C77)</f>
        <v/>
      </c>
      <c r="J76" s="55" t="str">
        <f>IF('statement of marks'!IP77="","",'statement of marks'!IP77)</f>
        <v>SUPPL.</v>
      </c>
      <c r="K76" s="74">
        <f>IF('statement of marks'!IQ77="","",'statement of marks'!IQ77)</f>
        <v>898</v>
      </c>
      <c r="L76" s="84">
        <f>IF('statement of marks'!IR77="","",'statement of marks'!IR77)</f>
        <v>89.8</v>
      </c>
      <c r="M76" s="55" t="str">
        <f>IF('statement of marks'!IS77="","",'statement of marks'!IS77)</f>
        <v/>
      </c>
      <c r="N76" s="84" t="str">
        <f>IF('statement of marks'!IL77="","",'statement of marks'!IL77)</f>
        <v xml:space="preserve">    MATHEMATICS</v>
      </c>
      <c r="O76" s="55" t="str">
        <f>IF('result subject-wise'!AR77="","",'result subject-wise'!AR77)</f>
        <v/>
      </c>
      <c r="P76" s="91" t="str">
        <f>IF('result subject-wise'!AS77="","",'result subject-wise'!AS77)</f>
        <v/>
      </c>
      <c r="Q76" s="55" t="str">
        <f>'statement of marks'!IY77</f>
        <v/>
      </c>
      <c r="R76" s="92" t="str">
        <f>IF('statement of marks'!GT77="","",'statement of marks'!GT77)</f>
        <v/>
      </c>
      <c r="U76" s="90" t="str">
        <f>'statement of marks'!G77</f>
        <v>A 069</v>
      </c>
      <c r="V76" s="87" t="str">
        <f t="shared" si="84"/>
        <v/>
      </c>
      <c r="W76" s="87" t="str">
        <f t="shared" si="85"/>
        <v/>
      </c>
      <c r="X76" s="87" t="str">
        <f t="shared" si="86"/>
        <v/>
      </c>
      <c r="Y76" s="87" t="str">
        <f t="shared" si="87"/>
        <v/>
      </c>
      <c r="Z76" s="87" t="str">
        <f t="shared" si="88"/>
        <v/>
      </c>
      <c r="AA76" s="87" t="str">
        <f t="shared" si="89"/>
        <v/>
      </c>
      <c r="AB76" s="87" t="str">
        <f t="shared" si="90"/>
        <v/>
      </c>
      <c r="AC76" s="87" t="str">
        <f t="shared" si="91"/>
        <v/>
      </c>
      <c r="AD76" s="87" t="str">
        <f t="shared" si="92"/>
        <v/>
      </c>
      <c r="AE76" s="87" t="str">
        <f t="shared" si="93"/>
        <v/>
      </c>
      <c r="AF76" s="87" t="str">
        <f t="shared" si="94"/>
        <v/>
      </c>
      <c r="AG76" s="87" t="str">
        <f t="shared" si="95"/>
        <v/>
      </c>
      <c r="AH76" s="93"/>
    </row>
    <row r="77" spans="1:34" ht="16" customHeight="1">
      <c r="A77" s="89" t="str">
        <f>'statement of marks'!A78</f>
        <v/>
      </c>
      <c r="B77" s="55" t="str">
        <f>IF('statement of marks'!D78="","",'statement of marks'!D78)</f>
        <v/>
      </c>
      <c r="C77" s="54">
        <f>IF('statement of marks'!E78="","",'statement of marks'!E78)</f>
        <v>11170</v>
      </c>
      <c r="D77" s="423" t="str">
        <f>IF('statement of marks'!F78="","",'statement of marks'!F78)</f>
        <v/>
      </c>
      <c r="E77" s="77" t="str">
        <f>IF('statement of marks'!G78="","",'statement of marks'!G78)</f>
        <v>A 070</v>
      </c>
      <c r="F77" s="77" t="str">
        <f>IF('statement of marks'!H78="","",'statement of marks'!H78)</f>
        <v>B 070</v>
      </c>
      <c r="G77" s="77" t="str">
        <f>IF('statement of marks'!I78="","",'statement of marks'!I78)</f>
        <v>C 070</v>
      </c>
      <c r="H77" s="55" t="str">
        <f>IF('statement of marks'!B78="","",'statement of marks'!B78)</f>
        <v/>
      </c>
      <c r="I77" s="55" t="str">
        <f>IF('statement of marks'!C78="","",'statement of marks'!C78)</f>
        <v/>
      </c>
      <c r="J77" s="55" t="str">
        <f>IF('statement of marks'!IP78="","",'statement of marks'!IP78)</f>
        <v>SUPPL.</v>
      </c>
      <c r="K77" s="74">
        <f>IF('statement of marks'!IQ78="","",'statement of marks'!IQ78)</f>
        <v>898</v>
      </c>
      <c r="L77" s="84">
        <f>IF('statement of marks'!IR78="","",'statement of marks'!IR78)</f>
        <v>89.8</v>
      </c>
      <c r="M77" s="55" t="str">
        <f>IF('statement of marks'!IS78="","",'statement of marks'!IS78)</f>
        <v/>
      </c>
      <c r="N77" s="84" t="str">
        <f>IF('statement of marks'!IL78="","",'statement of marks'!IL78)</f>
        <v xml:space="preserve">    MATHEMATICS</v>
      </c>
      <c r="O77" s="55" t="str">
        <f>IF('result subject-wise'!AR78="","",'result subject-wise'!AR78)</f>
        <v/>
      </c>
      <c r="P77" s="91" t="str">
        <f>IF('result subject-wise'!AS78="","",'result subject-wise'!AS78)</f>
        <v/>
      </c>
      <c r="Q77" s="55" t="str">
        <f>'statement of marks'!IY78</f>
        <v/>
      </c>
      <c r="R77" s="92" t="str">
        <f>IF('statement of marks'!GT78="","",'statement of marks'!GT78)</f>
        <v/>
      </c>
      <c r="U77" s="90" t="str">
        <f>'statement of marks'!G78</f>
        <v>A 070</v>
      </c>
      <c r="V77" s="87" t="str">
        <f t="shared" si="84"/>
        <v/>
      </c>
      <c r="W77" s="87" t="str">
        <f t="shared" si="85"/>
        <v/>
      </c>
      <c r="X77" s="87" t="str">
        <f t="shared" si="86"/>
        <v/>
      </c>
      <c r="Y77" s="87" t="str">
        <f t="shared" si="87"/>
        <v/>
      </c>
      <c r="Z77" s="87" t="str">
        <f t="shared" si="88"/>
        <v/>
      </c>
      <c r="AA77" s="87" t="str">
        <f t="shared" si="89"/>
        <v/>
      </c>
      <c r="AB77" s="87" t="str">
        <f t="shared" si="90"/>
        <v/>
      </c>
      <c r="AC77" s="87" t="str">
        <f t="shared" si="91"/>
        <v/>
      </c>
      <c r="AD77" s="87" t="str">
        <f t="shared" si="92"/>
        <v/>
      </c>
      <c r="AE77" s="87" t="str">
        <f t="shared" si="93"/>
        <v/>
      </c>
      <c r="AF77" s="87" t="str">
        <f t="shared" si="94"/>
        <v/>
      </c>
      <c r="AG77" s="87" t="str">
        <f t="shared" si="95"/>
        <v/>
      </c>
      <c r="AH77" s="93"/>
    </row>
    <row r="78" spans="1:34" ht="16" customHeight="1">
      <c r="A78" s="89" t="str">
        <f>'statement of marks'!A79</f>
        <v/>
      </c>
      <c r="B78" s="55" t="str">
        <f>IF('statement of marks'!D79="","",'statement of marks'!D79)</f>
        <v/>
      </c>
      <c r="C78" s="54">
        <f>IF('statement of marks'!E79="","",'statement of marks'!E79)</f>
        <v>11171</v>
      </c>
      <c r="D78" s="423" t="str">
        <f>IF('statement of marks'!F79="","",'statement of marks'!F79)</f>
        <v/>
      </c>
      <c r="E78" s="77" t="str">
        <f>IF('statement of marks'!G79="","",'statement of marks'!G79)</f>
        <v>A 071</v>
      </c>
      <c r="F78" s="77" t="str">
        <f>IF('statement of marks'!H79="","",'statement of marks'!H79)</f>
        <v>B 071</v>
      </c>
      <c r="G78" s="77" t="str">
        <f>IF('statement of marks'!I79="","",'statement of marks'!I79)</f>
        <v>C 071</v>
      </c>
      <c r="H78" s="55" t="str">
        <f>IF('statement of marks'!B79="","",'statement of marks'!B79)</f>
        <v/>
      </c>
      <c r="I78" s="55" t="str">
        <f>IF('statement of marks'!C79="","",'statement of marks'!C79)</f>
        <v/>
      </c>
      <c r="J78" s="55" t="str">
        <f>IF('statement of marks'!IP79="","",'statement of marks'!IP79)</f>
        <v>SUPPL.</v>
      </c>
      <c r="K78" s="74">
        <f>IF('statement of marks'!IQ79="","",'statement of marks'!IQ79)</f>
        <v>898</v>
      </c>
      <c r="L78" s="84">
        <f>IF('statement of marks'!IR79="","",'statement of marks'!IR79)</f>
        <v>89.8</v>
      </c>
      <c r="M78" s="55" t="str">
        <f>IF('statement of marks'!IS79="","",'statement of marks'!IS79)</f>
        <v/>
      </c>
      <c r="N78" s="84" t="str">
        <f>IF('statement of marks'!IL79="","",'statement of marks'!IL79)</f>
        <v xml:space="preserve">    MATHEMATICS</v>
      </c>
      <c r="O78" s="55" t="str">
        <f>IF('result subject-wise'!AR79="","",'result subject-wise'!AR79)</f>
        <v/>
      </c>
      <c r="P78" s="91" t="str">
        <f>IF('result subject-wise'!AS79="","",'result subject-wise'!AS79)</f>
        <v/>
      </c>
      <c r="Q78" s="55" t="str">
        <f>'statement of marks'!IY79</f>
        <v/>
      </c>
      <c r="R78" s="92" t="str">
        <f>IF('statement of marks'!GT79="","",'statement of marks'!GT79)</f>
        <v/>
      </c>
      <c r="U78" s="90" t="str">
        <f>'statement of marks'!G79</f>
        <v>A 071</v>
      </c>
      <c r="V78" s="87" t="str">
        <f>IF(AND(H78="SC",I78="B"),Q78,"")</f>
        <v/>
      </c>
      <c r="W78" s="87" t="str">
        <f>IF(AND(H78="SC",I78="G"),Q78,"")</f>
        <v/>
      </c>
      <c r="X78" s="87" t="str">
        <f>IF(AND(H78="ST",I78="B"),Q78,"")</f>
        <v/>
      </c>
      <c r="Y78" s="87" t="str">
        <f>IF(AND(H78="ST",I78="G"),Q78,"")</f>
        <v/>
      </c>
      <c r="Z78" s="87" t="str">
        <f>IF(AND(H78="OBC",I78="B"),Q78,"")</f>
        <v/>
      </c>
      <c r="AA78" s="87" t="str">
        <f>IF(AND(H78="OBC",I78="G"),Q78,"")</f>
        <v/>
      </c>
      <c r="AB78" s="87" t="str">
        <f>IF(AND(H78="GEN",I78="B"),Q78,"")</f>
        <v/>
      </c>
      <c r="AC78" s="87" t="str">
        <f>IF(AND(H78="GEN",I78="G"),Q78,"")</f>
        <v/>
      </c>
      <c r="AD78" s="87" t="str">
        <f>IF(AND(H78="MIN",I78="B"),Q78,"")</f>
        <v/>
      </c>
      <c r="AE78" s="87" t="str">
        <f>IF(AND(H78="MIN",I78="G"),Q78,"")</f>
        <v/>
      </c>
      <c r="AF78" s="87" t="str">
        <f>IF(AND(H78="SBC",I78="B"),Q78,"")</f>
        <v/>
      </c>
      <c r="AG78" s="87" t="str">
        <f>IF(AND(H78="SBC",I78="G"),Q78,"")</f>
        <v/>
      </c>
      <c r="AH78" s="93"/>
    </row>
    <row r="79" spans="1:34" ht="16" customHeight="1">
      <c r="A79" s="89" t="str">
        <f>'statement of marks'!A80</f>
        <v/>
      </c>
      <c r="B79" s="55" t="str">
        <f>IF('statement of marks'!D80="","",'statement of marks'!D80)</f>
        <v/>
      </c>
      <c r="C79" s="54">
        <f>IF('statement of marks'!E80="","",'statement of marks'!E80)</f>
        <v>11172</v>
      </c>
      <c r="D79" s="423" t="str">
        <f>IF('statement of marks'!F80="","",'statement of marks'!F80)</f>
        <v/>
      </c>
      <c r="E79" s="77" t="str">
        <f>IF('statement of marks'!G80="","",'statement of marks'!G80)</f>
        <v>A 072</v>
      </c>
      <c r="F79" s="77" t="str">
        <f>IF('statement of marks'!H80="","",'statement of marks'!H80)</f>
        <v>B 072</v>
      </c>
      <c r="G79" s="77" t="str">
        <f>IF('statement of marks'!I80="","",'statement of marks'!I80)</f>
        <v>C 072</v>
      </c>
      <c r="H79" s="55" t="str">
        <f>IF('statement of marks'!B80="","",'statement of marks'!B80)</f>
        <v/>
      </c>
      <c r="I79" s="55" t="str">
        <f>IF('statement of marks'!C80="","",'statement of marks'!C80)</f>
        <v/>
      </c>
      <c r="J79" s="55" t="str">
        <f>IF('statement of marks'!IP80="","",'statement of marks'!IP80)</f>
        <v>SUPPL.</v>
      </c>
      <c r="K79" s="74">
        <f>IF('statement of marks'!IQ80="","",'statement of marks'!IQ80)</f>
        <v>898</v>
      </c>
      <c r="L79" s="84">
        <f>IF('statement of marks'!IR80="","",'statement of marks'!IR80)</f>
        <v>89.8</v>
      </c>
      <c r="M79" s="55" t="str">
        <f>IF('statement of marks'!IS80="","",'statement of marks'!IS80)</f>
        <v/>
      </c>
      <c r="N79" s="84" t="str">
        <f>IF('statement of marks'!IL80="","",'statement of marks'!IL80)</f>
        <v xml:space="preserve">    MATHEMATICS</v>
      </c>
      <c r="O79" s="55" t="str">
        <f>IF('result subject-wise'!AR80="","",'result subject-wise'!AR80)</f>
        <v/>
      </c>
      <c r="P79" s="91" t="str">
        <f>IF('result subject-wise'!AS80="","",'result subject-wise'!AS80)</f>
        <v/>
      </c>
      <c r="Q79" s="55" t="str">
        <f>'statement of marks'!IY80</f>
        <v/>
      </c>
      <c r="R79" s="92" t="str">
        <f>IF('statement of marks'!GT80="","",'statement of marks'!GT80)</f>
        <v/>
      </c>
      <c r="U79" s="90" t="str">
        <f>'statement of marks'!G80</f>
        <v>A 072</v>
      </c>
      <c r="V79" s="87" t="str">
        <f t="shared" ref="V79:V92" si="96">IF(AND(H79="SC",I79="B"),Q79,"")</f>
        <v/>
      </c>
      <c r="W79" s="87" t="str">
        <f t="shared" ref="W79:W92" si="97">IF(AND(H79="SC",I79="G"),Q79,"")</f>
        <v/>
      </c>
      <c r="X79" s="87" t="str">
        <f t="shared" ref="X79:X92" si="98">IF(AND(H79="ST",I79="B"),Q79,"")</f>
        <v/>
      </c>
      <c r="Y79" s="87" t="str">
        <f t="shared" ref="Y79:Y92" si="99">IF(AND(H79="ST",I79="G"),Q79,"")</f>
        <v/>
      </c>
      <c r="Z79" s="87" t="str">
        <f t="shared" ref="Z79:Z92" si="100">IF(AND(H79="OBC",I79="B"),Q79,"")</f>
        <v/>
      </c>
      <c r="AA79" s="87" t="str">
        <f t="shared" ref="AA79:AA92" si="101">IF(AND(H79="OBC",I79="G"),Q79,"")</f>
        <v/>
      </c>
      <c r="AB79" s="87" t="str">
        <f t="shared" ref="AB79:AB92" si="102">IF(AND(H79="GEN",I79="B"),Q79,"")</f>
        <v/>
      </c>
      <c r="AC79" s="87" t="str">
        <f t="shared" ref="AC79:AC92" si="103">IF(AND(H79="GEN",I79="G"),Q79,"")</f>
        <v/>
      </c>
      <c r="AD79" s="87" t="str">
        <f t="shared" ref="AD79:AD92" si="104">IF(AND(H79="MIN",I79="B"),Q79,"")</f>
        <v/>
      </c>
      <c r="AE79" s="87" t="str">
        <f t="shared" ref="AE79:AE92" si="105">IF(AND(H79="MIN",I79="G"),Q79,"")</f>
        <v/>
      </c>
      <c r="AF79" s="87" t="str">
        <f t="shared" ref="AF79:AF92" si="106">IF(AND(H79="SBC",I79="B"),Q79,"")</f>
        <v/>
      </c>
      <c r="AG79" s="87" t="str">
        <f t="shared" ref="AG79:AG92" si="107">IF(AND(H79="SBC",I79="G"),Q79,"")</f>
        <v/>
      </c>
      <c r="AH79" s="93"/>
    </row>
    <row r="80" spans="1:34" ht="16" customHeight="1">
      <c r="A80" s="89" t="str">
        <f>'statement of marks'!A81</f>
        <v/>
      </c>
      <c r="B80" s="55" t="str">
        <f>IF('statement of marks'!D81="","",'statement of marks'!D81)</f>
        <v/>
      </c>
      <c r="C80" s="54">
        <f>IF('statement of marks'!E81="","",'statement of marks'!E81)</f>
        <v>11173</v>
      </c>
      <c r="D80" s="423" t="str">
        <f>IF('statement of marks'!F81="","",'statement of marks'!F81)</f>
        <v/>
      </c>
      <c r="E80" s="77" t="str">
        <f>IF('statement of marks'!G81="","",'statement of marks'!G81)</f>
        <v>A 073</v>
      </c>
      <c r="F80" s="77" t="str">
        <f>IF('statement of marks'!H81="","",'statement of marks'!H81)</f>
        <v>B 073</v>
      </c>
      <c r="G80" s="77" t="str">
        <f>IF('statement of marks'!I81="","",'statement of marks'!I81)</f>
        <v>C 073</v>
      </c>
      <c r="H80" s="55" t="str">
        <f>IF('statement of marks'!B81="","",'statement of marks'!B81)</f>
        <v/>
      </c>
      <c r="I80" s="55" t="str">
        <f>IF('statement of marks'!C81="","",'statement of marks'!C81)</f>
        <v/>
      </c>
      <c r="J80" s="55" t="str">
        <f>IF('statement of marks'!IP81="","",'statement of marks'!IP81)</f>
        <v>SUPPL.</v>
      </c>
      <c r="K80" s="74">
        <f>IF('statement of marks'!IQ81="","",'statement of marks'!IQ81)</f>
        <v>898</v>
      </c>
      <c r="L80" s="84">
        <f>IF('statement of marks'!IR81="","",'statement of marks'!IR81)</f>
        <v>89.8</v>
      </c>
      <c r="M80" s="55" t="str">
        <f>IF('statement of marks'!IS81="","",'statement of marks'!IS81)</f>
        <v/>
      </c>
      <c r="N80" s="84" t="str">
        <f>IF('statement of marks'!IL81="","",'statement of marks'!IL81)</f>
        <v xml:space="preserve">    MATHEMATICS</v>
      </c>
      <c r="O80" s="55" t="str">
        <f>IF('result subject-wise'!AR81="","",'result subject-wise'!AR81)</f>
        <v/>
      </c>
      <c r="P80" s="91" t="str">
        <f>IF('result subject-wise'!AS81="","",'result subject-wise'!AS81)</f>
        <v/>
      </c>
      <c r="Q80" s="55" t="str">
        <f>'statement of marks'!IY81</f>
        <v/>
      </c>
      <c r="R80" s="92" t="str">
        <f>IF('statement of marks'!GT81="","",'statement of marks'!GT81)</f>
        <v/>
      </c>
      <c r="U80" s="90" t="str">
        <f>'statement of marks'!G81</f>
        <v>A 073</v>
      </c>
      <c r="V80" s="87" t="str">
        <f t="shared" si="96"/>
        <v/>
      </c>
      <c r="W80" s="87" t="str">
        <f t="shared" si="97"/>
        <v/>
      </c>
      <c r="X80" s="87" t="str">
        <f t="shared" si="98"/>
        <v/>
      </c>
      <c r="Y80" s="87" t="str">
        <f t="shared" si="99"/>
        <v/>
      </c>
      <c r="Z80" s="87" t="str">
        <f t="shared" si="100"/>
        <v/>
      </c>
      <c r="AA80" s="87" t="str">
        <f t="shared" si="101"/>
        <v/>
      </c>
      <c r="AB80" s="87" t="str">
        <f t="shared" si="102"/>
        <v/>
      </c>
      <c r="AC80" s="87" t="str">
        <f t="shared" si="103"/>
        <v/>
      </c>
      <c r="AD80" s="87" t="str">
        <f t="shared" si="104"/>
        <v/>
      </c>
      <c r="AE80" s="87" t="str">
        <f t="shared" si="105"/>
        <v/>
      </c>
      <c r="AF80" s="87" t="str">
        <f t="shared" si="106"/>
        <v/>
      </c>
      <c r="AG80" s="87" t="str">
        <f t="shared" si="107"/>
        <v/>
      </c>
      <c r="AH80" s="93"/>
    </row>
    <row r="81" spans="1:34" ht="16" customHeight="1">
      <c r="A81" s="89" t="str">
        <f>'statement of marks'!A82</f>
        <v/>
      </c>
      <c r="B81" s="55" t="str">
        <f>IF('statement of marks'!D82="","",'statement of marks'!D82)</f>
        <v/>
      </c>
      <c r="C81" s="54">
        <f>IF('statement of marks'!E82="","",'statement of marks'!E82)</f>
        <v>11174</v>
      </c>
      <c r="D81" s="423" t="str">
        <f>IF('statement of marks'!F82="","",'statement of marks'!F82)</f>
        <v/>
      </c>
      <c r="E81" s="77" t="str">
        <f>IF('statement of marks'!G82="","",'statement of marks'!G82)</f>
        <v>A 074</v>
      </c>
      <c r="F81" s="77" t="str">
        <f>IF('statement of marks'!H82="","",'statement of marks'!H82)</f>
        <v>B 074</v>
      </c>
      <c r="G81" s="77" t="str">
        <f>IF('statement of marks'!I82="","",'statement of marks'!I82)</f>
        <v>C 074</v>
      </c>
      <c r="H81" s="55" t="str">
        <f>IF('statement of marks'!B82="","",'statement of marks'!B82)</f>
        <v/>
      </c>
      <c r="I81" s="55" t="str">
        <f>IF('statement of marks'!C82="","",'statement of marks'!C82)</f>
        <v/>
      </c>
      <c r="J81" s="55" t="str">
        <f>IF('statement of marks'!IP82="","",'statement of marks'!IP82)</f>
        <v>SUPPL.</v>
      </c>
      <c r="K81" s="74">
        <f>IF('statement of marks'!IQ82="","",'statement of marks'!IQ82)</f>
        <v>898</v>
      </c>
      <c r="L81" s="84">
        <f>IF('statement of marks'!IR82="","",'statement of marks'!IR82)</f>
        <v>89.8</v>
      </c>
      <c r="M81" s="55" t="str">
        <f>IF('statement of marks'!IS82="","",'statement of marks'!IS82)</f>
        <v/>
      </c>
      <c r="N81" s="84" t="str">
        <f>IF('statement of marks'!IL82="","",'statement of marks'!IL82)</f>
        <v xml:space="preserve">    MATHEMATICS</v>
      </c>
      <c r="O81" s="55" t="str">
        <f>IF('result subject-wise'!AR82="","",'result subject-wise'!AR82)</f>
        <v/>
      </c>
      <c r="P81" s="91" t="str">
        <f>IF('result subject-wise'!AS82="","",'result subject-wise'!AS82)</f>
        <v/>
      </c>
      <c r="Q81" s="55" t="str">
        <f>'statement of marks'!IY82</f>
        <v/>
      </c>
      <c r="R81" s="92" t="str">
        <f>IF('statement of marks'!GT82="","",'statement of marks'!GT82)</f>
        <v/>
      </c>
      <c r="U81" s="90" t="str">
        <f>'statement of marks'!G82</f>
        <v>A 074</v>
      </c>
      <c r="V81" s="87" t="str">
        <f t="shared" si="96"/>
        <v/>
      </c>
      <c r="W81" s="87" t="str">
        <f t="shared" si="97"/>
        <v/>
      </c>
      <c r="X81" s="87" t="str">
        <f t="shared" si="98"/>
        <v/>
      </c>
      <c r="Y81" s="87" t="str">
        <f t="shared" si="99"/>
        <v/>
      </c>
      <c r="Z81" s="87" t="str">
        <f t="shared" si="100"/>
        <v/>
      </c>
      <c r="AA81" s="87" t="str">
        <f t="shared" si="101"/>
        <v/>
      </c>
      <c r="AB81" s="87" t="str">
        <f t="shared" si="102"/>
        <v/>
      </c>
      <c r="AC81" s="87" t="str">
        <f t="shared" si="103"/>
        <v/>
      </c>
      <c r="AD81" s="87" t="str">
        <f t="shared" si="104"/>
        <v/>
      </c>
      <c r="AE81" s="87" t="str">
        <f t="shared" si="105"/>
        <v/>
      </c>
      <c r="AF81" s="87" t="str">
        <f t="shared" si="106"/>
        <v/>
      </c>
      <c r="AG81" s="87" t="str">
        <f t="shared" si="107"/>
        <v/>
      </c>
      <c r="AH81" s="93"/>
    </row>
    <row r="82" spans="1:34" ht="16" customHeight="1">
      <c r="A82" s="89" t="str">
        <f>'statement of marks'!A83</f>
        <v/>
      </c>
      <c r="B82" s="55" t="str">
        <f>IF('statement of marks'!D83="","",'statement of marks'!D83)</f>
        <v/>
      </c>
      <c r="C82" s="54">
        <f>IF('statement of marks'!E83="","",'statement of marks'!E83)</f>
        <v>11175</v>
      </c>
      <c r="D82" s="423" t="str">
        <f>IF('statement of marks'!F83="","",'statement of marks'!F83)</f>
        <v/>
      </c>
      <c r="E82" s="77" t="str">
        <f>IF('statement of marks'!G83="","",'statement of marks'!G83)</f>
        <v>A 075</v>
      </c>
      <c r="F82" s="77" t="str">
        <f>IF('statement of marks'!H83="","",'statement of marks'!H83)</f>
        <v>B 075</v>
      </c>
      <c r="G82" s="77" t="str">
        <f>IF('statement of marks'!I83="","",'statement of marks'!I83)</f>
        <v>C 075</v>
      </c>
      <c r="H82" s="55" t="str">
        <f>IF('statement of marks'!B83="","",'statement of marks'!B83)</f>
        <v/>
      </c>
      <c r="I82" s="55" t="str">
        <f>IF('statement of marks'!C83="","",'statement of marks'!C83)</f>
        <v/>
      </c>
      <c r="J82" s="55" t="str">
        <f>IF('statement of marks'!IP83="","",'statement of marks'!IP83)</f>
        <v>SUPPL.</v>
      </c>
      <c r="K82" s="74">
        <f>IF('statement of marks'!IQ83="","",'statement of marks'!IQ83)</f>
        <v>898</v>
      </c>
      <c r="L82" s="84">
        <f>IF('statement of marks'!IR83="","",'statement of marks'!IR83)</f>
        <v>89.8</v>
      </c>
      <c r="M82" s="55" t="str">
        <f>IF('statement of marks'!IS83="","",'statement of marks'!IS83)</f>
        <v/>
      </c>
      <c r="N82" s="84" t="str">
        <f>IF('statement of marks'!IL83="","",'statement of marks'!IL83)</f>
        <v xml:space="preserve">    MATHEMATICS</v>
      </c>
      <c r="O82" s="55" t="str">
        <f>IF('result subject-wise'!AR83="","",'result subject-wise'!AR83)</f>
        <v/>
      </c>
      <c r="P82" s="91" t="str">
        <f>IF('result subject-wise'!AS83="","",'result subject-wise'!AS83)</f>
        <v/>
      </c>
      <c r="Q82" s="55" t="str">
        <f>'statement of marks'!IY83</f>
        <v/>
      </c>
      <c r="R82" s="92" t="str">
        <f>IF('statement of marks'!GT83="","",'statement of marks'!GT83)</f>
        <v/>
      </c>
      <c r="U82" s="90" t="str">
        <f>'statement of marks'!G83</f>
        <v>A 075</v>
      </c>
      <c r="V82" s="87" t="str">
        <f t="shared" si="96"/>
        <v/>
      </c>
      <c r="W82" s="87" t="str">
        <f t="shared" si="97"/>
        <v/>
      </c>
      <c r="X82" s="87" t="str">
        <f t="shared" si="98"/>
        <v/>
      </c>
      <c r="Y82" s="87" t="str">
        <f t="shared" si="99"/>
        <v/>
      </c>
      <c r="Z82" s="87" t="str">
        <f t="shared" si="100"/>
        <v/>
      </c>
      <c r="AA82" s="87" t="str">
        <f t="shared" si="101"/>
        <v/>
      </c>
      <c r="AB82" s="87" t="str">
        <f t="shared" si="102"/>
        <v/>
      </c>
      <c r="AC82" s="87" t="str">
        <f t="shared" si="103"/>
        <v/>
      </c>
      <c r="AD82" s="87" t="str">
        <f t="shared" si="104"/>
        <v/>
      </c>
      <c r="AE82" s="87" t="str">
        <f t="shared" si="105"/>
        <v/>
      </c>
      <c r="AF82" s="87" t="str">
        <f t="shared" si="106"/>
        <v/>
      </c>
      <c r="AG82" s="87" t="str">
        <f t="shared" si="107"/>
        <v/>
      </c>
      <c r="AH82" s="93"/>
    </row>
    <row r="83" spans="1:34" ht="16" customHeight="1">
      <c r="A83" s="89" t="str">
        <f>'statement of marks'!A84</f>
        <v/>
      </c>
      <c r="B83" s="55" t="str">
        <f>IF('statement of marks'!D84="","",'statement of marks'!D84)</f>
        <v/>
      </c>
      <c r="C83" s="54">
        <f>IF('statement of marks'!E84="","",'statement of marks'!E84)</f>
        <v>11176</v>
      </c>
      <c r="D83" s="423" t="str">
        <f>IF('statement of marks'!F84="","",'statement of marks'!F84)</f>
        <v/>
      </c>
      <c r="E83" s="77" t="str">
        <f>IF('statement of marks'!G84="","",'statement of marks'!G84)</f>
        <v>A 076</v>
      </c>
      <c r="F83" s="77" t="str">
        <f>IF('statement of marks'!H84="","",'statement of marks'!H84)</f>
        <v>B 076</v>
      </c>
      <c r="G83" s="77" t="str">
        <f>IF('statement of marks'!I84="","",'statement of marks'!I84)</f>
        <v>C 076</v>
      </c>
      <c r="H83" s="55" t="str">
        <f>IF('statement of marks'!B84="","",'statement of marks'!B84)</f>
        <v/>
      </c>
      <c r="I83" s="55" t="str">
        <f>IF('statement of marks'!C84="","",'statement of marks'!C84)</f>
        <v/>
      </c>
      <c r="J83" s="55" t="str">
        <f>IF('statement of marks'!IP84="","",'statement of marks'!IP84)</f>
        <v>SUPPL.</v>
      </c>
      <c r="K83" s="74">
        <f>IF('statement of marks'!IQ84="","",'statement of marks'!IQ84)</f>
        <v>898</v>
      </c>
      <c r="L83" s="84">
        <f>IF('statement of marks'!IR84="","",'statement of marks'!IR84)</f>
        <v>89.8</v>
      </c>
      <c r="M83" s="55" t="str">
        <f>IF('statement of marks'!IS84="","",'statement of marks'!IS84)</f>
        <v/>
      </c>
      <c r="N83" s="84" t="str">
        <f>IF('statement of marks'!IL84="","",'statement of marks'!IL84)</f>
        <v xml:space="preserve">    MATHEMATICS</v>
      </c>
      <c r="O83" s="55" t="str">
        <f>IF('result subject-wise'!AR84="","",'result subject-wise'!AR84)</f>
        <v/>
      </c>
      <c r="P83" s="91" t="str">
        <f>IF('result subject-wise'!AS84="","",'result subject-wise'!AS84)</f>
        <v/>
      </c>
      <c r="Q83" s="55" t="str">
        <f>'statement of marks'!IY84</f>
        <v/>
      </c>
      <c r="R83" s="92">
        <f>IF('statement of marks'!GT84="","",'statement of marks'!GT84)</f>
        <v>362</v>
      </c>
      <c r="U83" s="90" t="str">
        <f>'statement of marks'!G84</f>
        <v>A 076</v>
      </c>
      <c r="V83" s="87" t="str">
        <f t="shared" si="96"/>
        <v/>
      </c>
      <c r="W83" s="87" t="str">
        <f t="shared" si="97"/>
        <v/>
      </c>
      <c r="X83" s="87" t="str">
        <f t="shared" si="98"/>
        <v/>
      </c>
      <c r="Y83" s="87" t="str">
        <f t="shared" si="99"/>
        <v/>
      </c>
      <c r="Z83" s="87" t="str">
        <f t="shared" si="100"/>
        <v/>
      </c>
      <c r="AA83" s="87" t="str">
        <f t="shared" si="101"/>
        <v/>
      </c>
      <c r="AB83" s="87" t="str">
        <f t="shared" si="102"/>
        <v/>
      </c>
      <c r="AC83" s="87" t="str">
        <f t="shared" si="103"/>
        <v/>
      </c>
      <c r="AD83" s="87" t="str">
        <f t="shared" si="104"/>
        <v/>
      </c>
      <c r="AE83" s="87" t="str">
        <f t="shared" si="105"/>
        <v/>
      </c>
      <c r="AF83" s="87" t="str">
        <f t="shared" si="106"/>
        <v/>
      </c>
      <c r="AG83" s="87" t="str">
        <f t="shared" si="107"/>
        <v/>
      </c>
      <c r="AH83" s="93"/>
    </row>
    <row r="84" spans="1:34" ht="16" customHeight="1">
      <c r="A84" s="89" t="str">
        <f>'statement of marks'!A85</f>
        <v/>
      </c>
      <c r="B84" s="55" t="str">
        <f>IF('statement of marks'!D85="","",'statement of marks'!D85)</f>
        <v/>
      </c>
      <c r="C84" s="54">
        <f>IF('statement of marks'!E85="","",'statement of marks'!E85)</f>
        <v>11177</v>
      </c>
      <c r="D84" s="423" t="str">
        <f>IF('statement of marks'!F85="","",'statement of marks'!F85)</f>
        <v/>
      </c>
      <c r="E84" s="77" t="str">
        <f>IF('statement of marks'!G85="","",'statement of marks'!G85)</f>
        <v>A 077</v>
      </c>
      <c r="F84" s="77" t="str">
        <f>IF('statement of marks'!H85="","",'statement of marks'!H85)</f>
        <v>B 077</v>
      </c>
      <c r="G84" s="77" t="str">
        <f>IF('statement of marks'!I85="","",'statement of marks'!I85)</f>
        <v>C 077</v>
      </c>
      <c r="H84" s="55" t="str">
        <f>IF('statement of marks'!B85="","",'statement of marks'!B85)</f>
        <v/>
      </c>
      <c r="I84" s="55" t="str">
        <f>IF('statement of marks'!C85="","",'statement of marks'!C85)</f>
        <v/>
      </c>
      <c r="J84" s="55" t="str">
        <f>IF('statement of marks'!IP85="","",'statement of marks'!IP85)</f>
        <v>SUPPL.</v>
      </c>
      <c r="K84" s="74">
        <f>IF('statement of marks'!IQ85="","",'statement of marks'!IQ85)</f>
        <v>898</v>
      </c>
      <c r="L84" s="84">
        <f>IF('statement of marks'!IR85="","",'statement of marks'!IR85)</f>
        <v>89.8</v>
      </c>
      <c r="M84" s="55" t="str">
        <f>IF('statement of marks'!IS85="","",'statement of marks'!IS85)</f>
        <v/>
      </c>
      <c r="N84" s="84" t="str">
        <f>IF('statement of marks'!IL85="","",'statement of marks'!IL85)</f>
        <v xml:space="preserve">    MATHEMATICS</v>
      </c>
      <c r="O84" s="55" t="str">
        <f>IF('result subject-wise'!AR85="","",'result subject-wise'!AR85)</f>
        <v/>
      </c>
      <c r="P84" s="91" t="str">
        <f>IF('result subject-wise'!AS85="","",'result subject-wise'!AS85)</f>
        <v/>
      </c>
      <c r="Q84" s="55" t="str">
        <f>'statement of marks'!IY85</f>
        <v/>
      </c>
      <c r="R84" s="92">
        <f>IF('statement of marks'!GT85="","",'statement of marks'!GT85)</f>
        <v>362</v>
      </c>
      <c r="U84" s="90" t="str">
        <f>'statement of marks'!G85</f>
        <v>A 077</v>
      </c>
      <c r="V84" s="87" t="str">
        <f t="shared" si="96"/>
        <v/>
      </c>
      <c r="W84" s="87" t="str">
        <f t="shared" si="97"/>
        <v/>
      </c>
      <c r="X84" s="87" t="str">
        <f t="shared" si="98"/>
        <v/>
      </c>
      <c r="Y84" s="87" t="str">
        <f t="shared" si="99"/>
        <v/>
      </c>
      <c r="Z84" s="87" t="str">
        <f t="shared" si="100"/>
        <v/>
      </c>
      <c r="AA84" s="87" t="str">
        <f t="shared" si="101"/>
        <v/>
      </c>
      <c r="AB84" s="87" t="str">
        <f t="shared" si="102"/>
        <v/>
      </c>
      <c r="AC84" s="87" t="str">
        <f t="shared" si="103"/>
        <v/>
      </c>
      <c r="AD84" s="87" t="str">
        <f t="shared" si="104"/>
        <v/>
      </c>
      <c r="AE84" s="87" t="str">
        <f t="shared" si="105"/>
        <v/>
      </c>
      <c r="AF84" s="87" t="str">
        <f t="shared" si="106"/>
        <v/>
      </c>
      <c r="AG84" s="87" t="str">
        <f t="shared" si="107"/>
        <v/>
      </c>
      <c r="AH84" s="93"/>
    </row>
    <row r="85" spans="1:34" ht="16" customHeight="1">
      <c r="A85" s="89" t="str">
        <f>'statement of marks'!A86</f>
        <v/>
      </c>
      <c r="B85" s="55" t="str">
        <f>IF('statement of marks'!D86="","",'statement of marks'!D86)</f>
        <v/>
      </c>
      <c r="C85" s="54">
        <f>IF('statement of marks'!E86="","",'statement of marks'!E86)</f>
        <v>11178</v>
      </c>
      <c r="D85" s="423" t="str">
        <f>IF('statement of marks'!F86="","",'statement of marks'!F86)</f>
        <v/>
      </c>
      <c r="E85" s="77" t="str">
        <f>IF('statement of marks'!G86="","",'statement of marks'!G86)</f>
        <v>A 078</v>
      </c>
      <c r="F85" s="77" t="str">
        <f>IF('statement of marks'!H86="","",'statement of marks'!H86)</f>
        <v>B 078</v>
      </c>
      <c r="G85" s="77" t="str">
        <f>IF('statement of marks'!I86="","",'statement of marks'!I86)</f>
        <v>C 078</v>
      </c>
      <c r="H85" s="55" t="str">
        <f>IF('statement of marks'!B86="","",'statement of marks'!B86)</f>
        <v/>
      </c>
      <c r="I85" s="55" t="str">
        <f>IF('statement of marks'!C86="","",'statement of marks'!C86)</f>
        <v/>
      </c>
      <c r="J85" s="55" t="str">
        <f>IF('statement of marks'!IP86="","",'statement of marks'!IP86)</f>
        <v>SUPPL.</v>
      </c>
      <c r="K85" s="74">
        <f>IF('statement of marks'!IQ86="","",'statement of marks'!IQ86)</f>
        <v>898</v>
      </c>
      <c r="L85" s="84">
        <f>IF('statement of marks'!IR86="","",'statement of marks'!IR86)</f>
        <v>89.8</v>
      </c>
      <c r="M85" s="55" t="str">
        <f>IF('statement of marks'!IS86="","",'statement of marks'!IS86)</f>
        <v/>
      </c>
      <c r="N85" s="84" t="str">
        <f>IF('statement of marks'!IL86="","",'statement of marks'!IL86)</f>
        <v xml:space="preserve">    MATHEMATICS</v>
      </c>
      <c r="O85" s="55" t="str">
        <f>IF('result subject-wise'!AR86="","",'result subject-wise'!AR86)</f>
        <v/>
      </c>
      <c r="P85" s="91" t="str">
        <f>IF('result subject-wise'!AS86="","",'result subject-wise'!AS86)</f>
        <v/>
      </c>
      <c r="Q85" s="55" t="str">
        <f>'statement of marks'!IY86</f>
        <v/>
      </c>
      <c r="R85" s="92">
        <f>IF('statement of marks'!GT86="","",'statement of marks'!GT86)</f>
        <v>362</v>
      </c>
      <c r="U85" s="90" t="str">
        <f>'statement of marks'!G86</f>
        <v>A 078</v>
      </c>
      <c r="V85" s="87" t="str">
        <f t="shared" si="96"/>
        <v/>
      </c>
      <c r="W85" s="87" t="str">
        <f t="shared" si="97"/>
        <v/>
      </c>
      <c r="X85" s="87" t="str">
        <f t="shared" si="98"/>
        <v/>
      </c>
      <c r="Y85" s="87" t="str">
        <f t="shared" si="99"/>
        <v/>
      </c>
      <c r="Z85" s="87" t="str">
        <f t="shared" si="100"/>
        <v/>
      </c>
      <c r="AA85" s="87" t="str">
        <f t="shared" si="101"/>
        <v/>
      </c>
      <c r="AB85" s="87" t="str">
        <f t="shared" si="102"/>
        <v/>
      </c>
      <c r="AC85" s="87" t="str">
        <f t="shared" si="103"/>
        <v/>
      </c>
      <c r="AD85" s="87" t="str">
        <f t="shared" si="104"/>
        <v/>
      </c>
      <c r="AE85" s="87" t="str">
        <f t="shared" si="105"/>
        <v/>
      </c>
      <c r="AF85" s="87" t="str">
        <f t="shared" si="106"/>
        <v/>
      </c>
      <c r="AG85" s="87" t="str">
        <f t="shared" si="107"/>
        <v/>
      </c>
      <c r="AH85" s="93"/>
    </row>
    <row r="86" spans="1:34" ht="16" customHeight="1">
      <c r="A86" s="89" t="str">
        <f>'statement of marks'!A87</f>
        <v/>
      </c>
      <c r="B86" s="55" t="str">
        <f>IF('statement of marks'!D87="","",'statement of marks'!D87)</f>
        <v/>
      </c>
      <c r="C86" s="54">
        <f>IF('statement of marks'!E87="","",'statement of marks'!E87)</f>
        <v>11179</v>
      </c>
      <c r="D86" s="423" t="str">
        <f>IF('statement of marks'!F87="","",'statement of marks'!F87)</f>
        <v/>
      </c>
      <c r="E86" s="77" t="str">
        <f>IF('statement of marks'!G87="","",'statement of marks'!G87)</f>
        <v>A 079</v>
      </c>
      <c r="F86" s="77" t="str">
        <f>IF('statement of marks'!H87="","",'statement of marks'!H87)</f>
        <v>B 079</v>
      </c>
      <c r="G86" s="77" t="str">
        <f>IF('statement of marks'!I87="","",'statement of marks'!I87)</f>
        <v>C 079</v>
      </c>
      <c r="H86" s="55" t="str">
        <f>IF('statement of marks'!B87="","",'statement of marks'!B87)</f>
        <v/>
      </c>
      <c r="I86" s="55" t="str">
        <f>IF('statement of marks'!C87="","",'statement of marks'!C87)</f>
        <v/>
      </c>
      <c r="J86" s="55" t="str">
        <f>IF('statement of marks'!IP87="","",'statement of marks'!IP87)</f>
        <v>SUPPL.</v>
      </c>
      <c r="K86" s="74">
        <f>IF('statement of marks'!IQ87="","",'statement of marks'!IQ87)</f>
        <v>898</v>
      </c>
      <c r="L86" s="84">
        <f>IF('statement of marks'!IR87="","",'statement of marks'!IR87)</f>
        <v>89.8</v>
      </c>
      <c r="M86" s="55" t="str">
        <f>IF('statement of marks'!IS87="","",'statement of marks'!IS87)</f>
        <v/>
      </c>
      <c r="N86" s="84" t="str">
        <f>IF('statement of marks'!IL87="","",'statement of marks'!IL87)</f>
        <v xml:space="preserve">    MATHEMATICS</v>
      </c>
      <c r="O86" s="55" t="str">
        <f>IF('result subject-wise'!AR87="","",'result subject-wise'!AR87)</f>
        <v/>
      </c>
      <c r="P86" s="91" t="str">
        <f>IF('result subject-wise'!AS87="","",'result subject-wise'!AS87)</f>
        <v/>
      </c>
      <c r="Q86" s="55" t="str">
        <f>'statement of marks'!IY87</f>
        <v/>
      </c>
      <c r="R86" s="92">
        <f>IF('statement of marks'!GT87="","",'statement of marks'!GT87)</f>
        <v>362</v>
      </c>
      <c r="U86" s="90" t="str">
        <f>'statement of marks'!G87</f>
        <v>A 079</v>
      </c>
      <c r="V86" s="87" t="str">
        <f t="shared" si="96"/>
        <v/>
      </c>
      <c r="W86" s="87" t="str">
        <f t="shared" si="97"/>
        <v/>
      </c>
      <c r="X86" s="87" t="str">
        <f t="shared" si="98"/>
        <v/>
      </c>
      <c r="Y86" s="87" t="str">
        <f t="shared" si="99"/>
        <v/>
      </c>
      <c r="Z86" s="87" t="str">
        <f t="shared" si="100"/>
        <v/>
      </c>
      <c r="AA86" s="87" t="str">
        <f t="shared" si="101"/>
        <v/>
      </c>
      <c r="AB86" s="87" t="str">
        <f t="shared" si="102"/>
        <v/>
      </c>
      <c r="AC86" s="87" t="str">
        <f t="shared" si="103"/>
        <v/>
      </c>
      <c r="AD86" s="87" t="str">
        <f t="shared" si="104"/>
        <v/>
      </c>
      <c r="AE86" s="87" t="str">
        <f t="shared" si="105"/>
        <v/>
      </c>
      <c r="AF86" s="87" t="str">
        <f t="shared" si="106"/>
        <v/>
      </c>
      <c r="AG86" s="87" t="str">
        <f t="shared" si="107"/>
        <v/>
      </c>
      <c r="AH86" s="93"/>
    </row>
    <row r="87" spans="1:34" ht="16" customHeight="1">
      <c r="A87" s="89" t="str">
        <f>'statement of marks'!A88</f>
        <v/>
      </c>
      <c r="B87" s="55" t="str">
        <f>IF('statement of marks'!D88="","",'statement of marks'!D88)</f>
        <v/>
      </c>
      <c r="C87" s="54">
        <f>IF('statement of marks'!E88="","",'statement of marks'!E88)</f>
        <v>11180</v>
      </c>
      <c r="D87" s="423" t="str">
        <f>IF('statement of marks'!F88="","",'statement of marks'!F88)</f>
        <v/>
      </c>
      <c r="E87" s="77" t="str">
        <f>IF('statement of marks'!G88="","",'statement of marks'!G88)</f>
        <v>A 080</v>
      </c>
      <c r="F87" s="77" t="str">
        <f>IF('statement of marks'!H88="","",'statement of marks'!H88)</f>
        <v>B 080</v>
      </c>
      <c r="G87" s="77" t="str">
        <f>IF('statement of marks'!I88="","",'statement of marks'!I88)</f>
        <v>C 080</v>
      </c>
      <c r="H87" s="55" t="str">
        <f>IF('statement of marks'!B88="","",'statement of marks'!B88)</f>
        <v/>
      </c>
      <c r="I87" s="55" t="str">
        <f>IF('statement of marks'!C88="","",'statement of marks'!C88)</f>
        <v/>
      </c>
      <c r="J87" s="55" t="str">
        <f>IF('statement of marks'!IP88="","",'statement of marks'!IP88)</f>
        <v>SUPPL.</v>
      </c>
      <c r="K87" s="74">
        <f>IF('statement of marks'!IQ88="","",'statement of marks'!IQ88)</f>
        <v>898</v>
      </c>
      <c r="L87" s="84">
        <f>IF('statement of marks'!IR88="","",'statement of marks'!IR88)</f>
        <v>89.8</v>
      </c>
      <c r="M87" s="55" t="str">
        <f>IF('statement of marks'!IS88="","",'statement of marks'!IS88)</f>
        <v/>
      </c>
      <c r="N87" s="84" t="str">
        <f>IF('statement of marks'!IL88="","",'statement of marks'!IL88)</f>
        <v xml:space="preserve">    MATHEMATICS</v>
      </c>
      <c r="O87" s="55" t="str">
        <f>IF('result subject-wise'!AR88="","",'result subject-wise'!AR88)</f>
        <v/>
      </c>
      <c r="P87" s="91" t="str">
        <f>IF('result subject-wise'!AS88="","",'result subject-wise'!AS88)</f>
        <v/>
      </c>
      <c r="Q87" s="55" t="str">
        <f>'statement of marks'!IY88</f>
        <v/>
      </c>
      <c r="R87" s="92">
        <f>IF('statement of marks'!GT88="","",'statement of marks'!GT88)</f>
        <v>362</v>
      </c>
      <c r="U87" s="90" t="str">
        <f>'statement of marks'!G88</f>
        <v>A 080</v>
      </c>
      <c r="V87" s="87" t="str">
        <f t="shared" si="96"/>
        <v/>
      </c>
      <c r="W87" s="87" t="str">
        <f t="shared" si="97"/>
        <v/>
      </c>
      <c r="X87" s="87" t="str">
        <f t="shared" si="98"/>
        <v/>
      </c>
      <c r="Y87" s="87" t="str">
        <f t="shared" si="99"/>
        <v/>
      </c>
      <c r="Z87" s="87" t="str">
        <f t="shared" si="100"/>
        <v/>
      </c>
      <c r="AA87" s="87" t="str">
        <f t="shared" si="101"/>
        <v/>
      </c>
      <c r="AB87" s="87" t="str">
        <f t="shared" si="102"/>
        <v/>
      </c>
      <c r="AC87" s="87" t="str">
        <f t="shared" si="103"/>
        <v/>
      </c>
      <c r="AD87" s="87" t="str">
        <f t="shared" si="104"/>
        <v/>
      </c>
      <c r="AE87" s="87" t="str">
        <f t="shared" si="105"/>
        <v/>
      </c>
      <c r="AF87" s="87" t="str">
        <f t="shared" si="106"/>
        <v/>
      </c>
      <c r="AG87" s="87" t="str">
        <f t="shared" si="107"/>
        <v/>
      </c>
      <c r="AH87" s="93"/>
    </row>
    <row r="88" spans="1:34" ht="16" customHeight="1">
      <c r="A88" s="89" t="str">
        <f>'statement of marks'!A89</f>
        <v/>
      </c>
      <c r="B88" s="55" t="str">
        <f>IF('statement of marks'!D89="","",'statement of marks'!D89)</f>
        <v/>
      </c>
      <c r="C88" s="54">
        <f>IF('statement of marks'!E89="","",'statement of marks'!E89)</f>
        <v>11181</v>
      </c>
      <c r="D88" s="423" t="str">
        <f>IF('statement of marks'!F89="","",'statement of marks'!F89)</f>
        <v/>
      </c>
      <c r="E88" s="77" t="str">
        <f>IF('statement of marks'!G89="","",'statement of marks'!G89)</f>
        <v>A 081</v>
      </c>
      <c r="F88" s="77" t="str">
        <f>IF('statement of marks'!H89="","",'statement of marks'!H89)</f>
        <v>B 081</v>
      </c>
      <c r="G88" s="77" t="str">
        <f>IF('statement of marks'!I89="","",'statement of marks'!I89)</f>
        <v>C 081</v>
      </c>
      <c r="H88" s="55" t="str">
        <f>IF('statement of marks'!B89="","",'statement of marks'!B89)</f>
        <v/>
      </c>
      <c r="I88" s="55" t="str">
        <f>IF('statement of marks'!C89="","",'statement of marks'!C89)</f>
        <v/>
      </c>
      <c r="J88" s="55" t="str">
        <f>IF('statement of marks'!IP89="","",'statement of marks'!IP89)</f>
        <v>SUPPL.</v>
      </c>
      <c r="K88" s="74">
        <f>IF('statement of marks'!IQ89="","",'statement of marks'!IQ89)</f>
        <v>898</v>
      </c>
      <c r="L88" s="84">
        <f>IF('statement of marks'!IR89="","",'statement of marks'!IR89)</f>
        <v>89.8</v>
      </c>
      <c r="M88" s="55" t="str">
        <f>IF('statement of marks'!IS89="","",'statement of marks'!IS89)</f>
        <v/>
      </c>
      <c r="N88" s="84" t="str">
        <f>IF('statement of marks'!IL89="","",'statement of marks'!IL89)</f>
        <v xml:space="preserve">    MATHEMATICS</v>
      </c>
      <c r="O88" s="55" t="str">
        <f>IF('result subject-wise'!AR89="","",'result subject-wise'!AR89)</f>
        <v/>
      </c>
      <c r="P88" s="91" t="str">
        <f>IF('result subject-wise'!AS89="","",'result subject-wise'!AS89)</f>
        <v/>
      </c>
      <c r="Q88" s="55" t="str">
        <f>'statement of marks'!IY89</f>
        <v/>
      </c>
      <c r="R88" s="92">
        <f>IF('statement of marks'!GT89="","",'statement of marks'!GT89)</f>
        <v>362</v>
      </c>
      <c r="U88" s="90" t="str">
        <f>'statement of marks'!G89</f>
        <v>A 081</v>
      </c>
      <c r="V88" s="87" t="str">
        <f t="shared" si="96"/>
        <v/>
      </c>
      <c r="W88" s="87" t="str">
        <f t="shared" si="97"/>
        <v/>
      </c>
      <c r="X88" s="87" t="str">
        <f t="shared" si="98"/>
        <v/>
      </c>
      <c r="Y88" s="87" t="str">
        <f t="shared" si="99"/>
        <v/>
      </c>
      <c r="Z88" s="87" t="str">
        <f t="shared" si="100"/>
        <v/>
      </c>
      <c r="AA88" s="87" t="str">
        <f t="shared" si="101"/>
        <v/>
      </c>
      <c r="AB88" s="87" t="str">
        <f t="shared" si="102"/>
        <v/>
      </c>
      <c r="AC88" s="87" t="str">
        <f t="shared" si="103"/>
        <v/>
      </c>
      <c r="AD88" s="87" t="str">
        <f t="shared" si="104"/>
        <v/>
      </c>
      <c r="AE88" s="87" t="str">
        <f t="shared" si="105"/>
        <v/>
      </c>
      <c r="AF88" s="87" t="str">
        <f t="shared" si="106"/>
        <v/>
      </c>
      <c r="AG88" s="87" t="str">
        <f t="shared" si="107"/>
        <v/>
      </c>
      <c r="AH88" s="93"/>
    </row>
    <row r="89" spans="1:34" ht="16" customHeight="1">
      <c r="A89" s="89" t="str">
        <f>'statement of marks'!A90</f>
        <v/>
      </c>
      <c r="B89" s="55" t="str">
        <f>IF('statement of marks'!D90="","",'statement of marks'!D90)</f>
        <v/>
      </c>
      <c r="C89" s="54">
        <f>IF('statement of marks'!E90="","",'statement of marks'!E90)</f>
        <v>11182</v>
      </c>
      <c r="D89" s="423" t="str">
        <f>IF('statement of marks'!F90="","",'statement of marks'!F90)</f>
        <v/>
      </c>
      <c r="E89" s="77" t="str">
        <f>IF('statement of marks'!G90="","",'statement of marks'!G90)</f>
        <v>A 082</v>
      </c>
      <c r="F89" s="77" t="str">
        <f>IF('statement of marks'!H90="","",'statement of marks'!H90)</f>
        <v>B 082</v>
      </c>
      <c r="G89" s="77" t="str">
        <f>IF('statement of marks'!I90="","",'statement of marks'!I90)</f>
        <v>C 082</v>
      </c>
      <c r="H89" s="55" t="str">
        <f>IF('statement of marks'!B90="","",'statement of marks'!B90)</f>
        <v/>
      </c>
      <c r="I89" s="55" t="str">
        <f>IF('statement of marks'!C90="","",'statement of marks'!C90)</f>
        <v/>
      </c>
      <c r="J89" s="55" t="str">
        <f>IF('statement of marks'!IP90="","",'statement of marks'!IP90)</f>
        <v>SUPPL.</v>
      </c>
      <c r="K89" s="74">
        <f>IF('statement of marks'!IQ90="","",'statement of marks'!IQ90)</f>
        <v>898</v>
      </c>
      <c r="L89" s="84">
        <f>IF('statement of marks'!IR90="","",'statement of marks'!IR90)</f>
        <v>89.8</v>
      </c>
      <c r="M89" s="55" t="str">
        <f>IF('statement of marks'!IS90="","",'statement of marks'!IS90)</f>
        <v/>
      </c>
      <c r="N89" s="84" t="str">
        <f>IF('statement of marks'!IL90="","",'statement of marks'!IL90)</f>
        <v xml:space="preserve">    MATHEMATICS</v>
      </c>
      <c r="O89" s="55" t="str">
        <f>IF('result subject-wise'!AR90="","",'result subject-wise'!AR90)</f>
        <v/>
      </c>
      <c r="P89" s="91" t="str">
        <f>IF('result subject-wise'!AS90="","",'result subject-wise'!AS90)</f>
        <v/>
      </c>
      <c r="Q89" s="55" t="str">
        <f>'statement of marks'!IY90</f>
        <v/>
      </c>
      <c r="R89" s="92">
        <f>IF('statement of marks'!GT90="","",'statement of marks'!GT90)</f>
        <v>362</v>
      </c>
      <c r="U89" s="90" t="str">
        <f>'statement of marks'!G90</f>
        <v>A 082</v>
      </c>
      <c r="V89" s="87" t="str">
        <f t="shared" si="96"/>
        <v/>
      </c>
      <c r="W89" s="87" t="str">
        <f t="shared" si="97"/>
        <v/>
      </c>
      <c r="X89" s="87" t="str">
        <f t="shared" si="98"/>
        <v/>
      </c>
      <c r="Y89" s="87" t="str">
        <f t="shared" si="99"/>
        <v/>
      </c>
      <c r="Z89" s="87" t="str">
        <f t="shared" si="100"/>
        <v/>
      </c>
      <c r="AA89" s="87" t="str">
        <f t="shared" si="101"/>
        <v/>
      </c>
      <c r="AB89" s="87" t="str">
        <f t="shared" si="102"/>
        <v/>
      </c>
      <c r="AC89" s="87" t="str">
        <f t="shared" si="103"/>
        <v/>
      </c>
      <c r="AD89" s="87" t="str">
        <f t="shared" si="104"/>
        <v/>
      </c>
      <c r="AE89" s="87" t="str">
        <f t="shared" si="105"/>
        <v/>
      </c>
      <c r="AF89" s="87" t="str">
        <f t="shared" si="106"/>
        <v/>
      </c>
      <c r="AG89" s="87" t="str">
        <f t="shared" si="107"/>
        <v/>
      </c>
      <c r="AH89" s="93"/>
    </row>
    <row r="90" spans="1:34" ht="16" customHeight="1">
      <c r="A90" s="89" t="str">
        <f>'statement of marks'!A91</f>
        <v/>
      </c>
      <c r="B90" s="55" t="str">
        <f>IF('statement of marks'!D91="","",'statement of marks'!D91)</f>
        <v/>
      </c>
      <c r="C90" s="54">
        <f>IF('statement of marks'!E91="","",'statement of marks'!E91)</f>
        <v>11183</v>
      </c>
      <c r="D90" s="423" t="str">
        <f>IF('statement of marks'!F91="","",'statement of marks'!F91)</f>
        <v/>
      </c>
      <c r="E90" s="77" t="str">
        <f>IF('statement of marks'!G91="","",'statement of marks'!G91)</f>
        <v>A 083</v>
      </c>
      <c r="F90" s="77" t="str">
        <f>IF('statement of marks'!H91="","",'statement of marks'!H91)</f>
        <v>B 083</v>
      </c>
      <c r="G90" s="77" t="str">
        <f>IF('statement of marks'!I91="","",'statement of marks'!I91)</f>
        <v>C 083</v>
      </c>
      <c r="H90" s="55" t="str">
        <f>IF('statement of marks'!B91="","",'statement of marks'!B91)</f>
        <v/>
      </c>
      <c r="I90" s="55" t="str">
        <f>IF('statement of marks'!C91="","",'statement of marks'!C91)</f>
        <v/>
      </c>
      <c r="J90" s="55" t="str">
        <f>IF('statement of marks'!IP91="","",'statement of marks'!IP91)</f>
        <v>SUPPL.</v>
      </c>
      <c r="K90" s="74">
        <f>IF('statement of marks'!IQ91="","",'statement of marks'!IQ91)</f>
        <v>898</v>
      </c>
      <c r="L90" s="84">
        <f>IF('statement of marks'!IR91="","",'statement of marks'!IR91)</f>
        <v>89.8</v>
      </c>
      <c r="M90" s="55" t="str">
        <f>IF('statement of marks'!IS91="","",'statement of marks'!IS91)</f>
        <v/>
      </c>
      <c r="N90" s="84" t="str">
        <f>IF('statement of marks'!IL91="","",'statement of marks'!IL91)</f>
        <v xml:space="preserve">    MATHEMATICS</v>
      </c>
      <c r="O90" s="55" t="str">
        <f>IF('result subject-wise'!AR91="","",'result subject-wise'!AR91)</f>
        <v/>
      </c>
      <c r="P90" s="91" t="str">
        <f>IF('result subject-wise'!AS91="","",'result subject-wise'!AS91)</f>
        <v/>
      </c>
      <c r="Q90" s="55" t="str">
        <f>'statement of marks'!IY91</f>
        <v/>
      </c>
      <c r="R90" s="92">
        <f>IF('statement of marks'!GT91="","",'statement of marks'!GT91)</f>
        <v>362</v>
      </c>
      <c r="U90" s="90" t="str">
        <f>'statement of marks'!G91</f>
        <v>A 083</v>
      </c>
      <c r="V90" s="87" t="str">
        <f t="shared" si="96"/>
        <v/>
      </c>
      <c r="W90" s="87" t="str">
        <f t="shared" si="97"/>
        <v/>
      </c>
      <c r="X90" s="87" t="str">
        <f t="shared" si="98"/>
        <v/>
      </c>
      <c r="Y90" s="87" t="str">
        <f t="shared" si="99"/>
        <v/>
      </c>
      <c r="Z90" s="87" t="str">
        <f t="shared" si="100"/>
        <v/>
      </c>
      <c r="AA90" s="87" t="str">
        <f t="shared" si="101"/>
        <v/>
      </c>
      <c r="AB90" s="87" t="str">
        <f t="shared" si="102"/>
        <v/>
      </c>
      <c r="AC90" s="87" t="str">
        <f t="shared" si="103"/>
        <v/>
      </c>
      <c r="AD90" s="87" t="str">
        <f t="shared" si="104"/>
        <v/>
      </c>
      <c r="AE90" s="87" t="str">
        <f t="shared" si="105"/>
        <v/>
      </c>
      <c r="AF90" s="87" t="str">
        <f t="shared" si="106"/>
        <v/>
      </c>
      <c r="AG90" s="87" t="str">
        <f t="shared" si="107"/>
        <v/>
      </c>
      <c r="AH90" s="93"/>
    </row>
    <row r="91" spans="1:34" ht="16" customHeight="1">
      <c r="A91" s="89" t="str">
        <f>'statement of marks'!A92</f>
        <v/>
      </c>
      <c r="B91" s="55" t="str">
        <f>IF('statement of marks'!D92="","",'statement of marks'!D92)</f>
        <v/>
      </c>
      <c r="C91" s="54">
        <f>IF('statement of marks'!E92="","",'statement of marks'!E92)</f>
        <v>11184</v>
      </c>
      <c r="D91" s="423" t="str">
        <f>IF('statement of marks'!F92="","",'statement of marks'!F92)</f>
        <v/>
      </c>
      <c r="E91" s="77" t="str">
        <f>IF('statement of marks'!G92="","",'statement of marks'!G92)</f>
        <v>A 084</v>
      </c>
      <c r="F91" s="77" t="str">
        <f>IF('statement of marks'!H92="","",'statement of marks'!H92)</f>
        <v>B 084</v>
      </c>
      <c r="G91" s="77" t="str">
        <f>IF('statement of marks'!I92="","",'statement of marks'!I92)</f>
        <v>C 084</v>
      </c>
      <c r="H91" s="55" t="str">
        <f>IF('statement of marks'!B92="","",'statement of marks'!B92)</f>
        <v/>
      </c>
      <c r="I91" s="55" t="str">
        <f>IF('statement of marks'!C92="","",'statement of marks'!C92)</f>
        <v/>
      </c>
      <c r="J91" s="55" t="str">
        <f>IF('statement of marks'!IP92="","",'statement of marks'!IP92)</f>
        <v>SUPPL.</v>
      </c>
      <c r="K91" s="74">
        <f>IF('statement of marks'!IQ92="","",'statement of marks'!IQ92)</f>
        <v>898</v>
      </c>
      <c r="L91" s="84">
        <f>IF('statement of marks'!IR92="","",'statement of marks'!IR92)</f>
        <v>89.8</v>
      </c>
      <c r="M91" s="55" t="str">
        <f>IF('statement of marks'!IS92="","",'statement of marks'!IS92)</f>
        <v/>
      </c>
      <c r="N91" s="84" t="str">
        <f>IF('statement of marks'!IL92="","",'statement of marks'!IL92)</f>
        <v xml:space="preserve">    MATHEMATICS</v>
      </c>
      <c r="O91" s="55" t="str">
        <f>IF('result subject-wise'!AR92="","",'result subject-wise'!AR92)</f>
        <v/>
      </c>
      <c r="P91" s="91" t="str">
        <f>IF('result subject-wise'!AS92="","",'result subject-wise'!AS92)</f>
        <v/>
      </c>
      <c r="Q91" s="55" t="str">
        <f>'statement of marks'!IY92</f>
        <v/>
      </c>
      <c r="R91" s="92">
        <f>IF('statement of marks'!GT92="","",'statement of marks'!GT92)</f>
        <v>362</v>
      </c>
      <c r="U91" s="90" t="str">
        <f>'statement of marks'!G92</f>
        <v>A 084</v>
      </c>
      <c r="V91" s="87" t="str">
        <f t="shared" si="96"/>
        <v/>
      </c>
      <c r="W91" s="87" t="str">
        <f t="shared" si="97"/>
        <v/>
      </c>
      <c r="X91" s="87" t="str">
        <f t="shared" si="98"/>
        <v/>
      </c>
      <c r="Y91" s="87" t="str">
        <f t="shared" si="99"/>
        <v/>
      </c>
      <c r="Z91" s="87" t="str">
        <f t="shared" si="100"/>
        <v/>
      </c>
      <c r="AA91" s="87" t="str">
        <f t="shared" si="101"/>
        <v/>
      </c>
      <c r="AB91" s="87" t="str">
        <f t="shared" si="102"/>
        <v/>
      </c>
      <c r="AC91" s="87" t="str">
        <f t="shared" si="103"/>
        <v/>
      </c>
      <c r="AD91" s="87" t="str">
        <f t="shared" si="104"/>
        <v/>
      </c>
      <c r="AE91" s="87" t="str">
        <f t="shared" si="105"/>
        <v/>
      </c>
      <c r="AF91" s="87" t="str">
        <f t="shared" si="106"/>
        <v/>
      </c>
      <c r="AG91" s="87" t="str">
        <f t="shared" si="107"/>
        <v/>
      </c>
      <c r="AH91" s="93"/>
    </row>
    <row r="92" spans="1:34" ht="16" customHeight="1">
      <c r="A92" s="89" t="str">
        <f>'statement of marks'!A93</f>
        <v/>
      </c>
      <c r="B92" s="55" t="str">
        <f>IF('statement of marks'!D93="","",'statement of marks'!D93)</f>
        <v/>
      </c>
      <c r="C92" s="54">
        <f>IF('statement of marks'!E93="","",'statement of marks'!E93)</f>
        <v>11185</v>
      </c>
      <c r="D92" s="423" t="str">
        <f>IF('statement of marks'!F93="","",'statement of marks'!F93)</f>
        <v/>
      </c>
      <c r="E92" s="77" t="str">
        <f>IF('statement of marks'!G93="","",'statement of marks'!G93)</f>
        <v>A 085</v>
      </c>
      <c r="F92" s="77" t="str">
        <f>IF('statement of marks'!H93="","",'statement of marks'!H93)</f>
        <v>B 085</v>
      </c>
      <c r="G92" s="77" t="str">
        <f>IF('statement of marks'!I93="","",'statement of marks'!I93)</f>
        <v>C 085</v>
      </c>
      <c r="H92" s="55" t="str">
        <f>IF('statement of marks'!B93="","",'statement of marks'!B93)</f>
        <v/>
      </c>
      <c r="I92" s="55" t="str">
        <f>IF('statement of marks'!C93="","",'statement of marks'!C93)</f>
        <v/>
      </c>
      <c r="J92" s="55" t="str">
        <f>IF('statement of marks'!IP93="","",'statement of marks'!IP93)</f>
        <v>SUPPL.</v>
      </c>
      <c r="K92" s="74">
        <f>IF('statement of marks'!IQ93="","",'statement of marks'!IQ93)</f>
        <v>898</v>
      </c>
      <c r="L92" s="84">
        <f>IF('statement of marks'!IR93="","",'statement of marks'!IR93)</f>
        <v>89.8</v>
      </c>
      <c r="M92" s="55" t="str">
        <f>IF('statement of marks'!IS93="","",'statement of marks'!IS93)</f>
        <v/>
      </c>
      <c r="N92" s="84" t="str">
        <f>IF('statement of marks'!IL93="","",'statement of marks'!IL93)</f>
        <v xml:space="preserve">    MATHEMATICS</v>
      </c>
      <c r="O92" s="55" t="str">
        <f>IF('result subject-wise'!AR93="","",'result subject-wise'!AR93)</f>
        <v/>
      </c>
      <c r="P92" s="91" t="str">
        <f>IF('result subject-wise'!AS93="","",'result subject-wise'!AS93)</f>
        <v/>
      </c>
      <c r="Q92" s="55" t="str">
        <f>'statement of marks'!IY93</f>
        <v/>
      </c>
      <c r="R92" s="92">
        <f>IF('statement of marks'!GT93="","",'statement of marks'!GT93)</f>
        <v>362</v>
      </c>
      <c r="U92" s="90" t="str">
        <f>'statement of marks'!G93</f>
        <v>A 085</v>
      </c>
      <c r="V92" s="87" t="str">
        <f t="shared" si="96"/>
        <v/>
      </c>
      <c r="W92" s="87" t="str">
        <f t="shared" si="97"/>
        <v/>
      </c>
      <c r="X92" s="87" t="str">
        <f t="shared" si="98"/>
        <v/>
      </c>
      <c r="Y92" s="87" t="str">
        <f t="shared" si="99"/>
        <v/>
      </c>
      <c r="Z92" s="87" t="str">
        <f t="shared" si="100"/>
        <v/>
      </c>
      <c r="AA92" s="87" t="str">
        <f t="shared" si="101"/>
        <v/>
      </c>
      <c r="AB92" s="87" t="str">
        <f t="shared" si="102"/>
        <v/>
      </c>
      <c r="AC92" s="87" t="str">
        <f t="shared" si="103"/>
        <v/>
      </c>
      <c r="AD92" s="87" t="str">
        <f t="shared" si="104"/>
        <v/>
      </c>
      <c r="AE92" s="87" t="str">
        <f t="shared" si="105"/>
        <v/>
      </c>
      <c r="AF92" s="87" t="str">
        <f t="shared" si="106"/>
        <v/>
      </c>
      <c r="AG92" s="87" t="str">
        <f t="shared" si="107"/>
        <v/>
      </c>
      <c r="AH92" s="93"/>
    </row>
    <row r="93" spans="1:34" ht="16" customHeight="1">
      <c r="A93" s="89" t="str">
        <f>'statement of marks'!A94</f>
        <v/>
      </c>
      <c r="B93" s="55" t="str">
        <f>IF('statement of marks'!D94="","",'statement of marks'!D94)</f>
        <v/>
      </c>
      <c r="C93" s="54">
        <f>IF('statement of marks'!E94="","",'statement of marks'!E94)</f>
        <v>11186</v>
      </c>
      <c r="D93" s="423" t="str">
        <f>IF('statement of marks'!F94="","",'statement of marks'!F94)</f>
        <v/>
      </c>
      <c r="E93" s="77" t="str">
        <f>IF('statement of marks'!G94="","",'statement of marks'!G94)</f>
        <v>A 086</v>
      </c>
      <c r="F93" s="77" t="str">
        <f>IF('statement of marks'!H94="","",'statement of marks'!H94)</f>
        <v>B 086</v>
      </c>
      <c r="G93" s="77" t="str">
        <f>IF('statement of marks'!I94="","",'statement of marks'!I94)</f>
        <v>C 086</v>
      </c>
      <c r="H93" s="55" t="str">
        <f>IF('statement of marks'!B94="","",'statement of marks'!B94)</f>
        <v/>
      </c>
      <c r="I93" s="55" t="str">
        <f>IF('statement of marks'!C94="","",'statement of marks'!C94)</f>
        <v/>
      </c>
      <c r="J93" s="55" t="str">
        <f>IF('statement of marks'!IP94="","",'statement of marks'!IP94)</f>
        <v>SUPPL.</v>
      </c>
      <c r="K93" s="74">
        <f>IF('statement of marks'!IQ94="","",'statement of marks'!IQ94)</f>
        <v>898</v>
      </c>
      <c r="L93" s="84">
        <f>IF('statement of marks'!IR94="","",'statement of marks'!IR94)</f>
        <v>89.8</v>
      </c>
      <c r="M93" s="55" t="str">
        <f>IF('statement of marks'!IS94="","",'statement of marks'!IS94)</f>
        <v/>
      </c>
      <c r="N93" s="84" t="str">
        <f>IF('statement of marks'!IL94="","",'statement of marks'!IL94)</f>
        <v xml:space="preserve">    MATHEMATICS</v>
      </c>
      <c r="O93" s="55" t="str">
        <f>IF('result subject-wise'!AR94="","",'result subject-wise'!AR94)</f>
        <v/>
      </c>
      <c r="P93" s="91" t="str">
        <f>IF('result subject-wise'!AS94="","",'result subject-wise'!AS94)</f>
        <v/>
      </c>
      <c r="Q93" s="55" t="str">
        <f>'statement of marks'!IY94</f>
        <v/>
      </c>
      <c r="R93" s="92">
        <f>IF('statement of marks'!GT94="","",'statement of marks'!GT94)</f>
        <v>362</v>
      </c>
      <c r="U93" s="90" t="str">
        <f>'statement of marks'!G94</f>
        <v>A 086</v>
      </c>
      <c r="V93" s="87" t="str">
        <f>IF(AND(H93="SC",I93="B"),Q93,"")</f>
        <v/>
      </c>
      <c r="W93" s="87" t="str">
        <f>IF(AND(H93="SC",I93="G"),Q93,"")</f>
        <v/>
      </c>
      <c r="X93" s="87" t="str">
        <f>IF(AND(H93="ST",I93="B"),Q93,"")</f>
        <v/>
      </c>
      <c r="Y93" s="87" t="str">
        <f>IF(AND(H93="ST",I93="G"),Q93,"")</f>
        <v/>
      </c>
      <c r="Z93" s="87" t="str">
        <f>IF(AND(H93="OBC",I93="B"),Q93,"")</f>
        <v/>
      </c>
      <c r="AA93" s="87" t="str">
        <f>IF(AND(H93="OBC",I93="G"),Q93,"")</f>
        <v/>
      </c>
      <c r="AB93" s="87" t="str">
        <f>IF(AND(H93="GEN",I93="B"),Q93,"")</f>
        <v/>
      </c>
      <c r="AC93" s="87" t="str">
        <f>IF(AND(H93="GEN",I93="G"),Q93,"")</f>
        <v/>
      </c>
      <c r="AD93" s="87" t="str">
        <f>IF(AND(H93="MIN",I93="B"),Q93,"")</f>
        <v/>
      </c>
      <c r="AE93" s="87" t="str">
        <f>IF(AND(H93="MIN",I93="G"),Q93,"")</f>
        <v/>
      </c>
      <c r="AF93" s="87" t="str">
        <f>IF(AND(H93="SBC",I93="B"),Q93,"")</f>
        <v/>
      </c>
      <c r="AG93" s="87" t="str">
        <f>IF(AND(H93="SBC",I93="G"),Q93,"")</f>
        <v/>
      </c>
      <c r="AH93" s="93"/>
    </row>
    <row r="94" spans="1:34" ht="16" customHeight="1">
      <c r="A94" s="89" t="str">
        <f>'statement of marks'!A95</f>
        <v/>
      </c>
      <c r="B94" s="55" t="str">
        <f>IF('statement of marks'!D95="","",'statement of marks'!D95)</f>
        <v/>
      </c>
      <c r="C94" s="54">
        <f>IF('statement of marks'!E95="","",'statement of marks'!E95)</f>
        <v>11187</v>
      </c>
      <c r="D94" s="423" t="str">
        <f>IF('statement of marks'!F95="","",'statement of marks'!F95)</f>
        <v/>
      </c>
      <c r="E94" s="77" t="str">
        <f>IF('statement of marks'!G95="","",'statement of marks'!G95)</f>
        <v>A 087</v>
      </c>
      <c r="F94" s="77" t="str">
        <f>IF('statement of marks'!H95="","",'statement of marks'!H95)</f>
        <v>B 087</v>
      </c>
      <c r="G94" s="77" t="str">
        <f>IF('statement of marks'!I95="","",'statement of marks'!I95)</f>
        <v>C 087</v>
      </c>
      <c r="H94" s="55" t="str">
        <f>IF('statement of marks'!B95="","",'statement of marks'!B95)</f>
        <v/>
      </c>
      <c r="I94" s="55" t="str">
        <f>IF('statement of marks'!C95="","",'statement of marks'!C95)</f>
        <v/>
      </c>
      <c r="J94" s="55" t="str">
        <f>IF('statement of marks'!IP95="","",'statement of marks'!IP95)</f>
        <v>SUPPL.</v>
      </c>
      <c r="K94" s="74">
        <f>IF('statement of marks'!IQ95="","",'statement of marks'!IQ95)</f>
        <v>898</v>
      </c>
      <c r="L94" s="84">
        <f>IF('statement of marks'!IR95="","",'statement of marks'!IR95)</f>
        <v>89.8</v>
      </c>
      <c r="M94" s="55" t="str">
        <f>IF('statement of marks'!IS95="","",'statement of marks'!IS95)</f>
        <v/>
      </c>
      <c r="N94" s="84" t="str">
        <f>IF('statement of marks'!IL95="","",'statement of marks'!IL95)</f>
        <v xml:space="preserve">    MATHEMATICS</v>
      </c>
      <c r="O94" s="55" t="str">
        <f>IF('result subject-wise'!AR95="","",'result subject-wise'!AR95)</f>
        <v/>
      </c>
      <c r="P94" s="91" t="str">
        <f>IF('result subject-wise'!AS95="","",'result subject-wise'!AS95)</f>
        <v/>
      </c>
      <c r="Q94" s="55" t="str">
        <f>'statement of marks'!IY95</f>
        <v/>
      </c>
      <c r="R94" s="92">
        <f>IF('statement of marks'!GT95="","",'statement of marks'!GT95)</f>
        <v>362</v>
      </c>
      <c r="U94" s="90" t="str">
        <f>'statement of marks'!G95</f>
        <v>A 087</v>
      </c>
      <c r="V94" s="87" t="str">
        <f t="shared" ref="V94:V99" si="108">IF(AND(H94="SC",I94="B"),Q94,"")</f>
        <v/>
      </c>
      <c r="W94" s="87" t="str">
        <f t="shared" ref="W94:W99" si="109">IF(AND(H94="SC",I94="G"),Q94,"")</f>
        <v/>
      </c>
      <c r="X94" s="87" t="str">
        <f t="shared" ref="X94:X99" si="110">IF(AND(H94="ST",I94="B"),Q94,"")</f>
        <v/>
      </c>
      <c r="Y94" s="87" t="str">
        <f t="shared" ref="Y94:Y99" si="111">IF(AND(H94="ST",I94="G"),Q94,"")</f>
        <v/>
      </c>
      <c r="Z94" s="87" t="str">
        <f t="shared" ref="Z94:Z99" si="112">IF(AND(H94="OBC",I94="B"),Q94,"")</f>
        <v/>
      </c>
      <c r="AA94" s="87" t="str">
        <f t="shared" ref="AA94:AA99" si="113">IF(AND(H94="OBC",I94="G"),Q94,"")</f>
        <v/>
      </c>
      <c r="AB94" s="87" t="str">
        <f t="shared" ref="AB94:AB99" si="114">IF(AND(H94="GEN",I94="B"),Q94,"")</f>
        <v/>
      </c>
      <c r="AC94" s="87" t="str">
        <f t="shared" ref="AC94:AC99" si="115">IF(AND(H94="GEN",I94="G"),Q94,"")</f>
        <v/>
      </c>
      <c r="AD94" s="87" t="str">
        <f t="shared" ref="AD94:AD99" si="116">IF(AND(H94="MIN",I94="B"),Q94,"")</f>
        <v/>
      </c>
      <c r="AE94" s="87" t="str">
        <f t="shared" ref="AE94:AE99" si="117">IF(AND(H94="MIN",I94="G"),Q94,"")</f>
        <v/>
      </c>
      <c r="AF94" s="87" t="str">
        <f t="shared" ref="AF94:AF99" si="118">IF(AND(H94="SBC",I94="B"),Q94,"")</f>
        <v/>
      </c>
      <c r="AG94" s="87" t="str">
        <f t="shared" ref="AG94:AG99" si="119">IF(AND(H94="SBC",I94="G"),Q94,"")</f>
        <v/>
      </c>
      <c r="AH94" s="93"/>
    </row>
    <row r="95" spans="1:34" ht="16" customHeight="1">
      <c r="A95" s="89" t="str">
        <f>'statement of marks'!A96</f>
        <v/>
      </c>
      <c r="B95" s="55" t="str">
        <f>IF('statement of marks'!D96="","",'statement of marks'!D96)</f>
        <v/>
      </c>
      <c r="C95" s="54">
        <f>IF('statement of marks'!E96="","",'statement of marks'!E96)</f>
        <v>11188</v>
      </c>
      <c r="D95" s="423" t="str">
        <f>IF('statement of marks'!F96="","",'statement of marks'!F96)</f>
        <v/>
      </c>
      <c r="E95" s="77" t="str">
        <f>IF('statement of marks'!G96="","",'statement of marks'!G96)</f>
        <v>A 088</v>
      </c>
      <c r="F95" s="77" t="str">
        <f>IF('statement of marks'!H96="","",'statement of marks'!H96)</f>
        <v>B 088</v>
      </c>
      <c r="G95" s="77" t="str">
        <f>IF('statement of marks'!I96="","",'statement of marks'!I96)</f>
        <v>C 088</v>
      </c>
      <c r="H95" s="55" t="str">
        <f>IF('statement of marks'!B96="","",'statement of marks'!B96)</f>
        <v/>
      </c>
      <c r="I95" s="55" t="str">
        <f>IF('statement of marks'!C96="","",'statement of marks'!C96)</f>
        <v/>
      </c>
      <c r="J95" s="55" t="str">
        <f>IF('statement of marks'!IP96="","",'statement of marks'!IP96)</f>
        <v>SUPPL.</v>
      </c>
      <c r="K95" s="74">
        <f>IF('statement of marks'!IQ96="","",'statement of marks'!IQ96)</f>
        <v>898</v>
      </c>
      <c r="L95" s="84">
        <f>IF('statement of marks'!IR96="","",'statement of marks'!IR96)</f>
        <v>89.8</v>
      </c>
      <c r="M95" s="55" t="str">
        <f>IF('statement of marks'!IS96="","",'statement of marks'!IS96)</f>
        <v/>
      </c>
      <c r="N95" s="84" t="str">
        <f>IF('statement of marks'!IL96="","",'statement of marks'!IL96)</f>
        <v xml:space="preserve">    MATHEMATICS</v>
      </c>
      <c r="O95" s="55" t="str">
        <f>IF('result subject-wise'!AR96="","",'result subject-wise'!AR96)</f>
        <v/>
      </c>
      <c r="P95" s="91" t="str">
        <f>IF('result subject-wise'!AS96="","",'result subject-wise'!AS96)</f>
        <v/>
      </c>
      <c r="Q95" s="55" t="str">
        <f>'statement of marks'!IY96</f>
        <v/>
      </c>
      <c r="R95" s="92">
        <f>IF('statement of marks'!GT96="","",'statement of marks'!GT96)</f>
        <v>362</v>
      </c>
      <c r="U95" s="90" t="str">
        <f>'statement of marks'!G96</f>
        <v>A 088</v>
      </c>
      <c r="V95" s="87" t="str">
        <f t="shared" si="108"/>
        <v/>
      </c>
      <c r="W95" s="87" t="str">
        <f t="shared" si="109"/>
        <v/>
      </c>
      <c r="X95" s="87" t="str">
        <f t="shared" si="110"/>
        <v/>
      </c>
      <c r="Y95" s="87" t="str">
        <f t="shared" si="111"/>
        <v/>
      </c>
      <c r="Z95" s="87" t="str">
        <f t="shared" si="112"/>
        <v/>
      </c>
      <c r="AA95" s="87" t="str">
        <f t="shared" si="113"/>
        <v/>
      </c>
      <c r="AB95" s="87" t="str">
        <f t="shared" si="114"/>
        <v/>
      </c>
      <c r="AC95" s="87" t="str">
        <f t="shared" si="115"/>
        <v/>
      </c>
      <c r="AD95" s="87" t="str">
        <f t="shared" si="116"/>
        <v/>
      </c>
      <c r="AE95" s="87" t="str">
        <f t="shared" si="117"/>
        <v/>
      </c>
      <c r="AF95" s="87" t="str">
        <f t="shared" si="118"/>
        <v/>
      </c>
      <c r="AG95" s="87" t="str">
        <f t="shared" si="119"/>
        <v/>
      </c>
      <c r="AH95" s="93"/>
    </row>
    <row r="96" spans="1:34" ht="16" customHeight="1">
      <c r="A96" s="89" t="str">
        <f>'statement of marks'!A97</f>
        <v/>
      </c>
      <c r="B96" s="55" t="str">
        <f>IF('statement of marks'!D97="","",'statement of marks'!D97)</f>
        <v/>
      </c>
      <c r="C96" s="54">
        <f>IF('statement of marks'!E97="","",'statement of marks'!E97)</f>
        <v>11189</v>
      </c>
      <c r="D96" s="423" t="str">
        <f>IF('statement of marks'!F97="","",'statement of marks'!F97)</f>
        <v/>
      </c>
      <c r="E96" s="77" t="str">
        <f>IF('statement of marks'!G97="","",'statement of marks'!G97)</f>
        <v>A 089</v>
      </c>
      <c r="F96" s="77" t="str">
        <f>IF('statement of marks'!H97="","",'statement of marks'!H97)</f>
        <v>B 089</v>
      </c>
      <c r="G96" s="77" t="str">
        <f>IF('statement of marks'!I97="","",'statement of marks'!I97)</f>
        <v>C 089</v>
      </c>
      <c r="H96" s="55" t="str">
        <f>IF('statement of marks'!B97="","",'statement of marks'!B97)</f>
        <v/>
      </c>
      <c r="I96" s="55" t="str">
        <f>IF('statement of marks'!C97="","",'statement of marks'!C97)</f>
        <v/>
      </c>
      <c r="J96" s="55" t="str">
        <f>IF('statement of marks'!IP97="","",'statement of marks'!IP97)</f>
        <v>SUPPL.</v>
      </c>
      <c r="K96" s="74">
        <f>IF('statement of marks'!IQ97="","",'statement of marks'!IQ97)</f>
        <v>898</v>
      </c>
      <c r="L96" s="84">
        <f>IF('statement of marks'!IR97="","",'statement of marks'!IR97)</f>
        <v>89.8</v>
      </c>
      <c r="M96" s="55" t="str">
        <f>IF('statement of marks'!IS97="","",'statement of marks'!IS97)</f>
        <v/>
      </c>
      <c r="N96" s="84" t="str">
        <f>IF('statement of marks'!IL97="","",'statement of marks'!IL97)</f>
        <v xml:space="preserve">    MATHEMATICS</v>
      </c>
      <c r="O96" s="55" t="str">
        <f>IF('result subject-wise'!AR97="","",'result subject-wise'!AR97)</f>
        <v/>
      </c>
      <c r="P96" s="91" t="str">
        <f>IF('result subject-wise'!AS97="","",'result subject-wise'!AS97)</f>
        <v/>
      </c>
      <c r="Q96" s="55" t="str">
        <f>'statement of marks'!IY97</f>
        <v/>
      </c>
      <c r="R96" s="92">
        <f>IF('statement of marks'!GT97="","",'statement of marks'!GT97)</f>
        <v>362</v>
      </c>
      <c r="U96" s="90" t="str">
        <f>'statement of marks'!G97</f>
        <v>A 089</v>
      </c>
      <c r="V96" s="87" t="str">
        <f t="shared" si="108"/>
        <v/>
      </c>
      <c r="W96" s="87" t="str">
        <f t="shared" si="109"/>
        <v/>
      </c>
      <c r="X96" s="87" t="str">
        <f t="shared" si="110"/>
        <v/>
      </c>
      <c r="Y96" s="87" t="str">
        <f t="shared" si="111"/>
        <v/>
      </c>
      <c r="Z96" s="87" t="str">
        <f t="shared" si="112"/>
        <v/>
      </c>
      <c r="AA96" s="87" t="str">
        <f t="shared" si="113"/>
        <v/>
      </c>
      <c r="AB96" s="87" t="str">
        <f t="shared" si="114"/>
        <v/>
      </c>
      <c r="AC96" s="87" t="str">
        <f t="shared" si="115"/>
        <v/>
      </c>
      <c r="AD96" s="87" t="str">
        <f t="shared" si="116"/>
        <v/>
      </c>
      <c r="AE96" s="87" t="str">
        <f t="shared" si="117"/>
        <v/>
      </c>
      <c r="AF96" s="87" t="str">
        <f t="shared" si="118"/>
        <v/>
      </c>
      <c r="AG96" s="87" t="str">
        <f t="shared" si="119"/>
        <v/>
      </c>
      <c r="AH96" s="93"/>
    </row>
    <row r="97" spans="1:34" ht="16" customHeight="1">
      <c r="A97" s="89" t="str">
        <f>'statement of marks'!A98</f>
        <v/>
      </c>
      <c r="B97" s="55" t="str">
        <f>IF('statement of marks'!D98="","",'statement of marks'!D98)</f>
        <v/>
      </c>
      <c r="C97" s="54">
        <f>IF('statement of marks'!E98="","",'statement of marks'!E98)</f>
        <v>11190</v>
      </c>
      <c r="D97" s="423" t="str">
        <f>IF('statement of marks'!F98="","",'statement of marks'!F98)</f>
        <v/>
      </c>
      <c r="E97" s="77" t="str">
        <f>IF('statement of marks'!G98="","",'statement of marks'!G98)</f>
        <v>A 090</v>
      </c>
      <c r="F97" s="77" t="str">
        <f>IF('statement of marks'!H98="","",'statement of marks'!H98)</f>
        <v>B 090</v>
      </c>
      <c r="G97" s="77" t="str">
        <f>IF('statement of marks'!I98="","",'statement of marks'!I98)</f>
        <v>C 090</v>
      </c>
      <c r="H97" s="55" t="str">
        <f>IF('statement of marks'!B98="","",'statement of marks'!B98)</f>
        <v/>
      </c>
      <c r="I97" s="55" t="str">
        <f>IF('statement of marks'!C98="","",'statement of marks'!C98)</f>
        <v/>
      </c>
      <c r="J97" s="55" t="str">
        <f>IF('statement of marks'!IP98="","",'statement of marks'!IP98)</f>
        <v>SUPPL.</v>
      </c>
      <c r="K97" s="74">
        <f>IF('statement of marks'!IQ98="","",'statement of marks'!IQ98)</f>
        <v>898</v>
      </c>
      <c r="L97" s="84">
        <f>IF('statement of marks'!IR98="","",'statement of marks'!IR98)</f>
        <v>89.8</v>
      </c>
      <c r="M97" s="55" t="str">
        <f>IF('statement of marks'!IS98="","",'statement of marks'!IS98)</f>
        <v/>
      </c>
      <c r="N97" s="84" t="str">
        <f>IF('statement of marks'!IL98="","",'statement of marks'!IL98)</f>
        <v xml:space="preserve">    MATHEMATICS</v>
      </c>
      <c r="O97" s="55" t="str">
        <f>IF('result subject-wise'!AR98="","",'result subject-wise'!AR98)</f>
        <v/>
      </c>
      <c r="P97" s="91" t="str">
        <f>IF('result subject-wise'!AS98="","",'result subject-wise'!AS98)</f>
        <v/>
      </c>
      <c r="Q97" s="55" t="str">
        <f>'statement of marks'!IY98</f>
        <v/>
      </c>
      <c r="R97" s="92">
        <f>IF('statement of marks'!GT98="","",'statement of marks'!GT98)</f>
        <v>362</v>
      </c>
      <c r="U97" s="90" t="str">
        <f>'statement of marks'!G98</f>
        <v>A 090</v>
      </c>
      <c r="V97" s="87" t="str">
        <f t="shared" si="108"/>
        <v/>
      </c>
      <c r="W97" s="87" t="str">
        <f t="shared" si="109"/>
        <v/>
      </c>
      <c r="X97" s="87" t="str">
        <f t="shared" si="110"/>
        <v/>
      </c>
      <c r="Y97" s="87" t="str">
        <f t="shared" si="111"/>
        <v/>
      </c>
      <c r="Z97" s="87" t="str">
        <f t="shared" si="112"/>
        <v/>
      </c>
      <c r="AA97" s="87" t="str">
        <f t="shared" si="113"/>
        <v/>
      </c>
      <c r="AB97" s="87" t="str">
        <f t="shared" si="114"/>
        <v/>
      </c>
      <c r="AC97" s="87" t="str">
        <f t="shared" si="115"/>
        <v/>
      </c>
      <c r="AD97" s="87" t="str">
        <f t="shared" si="116"/>
        <v/>
      </c>
      <c r="AE97" s="87" t="str">
        <f t="shared" si="117"/>
        <v/>
      </c>
      <c r="AF97" s="87" t="str">
        <f t="shared" si="118"/>
        <v/>
      </c>
      <c r="AG97" s="87" t="str">
        <f t="shared" si="119"/>
        <v/>
      </c>
      <c r="AH97" s="93"/>
    </row>
    <row r="98" spans="1:34" ht="16" customHeight="1">
      <c r="A98" s="89" t="str">
        <f>'statement of marks'!A99</f>
        <v/>
      </c>
      <c r="B98" s="55" t="str">
        <f>IF('statement of marks'!D99="","",'statement of marks'!D99)</f>
        <v/>
      </c>
      <c r="C98" s="54">
        <f>IF('statement of marks'!E99="","",'statement of marks'!E99)</f>
        <v>11191</v>
      </c>
      <c r="D98" s="423" t="str">
        <f>IF('statement of marks'!F99="","",'statement of marks'!F99)</f>
        <v/>
      </c>
      <c r="E98" s="77" t="str">
        <f>IF('statement of marks'!G99="","",'statement of marks'!G99)</f>
        <v>A 091</v>
      </c>
      <c r="F98" s="77" t="str">
        <f>IF('statement of marks'!H99="","",'statement of marks'!H99)</f>
        <v>B 091</v>
      </c>
      <c r="G98" s="77" t="str">
        <f>IF('statement of marks'!I99="","",'statement of marks'!I99)</f>
        <v>C 091</v>
      </c>
      <c r="H98" s="55" t="str">
        <f>IF('statement of marks'!B99="","",'statement of marks'!B99)</f>
        <v/>
      </c>
      <c r="I98" s="55" t="str">
        <f>IF('statement of marks'!C99="","",'statement of marks'!C99)</f>
        <v/>
      </c>
      <c r="J98" s="55" t="str">
        <f>IF('statement of marks'!IP99="","",'statement of marks'!IP99)</f>
        <v>SUPPL.</v>
      </c>
      <c r="K98" s="74">
        <f>IF('statement of marks'!IQ99="","",'statement of marks'!IQ99)</f>
        <v>898</v>
      </c>
      <c r="L98" s="84">
        <f>IF('statement of marks'!IR99="","",'statement of marks'!IR99)</f>
        <v>89.8</v>
      </c>
      <c r="M98" s="55" t="str">
        <f>IF('statement of marks'!IS99="","",'statement of marks'!IS99)</f>
        <v/>
      </c>
      <c r="N98" s="84" t="str">
        <f>IF('statement of marks'!IL99="","",'statement of marks'!IL99)</f>
        <v xml:space="preserve">    MATHEMATICS</v>
      </c>
      <c r="O98" s="55" t="str">
        <f>IF('result subject-wise'!AR99="","",'result subject-wise'!AR99)</f>
        <v/>
      </c>
      <c r="P98" s="91" t="str">
        <f>IF('result subject-wise'!AS99="","",'result subject-wise'!AS99)</f>
        <v/>
      </c>
      <c r="Q98" s="55" t="str">
        <f>'statement of marks'!IY99</f>
        <v/>
      </c>
      <c r="R98" s="92">
        <f>IF('statement of marks'!GT99="","",'statement of marks'!GT99)</f>
        <v>362</v>
      </c>
      <c r="U98" s="90" t="str">
        <f>'statement of marks'!G99</f>
        <v>A 091</v>
      </c>
      <c r="V98" s="87" t="str">
        <f t="shared" si="108"/>
        <v/>
      </c>
      <c r="W98" s="87" t="str">
        <f t="shared" si="109"/>
        <v/>
      </c>
      <c r="X98" s="87" t="str">
        <f t="shared" si="110"/>
        <v/>
      </c>
      <c r="Y98" s="87" t="str">
        <f t="shared" si="111"/>
        <v/>
      </c>
      <c r="Z98" s="87" t="str">
        <f t="shared" si="112"/>
        <v/>
      </c>
      <c r="AA98" s="87" t="str">
        <f t="shared" si="113"/>
        <v/>
      </c>
      <c r="AB98" s="87" t="str">
        <f t="shared" si="114"/>
        <v/>
      </c>
      <c r="AC98" s="87" t="str">
        <f t="shared" si="115"/>
        <v/>
      </c>
      <c r="AD98" s="87" t="str">
        <f t="shared" si="116"/>
        <v/>
      </c>
      <c r="AE98" s="87" t="str">
        <f t="shared" si="117"/>
        <v/>
      </c>
      <c r="AF98" s="87" t="str">
        <f t="shared" si="118"/>
        <v/>
      </c>
      <c r="AG98" s="87" t="str">
        <f t="shared" si="119"/>
        <v/>
      </c>
      <c r="AH98" s="93"/>
    </row>
    <row r="99" spans="1:34" ht="16" customHeight="1">
      <c r="A99" s="89" t="str">
        <f>'statement of marks'!A100</f>
        <v/>
      </c>
      <c r="B99" s="55" t="str">
        <f>IF('statement of marks'!D100="","",'statement of marks'!D100)</f>
        <v/>
      </c>
      <c r="C99" s="54">
        <f>IF('statement of marks'!E100="","",'statement of marks'!E100)</f>
        <v>11192</v>
      </c>
      <c r="D99" s="423" t="str">
        <f>IF('statement of marks'!F100="","",'statement of marks'!F100)</f>
        <v/>
      </c>
      <c r="E99" s="77" t="str">
        <f>IF('statement of marks'!G100="","",'statement of marks'!G100)</f>
        <v>A 092</v>
      </c>
      <c r="F99" s="77" t="str">
        <f>IF('statement of marks'!H100="","",'statement of marks'!H100)</f>
        <v>B 092</v>
      </c>
      <c r="G99" s="77" t="str">
        <f>IF('statement of marks'!I100="","",'statement of marks'!I100)</f>
        <v>C 092</v>
      </c>
      <c r="H99" s="55" t="str">
        <f>IF('statement of marks'!B100="","",'statement of marks'!B100)</f>
        <v/>
      </c>
      <c r="I99" s="55" t="str">
        <f>IF('statement of marks'!C100="","",'statement of marks'!C100)</f>
        <v/>
      </c>
      <c r="J99" s="55" t="str">
        <f>IF('statement of marks'!IP100="","",'statement of marks'!IP100)</f>
        <v>SUPPL.</v>
      </c>
      <c r="K99" s="74">
        <f>IF('statement of marks'!IQ100="","",'statement of marks'!IQ100)</f>
        <v>898</v>
      </c>
      <c r="L99" s="84">
        <f>IF('statement of marks'!IR100="","",'statement of marks'!IR100)</f>
        <v>89.8</v>
      </c>
      <c r="M99" s="55" t="str">
        <f>IF('statement of marks'!IS100="","",'statement of marks'!IS100)</f>
        <v/>
      </c>
      <c r="N99" s="84" t="str">
        <f>IF('statement of marks'!IL100="","",'statement of marks'!IL100)</f>
        <v xml:space="preserve">    MATHEMATICS</v>
      </c>
      <c r="O99" s="55" t="str">
        <f>IF('result subject-wise'!AR100="","",'result subject-wise'!AR100)</f>
        <v/>
      </c>
      <c r="P99" s="91" t="str">
        <f>IF('result subject-wise'!AS100="","",'result subject-wise'!AS100)</f>
        <v/>
      </c>
      <c r="Q99" s="55" t="str">
        <f>'statement of marks'!IY100</f>
        <v/>
      </c>
      <c r="R99" s="92">
        <f>IF('statement of marks'!GT100="","",'statement of marks'!GT100)</f>
        <v>362</v>
      </c>
      <c r="U99" s="90" t="str">
        <f>'statement of marks'!G100</f>
        <v>A 092</v>
      </c>
      <c r="V99" s="87" t="str">
        <f t="shared" si="108"/>
        <v/>
      </c>
      <c r="W99" s="87" t="str">
        <f t="shared" si="109"/>
        <v/>
      </c>
      <c r="X99" s="87" t="str">
        <f t="shared" si="110"/>
        <v/>
      </c>
      <c r="Y99" s="87" t="str">
        <f t="shared" si="111"/>
        <v/>
      </c>
      <c r="Z99" s="87" t="str">
        <f t="shared" si="112"/>
        <v/>
      </c>
      <c r="AA99" s="87" t="str">
        <f t="shared" si="113"/>
        <v/>
      </c>
      <c r="AB99" s="87" t="str">
        <f t="shared" si="114"/>
        <v/>
      </c>
      <c r="AC99" s="87" t="str">
        <f t="shared" si="115"/>
        <v/>
      </c>
      <c r="AD99" s="87" t="str">
        <f t="shared" si="116"/>
        <v/>
      </c>
      <c r="AE99" s="87" t="str">
        <f t="shared" si="117"/>
        <v/>
      </c>
      <c r="AF99" s="87" t="str">
        <f t="shared" si="118"/>
        <v/>
      </c>
      <c r="AG99" s="87" t="str">
        <f t="shared" si="119"/>
        <v/>
      </c>
      <c r="AH99" s="93"/>
    </row>
    <row r="100" spans="1:34" ht="16" customHeight="1">
      <c r="A100" s="89" t="str">
        <f>'statement of marks'!A101</f>
        <v/>
      </c>
      <c r="B100" s="55" t="str">
        <f>IF('statement of marks'!D101="","",'statement of marks'!D101)</f>
        <v/>
      </c>
      <c r="C100" s="54">
        <f>IF('statement of marks'!E101="","",'statement of marks'!E101)</f>
        <v>11193</v>
      </c>
      <c r="D100" s="423" t="str">
        <f>IF('statement of marks'!F101="","",'statement of marks'!F101)</f>
        <v/>
      </c>
      <c r="E100" s="77" t="str">
        <f>IF('statement of marks'!G101="","",'statement of marks'!G101)</f>
        <v>A 093</v>
      </c>
      <c r="F100" s="77" t="str">
        <f>IF('statement of marks'!H101="","",'statement of marks'!H101)</f>
        <v>B 093</v>
      </c>
      <c r="G100" s="77" t="str">
        <f>IF('statement of marks'!I101="","",'statement of marks'!I101)</f>
        <v>C 093</v>
      </c>
      <c r="H100" s="55" t="str">
        <f>IF('statement of marks'!B101="","",'statement of marks'!B101)</f>
        <v/>
      </c>
      <c r="I100" s="55" t="str">
        <f>IF('statement of marks'!C101="","",'statement of marks'!C101)</f>
        <v/>
      </c>
      <c r="J100" s="55" t="str">
        <f>IF('statement of marks'!IP101="","",'statement of marks'!IP101)</f>
        <v>SUPPL.</v>
      </c>
      <c r="K100" s="74">
        <f>IF('statement of marks'!IQ101="","",'statement of marks'!IQ101)</f>
        <v>898</v>
      </c>
      <c r="L100" s="84">
        <f>IF('statement of marks'!IR101="","",'statement of marks'!IR101)</f>
        <v>89.8</v>
      </c>
      <c r="M100" s="55" t="str">
        <f>IF('statement of marks'!IS101="","",'statement of marks'!IS101)</f>
        <v/>
      </c>
      <c r="N100" s="84" t="str">
        <f>IF('statement of marks'!IL101="","",'statement of marks'!IL101)</f>
        <v xml:space="preserve">    MATHEMATICS</v>
      </c>
      <c r="O100" s="55" t="str">
        <f>IF('result subject-wise'!AR101="","",'result subject-wise'!AR101)</f>
        <v/>
      </c>
      <c r="P100" s="91" t="str">
        <f>IF('result subject-wise'!AS101="","",'result subject-wise'!AS101)</f>
        <v/>
      </c>
      <c r="Q100" s="55" t="str">
        <f>'statement of marks'!IY101</f>
        <v/>
      </c>
      <c r="R100" s="92">
        <f>IF('statement of marks'!GT101="","",'statement of marks'!GT101)</f>
        <v>362</v>
      </c>
      <c r="U100" s="90" t="str">
        <f>'statement of marks'!G101</f>
        <v>A 093</v>
      </c>
      <c r="V100" s="87" t="str">
        <f>IF(AND(H100="SC",I100="B"),Q100,"")</f>
        <v/>
      </c>
      <c r="W100" s="87" t="str">
        <f>IF(AND(H100="SC",I100="G"),Q100,"")</f>
        <v/>
      </c>
      <c r="X100" s="87" t="str">
        <f>IF(AND(H100="ST",I100="B"),Q100,"")</f>
        <v/>
      </c>
      <c r="Y100" s="87" t="str">
        <f>IF(AND(H100="ST",I100="G"),Q100,"")</f>
        <v/>
      </c>
      <c r="Z100" s="87" t="str">
        <f>IF(AND(H100="OBC",I100="B"),Q100,"")</f>
        <v/>
      </c>
      <c r="AA100" s="87" t="str">
        <f>IF(AND(H100="OBC",I100="G"),Q100,"")</f>
        <v/>
      </c>
      <c r="AB100" s="87" t="str">
        <f>IF(AND(H100="GEN",I100="B"),Q100,"")</f>
        <v/>
      </c>
      <c r="AC100" s="87" t="str">
        <f>IF(AND(H100="GEN",I100="G"),Q100,"")</f>
        <v/>
      </c>
      <c r="AD100" s="87" t="str">
        <f>IF(AND(H100="MIN",I100="B"),Q100,"")</f>
        <v/>
      </c>
      <c r="AE100" s="87" t="str">
        <f>IF(AND(H100="MIN",I100="G"),Q100,"")</f>
        <v/>
      </c>
      <c r="AF100" s="87" t="str">
        <f>IF(AND(H100="SBC",I100="B"),Q100,"")</f>
        <v/>
      </c>
      <c r="AG100" s="87" t="str">
        <f>IF(AND(H100="SBC",I100="G"),Q100,"")</f>
        <v/>
      </c>
      <c r="AH100" s="93"/>
    </row>
    <row r="101" spans="1:34" ht="16" customHeight="1">
      <c r="A101" s="89" t="str">
        <f>'statement of marks'!A102</f>
        <v/>
      </c>
      <c r="B101" s="55" t="str">
        <f>IF('statement of marks'!D102="","",'statement of marks'!D102)</f>
        <v/>
      </c>
      <c r="C101" s="54">
        <f>IF('statement of marks'!E102="","",'statement of marks'!E102)</f>
        <v>11194</v>
      </c>
      <c r="D101" s="423" t="str">
        <f>IF('statement of marks'!F102="","",'statement of marks'!F102)</f>
        <v/>
      </c>
      <c r="E101" s="77" t="str">
        <f>IF('statement of marks'!G102="","",'statement of marks'!G102)</f>
        <v>A 094</v>
      </c>
      <c r="F101" s="77" t="str">
        <f>IF('statement of marks'!H102="","",'statement of marks'!H102)</f>
        <v>B 094</v>
      </c>
      <c r="G101" s="77" t="str">
        <f>IF('statement of marks'!I102="","",'statement of marks'!I102)</f>
        <v>C 094</v>
      </c>
      <c r="H101" s="55" t="str">
        <f>IF('statement of marks'!B102="","",'statement of marks'!B102)</f>
        <v/>
      </c>
      <c r="I101" s="55" t="str">
        <f>IF('statement of marks'!C102="","",'statement of marks'!C102)</f>
        <v/>
      </c>
      <c r="J101" s="55" t="str">
        <f>IF('statement of marks'!IP102="","",'statement of marks'!IP102)</f>
        <v>SUPPL.</v>
      </c>
      <c r="K101" s="74">
        <f>IF('statement of marks'!IQ102="","",'statement of marks'!IQ102)</f>
        <v>898</v>
      </c>
      <c r="L101" s="84">
        <f>IF('statement of marks'!IR102="","",'statement of marks'!IR102)</f>
        <v>89.8</v>
      </c>
      <c r="M101" s="55" t="str">
        <f>IF('statement of marks'!IS102="","",'statement of marks'!IS102)</f>
        <v/>
      </c>
      <c r="N101" s="84" t="str">
        <f>IF('statement of marks'!IL102="","",'statement of marks'!IL102)</f>
        <v xml:space="preserve">    MATHEMATICS</v>
      </c>
      <c r="O101" s="55" t="str">
        <f>IF('result subject-wise'!AR102="","",'result subject-wise'!AR102)</f>
        <v/>
      </c>
      <c r="P101" s="91" t="str">
        <f>IF('result subject-wise'!AS102="","",'result subject-wise'!AS102)</f>
        <v/>
      </c>
      <c r="Q101" s="55" t="str">
        <f>'statement of marks'!IY102</f>
        <v/>
      </c>
      <c r="R101" s="92">
        <f>IF('statement of marks'!GT102="","",'statement of marks'!GT102)</f>
        <v>362</v>
      </c>
      <c r="U101" s="90" t="str">
        <f>'statement of marks'!G102</f>
        <v>A 094</v>
      </c>
      <c r="V101" s="87" t="str">
        <f t="shared" ref="V101:V106" si="120">IF(AND(H101="SC",I101="B"),Q101,"")</f>
        <v/>
      </c>
      <c r="W101" s="87" t="str">
        <f t="shared" ref="W101:W106" si="121">IF(AND(H101="SC",I101="G"),Q101,"")</f>
        <v/>
      </c>
      <c r="X101" s="87" t="str">
        <f t="shared" ref="X101:X106" si="122">IF(AND(H101="ST",I101="B"),Q101,"")</f>
        <v/>
      </c>
      <c r="Y101" s="87" t="str">
        <f t="shared" ref="Y101:Y106" si="123">IF(AND(H101="ST",I101="G"),Q101,"")</f>
        <v/>
      </c>
      <c r="Z101" s="87" t="str">
        <f t="shared" ref="Z101:Z106" si="124">IF(AND(H101="OBC",I101="B"),Q101,"")</f>
        <v/>
      </c>
      <c r="AA101" s="87" t="str">
        <f t="shared" ref="AA101:AA106" si="125">IF(AND(H101="OBC",I101="G"),Q101,"")</f>
        <v/>
      </c>
      <c r="AB101" s="87" t="str">
        <f t="shared" ref="AB101:AB106" si="126">IF(AND(H101="GEN",I101="B"),Q101,"")</f>
        <v/>
      </c>
      <c r="AC101" s="87" t="str">
        <f t="shared" ref="AC101:AC106" si="127">IF(AND(H101="GEN",I101="G"),Q101,"")</f>
        <v/>
      </c>
      <c r="AD101" s="87" t="str">
        <f t="shared" ref="AD101:AD106" si="128">IF(AND(H101="MIN",I101="B"),Q101,"")</f>
        <v/>
      </c>
      <c r="AE101" s="87" t="str">
        <f t="shared" ref="AE101:AE106" si="129">IF(AND(H101="MIN",I101="G"),Q101,"")</f>
        <v/>
      </c>
      <c r="AF101" s="87" t="str">
        <f t="shared" ref="AF101:AF106" si="130">IF(AND(H101="SBC",I101="B"),Q101,"")</f>
        <v/>
      </c>
      <c r="AG101" s="87" t="str">
        <f t="shared" ref="AG101:AG106" si="131">IF(AND(H101="SBC",I101="G"),Q101,"")</f>
        <v/>
      </c>
      <c r="AH101" s="93"/>
    </row>
    <row r="102" spans="1:34" ht="16" customHeight="1">
      <c r="A102" s="89" t="str">
        <f>'statement of marks'!A103</f>
        <v/>
      </c>
      <c r="B102" s="55" t="str">
        <f>IF('statement of marks'!D103="","",'statement of marks'!D103)</f>
        <v/>
      </c>
      <c r="C102" s="54">
        <f>IF('statement of marks'!E103="","",'statement of marks'!E103)</f>
        <v>11195</v>
      </c>
      <c r="D102" s="423" t="str">
        <f>IF('statement of marks'!F103="","",'statement of marks'!F103)</f>
        <v/>
      </c>
      <c r="E102" s="77" t="str">
        <f>IF('statement of marks'!G103="","",'statement of marks'!G103)</f>
        <v>A 095</v>
      </c>
      <c r="F102" s="77" t="str">
        <f>IF('statement of marks'!H103="","",'statement of marks'!H103)</f>
        <v>B 095</v>
      </c>
      <c r="G102" s="77" t="str">
        <f>IF('statement of marks'!I103="","",'statement of marks'!I103)</f>
        <v>C 095</v>
      </c>
      <c r="H102" s="55" t="str">
        <f>IF('statement of marks'!B103="","",'statement of marks'!B103)</f>
        <v/>
      </c>
      <c r="I102" s="55" t="str">
        <f>IF('statement of marks'!C103="","",'statement of marks'!C103)</f>
        <v/>
      </c>
      <c r="J102" s="55" t="str">
        <f>IF('statement of marks'!IP103="","",'statement of marks'!IP103)</f>
        <v>SUPPL.</v>
      </c>
      <c r="K102" s="74">
        <f>IF('statement of marks'!IQ103="","",'statement of marks'!IQ103)</f>
        <v>898</v>
      </c>
      <c r="L102" s="84">
        <f>IF('statement of marks'!IR103="","",'statement of marks'!IR103)</f>
        <v>89.8</v>
      </c>
      <c r="M102" s="55" t="str">
        <f>IF('statement of marks'!IS103="","",'statement of marks'!IS103)</f>
        <v/>
      </c>
      <c r="N102" s="84" t="str">
        <f>IF('statement of marks'!IL103="","",'statement of marks'!IL103)</f>
        <v xml:space="preserve">    MATHEMATICS</v>
      </c>
      <c r="O102" s="55" t="str">
        <f>IF('result subject-wise'!AR103="","",'result subject-wise'!AR103)</f>
        <v/>
      </c>
      <c r="P102" s="91" t="str">
        <f>IF('result subject-wise'!AS103="","",'result subject-wise'!AS103)</f>
        <v/>
      </c>
      <c r="Q102" s="55" t="str">
        <f>'statement of marks'!IY103</f>
        <v/>
      </c>
      <c r="R102" s="92">
        <f>IF('statement of marks'!GT103="","",'statement of marks'!GT103)</f>
        <v>362</v>
      </c>
      <c r="U102" s="90" t="str">
        <f>'statement of marks'!G103</f>
        <v>A 095</v>
      </c>
      <c r="V102" s="87" t="str">
        <f t="shared" si="120"/>
        <v/>
      </c>
      <c r="W102" s="87" t="str">
        <f t="shared" si="121"/>
        <v/>
      </c>
      <c r="X102" s="87" t="str">
        <f t="shared" si="122"/>
        <v/>
      </c>
      <c r="Y102" s="87" t="str">
        <f t="shared" si="123"/>
        <v/>
      </c>
      <c r="Z102" s="87" t="str">
        <f t="shared" si="124"/>
        <v/>
      </c>
      <c r="AA102" s="87" t="str">
        <f t="shared" si="125"/>
        <v/>
      </c>
      <c r="AB102" s="87" t="str">
        <f t="shared" si="126"/>
        <v/>
      </c>
      <c r="AC102" s="87" t="str">
        <f t="shared" si="127"/>
        <v/>
      </c>
      <c r="AD102" s="87" t="str">
        <f t="shared" si="128"/>
        <v/>
      </c>
      <c r="AE102" s="87" t="str">
        <f t="shared" si="129"/>
        <v/>
      </c>
      <c r="AF102" s="87" t="str">
        <f t="shared" si="130"/>
        <v/>
      </c>
      <c r="AG102" s="87" t="str">
        <f t="shared" si="131"/>
        <v/>
      </c>
      <c r="AH102" s="93"/>
    </row>
    <row r="103" spans="1:34" ht="16" customHeight="1">
      <c r="A103" s="89" t="str">
        <f>'statement of marks'!A104</f>
        <v/>
      </c>
      <c r="B103" s="55" t="str">
        <f>IF('statement of marks'!D104="","",'statement of marks'!D104)</f>
        <v/>
      </c>
      <c r="C103" s="54">
        <f>IF('statement of marks'!E104="","",'statement of marks'!E104)</f>
        <v>11196</v>
      </c>
      <c r="D103" s="423" t="str">
        <f>IF('statement of marks'!F104="","",'statement of marks'!F104)</f>
        <v/>
      </c>
      <c r="E103" s="77" t="str">
        <f>IF('statement of marks'!G104="","",'statement of marks'!G104)</f>
        <v>A 096</v>
      </c>
      <c r="F103" s="77" t="str">
        <f>IF('statement of marks'!H104="","",'statement of marks'!H104)</f>
        <v>B 096</v>
      </c>
      <c r="G103" s="77" t="str">
        <f>IF('statement of marks'!I104="","",'statement of marks'!I104)</f>
        <v>C 096</v>
      </c>
      <c r="H103" s="55" t="str">
        <f>IF('statement of marks'!B104="","",'statement of marks'!B104)</f>
        <v/>
      </c>
      <c r="I103" s="55" t="str">
        <f>IF('statement of marks'!C104="","",'statement of marks'!C104)</f>
        <v/>
      </c>
      <c r="J103" s="55" t="str">
        <f>IF('statement of marks'!IP104="","",'statement of marks'!IP104)</f>
        <v>SUPPL.</v>
      </c>
      <c r="K103" s="74">
        <f>IF('statement of marks'!IQ104="","",'statement of marks'!IQ104)</f>
        <v>898</v>
      </c>
      <c r="L103" s="84">
        <f>IF('statement of marks'!IR104="","",'statement of marks'!IR104)</f>
        <v>89.8</v>
      </c>
      <c r="M103" s="55" t="str">
        <f>IF('statement of marks'!IS104="","",'statement of marks'!IS104)</f>
        <v/>
      </c>
      <c r="N103" s="84" t="str">
        <f>IF('statement of marks'!IL104="","",'statement of marks'!IL104)</f>
        <v xml:space="preserve">    MATHEMATICS</v>
      </c>
      <c r="O103" s="55" t="str">
        <f>IF('result subject-wise'!AR104="","",'result subject-wise'!AR104)</f>
        <v/>
      </c>
      <c r="P103" s="91" t="str">
        <f>IF('result subject-wise'!AS104="","",'result subject-wise'!AS104)</f>
        <v/>
      </c>
      <c r="Q103" s="55" t="str">
        <f>'statement of marks'!IY104</f>
        <v/>
      </c>
      <c r="R103" s="92">
        <f>IF('statement of marks'!GT104="","",'statement of marks'!GT104)</f>
        <v>362</v>
      </c>
      <c r="U103" s="90" t="str">
        <f>'statement of marks'!G104</f>
        <v>A 096</v>
      </c>
      <c r="V103" s="87" t="str">
        <f t="shared" si="120"/>
        <v/>
      </c>
      <c r="W103" s="87" t="str">
        <f t="shared" si="121"/>
        <v/>
      </c>
      <c r="X103" s="87" t="str">
        <f t="shared" si="122"/>
        <v/>
      </c>
      <c r="Y103" s="87" t="str">
        <f t="shared" si="123"/>
        <v/>
      </c>
      <c r="Z103" s="87" t="str">
        <f t="shared" si="124"/>
        <v/>
      </c>
      <c r="AA103" s="87" t="str">
        <f t="shared" si="125"/>
        <v/>
      </c>
      <c r="AB103" s="87" t="str">
        <f t="shared" si="126"/>
        <v/>
      </c>
      <c r="AC103" s="87" t="str">
        <f t="shared" si="127"/>
        <v/>
      </c>
      <c r="AD103" s="87" t="str">
        <f t="shared" si="128"/>
        <v/>
      </c>
      <c r="AE103" s="87" t="str">
        <f t="shared" si="129"/>
        <v/>
      </c>
      <c r="AF103" s="87" t="str">
        <f t="shared" si="130"/>
        <v/>
      </c>
      <c r="AG103" s="87" t="str">
        <f t="shared" si="131"/>
        <v/>
      </c>
      <c r="AH103" s="93"/>
    </row>
    <row r="104" spans="1:34" ht="16" customHeight="1">
      <c r="A104" s="89" t="str">
        <f>'statement of marks'!A105</f>
        <v/>
      </c>
      <c r="B104" s="55" t="str">
        <f>IF('statement of marks'!D105="","",'statement of marks'!D105)</f>
        <v/>
      </c>
      <c r="C104" s="54">
        <f>IF('statement of marks'!E105="","",'statement of marks'!E105)</f>
        <v>11197</v>
      </c>
      <c r="D104" s="423" t="str">
        <f>IF('statement of marks'!F105="","",'statement of marks'!F105)</f>
        <v/>
      </c>
      <c r="E104" s="77" t="str">
        <f>IF('statement of marks'!G105="","",'statement of marks'!G105)</f>
        <v>A 097</v>
      </c>
      <c r="F104" s="77" t="str">
        <f>IF('statement of marks'!H105="","",'statement of marks'!H105)</f>
        <v>B 097</v>
      </c>
      <c r="G104" s="77" t="str">
        <f>IF('statement of marks'!I105="","",'statement of marks'!I105)</f>
        <v>C 097</v>
      </c>
      <c r="H104" s="55" t="str">
        <f>IF('statement of marks'!B105="","",'statement of marks'!B105)</f>
        <v/>
      </c>
      <c r="I104" s="55" t="str">
        <f>IF('statement of marks'!C105="","",'statement of marks'!C105)</f>
        <v/>
      </c>
      <c r="J104" s="55" t="str">
        <f>IF('statement of marks'!IP105="","",'statement of marks'!IP105)</f>
        <v>SUPPL.</v>
      </c>
      <c r="K104" s="74">
        <f>IF('statement of marks'!IQ105="","",'statement of marks'!IQ105)</f>
        <v>898</v>
      </c>
      <c r="L104" s="84">
        <f>IF('statement of marks'!IR105="","",'statement of marks'!IR105)</f>
        <v>89.8</v>
      </c>
      <c r="M104" s="55" t="str">
        <f>IF('statement of marks'!IS105="","",'statement of marks'!IS105)</f>
        <v/>
      </c>
      <c r="N104" s="84" t="str">
        <f>IF('statement of marks'!IL105="","",'statement of marks'!IL105)</f>
        <v xml:space="preserve">    MATHEMATICS</v>
      </c>
      <c r="O104" s="55" t="str">
        <f>IF('result subject-wise'!AR105="","",'result subject-wise'!AR105)</f>
        <v/>
      </c>
      <c r="P104" s="91" t="str">
        <f>IF('result subject-wise'!AS105="","",'result subject-wise'!AS105)</f>
        <v/>
      </c>
      <c r="Q104" s="55" t="str">
        <f>'statement of marks'!IY105</f>
        <v/>
      </c>
      <c r="R104" s="92">
        <f>IF('statement of marks'!GT105="","",'statement of marks'!GT105)</f>
        <v>362</v>
      </c>
      <c r="U104" s="90" t="str">
        <f>'statement of marks'!G105</f>
        <v>A 097</v>
      </c>
      <c r="V104" s="87" t="str">
        <f t="shared" si="120"/>
        <v/>
      </c>
      <c r="W104" s="87" t="str">
        <f t="shared" si="121"/>
        <v/>
      </c>
      <c r="X104" s="87" t="str">
        <f t="shared" si="122"/>
        <v/>
      </c>
      <c r="Y104" s="87" t="str">
        <f t="shared" si="123"/>
        <v/>
      </c>
      <c r="Z104" s="87" t="str">
        <f t="shared" si="124"/>
        <v/>
      </c>
      <c r="AA104" s="87" t="str">
        <f t="shared" si="125"/>
        <v/>
      </c>
      <c r="AB104" s="87" t="str">
        <f t="shared" si="126"/>
        <v/>
      </c>
      <c r="AC104" s="87" t="str">
        <f t="shared" si="127"/>
        <v/>
      </c>
      <c r="AD104" s="87" t="str">
        <f t="shared" si="128"/>
        <v/>
      </c>
      <c r="AE104" s="87" t="str">
        <f t="shared" si="129"/>
        <v/>
      </c>
      <c r="AF104" s="87" t="str">
        <f t="shared" si="130"/>
        <v/>
      </c>
      <c r="AG104" s="87" t="str">
        <f t="shared" si="131"/>
        <v/>
      </c>
      <c r="AH104" s="93"/>
    </row>
    <row r="105" spans="1:34" ht="16" customHeight="1">
      <c r="A105" s="89" t="str">
        <f>'statement of marks'!A106</f>
        <v/>
      </c>
      <c r="B105" s="55" t="str">
        <f>IF('statement of marks'!D106="","",'statement of marks'!D106)</f>
        <v/>
      </c>
      <c r="C105" s="54">
        <f>IF('statement of marks'!E106="","",'statement of marks'!E106)</f>
        <v>11198</v>
      </c>
      <c r="D105" s="423" t="str">
        <f>IF('statement of marks'!F106="","",'statement of marks'!F106)</f>
        <v/>
      </c>
      <c r="E105" s="77" t="str">
        <f>IF('statement of marks'!G106="","",'statement of marks'!G106)</f>
        <v>A 098</v>
      </c>
      <c r="F105" s="77" t="str">
        <f>IF('statement of marks'!H106="","",'statement of marks'!H106)</f>
        <v>B 098</v>
      </c>
      <c r="G105" s="77" t="str">
        <f>IF('statement of marks'!I106="","",'statement of marks'!I106)</f>
        <v>C 098</v>
      </c>
      <c r="H105" s="55" t="str">
        <f>IF('statement of marks'!B106="","",'statement of marks'!B106)</f>
        <v/>
      </c>
      <c r="I105" s="55" t="str">
        <f>IF('statement of marks'!C106="","",'statement of marks'!C106)</f>
        <v/>
      </c>
      <c r="J105" s="55" t="str">
        <f>IF('statement of marks'!IP106="","",'statement of marks'!IP106)</f>
        <v>SUPPL.</v>
      </c>
      <c r="K105" s="74">
        <f>IF('statement of marks'!IQ106="","",'statement of marks'!IQ106)</f>
        <v>898</v>
      </c>
      <c r="L105" s="84">
        <f>IF('statement of marks'!IR106="","",'statement of marks'!IR106)</f>
        <v>89.8</v>
      </c>
      <c r="M105" s="55" t="str">
        <f>IF('statement of marks'!IS106="","",'statement of marks'!IS106)</f>
        <v/>
      </c>
      <c r="N105" s="84" t="str">
        <f>IF('statement of marks'!IL106="","",'statement of marks'!IL106)</f>
        <v xml:space="preserve">    MATHEMATICS</v>
      </c>
      <c r="O105" s="55" t="str">
        <f>IF('result subject-wise'!AR106="","",'result subject-wise'!AR106)</f>
        <v/>
      </c>
      <c r="P105" s="91" t="str">
        <f>IF('result subject-wise'!AS106="","",'result subject-wise'!AS106)</f>
        <v/>
      </c>
      <c r="Q105" s="55" t="str">
        <f>'statement of marks'!IY106</f>
        <v/>
      </c>
      <c r="R105" s="92">
        <f>IF('statement of marks'!GT106="","",'statement of marks'!GT106)</f>
        <v>362</v>
      </c>
      <c r="U105" s="90" t="str">
        <f>'statement of marks'!G106</f>
        <v>A 098</v>
      </c>
      <c r="V105" s="87" t="str">
        <f t="shared" si="120"/>
        <v/>
      </c>
      <c r="W105" s="87" t="str">
        <f t="shared" si="121"/>
        <v/>
      </c>
      <c r="X105" s="87" t="str">
        <f t="shared" si="122"/>
        <v/>
      </c>
      <c r="Y105" s="87" t="str">
        <f t="shared" si="123"/>
        <v/>
      </c>
      <c r="Z105" s="87" t="str">
        <f t="shared" si="124"/>
        <v/>
      </c>
      <c r="AA105" s="87" t="str">
        <f t="shared" si="125"/>
        <v/>
      </c>
      <c r="AB105" s="87" t="str">
        <f t="shared" si="126"/>
        <v/>
      </c>
      <c r="AC105" s="87" t="str">
        <f t="shared" si="127"/>
        <v/>
      </c>
      <c r="AD105" s="87" t="str">
        <f t="shared" si="128"/>
        <v/>
      </c>
      <c r="AE105" s="87" t="str">
        <f t="shared" si="129"/>
        <v/>
      </c>
      <c r="AF105" s="87" t="str">
        <f t="shared" si="130"/>
        <v/>
      </c>
      <c r="AG105" s="87" t="str">
        <f t="shared" si="131"/>
        <v/>
      </c>
      <c r="AH105" s="93"/>
    </row>
    <row r="106" spans="1:34" ht="16" customHeight="1">
      <c r="A106" s="89" t="str">
        <f>'statement of marks'!A107</f>
        <v/>
      </c>
      <c r="B106" s="55" t="str">
        <f>IF('statement of marks'!D107="","",'statement of marks'!D107)</f>
        <v/>
      </c>
      <c r="C106" s="54">
        <f>IF('statement of marks'!E107="","",'statement of marks'!E107)</f>
        <v>11199</v>
      </c>
      <c r="D106" s="423" t="str">
        <f>IF('statement of marks'!F107="","",'statement of marks'!F107)</f>
        <v/>
      </c>
      <c r="E106" s="77" t="str">
        <f>IF('statement of marks'!G107="","",'statement of marks'!G107)</f>
        <v>A 099</v>
      </c>
      <c r="F106" s="77" t="str">
        <f>IF('statement of marks'!H107="","",'statement of marks'!H107)</f>
        <v>B 099</v>
      </c>
      <c r="G106" s="77" t="str">
        <f>IF('statement of marks'!I107="","",'statement of marks'!I107)</f>
        <v>C 099</v>
      </c>
      <c r="H106" s="55" t="str">
        <f>IF('statement of marks'!B107="","",'statement of marks'!B107)</f>
        <v/>
      </c>
      <c r="I106" s="55" t="str">
        <f>IF('statement of marks'!C107="","",'statement of marks'!C107)</f>
        <v/>
      </c>
      <c r="J106" s="55" t="str">
        <f>IF('statement of marks'!IP107="","",'statement of marks'!IP107)</f>
        <v>SUPPL.</v>
      </c>
      <c r="K106" s="74">
        <f>IF('statement of marks'!IQ107="","",'statement of marks'!IQ107)</f>
        <v>898</v>
      </c>
      <c r="L106" s="84">
        <f>IF('statement of marks'!IR107="","",'statement of marks'!IR107)</f>
        <v>89.8</v>
      </c>
      <c r="M106" s="55" t="str">
        <f>IF('statement of marks'!IS107="","",'statement of marks'!IS107)</f>
        <v/>
      </c>
      <c r="N106" s="84" t="str">
        <f>IF('statement of marks'!IL107="","",'statement of marks'!IL107)</f>
        <v xml:space="preserve">    MATHEMATICS</v>
      </c>
      <c r="O106" s="55" t="str">
        <f>IF('result subject-wise'!AR107="","",'result subject-wise'!AR107)</f>
        <v/>
      </c>
      <c r="P106" s="91" t="str">
        <f>IF('result subject-wise'!AS107="","",'result subject-wise'!AS107)</f>
        <v/>
      </c>
      <c r="Q106" s="55" t="str">
        <f>'statement of marks'!IY107</f>
        <v/>
      </c>
      <c r="R106" s="92">
        <f>IF('statement of marks'!GT107="","",'statement of marks'!GT107)</f>
        <v>362</v>
      </c>
      <c r="U106" s="90" t="str">
        <f>'statement of marks'!G107</f>
        <v>A 099</v>
      </c>
      <c r="V106" s="87" t="str">
        <f t="shared" si="120"/>
        <v/>
      </c>
      <c r="W106" s="87" t="str">
        <f t="shared" si="121"/>
        <v/>
      </c>
      <c r="X106" s="87" t="str">
        <f t="shared" si="122"/>
        <v/>
      </c>
      <c r="Y106" s="87" t="str">
        <f t="shared" si="123"/>
        <v/>
      </c>
      <c r="Z106" s="87" t="str">
        <f t="shared" si="124"/>
        <v/>
      </c>
      <c r="AA106" s="87" t="str">
        <f t="shared" si="125"/>
        <v/>
      </c>
      <c r="AB106" s="87" t="str">
        <f t="shared" si="126"/>
        <v/>
      </c>
      <c r="AC106" s="87" t="str">
        <f t="shared" si="127"/>
        <v/>
      </c>
      <c r="AD106" s="87" t="str">
        <f t="shared" si="128"/>
        <v/>
      </c>
      <c r="AE106" s="87" t="str">
        <f t="shared" si="129"/>
        <v/>
      </c>
      <c r="AF106" s="87" t="str">
        <f t="shared" si="130"/>
        <v/>
      </c>
      <c r="AG106" s="87" t="str">
        <f t="shared" si="131"/>
        <v/>
      </c>
      <c r="AH106" s="93"/>
    </row>
    <row r="107" spans="1:34" ht="16" customHeight="1">
      <c r="A107" s="89" t="str">
        <f>'statement of marks'!A108</f>
        <v/>
      </c>
      <c r="B107" s="55" t="str">
        <f>IF('statement of marks'!D108="","",'statement of marks'!D108)</f>
        <v/>
      </c>
      <c r="C107" s="54">
        <f>IF('statement of marks'!E108="","",'statement of marks'!E108)</f>
        <v>11200</v>
      </c>
      <c r="D107" s="423" t="str">
        <f>IF('statement of marks'!F108="","",'statement of marks'!F108)</f>
        <v/>
      </c>
      <c r="E107" s="77" t="str">
        <f>IF('statement of marks'!G108="","",'statement of marks'!G108)</f>
        <v>A 100</v>
      </c>
      <c r="F107" s="77" t="str">
        <f>IF('statement of marks'!H108="","",'statement of marks'!H108)</f>
        <v>B 100</v>
      </c>
      <c r="G107" s="77" t="str">
        <f>IF('statement of marks'!I108="","",'statement of marks'!I108)</f>
        <v>C 100</v>
      </c>
      <c r="H107" s="55" t="str">
        <f>IF('statement of marks'!B108="","",'statement of marks'!B108)</f>
        <v/>
      </c>
      <c r="I107" s="55" t="str">
        <f>IF('statement of marks'!C108="","",'statement of marks'!C108)</f>
        <v/>
      </c>
      <c r="J107" s="55" t="str">
        <f>IF('statement of marks'!IP108="","",'statement of marks'!IP108)</f>
        <v>SUPPL.</v>
      </c>
      <c r="K107" s="74">
        <f>IF('statement of marks'!IQ108="","",'statement of marks'!IQ108)</f>
        <v>898</v>
      </c>
      <c r="L107" s="84">
        <f>IF('statement of marks'!IR108="","",'statement of marks'!IR108)</f>
        <v>89.8</v>
      </c>
      <c r="M107" s="55" t="str">
        <f>IF('statement of marks'!IS108="","",'statement of marks'!IS108)</f>
        <v/>
      </c>
      <c r="N107" s="84" t="str">
        <f>IF('statement of marks'!IL108="","",'statement of marks'!IL108)</f>
        <v xml:space="preserve">    MATHEMATICS</v>
      </c>
      <c r="O107" s="55" t="str">
        <f>IF('result subject-wise'!AR108="","",'result subject-wise'!AR108)</f>
        <v/>
      </c>
      <c r="P107" s="91" t="str">
        <f>IF('result subject-wise'!AS108="","",'result subject-wise'!AS108)</f>
        <v/>
      </c>
      <c r="Q107" s="55" t="str">
        <f>'statement of marks'!IY108</f>
        <v/>
      </c>
      <c r="R107" s="92">
        <f>IF('statement of marks'!GT108="","",'statement of marks'!GT108)</f>
        <v>362</v>
      </c>
      <c r="U107" s="90" t="str">
        <f>'statement of marks'!G108</f>
        <v>A 100</v>
      </c>
      <c r="V107" s="87" t="str">
        <f>IF(AND(H107="SC",I107="B"),Q107,"")</f>
        <v/>
      </c>
      <c r="W107" s="87" t="str">
        <f>IF(AND(H107="SC",I107="G"),Q107,"")</f>
        <v/>
      </c>
      <c r="X107" s="87" t="str">
        <f>IF(AND(H107="ST",I107="B"),Q107,"")</f>
        <v/>
      </c>
      <c r="Y107" s="87" t="str">
        <f>IF(AND(H107="ST",I107="G"),Q107,"")</f>
        <v/>
      </c>
      <c r="Z107" s="87" t="str">
        <f>IF(AND(H107="OBC",I107="B"),Q107,"")</f>
        <v/>
      </c>
      <c r="AA107" s="87" t="str">
        <f>IF(AND(H107="OBC",I107="G"),Q107,"")</f>
        <v/>
      </c>
      <c r="AB107" s="87" t="str">
        <f>IF(AND(H107="GEN",I107="B"),Q107,"")</f>
        <v/>
      </c>
      <c r="AC107" s="87" t="str">
        <f>IF(AND(H107="GEN",I107="G"),Q107,"")</f>
        <v/>
      </c>
      <c r="AD107" s="87" t="str">
        <f>IF(AND(H107="MIN",I107="B"),Q107,"")</f>
        <v/>
      </c>
      <c r="AE107" s="87" t="str">
        <f>IF(AND(H107="MIN",I107="G"),Q107,"")</f>
        <v/>
      </c>
      <c r="AF107" s="87" t="str">
        <f>IF(AND(H107="SBC",I107="B"),Q107,"")</f>
        <v/>
      </c>
      <c r="AG107" s="87" t="str">
        <f>IF(AND(H107="SBC",I107="G"),Q107,"")</f>
        <v/>
      </c>
      <c r="AH107" s="93"/>
    </row>
    <row r="108" spans="1:34" ht="9.75" customHeight="1">
      <c r="A108" s="1032"/>
      <c r="B108" s="1033"/>
      <c r="C108" s="1033"/>
      <c r="D108" s="1033"/>
      <c r="E108" s="1033"/>
      <c r="F108" s="1033"/>
      <c r="G108" s="1033"/>
      <c r="H108" s="1033"/>
      <c r="I108" s="1033"/>
      <c r="J108" s="1033"/>
      <c r="K108" s="1033"/>
      <c r="L108" s="1033"/>
      <c r="M108" s="1033"/>
      <c r="N108" s="1033"/>
      <c r="O108" s="1033"/>
      <c r="P108" s="1033"/>
      <c r="Q108" s="1033"/>
      <c r="R108" s="1034"/>
      <c r="U108" s="1024"/>
      <c r="V108" s="1025"/>
      <c r="W108" s="1025"/>
      <c r="X108" s="1025"/>
      <c r="Y108" s="1025"/>
      <c r="Z108" s="1025"/>
      <c r="AA108" s="1025"/>
      <c r="AB108" s="1025"/>
      <c r="AC108" s="1025"/>
      <c r="AD108" s="1025"/>
      <c r="AE108" s="1025"/>
      <c r="AF108" s="1025"/>
      <c r="AG108" s="1025"/>
      <c r="AH108" s="1026"/>
    </row>
    <row r="109" spans="1:34" ht="17.25" customHeight="1">
      <c r="A109" s="94"/>
      <c r="B109" s="56"/>
      <c r="C109" s="123" t="s">
        <v>377</v>
      </c>
      <c r="D109" s="1035" t="s">
        <v>250</v>
      </c>
      <c r="E109" s="1035"/>
      <c r="F109" s="95" t="s">
        <v>222</v>
      </c>
      <c r="G109" s="95" t="s">
        <v>256</v>
      </c>
      <c r="H109" s="1027" t="s">
        <v>221</v>
      </c>
      <c r="I109" s="1027"/>
      <c r="J109" s="895" t="str">
        <f>'statement of marks'!IP111</f>
        <v>Signature of the maker</v>
      </c>
      <c r="K109" s="895"/>
      <c r="L109" s="895"/>
      <c r="M109" s="1030"/>
      <c r="N109" s="1030"/>
      <c r="O109" s="1030"/>
      <c r="P109" s="1030"/>
      <c r="Q109" s="1030"/>
      <c r="R109" s="1031"/>
      <c r="U109" s="96"/>
      <c r="V109" s="1019" t="str">
        <f>U1</f>
        <v>RESULT CATEGORY-WISE</v>
      </c>
      <c r="W109" s="1019"/>
      <c r="X109" s="1019"/>
      <c r="Y109" s="1019"/>
      <c r="Z109" s="1019"/>
      <c r="AA109" s="1019"/>
      <c r="AB109" s="1019"/>
      <c r="AC109" s="1019"/>
      <c r="AD109" s="1019"/>
      <c r="AE109" s="1019"/>
      <c r="AF109" s="1019"/>
      <c r="AG109" s="1019"/>
      <c r="AH109" s="1020"/>
    </row>
    <row r="110" spans="1:34" ht="27" customHeight="1">
      <c r="A110" s="94"/>
      <c r="B110" s="56"/>
      <c r="C110" s="123" t="s">
        <v>377</v>
      </c>
      <c r="D110" s="1035" t="s">
        <v>219</v>
      </c>
      <c r="E110" s="1035"/>
      <c r="F110" s="95">
        <f>COUNTA(C8:C107)-COUNTIF(C8:C107,"nso")-COUNTBLANK(C8:C107)</f>
        <v>100</v>
      </c>
      <c r="G110" s="95">
        <f>COUNTIF(J8:J107,"SUPPL.")</f>
        <v>100</v>
      </c>
      <c r="H110" s="1028">
        <f>F110</f>
        <v>100</v>
      </c>
      <c r="I110" s="1029"/>
      <c r="J110" s="895"/>
      <c r="K110" s="895"/>
      <c r="L110" s="895"/>
      <c r="M110" s="1030"/>
      <c r="N110" s="1030"/>
      <c r="O110" s="1030"/>
      <c r="P110" s="1030"/>
      <c r="Q110" s="1030"/>
      <c r="R110" s="1031"/>
      <c r="U110" s="96"/>
      <c r="V110" s="86" t="str">
        <f t="shared" ref="V110:AG110" si="132">V3</f>
        <v>SC BOYS</v>
      </c>
      <c r="W110" s="86" t="str">
        <f t="shared" si="132"/>
        <v>SC GIRLS</v>
      </c>
      <c r="X110" s="86" t="str">
        <f t="shared" si="132"/>
        <v>ST BOYS</v>
      </c>
      <c r="Y110" s="86" t="str">
        <f t="shared" si="132"/>
        <v>ST GIRLS</v>
      </c>
      <c r="Z110" s="86" t="str">
        <f t="shared" si="132"/>
        <v>OBC BOYS</v>
      </c>
      <c r="AA110" s="86" t="str">
        <f t="shared" si="132"/>
        <v>OBC GIRLS</v>
      </c>
      <c r="AB110" s="86" t="str">
        <f t="shared" si="132"/>
        <v>GEN BOYS</v>
      </c>
      <c r="AC110" s="86" t="str">
        <f t="shared" si="132"/>
        <v>GEN GIRLS</v>
      </c>
      <c r="AD110" s="86" t="str">
        <f t="shared" si="132"/>
        <v>MIN BOYS</v>
      </c>
      <c r="AE110" s="86" t="str">
        <f t="shared" si="132"/>
        <v>MIN GIRLS</v>
      </c>
      <c r="AF110" s="86" t="str">
        <f t="shared" si="132"/>
        <v>SBC BOYS</v>
      </c>
      <c r="AG110" s="86" t="str">
        <f t="shared" si="132"/>
        <v>SBC GIRLS</v>
      </c>
      <c r="AH110" s="97" t="s">
        <v>24</v>
      </c>
    </row>
    <row r="111" spans="1:34" ht="17.25" customHeight="1">
      <c r="A111" s="94"/>
      <c r="B111" s="56"/>
      <c r="C111" s="123" t="s">
        <v>377</v>
      </c>
      <c r="D111" s="1035" t="s">
        <v>251</v>
      </c>
      <c r="E111" s="1035"/>
      <c r="F111" s="98">
        <f>COUNTIF(M8:M107,"I")</f>
        <v>0</v>
      </c>
      <c r="G111" s="98">
        <f>COUNTIF(Q8:Q107,"I")</f>
        <v>0</v>
      </c>
      <c r="H111" s="1028">
        <f>F111</f>
        <v>0</v>
      </c>
      <c r="I111" s="1029"/>
      <c r="J111" s="895" t="str">
        <f>'statement of marks'!IP113</f>
        <v>Signature of the class teacher</v>
      </c>
      <c r="K111" s="895"/>
      <c r="L111" s="895"/>
      <c r="M111" s="1030"/>
      <c r="N111" s="1030"/>
      <c r="O111" s="1030"/>
      <c r="P111" s="1030"/>
      <c r="Q111" s="1030"/>
      <c r="R111" s="1031"/>
      <c r="U111" s="99" t="str">
        <f>'statement of marks'!JE35</f>
        <v>FIRST DIVISION</v>
      </c>
      <c r="V111" s="100">
        <f>COUNTIF(V8:V107,"I")</f>
        <v>0</v>
      </c>
      <c r="W111" s="100">
        <f>COUNTIF(W8:W107,"I")</f>
        <v>0</v>
      </c>
      <c r="X111" s="100">
        <f t="shared" ref="X111:AG111" si="133">COUNTIF(X8:X107,"I")</f>
        <v>0</v>
      </c>
      <c r="Y111" s="100">
        <f t="shared" si="133"/>
        <v>0</v>
      </c>
      <c r="Z111" s="100">
        <f t="shared" si="133"/>
        <v>0</v>
      </c>
      <c r="AA111" s="100">
        <f t="shared" si="133"/>
        <v>0</v>
      </c>
      <c r="AB111" s="100">
        <f t="shared" si="133"/>
        <v>0</v>
      </c>
      <c r="AC111" s="100">
        <f t="shared" si="133"/>
        <v>0</v>
      </c>
      <c r="AD111" s="100">
        <f t="shared" si="133"/>
        <v>0</v>
      </c>
      <c r="AE111" s="100">
        <f t="shared" si="133"/>
        <v>0</v>
      </c>
      <c r="AF111" s="100">
        <f t="shared" si="133"/>
        <v>0</v>
      </c>
      <c r="AG111" s="100">
        <f t="shared" si="133"/>
        <v>0</v>
      </c>
      <c r="AH111" s="101">
        <f>SUM(V111:AG111)</f>
        <v>0</v>
      </c>
    </row>
    <row r="112" spans="1:34" ht="17.25" customHeight="1">
      <c r="A112" s="94"/>
      <c r="B112" s="56"/>
      <c r="C112" s="123" t="s">
        <v>377</v>
      </c>
      <c r="D112" s="1035" t="s">
        <v>252</v>
      </c>
      <c r="E112" s="1035"/>
      <c r="F112" s="102">
        <f>COUNTIF(M8:M107,"II")</f>
        <v>0</v>
      </c>
      <c r="G112" s="102">
        <f>COUNTIF(Q8:Q107,"II")</f>
        <v>0</v>
      </c>
      <c r="H112" s="1028">
        <f>F112</f>
        <v>0</v>
      </c>
      <c r="I112" s="1029"/>
      <c r="J112" s="895"/>
      <c r="K112" s="895"/>
      <c r="L112" s="895"/>
      <c r="M112" s="1030"/>
      <c r="N112" s="1030"/>
      <c r="O112" s="1030"/>
      <c r="P112" s="1030"/>
      <c r="Q112" s="1030"/>
      <c r="R112" s="1031"/>
      <c r="U112" s="99" t="str">
        <f>'statement of marks'!JE36</f>
        <v>SECOND DIVISION</v>
      </c>
      <c r="V112" s="100">
        <f>COUNTIF(V8:V107,"II")</f>
        <v>0</v>
      </c>
      <c r="W112" s="100">
        <f>COUNTIF(W8:W107,"II")</f>
        <v>0</v>
      </c>
      <c r="X112" s="100">
        <f t="shared" ref="X112:AG112" si="134">COUNTIF(X8:X107,"II")</f>
        <v>0</v>
      </c>
      <c r="Y112" s="100">
        <f t="shared" si="134"/>
        <v>0</v>
      </c>
      <c r="Z112" s="100">
        <f t="shared" si="134"/>
        <v>0</v>
      </c>
      <c r="AA112" s="100">
        <f t="shared" si="134"/>
        <v>0</v>
      </c>
      <c r="AB112" s="100">
        <f t="shared" si="134"/>
        <v>0</v>
      </c>
      <c r="AC112" s="100">
        <f t="shared" si="134"/>
        <v>0</v>
      </c>
      <c r="AD112" s="100">
        <f t="shared" si="134"/>
        <v>0</v>
      </c>
      <c r="AE112" s="100">
        <f t="shared" si="134"/>
        <v>0</v>
      </c>
      <c r="AF112" s="100">
        <f t="shared" si="134"/>
        <v>0</v>
      </c>
      <c r="AG112" s="100">
        <f t="shared" si="134"/>
        <v>0</v>
      </c>
      <c r="AH112" s="101">
        <f>SUM(V112:AG112)</f>
        <v>0</v>
      </c>
    </row>
    <row r="113" spans="1:34" ht="17.25" customHeight="1">
      <c r="A113" s="94"/>
      <c r="B113" s="56"/>
      <c r="C113" s="123" t="s">
        <v>377</v>
      </c>
      <c r="D113" s="1035" t="s">
        <v>253</v>
      </c>
      <c r="E113" s="1035"/>
      <c r="F113" s="95">
        <f>COUNTIF(M8:M107,"III")</f>
        <v>0</v>
      </c>
      <c r="G113" s="98">
        <f>COUNTIF(Q8:Q107,"III")</f>
        <v>0</v>
      </c>
      <c r="H113" s="1028">
        <f>F113</f>
        <v>0</v>
      </c>
      <c r="I113" s="1029"/>
      <c r="J113" s="895" t="str">
        <f>'statement of marks'!IP115</f>
        <v>Signature of the checker</v>
      </c>
      <c r="K113" s="895"/>
      <c r="L113" s="895"/>
      <c r="M113" s="1030"/>
      <c r="N113" s="1030"/>
      <c r="O113" s="1030"/>
      <c r="P113" s="1030"/>
      <c r="Q113" s="1030"/>
      <c r="R113" s="1031"/>
      <c r="U113" s="99" t="str">
        <f>'statement of marks'!JE37</f>
        <v>THIRD DIVISION</v>
      </c>
      <c r="V113" s="100">
        <f>COUNTIF(V8:V107,"III")</f>
        <v>0</v>
      </c>
      <c r="W113" s="100">
        <f>COUNTIF(W8:W107,"III")</f>
        <v>0</v>
      </c>
      <c r="X113" s="100">
        <f t="shared" ref="X113:AG113" si="135">COUNTIF(X8:X107,"III")</f>
        <v>0</v>
      </c>
      <c r="Y113" s="100">
        <f t="shared" si="135"/>
        <v>0</v>
      </c>
      <c r="Z113" s="100">
        <f t="shared" si="135"/>
        <v>0</v>
      </c>
      <c r="AA113" s="100">
        <f t="shared" si="135"/>
        <v>0</v>
      </c>
      <c r="AB113" s="100">
        <f t="shared" si="135"/>
        <v>0</v>
      </c>
      <c r="AC113" s="100">
        <f t="shared" si="135"/>
        <v>0</v>
      </c>
      <c r="AD113" s="100">
        <f t="shared" si="135"/>
        <v>0</v>
      </c>
      <c r="AE113" s="100">
        <f t="shared" si="135"/>
        <v>0</v>
      </c>
      <c r="AF113" s="100">
        <f t="shared" si="135"/>
        <v>0</v>
      </c>
      <c r="AG113" s="100">
        <f t="shared" si="135"/>
        <v>0</v>
      </c>
      <c r="AH113" s="101">
        <f>SUM(V113:AG113)</f>
        <v>0</v>
      </c>
    </row>
    <row r="114" spans="1:34" ht="17.25" customHeight="1">
      <c r="A114" s="94"/>
      <c r="B114" s="56"/>
      <c r="C114" s="123" t="s">
        <v>377</v>
      </c>
      <c r="D114" s="1035" t="s">
        <v>254</v>
      </c>
      <c r="E114" s="1035"/>
      <c r="F114" s="95">
        <f>COUNTIF(J8:J107,"PASS")+COUNTIF(J8:J107,"PASS BY GRACE")</f>
        <v>0</v>
      </c>
      <c r="G114" s="103">
        <f>COUNTIF(O8:O107,"PASS")</f>
        <v>0</v>
      </c>
      <c r="H114" s="1028">
        <f>SUM(F114,G114)</f>
        <v>0</v>
      </c>
      <c r="I114" s="1029"/>
      <c r="J114" s="895"/>
      <c r="K114" s="895"/>
      <c r="L114" s="895"/>
      <c r="M114" s="1030"/>
      <c r="N114" s="1030"/>
      <c r="O114" s="1030"/>
      <c r="P114" s="1030"/>
      <c r="Q114" s="1030"/>
      <c r="R114" s="1031"/>
      <c r="U114" s="99" t="str">
        <f>'statement of marks'!JE38</f>
        <v>TOTAL PASSED</v>
      </c>
      <c r="V114" s="104">
        <f>SUM(V111,V112,V113)</f>
        <v>0</v>
      </c>
      <c r="W114" s="104">
        <f>SUM(W111,W112,W113)</f>
        <v>0</v>
      </c>
      <c r="X114" s="104">
        <f t="shared" ref="X114:AG114" si="136">SUM(X111,X112,X113)</f>
        <v>0</v>
      </c>
      <c r="Y114" s="104">
        <f t="shared" si="136"/>
        <v>0</v>
      </c>
      <c r="Z114" s="104">
        <f t="shared" si="136"/>
        <v>0</v>
      </c>
      <c r="AA114" s="104">
        <f t="shared" si="136"/>
        <v>0</v>
      </c>
      <c r="AB114" s="104">
        <f t="shared" si="136"/>
        <v>0</v>
      </c>
      <c r="AC114" s="104">
        <f t="shared" si="136"/>
        <v>0</v>
      </c>
      <c r="AD114" s="104">
        <f t="shared" si="136"/>
        <v>0</v>
      </c>
      <c r="AE114" s="104">
        <f t="shared" si="136"/>
        <v>0</v>
      </c>
      <c r="AF114" s="104">
        <f t="shared" si="136"/>
        <v>0</v>
      </c>
      <c r="AG114" s="104">
        <f t="shared" si="136"/>
        <v>0</v>
      </c>
      <c r="AH114" s="105">
        <f>SUM(V114:AG114)</f>
        <v>0</v>
      </c>
    </row>
    <row r="115" spans="1:34" ht="17.25" customHeight="1">
      <c r="A115" s="94"/>
      <c r="B115" s="56"/>
      <c r="C115" s="123" t="s">
        <v>377</v>
      </c>
      <c r="D115" s="1035" t="s">
        <v>255</v>
      </c>
      <c r="E115" s="1035"/>
      <c r="F115" s="106">
        <f>IF(F110=0,"",F114/F110*100)</f>
        <v>0</v>
      </c>
      <c r="G115" s="107">
        <f>IF(G110=0,"",G114/G110*100)</f>
        <v>0</v>
      </c>
      <c r="H115" s="1042">
        <f>IF(H110=0,"",H114/H110*100)</f>
        <v>0</v>
      </c>
      <c r="I115" s="1043"/>
      <c r="J115" s="895" t="str">
        <f>'statement of marks'!IP119</f>
        <v>Signature of the exam. incharge</v>
      </c>
      <c r="K115" s="895"/>
      <c r="L115" s="895"/>
      <c r="M115" s="1036" t="s">
        <v>257</v>
      </c>
      <c r="N115" s="1037"/>
      <c r="O115" s="1037"/>
      <c r="P115" s="1037"/>
      <c r="Q115" s="1037"/>
      <c r="R115" s="1038"/>
      <c r="U115" s="99" t="str">
        <f>'statement of marks'!JE40</f>
        <v>FAIL</v>
      </c>
      <c r="V115" s="421">
        <f t="shared" ref="V115:AG115" si="137">COUNTIF(V8:V107,"FAIL")</f>
        <v>0</v>
      </c>
      <c r="W115" s="421">
        <f t="shared" si="137"/>
        <v>0</v>
      </c>
      <c r="X115" s="421">
        <f t="shared" si="137"/>
        <v>0</v>
      </c>
      <c r="Y115" s="421">
        <f t="shared" si="137"/>
        <v>0</v>
      </c>
      <c r="Z115" s="421">
        <f t="shared" si="137"/>
        <v>0</v>
      </c>
      <c r="AA115" s="421">
        <f t="shared" si="137"/>
        <v>0</v>
      </c>
      <c r="AB115" s="421">
        <f t="shared" si="137"/>
        <v>0</v>
      </c>
      <c r="AC115" s="421">
        <f t="shared" si="137"/>
        <v>0</v>
      </c>
      <c r="AD115" s="421">
        <f t="shared" si="137"/>
        <v>0</v>
      </c>
      <c r="AE115" s="421">
        <f t="shared" si="137"/>
        <v>0</v>
      </c>
      <c r="AF115" s="421">
        <f t="shared" si="137"/>
        <v>0</v>
      </c>
      <c r="AG115" s="421">
        <f t="shared" si="137"/>
        <v>0</v>
      </c>
      <c r="AH115" s="108">
        <f>SUM(V115:AG115)</f>
        <v>0</v>
      </c>
    </row>
    <row r="116" spans="1:34" ht="17.25" customHeight="1" thickBot="1">
      <c r="A116" s="109"/>
      <c r="B116" s="110"/>
      <c r="C116" s="426" t="s">
        <v>377</v>
      </c>
      <c r="D116" s="1046" t="s">
        <v>233</v>
      </c>
      <c r="E116" s="1046"/>
      <c r="F116" s="111">
        <f>COUNTIF(J8:J107,"FAIL")</f>
        <v>0</v>
      </c>
      <c r="G116" s="111">
        <f>COUNTIF(J8:J107,"FAIL")</f>
        <v>0</v>
      </c>
      <c r="H116" s="1044">
        <f>SUM(F116,G116)</f>
        <v>0</v>
      </c>
      <c r="I116" s="1045"/>
      <c r="J116" s="1047"/>
      <c r="K116" s="1047"/>
      <c r="L116" s="1047"/>
      <c r="M116" s="1039"/>
      <c r="N116" s="1040"/>
      <c r="O116" s="1040"/>
      <c r="P116" s="1040"/>
      <c r="Q116" s="1040"/>
      <c r="R116" s="1041"/>
      <c r="U116" s="99" t="str">
        <f>'statement of marks'!JE34</f>
        <v>APPEARED</v>
      </c>
      <c r="V116" s="421">
        <f t="shared" ref="V116:AH116" si="138">SUM(V114:V115)</f>
        <v>0</v>
      </c>
      <c r="W116" s="421">
        <f t="shared" si="138"/>
        <v>0</v>
      </c>
      <c r="X116" s="421">
        <f t="shared" si="138"/>
        <v>0</v>
      </c>
      <c r="Y116" s="421">
        <f t="shared" si="138"/>
        <v>0</v>
      </c>
      <c r="Z116" s="421">
        <f t="shared" si="138"/>
        <v>0</v>
      </c>
      <c r="AA116" s="421">
        <f t="shared" si="138"/>
        <v>0</v>
      </c>
      <c r="AB116" s="421">
        <f t="shared" si="138"/>
        <v>0</v>
      </c>
      <c r="AC116" s="421">
        <f t="shared" si="138"/>
        <v>0</v>
      </c>
      <c r="AD116" s="421">
        <f t="shared" si="138"/>
        <v>0</v>
      </c>
      <c r="AE116" s="421">
        <f t="shared" si="138"/>
        <v>0</v>
      </c>
      <c r="AF116" s="421">
        <f t="shared" si="138"/>
        <v>0</v>
      </c>
      <c r="AG116" s="421">
        <f t="shared" si="138"/>
        <v>0</v>
      </c>
      <c r="AH116" s="108">
        <f t="shared" si="138"/>
        <v>0</v>
      </c>
    </row>
    <row r="117" spans="1:34" ht="17.25" customHeight="1" thickTop="1" thickBot="1">
      <c r="U117" s="112" t="s">
        <v>151</v>
      </c>
      <c r="V117" s="113" t="str">
        <f t="shared" ref="V117:AH117" si="139">IF(V116=0,"",V114*100/V116)</f>
        <v/>
      </c>
      <c r="W117" s="114" t="str">
        <f t="shared" si="139"/>
        <v/>
      </c>
      <c r="X117" s="114" t="str">
        <f t="shared" si="139"/>
        <v/>
      </c>
      <c r="Y117" s="114" t="str">
        <f t="shared" si="139"/>
        <v/>
      </c>
      <c r="Z117" s="114" t="str">
        <f t="shared" si="139"/>
        <v/>
      </c>
      <c r="AA117" s="114" t="str">
        <f t="shared" si="139"/>
        <v/>
      </c>
      <c r="AB117" s="114" t="str">
        <f t="shared" si="139"/>
        <v/>
      </c>
      <c r="AC117" s="114" t="str">
        <f t="shared" si="139"/>
        <v/>
      </c>
      <c r="AD117" s="114" t="str">
        <f t="shared" si="139"/>
        <v/>
      </c>
      <c r="AE117" s="114" t="str">
        <f t="shared" si="139"/>
        <v/>
      </c>
      <c r="AF117" s="114" t="str">
        <f t="shared" si="139"/>
        <v/>
      </c>
      <c r="AG117" s="114" t="str">
        <f t="shared" si="139"/>
        <v/>
      </c>
      <c r="AH117" s="115" t="str">
        <f t="shared" si="139"/>
        <v/>
      </c>
    </row>
    <row r="118" spans="1:34" ht="13" thickTop="1"/>
    <row r="139"/>
    <row r="140"/>
    <row r="141"/>
    <row r="142"/>
    <row r="143"/>
    <row r="144"/>
    <row r="145"/>
    <row r="146"/>
    <row r="147"/>
  </sheetData>
  <sheetProtection password="CC1C" sheet="1" objects="1" scenarios="1" formatCells="0" formatColumns="0" formatRows="0" autoFilter="0"/>
  <autoFilter ref="C8:C107" xr:uid="{00000000-0009-0000-0000-000003000000}"/>
  <customSheetViews>
    <customSheetView guid="{8A92BF25-699A-0948-9D46-95C27CAE2FDF}" hiddenRows="1">
      <pane xSplit="3" ySplit="7.0526315789473681" topLeftCell="F8" activePane="bottomRight" state="frozenSplit"/>
      <selection pane="bottomRight" activeCell="N18" sqref="N18"/>
      <pageMargins left="0.7" right="0.7" top="0.75" bottom="0.75" header="0.3" footer="0.3"/>
      <printOptions horizontalCentered="1"/>
    </customSheetView>
    <customSheetView guid="{6890B66D-F4A9-DC4C-BC21-22A75E74620A}">
      <pane xSplit="3" ySplit="7.0526315789473681" topLeftCell="F8" activePane="bottomRight" state="frozenSplit"/>
      <selection pane="bottomRight" activeCell="N18" sqref="N18"/>
      <pageMargins left="0.7" right="0.7" top="0.75" bottom="0.75" header="0.3" footer="0.3"/>
      <printOptions horizontalCentered="1"/>
    </customSheetView>
  </customSheetViews>
  <mergeCells count="43">
    <mergeCell ref="M115:R116"/>
    <mergeCell ref="D115:E115"/>
    <mergeCell ref="D113:E113"/>
    <mergeCell ref="H111:I111"/>
    <mergeCell ref="H112:I112"/>
    <mergeCell ref="H115:I115"/>
    <mergeCell ref="H116:I116"/>
    <mergeCell ref="D114:E114"/>
    <mergeCell ref="D116:E116"/>
    <mergeCell ref="J115:L116"/>
    <mergeCell ref="D111:E111"/>
    <mergeCell ref="D112:E112"/>
    <mergeCell ref="A108:R108"/>
    <mergeCell ref="M113:R114"/>
    <mergeCell ref="J113:L114"/>
    <mergeCell ref="H114:I114"/>
    <mergeCell ref="H113:I113"/>
    <mergeCell ref="M111:R112"/>
    <mergeCell ref="J111:L112"/>
    <mergeCell ref="D110:E110"/>
    <mergeCell ref="D109:E109"/>
    <mergeCell ref="V109:AH109"/>
    <mergeCell ref="B2:C2"/>
    <mergeCell ref="E2:E3"/>
    <mergeCell ref="M2:M3"/>
    <mergeCell ref="L2:L3"/>
    <mergeCell ref="N2:N3"/>
    <mergeCell ref="O2:O3"/>
    <mergeCell ref="R2:R3"/>
    <mergeCell ref="K2:K3"/>
    <mergeCell ref="I2:I3"/>
    <mergeCell ref="F2:F3"/>
    <mergeCell ref="J109:L110"/>
    <mergeCell ref="U108:AH108"/>
    <mergeCell ref="H109:I109"/>
    <mergeCell ref="H110:I110"/>
    <mergeCell ref="M109:R110"/>
    <mergeCell ref="P2:P3"/>
    <mergeCell ref="Q2:Q3"/>
    <mergeCell ref="K1:R1"/>
    <mergeCell ref="A1:J1"/>
    <mergeCell ref="U1:AH2"/>
    <mergeCell ref="G2:G3"/>
  </mergeCells>
  <phoneticPr fontId="3" type="noConversion"/>
  <conditionalFormatting sqref="D2">
    <cfRule type="cellIs" dxfId="1670" priority="5" stopIfTrue="1" operator="equal">
      <formula>0</formula>
    </cfRule>
  </conditionalFormatting>
  <conditionalFormatting sqref="H2:H3">
    <cfRule type="containsText" dxfId="1669" priority="29" stopIfTrue="1" operator="containsText" text="SC">
      <formula>NOT(ISERROR(SEARCH("SC",H2)))</formula>
    </cfRule>
    <cfRule type="containsText" dxfId="1668" priority="28" stopIfTrue="1" operator="containsText" text="ST">
      <formula>NOT(ISERROR(SEARCH("ST",H2)))</formula>
    </cfRule>
  </conditionalFormatting>
  <conditionalFormatting sqref="H8:I107">
    <cfRule type="containsText" dxfId="1667" priority="22" operator="containsText" text="SC">
      <formula>NOT(ISERROR(SEARCH("SC",H8)))</formula>
    </cfRule>
    <cfRule type="containsText" dxfId="1666" priority="20" operator="containsText" text="OBC">
      <formula>NOT(ISERROR(SEARCH("OBC",H8)))</formula>
    </cfRule>
    <cfRule type="containsText" dxfId="1665" priority="21" operator="containsText" text="ST">
      <formula>NOT(ISERROR(SEARCH("ST",H8)))</formula>
    </cfRule>
  </conditionalFormatting>
  <conditionalFormatting sqref="J2 F109 H109:I109 J110 J112:J115 M115 H2 B8:I107 K1 V1:AH107 U1:U117 B2:C107 A2:A108 D4:D107 M8:N107 R8:R107 N109 V109:AH117">
    <cfRule type="cellIs" dxfId="1664" priority="37" stopIfTrue="1" operator="equal">
      <formula>0</formula>
    </cfRule>
  </conditionalFormatting>
  <conditionalFormatting sqref="J2 F109 H109:I109 J110:J115 M115 J117:J65503">
    <cfRule type="containsText" dxfId="1663" priority="36" stopIfTrue="1" operator="containsText" text="iwjd">
      <formula>NOT(ISERROR(SEARCH("iwjd",F2)))</formula>
    </cfRule>
  </conditionalFormatting>
  <conditionalFormatting sqref="J8:J107">
    <cfRule type="containsText" dxfId="1662" priority="35" stopIfTrue="1" operator="containsText" text="iwjd">
      <formula>NOT(ISERROR(SEARCH("iwjd",J8)))</formula>
    </cfRule>
  </conditionalFormatting>
  <conditionalFormatting sqref="O8:Q107">
    <cfRule type="containsText" dxfId="1661" priority="15" stopIfTrue="1" operator="containsText" text="vuqRrh.kZ">
      <formula>NOT(ISERROR(SEARCH("vuqRrh.kZ",O8)))</formula>
    </cfRule>
    <cfRule type="containsText" dxfId="1660" priority="14" stopIfTrue="1" operator="containsText" text="mRrh.kZ">
      <formula>NOT(ISERROR(SEARCH("mRrh.kZ",O8)))</formula>
    </cfRule>
  </conditionalFormatting>
  <conditionalFormatting sqref="AJ110:AW117">
    <cfRule type="cellIs" dxfId="1659" priority="4" operator="equal">
      <formula>0</formula>
    </cfRule>
  </conditionalFormatting>
  <hyperlinks>
    <hyperlink ref="D3" location="'result aggregate'!E109:H116" display="CLICK HERE TO VIEW THE RESULT" xr:uid="{00000000-0004-0000-0300-000000000000}"/>
  </hyperlinks>
  <printOptions horizontalCentered="1"/>
  <pageMargins left="0.5" right="0.5" top="0.5" bottom="0.5" header="0.3" footer="0.3"/>
  <pageSetup paperSize="5" orientation="landscape" horizontalDpi="4294967292" verticalDpi="4294967292"/>
  <headerFooter>
    <oddFooter>Page &amp;P of &amp;N</oddFooter>
  </headerFooter>
  <customProperties>
    <customPr name="DVSECTIONID" r:id="rId1"/>
  </customPropertie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663300"/>
  </sheetPr>
  <dimension ref="A1:AV130"/>
  <sheetViews>
    <sheetView topLeftCell="F1" workbookViewId="0">
      <selection activeCell="AK12" sqref="AK12"/>
    </sheetView>
  </sheetViews>
  <sheetFormatPr baseColWidth="10" defaultColWidth="9.1640625" defaultRowHeight="12" zeroHeight="1"/>
  <cols>
    <col min="1" max="1" width="5.33203125" style="79" customWidth="1"/>
    <col min="2" max="2" width="6.5" style="79" customWidth="1"/>
    <col min="3" max="3" width="7.1640625" style="79" bestFit="1" customWidth="1"/>
    <col min="4" max="4" width="10.83203125" style="79" customWidth="1"/>
    <col min="5" max="5" width="14.5" style="79" customWidth="1"/>
    <col min="6" max="6" width="13.33203125" style="79" customWidth="1"/>
    <col min="7" max="7" width="12" style="79" customWidth="1"/>
    <col min="8" max="8" width="13.33203125" style="79" customWidth="1"/>
    <col min="9" max="9" width="4.1640625" style="79" customWidth="1"/>
    <col min="10" max="10" width="9.5" style="79" customWidth="1"/>
    <col min="11" max="11" width="5.33203125" style="79" customWidth="1"/>
    <col min="12" max="12" width="7" style="79" customWidth="1"/>
    <col min="13" max="15" width="4.6640625" style="79" customWidth="1"/>
    <col min="16" max="16" width="4.83203125" style="79" customWidth="1"/>
    <col min="17" max="17" width="5.33203125" style="79" customWidth="1"/>
    <col min="18" max="18" width="19" style="79" customWidth="1"/>
    <col min="19" max="19" width="5.33203125" style="79" customWidth="1"/>
    <col min="20" max="20" width="4.6640625" style="79" customWidth="1"/>
    <col min="21" max="21" width="5.6640625" style="79" customWidth="1"/>
    <col min="22" max="27" width="4.6640625" style="79" customWidth="1"/>
    <col min="28" max="28" width="6.33203125" style="79" customWidth="1"/>
    <col min="29" max="31" width="4.6640625" style="79" customWidth="1"/>
    <col min="32" max="32" width="5.6640625" style="79" customWidth="1"/>
    <col min="33" max="35" width="4.6640625" style="79" customWidth="1"/>
    <col min="36" max="36" width="5.33203125" style="79" customWidth="1"/>
    <col min="37" max="37" width="4.6640625" style="79" customWidth="1"/>
    <col min="38" max="38" width="4.5" style="79" customWidth="1"/>
    <col min="39" max="39" width="4.6640625" style="79" customWidth="1"/>
    <col min="40" max="40" width="5.83203125" style="79" customWidth="1"/>
    <col min="41" max="41" width="4.6640625" style="79" customWidth="1"/>
    <col min="42" max="42" width="4.6640625" style="425" customWidth="1"/>
    <col min="43" max="43" width="5.33203125" style="425" customWidth="1"/>
    <col min="44" max="44" width="7.6640625" style="79" customWidth="1"/>
    <col min="45" max="45" width="8.33203125" style="79" customWidth="1"/>
    <col min="46" max="46" width="8.1640625" style="79" customWidth="1"/>
    <col min="47" max="47" width="5.33203125" style="79" customWidth="1"/>
    <col min="48" max="48" width="16.5" style="79" customWidth="1"/>
    <col min="49" max="16384" width="9.1640625" style="79"/>
  </cols>
  <sheetData>
    <row r="1" spans="1:48" ht="24" customHeight="1" thickTop="1">
      <c r="A1" s="1066" t="str">
        <f>'statement of marks'!A1</f>
        <v>Govt. Hr. Sec. School,</v>
      </c>
      <c r="B1" s="1067"/>
      <c r="C1" s="1067"/>
      <c r="D1" s="1067"/>
      <c r="E1" s="1067"/>
      <c r="F1" s="1067"/>
      <c r="G1" s="1067"/>
      <c r="H1" s="1067" t="s">
        <v>217</v>
      </c>
      <c r="I1" s="1067"/>
      <c r="J1" s="1067"/>
      <c r="K1" s="1067"/>
      <c r="L1" s="1067"/>
      <c r="M1" s="1067"/>
      <c r="N1" s="1067"/>
      <c r="O1" s="1067"/>
      <c r="P1" s="1067"/>
      <c r="Q1" s="1067"/>
      <c r="R1" s="116"/>
      <c r="S1" s="1067"/>
      <c r="T1" s="1067"/>
      <c r="U1" s="1067"/>
      <c r="V1" s="1067"/>
      <c r="W1" s="1067"/>
      <c r="X1" s="1067"/>
      <c r="Y1" s="1067"/>
      <c r="Z1" s="1067"/>
      <c r="AA1" s="1067"/>
      <c r="AB1" s="1067"/>
      <c r="AC1" s="1067"/>
      <c r="AD1" s="1067"/>
      <c r="AE1" s="1067"/>
      <c r="AF1" s="1067"/>
      <c r="AG1" s="1067"/>
      <c r="AH1" s="1067"/>
      <c r="AI1" s="1067"/>
      <c r="AJ1" s="1067"/>
      <c r="AK1" s="1067"/>
      <c r="AL1" s="1067"/>
      <c r="AM1" s="1067"/>
      <c r="AN1" s="1067"/>
      <c r="AO1" s="1067"/>
      <c r="AP1" s="1067"/>
      <c r="AQ1" s="1067"/>
      <c r="AR1" s="1067"/>
      <c r="AS1" s="1067"/>
      <c r="AT1" s="1067"/>
      <c r="AU1" s="1069"/>
    </row>
    <row r="2" spans="1:48" ht="20.25" customHeight="1">
      <c r="A2" s="88" t="s">
        <v>249</v>
      </c>
      <c r="B2" s="1021" t="str">
        <f>'statement of marks'!A3</f>
        <v>11 'A'</v>
      </c>
      <c r="C2" s="1021"/>
      <c r="D2" s="34"/>
      <c r="E2" s="697" t="str">
        <f>'statement of marks'!G4</f>
        <v>NAME OF THE STUDENT</v>
      </c>
      <c r="F2" s="697" t="str">
        <f>'statement of marks'!H4</f>
        <v>FATIEHR'S NAME</v>
      </c>
      <c r="G2" s="697" t="str">
        <f>'statement of marks'!I4</f>
        <v>MOTHER'S NAME</v>
      </c>
      <c r="H2" s="34" t="str">
        <f>'statement of marks'!F3</f>
        <v>2024-25</v>
      </c>
      <c r="I2" s="697" t="s">
        <v>247</v>
      </c>
      <c r="J2" s="697" t="s">
        <v>232</v>
      </c>
      <c r="K2" s="697" t="s">
        <v>258</v>
      </c>
      <c r="L2" s="697"/>
      <c r="M2" s="697"/>
      <c r="N2" s="697"/>
      <c r="O2" s="697"/>
      <c r="P2" s="697"/>
      <c r="Q2" s="697"/>
      <c r="R2" s="1073" t="s">
        <v>92</v>
      </c>
      <c r="S2" s="1077" t="s">
        <v>187</v>
      </c>
      <c r="T2" s="697" t="s">
        <v>272</v>
      </c>
      <c r="U2" s="697"/>
      <c r="V2" s="697"/>
      <c r="W2" s="697"/>
      <c r="X2" s="697"/>
      <c r="Y2" s="697"/>
      <c r="Z2" s="697"/>
      <c r="AA2" s="697"/>
      <c r="AB2" s="697"/>
      <c r="AC2" s="697"/>
      <c r="AD2" s="1080" t="s">
        <v>82</v>
      </c>
      <c r="AE2" s="1080"/>
      <c r="AF2" s="1080"/>
      <c r="AG2" s="1080"/>
      <c r="AH2" s="1080"/>
      <c r="AI2" s="697" t="str">
        <f>T2</f>
        <v>Marks obtained in suppl.  or re-exam.</v>
      </c>
      <c r="AJ2" s="697"/>
      <c r="AK2" s="697"/>
      <c r="AL2" s="697"/>
      <c r="AM2" s="697"/>
      <c r="AN2" s="697"/>
      <c r="AO2" s="697"/>
      <c r="AP2" s="1075" t="s">
        <v>194</v>
      </c>
      <c r="AQ2" s="1075" t="s">
        <v>193</v>
      </c>
      <c r="AR2" s="117"/>
      <c r="AS2" s="117"/>
      <c r="AT2" s="117"/>
      <c r="AU2" s="1072" t="str">
        <f>'statement of marks'!GK1</f>
        <v>ATTENDANCE</v>
      </c>
    </row>
    <row r="3" spans="1:48" ht="21" customHeight="1">
      <c r="A3" s="1064" t="str">
        <f>'statement of marks'!A4</f>
        <v>S.NO.</v>
      </c>
      <c r="B3" s="697" t="str">
        <f>'statement of marks'!D4</f>
        <v>S.R. NO.</v>
      </c>
      <c r="C3" s="697" t="str">
        <f>'statement of marks'!E4</f>
        <v>RO. NO.</v>
      </c>
      <c r="D3" s="55" t="str">
        <f>'statement of marks'!F4</f>
        <v>DATE OF BIRTH</v>
      </c>
      <c r="E3" s="697"/>
      <c r="F3" s="697"/>
      <c r="G3" s="697"/>
      <c r="H3" s="55" t="s">
        <v>248</v>
      </c>
      <c r="I3" s="697"/>
      <c r="J3" s="697"/>
      <c r="K3" s="786" t="s">
        <v>274</v>
      </c>
      <c r="L3" s="805"/>
      <c r="M3" s="1068" t="s">
        <v>273</v>
      </c>
      <c r="N3" s="1068"/>
      <c r="O3" s="1068"/>
      <c r="P3" s="55"/>
      <c r="Q3" s="55"/>
      <c r="R3" s="1074"/>
      <c r="S3" s="1077"/>
      <c r="T3" s="697" t="str">
        <f>'statement of marks'!J3</f>
        <v>HINDI COMPULSORY</v>
      </c>
      <c r="U3" s="697"/>
      <c r="V3" s="697"/>
      <c r="W3" s="697" t="str">
        <f>'statement of marks'!X3</f>
        <v>ENGLISH COMPULSORY</v>
      </c>
      <c r="X3" s="697"/>
      <c r="Y3" s="697"/>
      <c r="Z3" s="697" t="str">
        <f>'statement of marks'!AL1</f>
        <v>OPTIONAL SUBJECT 1</v>
      </c>
      <c r="AA3" s="697"/>
      <c r="AB3" s="697"/>
      <c r="AC3" s="697"/>
      <c r="AD3" s="697" t="str">
        <f>'statement of marks'!BP1</f>
        <v>OPTIONAL SUBJECT 2</v>
      </c>
      <c r="AE3" s="697"/>
      <c r="AF3" s="697"/>
      <c r="AG3" s="697"/>
      <c r="AH3" s="697" t="str">
        <f>'statement of marks'!CT1</f>
        <v>OPTIONAL SUBJECT 3</v>
      </c>
      <c r="AI3" s="697"/>
      <c r="AJ3" s="697"/>
      <c r="AK3" s="697"/>
      <c r="AL3" s="697"/>
      <c r="AM3" s="697"/>
      <c r="AN3" s="697"/>
      <c r="AO3" s="697"/>
      <c r="AP3" s="1075"/>
      <c r="AQ3" s="1075"/>
      <c r="AR3" s="1076" t="s">
        <v>197</v>
      </c>
      <c r="AS3" s="1076"/>
      <c r="AT3" s="1076"/>
      <c r="AU3" s="1072"/>
    </row>
    <row r="4" spans="1:48" ht="84" customHeight="1">
      <c r="A4" s="1065"/>
      <c r="B4" s="697"/>
      <c r="C4" s="697"/>
      <c r="D4" s="118" t="s">
        <v>92</v>
      </c>
      <c r="E4" s="697"/>
      <c r="F4" s="697"/>
      <c r="G4" s="697"/>
      <c r="H4" s="55"/>
      <c r="I4" s="55"/>
      <c r="J4" s="55"/>
      <c r="K4" s="119" t="str">
        <f>'statement of marks'!GV5</f>
        <v>HINDI COMPULSORY</v>
      </c>
      <c r="L4" s="119" t="str">
        <f>'statement of marks'!GY5</f>
        <v>ENGLISH COMPULSORY</v>
      </c>
      <c r="M4" s="119" t="str">
        <f>'statement of marks'!HB4</f>
        <v>OPTIONAL SUBJECT 1</v>
      </c>
      <c r="N4" s="119" t="str">
        <f>'statement of marks'!HM4</f>
        <v>OPTIONAL SUBJECT 2</v>
      </c>
      <c r="O4" s="119" t="str">
        <f>'statement of marks'!HX4</f>
        <v>OPTIONAL SUBJECT 3</v>
      </c>
      <c r="P4" s="119" t="str">
        <f>'statement of marks'!II5</f>
        <v>Azadi ke Baad ka Swarnim Bharat</v>
      </c>
      <c r="Q4" s="119" t="str">
        <f>'statement of marks'!IJ5</f>
        <v>JEEVAN KAUShAL</v>
      </c>
      <c r="R4" s="55" t="s">
        <v>186</v>
      </c>
      <c r="S4" s="1077"/>
      <c r="T4" s="119" t="s">
        <v>188</v>
      </c>
      <c r="U4" s="119" t="s">
        <v>189</v>
      </c>
      <c r="V4" s="119" t="s">
        <v>190</v>
      </c>
      <c r="W4" s="119" t="s">
        <v>188</v>
      </c>
      <c r="X4" s="119" t="s">
        <v>189</v>
      </c>
      <c r="Y4" s="119" t="s">
        <v>190</v>
      </c>
      <c r="Z4" s="120" t="s">
        <v>191</v>
      </c>
      <c r="AA4" s="120" t="s">
        <v>192</v>
      </c>
      <c r="AB4" s="119" t="s">
        <v>189</v>
      </c>
      <c r="AC4" s="119" t="s">
        <v>190</v>
      </c>
      <c r="AD4" s="120" t="s">
        <v>191</v>
      </c>
      <c r="AE4" s="120" t="s">
        <v>192</v>
      </c>
      <c r="AF4" s="119" t="s">
        <v>189</v>
      </c>
      <c r="AG4" s="119" t="s">
        <v>190</v>
      </c>
      <c r="AH4" s="120" t="s">
        <v>191</v>
      </c>
      <c r="AI4" s="120" t="s">
        <v>192</v>
      </c>
      <c r="AJ4" s="119" t="s">
        <v>189</v>
      </c>
      <c r="AK4" s="119" t="s">
        <v>190</v>
      </c>
      <c r="AL4" s="119" t="str">
        <f>P4</f>
        <v>Azadi ke Baad ka Swarnim Bharat</v>
      </c>
      <c r="AM4" s="119" t="s">
        <v>190</v>
      </c>
      <c r="AN4" s="119" t="str">
        <f>Q4</f>
        <v>JEEVAN KAUShAL</v>
      </c>
      <c r="AO4" s="119" t="s">
        <v>190</v>
      </c>
      <c r="AP4" s="1075"/>
      <c r="AQ4" s="1075"/>
      <c r="AR4" s="55" t="s">
        <v>195</v>
      </c>
      <c r="AS4" s="60" t="s">
        <v>196</v>
      </c>
      <c r="AT4" s="222" t="s">
        <v>83</v>
      </c>
      <c r="AU4" s="1072"/>
    </row>
    <row r="5" spans="1:48" ht="17.25" hidden="1" customHeight="1">
      <c r="A5" s="89"/>
      <c r="B5" s="55"/>
      <c r="C5" s="55"/>
      <c r="D5" s="55"/>
      <c r="E5" s="55"/>
      <c r="F5" s="55"/>
      <c r="G5" s="55"/>
      <c r="H5" s="55"/>
      <c r="I5" s="55"/>
      <c r="J5" s="55"/>
      <c r="K5" s="119"/>
      <c r="L5" s="119"/>
      <c r="M5" s="119"/>
      <c r="N5" s="119"/>
      <c r="O5" s="119"/>
      <c r="P5" s="119"/>
      <c r="Q5" s="119"/>
      <c r="R5" s="55"/>
      <c r="S5" s="55"/>
      <c r="T5" s="55"/>
      <c r="U5" s="55"/>
      <c r="V5" s="55"/>
      <c r="W5" s="55"/>
      <c r="X5" s="55"/>
      <c r="Y5" s="55"/>
      <c r="Z5" s="55"/>
      <c r="AA5" s="55"/>
      <c r="AB5" s="55"/>
      <c r="AC5" s="54"/>
      <c r="AD5" s="54"/>
      <c r="AE5" s="54"/>
      <c r="AF5" s="54"/>
      <c r="AG5" s="54"/>
      <c r="AH5" s="54"/>
      <c r="AI5" s="54"/>
      <c r="AJ5" s="54"/>
      <c r="AK5" s="54"/>
      <c r="AL5" s="54"/>
      <c r="AM5" s="54"/>
      <c r="AN5" s="54"/>
      <c r="AO5" s="121"/>
      <c r="AP5" s="137"/>
      <c r="AQ5" s="137"/>
      <c r="AR5" s="57"/>
      <c r="AS5" s="57"/>
      <c r="AT5" s="57"/>
      <c r="AU5" s="122"/>
    </row>
    <row r="6" spans="1:48" ht="17.25" customHeight="1">
      <c r="A6" s="89"/>
      <c r="B6" s="55"/>
      <c r="C6" s="55"/>
      <c r="D6" s="55"/>
      <c r="E6" s="55"/>
      <c r="F6" s="55"/>
      <c r="G6" s="55"/>
      <c r="H6" s="55"/>
      <c r="I6" s="55"/>
      <c r="J6" s="55"/>
      <c r="K6" s="119"/>
      <c r="L6" s="119"/>
      <c r="M6" s="123">
        <f>'statement of marks'!AX6</f>
        <v>100</v>
      </c>
      <c r="N6" s="123">
        <f>'statement of marks'!CB6</f>
        <v>100</v>
      </c>
      <c r="O6" s="123">
        <f>'statement of marks'!DF6</f>
        <v>100</v>
      </c>
      <c r="P6" s="119"/>
      <c r="Q6" s="119"/>
      <c r="R6" s="1079" t="s">
        <v>275</v>
      </c>
      <c r="S6" s="1079"/>
      <c r="T6" s="1078">
        <f>IF('statement of marks'!Q6="","",'statement of marks'!Q6)</f>
        <v>100</v>
      </c>
      <c r="U6" s="124"/>
      <c r="V6" s="124"/>
      <c r="W6" s="1078">
        <f>IF('statement of marks'!AE6="","",'statement of marks'!AE6)</f>
        <v>100</v>
      </c>
      <c r="X6" s="124"/>
      <c r="Y6" s="124"/>
      <c r="Z6" s="124">
        <f>M6</f>
        <v>100</v>
      </c>
      <c r="AA6" s="124" t="str">
        <f>'statement of marks'!AY6</f>
        <v/>
      </c>
      <c r="AB6" s="124"/>
      <c r="AC6" s="124"/>
      <c r="AD6" s="124">
        <f>N6</f>
        <v>100</v>
      </c>
      <c r="AE6" s="124" t="str">
        <f>'statement of marks'!CC6</f>
        <v/>
      </c>
      <c r="AF6" s="124"/>
      <c r="AG6" s="124"/>
      <c r="AH6" s="124">
        <f>O6</f>
        <v>100</v>
      </c>
      <c r="AI6" s="124" t="str">
        <f>'statement of marks'!DG6</f>
        <v/>
      </c>
      <c r="AJ6" s="124"/>
      <c r="AK6" s="124"/>
      <c r="AL6" s="1078">
        <v>100</v>
      </c>
      <c r="AM6" s="124"/>
      <c r="AN6" s="1078">
        <v>40</v>
      </c>
      <c r="AO6" s="125"/>
      <c r="AP6" s="472"/>
      <c r="AQ6" s="472"/>
      <c r="AR6" s="126"/>
      <c r="AS6" s="126"/>
      <c r="AT6" s="126"/>
      <c r="AU6" s="127"/>
    </row>
    <row r="7" spans="1:48" ht="17.25" customHeight="1">
      <c r="A7" s="89"/>
      <c r="B7" s="55"/>
      <c r="C7" s="55"/>
      <c r="D7" s="55"/>
      <c r="E7" s="55"/>
      <c r="F7" s="55"/>
      <c r="G7" s="55"/>
      <c r="H7" s="55"/>
      <c r="I7" s="55"/>
      <c r="J7" s="55"/>
      <c r="K7" s="119"/>
      <c r="L7" s="119"/>
      <c r="M7" s="123">
        <f>'statement of marks'!AX7</f>
        <v>70</v>
      </c>
      <c r="N7" s="123">
        <f>'statement of marks'!CB7</f>
        <v>70</v>
      </c>
      <c r="O7" s="123">
        <f>'statement of marks'!DF7</f>
        <v>70</v>
      </c>
      <c r="P7" s="119"/>
      <c r="Q7" s="119"/>
      <c r="R7" s="1079"/>
      <c r="S7" s="1079"/>
      <c r="T7" s="1078"/>
      <c r="U7" s="124"/>
      <c r="V7" s="124"/>
      <c r="W7" s="1078"/>
      <c r="X7" s="124"/>
      <c r="Y7" s="124"/>
      <c r="Z7" s="124">
        <f>M7</f>
        <v>70</v>
      </c>
      <c r="AA7" s="124"/>
      <c r="AB7" s="124"/>
      <c r="AC7" s="124"/>
      <c r="AD7" s="124">
        <f>N7</f>
        <v>70</v>
      </c>
      <c r="AE7" s="124"/>
      <c r="AF7" s="124"/>
      <c r="AG7" s="124"/>
      <c r="AH7" s="124">
        <f>O7</f>
        <v>70</v>
      </c>
      <c r="AI7" s="124"/>
      <c r="AJ7" s="124"/>
      <c r="AK7" s="124"/>
      <c r="AL7" s="1078"/>
      <c r="AM7" s="124"/>
      <c r="AN7" s="1078"/>
      <c r="AO7" s="125"/>
      <c r="AP7" s="472"/>
      <c r="AQ7" s="472"/>
      <c r="AR7" s="126"/>
      <c r="AS7" s="126"/>
      <c r="AT7" s="126"/>
      <c r="AU7" s="127"/>
    </row>
    <row r="8" spans="1:48" ht="17.25" customHeight="1">
      <c r="A8" s="89"/>
      <c r="B8" s="55"/>
      <c r="C8" s="55"/>
      <c r="D8" s="55"/>
      <c r="E8" s="55"/>
      <c r="F8" s="55"/>
      <c r="G8" s="55"/>
      <c r="H8" s="55"/>
      <c r="I8" s="55"/>
      <c r="J8" s="55"/>
      <c r="K8" s="119"/>
      <c r="L8" s="119"/>
      <c r="M8" s="123">
        <f>'statement of marks'!AX8</f>
        <v>30</v>
      </c>
      <c r="N8" s="123">
        <f>'statement of marks'!CB8</f>
        <v>30</v>
      </c>
      <c r="O8" s="123">
        <f>'statement of marks'!DF8</f>
        <v>50</v>
      </c>
      <c r="P8" s="119"/>
      <c r="Q8" s="119"/>
      <c r="R8" s="288"/>
      <c r="S8" s="288"/>
      <c r="T8" s="124"/>
      <c r="U8" s="124"/>
      <c r="V8" s="124"/>
      <c r="W8" s="124"/>
      <c r="X8" s="124"/>
      <c r="Y8" s="124"/>
      <c r="Z8" s="124">
        <f>M8</f>
        <v>30</v>
      </c>
      <c r="AA8" s="124"/>
      <c r="AB8" s="124"/>
      <c r="AC8" s="124"/>
      <c r="AD8" s="124">
        <f>N8</f>
        <v>30</v>
      </c>
      <c r="AE8" s="124"/>
      <c r="AF8" s="124"/>
      <c r="AG8" s="124"/>
      <c r="AH8" s="124">
        <f>O8</f>
        <v>50</v>
      </c>
      <c r="AI8" s="124"/>
      <c r="AJ8" s="124"/>
      <c r="AK8" s="124"/>
      <c r="AL8" s="124"/>
      <c r="AM8" s="124"/>
      <c r="AN8" s="124"/>
      <c r="AO8" s="125"/>
      <c r="AP8" s="472"/>
      <c r="AQ8" s="472"/>
      <c r="AR8" s="126"/>
      <c r="AS8" s="126"/>
      <c r="AT8" s="126"/>
      <c r="AU8" s="127"/>
    </row>
    <row r="9" spans="1:48" ht="17.25" customHeight="1">
      <c r="A9" s="89">
        <f>'statement of marks'!A9</f>
        <v>1</v>
      </c>
      <c r="B9" s="55">
        <f>'statement of marks'!D9</f>
        <v>11111</v>
      </c>
      <c r="C9" s="55">
        <f>'statement of marks'!E9</f>
        <v>11101</v>
      </c>
      <c r="D9" s="128">
        <f>'statement of marks'!F9</f>
        <v>35179</v>
      </c>
      <c r="E9" s="77" t="str">
        <f>'statement of marks'!G9</f>
        <v>A 001</v>
      </c>
      <c r="F9" s="77" t="str">
        <f>'statement of marks'!H9</f>
        <v>B 001</v>
      </c>
      <c r="G9" s="77" t="str">
        <f>'statement of marks'!I9</f>
        <v>C 001</v>
      </c>
      <c r="H9" s="55" t="str">
        <f>'statement of marks'!IP9</f>
        <v>SUPPL.</v>
      </c>
      <c r="I9" s="55" t="str">
        <f>'statement of marks'!IS9</f>
        <v/>
      </c>
      <c r="J9" s="84">
        <f>'statement of marks'!IR9</f>
        <v>89.8</v>
      </c>
      <c r="K9" s="84" t="str">
        <f>'statement of marks'!GV9</f>
        <v>D</v>
      </c>
      <c r="L9" s="84" t="str">
        <f>'statement of marks'!GY9</f>
        <v>D</v>
      </c>
      <c r="M9" s="84" t="str">
        <f>'statement of marks'!HB9</f>
        <v>D</v>
      </c>
      <c r="N9" s="84" t="str">
        <f>'statement of marks'!HM9</f>
        <v>D</v>
      </c>
      <c r="O9" s="84" t="str">
        <f>'statement of marks'!HX9</f>
        <v>S</v>
      </c>
      <c r="P9" s="84" t="str">
        <f>'statement of marks'!II9</f>
        <v>A</v>
      </c>
      <c r="Q9" s="84" t="str">
        <f>'statement of marks'!IJ9</f>
        <v>A</v>
      </c>
      <c r="R9" s="84" t="str">
        <f>CONCATENATE('statement of marks'!IL9,'statement of marks'!IN9)</f>
        <v xml:space="preserve">    MATHEMATICS        </v>
      </c>
      <c r="S9" s="74">
        <f>COUNTIF(K9:Q9,"S")+COUNTIF(K9:Q9,"RE")+COUNTIF(K9:Q9,"REP")</f>
        <v>1</v>
      </c>
      <c r="T9" s="321"/>
      <c r="U9" s="322" t="str">
        <f>IF(T9="","",IF(OR(K9="S",K9="RE",K9="REP"),T9,""))</f>
        <v/>
      </c>
      <c r="V9" s="322" t="str">
        <f>IF(T9="","",IF(OR(T9="AB",T9&lt;36),"F","P"))</f>
        <v/>
      </c>
      <c r="W9" s="321"/>
      <c r="X9" s="322" t="str">
        <f>IF(W9="","",IF(OR(L9="S",L9="RE",L9="REP"),W9,""))</f>
        <v/>
      </c>
      <c r="Y9" s="322" t="str">
        <f>IF(W9="","",IF(OR(W9="AB",W9&lt;36),"F","P"))</f>
        <v/>
      </c>
      <c r="Z9" s="322" t="str">
        <f>IF(M9="REP",AA$6,IF(AND(OR(M9="S",M9="RE"),OR('statement of marks'!AZ8="",'statement of marks'!AZ8="ML")),Z$7,IF(OR(M9="S",M9="RE"),Z$6,"")))</f>
        <v/>
      </c>
      <c r="AA9" s="321"/>
      <c r="AB9" s="322" t="str">
        <f>IF(AA9="","",IF(OR(M9="S",M9="RE",M9="REP"),AA9,""))</f>
        <v/>
      </c>
      <c r="AC9" s="323" t="str">
        <f>IF(AA9="","",IF(OR(AA9="AB",AA9&lt;36%*Z9),"F","P"))</f>
        <v/>
      </c>
      <c r="AD9" s="322" t="str">
        <f>IF(N9="REP",AE$6,IF(AND(OR(N9="S",N9="RE"),OR('statement of marks'!BZ8="",'statement of marks'!BZ8="ML")),AD$7,IF(OR(N9="S",N9="RE"),AD$6,"")))</f>
        <v/>
      </c>
      <c r="AE9" s="321"/>
      <c r="AF9" s="322" t="str">
        <f>IF(AE9="","",IF(OR(N9="S",N9="RE",N9="REP"),AE9,""))</f>
        <v/>
      </c>
      <c r="AG9" s="323" t="str">
        <f>IF(AE9="","",IF(OR(AE9="AB",AE9&lt;36%*AD9),"F","P"))</f>
        <v/>
      </c>
      <c r="AH9" s="322">
        <f>IF(O9="REP",AI$6,IF(AND(OR(O9="S",O9="RE"),OR('statement of marks'!CY8="",'statement of marks'!CY8="ML")),AH$7,IF(OR(O9="S",O9="RE"),AH$6,"")))</f>
        <v>100</v>
      </c>
      <c r="AI9" s="321"/>
      <c r="AJ9" s="322" t="str">
        <f>IF(AI9="","",IF(OR(O9="S",O9="RE",O9="REP"),AI9,""))</f>
        <v/>
      </c>
      <c r="AK9" s="323" t="str">
        <f>IF(AI9="","",IF(OR(AI9="AB",AI9&lt;36%*AH9),"F","P"))</f>
        <v/>
      </c>
      <c r="AL9" s="321"/>
      <c r="AM9" s="322" t="str">
        <f>IF(AL9="","",IF(OR(AL9="AB",AL9&lt;36),"F","P"))</f>
        <v/>
      </c>
      <c r="AN9" s="321"/>
      <c r="AO9" s="74" t="str">
        <f>IF(AN9="","",IF(OR(AN9="AB",AN9&lt;15),"F","P"))</f>
        <v/>
      </c>
      <c r="AP9" s="55">
        <f>COUNTA(T9,W9,AA9,AE9,AI9,AL9,AN9)</f>
        <v>0</v>
      </c>
      <c r="AQ9" s="55">
        <f>COUNTIF(T9:AO9,"P")</f>
        <v>0</v>
      </c>
      <c r="AR9" s="55" t="str">
        <f t="shared" ref="AR9:AR40" si="0">IF(S9=0,"",IF(S9&gt;AP9,"",IF(S9&gt;AQ9,"FAIL","PASS")))</f>
        <v/>
      </c>
      <c r="AS9" s="84" t="str">
        <f>IF(AR9="PASS",'statement of marks'!IX9,"")</f>
        <v/>
      </c>
      <c r="AT9" s="84" t="str">
        <f>IF(AR9="PASS",'statement of marks'!IY9,"")</f>
        <v/>
      </c>
      <c r="AU9" s="92">
        <f>IF('statement of marks'!GT9="","",'statement of marks'!GT9)</f>
        <v>220</v>
      </c>
    </row>
    <row r="10" spans="1:48" ht="17.25" customHeight="1">
      <c r="A10" s="89">
        <f>'statement of marks'!A10</f>
        <v>2</v>
      </c>
      <c r="B10" s="55" t="str">
        <f>'statement of marks'!D10</f>
        <v/>
      </c>
      <c r="C10" s="55">
        <f>'statement of marks'!E10</f>
        <v>11102</v>
      </c>
      <c r="D10" s="128" t="str">
        <f>'statement of marks'!F10</f>
        <v/>
      </c>
      <c r="E10" s="77" t="str">
        <f>'statement of marks'!G10</f>
        <v>A 002</v>
      </c>
      <c r="F10" s="77" t="str">
        <f>'statement of marks'!H10</f>
        <v>B 002</v>
      </c>
      <c r="G10" s="77" t="str">
        <f>'statement of marks'!I10</f>
        <v>C 002</v>
      </c>
      <c r="H10" s="55" t="str">
        <f>'statement of marks'!IP10</f>
        <v>SUPPL.</v>
      </c>
      <c r="I10" s="55" t="str">
        <f>'statement of marks'!IS10</f>
        <v/>
      </c>
      <c r="J10" s="84">
        <f>'statement of marks'!IR10</f>
        <v>89.8</v>
      </c>
      <c r="K10" s="84" t="str">
        <f>'statement of marks'!GV10</f>
        <v>D</v>
      </c>
      <c r="L10" s="84" t="str">
        <f>'statement of marks'!GY10</f>
        <v>D</v>
      </c>
      <c r="M10" s="84" t="str">
        <f>'statement of marks'!HB10</f>
        <v>D</v>
      </c>
      <c r="N10" s="84" t="str">
        <f>'statement of marks'!HM10</f>
        <v>D</v>
      </c>
      <c r="O10" s="84" t="str">
        <f>'statement of marks'!HX10</f>
        <v>S</v>
      </c>
      <c r="P10" s="84" t="str">
        <f>'statement of marks'!II10</f>
        <v>A</v>
      </c>
      <c r="Q10" s="84" t="str">
        <f>'statement of marks'!IJ10</f>
        <v>A</v>
      </c>
      <c r="R10" s="84" t="str">
        <f>CONCATENATE('statement of marks'!IL10,'statement of marks'!IN10)</f>
        <v xml:space="preserve">    MATHEMATICS        </v>
      </c>
      <c r="S10" s="74">
        <f t="shared" ref="S10:S73" si="1">COUNTIF(K10:Q10,"S")+COUNTIF(K10:Q10,"RE")+COUNTIF(K10:Q10,"REP")</f>
        <v>1</v>
      </c>
      <c r="T10" s="321"/>
      <c r="U10" s="322" t="str">
        <f t="shared" ref="U10:U73" si="2">IF(T10="","",IF(OR(K10="S",K10="RE",K10="REP"),T10,""))</f>
        <v/>
      </c>
      <c r="V10" s="322" t="str">
        <f t="shared" ref="V10:V73" si="3">IF(T10="","",IF(OR(T10="AB",T10&lt;36),"F","P"))</f>
        <v/>
      </c>
      <c r="W10" s="321"/>
      <c r="X10" s="322" t="str">
        <f t="shared" ref="X10:X73" si="4">IF(W10="","",IF(OR(L10="S",L10="RE",L10="REP"),W10,""))</f>
        <v/>
      </c>
      <c r="Y10" s="322" t="str">
        <f t="shared" ref="Y10:Y73" si="5">IF(W10="","",IF(OR(W10="AB",W10&lt;36),"F","P"))</f>
        <v/>
      </c>
      <c r="Z10" s="322" t="str">
        <f>IF(M10="REP",AA$6,IF(AND(OR(M10="S",M10="RE"),OR('statement of marks'!AZ9="",'statement of marks'!AZ9="ML")),Z$7,IF(OR(M10="S",M10="RE"),Z$6,"")))</f>
        <v/>
      </c>
      <c r="AA10" s="321"/>
      <c r="AB10" s="322" t="str">
        <f t="shared" ref="AB10:AB73" si="6">IF(AA10="","",IF(OR(M10="S",M10="RE",M10="REP"),AA10,""))</f>
        <v/>
      </c>
      <c r="AC10" s="323" t="str">
        <f t="shared" ref="AC10:AC73" si="7">IF(AA10="","",IF(OR(AA10="AB",AA10&lt;36%*Z10),"F","P"))</f>
        <v/>
      </c>
      <c r="AD10" s="322" t="str">
        <f>IF(N10="REP",AE$6,IF(AND(OR(N10="S",N10="RE"),OR('statement of marks'!BZ9="",'statement of marks'!BZ9="ML")),AD$7,IF(OR(N10="S",N10="RE"),AD$6,"")))</f>
        <v/>
      </c>
      <c r="AE10" s="321"/>
      <c r="AF10" s="322" t="str">
        <f t="shared" ref="AF10:AF73" si="8">IF(AE10="","",IF(OR(N10="S",N10="RE",N10="REP"),AE10,""))</f>
        <v/>
      </c>
      <c r="AG10" s="323" t="str">
        <f t="shared" ref="AG10:AG73" si="9">IF(AE10="","",IF(OR(AE10="AB",AE10&lt;36%*AD10),"F","P"))</f>
        <v/>
      </c>
      <c r="AH10" s="322">
        <f>IF(O10="REP",AI$6,IF(AND(OR(O10="S",O10="RE"),OR('statement of marks'!CY9="",'statement of marks'!CY9="ML")),AH$7,IF(OR(O10="S",O10="RE"),AH$6,"")))</f>
        <v>100</v>
      </c>
      <c r="AI10" s="321"/>
      <c r="AJ10" s="322" t="str">
        <f t="shared" ref="AJ10:AJ73" si="10">IF(AI10="","",IF(OR(O10="S",O10="RE",O10="REP"),AI10,""))</f>
        <v/>
      </c>
      <c r="AK10" s="323" t="str">
        <f t="shared" ref="AK10:AK73" si="11">IF(AI10="","",IF(OR(AI10="AB",AI10&lt;36%*AH10),"F","P"))</f>
        <v/>
      </c>
      <c r="AL10" s="321"/>
      <c r="AM10" s="322" t="str">
        <f t="shared" ref="AM10:AM73" si="12">IF(AL10="","",IF(OR(AL10="AB",AL10&lt;36),"F","P"))</f>
        <v/>
      </c>
      <c r="AN10" s="321"/>
      <c r="AO10" s="74" t="str">
        <f t="shared" ref="AO10:AO73" si="13">IF(AN10="","",IF(OR(AN10="AB",AN10&lt;15),"F","P"))</f>
        <v/>
      </c>
      <c r="AP10" s="55">
        <f>COUNTA(T10,W10,AA10,AE10,AI10,AL10,AN10)</f>
        <v>0</v>
      </c>
      <c r="AQ10" s="55">
        <f>COUNTIF(T10:AO10,"P")</f>
        <v>0</v>
      </c>
      <c r="AR10" s="55" t="str">
        <f t="shared" si="0"/>
        <v/>
      </c>
      <c r="AS10" s="84" t="str">
        <f>IF(AR10="PASS",'statement of marks'!IX10,"")</f>
        <v/>
      </c>
      <c r="AT10" s="84" t="str">
        <f>IF(AR10="PASS",'statement of marks'!IY10,"")</f>
        <v/>
      </c>
      <c r="AU10" s="92">
        <f>IF('statement of marks'!GT10="","",'statement of marks'!GT10)</f>
        <v>220</v>
      </c>
    </row>
    <row r="11" spans="1:48" ht="17.25" customHeight="1">
      <c r="A11" s="89">
        <f>'statement of marks'!A11</f>
        <v>3</v>
      </c>
      <c r="B11" s="55" t="str">
        <f>'statement of marks'!D11</f>
        <v/>
      </c>
      <c r="C11" s="55">
        <f>'statement of marks'!E11</f>
        <v>11103</v>
      </c>
      <c r="D11" s="128" t="str">
        <f>'statement of marks'!F11</f>
        <v/>
      </c>
      <c r="E11" s="77" t="str">
        <f>'statement of marks'!G11</f>
        <v>A 003</v>
      </c>
      <c r="F11" s="77" t="str">
        <f>'statement of marks'!H11</f>
        <v>B 003</v>
      </c>
      <c r="G11" s="77" t="str">
        <f>'statement of marks'!I11</f>
        <v>C 003</v>
      </c>
      <c r="H11" s="55" t="str">
        <f>'statement of marks'!IP11</f>
        <v>SUPPL.</v>
      </c>
      <c r="I11" s="55" t="str">
        <f>'statement of marks'!IS11</f>
        <v/>
      </c>
      <c r="J11" s="84">
        <f>'statement of marks'!IR11</f>
        <v>89.8</v>
      </c>
      <c r="K11" s="84" t="str">
        <f>'statement of marks'!GV11</f>
        <v>D</v>
      </c>
      <c r="L11" s="84" t="str">
        <f>'statement of marks'!GY11</f>
        <v>D</v>
      </c>
      <c r="M11" s="84" t="str">
        <f>'statement of marks'!HB11</f>
        <v>D</v>
      </c>
      <c r="N11" s="84" t="str">
        <f>'statement of marks'!HM11</f>
        <v>D</v>
      </c>
      <c r="O11" s="84" t="str">
        <f>'statement of marks'!HX11</f>
        <v>S</v>
      </c>
      <c r="P11" s="84" t="str">
        <f>'statement of marks'!II11</f>
        <v>A</v>
      </c>
      <c r="Q11" s="84" t="str">
        <f>'statement of marks'!IJ11</f>
        <v>A</v>
      </c>
      <c r="R11" s="84" t="str">
        <f>CONCATENATE('statement of marks'!IL11,'statement of marks'!IN11)</f>
        <v xml:space="preserve">    MATHEMATICS        </v>
      </c>
      <c r="S11" s="74">
        <f t="shared" si="1"/>
        <v>1</v>
      </c>
      <c r="T11" s="321"/>
      <c r="U11" s="322" t="str">
        <f t="shared" si="2"/>
        <v/>
      </c>
      <c r="V11" s="322" t="str">
        <f t="shared" si="3"/>
        <v/>
      </c>
      <c r="W11" s="321"/>
      <c r="X11" s="322" t="str">
        <f t="shared" si="4"/>
        <v/>
      </c>
      <c r="Y11" s="322" t="str">
        <f t="shared" si="5"/>
        <v/>
      </c>
      <c r="Z11" s="322" t="str">
        <f>IF(M11="REP",AA$6,IF(AND(OR(M11="S",M11="RE"),OR('statement of marks'!AZ10="",'statement of marks'!AZ10="ML")),Z$7,IF(OR(M11="S",M11="RE"),Z$6,"")))</f>
        <v/>
      </c>
      <c r="AA11" s="321"/>
      <c r="AB11" s="322" t="str">
        <f t="shared" si="6"/>
        <v/>
      </c>
      <c r="AC11" s="323" t="str">
        <f t="shared" si="7"/>
        <v/>
      </c>
      <c r="AD11" s="322" t="str">
        <f>IF(N11="REP",AE$6,IF(AND(OR(N11="S",N11="RE"),OR('statement of marks'!BZ10="",'statement of marks'!BZ10="ML")),AD$7,IF(OR(N11="S",N11="RE"),AD$6,"")))</f>
        <v/>
      </c>
      <c r="AE11" s="321"/>
      <c r="AF11" s="322" t="str">
        <f t="shared" si="8"/>
        <v/>
      </c>
      <c r="AG11" s="323" t="str">
        <f t="shared" si="9"/>
        <v/>
      </c>
      <c r="AH11" s="322">
        <f>IF(O11="REP",AI$6,IF(AND(OR(O11="S",O11="RE"),OR('statement of marks'!CY10="",'statement of marks'!CY10="ML")),AH$7,IF(OR(O11="S",O11="RE"),AH$6,"")))</f>
        <v>100</v>
      </c>
      <c r="AI11" s="321"/>
      <c r="AJ11" s="322" t="str">
        <f t="shared" si="10"/>
        <v/>
      </c>
      <c r="AK11" s="323" t="str">
        <f t="shared" si="11"/>
        <v/>
      </c>
      <c r="AL11" s="321"/>
      <c r="AM11" s="322" t="str">
        <f t="shared" si="12"/>
        <v/>
      </c>
      <c r="AN11" s="321"/>
      <c r="AO11" s="74" t="str">
        <f t="shared" si="13"/>
        <v/>
      </c>
      <c r="AP11" s="55">
        <f t="shared" ref="AP11:AP74" si="14">COUNTA(T11,W11,AA11,AE11,AI11,AL11,AN11)</f>
        <v>0</v>
      </c>
      <c r="AQ11" s="55">
        <f t="shared" ref="AQ11:AQ74" si="15">COUNTIF(T11:AO11,"P")</f>
        <v>0</v>
      </c>
      <c r="AR11" s="55" t="str">
        <f t="shared" si="0"/>
        <v/>
      </c>
      <c r="AS11" s="84" t="str">
        <f>IF(AR11="PASS",'statement of marks'!IX11,"")</f>
        <v/>
      </c>
      <c r="AT11" s="84" t="str">
        <f>IF(AR11="PASS",'statement of marks'!IY11,"")</f>
        <v/>
      </c>
      <c r="AU11" s="92">
        <f>IF('statement of marks'!GT11="","",'statement of marks'!GT11)</f>
        <v>0</v>
      </c>
    </row>
    <row r="12" spans="1:48" ht="17.25" customHeight="1">
      <c r="A12" s="89">
        <f>'statement of marks'!A12</f>
        <v>4</v>
      </c>
      <c r="B12" s="55" t="str">
        <f>'statement of marks'!D12</f>
        <v/>
      </c>
      <c r="C12" s="55">
        <f>'statement of marks'!E12</f>
        <v>11104</v>
      </c>
      <c r="D12" s="128" t="str">
        <f>'statement of marks'!F12</f>
        <v/>
      </c>
      <c r="E12" s="77" t="str">
        <f>'statement of marks'!G12</f>
        <v>A 004</v>
      </c>
      <c r="F12" s="77" t="str">
        <f>'statement of marks'!H12</f>
        <v>B 004</v>
      </c>
      <c r="G12" s="77" t="str">
        <f>'statement of marks'!I12</f>
        <v>C 004</v>
      </c>
      <c r="H12" s="55" t="str">
        <f>'statement of marks'!IP12</f>
        <v>SUPPL.</v>
      </c>
      <c r="I12" s="55" t="str">
        <f>'statement of marks'!IS12</f>
        <v/>
      </c>
      <c r="J12" s="84">
        <f>'statement of marks'!IR12</f>
        <v>89.8</v>
      </c>
      <c r="K12" s="84" t="str">
        <f>'statement of marks'!GV12</f>
        <v>D</v>
      </c>
      <c r="L12" s="84" t="str">
        <f>'statement of marks'!GY12</f>
        <v>D</v>
      </c>
      <c r="M12" s="84" t="str">
        <f>'statement of marks'!HB12</f>
        <v>D</v>
      </c>
      <c r="N12" s="84" t="str">
        <f>'statement of marks'!HM12</f>
        <v>D</v>
      </c>
      <c r="O12" s="84" t="str">
        <f>'statement of marks'!HX12</f>
        <v>S</v>
      </c>
      <c r="P12" s="84" t="str">
        <f>'statement of marks'!II12</f>
        <v>A</v>
      </c>
      <c r="Q12" s="84" t="str">
        <f>'statement of marks'!IJ12</f>
        <v>A</v>
      </c>
      <c r="R12" s="84" t="str">
        <f>CONCATENATE('statement of marks'!IL12,'statement of marks'!IN12)</f>
        <v xml:space="preserve">    MATHEMATICS        </v>
      </c>
      <c r="S12" s="74">
        <f t="shared" si="1"/>
        <v>1</v>
      </c>
      <c r="T12" s="321"/>
      <c r="U12" s="322" t="str">
        <f t="shared" si="2"/>
        <v/>
      </c>
      <c r="V12" s="322" t="str">
        <f t="shared" si="3"/>
        <v/>
      </c>
      <c r="W12" s="321"/>
      <c r="X12" s="322" t="str">
        <f t="shared" si="4"/>
        <v/>
      </c>
      <c r="Y12" s="322" t="str">
        <f t="shared" si="5"/>
        <v/>
      </c>
      <c r="Z12" s="322" t="str">
        <f>IF(M12="REP",AA$6,IF(AND(OR(M12="S",M12="RE"),OR('statement of marks'!AZ11="",'statement of marks'!AZ11="ML")),Z$7,IF(OR(M12="S",M12="RE"),Z$6,"")))</f>
        <v/>
      </c>
      <c r="AA12" s="321"/>
      <c r="AB12" s="322" t="str">
        <f t="shared" si="6"/>
        <v/>
      </c>
      <c r="AC12" s="323" t="str">
        <f t="shared" si="7"/>
        <v/>
      </c>
      <c r="AD12" s="322" t="str">
        <f>IF(N12="REP",AE$6,IF(AND(OR(N12="S",N12="RE"),OR('statement of marks'!BZ11="",'statement of marks'!BZ11="ML")),AD$7,IF(OR(N12="S",N12="RE"),AD$6,"")))</f>
        <v/>
      </c>
      <c r="AE12" s="321"/>
      <c r="AF12" s="322" t="str">
        <f t="shared" si="8"/>
        <v/>
      </c>
      <c r="AG12" s="323" t="str">
        <f t="shared" si="9"/>
        <v/>
      </c>
      <c r="AH12" s="322">
        <f>IF(O12="REP",AI$6,IF(AND(OR(O12="S",O12="RE"),OR('statement of marks'!CY11="",'statement of marks'!CY11="ML")),AH$7,IF(OR(O12="S",O12="RE"),AH$6,"")))</f>
        <v>100</v>
      </c>
      <c r="AI12" s="321"/>
      <c r="AJ12" s="322" t="str">
        <f t="shared" si="10"/>
        <v/>
      </c>
      <c r="AK12" s="323" t="str">
        <f t="shared" si="11"/>
        <v/>
      </c>
      <c r="AL12" s="321"/>
      <c r="AM12" s="322" t="str">
        <f t="shared" si="12"/>
        <v/>
      </c>
      <c r="AN12" s="321"/>
      <c r="AO12" s="74" t="str">
        <f t="shared" si="13"/>
        <v/>
      </c>
      <c r="AP12" s="55">
        <f t="shared" si="14"/>
        <v>0</v>
      </c>
      <c r="AQ12" s="55">
        <f t="shared" si="15"/>
        <v>0</v>
      </c>
      <c r="AR12" s="55" t="str">
        <f t="shared" si="0"/>
        <v/>
      </c>
      <c r="AS12" s="84" t="str">
        <f>IF(AR12="PASS",'statement of marks'!IX12,"")</f>
        <v/>
      </c>
      <c r="AT12" s="84" t="str">
        <f>IF(AR12="PASS",'statement of marks'!IY12,"")</f>
        <v/>
      </c>
      <c r="AU12" s="92">
        <f>IF('statement of marks'!GT12="","",'statement of marks'!GT12)</f>
        <v>0</v>
      </c>
    </row>
    <row r="13" spans="1:48" ht="17.25" customHeight="1">
      <c r="A13" s="89">
        <f>'statement of marks'!A13</f>
        <v>5</v>
      </c>
      <c r="B13" s="55" t="str">
        <f>'statement of marks'!D13</f>
        <v/>
      </c>
      <c r="C13" s="55">
        <f>'statement of marks'!E13</f>
        <v>11105</v>
      </c>
      <c r="D13" s="128" t="str">
        <f>'statement of marks'!F13</f>
        <v/>
      </c>
      <c r="E13" s="77" t="str">
        <f>'statement of marks'!G13</f>
        <v>A 005</v>
      </c>
      <c r="F13" s="77" t="str">
        <f>'statement of marks'!H13</f>
        <v>B 005</v>
      </c>
      <c r="G13" s="77" t="str">
        <f>'statement of marks'!I13</f>
        <v>C 005</v>
      </c>
      <c r="H13" s="55" t="str">
        <f>'statement of marks'!IP13</f>
        <v>SUPPL.</v>
      </c>
      <c r="I13" s="55" t="str">
        <f>'statement of marks'!IS13</f>
        <v/>
      </c>
      <c r="J13" s="84">
        <f>'statement of marks'!IR13</f>
        <v>89.8</v>
      </c>
      <c r="K13" s="84" t="str">
        <f>'statement of marks'!GV13</f>
        <v>D</v>
      </c>
      <c r="L13" s="84" t="str">
        <f>'statement of marks'!GY13</f>
        <v>D</v>
      </c>
      <c r="M13" s="84" t="str">
        <f>'statement of marks'!HB13</f>
        <v>D</v>
      </c>
      <c r="N13" s="84" t="str">
        <f>'statement of marks'!HM13</f>
        <v>D</v>
      </c>
      <c r="O13" s="84" t="str">
        <f>'statement of marks'!HX13</f>
        <v>S</v>
      </c>
      <c r="P13" s="84" t="str">
        <f>'statement of marks'!II13</f>
        <v>A</v>
      </c>
      <c r="Q13" s="84" t="str">
        <f>'statement of marks'!IJ13</f>
        <v>A</v>
      </c>
      <c r="R13" s="84" t="str">
        <f>CONCATENATE('statement of marks'!IL13,'statement of marks'!IN13)</f>
        <v xml:space="preserve">    MATHEMATICS        </v>
      </c>
      <c r="S13" s="74">
        <f t="shared" si="1"/>
        <v>1</v>
      </c>
      <c r="T13" s="321"/>
      <c r="U13" s="322" t="str">
        <f t="shared" si="2"/>
        <v/>
      </c>
      <c r="V13" s="322" t="str">
        <f t="shared" si="3"/>
        <v/>
      </c>
      <c r="W13" s="321"/>
      <c r="X13" s="322" t="str">
        <f t="shared" si="4"/>
        <v/>
      </c>
      <c r="Y13" s="322" t="str">
        <f t="shared" si="5"/>
        <v/>
      </c>
      <c r="Z13" s="322" t="str">
        <f>IF(M13="REP",AA$6,IF(AND(OR(M13="S",M13="RE"),OR('statement of marks'!AZ12="",'statement of marks'!AZ12="ML")),Z$7,IF(OR(M13="S",M13="RE"),Z$6,"")))</f>
        <v/>
      </c>
      <c r="AA13" s="321"/>
      <c r="AB13" s="322" t="str">
        <f t="shared" si="6"/>
        <v/>
      </c>
      <c r="AC13" s="323" t="str">
        <f t="shared" si="7"/>
        <v/>
      </c>
      <c r="AD13" s="322" t="str">
        <f>IF(N13="REP",AE$6,IF(AND(OR(N13="S",N13="RE"),OR('statement of marks'!BZ12="",'statement of marks'!BZ12="ML")),AD$7,IF(OR(N13="S",N13="RE"),AD$6,"")))</f>
        <v/>
      </c>
      <c r="AE13" s="321"/>
      <c r="AF13" s="322" t="str">
        <f t="shared" si="8"/>
        <v/>
      </c>
      <c r="AG13" s="323" t="str">
        <f t="shared" si="9"/>
        <v/>
      </c>
      <c r="AH13" s="322">
        <f>IF(O13="REP",AI$6,IF(AND(OR(O13="S",O13="RE"),OR('statement of marks'!CY12="",'statement of marks'!CY12="ML")),AH$7,IF(OR(O13="S",O13="RE"),AH$6,"")))</f>
        <v>100</v>
      </c>
      <c r="AI13" s="321"/>
      <c r="AJ13" s="322" t="str">
        <f t="shared" si="10"/>
        <v/>
      </c>
      <c r="AK13" s="323" t="str">
        <f t="shared" si="11"/>
        <v/>
      </c>
      <c r="AL13" s="321"/>
      <c r="AM13" s="322" t="str">
        <f t="shared" si="12"/>
        <v/>
      </c>
      <c r="AN13" s="321"/>
      <c r="AO13" s="74" t="str">
        <f t="shared" si="13"/>
        <v/>
      </c>
      <c r="AP13" s="55">
        <f t="shared" si="14"/>
        <v>0</v>
      </c>
      <c r="AQ13" s="55">
        <f t="shared" si="15"/>
        <v>0</v>
      </c>
      <c r="AR13" s="55" t="str">
        <f t="shared" si="0"/>
        <v/>
      </c>
      <c r="AS13" s="84" t="str">
        <f>IF(AR13="PASS",'statement of marks'!IX13,"")</f>
        <v/>
      </c>
      <c r="AT13" s="84" t="str">
        <f>IF(AR13="PASS",'statement of marks'!IY13,"")</f>
        <v/>
      </c>
      <c r="AU13" s="92">
        <f>IF('statement of marks'!GT13="","",'statement of marks'!GT13)</f>
        <v>0</v>
      </c>
    </row>
    <row r="14" spans="1:48" ht="17.25" customHeight="1">
      <c r="A14" s="89">
        <f>'statement of marks'!A14</f>
        <v>6</v>
      </c>
      <c r="B14" s="55" t="str">
        <f>'statement of marks'!D14</f>
        <v/>
      </c>
      <c r="C14" s="55">
        <f>'statement of marks'!E14</f>
        <v>11106</v>
      </c>
      <c r="D14" s="128" t="str">
        <f>'statement of marks'!F14</f>
        <v/>
      </c>
      <c r="E14" s="77" t="str">
        <f>'statement of marks'!G14</f>
        <v>A 006</v>
      </c>
      <c r="F14" s="77" t="str">
        <f>'statement of marks'!H14</f>
        <v>B 006</v>
      </c>
      <c r="G14" s="77" t="str">
        <f>'statement of marks'!I14</f>
        <v>C 006</v>
      </c>
      <c r="H14" s="55" t="str">
        <f>'statement of marks'!IP14</f>
        <v>SUPPL.</v>
      </c>
      <c r="I14" s="55" t="str">
        <f>'statement of marks'!IS14</f>
        <v/>
      </c>
      <c r="J14" s="84">
        <f>'statement of marks'!IR14</f>
        <v>89.8</v>
      </c>
      <c r="K14" s="84" t="str">
        <f>'statement of marks'!GV14</f>
        <v>D</v>
      </c>
      <c r="L14" s="84" t="str">
        <f>'statement of marks'!GY14</f>
        <v>D</v>
      </c>
      <c r="M14" s="84" t="str">
        <f>'statement of marks'!HB14</f>
        <v>D</v>
      </c>
      <c r="N14" s="84" t="str">
        <f>'statement of marks'!HM14</f>
        <v>D</v>
      </c>
      <c r="O14" s="84" t="str">
        <f>'statement of marks'!HX14</f>
        <v>S</v>
      </c>
      <c r="P14" s="84" t="str">
        <f>'statement of marks'!II14</f>
        <v>A</v>
      </c>
      <c r="Q14" s="84" t="str">
        <f>'statement of marks'!IJ14</f>
        <v>A</v>
      </c>
      <c r="R14" s="84" t="str">
        <f>CONCATENATE('statement of marks'!IL14,'statement of marks'!IN14)</f>
        <v xml:space="preserve">    MATHEMATICS        </v>
      </c>
      <c r="S14" s="74">
        <f t="shared" si="1"/>
        <v>1</v>
      </c>
      <c r="T14" s="321"/>
      <c r="U14" s="322" t="str">
        <f t="shared" si="2"/>
        <v/>
      </c>
      <c r="V14" s="322" t="str">
        <f t="shared" si="3"/>
        <v/>
      </c>
      <c r="W14" s="321"/>
      <c r="X14" s="322" t="str">
        <f t="shared" si="4"/>
        <v/>
      </c>
      <c r="Y14" s="322" t="str">
        <f t="shared" si="5"/>
        <v/>
      </c>
      <c r="Z14" s="322" t="str">
        <f>IF(M14="REP",AA$6,IF(AND(OR(M14="S",M14="RE"),OR('statement of marks'!AZ13="",'statement of marks'!AZ13="ML")),Z$7,IF(OR(M14="S",M14="RE"),Z$6,"")))</f>
        <v/>
      </c>
      <c r="AA14" s="321"/>
      <c r="AB14" s="322" t="str">
        <f t="shared" si="6"/>
        <v/>
      </c>
      <c r="AC14" s="323" t="str">
        <f t="shared" si="7"/>
        <v/>
      </c>
      <c r="AD14" s="322" t="str">
        <f>IF(N14="REP",AE$6,IF(AND(OR(N14="S",N14="RE"),OR('statement of marks'!BZ13="",'statement of marks'!BZ13="ML")),AD$7,IF(OR(N14="S",N14="RE"),AD$6,"")))</f>
        <v/>
      </c>
      <c r="AE14" s="321"/>
      <c r="AF14" s="322" t="str">
        <f t="shared" si="8"/>
        <v/>
      </c>
      <c r="AG14" s="323" t="str">
        <f t="shared" si="9"/>
        <v/>
      </c>
      <c r="AH14" s="322">
        <f>IF(O14="REP",AI$6,IF(AND(OR(O14="S",O14="RE"),OR('statement of marks'!CY13="",'statement of marks'!CY13="ML")),AH$7,IF(OR(O14="S",O14="RE"),AH$6,"")))</f>
        <v>100</v>
      </c>
      <c r="AI14" s="321"/>
      <c r="AJ14" s="322" t="str">
        <f t="shared" si="10"/>
        <v/>
      </c>
      <c r="AK14" s="323" t="str">
        <f t="shared" si="11"/>
        <v/>
      </c>
      <c r="AL14" s="321"/>
      <c r="AM14" s="322" t="str">
        <f t="shared" si="12"/>
        <v/>
      </c>
      <c r="AN14" s="321"/>
      <c r="AO14" s="74" t="str">
        <f t="shared" si="13"/>
        <v/>
      </c>
      <c r="AP14" s="55">
        <f t="shared" si="14"/>
        <v>0</v>
      </c>
      <c r="AQ14" s="55">
        <f t="shared" si="15"/>
        <v>0</v>
      </c>
      <c r="AR14" s="55" t="str">
        <f t="shared" si="0"/>
        <v/>
      </c>
      <c r="AS14" s="84" t="str">
        <f>IF(AR14="PASS",'statement of marks'!IX14,"")</f>
        <v/>
      </c>
      <c r="AT14" s="84" t="str">
        <f>IF(AR14="PASS",'statement of marks'!IY14,"")</f>
        <v/>
      </c>
      <c r="AU14" s="92">
        <f>IF('statement of marks'!GT14="","",'statement of marks'!GT14)</f>
        <v>0</v>
      </c>
    </row>
    <row r="15" spans="1:48" ht="17.25" customHeight="1">
      <c r="A15" s="89">
        <f>'statement of marks'!A15</f>
        <v>7</v>
      </c>
      <c r="B15" s="55" t="str">
        <f>'statement of marks'!D15</f>
        <v/>
      </c>
      <c r="C15" s="55">
        <f>'statement of marks'!E15</f>
        <v>11107</v>
      </c>
      <c r="D15" s="128" t="str">
        <f>'statement of marks'!F15</f>
        <v/>
      </c>
      <c r="E15" s="77" t="str">
        <f>'statement of marks'!G15</f>
        <v>A 007</v>
      </c>
      <c r="F15" s="77" t="str">
        <f>'statement of marks'!H15</f>
        <v>B 007</v>
      </c>
      <c r="G15" s="77" t="str">
        <f>'statement of marks'!I15</f>
        <v>C 007</v>
      </c>
      <c r="H15" s="55" t="str">
        <f>'statement of marks'!IP15</f>
        <v>SUPPL.</v>
      </c>
      <c r="I15" s="55" t="str">
        <f>'statement of marks'!IS15</f>
        <v/>
      </c>
      <c r="J15" s="84">
        <f>'statement of marks'!IR15</f>
        <v>89.8</v>
      </c>
      <c r="K15" s="84" t="str">
        <f>'statement of marks'!GV15</f>
        <v>D</v>
      </c>
      <c r="L15" s="84" t="str">
        <f>'statement of marks'!GY15</f>
        <v>D</v>
      </c>
      <c r="M15" s="84" t="str">
        <f>'statement of marks'!HB15</f>
        <v>D</v>
      </c>
      <c r="N15" s="84" t="str">
        <f>'statement of marks'!HM15</f>
        <v>D</v>
      </c>
      <c r="O15" s="84" t="str">
        <f>'statement of marks'!HX15</f>
        <v>S</v>
      </c>
      <c r="P15" s="84" t="str">
        <f>'statement of marks'!II15</f>
        <v>A</v>
      </c>
      <c r="Q15" s="84" t="str">
        <f>'statement of marks'!IJ15</f>
        <v>A</v>
      </c>
      <c r="R15" s="84" t="str">
        <f>CONCATENATE('statement of marks'!IL15,'statement of marks'!IN15)</f>
        <v xml:space="preserve">    MATHEMATICS        </v>
      </c>
      <c r="S15" s="74">
        <f t="shared" si="1"/>
        <v>1</v>
      </c>
      <c r="T15" s="321"/>
      <c r="U15" s="322" t="str">
        <f t="shared" si="2"/>
        <v/>
      </c>
      <c r="V15" s="322" t="str">
        <f t="shared" si="3"/>
        <v/>
      </c>
      <c r="W15" s="321"/>
      <c r="X15" s="322" t="str">
        <f t="shared" si="4"/>
        <v/>
      </c>
      <c r="Y15" s="322" t="str">
        <f t="shared" si="5"/>
        <v/>
      </c>
      <c r="Z15" s="322" t="str">
        <f>IF(M15="REP",AA$6,IF(AND(OR(M15="S",M15="RE"),OR('statement of marks'!AZ14="",'statement of marks'!AZ14="ML")),Z$7,IF(OR(M15="S",M15="RE"),Z$6,"")))</f>
        <v/>
      </c>
      <c r="AA15" s="321"/>
      <c r="AB15" s="322" t="str">
        <f t="shared" si="6"/>
        <v/>
      </c>
      <c r="AC15" s="323" t="str">
        <f t="shared" si="7"/>
        <v/>
      </c>
      <c r="AD15" s="322" t="str">
        <f>IF(N15="REP",AE$6,IF(AND(OR(N15="S",N15="RE"),OR('statement of marks'!BZ14="",'statement of marks'!BZ14="ML")),AD$7,IF(OR(N15="S",N15="RE"),AD$6,"")))</f>
        <v/>
      </c>
      <c r="AE15" s="321"/>
      <c r="AF15" s="322" t="str">
        <f t="shared" si="8"/>
        <v/>
      </c>
      <c r="AG15" s="323" t="str">
        <f t="shared" si="9"/>
        <v/>
      </c>
      <c r="AH15" s="322">
        <f>IF(O15="REP",AI$6,IF(AND(OR(O15="S",O15="RE"),OR('statement of marks'!CY14="",'statement of marks'!CY14="ML")),AH$7,IF(OR(O15="S",O15="RE"),AH$6,"")))</f>
        <v>100</v>
      </c>
      <c r="AI15" s="321"/>
      <c r="AJ15" s="322" t="str">
        <f t="shared" si="10"/>
        <v/>
      </c>
      <c r="AK15" s="323" t="str">
        <f t="shared" si="11"/>
        <v/>
      </c>
      <c r="AL15" s="321"/>
      <c r="AM15" s="322" t="str">
        <f t="shared" si="12"/>
        <v/>
      </c>
      <c r="AN15" s="321"/>
      <c r="AO15" s="74" t="str">
        <f t="shared" si="13"/>
        <v/>
      </c>
      <c r="AP15" s="55">
        <f t="shared" si="14"/>
        <v>0</v>
      </c>
      <c r="AQ15" s="55">
        <f t="shared" si="15"/>
        <v>0</v>
      </c>
      <c r="AR15" s="55" t="str">
        <f t="shared" si="0"/>
        <v/>
      </c>
      <c r="AS15" s="84" t="str">
        <f>IF(AR15="PASS",'statement of marks'!IX15,"")</f>
        <v/>
      </c>
      <c r="AT15" s="84" t="str">
        <f>IF(AR15="PASS",'statement of marks'!IY15,"")</f>
        <v/>
      </c>
      <c r="AU15" s="92">
        <f>IF('statement of marks'!GT15="","",'statement of marks'!GT15)</f>
        <v>0</v>
      </c>
    </row>
    <row r="16" spans="1:48" ht="17.25" customHeight="1">
      <c r="A16" s="89">
        <f>'statement of marks'!A16</f>
        <v>8</v>
      </c>
      <c r="B16" s="55" t="str">
        <f>'statement of marks'!D16</f>
        <v/>
      </c>
      <c r="C16" s="55">
        <f>'statement of marks'!E16</f>
        <v>11108</v>
      </c>
      <c r="D16" s="128" t="str">
        <f>'statement of marks'!F16</f>
        <v/>
      </c>
      <c r="E16" s="77" t="str">
        <f>'statement of marks'!G16</f>
        <v>A 008</v>
      </c>
      <c r="F16" s="77" t="str">
        <f>'statement of marks'!H16</f>
        <v>B 008</v>
      </c>
      <c r="G16" s="77" t="str">
        <f>'statement of marks'!I16</f>
        <v>C 008</v>
      </c>
      <c r="H16" s="55" t="str">
        <f>'statement of marks'!IP16</f>
        <v>SUPPL.</v>
      </c>
      <c r="I16" s="55" t="str">
        <f>'statement of marks'!IS16</f>
        <v/>
      </c>
      <c r="J16" s="84">
        <f>'statement of marks'!IR16</f>
        <v>89.8</v>
      </c>
      <c r="K16" s="84" t="str">
        <f>'statement of marks'!GV16</f>
        <v>D</v>
      </c>
      <c r="L16" s="84" t="str">
        <f>'statement of marks'!GY16</f>
        <v>D</v>
      </c>
      <c r="M16" s="84" t="str">
        <f>'statement of marks'!HB16</f>
        <v>D</v>
      </c>
      <c r="N16" s="84" t="str">
        <f>'statement of marks'!HM16</f>
        <v>D</v>
      </c>
      <c r="O16" s="84" t="str">
        <f>'statement of marks'!HX16</f>
        <v>S</v>
      </c>
      <c r="P16" s="84" t="str">
        <f>'statement of marks'!II16</f>
        <v>A</v>
      </c>
      <c r="Q16" s="84" t="str">
        <f>'statement of marks'!IJ16</f>
        <v>A</v>
      </c>
      <c r="R16" s="84" t="str">
        <f>CONCATENATE('statement of marks'!IL16,'statement of marks'!IN16)</f>
        <v xml:space="preserve">    MATHEMATICS        </v>
      </c>
      <c r="S16" s="74">
        <f t="shared" si="1"/>
        <v>1</v>
      </c>
      <c r="T16" s="321"/>
      <c r="U16" s="322" t="str">
        <f t="shared" si="2"/>
        <v/>
      </c>
      <c r="V16" s="322" t="str">
        <f t="shared" si="3"/>
        <v/>
      </c>
      <c r="W16" s="321"/>
      <c r="X16" s="322" t="str">
        <f t="shared" si="4"/>
        <v/>
      </c>
      <c r="Y16" s="322" t="str">
        <f t="shared" si="5"/>
        <v/>
      </c>
      <c r="Z16" s="322" t="str">
        <f>IF(M16="REP",AA$6,IF(AND(OR(M16="S",M16="RE"),OR('statement of marks'!AZ15="",'statement of marks'!AZ15="ML")),Z$7,IF(OR(M16="S",M16="RE"),Z$6,"")))</f>
        <v/>
      </c>
      <c r="AA16" s="321"/>
      <c r="AB16" s="322" t="str">
        <f t="shared" si="6"/>
        <v/>
      </c>
      <c r="AC16" s="323" t="str">
        <f t="shared" si="7"/>
        <v/>
      </c>
      <c r="AD16" s="322" t="str">
        <f>IF(N16="REP",AE$6,IF(AND(OR(N16="S",N16="RE"),OR('statement of marks'!BZ15="",'statement of marks'!BZ15="ML")),AD$7,IF(OR(N16="S",N16="RE"),AD$6,"")))</f>
        <v/>
      </c>
      <c r="AE16" s="321"/>
      <c r="AF16" s="322" t="str">
        <f t="shared" si="8"/>
        <v/>
      </c>
      <c r="AG16" s="323" t="str">
        <f t="shared" si="9"/>
        <v/>
      </c>
      <c r="AH16" s="322">
        <f>IF(O16="REP",AI$6,IF(AND(OR(O16="S",O16="RE"),OR('statement of marks'!CY15="",'statement of marks'!CY15="ML")),AH$7,IF(OR(O16="S",O16="RE"),AH$6,"")))</f>
        <v>100</v>
      </c>
      <c r="AI16" s="321"/>
      <c r="AJ16" s="322" t="str">
        <f t="shared" si="10"/>
        <v/>
      </c>
      <c r="AK16" s="323" t="str">
        <f t="shared" si="11"/>
        <v/>
      </c>
      <c r="AL16" s="321"/>
      <c r="AM16" s="322" t="str">
        <f t="shared" si="12"/>
        <v/>
      </c>
      <c r="AN16" s="321"/>
      <c r="AO16" s="74" t="str">
        <f t="shared" si="13"/>
        <v/>
      </c>
      <c r="AP16" s="55">
        <f t="shared" si="14"/>
        <v>0</v>
      </c>
      <c r="AQ16" s="55">
        <f t="shared" si="15"/>
        <v>0</v>
      </c>
      <c r="AR16" s="55" t="str">
        <f t="shared" si="0"/>
        <v/>
      </c>
      <c r="AS16" s="84" t="str">
        <f>IF(AR16="PASS",'statement of marks'!IX16,"")</f>
        <v/>
      </c>
      <c r="AT16" s="84" t="str">
        <f>IF(AR16="PASS",'statement of marks'!IY16,"")</f>
        <v/>
      </c>
      <c r="AU16" s="92">
        <f>IF('statement of marks'!GT16="","",'statement of marks'!GT16)</f>
        <v>0</v>
      </c>
    </row>
    <row r="17" spans="1:47" ht="17.25" customHeight="1">
      <c r="A17" s="89">
        <f>'statement of marks'!A17</f>
        <v>9</v>
      </c>
      <c r="B17" s="55" t="str">
        <f>'statement of marks'!D17</f>
        <v/>
      </c>
      <c r="C17" s="55">
        <f>'statement of marks'!E17</f>
        <v>11109</v>
      </c>
      <c r="D17" s="128" t="str">
        <f>'statement of marks'!F17</f>
        <v/>
      </c>
      <c r="E17" s="77" t="str">
        <f>'statement of marks'!G17</f>
        <v>A 009</v>
      </c>
      <c r="F17" s="77" t="str">
        <f>'statement of marks'!H17</f>
        <v>B 009</v>
      </c>
      <c r="G17" s="77" t="str">
        <f>'statement of marks'!I17</f>
        <v>C 009</v>
      </c>
      <c r="H17" s="55" t="str">
        <f>'statement of marks'!IP17</f>
        <v>SUPPL.</v>
      </c>
      <c r="I17" s="55" t="str">
        <f>'statement of marks'!IS17</f>
        <v/>
      </c>
      <c r="J17" s="84">
        <f>'statement of marks'!IR17</f>
        <v>89.8</v>
      </c>
      <c r="K17" s="84" t="str">
        <f>'statement of marks'!GV17</f>
        <v>D</v>
      </c>
      <c r="L17" s="84" t="str">
        <f>'statement of marks'!GY17</f>
        <v>D</v>
      </c>
      <c r="M17" s="84" t="str">
        <f>'statement of marks'!HB17</f>
        <v>D</v>
      </c>
      <c r="N17" s="84" t="str">
        <f>'statement of marks'!HM17</f>
        <v>D</v>
      </c>
      <c r="O17" s="84" t="str">
        <f>'statement of marks'!HX17</f>
        <v>S</v>
      </c>
      <c r="P17" s="84" t="str">
        <f>'statement of marks'!II17</f>
        <v>A</v>
      </c>
      <c r="Q17" s="84" t="str">
        <f>'statement of marks'!IJ17</f>
        <v>A</v>
      </c>
      <c r="R17" s="84" t="str">
        <f>CONCATENATE('statement of marks'!IL17,'statement of marks'!IN17)</f>
        <v xml:space="preserve">    MATHEMATICS        </v>
      </c>
      <c r="S17" s="74">
        <f t="shared" si="1"/>
        <v>1</v>
      </c>
      <c r="T17" s="321"/>
      <c r="U17" s="322" t="str">
        <f t="shared" si="2"/>
        <v/>
      </c>
      <c r="V17" s="322" t="str">
        <f t="shared" si="3"/>
        <v/>
      </c>
      <c r="W17" s="321"/>
      <c r="X17" s="322" t="str">
        <f t="shared" si="4"/>
        <v/>
      </c>
      <c r="Y17" s="322" t="str">
        <f t="shared" si="5"/>
        <v/>
      </c>
      <c r="Z17" s="322" t="str">
        <f>IF(M17="REP",AA$6,IF(AND(OR(M17="S",M17="RE"),OR('statement of marks'!AZ16="",'statement of marks'!AZ16="ML")),Z$7,IF(OR(M17="S",M17="RE"),Z$6,"")))</f>
        <v/>
      </c>
      <c r="AA17" s="321"/>
      <c r="AB17" s="322" t="str">
        <f t="shared" si="6"/>
        <v/>
      </c>
      <c r="AC17" s="323" t="str">
        <f t="shared" si="7"/>
        <v/>
      </c>
      <c r="AD17" s="322" t="str">
        <f>IF(N17="REP",AE$6,IF(AND(OR(N17="S",N17="RE"),OR('statement of marks'!BZ16="",'statement of marks'!BZ16="ML")),AD$7,IF(OR(N17="S",N17="RE"),AD$6,"")))</f>
        <v/>
      </c>
      <c r="AE17" s="321"/>
      <c r="AF17" s="322" t="str">
        <f t="shared" si="8"/>
        <v/>
      </c>
      <c r="AG17" s="323" t="str">
        <f t="shared" si="9"/>
        <v/>
      </c>
      <c r="AH17" s="322">
        <f>IF(O17="REP",AI$6,IF(AND(OR(O17="S",O17="RE"),OR('statement of marks'!CY16="",'statement of marks'!CY16="ML")),AH$7,IF(OR(O17="S",O17="RE"),AH$6,"")))</f>
        <v>100</v>
      </c>
      <c r="AI17" s="321"/>
      <c r="AJ17" s="322" t="str">
        <f t="shared" si="10"/>
        <v/>
      </c>
      <c r="AK17" s="323" t="str">
        <f t="shared" si="11"/>
        <v/>
      </c>
      <c r="AL17" s="321"/>
      <c r="AM17" s="322" t="str">
        <f t="shared" si="12"/>
        <v/>
      </c>
      <c r="AN17" s="321"/>
      <c r="AO17" s="74" t="str">
        <f t="shared" si="13"/>
        <v/>
      </c>
      <c r="AP17" s="55">
        <f t="shared" si="14"/>
        <v>0</v>
      </c>
      <c r="AQ17" s="55">
        <f t="shared" si="15"/>
        <v>0</v>
      </c>
      <c r="AR17" s="55" t="str">
        <f t="shared" si="0"/>
        <v/>
      </c>
      <c r="AS17" s="84" t="str">
        <f>IF(AR17="PASS",'statement of marks'!IX17,"")</f>
        <v/>
      </c>
      <c r="AT17" s="84" t="str">
        <f>IF(AR17="PASS",'statement of marks'!IY17,"")</f>
        <v/>
      </c>
      <c r="AU17" s="92">
        <f>IF('statement of marks'!GT17="","",'statement of marks'!GT17)</f>
        <v>0</v>
      </c>
    </row>
    <row r="18" spans="1:47" ht="17.25" customHeight="1">
      <c r="A18" s="89">
        <f>'statement of marks'!A18</f>
        <v>10</v>
      </c>
      <c r="B18" s="55" t="str">
        <f>'statement of marks'!D18</f>
        <v/>
      </c>
      <c r="C18" s="55">
        <f>'statement of marks'!E18</f>
        <v>11110</v>
      </c>
      <c r="D18" s="128" t="str">
        <f>'statement of marks'!F18</f>
        <v/>
      </c>
      <c r="E18" s="77" t="str">
        <f>'statement of marks'!G18</f>
        <v>A 010</v>
      </c>
      <c r="F18" s="77" t="str">
        <f>'statement of marks'!H18</f>
        <v>B 010</v>
      </c>
      <c r="G18" s="77" t="str">
        <f>'statement of marks'!I18</f>
        <v>C 010</v>
      </c>
      <c r="H18" s="55" t="str">
        <f>'statement of marks'!IP18</f>
        <v>SUPPL.</v>
      </c>
      <c r="I18" s="55" t="str">
        <f>'statement of marks'!IS18</f>
        <v/>
      </c>
      <c r="J18" s="84">
        <f>'statement of marks'!IR18</f>
        <v>89.8</v>
      </c>
      <c r="K18" s="84" t="str">
        <f>'statement of marks'!GV18</f>
        <v>D</v>
      </c>
      <c r="L18" s="84" t="str">
        <f>'statement of marks'!GY18</f>
        <v>D</v>
      </c>
      <c r="M18" s="84" t="str">
        <f>'statement of marks'!HB18</f>
        <v>D</v>
      </c>
      <c r="N18" s="84" t="str">
        <f>'statement of marks'!HM18</f>
        <v>D</v>
      </c>
      <c r="O18" s="84" t="str">
        <f>'statement of marks'!HX18</f>
        <v>S</v>
      </c>
      <c r="P18" s="84" t="str">
        <f>'statement of marks'!II18</f>
        <v>A</v>
      </c>
      <c r="Q18" s="84" t="str">
        <f>'statement of marks'!IJ18</f>
        <v>A</v>
      </c>
      <c r="R18" s="84" t="str">
        <f>CONCATENATE('statement of marks'!IL18,'statement of marks'!IN18)</f>
        <v xml:space="preserve">    MATHEMATICS        </v>
      </c>
      <c r="S18" s="74">
        <f t="shared" si="1"/>
        <v>1</v>
      </c>
      <c r="T18" s="321"/>
      <c r="U18" s="322" t="str">
        <f t="shared" si="2"/>
        <v/>
      </c>
      <c r="V18" s="322" t="str">
        <f t="shared" si="3"/>
        <v/>
      </c>
      <c r="W18" s="321"/>
      <c r="X18" s="322" t="str">
        <f t="shared" si="4"/>
        <v/>
      </c>
      <c r="Y18" s="322" t="str">
        <f t="shared" si="5"/>
        <v/>
      </c>
      <c r="Z18" s="322" t="str">
        <f>IF(M18="REP",AA$6,IF(AND(OR(M18="S",M18="RE"),OR('statement of marks'!AZ17="",'statement of marks'!AZ17="ML")),Z$7,IF(OR(M18="S",M18="RE"),Z$6,"")))</f>
        <v/>
      </c>
      <c r="AA18" s="321"/>
      <c r="AB18" s="322" t="str">
        <f t="shared" si="6"/>
        <v/>
      </c>
      <c r="AC18" s="323" t="str">
        <f t="shared" si="7"/>
        <v/>
      </c>
      <c r="AD18" s="322" t="str">
        <f>IF(N18="REP",AE$6,IF(AND(OR(N18="S",N18="RE"),OR('statement of marks'!BZ17="",'statement of marks'!BZ17="ML")),AD$7,IF(OR(N18="S",N18="RE"),AD$6,"")))</f>
        <v/>
      </c>
      <c r="AE18" s="321"/>
      <c r="AF18" s="322" t="str">
        <f t="shared" si="8"/>
        <v/>
      </c>
      <c r="AG18" s="323" t="str">
        <f t="shared" si="9"/>
        <v/>
      </c>
      <c r="AH18" s="322">
        <f>IF(O18="REP",AI$6,IF(AND(OR(O18="S",O18="RE"),OR('statement of marks'!CY17="",'statement of marks'!CY17="ML")),AH$7,IF(OR(O18="S",O18="RE"),AH$6,"")))</f>
        <v>100</v>
      </c>
      <c r="AI18" s="321"/>
      <c r="AJ18" s="322" t="str">
        <f t="shared" si="10"/>
        <v/>
      </c>
      <c r="AK18" s="323" t="str">
        <f t="shared" si="11"/>
        <v/>
      </c>
      <c r="AL18" s="321"/>
      <c r="AM18" s="322" t="str">
        <f t="shared" si="12"/>
        <v/>
      </c>
      <c r="AN18" s="321"/>
      <c r="AO18" s="74" t="str">
        <f t="shared" si="13"/>
        <v/>
      </c>
      <c r="AP18" s="55">
        <f t="shared" si="14"/>
        <v>0</v>
      </c>
      <c r="AQ18" s="55">
        <f t="shared" si="15"/>
        <v>0</v>
      </c>
      <c r="AR18" s="55" t="str">
        <f t="shared" si="0"/>
        <v/>
      </c>
      <c r="AS18" s="84" t="str">
        <f>IF(AR18="PASS",'statement of marks'!IX18,"")</f>
        <v/>
      </c>
      <c r="AT18" s="84" t="str">
        <f>IF(AR18="PASS",'statement of marks'!IY18,"")</f>
        <v/>
      </c>
      <c r="AU18" s="92">
        <f>IF('statement of marks'!GT18="","",'statement of marks'!GT18)</f>
        <v>0</v>
      </c>
    </row>
    <row r="19" spans="1:47" ht="17.25" customHeight="1">
      <c r="A19" s="89">
        <f>'statement of marks'!A19</f>
        <v>11</v>
      </c>
      <c r="B19" s="55" t="str">
        <f>'statement of marks'!D19</f>
        <v/>
      </c>
      <c r="C19" s="55">
        <f>'statement of marks'!E19</f>
        <v>11111</v>
      </c>
      <c r="D19" s="128" t="str">
        <f>'statement of marks'!F19</f>
        <v/>
      </c>
      <c r="E19" s="77" t="str">
        <f>'statement of marks'!G19</f>
        <v>A 011</v>
      </c>
      <c r="F19" s="77" t="str">
        <f>'statement of marks'!H19</f>
        <v>B 011</v>
      </c>
      <c r="G19" s="77" t="str">
        <f>'statement of marks'!I19</f>
        <v>C 011</v>
      </c>
      <c r="H19" s="55" t="str">
        <f>'statement of marks'!IP19</f>
        <v>SUPPL.</v>
      </c>
      <c r="I19" s="55" t="str">
        <f>'statement of marks'!IS19</f>
        <v/>
      </c>
      <c r="J19" s="84">
        <f>'statement of marks'!IR19</f>
        <v>89.8</v>
      </c>
      <c r="K19" s="84" t="str">
        <f>'statement of marks'!GV19</f>
        <v>D</v>
      </c>
      <c r="L19" s="84" t="str">
        <f>'statement of marks'!GY19</f>
        <v>D</v>
      </c>
      <c r="M19" s="84" t="str">
        <f>'statement of marks'!HB19</f>
        <v>D</v>
      </c>
      <c r="N19" s="84" t="str">
        <f>'statement of marks'!HM19</f>
        <v>D</v>
      </c>
      <c r="O19" s="84" t="str">
        <f>'statement of marks'!HX19</f>
        <v>S</v>
      </c>
      <c r="P19" s="84" t="str">
        <f>'statement of marks'!II19</f>
        <v>A</v>
      </c>
      <c r="Q19" s="84" t="str">
        <f>'statement of marks'!IJ19</f>
        <v>A</v>
      </c>
      <c r="R19" s="84" t="str">
        <f>CONCATENATE('statement of marks'!IL19,'statement of marks'!IN19)</f>
        <v xml:space="preserve">    MATHEMATICS        </v>
      </c>
      <c r="S19" s="74">
        <f t="shared" si="1"/>
        <v>1</v>
      </c>
      <c r="T19" s="321"/>
      <c r="U19" s="322" t="str">
        <f t="shared" si="2"/>
        <v/>
      </c>
      <c r="V19" s="322" t="str">
        <f t="shared" si="3"/>
        <v/>
      </c>
      <c r="W19" s="321"/>
      <c r="X19" s="322" t="str">
        <f t="shared" si="4"/>
        <v/>
      </c>
      <c r="Y19" s="322" t="str">
        <f t="shared" si="5"/>
        <v/>
      </c>
      <c r="Z19" s="322" t="str">
        <f>IF(M19="REP",AA$6,IF(AND(OR(M19="S",M19="RE"),OR('statement of marks'!AZ18="",'statement of marks'!AZ18="ML")),Z$7,IF(OR(M19="S",M19="RE"),Z$6,"")))</f>
        <v/>
      </c>
      <c r="AA19" s="321"/>
      <c r="AB19" s="322" t="str">
        <f t="shared" si="6"/>
        <v/>
      </c>
      <c r="AC19" s="323" t="str">
        <f t="shared" si="7"/>
        <v/>
      </c>
      <c r="AD19" s="322" t="str">
        <f>IF(N19="REP",AE$6,IF(AND(OR(N19="S",N19="RE"),OR('statement of marks'!BZ18="",'statement of marks'!BZ18="ML")),AD$7,IF(OR(N19="S",N19="RE"),AD$6,"")))</f>
        <v/>
      </c>
      <c r="AE19" s="321"/>
      <c r="AF19" s="322" t="str">
        <f t="shared" si="8"/>
        <v/>
      </c>
      <c r="AG19" s="323" t="str">
        <f t="shared" si="9"/>
        <v/>
      </c>
      <c r="AH19" s="322">
        <f>IF(O19="REP",AI$6,IF(AND(OR(O19="S",O19="RE"),OR('statement of marks'!CY18="",'statement of marks'!CY18="ML")),AH$7,IF(OR(O19="S",O19="RE"),AH$6,"")))</f>
        <v>100</v>
      </c>
      <c r="AI19" s="321"/>
      <c r="AJ19" s="322" t="str">
        <f t="shared" si="10"/>
        <v/>
      </c>
      <c r="AK19" s="323" t="str">
        <f t="shared" si="11"/>
        <v/>
      </c>
      <c r="AL19" s="321"/>
      <c r="AM19" s="322" t="str">
        <f t="shared" si="12"/>
        <v/>
      </c>
      <c r="AN19" s="321"/>
      <c r="AO19" s="74" t="str">
        <f t="shared" si="13"/>
        <v/>
      </c>
      <c r="AP19" s="55">
        <f t="shared" si="14"/>
        <v>0</v>
      </c>
      <c r="AQ19" s="55">
        <f t="shared" si="15"/>
        <v>0</v>
      </c>
      <c r="AR19" s="55" t="str">
        <f t="shared" si="0"/>
        <v/>
      </c>
      <c r="AS19" s="84" t="str">
        <f>IF(AR19="PASS",'statement of marks'!IX19,"")</f>
        <v/>
      </c>
      <c r="AT19" s="84" t="str">
        <f>IF(AR19="PASS",'statement of marks'!IY19,"")</f>
        <v/>
      </c>
      <c r="AU19" s="92">
        <f>IF('statement of marks'!GT19="","",'statement of marks'!GT19)</f>
        <v>0</v>
      </c>
    </row>
    <row r="20" spans="1:47" ht="17.25" customHeight="1">
      <c r="A20" s="89">
        <f>'statement of marks'!A20</f>
        <v>12</v>
      </c>
      <c r="B20" s="55" t="str">
        <f>'statement of marks'!D20</f>
        <v/>
      </c>
      <c r="C20" s="55">
        <f>'statement of marks'!E20</f>
        <v>11112</v>
      </c>
      <c r="D20" s="128" t="str">
        <f>'statement of marks'!F20</f>
        <v/>
      </c>
      <c r="E20" s="77" t="str">
        <f>'statement of marks'!G20</f>
        <v>A 012</v>
      </c>
      <c r="F20" s="77" t="str">
        <f>'statement of marks'!H20</f>
        <v>B 012</v>
      </c>
      <c r="G20" s="77" t="str">
        <f>'statement of marks'!I20</f>
        <v>C 012</v>
      </c>
      <c r="H20" s="55" t="str">
        <f>'statement of marks'!IP20</f>
        <v>SUPPL.</v>
      </c>
      <c r="I20" s="55" t="str">
        <f>'statement of marks'!IS20</f>
        <v/>
      </c>
      <c r="J20" s="84">
        <f>'statement of marks'!IR20</f>
        <v>89.8</v>
      </c>
      <c r="K20" s="84" t="str">
        <f>'statement of marks'!GV20</f>
        <v>D</v>
      </c>
      <c r="L20" s="84" t="str">
        <f>'statement of marks'!GY20</f>
        <v>D</v>
      </c>
      <c r="M20" s="84" t="str">
        <f>'statement of marks'!HB20</f>
        <v>D</v>
      </c>
      <c r="N20" s="84" t="str">
        <f>'statement of marks'!HM20</f>
        <v>D</v>
      </c>
      <c r="O20" s="84" t="str">
        <f>'statement of marks'!HX20</f>
        <v>S</v>
      </c>
      <c r="P20" s="84" t="str">
        <f>'statement of marks'!II20</f>
        <v>A</v>
      </c>
      <c r="Q20" s="84" t="str">
        <f>'statement of marks'!IJ20</f>
        <v>A</v>
      </c>
      <c r="R20" s="84" t="str">
        <f>CONCATENATE('statement of marks'!IL20,'statement of marks'!IN20)</f>
        <v xml:space="preserve">    MATHEMATICS        </v>
      </c>
      <c r="S20" s="74">
        <f t="shared" si="1"/>
        <v>1</v>
      </c>
      <c r="T20" s="321"/>
      <c r="U20" s="322" t="str">
        <f t="shared" si="2"/>
        <v/>
      </c>
      <c r="V20" s="322" t="str">
        <f t="shared" si="3"/>
        <v/>
      </c>
      <c r="W20" s="321"/>
      <c r="X20" s="322" t="str">
        <f t="shared" si="4"/>
        <v/>
      </c>
      <c r="Y20" s="322" t="str">
        <f t="shared" si="5"/>
        <v/>
      </c>
      <c r="Z20" s="322" t="str">
        <f>IF(M20="REP",AA$6,IF(AND(OR(M20="S",M20="RE"),OR('statement of marks'!AZ19="",'statement of marks'!AZ19="ML")),Z$7,IF(OR(M20="S",M20="RE"),Z$6,"")))</f>
        <v/>
      </c>
      <c r="AA20" s="321"/>
      <c r="AB20" s="322" t="str">
        <f t="shared" si="6"/>
        <v/>
      </c>
      <c r="AC20" s="323" t="str">
        <f t="shared" si="7"/>
        <v/>
      </c>
      <c r="AD20" s="322" t="str">
        <f>IF(N20="REP",AE$6,IF(AND(OR(N20="S",N20="RE"),OR('statement of marks'!BZ19="",'statement of marks'!BZ19="ML")),AD$7,IF(OR(N20="S",N20="RE"),AD$6,"")))</f>
        <v/>
      </c>
      <c r="AE20" s="321"/>
      <c r="AF20" s="322" t="str">
        <f t="shared" si="8"/>
        <v/>
      </c>
      <c r="AG20" s="323" t="str">
        <f t="shared" si="9"/>
        <v/>
      </c>
      <c r="AH20" s="322">
        <f>IF(O20="REP",AI$6,IF(AND(OR(O20="S",O20="RE"),OR('statement of marks'!CY19="",'statement of marks'!CY19="ML")),AH$7,IF(OR(O20="S",O20="RE"),AH$6,"")))</f>
        <v>100</v>
      </c>
      <c r="AI20" s="321"/>
      <c r="AJ20" s="322" t="str">
        <f t="shared" si="10"/>
        <v/>
      </c>
      <c r="AK20" s="323" t="str">
        <f t="shared" si="11"/>
        <v/>
      </c>
      <c r="AL20" s="321"/>
      <c r="AM20" s="322" t="str">
        <f t="shared" si="12"/>
        <v/>
      </c>
      <c r="AN20" s="321"/>
      <c r="AO20" s="74" t="str">
        <f t="shared" si="13"/>
        <v/>
      </c>
      <c r="AP20" s="55">
        <f t="shared" si="14"/>
        <v>0</v>
      </c>
      <c r="AQ20" s="55">
        <f t="shared" si="15"/>
        <v>0</v>
      </c>
      <c r="AR20" s="55" t="str">
        <f t="shared" si="0"/>
        <v/>
      </c>
      <c r="AS20" s="84" t="str">
        <f>IF(AR20="PASS",'statement of marks'!IX20,"")</f>
        <v/>
      </c>
      <c r="AT20" s="84" t="str">
        <f>IF(AR20="PASS",'statement of marks'!IY20,"")</f>
        <v/>
      </c>
      <c r="AU20" s="92">
        <f>IF('statement of marks'!GT20="","",'statement of marks'!GT20)</f>
        <v>0</v>
      </c>
    </row>
    <row r="21" spans="1:47" ht="17.25" customHeight="1">
      <c r="A21" s="89">
        <f>'statement of marks'!A21</f>
        <v>13</v>
      </c>
      <c r="B21" s="55" t="str">
        <f>'statement of marks'!D21</f>
        <v/>
      </c>
      <c r="C21" s="55">
        <f>'statement of marks'!E21</f>
        <v>11113</v>
      </c>
      <c r="D21" s="128" t="str">
        <f>'statement of marks'!F21</f>
        <v/>
      </c>
      <c r="E21" s="77" t="str">
        <f>'statement of marks'!G21</f>
        <v>A 013</v>
      </c>
      <c r="F21" s="77" t="str">
        <f>'statement of marks'!H21</f>
        <v>B 013</v>
      </c>
      <c r="G21" s="77" t="str">
        <f>'statement of marks'!I21</f>
        <v>C 013</v>
      </c>
      <c r="H21" s="55" t="str">
        <f>'statement of marks'!IP21</f>
        <v>SUPPL.</v>
      </c>
      <c r="I21" s="55" t="str">
        <f>'statement of marks'!IS21</f>
        <v/>
      </c>
      <c r="J21" s="84">
        <f>'statement of marks'!IR21</f>
        <v>89.8</v>
      </c>
      <c r="K21" s="84" t="str">
        <f>'statement of marks'!GV21</f>
        <v>D</v>
      </c>
      <c r="L21" s="84" t="str">
        <f>'statement of marks'!GY21</f>
        <v>D</v>
      </c>
      <c r="M21" s="84" t="str">
        <f>'statement of marks'!HB21</f>
        <v>D</v>
      </c>
      <c r="N21" s="84" t="str">
        <f>'statement of marks'!HM21</f>
        <v>D</v>
      </c>
      <c r="O21" s="84" t="str">
        <f>'statement of marks'!HX21</f>
        <v>S</v>
      </c>
      <c r="P21" s="84" t="str">
        <f>'statement of marks'!II21</f>
        <v>A</v>
      </c>
      <c r="Q21" s="84" t="str">
        <f>'statement of marks'!IJ21</f>
        <v>A</v>
      </c>
      <c r="R21" s="84" t="str">
        <f>CONCATENATE('statement of marks'!IL21,'statement of marks'!IN21)</f>
        <v xml:space="preserve">    MATHEMATICS        </v>
      </c>
      <c r="S21" s="74">
        <f t="shared" si="1"/>
        <v>1</v>
      </c>
      <c r="T21" s="321"/>
      <c r="U21" s="322" t="str">
        <f t="shared" si="2"/>
        <v/>
      </c>
      <c r="V21" s="322" t="str">
        <f t="shared" si="3"/>
        <v/>
      </c>
      <c r="W21" s="321"/>
      <c r="X21" s="322" t="str">
        <f t="shared" si="4"/>
        <v/>
      </c>
      <c r="Y21" s="322" t="str">
        <f t="shared" si="5"/>
        <v/>
      </c>
      <c r="Z21" s="322" t="str">
        <f>IF(M21="REP",AA$6,IF(AND(OR(M21="S",M21="RE"),OR('statement of marks'!AZ20="",'statement of marks'!AZ20="ML")),Z$7,IF(OR(M21="S",M21="RE"),Z$6,"")))</f>
        <v/>
      </c>
      <c r="AA21" s="321"/>
      <c r="AB21" s="322" t="str">
        <f t="shared" si="6"/>
        <v/>
      </c>
      <c r="AC21" s="323" t="str">
        <f t="shared" si="7"/>
        <v/>
      </c>
      <c r="AD21" s="322" t="str">
        <f>IF(N21="REP",AE$6,IF(AND(OR(N21="S",N21="RE"),OR('statement of marks'!BZ20="",'statement of marks'!BZ20="ML")),AD$7,IF(OR(N21="S",N21="RE"),AD$6,"")))</f>
        <v/>
      </c>
      <c r="AE21" s="321"/>
      <c r="AF21" s="322" t="str">
        <f t="shared" si="8"/>
        <v/>
      </c>
      <c r="AG21" s="323" t="str">
        <f t="shared" si="9"/>
        <v/>
      </c>
      <c r="AH21" s="322">
        <f>IF(O21="REP",AI$6,IF(AND(OR(O21="S",O21="RE"),OR('statement of marks'!CY20="",'statement of marks'!CY20="ML")),AH$7,IF(OR(O21="S",O21="RE"),AH$6,"")))</f>
        <v>100</v>
      </c>
      <c r="AI21" s="321"/>
      <c r="AJ21" s="322" t="str">
        <f t="shared" si="10"/>
        <v/>
      </c>
      <c r="AK21" s="323" t="str">
        <f t="shared" si="11"/>
        <v/>
      </c>
      <c r="AL21" s="321"/>
      <c r="AM21" s="322" t="str">
        <f t="shared" si="12"/>
        <v/>
      </c>
      <c r="AN21" s="321"/>
      <c r="AO21" s="74" t="str">
        <f t="shared" si="13"/>
        <v/>
      </c>
      <c r="AP21" s="55">
        <f t="shared" si="14"/>
        <v>0</v>
      </c>
      <c r="AQ21" s="55">
        <f t="shared" si="15"/>
        <v>0</v>
      </c>
      <c r="AR21" s="55" t="str">
        <f t="shared" si="0"/>
        <v/>
      </c>
      <c r="AS21" s="84" t="str">
        <f>IF(AR21="PASS",'statement of marks'!IX21,"")</f>
        <v/>
      </c>
      <c r="AT21" s="84" t="str">
        <f>IF(AR21="PASS",'statement of marks'!IY21,"")</f>
        <v/>
      </c>
      <c r="AU21" s="92">
        <f>IF('statement of marks'!GT21="","",'statement of marks'!GT21)</f>
        <v>0</v>
      </c>
    </row>
    <row r="22" spans="1:47" ht="17.25" customHeight="1">
      <c r="A22" s="89">
        <f>'statement of marks'!A22</f>
        <v>14</v>
      </c>
      <c r="B22" s="55" t="str">
        <f>'statement of marks'!D22</f>
        <v/>
      </c>
      <c r="C22" s="55">
        <f>'statement of marks'!E22</f>
        <v>11114</v>
      </c>
      <c r="D22" s="128" t="str">
        <f>'statement of marks'!F22</f>
        <v/>
      </c>
      <c r="E22" s="77" t="str">
        <f>'statement of marks'!G22</f>
        <v>A 014</v>
      </c>
      <c r="F22" s="77" t="str">
        <f>'statement of marks'!H22</f>
        <v>B 014</v>
      </c>
      <c r="G22" s="77" t="str">
        <f>'statement of marks'!I22</f>
        <v>C 014</v>
      </c>
      <c r="H22" s="55" t="str">
        <f>'statement of marks'!IP22</f>
        <v>SUPPL.</v>
      </c>
      <c r="I22" s="55" t="str">
        <f>'statement of marks'!IS22</f>
        <v/>
      </c>
      <c r="J22" s="84">
        <f>'statement of marks'!IR22</f>
        <v>89.8</v>
      </c>
      <c r="K22" s="84" t="str">
        <f>'statement of marks'!GV22</f>
        <v>D</v>
      </c>
      <c r="L22" s="84" t="str">
        <f>'statement of marks'!GY22</f>
        <v>D</v>
      </c>
      <c r="M22" s="84" t="str">
        <f>'statement of marks'!HB22</f>
        <v>D</v>
      </c>
      <c r="N22" s="84" t="str">
        <f>'statement of marks'!HM22</f>
        <v>D</v>
      </c>
      <c r="O22" s="84" t="str">
        <f>'statement of marks'!HX22</f>
        <v>S</v>
      </c>
      <c r="P22" s="84" t="str">
        <f>'statement of marks'!II22</f>
        <v>A</v>
      </c>
      <c r="Q22" s="84" t="str">
        <f>'statement of marks'!IJ22</f>
        <v>A</v>
      </c>
      <c r="R22" s="84" t="str">
        <f>CONCATENATE('statement of marks'!IL22,'statement of marks'!IN22)</f>
        <v xml:space="preserve">    MATHEMATICS        </v>
      </c>
      <c r="S22" s="74">
        <f t="shared" si="1"/>
        <v>1</v>
      </c>
      <c r="T22" s="321"/>
      <c r="U22" s="322" t="str">
        <f t="shared" si="2"/>
        <v/>
      </c>
      <c r="V22" s="322" t="str">
        <f t="shared" si="3"/>
        <v/>
      </c>
      <c r="W22" s="321"/>
      <c r="X22" s="322" t="str">
        <f t="shared" si="4"/>
        <v/>
      </c>
      <c r="Y22" s="322" t="str">
        <f t="shared" si="5"/>
        <v/>
      </c>
      <c r="Z22" s="322" t="str">
        <f>IF(M22="REP",AA$6,IF(AND(OR(M22="S",M22="RE"),OR('statement of marks'!AZ21="",'statement of marks'!AZ21="ML")),Z$7,IF(OR(M22="S",M22="RE"),Z$6,"")))</f>
        <v/>
      </c>
      <c r="AA22" s="321"/>
      <c r="AB22" s="322" t="str">
        <f t="shared" si="6"/>
        <v/>
      </c>
      <c r="AC22" s="323" t="str">
        <f t="shared" si="7"/>
        <v/>
      </c>
      <c r="AD22" s="322" t="str">
        <f>IF(N22="REP",AE$6,IF(AND(OR(N22="S",N22="RE"),OR('statement of marks'!BZ21="",'statement of marks'!BZ21="ML")),AD$7,IF(OR(N22="S",N22="RE"),AD$6,"")))</f>
        <v/>
      </c>
      <c r="AE22" s="321"/>
      <c r="AF22" s="322" t="str">
        <f t="shared" si="8"/>
        <v/>
      </c>
      <c r="AG22" s="323" t="str">
        <f t="shared" si="9"/>
        <v/>
      </c>
      <c r="AH22" s="322">
        <f>IF(O22="REP",AI$6,IF(AND(OR(O22="S",O22="RE"),OR('statement of marks'!CY21="",'statement of marks'!CY21="ML")),AH$7,IF(OR(O22="S",O22="RE"),AH$6,"")))</f>
        <v>100</v>
      </c>
      <c r="AI22" s="321"/>
      <c r="AJ22" s="322" t="str">
        <f t="shared" si="10"/>
        <v/>
      </c>
      <c r="AK22" s="323" t="str">
        <f t="shared" si="11"/>
        <v/>
      </c>
      <c r="AL22" s="321"/>
      <c r="AM22" s="322" t="str">
        <f t="shared" si="12"/>
        <v/>
      </c>
      <c r="AN22" s="321"/>
      <c r="AO22" s="74" t="str">
        <f t="shared" si="13"/>
        <v/>
      </c>
      <c r="AP22" s="55">
        <f t="shared" si="14"/>
        <v>0</v>
      </c>
      <c r="AQ22" s="55">
        <f t="shared" si="15"/>
        <v>0</v>
      </c>
      <c r="AR22" s="55" t="str">
        <f t="shared" si="0"/>
        <v/>
      </c>
      <c r="AS22" s="84" t="str">
        <f>IF(AR22="PASS",'statement of marks'!IX22,"")</f>
        <v/>
      </c>
      <c r="AT22" s="84" t="str">
        <f>IF(AR22="PASS",'statement of marks'!IY22,"")</f>
        <v/>
      </c>
      <c r="AU22" s="92">
        <f>IF('statement of marks'!GT22="","",'statement of marks'!GT22)</f>
        <v>0</v>
      </c>
    </row>
    <row r="23" spans="1:47" ht="17.25" customHeight="1">
      <c r="A23" s="89">
        <f>'statement of marks'!A23</f>
        <v>15</v>
      </c>
      <c r="B23" s="55" t="str">
        <f>'statement of marks'!D23</f>
        <v/>
      </c>
      <c r="C23" s="55">
        <f>'statement of marks'!E23</f>
        <v>11115</v>
      </c>
      <c r="D23" s="128" t="str">
        <f>'statement of marks'!F23</f>
        <v/>
      </c>
      <c r="E23" s="77" t="str">
        <f>'statement of marks'!G23</f>
        <v>A 015</v>
      </c>
      <c r="F23" s="77" t="str">
        <f>'statement of marks'!H23</f>
        <v>B 015</v>
      </c>
      <c r="G23" s="77" t="str">
        <f>'statement of marks'!I23</f>
        <v>C 015</v>
      </c>
      <c r="H23" s="55" t="str">
        <f>'statement of marks'!IP23</f>
        <v>SUPPL.</v>
      </c>
      <c r="I23" s="55" t="str">
        <f>'statement of marks'!IS23</f>
        <v/>
      </c>
      <c r="J23" s="84">
        <f>'statement of marks'!IR23</f>
        <v>89.8</v>
      </c>
      <c r="K23" s="84" t="str">
        <f>'statement of marks'!GV23</f>
        <v>D</v>
      </c>
      <c r="L23" s="84" t="str">
        <f>'statement of marks'!GY23</f>
        <v>D</v>
      </c>
      <c r="M23" s="84" t="str">
        <f>'statement of marks'!HB23</f>
        <v>D</v>
      </c>
      <c r="N23" s="84" t="str">
        <f>'statement of marks'!HM23</f>
        <v>D</v>
      </c>
      <c r="O23" s="84" t="str">
        <f>'statement of marks'!HX23</f>
        <v>S</v>
      </c>
      <c r="P23" s="84" t="str">
        <f>'statement of marks'!II23</f>
        <v>A</v>
      </c>
      <c r="Q23" s="84" t="str">
        <f>'statement of marks'!IJ23</f>
        <v>A</v>
      </c>
      <c r="R23" s="84" t="str">
        <f>CONCATENATE('statement of marks'!IL23,'statement of marks'!IN23)</f>
        <v xml:space="preserve">    MATHEMATICS        </v>
      </c>
      <c r="S23" s="74">
        <f t="shared" si="1"/>
        <v>1</v>
      </c>
      <c r="T23" s="321"/>
      <c r="U23" s="322" t="str">
        <f t="shared" si="2"/>
        <v/>
      </c>
      <c r="V23" s="322" t="str">
        <f t="shared" si="3"/>
        <v/>
      </c>
      <c r="W23" s="321"/>
      <c r="X23" s="322" t="str">
        <f t="shared" si="4"/>
        <v/>
      </c>
      <c r="Y23" s="322" t="str">
        <f t="shared" si="5"/>
        <v/>
      </c>
      <c r="Z23" s="322" t="str">
        <f>IF(M23="REP",AA$6,IF(AND(OR(M23="S",M23="RE"),OR('statement of marks'!AZ22="",'statement of marks'!AZ22="ML")),Z$7,IF(OR(M23="S",M23="RE"),Z$6,"")))</f>
        <v/>
      </c>
      <c r="AA23" s="321"/>
      <c r="AB23" s="322" t="str">
        <f t="shared" si="6"/>
        <v/>
      </c>
      <c r="AC23" s="323" t="str">
        <f t="shared" si="7"/>
        <v/>
      </c>
      <c r="AD23" s="322" t="str">
        <f>IF(N23="REP",AE$6,IF(AND(OR(N23="S",N23="RE"),OR('statement of marks'!BZ22="",'statement of marks'!BZ22="ML")),AD$7,IF(OR(N23="S",N23="RE"),AD$6,"")))</f>
        <v/>
      </c>
      <c r="AE23" s="321"/>
      <c r="AF23" s="322" t="str">
        <f t="shared" si="8"/>
        <v/>
      </c>
      <c r="AG23" s="323" t="str">
        <f t="shared" si="9"/>
        <v/>
      </c>
      <c r="AH23" s="322">
        <f>IF(O23="REP",AI$6,IF(AND(OR(O23="S",O23="RE"),OR('statement of marks'!CY22="",'statement of marks'!CY22="ML")),AH$7,IF(OR(O23="S",O23="RE"),AH$6,"")))</f>
        <v>100</v>
      </c>
      <c r="AI23" s="321"/>
      <c r="AJ23" s="322" t="str">
        <f t="shared" si="10"/>
        <v/>
      </c>
      <c r="AK23" s="323" t="str">
        <f t="shared" si="11"/>
        <v/>
      </c>
      <c r="AL23" s="321"/>
      <c r="AM23" s="322" t="str">
        <f t="shared" si="12"/>
        <v/>
      </c>
      <c r="AN23" s="321"/>
      <c r="AO23" s="74" t="str">
        <f t="shared" si="13"/>
        <v/>
      </c>
      <c r="AP23" s="55">
        <f t="shared" si="14"/>
        <v>0</v>
      </c>
      <c r="AQ23" s="55">
        <f t="shared" si="15"/>
        <v>0</v>
      </c>
      <c r="AR23" s="55" t="str">
        <f t="shared" si="0"/>
        <v/>
      </c>
      <c r="AS23" s="84" t="str">
        <f>IF(AR23="PASS",'statement of marks'!IX23,"")</f>
        <v/>
      </c>
      <c r="AT23" s="84" t="str">
        <f>IF(AR23="PASS",'statement of marks'!IY23,"")</f>
        <v/>
      </c>
      <c r="AU23" s="92">
        <f>IF('statement of marks'!GT23="","",'statement of marks'!GT23)</f>
        <v>0</v>
      </c>
    </row>
    <row r="24" spans="1:47" ht="17.25" customHeight="1">
      <c r="A24" s="89">
        <f>'statement of marks'!A24</f>
        <v>16</v>
      </c>
      <c r="B24" s="55" t="str">
        <f>'statement of marks'!D24</f>
        <v/>
      </c>
      <c r="C24" s="55">
        <f>'statement of marks'!E24</f>
        <v>11116</v>
      </c>
      <c r="D24" s="128" t="str">
        <f>'statement of marks'!F24</f>
        <v/>
      </c>
      <c r="E24" s="77" t="str">
        <f>'statement of marks'!G24</f>
        <v>A 016</v>
      </c>
      <c r="F24" s="77" t="str">
        <f>'statement of marks'!H24</f>
        <v>B 016</v>
      </c>
      <c r="G24" s="77" t="str">
        <f>'statement of marks'!I24</f>
        <v>C 016</v>
      </c>
      <c r="H24" s="55" t="str">
        <f>'statement of marks'!IP24</f>
        <v>SUPPL.</v>
      </c>
      <c r="I24" s="55" t="str">
        <f>'statement of marks'!IS24</f>
        <v/>
      </c>
      <c r="J24" s="84">
        <f>'statement of marks'!IR24</f>
        <v>89.8</v>
      </c>
      <c r="K24" s="84" t="str">
        <f>'statement of marks'!GV24</f>
        <v>D</v>
      </c>
      <c r="L24" s="84" t="str">
        <f>'statement of marks'!GY24</f>
        <v>D</v>
      </c>
      <c r="M24" s="84" t="str">
        <f>'statement of marks'!HB24</f>
        <v>D</v>
      </c>
      <c r="N24" s="84" t="str">
        <f>'statement of marks'!HM24</f>
        <v>D</v>
      </c>
      <c r="O24" s="84" t="str">
        <f>'statement of marks'!HX24</f>
        <v>S</v>
      </c>
      <c r="P24" s="84" t="str">
        <f>'statement of marks'!II24</f>
        <v>A</v>
      </c>
      <c r="Q24" s="84" t="str">
        <f>'statement of marks'!IJ24</f>
        <v>A</v>
      </c>
      <c r="R24" s="84" t="str">
        <f>CONCATENATE('statement of marks'!IL24,'statement of marks'!IN24)</f>
        <v xml:space="preserve">    MATHEMATICS        </v>
      </c>
      <c r="S24" s="74">
        <f t="shared" si="1"/>
        <v>1</v>
      </c>
      <c r="T24" s="321"/>
      <c r="U24" s="322" t="str">
        <f t="shared" si="2"/>
        <v/>
      </c>
      <c r="V24" s="322" t="str">
        <f t="shared" si="3"/>
        <v/>
      </c>
      <c r="W24" s="321"/>
      <c r="X24" s="322" t="str">
        <f t="shared" si="4"/>
        <v/>
      </c>
      <c r="Y24" s="322" t="str">
        <f t="shared" si="5"/>
        <v/>
      </c>
      <c r="Z24" s="322" t="str">
        <f>IF(M24="REP",AA$6,IF(AND(OR(M24="S",M24="RE"),OR('statement of marks'!AZ23="",'statement of marks'!AZ23="ML")),Z$7,IF(OR(M24="S",M24="RE"),Z$6,"")))</f>
        <v/>
      </c>
      <c r="AA24" s="321"/>
      <c r="AB24" s="322" t="str">
        <f t="shared" si="6"/>
        <v/>
      </c>
      <c r="AC24" s="323" t="str">
        <f t="shared" si="7"/>
        <v/>
      </c>
      <c r="AD24" s="322" t="str">
        <f>IF(N24="REP",AE$6,IF(AND(OR(N24="S",N24="RE"),OR('statement of marks'!BZ23="",'statement of marks'!BZ23="ML")),AD$7,IF(OR(N24="S",N24="RE"),AD$6,"")))</f>
        <v/>
      </c>
      <c r="AE24" s="321"/>
      <c r="AF24" s="322" t="str">
        <f t="shared" si="8"/>
        <v/>
      </c>
      <c r="AG24" s="323" t="str">
        <f t="shared" si="9"/>
        <v/>
      </c>
      <c r="AH24" s="322">
        <f>IF(O24="REP",AI$6,IF(AND(OR(O24="S",O24="RE"),OR('statement of marks'!CY23="",'statement of marks'!CY23="ML")),AH$7,IF(OR(O24="S",O24="RE"),AH$6,"")))</f>
        <v>100</v>
      </c>
      <c r="AI24" s="321"/>
      <c r="AJ24" s="322" t="str">
        <f t="shared" si="10"/>
        <v/>
      </c>
      <c r="AK24" s="323" t="str">
        <f t="shared" si="11"/>
        <v/>
      </c>
      <c r="AL24" s="321"/>
      <c r="AM24" s="322" t="str">
        <f t="shared" si="12"/>
        <v/>
      </c>
      <c r="AN24" s="321"/>
      <c r="AO24" s="74" t="str">
        <f t="shared" si="13"/>
        <v/>
      </c>
      <c r="AP24" s="55">
        <f t="shared" si="14"/>
        <v>0</v>
      </c>
      <c r="AQ24" s="55">
        <f t="shared" si="15"/>
        <v>0</v>
      </c>
      <c r="AR24" s="55" t="str">
        <f t="shared" si="0"/>
        <v/>
      </c>
      <c r="AS24" s="84" t="str">
        <f>IF(AR24="PASS",'statement of marks'!IX24,"")</f>
        <v/>
      </c>
      <c r="AT24" s="84" t="str">
        <f>IF(AR24="PASS",'statement of marks'!IY24,"")</f>
        <v/>
      </c>
      <c r="AU24" s="92">
        <f>IF('statement of marks'!GT24="","",'statement of marks'!GT24)</f>
        <v>0</v>
      </c>
    </row>
    <row r="25" spans="1:47" ht="17.25" customHeight="1">
      <c r="A25" s="89">
        <f>'statement of marks'!A25</f>
        <v>17</v>
      </c>
      <c r="B25" s="55" t="str">
        <f>'statement of marks'!D25</f>
        <v/>
      </c>
      <c r="C25" s="55">
        <f>'statement of marks'!E25</f>
        <v>11117</v>
      </c>
      <c r="D25" s="128" t="str">
        <f>'statement of marks'!F25</f>
        <v/>
      </c>
      <c r="E25" s="77" t="str">
        <f>'statement of marks'!G25</f>
        <v>A 017</v>
      </c>
      <c r="F25" s="77" t="str">
        <f>'statement of marks'!H25</f>
        <v>B 017</v>
      </c>
      <c r="G25" s="77" t="str">
        <f>'statement of marks'!I25</f>
        <v>C 017</v>
      </c>
      <c r="H25" s="55" t="str">
        <f>'statement of marks'!IP25</f>
        <v>SUPPL.</v>
      </c>
      <c r="I25" s="55" t="str">
        <f>'statement of marks'!IS25</f>
        <v/>
      </c>
      <c r="J25" s="84">
        <f>'statement of marks'!IR25</f>
        <v>89.8</v>
      </c>
      <c r="K25" s="84" t="str">
        <f>'statement of marks'!GV25</f>
        <v>D</v>
      </c>
      <c r="L25" s="84" t="str">
        <f>'statement of marks'!GY25</f>
        <v>D</v>
      </c>
      <c r="M25" s="84" t="str">
        <f>'statement of marks'!HB25</f>
        <v>D</v>
      </c>
      <c r="N25" s="84" t="str">
        <f>'statement of marks'!HM25</f>
        <v>D</v>
      </c>
      <c r="O25" s="84" t="str">
        <f>'statement of marks'!HX25</f>
        <v>S</v>
      </c>
      <c r="P25" s="84" t="str">
        <f>'statement of marks'!II25</f>
        <v>A</v>
      </c>
      <c r="Q25" s="84" t="str">
        <f>'statement of marks'!IJ25</f>
        <v>A</v>
      </c>
      <c r="R25" s="84" t="str">
        <f>CONCATENATE('statement of marks'!IL25,'statement of marks'!IN25)</f>
        <v xml:space="preserve">    MATHEMATICS        </v>
      </c>
      <c r="S25" s="74">
        <f t="shared" si="1"/>
        <v>1</v>
      </c>
      <c r="T25" s="321"/>
      <c r="U25" s="322" t="str">
        <f t="shared" si="2"/>
        <v/>
      </c>
      <c r="V25" s="322" t="str">
        <f t="shared" si="3"/>
        <v/>
      </c>
      <c r="W25" s="321"/>
      <c r="X25" s="322" t="str">
        <f t="shared" si="4"/>
        <v/>
      </c>
      <c r="Y25" s="322" t="str">
        <f t="shared" si="5"/>
        <v/>
      </c>
      <c r="Z25" s="322" t="str">
        <f>IF(M25="REP",AA$6,IF(AND(OR(M25="S",M25="RE"),OR('statement of marks'!AZ24="",'statement of marks'!AZ24="ML")),Z$7,IF(OR(M25="S",M25="RE"),Z$6,"")))</f>
        <v/>
      </c>
      <c r="AA25" s="321"/>
      <c r="AB25" s="322" t="str">
        <f t="shared" si="6"/>
        <v/>
      </c>
      <c r="AC25" s="323" t="str">
        <f t="shared" si="7"/>
        <v/>
      </c>
      <c r="AD25" s="322" t="str">
        <f>IF(N25="REP",AE$6,IF(AND(OR(N25="S",N25="RE"),OR('statement of marks'!BZ24="",'statement of marks'!BZ24="ML")),AD$7,IF(OR(N25="S",N25="RE"),AD$6,"")))</f>
        <v/>
      </c>
      <c r="AE25" s="321"/>
      <c r="AF25" s="322" t="str">
        <f t="shared" si="8"/>
        <v/>
      </c>
      <c r="AG25" s="323" t="str">
        <f t="shared" si="9"/>
        <v/>
      </c>
      <c r="AH25" s="322">
        <f>IF(O25="REP",AI$6,IF(AND(OR(O25="S",O25="RE"),OR('statement of marks'!CY24="",'statement of marks'!CY24="ML")),AH$7,IF(OR(O25="S",O25="RE"),AH$6,"")))</f>
        <v>100</v>
      </c>
      <c r="AI25" s="321"/>
      <c r="AJ25" s="322" t="str">
        <f t="shared" si="10"/>
        <v/>
      </c>
      <c r="AK25" s="323" t="str">
        <f t="shared" si="11"/>
        <v/>
      </c>
      <c r="AL25" s="321"/>
      <c r="AM25" s="322" t="str">
        <f t="shared" si="12"/>
        <v/>
      </c>
      <c r="AN25" s="321"/>
      <c r="AO25" s="74" t="str">
        <f t="shared" si="13"/>
        <v/>
      </c>
      <c r="AP25" s="55">
        <f t="shared" si="14"/>
        <v>0</v>
      </c>
      <c r="AQ25" s="55">
        <f t="shared" si="15"/>
        <v>0</v>
      </c>
      <c r="AR25" s="55" t="str">
        <f t="shared" si="0"/>
        <v/>
      </c>
      <c r="AS25" s="84" t="str">
        <f>IF(AR25="PASS",'statement of marks'!IX25,"")</f>
        <v/>
      </c>
      <c r="AT25" s="84" t="str">
        <f>IF(AR25="PASS",'statement of marks'!IY25,"")</f>
        <v/>
      </c>
      <c r="AU25" s="92">
        <f>IF('statement of marks'!GT25="","",'statement of marks'!GT25)</f>
        <v>0</v>
      </c>
    </row>
    <row r="26" spans="1:47" ht="17.25" customHeight="1">
      <c r="A26" s="89">
        <f>'statement of marks'!A26</f>
        <v>18</v>
      </c>
      <c r="B26" s="55" t="str">
        <f>'statement of marks'!D26</f>
        <v/>
      </c>
      <c r="C26" s="55">
        <f>'statement of marks'!E26</f>
        <v>11118</v>
      </c>
      <c r="D26" s="128" t="str">
        <f>'statement of marks'!F26</f>
        <v/>
      </c>
      <c r="E26" s="77" t="str">
        <f>'statement of marks'!G26</f>
        <v>A 018</v>
      </c>
      <c r="F26" s="77" t="str">
        <f>'statement of marks'!H26</f>
        <v>B 018</v>
      </c>
      <c r="G26" s="77" t="str">
        <f>'statement of marks'!I26</f>
        <v>C 018</v>
      </c>
      <c r="H26" s="55" t="str">
        <f>'statement of marks'!IP26</f>
        <v>SUPPL.</v>
      </c>
      <c r="I26" s="55" t="str">
        <f>'statement of marks'!IS26</f>
        <v/>
      </c>
      <c r="J26" s="84">
        <f>'statement of marks'!IR26</f>
        <v>89.8</v>
      </c>
      <c r="K26" s="84" t="str">
        <f>'statement of marks'!GV26</f>
        <v>D</v>
      </c>
      <c r="L26" s="84" t="str">
        <f>'statement of marks'!GY26</f>
        <v>D</v>
      </c>
      <c r="M26" s="84" t="str">
        <f>'statement of marks'!HB26</f>
        <v>D</v>
      </c>
      <c r="N26" s="84" t="str">
        <f>'statement of marks'!HM26</f>
        <v>D</v>
      </c>
      <c r="O26" s="84" t="str">
        <f>'statement of marks'!HX26</f>
        <v>S</v>
      </c>
      <c r="P26" s="84" t="str">
        <f>'statement of marks'!II26</f>
        <v>A</v>
      </c>
      <c r="Q26" s="84" t="str">
        <f>'statement of marks'!IJ26</f>
        <v>A</v>
      </c>
      <c r="R26" s="84" t="str">
        <f>CONCATENATE('statement of marks'!IL26,'statement of marks'!IN26)</f>
        <v xml:space="preserve">    MATHEMATICS        </v>
      </c>
      <c r="S26" s="74">
        <f t="shared" si="1"/>
        <v>1</v>
      </c>
      <c r="T26" s="321"/>
      <c r="U26" s="322" t="str">
        <f t="shared" si="2"/>
        <v/>
      </c>
      <c r="V26" s="322" t="str">
        <f t="shared" si="3"/>
        <v/>
      </c>
      <c r="W26" s="321"/>
      <c r="X26" s="322" t="str">
        <f t="shared" si="4"/>
        <v/>
      </c>
      <c r="Y26" s="322" t="str">
        <f t="shared" si="5"/>
        <v/>
      </c>
      <c r="Z26" s="322" t="str">
        <f>IF(M26="REP",AA$6,IF(AND(OR(M26="S",M26="RE"),OR('statement of marks'!AZ25="",'statement of marks'!AZ25="ML")),Z$7,IF(OR(M26="S",M26="RE"),Z$6,"")))</f>
        <v/>
      </c>
      <c r="AA26" s="321"/>
      <c r="AB26" s="322" t="str">
        <f t="shared" si="6"/>
        <v/>
      </c>
      <c r="AC26" s="323" t="str">
        <f t="shared" si="7"/>
        <v/>
      </c>
      <c r="AD26" s="322" t="str">
        <f>IF(N26="REP",AE$6,IF(AND(OR(N26="S",N26="RE"),OR('statement of marks'!BZ25="",'statement of marks'!BZ25="ML")),AD$7,IF(OR(N26="S",N26="RE"),AD$6,"")))</f>
        <v/>
      </c>
      <c r="AE26" s="321"/>
      <c r="AF26" s="322" t="str">
        <f t="shared" si="8"/>
        <v/>
      </c>
      <c r="AG26" s="323" t="str">
        <f t="shared" si="9"/>
        <v/>
      </c>
      <c r="AH26" s="322">
        <f>IF(O26="REP",AI$6,IF(AND(OR(O26="S",O26="RE"),OR('statement of marks'!CY25="",'statement of marks'!CY25="ML")),AH$7,IF(OR(O26="S",O26="RE"),AH$6,"")))</f>
        <v>100</v>
      </c>
      <c r="AI26" s="321"/>
      <c r="AJ26" s="322" t="str">
        <f t="shared" si="10"/>
        <v/>
      </c>
      <c r="AK26" s="323" t="str">
        <f t="shared" si="11"/>
        <v/>
      </c>
      <c r="AL26" s="321"/>
      <c r="AM26" s="322" t="str">
        <f t="shared" si="12"/>
        <v/>
      </c>
      <c r="AN26" s="321"/>
      <c r="AO26" s="74" t="str">
        <f t="shared" si="13"/>
        <v/>
      </c>
      <c r="AP26" s="55">
        <f t="shared" si="14"/>
        <v>0</v>
      </c>
      <c r="AQ26" s="55">
        <f t="shared" si="15"/>
        <v>0</v>
      </c>
      <c r="AR26" s="55" t="str">
        <f t="shared" si="0"/>
        <v/>
      </c>
      <c r="AS26" s="84" t="str">
        <f>IF(AR26="PASS",'statement of marks'!IX26,"")</f>
        <v/>
      </c>
      <c r="AT26" s="84" t="str">
        <f>IF(AR26="PASS",'statement of marks'!IY26,"")</f>
        <v/>
      </c>
      <c r="AU26" s="92">
        <f>IF('statement of marks'!GT26="","",'statement of marks'!GT26)</f>
        <v>0</v>
      </c>
    </row>
    <row r="27" spans="1:47" ht="17.25" customHeight="1">
      <c r="A27" s="89">
        <f>'statement of marks'!A27</f>
        <v>19</v>
      </c>
      <c r="B27" s="55" t="str">
        <f>'statement of marks'!D27</f>
        <v/>
      </c>
      <c r="C27" s="55">
        <f>'statement of marks'!E27</f>
        <v>11119</v>
      </c>
      <c r="D27" s="128" t="str">
        <f>'statement of marks'!F27</f>
        <v/>
      </c>
      <c r="E27" s="77" t="str">
        <f>'statement of marks'!G27</f>
        <v>A 019</v>
      </c>
      <c r="F27" s="77" t="str">
        <f>'statement of marks'!H27</f>
        <v>B 019</v>
      </c>
      <c r="G27" s="77" t="str">
        <f>'statement of marks'!I27</f>
        <v>C 019</v>
      </c>
      <c r="H27" s="55" t="str">
        <f>'statement of marks'!IP27</f>
        <v>SUPPL.</v>
      </c>
      <c r="I27" s="55" t="str">
        <f>'statement of marks'!IS27</f>
        <v/>
      </c>
      <c r="J27" s="84">
        <f>'statement of marks'!IR27</f>
        <v>89.8</v>
      </c>
      <c r="K27" s="84" t="str">
        <f>'statement of marks'!GV27</f>
        <v>D</v>
      </c>
      <c r="L27" s="84" t="str">
        <f>'statement of marks'!GY27</f>
        <v>D</v>
      </c>
      <c r="M27" s="84" t="str">
        <f>'statement of marks'!HB27</f>
        <v>D</v>
      </c>
      <c r="N27" s="84" t="str">
        <f>'statement of marks'!HM27</f>
        <v>D</v>
      </c>
      <c r="O27" s="84" t="str">
        <f>'statement of marks'!HX27</f>
        <v>S</v>
      </c>
      <c r="P27" s="84" t="str">
        <f>'statement of marks'!II27</f>
        <v>A</v>
      </c>
      <c r="Q27" s="84" t="str">
        <f>'statement of marks'!IJ27</f>
        <v>A</v>
      </c>
      <c r="R27" s="84" t="str">
        <f>CONCATENATE('statement of marks'!IL27,'statement of marks'!IN27)</f>
        <v xml:space="preserve">    MATHEMATICS        </v>
      </c>
      <c r="S27" s="74">
        <f t="shared" si="1"/>
        <v>1</v>
      </c>
      <c r="T27" s="321"/>
      <c r="U27" s="322" t="str">
        <f t="shared" si="2"/>
        <v/>
      </c>
      <c r="V27" s="322" t="str">
        <f t="shared" si="3"/>
        <v/>
      </c>
      <c r="W27" s="321"/>
      <c r="X27" s="322" t="str">
        <f t="shared" si="4"/>
        <v/>
      </c>
      <c r="Y27" s="322" t="str">
        <f t="shared" si="5"/>
        <v/>
      </c>
      <c r="Z27" s="322" t="str">
        <f>IF(M27="REP",AA$6,IF(AND(OR(M27="S",M27="RE"),OR('statement of marks'!AZ26="",'statement of marks'!AZ26="ML")),Z$7,IF(OR(M27="S",M27="RE"),Z$6,"")))</f>
        <v/>
      </c>
      <c r="AA27" s="321"/>
      <c r="AB27" s="322" t="str">
        <f t="shared" si="6"/>
        <v/>
      </c>
      <c r="AC27" s="323" t="str">
        <f t="shared" si="7"/>
        <v/>
      </c>
      <c r="AD27" s="322" t="str">
        <f>IF(N27="REP",AE$6,IF(AND(OR(N27="S",N27="RE"),OR('statement of marks'!BZ26="",'statement of marks'!BZ26="ML")),AD$7,IF(OR(N27="S",N27="RE"),AD$6,"")))</f>
        <v/>
      </c>
      <c r="AE27" s="321"/>
      <c r="AF27" s="322" t="str">
        <f t="shared" si="8"/>
        <v/>
      </c>
      <c r="AG27" s="323" t="str">
        <f t="shared" si="9"/>
        <v/>
      </c>
      <c r="AH27" s="322">
        <f>IF(O27="REP",AI$6,IF(AND(OR(O27="S",O27="RE"),OR('statement of marks'!CY26="",'statement of marks'!CY26="ML")),AH$7,IF(OR(O27="S",O27="RE"),AH$6,"")))</f>
        <v>100</v>
      </c>
      <c r="AI27" s="321"/>
      <c r="AJ27" s="322" t="str">
        <f t="shared" si="10"/>
        <v/>
      </c>
      <c r="AK27" s="323" t="str">
        <f t="shared" si="11"/>
        <v/>
      </c>
      <c r="AL27" s="321"/>
      <c r="AM27" s="322" t="str">
        <f t="shared" si="12"/>
        <v/>
      </c>
      <c r="AN27" s="321"/>
      <c r="AO27" s="74" t="str">
        <f t="shared" si="13"/>
        <v/>
      </c>
      <c r="AP27" s="55">
        <f t="shared" si="14"/>
        <v>0</v>
      </c>
      <c r="AQ27" s="55">
        <f t="shared" si="15"/>
        <v>0</v>
      </c>
      <c r="AR27" s="55" t="str">
        <f t="shared" si="0"/>
        <v/>
      </c>
      <c r="AS27" s="84" t="str">
        <f>IF(AR27="PASS",'statement of marks'!IX27,"")</f>
        <v/>
      </c>
      <c r="AT27" s="84" t="str">
        <f>IF(AR27="PASS",'statement of marks'!IY27,"")</f>
        <v/>
      </c>
      <c r="AU27" s="92">
        <f>IF('statement of marks'!GT27="","",'statement of marks'!GT27)</f>
        <v>0</v>
      </c>
    </row>
    <row r="28" spans="1:47" ht="17.25" customHeight="1">
      <c r="A28" s="89">
        <f>'statement of marks'!A28</f>
        <v>20</v>
      </c>
      <c r="B28" s="55" t="str">
        <f>'statement of marks'!D28</f>
        <v/>
      </c>
      <c r="C28" s="55">
        <f>'statement of marks'!E28</f>
        <v>11120</v>
      </c>
      <c r="D28" s="128" t="str">
        <f>'statement of marks'!F28</f>
        <v/>
      </c>
      <c r="E28" s="77" t="str">
        <f>'statement of marks'!G28</f>
        <v>A 020</v>
      </c>
      <c r="F28" s="77" t="str">
        <f>'statement of marks'!H28</f>
        <v>B 020</v>
      </c>
      <c r="G28" s="77" t="str">
        <f>'statement of marks'!I28</f>
        <v>C 020</v>
      </c>
      <c r="H28" s="55" t="str">
        <f>'statement of marks'!IP28</f>
        <v>SUPPL.</v>
      </c>
      <c r="I28" s="55" t="str">
        <f>'statement of marks'!IS28</f>
        <v/>
      </c>
      <c r="J28" s="84">
        <f>'statement of marks'!IR28</f>
        <v>89.8</v>
      </c>
      <c r="K28" s="84" t="str">
        <f>'statement of marks'!GV28</f>
        <v>D</v>
      </c>
      <c r="L28" s="84" t="str">
        <f>'statement of marks'!GY28</f>
        <v>D</v>
      </c>
      <c r="M28" s="84" t="str">
        <f>'statement of marks'!HB28</f>
        <v>D</v>
      </c>
      <c r="N28" s="84" t="str">
        <f>'statement of marks'!HM28</f>
        <v>D</v>
      </c>
      <c r="O28" s="84" t="str">
        <f>'statement of marks'!HX28</f>
        <v>S</v>
      </c>
      <c r="P28" s="84" t="str">
        <f>'statement of marks'!II28</f>
        <v>A</v>
      </c>
      <c r="Q28" s="84" t="str">
        <f>'statement of marks'!IJ28</f>
        <v>A</v>
      </c>
      <c r="R28" s="84" t="str">
        <f>CONCATENATE('statement of marks'!IL28,'statement of marks'!IN28)</f>
        <v xml:space="preserve">    MATHEMATICS        </v>
      </c>
      <c r="S28" s="74">
        <f t="shared" si="1"/>
        <v>1</v>
      </c>
      <c r="T28" s="321"/>
      <c r="U28" s="322" t="str">
        <f t="shared" si="2"/>
        <v/>
      </c>
      <c r="V28" s="322" t="str">
        <f t="shared" si="3"/>
        <v/>
      </c>
      <c r="W28" s="321"/>
      <c r="X28" s="322" t="str">
        <f t="shared" si="4"/>
        <v/>
      </c>
      <c r="Y28" s="322" t="str">
        <f t="shared" si="5"/>
        <v/>
      </c>
      <c r="Z28" s="322" t="str">
        <f>IF(M28="REP",AA$6,IF(AND(OR(M28="S",M28="RE"),OR('statement of marks'!AZ27="",'statement of marks'!AZ27="ML")),Z$7,IF(OR(M28="S",M28="RE"),Z$6,"")))</f>
        <v/>
      </c>
      <c r="AA28" s="321"/>
      <c r="AB28" s="322" t="str">
        <f t="shared" si="6"/>
        <v/>
      </c>
      <c r="AC28" s="323" t="str">
        <f t="shared" si="7"/>
        <v/>
      </c>
      <c r="AD28" s="322" t="str">
        <f>IF(N28="REP",AE$6,IF(AND(OR(N28="S",N28="RE"),OR('statement of marks'!BZ27="",'statement of marks'!BZ27="ML")),AD$7,IF(OR(N28="S",N28="RE"),AD$6,"")))</f>
        <v/>
      </c>
      <c r="AE28" s="321"/>
      <c r="AF28" s="322" t="str">
        <f t="shared" si="8"/>
        <v/>
      </c>
      <c r="AG28" s="323" t="str">
        <f t="shared" si="9"/>
        <v/>
      </c>
      <c r="AH28" s="322">
        <f>IF(O28="REP",AI$6,IF(AND(OR(O28="S",O28="RE"),OR('statement of marks'!CY27="",'statement of marks'!CY27="ML")),AH$7,IF(OR(O28="S",O28="RE"),AH$6,"")))</f>
        <v>100</v>
      </c>
      <c r="AI28" s="321"/>
      <c r="AJ28" s="322" t="str">
        <f t="shared" si="10"/>
        <v/>
      </c>
      <c r="AK28" s="323" t="str">
        <f t="shared" si="11"/>
        <v/>
      </c>
      <c r="AL28" s="321"/>
      <c r="AM28" s="322" t="str">
        <f t="shared" si="12"/>
        <v/>
      </c>
      <c r="AN28" s="321"/>
      <c r="AO28" s="74" t="str">
        <f t="shared" si="13"/>
        <v/>
      </c>
      <c r="AP28" s="55">
        <f t="shared" si="14"/>
        <v>0</v>
      </c>
      <c r="AQ28" s="55">
        <f t="shared" si="15"/>
        <v>0</v>
      </c>
      <c r="AR28" s="55" t="str">
        <f t="shared" si="0"/>
        <v/>
      </c>
      <c r="AS28" s="84" t="str">
        <f>IF(AR28="PASS",'statement of marks'!IX28,"")</f>
        <v/>
      </c>
      <c r="AT28" s="84" t="str">
        <f>IF(AR28="PASS",'statement of marks'!IY28,"")</f>
        <v/>
      </c>
      <c r="AU28" s="92">
        <f>IF('statement of marks'!GT28="","",'statement of marks'!GT28)</f>
        <v>0</v>
      </c>
    </row>
    <row r="29" spans="1:47" ht="17.25" customHeight="1">
      <c r="A29" s="89">
        <f>'statement of marks'!A29</f>
        <v>21</v>
      </c>
      <c r="B29" s="55" t="str">
        <f>'statement of marks'!D29</f>
        <v/>
      </c>
      <c r="C29" s="55">
        <f>'statement of marks'!E29</f>
        <v>11121</v>
      </c>
      <c r="D29" s="128" t="str">
        <f>'statement of marks'!F29</f>
        <v/>
      </c>
      <c r="E29" s="77" t="str">
        <f>'statement of marks'!G29</f>
        <v>A 021</v>
      </c>
      <c r="F29" s="77" t="str">
        <f>'statement of marks'!H29</f>
        <v>B 021</v>
      </c>
      <c r="G29" s="77" t="str">
        <f>'statement of marks'!I29</f>
        <v>C 021</v>
      </c>
      <c r="H29" s="55" t="str">
        <f>'statement of marks'!IP29</f>
        <v>SUPPL.</v>
      </c>
      <c r="I29" s="55" t="str">
        <f>'statement of marks'!IS29</f>
        <v/>
      </c>
      <c r="J29" s="84">
        <f>'statement of marks'!IR29</f>
        <v>89.8</v>
      </c>
      <c r="K29" s="84" t="str">
        <f>'statement of marks'!GV29</f>
        <v>D</v>
      </c>
      <c r="L29" s="84" t="str">
        <f>'statement of marks'!GY29</f>
        <v>D</v>
      </c>
      <c r="M29" s="84" t="str">
        <f>'statement of marks'!HB29</f>
        <v>D</v>
      </c>
      <c r="N29" s="84" t="str">
        <f>'statement of marks'!HM29</f>
        <v>D</v>
      </c>
      <c r="O29" s="84" t="str">
        <f>'statement of marks'!HX29</f>
        <v>S</v>
      </c>
      <c r="P29" s="84" t="str">
        <f>'statement of marks'!II29</f>
        <v>A</v>
      </c>
      <c r="Q29" s="84" t="str">
        <f>'statement of marks'!IJ29</f>
        <v>A</v>
      </c>
      <c r="R29" s="84" t="str">
        <f>CONCATENATE('statement of marks'!IL29,'statement of marks'!IN29)</f>
        <v xml:space="preserve">    MATHEMATICS        </v>
      </c>
      <c r="S29" s="74">
        <f t="shared" si="1"/>
        <v>1</v>
      </c>
      <c r="T29" s="321"/>
      <c r="U29" s="322" t="str">
        <f t="shared" si="2"/>
        <v/>
      </c>
      <c r="V29" s="322" t="str">
        <f t="shared" si="3"/>
        <v/>
      </c>
      <c r="W29" s="321"/>
      <c r="X29" s="322" t="str">
        <f t="shared" si="4"/>
        <v/>
      </c>
      <c r="Y29" s="322" t="str">
        <f t="shared" si="5"/>
        <v/>
      </c>
      <c r="Z29" s="322" t="str">
        <f>IF(M29="REP",AA$6,IF(AND(OR(M29="S",M29="RE"),OR('statement of marks'!AZ28="",'statement of marks'!AZ28="ML")),Z$7,IF(OR(M29="S",M29="RE"),Z$6,"")))</f>
        <v/>
      </c>
      <c r="AA29" s="321"/>
      <c r="AB29" s="322" t="str">
        <f t="shared" si="6"/>
        <v/>
      </c>
      <c r="AC29" s="323" t="str">
        <f t="shared" si="7"/>
        <v/>
      </c>
      <c r="AD29" s="322" t="str">
        <f>IF(N29="REP",AE$6,IF(AND(OR(N29="S",N29="RE"),OR('statement of marks'!BZ28="",'statement of marks'!BZ28="ML")),AD$7,IF(OR(N29="S",N29="RE"),AD$6,"")))</f>
        <v/>
      </c>
      <c r="AE29" s="321"/>
      <c r="AF29" s="322" t="str">
        <f t="shared" si="8"/>
        <v/>
      </c>
      <c r="AG29" s="323" t="str">
        <f t="shared" si="9"/>
        <v/>
      </c>
      <c r="AH29" s="322">
        <f>IF(O29="REP",AI$6,IF(AND(OR(O29="S",O29="RE"),OR('statement of marks'!CY28="",'statement of marks'!CY28="ML")),AH$7,IF(OR(O29="S",O29="RE"),AH$6,"")))</f>
        <v>100</v>
      </c>
      <c r="AI29" s="321"/>
      <c r="AJ29" s="322" t="str">
        <f t="shared" si="10"/>
        <v/>
      </c>
      <c r="AK29" s="323" t="str">
        <f t="shared" si="11"/>
        <v/>
      </c>
      <c r="AL29" s="321"/>
      <c r="AM29" s="322" t="str">
        <f t="shared" si="12"/>
        <v/>
      </c>
      <c r="AN29" s="321"/>
      <c r="AO29" s="74" t="str">
        <f t="shared" si="13"/>
        <v/>
      </c>
      <c r="AP29" s="55">
        <f t="shared" si="14"/>
        <v>0</v>
      </c>
      <c r="AQ29" s="55">
        <f t="shared" si="15"/>
        <v>0</v>
      </c>
      <c r="AR29" s="55" t="str">
        <f t="shared" si="0"/>
        <v/>
      </c>
      <c r="AS29" s="84" t="str">
        <f>IF(AR29="PASS",'statement of marks'!IX29,"")</f>
        <v/>
      </c>
      <c r="AT29" s="84" t="str">
        <f>IF(AR29="PASS",'statement of marks'!IY29,"")</f>
        <v/>
      </c>
      <c r="AU29" s="92">
        <f>IF('statement of marks'!GT29="","",'statement of marks'!GT29)</f>
        <v>0</v>
      </c>
    </row>
    <row r="30" spans="1:47" ht="17.25" customHeight="1">
      <c r="A30" s="89">
        <f>'statement of marks'!A30</f>
        <v>22</v>
      </c>
      <c r="B30" s="55" t="str">
        <f>'statement of marks'!D30</f>
        <v/>
      </c>
      <c r="C30" s="55">
        <f>'statement of marks'!E30</f>
        <v>11122</v>
      </c>
      <c r="D30" s="128" t="str">
        <f>'statement of marks'!F30</f>
        <v/>
      </c>
      <c r="E30" s="77" t="str">
        <f>'statement of marks'!G30</f>
        <v>A 022</v>
      </c>
      <c r="F30" s="77" t="str">
        <f>'statement of marks'!H30</f>
        <v>B 022</v>
      </c>
      <c r="G30" s="77" t="str">
        <f>'statement of marks'!I30</f>
        <v>C 022</v>
      </c>
      <c r="H30" s="55" t="str">
        <f>'statement of marks'!IP30</f>
        <v>SUPPL.</v>
      </c>
      <c r="I30" s="55" t="str">
        <f>'statement of marks'!IS30</f>
        <v/>
      </c>
      <c r="J30" s="84">
        <f>'statement of marks'!IR30</f>
        <v>89.8</v>
      </c>
      <c r="K30" s="84" t="str">
        <f>'statement of marks'!GV30</f>
        <v>D</v>
      </c>
      <c r="L30" s="84" t="str">
        <f>'statement of marks'!GY30</f>
        <v>D</v>
      </c>
      <c r="M30" s="84" t="str">
        <f>'statement of marks'!HB30</f>
        <v>D</v>
      </c>
      <c r="N30" s="84" t="str">
        <f>'statement of marks'!HM30</f>
        <v>D</v>
      </c>
      <c r="O30" s="84" t="str">
        <f>'statement of marks'!HX30</f>
        <v>S</v>
      </c>
      <c r="P30" s="84" t="str">
        <f>'statement of marks'!II30</f>
        <v>A</v>
      </c>
      <c r="Q30" s="84" t="str">
        <f>'statement of marks'!IJ30</f>
        <v>A</v>
      </c>
      <c r="R30" s="84" t="str">
        <f>CONCATENATE('statement of marks'!IL30,'statement of marks'!IN30)</f>
        <v xml:space="preserve">    MATHEMATICS        </v>
      </c>
      <c r="S30" s="74">
        <f t="shared" si="1"/>
        <v>1</v>
      </c>
      <c r="T30" s="321"/>
      <c r="U30" s="322" t="str">
        <f t="shared" si="2"/>
        <v/>
      </c>
      <c r="V30" s="322" t="str">
        <f t="shared" si="3"/>
        <v/>
      </c>
      <c r="W30" s="321"/>
      <c r="X30" s="322" t="str">
        <f t="shared" si="4"/>
        <v/>
      </c>
      <c r="Y30" s="322" t="str">
        <f t="shared" si="5"/>
        <v/>
      </c>
      <c r="Z30" s="322" t="str">
        <f>IF(M30="REP",AA$6,IF(AND(OR(M30="S",M30="RE"),OR('statement of marks'!AZ29="",'statement of marks'!AZ29="ML")),Z$7,IF(OR(M30="S",M30="RE"),Z$6,"")))</f>
        <v/>
      </c>
      <c r="AA30" s="321"/>
      <c r="AB30" s="322" t="str">
        <f t="shared" si="6"/>
        <v/>
      </c>
      <c r="AC30" s="323" t="str">
        <f t="shared" si="7"/>
        <v/>
      </c>
      <c r="AD30" s="322" t="str">
        <f>IF(N30="REP",AE$6,IF(AND(OR(N30="S",N30="RE"),OR('statement of marks'!BZ29="",'statement of marks'!BZ29="ML")),AD$7,IF(OR(N30="S",N30="RE"),AD$6,"")))</f>
        <v/>
      </c>
      <c r="AE30" s="321"/>
      <c r="AF30" s="322" t="str">
        <f t="shared" si="8"/>
        <v/>
      </c>
      <c r="AG30" s="323" t="str">
        <f t="shared" si="9"/>
        <v/>
      </c>
      <c r="AH30" s="322">
        <f>IF(O30="REP",AI$6,IF(AND(OR(O30="S",O30="RE"),OR('statement of marks'!CY29="",'statement of marks'!CY29="ML")),AH$7,IF(OR(O30="S",O30="RE"),AH$6,"")))</f>
        <v>100</v>
      </c>
      <c r="AI30" s="321"/>
      <c r="AJ30" s="322" t="str">
        <f t="shared" si="10"/>
        <v/>
      </c>
      <c r="AK30" s="323" t="str">
        <f t="shared" si="11"/>
        <v/>
      </c>
      <c r="AL30" s="321"/>
      <c r="AM30" s="322" t="str">
        <f t="shared" si="12"/>
        <v/>
      </c>
      <c r="AN30" s="321"/>
      <c r="AO30" s="74" t="str">
        <f t="shared" si="13"/>
        <v/>
      </c>
      <c r="AP30" s="55">
        <f t="shared" si="14"/>
        <v>0</v>
      </c>
      <c r="AQ30" s="55">
        <f t="shared" si="15"/>
        <v>0</v>
      </c>
      <c r="AR30" s="55" t="str">
        <f t="shared" si="0"/>
        <v/>
      </c>
      <c r="AS30" s="84" t="str">
        <f>IF(AR30="PASS",'statement of marks'!IX30,"")</f>
        <v/>
      </c>
      <c r="AT30" s="84" t="str">
        <f>IF(AR30="PASS",'statement of marks'!IY30,"")</f>
        <v/>
      </c>
      <c r="AU30" s="92">
        <f>IF('statement of marks'!GT30="","",'statement of marks'!GT30)</f>
        <v>0</v>
      </c>
    </row>
    <row r="31" spans="1:47" ht="17.25" customHeight="1">
      <c r="A31" s="89">
        <f>'statement of marks'!A31</f>
        <v>23</v>
      </c>
      <c r="B31" s="55" t="str">
        <f>'statement of marks'!D31</f>
        <v/>
      </c>
      <c r="C31" s="55">
        <f>'statement of marks'!E31</f>
        <v>11123</v>
      </c>
      <c r="D31" s="128" t="str">
        <f>'statement of marks'!F31</f>
        <v/>
      </c>
      <c r="E31" s="77" t="str">
        <f>'statement of marks'!G31</f>
        <v>A 023</v>
      </c>
      <c r="F31" s="77" t="str">
        <f>'statement of marks'!H31</f>
        <v>B 023</v>
      </c>
      <c r="G31" s="77" t="str">
        <f>'statement of marks'!I31</f>
        <v>C 023</v>
      </c>
      <c r="H31" s="55" t="str">
        <f>'statement of marks'!IP31</f>
        <v>SUPPL.</v>
      </c>
      <c r="I31" s="55" t="str">
        <f>'statement of marks'!IS31</f>
        <v/>
      </c>
      <c r="J31" s="84">
        <f>'statement of marks'!IR31</f>
        <v>89.8</v>
      </c>
      <c r="K31" s="84" t="str">
        <f>'statement of marks'!GV31</f>
        <v>D</v>
      </c>
      <c r="L31" s="84" t="str">
        <f>'statement of marks'!GY31</f>
        <v>D</v>
      </c>
      <c r="M31" s="84" t="str">
        <f>'statement of marks'!HB31</f>
        <v>D</v>
      </c>
      <c r="N31" s="84" t="str">
        <f>'statement of marks'!HM31</f>
        <v>D</v>
      </c>
      <c r="O31" s="84" t="str">
        <f>'statement of marks'!HX31</f>
        <v>S</v>
      </c>
      <c r="P31" s="84" t="str">
        <f>'statement of marks'!II31</f>
        <v>A</v>
      </c>
      <c r="Q31" s="84" t="str">
        <f>'statement of marks'!IJ31</f>
        <v>A</v>
      </c>
      <c r="R31" s="84" t="str">
        <f>CONCATENATE('statement of marks'!IL31,'statement of marks'!IN31)</f>
        <v xml:space="preserve">    MATHEMATICS        </v>
      </c>
      <c r="S31" s="74">
        <f t="shared" si="1"/>
        <v>1</v>
      </c>
      <c r="T31" s="321"/>
      <c r="U31" s="322" t="str">
        <f t="shared" si="2"/>
        <v/>
      </c>
      <c r="V31" s="322" t="str">
        <f t="shared" si="3"/>
        <v/>
      </c>
      <c r="W31" s="321"/>
      <c r="X31" s="322" t="str">
        <f t="shared" si="4"/>
        <v/>
      </c>
      <c r="Y31" s="322" t="str">
        <f t="shared" si="5"/>
        <v/>
      </c>
      <c r="Z31" s="322" t="str">
        <f>IF(M31="REP",AA$6,IF(AND(OR(M31="S",M31="RE"),OR('statement of marks'!AZ30="",'statement of marks'!AZ30="ML")),Z$7,IF(OR(M31="S",M31="RE"),Z$6,"")))</f>
        <v/>
      </c>
      <c r="AA31" s="321"/>
      <c r="AB31" s="322" t="str">
        <f t="shared" si="6"/>
        <v/>
      </c>
      <c r="AC31" s="323" t="str">
        <f t="shared" si="7"/>
        <v/>
      </c>
      <c r="AD31" s="322" t="str">
        <f>IF(N31="REP",AE$6,IF(AND(OR(N31="S",N31="RE"),OR('statement of marks'!BZ30="",'statement of marks'!BZ30="ML")),AD$7,IF(OR(N31="S",N31="RE"),AD$6,"")))</f>
        <v/>
      </c>
      <c r="AE31" s="321"/>
      <c r="AF31" s="322" t="str">
        <f t="shared" si="8"/>
        <v/>
      </c>
      <c r="AG31" s="323" t="str">
        <f t="shared" si="9"/>
        <v/>
      </c>
      <c r="AH31" s="322">
        <f>IF(O31="REP",AI$6,IF(AND(OR(O31="S",O31="RE"),OR('statement of marks'!CY30="",'statement of marks'!CY30="ML")),AH$7,IF(OR(O31="S",O31="RE"),AH$6,"")))</f>
        <v>100</v>
      </c>
      <c r="AI31" s="321"/>
      <c r="AJ31" s="322" t="str">
        <f t="shared" si="10"/>
        <v/>
      </c>
      <c r="AK31" s="323" t="str">
        <f t="shared" si="11"/>
        <v/>
      </c>
      <c r="AL31" s="321"/>
      <c r="AM31" s="322" t="str">
        <f t="shared" si="12"/>
        <v/>
      </c>
      <c r="AN31" s="321"/>
      <c r="AO31" s="74" t="str">
        <f t="shared" si="13"/>
        <v/>
      </c>
      <c r="AP31" s="55">
        <f t="shared" si="14"/>
        <v>0</v>
      </c>
      <c r="AQ31" s="55">
        <f t="shared" si="15"/>
        <v>0</v>
      </c>
      <c r="AR31" s="55" t="str">
        <f t="shared" si="0"/>
        <v/>
      </c>
      <c r="AS31" s="84" t="str">
        <f>IF(AR31="PASS",'statement of marks'!IX31,"")</f>
        <v/>
      </c>
      <c r="AT31" s="84" t="str">
        <f>IF(AR31="PASS",'statement of marks'!IY31,"")</f>
        <v/>
      </c>
      <c r="AU31" s="92">
        <f>IF('statement of marks'!GT31="","",'statement of marks'!GT31)</f>
        <v>0</v>
      </c>
    </row>
    <row r="32" spans="1:47" ht="17.25" customHeight="1">
      <c r="A32" s="89">
        <f>'statement of marks'!A32</f>
        <v>24</v>
      </c>
      <c r="B32" s="55" t="str">
        <f>'statement of marks'!D32</f>
        <v/>
      </c>
      <c r="C32" s="55">
        <f>'statement of marks'!E32</f>
        <v>11124</v>
      </c>
      <c r="D32" s="128" t="str">
        <f>'statement of marks'!F32</f>
        <v/>
      </c>
      <c r="E32" s="77" t="str">
        <f>'statement of marks'!G32</f>
        <v>A 024</v>
      </c>
      <c r="F32" s="77" t="str">
        <f>'statement of marks'!H32</f>
        <v>B 024</v>
      </c>
      <c r="G32" s="77" t="str">
        <f>'statement of marks'!I32</f>
        <v>C 024</v>
      </c>
      <c r="H32" s="55" t="str">
        <f>'statement of marks'!IP32</f>
        <v>SUPPL.</v>
      </c>
      <c r="I32" s="55" t="str">
        <f>'statement of marks'!IS32</f>
        <v/>
      </c>
      <c r="J32" s="84">
        <f>'statement of marks'!IR32</f>
        <v>89.8</v>
      </c>
      <c r="K32" s="84" t="str">
        <f>'statement of marks'!GV32</f>
        <v>D</v>
      </c>
      <c r="L32" s="84" t="str">
        <f>'statement of marks'!GY32</f>
        <v>D</v>
      </c>
      <c r="M32" s="84" t="str">
        <f>'statement of marks'!HB32</f>
        <v>D</v>
      </c>
      <c r="N32" s="84" t="str">
        <f>'statement of marks'!HM32</f>
        <v>D</v>
      </c>
      <c r="O32" s="84" t="str">
        <f>'statement of marks'!HX32</f>
        <v>S</v>
      </c>
      <c r="P32" s="84" t="str">
        <f>'statement of marks'!II32</f>
        <v>A</v>
      </c>
      <c r="Q32" s="84" t="str">
        <f>'statement of marks'!IJ32</f>
        <v>A</v>
      </c>
      <c r="R32" s="84" t="str">
        <f>CONCATENATE('statement of marks'!IL32,'statement of marks'!IN32)</f>
        <v xml:space="preserve">    MATHEMATICS        </v>
      </c>
      <c r="S32" s="74">
        <f t="shared" si="1"/>
        <v>1</v>
      </c>
      <c r="T32" s="321"/>
      <c r="U32" s="322" t="str">
        <f t="shared" si="2"/>
        <v/>
      </c>
      <c r="V32" s="322" t="str">
        <f t="shared" si="3"/>
        <v/>
      </c>
      <c r="W32" s="321"/>
      <c r="X32" s="322" t="str">
        <f t="shared" si="4"/>
        <v/>
      </c>
      <c r="Y32" s="322" t="str">
        <f t="shared" si="5"/>
        <v/>
      </c>
      <c r="Z32" s="322" t="str">
        <f>IF(M32="REP",AA$6,IF(AND(OR(M32="S",M32="RE"),OR('statement of marks'!AZ31="",'statement of marks'!AZ31="ML")),Z$7,IF(OR(M32="S",M32="RE"),Z$6,"")))</f>
        <v/>
      </c>
      <c r="AA32" s="321"/>
      <c r="AB32" s="322" t="str">
        <f t="shared" si="6"/>
        <v/>
      </c>
      <c r="AC32" s="323" t="str">
        <f t="shared" si="7"/>
        <v/>
      </c>
      <c r="AD32" s="322" t="str">
        <f>IF(N32="REP",AE$6,IF(AND(OR(N32="S",N32="RE"),OR('statement of marks'!BZ31="",'statement of marks'!BZ31="ML")),AD$7,IF(OR(N32="S",N32="RE"),AD$6,"")))</f>
        <v/>
      </c>
      <c r="AE32" s="321"/>
      <c r="AF32" s="322" t="str">
        <f t="shared" si="8"/>
        <v/>
      </c>
      <c r="AG32" s="323" t="str">
        <f t="shared" si="9"/>
        <v/>
      </c>
      <c r="AH32" s="322">
        <f>IF(O32="REP",AI$6,IF(AND(OR(O32="S",O32="RE"),OR('statement of marks'!CY31="",'statement of marks'!CY31="ML")),AH$7,IF(OR(O32="S",O32="RE"),AH$6,"")))</f>
        <v>100</v>
      </c>
      <c r="AI32" s="321"/>
      <c r="AJ32" s="322" t="str">
        <f t="shared" si="10"/>
        <v/>
      </c>
      <c r="AK32" s="323" t="str">
        <f t="shared" si="11"/>
        <v/>
      </c>
      <c r="AL32" s="321"/>
      <c r="AM32" s="322" t="str">
        <f t="shared" si="12"/>
        <v/>
      </c>
      <c r="AN32" s="321"/>
      <c r="AO32" s="74" t="str">
        <f t="shared" si="13"/>
        <v/>
      </c>
      <c r="AP32" s="55">
        <f t="shared" si="14"/>
        <v>0</v>
      </c>
      <c r="AQ32" s="55">
        <f t="shared" si="15"/>
        <v>0</v>
      </c>
      <c r="AR32" s="55" t="str">
        <f t="shared" si="0"/>
        <v/>
      </c>
      <c r="AS32" s="84" t="str">
        <f>IF(AR32="PASS",'statement of marks'!IX32,"")</f>
        <v/>
      </c>
      <c r="AT32" s="84" t="str">
        <f>IF(AR32="PASS",'statement of marks'!IY32,"")</f>
        <v/>
      </c>
      <c r="AU32" s="92">
        <f>IF('statement of marks'!GT32="","",'statement of marks'!GT32)</f>
        <v>0</v>
      </c>
    </row>
    <row r="33" spans="1:47" ht="17.25" customHeight="1">
      <c r="A33" s="89">
        <f>'statement of marks'!A33</f>
        <v>25</v>
      </c>
      <c r="B33" s="55" t="str">
        <f>'statement of marks'!D33</f>
        <v/>
      </c>
      <c r="C33" s="55">
        <f>'statement of marks'!E33</f>
        <v>11125</v>
      </c>
      <c r="D33" s="128" t="str">
        <f>'statement of marks'!F33</f>
        <v/>
      </c>
      <c r="E33" s="77" t="str">
        <f>'statement of marks'!G33</f>
        <v>A 025</v>
      </c>
      <c r="F33" s="77" t="str">
        <f>'statement of marks'!H33</f>
        <v>B 025</v>
      </c>
      <c r="G33" s="77" t="str">
        <f>'statement of marks'!I33</f>
        <v>C 025</v>
      </c>
      <c r="H33" s="55" t="str">
        <f>'statement of marks'!IP33</f>
        <v>SUPPL.</v>
      </c>
      <c r="I33" s="55" t="str">
        <f>'statement of marks'!IS33</f>
        <v/>
      </c>
      <c r="J33" s="84">
        <f>'statement of marks'!IR33</f>
        <v>89.8</v>
      </c>
      <c r="K33" s="84" t="str">
        <f>'statement of marks'!GV33</f>
        <v>D</v>
      </c>
      <c r="L33" s="84" t="str">
        <f>'statement of marks'!GY33</f>
        <v>D</v>
      </c>
      <c r="M33" s="84" t="str">
        <f>'statement of marks'!HB33</f>
        <v>D</v>
      </c>
      <c r="N33" s="84" t="str">
        <f>'statement of marks'!HM33</f>
        <v>D</v>
      </c>
      <c r="O33" s="84" t="str">
        <f>'statement of marks'!HX33</f>
        <v>S</v>
      </c>
      <c r="P33" s="84" t="str">
        <f>'statement of marks'!II33</f>
        <v>A</v>
      </c>
      <c r="Q33" s="84" t="str">
        <f>'statement of marks'!IJ33</f>
        <v>A</v>
      </c>
      <c r="R33" s="84" t="str">
        <f>CONCATENATE('statement of marks'!IL33,'statement of marks'!IN33)</f>
        <v xml:space="preserve">    MATHEMATICS        </v>
      </c>
      <c r="S33" s="74">
        <f t="shared" si="1"/>
        <v>1</v>
      </c>
      <c r="T33" s="321"/>
      <c r="U33" s="322" t="str">
        <f t="shared" si="2"/>
        <v/>
      </c>
      <c r="V33" s="322" t="str">
        <f t="shared" si="3"/>
        <v/>
      </c>
      <c r="W33" s="321"/>
      <c r="X33" s="322" t="str">
        <f t="shared" si="4"/>
        <v/>
      </c>
      <c r="Y33" s="322" t="str">
        <f t="shared" si="5"/>
        <v/>
      </c>
      <c r="Z33" s="322" t="str">
        <f>IF(M33="REP",AA$6,IF(AND(OR(M33="S",M33="RE"),OR('statement of marks'!AZ32="",'statement of marks'!AZ32="ML")),Z$7,IF(OR(M33="S",M33="RE"),Z$6,"")))</f>
        <v/>
      </c>
      <c r="AA33" s="321"/>
      <c r="AB33" s="322" t="str">
        <f t="shared" si="6"/>
        <v/>
      </c>
      <c r="AC33" s="323" t="str">
        <f t="shared" si="7"/>
        <v/>
      </c>
      <c r="AD33" s="322" t="str">
        <f>IF(N33="REP",AE$6,IF(AND(OR(N33="S",N33="RE"),OR('statement of marks'!BZ32="",'statement of marks'!BZ32="ML")),AD$7,IF(OR(N33="S",N33="RE"),AD$6,"")))</f>
        <v/>
      </c>
      <c r="AE33" s="321"/>
      <c r="AF33" s="322" t="str">
        <f t="shared" si="8"/>
        <v/>
      </c>
      <c r="AG33" s="323" t="str">
        <f t="shared" si="9"/>
        <v/>
      </c>
      <c r="AH33" s="322">
        <f>IF(O33="REP",AI$6,IF(AND(OR(O33="S",O33="RE"),OR('statement of marks'!CY32="",'statement of marks'!CY32="ML")),AH$7,IF(OR(O33="S",O33="RE"),AH$6,"")))</f>
        <v>100</v>
      </c>
      <c r="AI33" s="321"/>
      <c r="AJ33" s="322" t="str">
        <f t="shared" si="10"/>
        <v/>
      </c>
      <c r="AK33" s="323" t="str">
        <f t="shared" si="11"/>
        <v/>
      </c>
      <c r="AL33" s="321"/>
      <c r="AM33" s="322" t="str">
        <f t="shared" si="12"/>
        <v/>
      </c>
      <c r="AN33" s="321"/>
      <c r="AO33" s="74" t="str">
        <f t="shared" si="13"/>
        <v/>
      </c>
      <c r="AP33" s="55">
        <f t="shared" si="14"/>
        <v>0</v>
      </c>
      <c r="AQ33" s="55">
        <f t="shared" si="15"/>
        <v>0</v>
      </c>
      <c r="AR33" s="55" t="str">
        <f t="shared" si="0"/>
        <v/>
      </c>
      <c r="AS33" s="84" t="str">
        <f>IF(AR33="PASS",'statement of marks'!IX33,"")</f>
        <v/>
      </c>
      <c r="AT33" s="84" t="str">
        <f>IF(AR33="PASS",'statement of marks'!IY33,"")</f>
        <v/>
      </c>
      <c r="AU33" s="92">
        <f>IF('statement of marks'!GT33="","",'statement of marks'!GT33)</f>
        <v>0</v>
      </c>
    </row>
    <row r="34" spans="1:47" ht="17.25" customHeight="1">
      <c r="A34" s="89">
        <f>'statement of marks'!A34</f>
        <v>26</v>
      </c>
      <c r="B34" s="55" t="str">
        <f>'statement of marks'!D34</f>
        <v/>
      </c>
      <c r="C34" s="55">
        <f>'statement of marks'!E34</f>
        <v>11126</v>
      </c>
      <c r="D34" s="128" t="str">
        <f>'statement of marks'!F34</f>
        <v/>
      </c>
      <c r="E34" s="77" t="str">
        <f>'statement of marks'!G34</f>
        <v>A 026</v>
      </c>
      <c r="F34" s="77" t="str">
        <f>'statement of marks'!H34</f>
        <v>B 026</v>
      </c>
      <c r="G34" s="77" t="str">
        <f>'statement of marks'!I34</f>
        <v>C 026</v>
      </c>
      <c r="H34" s="55" t="str">
        <f>'statement of marks'!IP34</f>
        <v>SUPPL.</v>
      </c>
      <c r="I34" s="55" t="str">
        <f>'statement of marks'!IS34</f>
        <v/>
      </c>
      <c r="J34" s="84">
        <f>'statement of marks'!IR34</f>
        <v>89.8</v>
      </c>
      <c r="K34" s="84" t="str">
        <f>'statement of marks'!GV34</f>
        <v>D</v>
      </c>
      <c r="L34" s="84" t="str">
        <f>'statement of marks'!GY34</f>
        <v>D</v>
      </c>
      <c r="M34" s="84" t="str">
        <f>'statement of marks'!HB34</f>
        <v>D</v>
      </c>
      <c r="N34" s="84" t="str">
        <f>'statement of marks'!HM34</f>
        <v>D</v>
      </c>
      <c r="O34" s="84" t="str">
        <f>'statement of marks'!HX34</f>
        <v>S</v>
      </c>
      <c r="P34" s="84" t="str">
        <f>'statement of marks'!II34</f>
        <v>A</v>
      </c>
      <c r="Q34" s="84" t="str">
        <f>'statement of marks'!IJ34</f>
        <v>A</v>
      </c>
      <c r="R34" s="84" t="str">
        <f>CONCATENATE('statement of marks'!IL34,'statement of marks'!IN34)</f>
        <v xml:space="preserve">    MATHEMATICS        </v>
      </c>
      <c r="S34" s="74">
        <f t="shared" si="1"/>
        <v>1</v>
      </c>
      <c r="T34" s="321"/>
      <c r="U34" s="322" t="str">
        <f t="shared" si="2"/>
        <v/>
      </c>
      <c r="V34" s="322" t="str">
        <f t="shared" si="3"/>
        <v/>
      </c>
      <c r="W34" s="321"/>
      <c r="X34" s="322" t="str">
        <f t="shared" si="4"/>
        <v/>
      </c>
      <c r="Y34" s="322" t="str">
        <f t="shared" si="5"/>
        <v/>
      </c>
      <c r="Z34" s="322" t="str">
        <f>IF(M34="REP",AA$6,IF(AND(OR(M34="S",M34="RE"),OR('statement of marks'!AZ33="",'statement of marks'!AZ33="ML")),Z$7,IF(OR(M34="S",M34="RE"),Z$6,"")))</f>
        <v/>
      </c>
      <c r="AA34" s="321"/>
      <c r="AB34" s="322" t="str">
        <f t="shared" si="6"/>
        <v/>
      </c>
      <c r="AC34" s="323" t="str">
        <f t="shared" si="7"/>
        <v/>
      </c>
      <c r="AD34" s="322" t="str">
        <f>IF(N34="REP",AE$6,IF(AND(OR(N34="S",N34="RE"),OR('statement of marks'!BZ33="",'statement of marks'!BZ33="ML")),AD$7,IF(OR(N34="S",N34="RE"),AD$6,"")))</f>
        <v/>
      </c>
      <c r="AE34" s="321"/>
      <c r="AF34" s="322" t="str">
        <f t="shared" si="8"/>
        <v/>
      </c>
      <c r="AG34" s="323" t="str">
        <f t="shared" si="9"/>
        <v/>
      </c>
      <c r="AH34" s="322">
        <f>IF(O34="REP",AI$6,IF(AND(OR(O34="S",O34="RE"),OR('statement of marks'!CY33="",'statement of marks'!CY33="ML")),AH$7,IF(OR(O34="S",O34="RE"),AH$6,"")))</f>
        <v>100</v>
      </c>
      <c r="AI34" s="321"/>
      <c r="AJ34" s="322" t="str">
        <f t="shared" si="10"/>
        <v/>
      </c>
      <c r="AK34" s="323" t="str">
        <f t="shared" si="11"/>
        <v/>
      </c>
      <c r="AL34" s="321"/>
      <c r="AM34" s="322" t="str">
        <f t="shared" si="12"/>
        <v/>
      </c>
      <c r="AN34" s="321"/>
      <c r="AO34" s="74" t="str">
        <f t="shared" si="13"/>
        <v/>
      </c>
      <c r="AP34" s="55">
        <f t="shared" si="14"/>
        <v>0</v>
      </c>
      <c r="AQ34" s="55">
        <f t="shared" si="15"/>
        <v>0</v>
      </c>
      <c r="AR34" s="55" t="str">
        <f t="shared" si="0"/>
        <v/>
      </c>
      <c r="AS34" s="84" t="str">
        <f>IF(AR34="PASS",'statement of marks'!IX34,"")</f>
        <v/>
      </c>
      <c r="AT34" s="84" t="str">
        <f>IF(AR34="PASS",'statement of marks'!IY34,"")</f>
        <v/>
      </c>
      <c r="AU34" s="92">
        <f>IF('statement of marks'!GT34="","",'statement of marks'!GT34)</f>
        <v>0</v>
      </c>
    </row>
    <row r="35" spans="1:47" ht="17.25" customHeight="1">
      <c r="A35" s="89">
        <f>'statement of marks'!A35</f>
        <v>27</v>
      </c>
      <c r="B35" s="55" t="str">
        <f>'statement of marks'!D35</f>
        <v/>
      </c>
      <c r="C35" s="55">
        <f>'statement of marks'!E35</f>
        <v>11127</v>
      </c>
      <c r="D35" s="128" t="str">
        <f>'statement of marks'!F35</f>
        <v/>
      </c>
      <c r="E35" s="77" t="str">
        <f>'statement of marks'!G35</f>
        <v>A 027</v>
      </c>
      <c r="F35" s="77" t="str">
        <f>'statement of marks'!H35</f>
        <v>B 027</v>
      </c>
      <c r="G35" s="77" t="str">
        <f>'statement of marks'!I35</f>
        <v>C 027</v>
      </c>
      <c r="H35" s="55" t="str">
        <f>'statement of marks'!IP35</f>
        <v>SUPPL.</v>
      </c>
      <c r="I35" s="55" t="str">
        <f>'statement of marks'!IS35</f>
        <v/>
      </c>
      <c r="J35" s="84">
        <f>'statement of marks'!IR35</f>
        <v>89.8</v>
      </c>
      <c r="K35" s="84" t="str">
        <f>'statement of marks'!GV35</f>
        <v>D</v>
      </c>
      <c r="L35" s="84" t="str">
        <f>'statement of marks'!GY35</f>
        <v>D</v>
      </c>
      <c r="M35" s="84" t="str">
        <f>'statement of marks'!HB35</f>
        <v>D</v>
      </c>
      <c r="N35" s="84" t="str">
        <f>'statement of marks'!HM35</f>
        <v>D</v>
      </c>
      <c r="O35" s="84" t="str">
        <f>'statement of marks'!HX35</f>
        <v>S</v>
      </c>
      <c r="P35" s="84" t="str">
        <f>'statement of marks'!II35</f>
        <v>A</v>
      </c>
      <c r="Q35" s="84" t="str">
        <f>'statement of marks'!IJ35</f>
        <v>A</v>
      </c>
      <c r="R35" s="84" t="str">
        <f>CONCATENATE('statement of marks'!IL35,'statement of marks'!IN35)</f>
        <v xml:space="preserve">    MATHEMATICS        </v>
      </c>
      <c r="S35" s="74">
        <f t="shared" si="1"/>
        <v>1</v>
      </c>
      <c r="T35" s="321"/>
      <c r="U35" s="322" t="str">
        <f t="shared" si="2"/>
        <v/>
      </c>
      <c r="V35" s="322" t="str">
        <f t="shared" si="3"/>
        <v/>
      </c>
      <c r="W35" s="321"/>
      <c r="X35" s="322" t="str">
        <f t="shared" si="4"/>
        <v/>
      </c>
      <c r="Y35" s="322" t="str">
        <f t="shared" si="5"/>
        <v/>
      </c>
      <c r="Z35" s="322" t="str">
        <f>IF(M35="REP",AA$6,IF(AND(OR(M35="S",M35="RE"),OR('statement of marks'!AZ34="",'statement of marks'!AZ34="ML")),Z$7,IF(OR(M35="S",M35="RE"),Z$6,"")))</f>
        <v/>
      </c>
      <c r="AA35" s="321"/>
      <c r="AB35" s="322" t="str">
        <f t="shared" si="6"/>
        <v/>
      </c>
      <c r="AC35" s="323" t="str">
        <f t="shared" si="7"/>
        <v/>
      </c>
      <c r="AD35" s="322" t="str">
        <f>IF(N35="REP",AE$6,IF(AND(OR(N35="S",N35="RE"),OR('statement of marks'!BZ34="",'statement of marks'!BZ34="ML")),AD$7,IF(OR(N35="S",N35="RE"),AD$6,"")))</f>
        <v/>
      </c>
      <c r="AE35" s="321"/>
      <c r="AF35" s="322" t="str">
        <f t="shared" si="8"/>
        <v/>
      </c>
      <c r="AG35" s="323" t="str">
        <f t="shared" si="9"/>
        <v/>
      </c>
      <c r="AH35" s="322">
        <f>IF(O35="REP",AI$6,IF(AND(OR(O35="S",O35="RE"),OR('statement of marks'!CY34="",'statement of marks'!CY34="ML")),AH$7,IF(OR(O35="S",O35="RE"),AH$6,"")))</f>
        <v>100</v>
      </c>
      <c r="AI35" s="321"/>
      <c r="AJ35" s="322" t="str">
        <f t="shared" si="10"/>
        <v/>
      </c>
      <c r="AK35" s="323" t="str">
        <f t="shared" si="11"/>
        <v/>
      </c>
      <c r="AL35" s="321"/>
      <c r="AM35" s="322" t="str">
        <f t="shared" si="12"/>
        <v/>
      </c>
      <c r="AN35" s="321"/>
      <c r="AO35" s="74" t="str">
        <f t="shared" si="13"/>
        <v/>
      </c>
      <c r="AP35" s="55">
        <f t="shared" si="14"/>
        <v>0</v>
      </c>
      <c r="AQ35" s="55">
        <f t="shared" si="15"/>
        <v>0</v>
      </c>
      <c r="AR35" s="55" t="str">
        <f t="shared" si="0"/>
        <v/>
      </c>
      <c r="AS35" s="84" t="str">
        <f>IF(AR35="PASS",'statement of marks'!IX35,"")</f>
        <v/>
      </c>
      <c r="AT35" s="84" t="str">
        <f>IF(AR35="PASS",'statement of marks'!IY35,"")</f>
        <v/>
      </c>
      <c r="AU35" s="92">
        <f>IF('statement of marks'!GT35="","",'statement of marks'!GT35)</f>
        <v>0</v>
      </c>
    </row>
    <row r="36" spans="1:47" ht="17.25" customHeight="1">
      <c r="A36" s="89">
        <f>'statement of marks'!A36</f>
        <v>28</v>
      </c>
      <c r="B36" s="55" t="str">
        <f>'statement of marks'!D36</f>
        <v/>
      </c>
      <c r="C36" s="55">
        <f>'statement of marks'!E36</f>
        <v>11128</v>
      </c>
      <c r="D36" s="128" t="str">
        <f>'statement of marks'!F36</f>
        <v/>
      </c>
      <c r="E36" s="77" t="str">
        <f>'statement of marks'!G36</f>
        <v>A 028</v>
      </c>
      <c r="F36" s="77" t="str">
        <f>'statement of marks'!H36</f>
        <v>B 028</v>
      </c>
      <c r="G36" s="77" t="str">
        <f>'statement of marks'!I36</f>
        <v>C 028</v>
      </c>
      <c r="H36" s="55" t="str">
        <f>'statement of marks'!IP36</f>
        <v>SUPPL.</v>
      </c>
      <c r="I36" s="55" t="str">
        <f>'statement of marks'!IS36</f>
        <v/>
      </c>
      <c r="J36" s="84">
        <f>'statement of marks'!IR36</f>
        <v>89.8</v>
      </c>
      <c r="K36" s="84" t="str">
        <f>'statement of marks'!GV36</f>
        <v>D</v>
      </c>
      <c r="L36" s="84" t="str">
        <f>'statement of marks'!GY36</f>
        <v>D</v>
      </c>
      <c r="M36" s="84" t="str">
        <f>'statement of marks'!HB36</f>
        <v>D</v>
      </c>
      <c r="N36" s="84" t="str">
        <f>'statement of marks'!HM36</f>
        <v>D</v>
      </c>
      <c r="O36" s="84" t="str">
        <f>'statement of marks'!HX36</f>
        <v>S</v>
      </c>
      <c r="P36" s="84" t="str">
        <f>'statement of marks'!II36</f>
        <v>A</v>
      </c>
      <c r="Q36" s="84" t="str">
        <f>'statement of marks'!IJ36</f>
        <v>A</v>
      </c>
      <c r="R36" s="84" t="str">
        <f>CONCATENATE('statement of marks'!IL36,'statement of marks'!IN36)</f>
        <v xml:space="preserve">    MATHEMATICS        </v>
      </c>
      <c r="S36" s="74">
        <f t="shared" si="1"/>
        <v>1</v>
      </c>
      <c r="T36" s="321"/>
      <c r="U36" s="322" t="str">
        <f t="shared" si="2"/>
        <v/>
      </c>
      <c r="V36" s="322" t="str">
        <f t="shared" si="3"/>
        <v/>
      </c>
      <c r="W36" s="321"/>
      <c r="X36" s="322" t="str">
        <f t="shared" si="4"/>
        <v/>
      </c>
      <c r="Y36" s="322" t="str">
        <f t="shared" si="5"/>
        <v/>
      </c>
      <c r="Z36" s="322" t="str">
        <f>IF(M36="REP",AA$6,IF(AND(OR(M36="S",M36="RE"),OR('statement of marks'!AZ35="",'statement of marks'!AZ35="ML")),Z$7,IF(OR(M36="S",M36="RE"),Z$6,"")))</f>
        <v/>
      </c>
      <c r="AA36" s="321"/>
      <c r="AB36" s="322" t="str">
        <f t="shared" si="6"/>
        <v/>
      </c>
      <c r="AC36" s="323" t="str">
        <f t="shared" si="7"/>
        <v/>
      </c>
      <c r="AD36" s="322" t="str">
        <f>IF(N36="REP",AE$6,IF(AND(OR(N36="S",N36="RE"),OR('statement of marks'!BZ35="",'statement of marks'!BZ35="ML")),AD$7,IF(OR(N36="S",N36="RE"),AD$6,"")))</f>
        <v/>
      </c>
      <c r="AE36" s="321"/>
      <c r="AF36" s="322" t="str">
        <f t="shared" si="8"/>
        <v/>
      </c>
      <c r="AG36" s="323" t="str">
        <f t="shared" si="9"/>
        <v/>
      </c>
      <c r="AH36" s="322">
        <f>IF(O36="REP",AI$6,IF(AND(OR(O36="S",O36="RE"),OR('statement of marks'!CY35="",'statement of marks'!CY35="ML")),AH$7,IF(OR(O36="S",O36="RE"),AH$6,"")))</f>
        <v>100</v>
      </c>
      <c r="AI36" s="321"/>
      <c r="AJ36" s="322" t="str">
        <f t="shared" si="10"/>
        <v/>
      </c>
      <c r="AK36" s="323" t="str">
        <f t="shared" si="11"/>
        <v/>
      </c>
      <c r="AL36" s="321"/>
      <c r="AM36" s="322" t="str">
        <f t="shared" si="12"/>
        <v/>
      </c>
      <c r="AN36" s="321"/>
      <c r="AO36" s="74" t="str">
        <f t="shared" si="13"/>
        <v/>
      </c>
      <c r="AP36" s="55">
        <f t="shared" si="14"/>
        <v>0</v>
      </c>
      <c r="AQ36" s="55">
        <f t="shared" si="15"/>
        <v>0</v>
      </c>
      <c r="AR36" s="55" t="str">
        <f t="shared" si="0"/>
        <v/>
      </c>
      <c r="AS36" s="84" t="str">
        <f>IF(AR36="PASS",'statement of marks'!IX36,"")</f>
        <v/>
      </c>
      <c r="AT36" s="84" t="str">
        <f>IF(AR36="PASS",'statement of marks'!IY36,"")</f>
        <v/>
      </c>
      <c r="AU36" s="92">
        <f>IF('statement of marks'!GT36="","",'statement of marks'!GT36)</f>
        <v>0</v>
      </c>
    </row>
    <row r="37" spans="1:47" ht="17.25" customHeight="1">
      <c r="A37" s="89">
        <f>'statement of marks'!A37</f>
        <v>29</v>
      </c>
      <c r="B37" s="55" t="str">
        <f>'statement of marks'!D37</f>
        <v/>
      </c>
      <c r="C37" s="55">
        <f>'statement of marks'!E37</f>
        <v>11129</v>
      </c>
      <c r="D37" s="128" t="str">
        <f>'statement of marks'!F37</f>
        <v/>
      </c>
      <c r="E37" s="77" t="str">
        <f>'statement of marks'!G37</f>
        <v>A 029</v>
      </c>
      <c r="F37" s="77" t="str">
        <f>'statement of marks'!H37</f>
        <v>B 029</v>
      </c>
      <c r="G37" s="77" t="str">
        <f>'statement of marks'!I37</f>
        <v>C 029</v>
      </c>
      <c r="H37" s="55" t="str">
        <f>'statement of marks'!IP37</f>
        <v>SUPPL.</v>
      </c>
      <c r="I37" s="55" t="str">
        <f>'statement of marks'!IS37</f>
        <v/>
      </c>
      <c r="J37" s="84">
        <f>'statement of marks'!IR37</f>
        <v>89.8</v>
      </c>
      <c r="K37" s="84" t="str">
        <f>'statement of marks'!GV37</f>
        <v>D</v>
      </c>
      <c r="L37" s="84" t="str">
        <f>'statement of marks'!GY37</f>
        <v>D</v>
      </c>
      <c r="M37" s="84" t="str">
        <f>'statement of marks'!HB37</f>
        <v>D</v>
      </c>
      <c r="N37" s="84" t="str">
        <f>'statement of marks'!HM37</f>
        <v>D</v>
      </c>
      <c r="O37" s="84" t="str">
        <f>'statement of marks'!HX37</f>
        <v>S</v>
      </c>
      <c r="P37" s="84" t="str">
        <f>'statement of marks'!II37</f>
        <v>A</v>
      </c>
      <c r="Q37" s="84" t="str">
        <f>'statement of marks'!IJ37</f>
        <v>A</v>
      </c>
      <c r="R37" s="84" t="str">
        <f>CONCATENATE('statement of marks'!IL37,'statement of marks'!IN37)</f>
        <v xml:space="preserve">    MATHEMATICS        </v>
      </c>
      <c r="S37" s="74">
        <f t="shared" si="1"/>
        <v>1</v>
      </c>
      <c r="T37" s="321"/>
      <c r="U37" s="322" t="str">
        <f t="shared" si="2"/>
        <v/>
      </c>
      <c r="V37" s="322" t="str">
        <f t="shared" si="3"/>
        <v/>
      </c>
      <c r="W37" s="321"/>
      <c r="X37" s="322" t="str">
        <f t="shared" si="4"/>
        <v/>
      </c>
      <c r="Y37" s="322" t="str">
        <f t="shared" si="5"/>
        <v/>
      </c>
      <c r="Z37" s="322" t="str">
        <f>IF(M37="REP",AA$6,IF(AND(OR(M37="S",M37="RE"),OR('statement of marks'!AZ36="",'statement of marks'!AZ36="ML")),Z$7,IF(OR(M37="S",M37="RE"),Z$6,"")))</f>
        <v/>
      </c>
      <c r="AA37" s="321"/>
      <c r="AB37" s="322" t="str">
        <f t="shared" si="6"/>
        <v/>
      </c>
      <c r="AC37" s="323" t="str">
        <f t="shared" si="7"/>
        <v/>
      </c>
      <c r="AD37" s="322" t="str">
        <f>IF(N37="REP",AE$6,IF(AND(OR(N37="S",N37="RE"),OR('statement of marks'!BZ36="",'statement of marks'!BZ36="ML")),AD$7,IF(OR(N37="S",N37="RE"),AD$6,"")))</f>
        <v/>
      </c>
      <c r="AE37" s="321"/>
      <c r="AF37" s="322" t="str">
        <f t="shared" si="8"/>
        <v/>
      </c>
      <c r="AG37" s="323" t="str">
        <f t="shared" si="9"/>
        <v/>
      </c>
      <c r="AH37" s="322">
        <f>IF(O37="REP",AI$6,IF(AND(OR(O37="S",O37="RE"),OR('statement of marks'!CY36="",'statement of marks'!CY36="ML")),AH$7,IF(OR(O37="S",O37="RE"),AH$6,"")))</f>
        <v>100</v>
      </c>
      <c r="AI37" s="321"/>
      <c r="AJ37" s="322" t="str">
        <f t="shared" si="10"/>
        <v/>
      </c>
      <c r="AK37" s="323" t="str">
        <f t="shared" si="11"/>
        <v/>
      </c>
      <c r="AL37" s="321"/>
      <c r="AM37" s="322" t="str">
        <f t="shared" si="12"/>
        <v/>
      </c>
      <c r="AN37" s="321"/>
      <c r="AO37" s="74" t="str">
        <f t="shared" si="13"/>
        <v/>
      </c>
      <c r="AP37" s="55">
        <f t="shared" si="14"/>
        <v>0</v>
      </c>
      <c r="AQ37" s="55">
        <f t="shared" si="15"/>
        <v>0</v>
      </c>
      <c r="AR37" s="55" t="str">
        <f t="shared" si="0"/>
        <v/>
      </c>
      <c r="AS37" s="84" t="str">
        <f>IF(AR37="PASS",'statement of marks'!IX37,"")</f>
        <v/>
      </c>
      <c r="AT37" s="84" t="str">
        <f>IF(AR37="PASS",'statement of marks'!IY37,"")</f>
        <v/>
      </c>
      <c r="AU37" s="92">
        <f>IF('statement of marks'!GT37="","",'statement of marks'!GT37)</f>
        <v>0</v>
      </c>
    </row>
    <row r="38" spans="1:47" ht="17.25" customHeight="1">
      <c r="A38" s="89">
        <f>'statement of marks'!A38</f>
        <v>30</v>
      </c>
      <c r="B38" s="55" t="str">
        <f>'statement of marks'!D38</f>
        <v/>
      </c>
      <c r="C38" s="55">
        <f>'statement of marks'!E38</f>
        <v>11130</v>
      </c>
      <c r="D38" s="128" t="str">
        <f>'statement of marks'!F38</f>
        <v/>
      </c>
      <c r="E38" s="77" t="str">
        <f>'statement of marks'!G38</f>
        <v>A 030</v>
      </c>
      <c r="F38" s="77" t="str">
        <f>'statement of marks'!H38</f>
        <v>B 030</v>
      </c>
      <c r="G38" s="77" t="str">
        <f>'statement of marks'!I38</f>
        <v>C 030</v>
      </c>
      <c r="H38" s="55" t="str">
        <f>'statement of marks'!IP38</f>
        <v>SUPPL.</v>
      </c>
      <c r="I38" s="55" t="str">
        <f>'statement of marks'!IS38</f>
        <v/>
      </c>
      <c r="J38" s="84">
        <f>'statement of marks'!IR38</f>
        <v>89.8</v>
      </c>
      <c r="K38" s="84" t="str">
        <f>'statement of marks'!GV38</f>
        <v>D</v>
      </c>
      <c r="L38" s="84" t="str">
        <f>'statement of marks'!GY38</f>
        <v>D</v>
      </c>
      <c r="M38" s="84" t="str">
        <f>'statement of marks'!HB38</f>
        <v>D</v>
      </c>
      <c r="N38" s="84" t="str">
        <f>'statement of marks'!HM38</f>
        <v>D</v>
      </c>
      <c r="O38" s="84" t="str">
        <f>'statement of marks'!HX38</f>
        <v>S</v>
      </c>
      <c r="P38" s="84" t="str">
        <f>'statement of marks'!II38</f>
        <v>A</v>
      </c>
      <c r="Q38" s="84" t="str">
        <f>'statement of marks'!IJ38</f>
        <v>A</v>
      </c>
      <c r="R38" s="84" t="str">
        <f>CONCATENATE('statement of marks'!IL38,'statement of marks'!IN38)</f>
        <v xml:space="preserve">    MATHEMATICS        </v>
      </c>
      <c r="S38" s="74">
        <f t="shared" si="1"/>
        <v>1</v>
      </c>
      <c r="T38" s="321"/>
      <c r="U38" s="322" t="str">
        <f t="shared" si="2"/>
        <v/>
      </c>
      <c r="V38" s="322" t="str">
        <f t="shared" si="3"/>
        <v/>
      </c>
      <c r="W38" s="321"/>
      <c r="X38" s="322" t="str">
        <f t="shared" si="4"/>
        <v/>
      </c>
      <c r="Y38" s="322" t="str">
        <f t="shared" si="5"/>
        <v/>
      </c>
      <c r="Z38" s="322" t="str">
        <f>IF(M38="REP",AA$6,IF(AND(OR(M38="S",M38="RE"),OR('statement of marks'!AZ37="",'statement of marks'!AZ37="ML")),Z$7,IF(OR(M38="S",M38="RE"),Z$6,"")))</f>
        <v/>
      </c>
      <c r="AA38" s="321"/>
      <c r="AB38" s="322" t="str">
        <f t="shared" si="6"/>
        <v/>
      </c>
      <c r="AC38" s="323" t="str">
        <f t="shared" si="7"/>
        <v/>
      </c>
      <c r="AD38" s="322" t="str">
        <f>IF(N38="REP",AE$6,IF(AND(OR(N38="S",N38="RE"),OR('statement of marks'!BZ37="",'statement of marks'!BZ37="ML")),AD$7,IF(OR(N38="S",N38="RE"),AD$6,"")))</f>
        <v/>
      </c>
      <c r="AE38" s="321"/>
      <c r="AF38" s="322" t="str">
        <f t="shared" si="8"/>
        <v/>
      </c>
      <c r="AG38" s="323" t="str">
        <f t="shared" si="9"/>
        <v/>
      </c>
      <c r="AH38" s="322">
        <f>IF(O38="REP",AI$6,IF(AND(OR(O38="S",O38="RE"),OR('statement of marks'!CY37="",'statement of marks'!CY37="ML")),AH$7,IF(OR(O38="S",O38="RE"),AH$6,"")))</f>
        <v>100</v>
      </c>
      <c r="AI38" s="321"/>
      <c r="AJ38" s="322" t="str">
        <f t="shared" si="10"/>
        <v/>
      </c>
      <c r="AK38" s="323" t="str">
        <f t="shared" si="11"/>
        <v/>
      </c>
      <c r="AL38" s="321"/>
      <c r="AM38" s="322" t="str">
        <f t="shared" si="12"/>
        <v/>
      </c>
      <c r="AN38" s="321"/>
      <c r="AO38" s="74" t="str">
        <f t="shared" si="13"/>
        <v/>
      </c>
      <c r="AP38" s="55">
        <f t="shared" si="14"/>
        <v>0</v>
      </c>
      <c r="AQ38" s="55">
        <f t="shared" si="15"/>
        <v>0</v>
      </c>
      <c r="AR38" s="55" t="str">
        <f t="shared" si="0"/>
        <v/>
      </c>
      <c r="AS38" s="84" t="str">
        <f>IF(AR38="PASS",'statement of marks'!IX38,"")</f>
        <v/>
      </c>
      <c r="AT38" s="84" t="str">
        <f>IF(AR38="PASS",'statement of marks'!IY38,"")</f>
        <v/>
      </c>
      <c r="AU38" s="92">
        <f>IF('statement of marks'!GT38="","",'statement of marks'!GT38)</f>
        <v>0</v>
      </c>
    </row>
    <row r="39" spans="1:47" ht="17.25" customHeight="1">
      <c r="A39" s="89" t="str">
        <f>'statement of marks'!A39</f>
        <v/>
      </c>
      <c r="B39" s="55" t="str">
        <f>'statement of marks'!D39</f>
        <v/>
      </c>
      <c r="C39" s="55">
        <f>'statement of marks'!E39</f>
        <v>11131</v>
      </c>
      <c r="D39" s="128" t="str">
        <f>'statement of marks'!F39</f>
        <v/>
      </c>
      <c r="E39" s="77" t="str">
        <f>'statement of marks'!G39</f>
        <v>A 031</v>
      </c>
      <c r="F39" s="77" t="str">
        <f>'statement of marks'!H39</f>
        <v>B 031</v>
      </c>
      <c r="G39" s="77" t="str">
        <f>'statement of marks'!I39</f>
        <v>C 031</v>
      </c>
      <c r="H39" s="55" t="str">
        <f>'statement of marks'!IP39</f>
        <v>SUPPL.</v>
      </c>
      <c r="I39" s="55" t="str">
        <f>'statement of marks'!IS39</f>
        <v/>
      </c>
      <c r="J39" s="84">
        <f>'statement of marks'!IR39</f>
        <v>89.8</v>
      </c>
      <c r="K39" s="84" t="str">
        <f>'statement of marks'!GV39</f>
        <v>D</v>
      </c>
      <c r="L39" s="84" t="str">
        <f>'statement of marks'!GY39</f>
        <v>D</v>
      </c>
      <c r="M39" s="84" t="str">
        <f>'statement of marks'!HB39</f>
        <v>D</v>
      </c>
      <c r="N39" s="84" t="str">
        <f>'statement of marks'!HM39</f>
        <v>D</v>
      </c>
      <c r="O39" s="84" t="str">
        <f>'statement of marks'!HX39</f>
        <v>S</v>
      </c>
      <c r="P39" s="84" t="str">
        <f>'statement of marks'!II39</f>
        <v>A</v>
      </c>
      <c r="Q39" s="84" t="str">
        <f>'statement of marks'!IJ39</f>
        <v>A</v>
      </c>
      <c r="R39" s="84" t="str">
        <f>CONCATENATE('statement of marks'!IL39,'statement of marks'!IN39)</f>
        <v xml:space="preserve">    MATHEMATICS        </v>
      </c>
      <c r="S39" s="74">
        <f t="shared" si="1"/>
        <v>1</v>
      </c>
      <c r="T39" s="321"/>
      <c r="U39" s="322" t="str">
        <f t="shared" si="2"/>
        <v/>
      </c>
      <c r="V39" s="322" t="str">
        <f t="shared" si="3"/>
        <v/>
      </c>
      <c r="W39" s="321"/>
      <c r="X39" s="322" t="str">
        <f t="shared" si="4"/>
        <v/>
      </c>
      <c r="Y39" s="322" t="str">
        <f t="shared" si="5"/>
        <v/>
      </c>
      <c r="Z39" s="322" t="str">
        <f>IF(M39="REP",AA$6,IF(AND(OR(M39="S",M39="RE"),OR('statement of marks'!AZ38="",'statement of marks'!AZ38="ML")),Z$7,IF(OR(M39="S",M39="RE"),Z$6,"")))</f>
        <v/>
      </c>
      <c r="AA39" s="321"/>
      <c r="AB39" s="322" t="str">
        <f t="shared" si="6"/>
        <v/>
      </c>
      <c r="AC39" s="323" t="str">
        <f t="shared" si="7"/>
        <v/>
      </c>
      <c r="AD39" s="322" t="str">
        <f>IF(N39="REP",AE$6,IF(AND(OR(N39="S",N39="RE"),OR('statement of marks'!BZ38="",'statement of marks'!BZ38="ML")),AD$7,IF(OR(N39="S",N39="RE"),AD$6,"")))</f>
        <v/>
      </c>
      <c r="AE39" s="321"/>
      <c r="AF39" s="322" t="str">
        <f t="shared" si="8"/>
        <v/>
      </c>
      <c r="AG39" s="323" t="str">
        <f t="shared" si="9"/>
        <v/>
      </c>
      <c r="AH39" s="322">
        <f>IF(O39="REP",AI$6,IF(AND(OR(O39="S",O39="RE"),OR('statement of marks'!CY38="",'statement of marks'!CY38="ML")),AH$7,IF(OR(O39="S",O39="RE"),AH$6,"")))</f>
        <v>100</v>
      </c>
      <c r="AI39" s="321"/>
      <c r="AJ39" s="322" t="str">
        <f t="shared" si="10"/>
        <v/>
      </c>
      <c r="AK39" s="323" t="str">
        <f t="shared" si="11"/>
        <v/>
      </c>
      <c r="AL39" s="321"/>
      <c r="AM39" s="322" t="str">
        <f t="shared" si="12"/>
        <v/>
      </c>
      <c r="AN39" s="321"/>
      <c r="AO39" s="74" t="str">
        <f t="shared" si="13"/>
        <v/>
      </c>
      <c r="AP39" s="55">
        <f t="shared" si="14"/>
        <v>0</v>
      </c>
      <c r="AQ39" s="55">
        <f t="shared" si="15"/>
        <v>0</v>
      </c>
      <c r="AR39" s="55" t="str">
        <f t="shared" si="0"/>
        <v/>
      </c>
      <c r="AS39" s="84" t="str">
        <f>IF(AR39="PASS",'statement of marks'!IX39,"")</f>
        <v/>
      </c>
      <c r="AT39" s="84" t="str">
        <f>IF(AR39="PASS",'statement of marks'!IY39,"")</f>
        <v/>
      </c>
      <c r="AU39" s="92">
        <f>IF('statement of marks'!GT39="","",'statement of marks'!GT39)</f>
        <v>0</v>
      </c>
    </row>
    <row r="40" spans="1:47" ht="17.25" customHeight="1">
      <c r="A40" s="89" t="str">
        <f>'statement of marks'!A40</f>
        <v/>
      </c>
      <c r="B40" s="55" t="str">
        <f>'statement of marks'!D40</f>
        <v/>
      </c>
      <c r="C40" s="55">
        <f>'statement of marks'!E40</f>
        <v>11132</v>
      </c>
      <c r="D40" s="128" t="str">
        <f>'statement of marks'!F40</f>
        <v/>
      </c>
      <c r="E40" s="77" t="str">
        <f>'statement of marks'!G40</f>
        <v>A 032</v>
      </c>
      <c r="F40" s="77" t="str">
        <f>'statement of marks'!H40</f>
        <v>B 032</v>
      </c>
      <c r="G40" s="77" t="str">
        <f>'statement of marks'!I40</f>
        <v>C 032</v>
      </c>
      <c r="H40" s="55" t="str">
        <f>'statement of marks'!IP40</f>
        <v>SUPPL.</v>
      </c>
      <c r="I40" s="55" t="str">
        <f>'statement of marks'!IS40</f>
        <v/>
      </c>
      <c r="J40" s="84">
        <f>'statement of marks'!IR40</f>
        <v>89.8</v>
      </c>
      <c r="K40" s="84" t="str">
        <f>'statement of marks'!GV40</f>
        <v>D</v>
      </c>
      <c r="L40" s="84" t="str">
        <f>'statement of marks'!GY40</f>
        <v>D</v>
      </c>
      <c r="M40" s="84" t="str">
        <f>'statement of marks'!HB40</f>
        <v>D</v>
      </c>
      <c r="N40" s="84" t="str">
        <f>'statement of marks'!HM40</f>
        <v>D</v>
      </c>
      <c r="O40" s="84" t="str">
        <f>'statement of marks'!HX40</f>
        <v>S</v>
      </c>
      <c r="P40" s="84" t="str">
        <f>'statement of marks'!II40</f>
        <v>A</v>
      </c>
      <c r="Q40" s="84" t="str">
        <f>'statement of marks'!IJ40</f>
        <v>A</v>
      </c>
      <c r="R40" s="84" t="str">
        <f>CONCATENATE('statement of marks'!IL40,'statement of marks'!IN40)</f>
        <v xml:space="preserve">    MATHEMATICS        </v>
      </c>
      <c r="S40" s="74">
        <f t="shared" si="1"/>
        <v>1</v>
      </c>
      <c r="T40" s="321"/>
      <c r="U40" s="322" t="str">
        <f t="shared" si="2"/>
        <v/>
      </c>
      <c r="V40" s="322" t="str">
        <f t="shared" si="3"/>
        <v/>
      </c>
      <c r="W40" s="321"/>
      <c r="X40" s="322" t="str">
        <f t="shared" si="4"/>
        <v/>
      </c>
      <c r="Y40" s="322" t="str">
        <f t="shared" si="5"/>
        <v/>
      </c>
      <c r="Z40" s="322" t="str">
        <f>IF(M40="REP",AA$6,IF(AND(OR(M40="S",M40="RE"),OR('statement of marks'!AZ39="",'statement of marks'!AZ39="ML")),Z$7,IF(OR(M40="S",M40="RE"),Z$6,"")))</f>
        <v/>
      </c>
      <c r="AA40" s="321"/>
      <c r="AB40" s="322" t="str">
        <f t="shared" si="6"/>
        <v/>
      </c>
      <c r="AC40" s="323" t="str">
        <f t="shared" si="7"/>
        <v/>
      </c>
      <c r="AD40" s="322" t="str">
        <f>IF(N40="REP",AE$6,IF(AND(OR(N40="S",N40="RE"),OR('statement of marks'!BZ39="",'statement of marks'!BZ39="ML")),AD$7,IF(OR(N40="S",N40="RE"),AD$6,"")))</f>
        <v/>
      </c>
      <c r="AE40" s="321"/>
      <c r="AF40" s="322" t="str">
        <f t="shared" si="8"/>
        <v/>
      </c>
      <c r="AG40" s="323" t="str">
        <f t="shared" si="9"/>
        <v/>
      </c>
      <c r="AH40" s="322">
        <f>IF(O40="REP",AI$6,IF(AND(OR(O40="S",O40="RE"),OR('statement of marks'!CY39="",'statement of marks'!CY39="ML")),AH$7,IF(OR(O40="S",O40="RE"),AH$6,"")))</f>
        <v>100</v>
      </c>
      <c r="AI40" s="321"/>
      <c r="AJ40" s="322" t="str">
        <f t="shared" si="10"/>
        <v/>
      </c>
      <c r="AK40" s="323" t="str">
        <f t="shared" si="11"/>
        <v/>
      </c>
      <c r="AL40" s="321"/>
      <c r="AM40" s="322" t="str">
        <f t="shared" si="12"/>
        <v/>
      </c>
      <c r="AN40" s="321"/>
      <c r="AO40" s="74" t="str">
        <f t="shared" si="13"/>
        <v/>
      </c>
      <c r="AP40" s="55">
        <f t="shared" si="14"/>
        <v>0</v>
      </c>
      <c r="AQ40" s="55">
        <f t="shared" si="15"/>
        <v>0</v>
      </c>
      <c r="AR40" s="55" t="str">
        <f t="shared" si="0"/>
        <v/>
      </c>
      <c r="AS40" s="84" t="str">
        <f>IF(AR40="PASS",'statement of marks'!IX40,"")</f>
        <v/>
      </c>
      <c r="AT40" s="84" t="str">
        <f>IF(AR40="PASS",'statement of marks'!IY40,"")</f>
        <v/>
      </c>
      <c r="AU40" s="92">
        <f>IF('statement of marks'!GT40="","",'statement of marks'!GT40)</f>
        <v>0</v>
      </c>
    </row>
    <row r="41" spans="1:47" ht="17.25" customHeight="1">
      <c r="A41" s="89" t="str">
        <f>'statement of marks'!A41</f>
        <v/>
      </c>
      <c r="B41" s="55" t="str">
        <f>'statement of marks'!D41</f>
        <v/>
      </c>
      <c r="C41" s="55">
        <f>'statement of marks'!E41</f>
        <v>11133</v>
      </c>
      <c r="D41" s="128" t="str">
        <f>'statement of marks'!F41</f>
        <v/>
      </c>
      <c r="E41" s="77" t="str">
        <f>'statement of marks'!G41</f>
        <v>A 033</v>
      </c>
      <c r="F41" s="77" t="str">
        <f>'statement of marks'!H41</f>
        <v>B 033</v>
      </c>
      <c r="G41" s="77" t="str">
        <f>'statement of marks'!I41</f>
        <v>C 033</v>
      </c>
      <c r="H41" s="55" t="str">
        <f>'statement of marks'!IP41</f>
        <v>SUPPL.</v>
      </c>
      <c r="I41" s="55" t="str">
        <f>'statement of marks'!IS41</f>
        <v/>
      </c>
      <c r="J41" s="84">
        <f>'statement of marks'!IR41</f>
        <v>89.8</v>
      </c>
      <c r="K41" s="84" t="str">
        <f>'statement of marks'!GV41</f>
        <v>D</v>
      </c>
      <c r="L41" s="84" t="str">
        <f>'statement of marks'!GY41</f>
        <v>D</v>
      </c>
      <c r="M41" s="84" t="str">
        <f>'statement of marks'!HB41</f>
        <v>D</v>
      </c>
      <c r="N41" s="84" t="str">
        <f>'statement of marks'!HM41</f>
        <v>D</v>
      </c>
      <c r="O41" s="84" t="str">
        <f>'statement of marks'!HX41</f>
        <v>S</v>
      </c>
      <c r="P41" s="84" t="str">
        <f>'statement of marks'!II41</f>
        <v>A</v>
      </c>
      <c r="Q41" s="84" t="str">
        <f>'statement of marks'!IJ41</f>
        <v>A</v>
      </c>
      <c r="R41" s="84" t="str">
        <f>CONCATENATE('statement of marks'!IL41,'statement of marks'!IN41)</f>
        <v xml:space="preserve">    MATHEMATICS        </v>
      </c>
      <c r="S41" s="74">
        <f t="shared" si="1"/>
        <v>1</v>
      </c>
      <c r="T41" s="321"/>
      <c r="U41" s="322" t="str">
        <f t="shared" si="2"/>
        <v/>
      </c>
      <c r="V41" s="322" t="str">
        <f t="shared" si="3"/>
        <v/>
      </c>
      <c r="W41" s="321"/>
      <c r="X41" s="322" t="str">
        <f t="shared" si="4"/>
        <v/>
      </c>
      <c r="Y41" s="322" t="str">
        <f t="shared" si="5"/>
        <v/>
      </c>
      <c r="Z41" s="322" t="str">
        <f>IF(M41="REP",AA$6,IF(AND(OR(M41="S",M41="RE"),OR('statement of marks'!AZ40="",'statement of marks'!AZ40="ML")),Z$7,IF(OR(M41="S",M41="RE"),Z$6,"")))</f>
        <v/>
      </c>
      <c r="AA41" s="321"/>
      <c r="AB41" s="322" t="str">
        <f t="shared" si="6"/>
        <v/>
      </c>
      <c r="AC41" s="323" t="str">
        <f t="shared" si="7"/>
        <v/>
      </c>
      <c r="AD41" s="322" t="str">
        <f>IF(N41="REP",AE$6,IF(AND(OR(N41="S",N41="RE"),OR('statement of marks'!BZ40="",'statement of marks'!BZ40="ML")),AD$7,IF(OR(N41="S",N41="RE"),AD$6,"")))</f>
        <v/>
      </c>
      <c r="AE41" s="321"/>
      <c r="AF41" s="322" t="str">
        <f t="shared" si="8"/>
        <v/>
      </c>
      <c r="AG41" s="323" t="str">
        <f t="shared" si="9"/>
        <v/>
      </c>
      <c r="AH41" s="322">
        <f>IF(O41="REP",AI$6,IF(AND(OR(O41="S",O41="RE"),OR('statement of marks'!CY40="",'statement of marks'!CY40="ML")),AH$7,IF(OR(O41="S",O41="RE"),AH$6,"")))</f>
        <v>100</v>
      </c>
      <c r="AI41" s="321"/>
      <c r="AJ41" s="322" t="str">
        <f t="shared" si="10"/>
        <v/>
      </c>
      <c r="AK41" s="323" t="str">
        <f t="shared" si="11"/>
        <v/>
      </c>
      <c r="AL41" s="321"/>
      <c r="AM41" s="322" t="str">
        <f t="shared" si="12"/>
        <v/>
      </c>
      <c r="AN41" s="321"/>
      <c r="AO41" s="74" t="str">
        <f t="shared" si="13"/>
        <v/>
      </c>
      <c r="AP41" s="55">
        <f t="shared" si="14"/>
        <v>0</v>
      </c>
      <c r="AQ41" s="55">
        <f t="shared" si="15"/>
        <v>0</v>
      </c>
      <c r="AR41" s="55" t="str">
        <f t="shared" ref="AR41:AR72" si="16">IF(S41=0,"",IF(S41&gt;AP41,"",IF(S41&gt;AQ41,"FAIL","PASS")))</f>
        <v/>
      </c>
      <c r="AS41" s="84" t="str">
        <f>IF(AR41="PASS",'statement of marks'!IX41,"")</f>
        <v/>
      </c>
      <c r="AT41" s="84" t="str">
        <f>IF(AR41="PASS",'statement of marks'!IY41,"")</f>
        <v/>
      </c>
      <c r="AU41" s="92">
        <f>IF('statement of marks'!GT41="","",'statement of marks'!GT41)</f>
        <v>0</v>
      </c>
    </row>
    <row r="42" spans="1:47" ht="17.25" customHeight="1">
      <c r="A42" s="89" t="str">
        <f>'statement of marks'!A42</f>
        <v/>
      </c>
      <c r="B42" s="55" t="str">
        <f>'statement of marks'!D42</f>
        <v/>
      </c>
      <c r="C42" s="55">
        <f>'statement of marks'!E42</f>
        <v>11134</v>
      </c>
      <c r="D42" s="128" t="str">
        <f>'statement of marks'!F42</f>
        <v/>
      </c>
      <c r="E42" s="77" t="str">
        <f>'statement of marks'!G42</f>
        <v>A 034</v>
      </c>
      <c r="F42" s="77" t="str">
        <f>'statement of marks'!H42</f>
        <v>B 034</v>
      </c>
      <c r="G42" s="77" t="str">
        <f>'statement of marks'!I42</f>
        <v>C 034</v>
      </c>
      <c r="H42" s="55" t="str">
        <f>'statement of marks'!IP42</f>
        <v>SUPPL.</v>
      </c>
      <c r="I42" s="55" t="str">
        <f>'statement of marks'!IS42</f>
        <v/>
      </c>
      <c r="J42" s="84">
        <f>'statement of marks'!IR42</f>
        <v>89.8</v>
      </c>
      <c r="K42" s="84" t="str">
        <f>'statement of marks'!GV42</f>
        <v>D</v>
      </c>
      <c r="L42" s="84" t="str">
        <f>'statement of marks'!GY42</f>
        <v>D</v>
      </c>
      <c r="M42" s="84" t="str">
        <f>'statement of marks'!HB42</f>
        <v>D</v>
      </c>
      <c r="N42" s="84" t="str">
        <f>'statement of marks'!HM42</f>
        <v>D</v>
      </c>
      <c r="O42" s="84" t="str">
        <f>'statement of marks'!HX42</f>
        <v>S</v>
      </c>
      <c r="P42" s="84" t="str">
        <f>'statement of marks'!II42</f>
        <v>A</v>
      </c>
      <c r="Q42" s="84" t="str">
        <f>'statement of marks'!IJ42</f>
        <v>A</v>
      </c>
      <c r="R42" s="84" t="str">
        <f>CONCATENATE('statement of marks'!IL42,'statement of marks'!IN42)</f>
        <v xml:space="preserve">    MATHEMATICS        </v>
      </c>
      <c r="S42" s="74">
        <f t="shared" si="1"/>
        <v>1</v>
      </c>
      <c r="T42" s="321"/>
      <c r="U42" s="322" t="str">
        <f t="shared" si="2"/>
        <v/>
      </c>
      <c r="V42" s="322" t="str">
        <f t="shared" si="3"/>
        <v/>
      </c>
      <c r="W42" s="321"/>
      <c r="X42" s="322" t="str">
        <f t="shared" si="4"/>
        <v/>
      </c>
      <c r="Y42" s="322" t="str">
        <f t="shared" si="5"/>
        <v/>
      </c>
      <c r="Z42" s="322" t="str">
        <f>IF(M42="REP",AA$6,IF(AND(OR(M42="S",M42="RE"),OR('statement of marks'!AZ41="",'statement of marks'!AZ41="ML")),Z$7,IF(OR(M42="S",M42="RE"),Z$6,"")))</f>
        <v/>
      </c>
      <c r="AA42" s="321"/>
      <c r="AB42" s="322" t="str">
        <f t="shared" si="6"/>
        <v/>
      </c>
      <c r="AC42" s="323" t="str">
        <f t="shared" si="7"/>
        <v/>
      </c>
      <c r="AD42" s="322" t="str">
        <f>IF(N42="REP",AE$6,IF(AND(OR(N42="S",N42="RE"),OR('statement of marks'!BZ41="",'statement of marks'!BZ41="ML")),AD$7,IF(OR(N42="S",N42="RE"),AD$6,"")))</f>
        <v/>
      </c>
      <c r="AE42" s="321"/>
      <c r="AF42" s="322" t="str">
        <f t="shared" si="8"/>
        <v/>
      </c>
      <c r="AG42" s="323" t="str">
        <f t="shared" si="9"/>
        <v/>
      </c>
      <c r="AH42" s="322">
        <f>IF(O42="REP",AI$6,IF(AND(OR(O42="S",O42="RE"),OR('statement of marks'!CY41="",'statement of marks'!CY41="ML")),AH$7,IF(OR(O42="S",O42="RE"),AH$6,"")))</f>
        <v>100</v>
      </c>
      <c r="AI42" s="321"/>
      <c r="AJ42" s="322" t="str">
        <f t="shared" si="10"/>
        <v/>
      </c>
      <c r="AK42" s="323" t="str">
        <f t="shared" si="11"/>
        <v/>
      </c>
      <c r="AL42" s="321"/>
      <c r="AM42" s="322" t="str">
        <f t="shared" si="12"/>
        <v/>
      </c>
      <c r="AN42" s="321"/>
      <c r="AO42" s="74" t="str">
        <f t="shared" si="13"/>
        <v/>
      </c>
      <c r="AP42" s="55">
        <f t="shared" si="14"/>
        <v>0</v>
      </c>
      <c r="AQ42" s="55">
        <f t="shared" si="15"/>
        <v>0</v>
      </c>
      <c r="AR42" s="55" t="str">
        <f t="shared" si="16"/>
        <v/>
      </c>
      <c r="AS42" s="84" t="str">
        <f>IF(AR42="PASS",'statement of marks'!IX42,"")</f>
        <v/>
      </c>
      <c r="AT42" s="84" t="str">
        <f>IF(AR42="PASS",'statement of marks'!IY42,"")</f>
        <v/>
      </c>
      <c r="AU42" s="92">
        <f>IF('statement of marks'!GT42="","",'statement of marks'!GT42)</f>
        <v>0</v>
      </c>
    </row>
    <row r="43" spans="1:47" ht="17.25" customHeight="1">
      <c r="A43" s="89" t="str">
        <f>'statement of marks'!A43</f>
        <v/>
      </c>
      <c r="B43" s="55" t="str">
        <f>'statement of marks'!D43</f>
        <v/>
      </c>
      <c r="C43" s="55">
        <f>'statement of marks'!E43</f>
        <v>11135</v>
      </c>
      <c r="D43" s="128" t="str">
        <f>'statement of marks'!F43</f>
        <v/>
      </c>
      <c r="E43" s="77" t="str">
        <f>'statement of marks'!G43</f>
        <v>A 035</v>
      </c>
      <c r="F43" s="77" t="str">
        <f>'statement of marks'!H43</f>
        <v>B 035</v>
      </c>
      <c r="G43" s="77" t="str">
        <f>'statement of marks'!I43</f>
        <v>C 035</v>
      </c>
      <c r="H43" s="55" t="str">
        <f>'statement of marks'!IP43</f>
        <v>SUPPL.</v>
      </c>
      <c r="I43" s="55" t="str">
        <f>'statement of marks'!IS43</f>
        <v/>
      </c>
      <c r="J43" s="84">
        <f>'statement of marks'!IR43</f>
        <v>89.8</v>
      </c>
      <c r="K43" s="84" t="str">
        <f>'statement of marks'!GV43</f>
        <v>D</v>
      </c>
      <c r="L43" s="84" t="str">
        <f>'statement of marks'!GY43</f>
        <v>D</v>
      </c>
      <c r="M43" s="84" t="str">
        <f>'statement of marks'!HB43</f>
        <v>D</v>
      </c>
      <c r="N43" s="84" t="str">
        <f>'statement of marks'!HM43</f>
        <v>D</v>
      </c>
      <c r="O43" s="84" t="str">
        <f>'statement of marks'!HX43</f>
        <v>S</v>
      </c>
      <c r="P43" s="84" t="str">
        <f>'statement of marks'!II43</f>
        <v>A</v>
      </c>
      <c r="Q43" s="84" t="str">
        <f>'statement of marks'!IJ43</f>
        <v>A</v>
      </c>
      <c r="R43" s="84" t="str">
        <f>CONCATENATE('statement of marks'!IL43,'statement of marks'!IN43)</f>
        <v xml:space="preserve">    MATHEMATICS        </v>
      </c>
      <c r="S43" s="74">
        <f t="shared" si="1"/>
        <v>1</v>
      </c>
      <c r="T43" s="321"/>
      <c r="U43" s="322" t="str">
        <f t="shared" si="2"/>
        <v/>
      </c>
      <c r="V43" s="322" t="str">
        <f t="shared" si="3"/>
        <v/>
      </c>
      <c r="W43" s="321"/>
      <c r="X43" s="322" t="str">
        <f t="shared" si="4"/>
        <v/>
      </c>
      <c r="Y43" s="322" t="str">
        <f t="shared" si="5"/>
        <v/>
      </c>
      <c r="Z43" s="322" t="str">
        <f>IF(M43="REP",AA$6,IF(AND(OR(M43="S",M43="RE"),OR('statement of marks'!AZ42="",'statement of marks'!AZ42="ML")),Z$7,IF(OR(M43="S",M43="RE"),Z$6,"")))</f>
        <v/>
      </c>
      <c r="AA43" s="321"/>
      <c r="AB43" s="322" t="str">
        <f t="shared" si="6"/>
        <v/>
      </c>
      <c r="AC43" s="323" t="str">
        <f t="shared" si="7"/>
        <v/>
      </c>
      <c r="AD43" s="322" t="str">
        <f>IF(N43="REP",AE$6,IF(AND(OR(N43="S",N43="RE"),OR('statement of marks'!BZ42="",'statement of marks'!BZ42="ML")),AD$7,IF(OR(N43="S",N43="RE"),AD$6,"")))</f>
        <v/>
      </c>
      <c r="AE43" s="321"/>
      <c r="AF43" s="322" t="str">
        <f t="shared" si="8"/>
        <v/>
      </c>
      <c r="AG43" s="323" t="str">
        <f t="shared" si="9"/>
        <v/>
      </c>
      <c r="AH43" s="322">
        <f>IF(O43="REP",AI$6,IF(AND(OR(O43="S",O43="RE"),OR('statement of marks'!CY42="",'statement of marks'!CY42="ML")),AH$7,IF(OR(O43="S",O43="RE"),AH$6,"")))</f>
        <v>100</v>
      </c>
      <c r="AI43" s="321"/>
      <c r="AJ43" s="322" t="str">
        <f t="shared" si="10"/>
        <v/>
      </c>
      <c r="AK43" s="323" t="str">
        <f t="shared" si="11"/>
        <v/>
      </c>
      <c r="AL43" s="321"/>
      <c r="AM43" s="322" t="str">
        <f t="shared" si="12"/>
        <v/>
      </c>
      <c r="AN43" s="321"/>
      <c r="AO43" s="74" t="str">
        <f t="shared" si="13"/>
        <v/>
      </c>
      <c r="AP43" s="55">
        <f t="shared" si="14"/>
        <v>0</v>
      </c>
      <c r="AQ43" s="55">
        <f t="shared" si="15"/>
        <v>0</v>
      </c>
      <c r="AR43" s="55" t="str">
        <f t="shared" si="16"/>
        <v/>
      </c>
      <c r="AS43" s="84" t="str">
        <f>IF(AR43="PASS",'statement of marks'!IX43,"")</f>
        <v/>
      </c>
      <c r="AT43" s="84" t="str">
        <f>IF(AR43="PASS",'statement of marks'!IY43,"")</f>
        <v/>
      </c>
      <c r="AU43" s="92">
        <f>IF('statement of marks'!GT43="","",'statement of marks'!GT43)</f>
        <v>0</v>
      </c>
    </row>
    <row r="44" spans="1:47" ht="17.25" customHeight="1">
      <c r="A44" s="89" t="str">
        <f>'statement of marks'!A44</f>
        <v/>
      </c>
      <c r="B44" s="55" t="str">
        <f>'statement of marks'!D44</f>
        <v/>
      </c>
      <c r="C44" s="55">
        <f>'statement of marks'!E44</f>
        <v>11136</v>
      </c>
      <c r="D44" s="128" t="str">
        <f>'statement of marks'!F44</f>
        <v/>
      </c>
      <c r="E44" s="77" t="str">
        <f>'statement of marks'!G44</f>
        <v>A 036</v>
      </c>
      <c r="F44" s="77" t="str">
        <f>'statement of marks'!H44</f>
        <v>B 036</v>
      </c>
      <c r="G44" s="77" t="str">
        <f>'statement of marks'!I44</f>
        <v>C 036</v>
      </c>
      <c r="H44" s="55" t="str">
        <f>'statement of marks'!IP44</f>
        <v>SUPPL.</v>
      </c>
      <c r="I44" s="55" t="str">
        <f>'statement of marks'!IS44</f>
        <v/>
      </c>
      <c r="J44" s="84">
        <f>'statement of marks'!IR44</f>
        <v>89.8</v>
      </c>
      <c r="K44" s="84" t="str">
        <f>'statement of marks'!GV44</f>
        <v>D</v>
      </c>
      <c r="L44" s="84" t="str">
        <f>'statement of marks'!GY44</f>
        <v>D</v>
      </c>
      <c r="M44" s="84" t="str">
        <f>'statement of marks'!HB44</f>
        <v>D</v>
      </c>
      <c r="N44" s="84" t="str">
        <f>'statement of marks'!HM44</f>
        <v>D</v>
      </c>
      <c r="O44" s="84" t="str">
        <f>'statement of marks'!HX44</f>
        <v>S</v>
      </c>
      <c r="P44" s="84" t="str">
        <f>'statement of marks'!II44</f>
        <v>A</v>
      </c>
      <c r="Q44" s="84" t="str">
        <f>'statement of marks'!IJ44</f>
        <v>A</v>
      </c>
      <c r="R44" s="84" t="str">
        <f>CONCATENATE('statement of marks'!IL44,'statement of marks'!IN44)</f>
        <v xml:space="preserve">    MATHEMATICS        </v>
      </c>
      <c r="S44" s="74">
        <f t="shared" si="1"/>
        <v>1</v>
      </c>
      <c r="T44" s="321"/>
      <c r="U44" s="322" t="str">
        <f t="shared" si="2"/>
        <v/>
      </c>
      <c r="V44" s="322" t="str">
        <f t="shared" si="3"/>
        <v/>
      </c>
      <c r="W44" s="321"/>
      <c r="X44" s="322" t="str">
        <f t="shared" si="4"/>
        <v/>
      </c>
      <c r="Y44" s="322" t="str">
        <f t="shared" si="5"/>
        <v/>
      </c>
      <c r="Z44" s="322" t="str">
        <f>IF(M44="REP",AA$6,IF(AND(OR(M44="S",M44="RE"),OR('statement of marks'!AZ43="",'statement of marks'!AZ43="ML")),Z$7,IF(OR(M44="S",M44="RE"),Z$6,"")))</f>
        <v/>
      </c>
      <c r="AA44" s="321"/>
      <c r="AB44" s="322" t="str">
        <f t="shared" si="6"/>
        <v/>
      </c>
      <c r="AC44" s="323" t="str">
        <f t="shared" si="7"/>
        <v/>
      </c>
      <c r="AD44" s="322" t="str">
        <f>IF(N44="REP",AE$6,IF(AND(OR(N44="S",N44="RE"),OR('statement of marks'!BZ43="",'statement of marks'!BZ43="ML")),AD$7,IF(OR(N44="S",N44="RE"),AD$6,"")))</f>
        <v/>
      </c>
      <c r="AE44" s="321"/>
      <c r="AF44" s="322" t="str">
        <f t="shared" si="8"/>
        <v/>
      </c>
      <c r="AG44" s="323" t="str">
        <f t="shared" si="9"/>
        <v/>
      </c>
      <c r="AH44" s="322">
        <f>IF(O44="REP",AI$6,IF(AND(OR(O44="S",O44="RE"),OR('statement of marks'!CY43="",'statement of marks'!CY43="ML")),AH$7,IF(OR(O44="S",O44="RE"),AH$6,"")))</f>
        <v>100</v>
      </c>
      <c r="AI44" s="321"/>
      <c r="AJ44" s="322" t="str">
        <f t="shared" si="10"/>
        <v/>
      </c>
      <c r="AK44" s="323" t="str">
        <f t="shared" si="11"/>
        <v/>
      </c>
      <c r="AL44" s="321"/>
      <c r="AM44" s="322" t="str">
        <f t="shared" si="12"/>
        <v/>
      </c>
      <c r="AN44" s="321"/>
      <c r="AO44" s="74" t="str">
        <f t="shared" si="13"/>
        <v/>
      </c>
      <c r="AP44" s="55">
        <f t="shared" si="14"/>
        <v>0</v>
      </c>
      <c r="AQ44" s="55">
        <f t="shared" si="15"/>
        <v>0</v>
      </c>
      <c r="AR44" s="55" t="str">
        <f t="shared" si="16"/>
        <v/>
      </c>
      <c r="AS44" s="84" t="str">
        <f>IF(AR44="PASS",'statement of marks'!IX44,"")</f>
        <v/>
      </c>
      <c r="AT44" s="84" t="str">
        <f>IF(AR44="PASS",'statement of marks'!IY44,"")</f>
        <v/>
      </c>
      <c r="AU44" s="92">
        <f>IF('statement of marks'!GT44="","",'statement of marks'!GT44)</f>
        <v>0</v>
      </c>
    </row>
    <row r="45" spans="1:47" ht="17.25" customHeight="1">
      <c r="A45" s="89" t="str">
        <f>'statement of marks'!A45</f>
        <v/>
      </c>
      <c r="B45" s="55" t="str">
        <f>'statement of marks'!D45</f>
        <v/>
      </c>
      <c r="C45" s="55">
        <f>'statement of marks'!E45</f>
        <v>11137</v>
      </c>
      <c r="D45" s="128" t="str">
        <f>'statement of marks'!F45</f>
        <v/>
      </c>
      <c r="E45" s="77" t="str">
        <f>'statement of marks'!G45</f>
        <v>A 037</v>
      </c>
      <c r="F45" s="77" t="str">
        <f>'statement of marks'!H45</f>
        <v>B 037</v>
      </c>
      <c r="G45" s="77" t="str">
        <f>'statement of marks'!I45</f>
        <v>C 037</v>
      </c>
      <c r="H45" s="55" t="str">
        <f>'statement of marks'!IP45</f>
        <v>SUPPL.</v>
      </c>
      <c r="I45" s="55" t="str">
        <f>'statement of marks'!IS45</f>
        <v/>
      </c>
      <c r="J45" s="84">
        <f>'statement of marks'!IR45</f>
        <v>89.8</v>
      </c>
      <c r="K45" s="84" t="str">
        <f>'statement of marks'!GV45</f>
        <v>D</v>
      </c>
      <c r="L45" s="84" t="str">
        <f>'statement of marks'!GY45</f>
        <v>D</v>
      </c>
      <c r="M45" s="84" t="str">
        <f>'statement of marks'!HB45</f>
        <v>D</v>
      </c>
      <c r="N45" s="84" t="str">
        <f>'statement of marks'!HM45</f>
        <v>D</v>
      </c>
      <c r="O45" s="84" t="str">
        <f>'statement of marks'!HX45</f>
        <v>S</v>
      </c>
      <c r="P45" s="84" t="str">
        <f>'statement of marks'!II45</f>
        <v>A</v>
      </c>
      <c r="Q45" s="84" t="str">
        <f>'statement of marks'!IJ45</f>
        <v>A</v>
      </c>
      <c r="R45" s="84" t="str">
        <f>CONCATENATE('statement of marks'!IL45,'statement of marks'!IN45)</f>
        <v xml:space="preserve">    MATHEMATICS        </v>
      </c>
      <c r="S45" s="74">
        <f t="shared" si="1"/>
        <v>1</v>
      </c>
      <c r="T45" s="321"/>
      <c r="U45" s="322" t="str">
        <f t="shared" si="2"/>
        <v/>
      </c>
      <c r="V45" s="322" t="str">
        <f t="shared" si="3"/>
        <v/>
      </c>
      <c r="W45" s="321"/>
      <c r="X45" s="322" t="str">
        <f t="shared" si="4"/>
        <v/>
      </c>
      <c r="Y45" s="322" t="str">
        <f t="shared" si="5"/>
        <v/>
      </c>
      <c r="Z45" s="322" t="str">
        <f>IF(M45="REP",AA$6,IF(AND(OR(M45="S",M45="RE"),OR('statement of marks'!AZ44="",'statement of marks'!AZ44="ML")),Z$7,IF(OR(M45="S",M45="RE"),Z$6,"")))</f>
        <v/>
      </c>
      <c r="AA45" s="321"/>
      <c r="AB45" s="322" t="str">
        <f t="shared" si="6"/>
        <v/>
      </c>
      <c r="AC45" s="323" t="str">
        <f t="shared" si="7"/>
        <v/>
      </c>
      <c r="AD45" s="322" t="str">
        <f>IF(N45="REP",AE$6,IF(AND(OR(N45="S",N45="RE"),OR('statement of marks'!BZ44="",'statement of marks'!BZ44="ML")),AD$7,IF(OR(N45="S",N45="RE"),AD$6,"")))</f>
        <v/>
      </c>
      <c r="AE45" s="321"/>
      <c r="AF45" s="322" t="str">
        <f t="shared" si="8"/>
        <v/>
      </c>
      <c r="AG45" s="323" t="str">
        <f t="shared" si="9"/>
        <v/>
      </c>
      <c r="AH45" s="322">
        <f>IF(O45="REP",AI$6,IF(AND(OR(O45="S",O45="RE"),OR('statement of marks'!CY44="",'statement of marks'!CY44="ML")),AH$7,IF(OR(O45="S",O45="RE"),AH$6,"")))</f>
        <v>100</v>
      </c>
      <c r="AI45" s="321"/>
      <c r="AJ45" s="322" t="str">
        <f t="shared" si="10"/>
        <v/>
      </c>
      <c r="AK45" s="323" t="str">
        <f t="shared" si="11"/>
        <v/>
      </c>
      <c r="AL45" s="321"/>
      <c r="AM45" s="322" t="str">
        <f t="shared" si="12"/>
        <v/>
      </c>
      <c r="AN45" s="321"/>
      <c r="AO45" s="74" t="str">
        <f t="shared" si="13"/>
        <v/>
      </c>
      <c r="AP45" s="55">
        <f t="shared" si="14"/>
        <v>0</v>
      </c>
      <c r="AQ45" s="55">
        <f t="shared" si="15"/>
        <v>0</v>
      </c>
      <c r="AR45" s="55" t="str">
        <f t="shared" si="16"/>
        <v/>
      </c>
      <c r="AS45" s="84" t="str">
        <f>IF(AR45="PASS",'statement of marks'!IX45,"")</f>
        <v/>
      </c>
      <c r="AT45" s="84" t="str">
        <f>IF(AR45="PASS",'statement of marks'!IY45,"")</f>
        <v/>
      </c>
      <c r="AU45" s="92">
        <f>IF('statement of marks'!GT45="","",'statement of marks'!GT45)</f>
        <v>0</v>
      </c>
    </row>
    <row r="46" spans="1:47" ht="17.25" customHeight="1">
      <c r="A46" s="89" t="str">
        <f>'statement of marks'!A46</f>
        <v/>
      </c>
      <c r="B46" s="55" t="str">
        <f>'statement of marks'!D46</f>
        <v/>
      </c>
      <c r="C46" s="55">
        <f>'statement of marks'!E46</f>
        <v>11138</v>
      </c>
      <c r="D46" s="128" t="str">
        <f>'statement of marks'!F46</f>
        <v/>
      </c>
      <c r="E46" s="77" t="str">
        <f>'statement of marks'!G46</f>
        <v>A 038</v>
      </c>
      <c r="F46" s="77" t="str">
        <f>'statement of marks'!H46</f>
        <v>B 038</v>
      </c>
      <c r="G46" s="77" t="str">
        <f>'statement of marks'!I46</f>
        <v>C 038</v>
      </c>
      <c r="H46" s="55" t="str">
        <f>'statement of marks'!IP46</f>
        <v>SUPPL.</v>
      </c>
      <c r="I46" s="55" t="str">
        <f>'statement of marks'!IS46</f>
        <v/>
      </c>
      <c r="J46" s="84">
        <f>'statement of marks'!IR46</f>
        <v>89.8</v>
      </c>
      <c r="K46" s="84" t="str">
        <f>'statement of marks'!GV46</f>
        <v>D</v>
      </c>
      <c r="L46" s="84" t="str">
        <f>'statement of marks'!GY46</f>
        <v>D</v>
      </c>
      <c r="M46" s="84" t="str">
        <f>'statement of marks'!HB46</f>
        <v>D</v>
      </c>
      <c r="N46" s="84" t="str">
        <f>'statement of marks'!HM46</f>
        <v>D</v>
      </c>
      <c r="O46" s="84" t="str">
        <f>'statement of marks'!HX46</f>
        <v>S</v>
      </c>
      <c r="P46" s="84" t="str">
        <f>'statement of marks'!II46</f>
        <v>A</v>
      </c>
      <c r="Q46" s="84" t="str">
        <f>'statement of marks'!IJ46</f>
        <v>A</v>
      </c>
      <c r="R46" s="84" t="str">
        <f>CONCATENATE('statement of marks'!IL46,'statement of marks'!IN46)</f>
        <v xml:space="preserve">    MATHEMATICS        </v>
      </c>
      <c r="S46" s="74">
        <f t="shared" si="1"/>
        <v>1</v>
      </c>
      <c r="T46" s="321"/>
      <c r="U46" s="322" t="str">
        <f t="shared" si="2"/>
        <v/>
      </c>
      <c r="V46" s="322" t="str">
        <f t="shared" si="3"/>
        <v/>
      </c>
      <c r="W46" s="321"/>
      <c r="X46" s="322" t="str">
        <f t="shared" si="4"/>
        <v/>
      </c>
      <c r="Y46" s="322" t="str">
        <f t="shared" si="5"/>
        <v/>
      </c>
      <c r="Z46" s="322" t="str">
        <f>IF(M46="REP",AA$6,IF(AND(OR(M46="S",M46="RE"),OR('statement of marks'!AZ45="",'statement of marks'!AZ45="ML")),Z$7,IF(OR(M46="S",M46="RE"),Z$6,"")))</f>
        <v/>
      </c>
      <c r="AA46" s="321"/>
      <c r="AB46" s="322" t="str">
        <f t="shared" si="6"/>
        <v/>
      </c>
      <c r="AC46" s="323" t="str">
        <f t="shared" si="7"/>
        <v/>
      </c>
      <c r="AD46" s="322" t="str">
        <f>IF(N46="REP",AE$6,IF(AND(OR(N46="S",N46="RE"),OR('statement of marks'!BZ45="",'statement of marks'!BZ45="ML")),AD$7,IF(OR(N46="S",N46="RE"),AD$6,"")))</f>
        <v/>
      </c>
      <c r="AE46" s="321"/>
      <c r="AF46" s="322" t="str">
        <f t="shared" si="8"/>
        <v/>
      </c>
      <c r="AG46" s="323" t="str">
        <f t="shared" si="9"/>
        <v/>
      </c>
      <c r="AH46" s="322">
        <f>IF(O46="REP",AI$6,IF(AND(OR(O46="S",O46="RE"),OR('statement of marks'!CY45="",'statement of marks'!CY45="ML")),AH$7,IF(OR(O46="S",O46="RE"),AH$6,"")))</f>
        <v>100</v>
      </c>
      <c r="AI46" s="321"/>
      <c r="AJ46" s="322" t="str">
        <f t="shared" si="10"/>
        <v/>
      </c>
      <c r="AK46" s="323" t="str">
        <f t="shared" si="11"/>
        <v/>
      </c>
      <c r="AL46" s="321"/>
      <c r="AM46" s="322" t="str">
        <f t="shared" si="12"/>
        <v/>
      </c>
      <c r="AN46" s="321"/>
      <c r="AO46" s="74" t="str">
        <f t="shared" si="13"/>
        <v/>
      </c>
      <c r="AP46" s="55">
        <f t="shared" si="14"/>
        <v>0</v>
      </c>
      <c r="AQ46" s="55">
        <f t="shared" si="15"/>
        <v>0</v>
      </c>
      <c r="AR46" s="55" t="str">
        <f t="shared" si="16"/>
        <v/>
      </c>
      <c r="AS46" s="84" t="str">
        <f>IF(AR46="PASS",'statement of marks'!IX46,"")</f>
        <v/>
      </c>
      <c r="AT46" s="84" t="str">
        <f>IF(AR46="PASS",'statement of marks'!IY46,"")</f>
        <v/>
      </c>
      <c r="AU46" s="92">
        <f>IF('statement of marks'!GT46="","",'statement of marks'!GT46)</f>
        <v>0</v>
      </c>
    </row>
    <row r="47" spans="1:47" ht="17.25" customHeight="1">
      <c r="A47" s="89" t="str">
        <f>'statement of marks'!A47</f>
        <v/>
      </c>
      <c r="B47" s="55" t="str">
        <f>'statement of marks'!D47</f>
        <v/>
      </c>
      <c r="C47" s="55">
        <f>'statement of marks'!E47</f>
        <v>11139</v>
      </c>
      <c r="D47" s="128" t="str">
        <f>'statement of marks'!F47</f>
        <v/>
      </c>
      <c r="E47" s="77" t="str">
        <f>'statement of marks'!G47</f>
        <v>A 039</v>
      </c>
      <c r="F47" s="77" t="str">
        <f>'statement of marks'!H47</f>
        <v>B 039</v>
      </c>
      <c r="G47" s="77" t="str">
        <f>'statement of marks'!I47</f>
        <v>C 039</v>
      </c>
      <c r="H47" s="55" t="str">
        <f>'statement of marks'!IP47</f>
        <v>SUPPL.</v>
      </c>
      <c r="I47" s="55" t="str">
        <f>'statement of marks'!IS47</f>
        <v/>
      </c>
      <c r="J47" s="84">
        <f>'statement of marks'!IR47</f>
        <v>89.8</v>
      </c>
      <c r="K47" s="84" t="str">
        <f>'statement of marks'!GV47</f>
        <v>D</v>
      </c>
      <c r="L47" s="84" t="str">
        <f>'statement of marks'!GY47</f>
        <v>D</v>
      </c>
      <c r="M47" s="84" t="str">
        <f>'statement of marks'!HB47</f>
        <v>D</v>
      </c>
      <c r="N47" s="84" t="str">
        <f>'statement of marks'!HM47</f>
        <v>D</v>
      </c>
      <c r="O47" s="84" t="str">
        <f>'statement of marks'!HX47</f>
        <v>S</v>
      </c>
      <c r="P47" s="84" t="str">
        <f>'statement of marks'!II47</f>
        <v>A</v>
      </c>
      <c r="Q47" s="84" t="str">
        <f>'statement of marks'!IJ47</f>
        <v>A</v>
      </c>
      <c r="R47" s="84" t="str">
        <f>CONCATENATE('statement of marks'!IL47,'statement of marks'!IN47)</f>
        <v xml:space="preserve">    MATHEMATICS        </v>
      </c>
      <c r="S47" s="74">
        <f t="shared" si="1"/>
        <v>1</v>
      </c>
      <c r="T47" s="321"/>
      <c r="U47" s="322" t="str">
        <f t="shared" si="2"/>
        <v/>
      </c>
      <c r="V47" s="322" t="str">
        <f t="shared" si="3"/>
        <v/>
      </c>
      <c r="W47" s="321"/>
      <c r="X47" s="322" t="str">
        <f t="shared" si="4"/>
        <v/>
      </c>
      <c r="Y47" s="322" t="str">
        <f t="shared" si="5"/>
        <v/>
      </c>
      <c r="Z47" s="322" t="str">
        <f>IF(M47="REP",AA$6,IF(AND(OR(M47="S",M47="RE"),OR('statement of marks'!AZ46="",'statement of marks'!AZ46="ML")),Z$7,IF(OR(M47="S",M47="RE"),Z$6,"")))</f>
        <v/>
      </c>
      <c r="AA47" s="321"/>
      <c r="AB47" s="322" t="str">
        <f t="shared" si="6"/>
        <v/>
      </c>
      <c r="AC47" s="323" t="str">
        <f t="shared" si="7"/>
        <v/>
      </c>
      <c r="AD47" s="322" t="str">
        <f>IF(N47="REP",AE$6,IF(AND(OR(N47="S",N47="RE"),OR('statement of marks'!BZ46="",'statement of marks'!BZ46="ML")),AD$7,IF(OR(N47="S",N47="RE"),AD$6,"")))</f>
        <v/>
      </c>
      <c r="AE47" s="321"/>
      <c r="AF47" s="322" t="str">
        <f t="shared" si="8"/>
        <v/>
      </c>
      <c r="AG47" s="323" t="str">
        <f t="shared" si="9"/>
        <v/>
      </c>
      <c r="AH47" s="322">
        <f>IF(O47="REP",AI$6,IF(AND(OR(O47="S",O47="RE"),OR('statement of marks'!CY46="",'statement of marks'!CY46="ML")),AH$7,IF(OR(O47="S",O47="RE"),AH$6,"")))</f>
        <v>100</v>
      </c>
      <c r="AI47" s="321"/>
      <c r="AJ47" s="322" t="str">
        <f t="shared" si="10"/>
        <v/>
      </c>
      <c r="AK47" s="323" t="str">
        <f t="shared" si="11"/>
        <v/>
      </c>
      <c r="AL47" s="321"/>
      <c r="AM47" s="322" t="str">
        <f t="shared" si="12"/>
        <v/>
      </c>
      <c r="AN47" s="321"/>
      <c r="AO47" s="74" t="str">
        <f t="shared" si="13"/>
        <v/>
      </c>
      <c r="AP47" s="55">
        <f t="shared" si="14"/>
        <v>0</v>
      </c>
      <c r="AQ47" s="55">
        <f t="shared" si="15"/>
        <v>0</v>
      </c>
      <c r="AR47" s="55" t="str">
        <f t="shared" si="16"/>
        <v/>
      </c>
      <c r="AS47" s="84" t="str">
        <f>IF(AR47="PASS",'statement of marks'!IX47,"")</f>
        <v/>
      </c>
      <c r="AT47" s="84" t="str">
        <f>IF(AR47="PASS",'statement of marks'!IY47,"")</f>
        <v/>
      </c>
      <c r="AU47" s="92">
        <f>IF('statement of marks'!GT47="","",'statement of marks'!GT47)</f>
        <v>0</v>
      </c>
    </row>
    <row r="48" spans="1:47" ht="17.25" customHeight="1">
      <c r="A48" s="89" t="str">
        <f>'statement of marks'!A48</f>
        <v/>
      </c>
      <c r="B48" s="55" t="str">
        <f>'statement of marks'!D48</f>
        <v/>
      </c>
      <c r="C48" s="55">
        <f>'statement of marks'!E48</f>
        <v>11140</v>
      </c>
      <c r="D48" s="128" t="str">
        <f>'statement of marks'!F48</f>
        <v/>
      </c>
      <c r="E48" s="77" t="str">
        <f>'statement of marks'!G48</f>
        <v>A 040</v>
      </c>
      <c r="F48" s="77" t="str">
        <f>'statement of marks'!H48</f>
        <v>B 040</v>
      </c>
      <c r="G48" s="77" t="str">
        <f>'statement of marks'!I48</f>
        <v>C 040</v>
      </c>
      <c r="H48" s="55" t="str">
        <f>'statement of marks'!IP48</f>
        <v>SUPPL.</v>
      </c>
      <c r="I48" s="55" t="str">
        <f>'statement of marks'!IS48</f>
        <v/>
      </c>
      <c r="J48" s="84">
        <f>'statement of marks'!IR48</f>
        <v>89.8</v>
      </c>
      <c r="K48" s="84" t="str">
        <f>'statement of marks'!GV48</f>
        <v>D</v>
      </c>
      <c r="L48" s="84" t="str">
        <f>'statement of marks'!GY48</f>
        <v>D</v>
      </c>
      <c r="M48" s="84" t="str">
        <f>'statement of marks'!HB48</f>
        <v>D</v>
      </c>
      <c r="N48" s="84" t="str">
        <f>'statement of marks'!HM48</f>
        <v>D</v>
      </c>
      <c r="O48" s="84" t="str">
        <f>'statement of marks'!HX48</f>
        <v>S</v>
      </c>
      <c r="P48" s="84" t="str">
        <f>'statement of marks'!II48</f>
        <v>A</v>
      </c>
      <c r="Q48" s="84" t="str">
        <f>'statement of marks'!IJ48</f>
        <v>A</v>
      </c>
      <c r="R48" s="84" t="str">
        <f>CONCATENATE('statement of marks'!IL48,'statement of marks'!IN48)</f>
        <v xml:space="preserve">    MATHEMATICS        </v>
      </c>
      <c r="S48" s="74">
        <f t="shared" si="1"/>
        <v>1</v>
      </c>
      <c r="T48" s="321"/>
      <c r="U48" s="322" t="str">
        <f t="shared" si="2"/>
        <v/>
      </c>
      <c r="V48" s="322" t="str">
        <f t="shared" si="3"/>
        <v/>
      </c>
      <c r="W48" s="321"/>
      <c r="X48" s="322" t="str">
        <f t="shared" si="4"/>
        <v/>
      </c>
      <c r="Y48" s="322" t="str">
        <f t="shared" si="5"/>
        <v/>
      </c>
      <c r="Z48" s="322" t="str">
        <f>IF(M48="REP",AA$6,IF(AND(OR(M48="S",M48="RE"),OR('statement of marks'!AZ47="",'statement of marks'!AZ47="ML")),Z$7,IF(OR(M48="S",M48="RE"),Z$6,"")))</f>
        <v/>
      </c>
      <c r="AA48" s="321"/>
      <c r="AB48" s="322" t="str">
        <f t="shared" si="6"/>
        <v/>
      </c>
      <c r="AC48" s="323" t="str">
        <f t="shared" si="7"/>
        <v/>
      </c>
      <c r="AD48" s="322" t="str">
        <f>IF(N48="REP",AE$6,IF(AND(OR(N48="S",N48="RE"),OR('statement of marks'!BZ47="",'statement of marks'!BZ47="ML")),AD$7,IF(OR(N48="S",N48="RE"),AD$6,"")))</f>
        <v/>
      </c>
      <c r="AE48" s="321"/>
      <c r="AF48" s="322" t="str">
        <f t="shared" si="8"/>
        <v/>
      </c>
      <c r="AG48" s="323" t="str">
        <f t="shared" si="9"/>
        <v/>
      </c>
      <c r="AH48" s="322">
        <f>IF(O48="REP",AI$6,IF(AND(OR(O48="S",O48="RE"),OR('statement of marks'!CY47="",'statement of marks'!CY47="ML")),AH$7,IF(OR(O48="S",O48="RE"),AH$6,"")))</f>
        <v>100</v>
      </c>
      <c r="AI48" s="321"/>
      <c r="AJ48" s="322" t="str">
        <f t="shared" si="10"/>
        <v/>
      </c>
      <c r="AK48" s="323" t="str">
        <f t="shared" si="11"/>
        <v/>
      </c>
      <c r="AL48" s="321"/>
      <c r="AM48" s="322" t="str">
        <f t="shared" si="12"/>
        <v/>
      </c>
      <c r="AN48" s="321"/>
      <c r="AO48" s="74" t="str">
        <f t="shared" si="13"/>
        <v/>
      </c>
      <c r="AP48" s="55">
        <f t="shared" si="14"/>
        <v>0</v>
      </c>
      <c r="AQ48" s="55">
        <f t="shared" si="15"/>
        <v>0</v>
      </c>
      <c r="AR48" s="55" t="str">
        <f t="shared" si="16"/>
        <v/>
      </c>
      <c r="AS48" s="84" t="str">
        <f>IF(AR48="PASS",'statement of marks'!IX48,"")</f>
        <v/>
      </c>
      <c r="AT48" s="84" t="str">
        <f>IF(AR48="PASS",'statement of marks'!IY48,"")</f>
        <v/>
      </c>
      <c r="AU48" s="92">
        <f>IF('statement of marks'!GT48="","",'statement of marks'!GT48)</f>
        <v>0</v>
      </c>
    </row>
    <row r="49" spans="1:47" ht="17.25" customHeight="1">
      <c r="A49" s="89" t="str">
        <f>'statement of marks'!A49</f>
        <v/>
      </c>
      <c r="B49" s="55" t="str">
        <f>'statement of marks'!D49</f>
        <v/>
      </c>
      <c r="C49" s="55">
        <f>'statement of marks'!E49</f>
        <v>11141</v>
      </c>
      <c r="D49" s="128" t="str">
        <f>'statement of marks'!F49</f>
        <v/>
      </c>
      <c r="E49" s="77" t="str">
        <f>'statement of marks'!G49</f>
        <v>A 041</v>
      </c>
      <c r="F49" s="77" t="str">
        <f>'statement of marks'!H49</f>
        <v>B 041</v>
      </c>
      <c r="G49" s="77" t="str">
        <f>'statement of marks'!I49</f>
        <v>C 041</v>
      </c>
      <c r="H49" s="55" t="str">
        <f>'statement of marks'!IP49</f>
        <v>SUPPL.</v>
      </c>
      <c r="I49" s="55" t="str">
        <f>'statement of marks'!IS49</f>
        <v/>
      </c>
      <c r="J49" s="84">
        <f>'statement of marks'!IR49</f>
        <v>89.8</v>
      </c>
      <c r="K49" s="84" t="str">
        <f>'statement of marks'!GV49</f>
        <v>D</v>
      </c>
      <c r="L49" s="84" t="str">
        <f>'statement of marks'!GY49</f>
        <v>D</v>
      </c>
      <c r="M49" s="84" t="str">
        <f>'statement of marks'!HB49</f>
        <v>D</v>
      </c>
      <c r="N49" s="84" t="str">
        <f>'statement of marks'!HM49</f>
        <v>D</v>
      </c>
      <c r="O49" s="84" t="str">
        <f>'statement of marks'!HX49</f>
        <v>S</v>
      </c>
      <c r="P49" s="84" t="str">
        <f>'statement of marks'!II49</f>
        <v>A</v>
      </c>
      <c r="Q49" s="84" t="str">
        <f>'statement of marks'!IJ49</f>
        <v>A</v>
      </c>
      <c r="R49" s="84" t="str">
        <f>CONCATENATE('statement of marks'!IL49,'statement of marks'!IN49)</f>
        <v xml:space="preserve">    MATHEMATICS        </v>
      </c>
      <c r="S49" s="74">
        <f t="shared" si="1"/>
        <v>1</v>
      </c>
      <c r="T49" s="321"/>
      <c r="U49" s="322" t="str">
        <f t="shared" si="2"/>
        <v/>
      </c>
      <c r="V49" s="322" t="str">
        <f t="shared" si="3"/>
        <v/>
      </c>
      <c r="W49" s="321"/>
      <c r="X49" s="322" t="str">
        <f t="shared" si="4"/>
        <v/>
      </c>
      <c r="Y49" s="322" t="str">
        <f t="shared" si="5"/>
        <v/>
      </c>
      <c r="Z49" s="322" t="str">
        <f>IF(M49="REP",AA$6,IF(AND(OR(M49="S",M49="RE"),OR('statement of marks'!AZ48="",'statement of marks'!AZ48="ML")),Z$7,IF(OR(M49="S",M49="RE"),Z$6,"")))</f>
        <v/>
      </c>
      <c r="AA49" s="321"/>
      <c r="AB49" s="322" t="str">
        <f t="shared" si="6"/>
        <v/>
      </c>
      <c r="AC49" s="323" t="str">
        <f t="shared" si="7"/>
        <v/>
      </c>
      <c r="AD49" s="322" t="str">
        <f>IF(N49="REP",AE$6,IF(AND(OR(N49="S",N49="RE"),OR('statement of marks'!BZ48="",'statement of marks'!BZ48="ML")),AD$7,IF(OR(N49="S",N49="RE"),AD$6,"")))</f>
        <v/>
      </c>
      <c r="AE49" s="321"/>
      <c r="AF49" s="322" t="str">
        <f t="shared" si="8"/>
        <v/>
      </c>
      <c r="AG49" s="323" t="str">
        <f t="shared" si="9"/>
        <v/>
      </c>
      <c r="AH49" s="322">
        <f>IF(O49="REP",AI$6,IF(AND(OR(O49="S",O49="RE"),OR('statement of marks'!CY48="",'statement of marks'!CY48="ML")),AH$7,IF(OR(O49="S",O49="RE"),AH$6,"")))</f>
        <v>100</v>
      </c>
      <c r="AI49" s="321"/>
      <c r="AJ49" s="322" t="str">
        <f t="shared" si="10"/>
        <v/>
      </c>
      <c r="AK49" s="323" t="str">
        <f t="shared" si="11"/>
        <v/>
      </c>
      <c r="AL49" s="321"/>
      <c r="AM49" s="322" t="str">
        <f t="shared" si="12"/>
        <v/>
      </c>
      <c r="AN49" s="321"/>
      <c r="AO49" s="74" t="str">
        <f t="shared" si="13"/>
        <v/>
      </c>
      <c r="AP49" s="55">
        <f t="shared" si="14"/>
        <v>0</v>
      </c>
      <c r="AQ49" s="55">
        <f t="shared" si="15"/>
        <v>0</v>
      </c>
      <c r="AR49" s="55" t="str">
        <f t="shared" si="16"/>
        <v/>
      </c>
      <c r="AS49" s="84" t="str">
        <f>IF(AR49="PASS",'statement of marks'!IX49,"")</f>
        <v/>
      </c>
      <c r="AT49" s="84" t="str">
        <f>IF(AR49="PASS",'statement of marks'!IY49,"")</f>
        <v/>
      </c>
      <c r="AU49" s="92">
        <f>IF('statement of marks'!GT49="","",'statement of marks'!GT49)</f>
        <v>0</v>
      </c>
    </row>
    <row r="50" spans="1:47" ht="17.25" customHeight="1">
      <c r="A50" s="89" t="str">
        <f>'statement of marks'!A50</f>
        <v/>
      </c>
      <c r="B50" s="55" t="str">
        <f>'statement of marks'!D50</f>
        <v/>
      </c>
      <c r="C50" s="55">
        <f>'statement of marks'!E50</f>
        <v>11142</v>
      </c>
      <c r="D50" s="128" t="str">
        <f>'statement of marks'!F50</f>
        <v/>
      </c>
      <c r="E50" s="77" t="str">
        <f>'statement of marks'!G50</f>
        <v>A 042</v>
      </c>
      <c r="F50" s="77" t="str">
        <f>'statement of marks'!H50</f>
        <v>B 042</v>
      </c>
      <c r="G50" s="77" t="str">
        <f>'statement of marks'!I50</f>
        <v>C 042</v>
      </c>
      <c r="H50" s="55" t="str">
        <f>'statement of marks'!IP50</f>
        <v>SUPPL.</v>
      </c>
      <c r="I50" s="55" t="str">
        <f>'statement of marks'!IS50</f>
        <v/>
      </c>
      <c r="J50" s="84">
        <f>'statement of marks'!IR50</f>
        <v>89.8</v>
      </c>
      <c r="K50" s="84" t="str">
        <f>'statement of marks'!GV50</f>
        <v>D</v>
      </c>
      <c r="L50" s="84" t="str">
        <f>'statement of marks'!GY50</f>
        <v>D</v>
      </c>
      <c r="M50" s="84" t="str">
        <f>'statement of marks'!HB50</f>
        <v>D</v>
      </c>
      <c r="N50" s="84" t="str">
        <f>'statement of marks'!HM50</f>
        <v>D</v>
      </c>
      <c r="O50" s="84" t="str">
        <f>'statement of marks'!HX50</f>
        <v>S</v>
      </c>
      <c r="P50" s="84" t="str">
        <f>'statement of marks'!II50</f>
        <v>A</v>
      </c>
      <c r="Q50" s="84" t="str">
        <f>'statement of marks'!IJ50</f>
        <v>A</v>
      </c>
      <c r="R50" s="84" t="str">
        <f>CONCATENATE('statement of marks'!IL50,'statement of marks'!IN50)</f>
        <v xml:space="preserve">    MATHEMATICS        </v>
      </c>
      <c r="S50" s="74">
        <f t="shared" si="1"/>
        <v>1</v>
      </c>
      <c r="T50" s="321"/>
      <c r="U50" s="322" t="str">
        <f t="shared" si="2"/>
        <v/>
      </c>
      <c r="V50" s="322" t="str">
        <f t="shared" si="3"/>
        <v/>
      </c>
      <c r="W50" s="321"/>
      <c r="X50" s="322" t="str">
        <f t="shared" si="4"/>
        <v/>
      </c>
      <c r="Y50" s="322" t="str">
        <f t="shared" si="5"/>
        <v/>
      </c>
      <c r="Z50" s="322" t="str">
        <f>IF(M50="REP",AA$6,IF(AND(OR(M50="S",M50="RE"),OR('statement of marks'!AZ49="",'statement of marks'!AZ49="ML")),Z$7,IF(OR(M50="S",M50="RE"),Z$6,"")))</f>
        <v/>
      </c>
      <c r="AA50" s="321"/>
      <c r="AB50" s="322" t="str">
        <f t="shared" si="6"/>
        <v/>
      </c>
      <c r="AC50" s="323" t="str">
        <f t="shared" si="7"/>
        <v/>
      </c>
      <c r="AD50" s="322" t="str">
        <f>IF(N50="REP",AE$6,IF(AND(OR(N50="S",N50="RE"),OR('statement of marks'!BZ49="",'statement of marks'!BZ49="ML")),AD$7,IF(OR(N50="S",N50="RE"),AD$6,"")))</f>
        <v/>
      </c>
      <c r="AE50" s="321"/>
      <c r="AF50" s="322" t="str">
        <f t="shared" si="8"/>
        <v/>
      </c>
      <c r="AG50" s="323" t="str">
        <f t="shared" si="9"/>
        <v/>
      </c>
      <c r="AH50" s="322">
        <f>IF(O50="REP",AI$6,IF(AND(OR(O50="S",O50="RE"),OR('statement of marks'!CY49="",'statement of marks'!CY49="ML")),AH$7,IF(OR(O50="S",O50="RE"),AH$6,"")))</f>
        <v>100</v>
      </c>
      <c r="AI50" s="321"/>
      <c r="AJ50" s="322" t="str">
        <f t="shared" si="10"/>
        <v/>
      </c>
      <c r="AK50" s="323" t="str">
        <f t="shared" si="11"/>
        <v/>
      </c>
      <c r="AL50" s="321"/>
      <c r="AM50" s="322" t="str">
        <f t="shared" si="12"/>
        <v/>
      </c>
      <c r="AN50" s="321"/>
      <c r="AO50" s="74" t="str">
        <f t="shared" si="13"/>
        <v/>
      </c>
      <c r="AP50" s="55">
        <f t="shared" si="14"/>
        <v>0</v>
      </c>
      <c r="AQ50" s="55">
        <f t="shared" si="15"/>
        <v>0</v>
      </c>
      <c r="AR50" s="55" t="str">
        <f t="shared" si="16"/>
        <v/>
      </c>
      <c r="AS50" s="84" t="str">
        <f>IF(AR50="PASS",'statement of marks'!IX50,"")</f>
        <v/>
      </c>
      <c r="AT50" s="84" t="str">
        <f>IF(AR50="PASS",'statement of marks'!IY50,"")</f>
        <v/>
      </c>
      <c r="AU50" s="92">
        <f>IF('statement of marks'!GT50="","",'statement of marks'!GT50)</f>
        <v>0</v>
      </c>
    </row>
    <row r="51" spans="1:47" ht="17.25" customHeight="1">
      <c r="A51" s="89" t="str">
        <f>'statement of marks'!A51</f>
        <v/>
      </c>
      <c r="B51" s="55" t="str">
        <f>'statement of marks'!D51</f>
        <v/>
      </c>
      <c r="C51" s="55">
        <f>'statement of marks'!E51</f>
        <v>11143</v>
      </c>
      <c r="D51" s="128" t="str">
        <f>'statement of marks'!F51</f>
        <v/>
      </c>
      <c r="E51" s="77" t="str">
        <f>'statement of marks'!G51</f>
        <v>A 043</v>
      </c>
      <c r="F51" s="77" t="str">
        <f>'statement of marks'!H51</f>
        <v>B 043</v>
      </c>
      <c r="G51" s="77" t="str">
        <f>'statement of marks'!I51</f>
        <v>C 043</v>
      </c>
      <c r="H51" s="55" t="str">
        <f>'statement of marks'!IP51</f>
        <v>SUPPL.</v>
      </c>
      <c r="I51" s="55" t="str">
        <f>'statement of marks'!IS51</f>
        <v/>
      </c>
      <c r="J51" s="84">
        <f>'statement of marks'!IR51</f>
        <v>89.8</v>
      </c>
      <c r="K51" s="84" t="str">
        <f>'statement of marks'!GV51</f>
        <v>D</v>
      </c>
      <c r="L51" s="84" t="str">
        <f>'statement of marks'!GY51</f>
        <v>D</v>
      </c>
      <c r="M51" s="84" t="str">
        <f>'statement of marks'!HB51</f>
        <v>D</v>
      </c>
      <c r="N51" s="84" t="str">
        <f>'statement of marks'!HM51</f>
        <v>D</v>
      </c>
      <c r="O51" s="84" t="str">
        <f>'statement of marks'!HX51</f>
        <v>S</v>
      </c>
      <c r="P51" s="84" t="str">
        <f>'statement of marks'!II51</f>
        <v>A</v>
      </c>
      <c r="Q51" s="84" t="str">
        <f>'statement of marks'!IJ51</f>
        <v>A</v>
      </c>
      <c r="R51" s="84" t="str">
        <f>CONCATENATE('statement of marks'!IL51,'statement of marks'!IN51)</f>
        <v xml:space="preserve">    MATHEMATICS        </v>
      </c>
      <c r="S51" s="74">
        <f t="shared" si="1"/>
        <v>1</v>
      </c>
      <c r="T51" s="321"/>
      <c r="U51" s="322" t="str">
        <f t="shared" si="2"/>
        <v/>
      </c>
      <c r="V51" s="322" t="str">
        <f t="shared" si="3"/>
        <v/>
      </c>
      <c r="W51" s="321"/>
      <c r="X51" s="322" t="str">
        <f t="shared" si="4"/>
        <v/>
      </c>
      <c r="Y51" s="322" t="str">
        <f t="shared" si="5"/>
        <v/>
      </c>
      <c r="Z51" s="322" t="str">
        <f>IF(M51="REP",AA$6,IF(AND(OR(M51="S",M51="RE"),OR('statement of marks'!AZ50="",'statement of marks'!AZ50="ML")),Z$7,IF(OR(M51="S",M51="RE"),Z$6,"")))</f>
        <v/>
      </c>
      <c r="AA51" s="321"/>
      <c r="AB51" s="322" t="str">
        <f t="shared" si="6"/>
        <v/>
      </c>
      <c r="AC51" s="323" t="str">
        <f t="shared" si="7"/>
        <v/>
      </c>
      <c r="AD51" s="322" t="str">
        <f>IF(N51="REP",AE$6,IF(AND(OR(N51="S",N51="RE"),OR('statement of marks'!BZ50="",'statement of marks'!BZ50="ML")),AD$7,IF(OR(N51="S",N51="RE"),AD$6,"")))</f>
        <v/>
      </c>
      <c r="AE51" s="321"/>
      <c r="AF51" s="322" t="str">
        <f t="shared" si="8"/>
        <v/>
      </c>
      <c r="AG51" s="323" t="str">
        <f t="shared" si="9"/>
        <v/>
      </c>
      <c r="AH51" s="322">
        <f>IF(O51="REP",AI$6,IF(AND(OR(O51="S",O51="RE"),OR('statement of marks'!CY50="",'statement of marks'!CY50="ML")),AH$7,IF(OR(O51="S",O51="RE"),AH$6,"")))</f>
        <v>100</v>
      </c>
      <c r="AI51" s="321"/>
      <c r="AJ51" s="322" t="str">
        <f t="shared" si="10"/>
        <v/>
      </c>
      <c r="AK51" s="323" t="str">
        <f t="shared" si="11"/>
        <v/>
      </c>
      <c r="AL51" s="321"/>
      <c r="AM51" s="322" t="str">
        <f t="shared" si="12"/>
        <v/>
      </c>
      <c r="AN51" s="321"/>
      <c r="AO51" s="74" t="str">
        <f t="shared" si="13"/>
        <v/>
      </c>
      <c r="AP51" s="55">
        <f t="shared" si="14"/>
        <v>0</v>
      </c>
      <c r="AQ51" s="55">
        <f t="shared" si="15"/>
        <v>0</v>
      </c>
      <c r="AR51" s="55" t="str">
        <f t="shared" si="16"/>
        <v/>
      </c>
      <c r="AS51" s="84" t="str">
        <f>IF(AR51="PASS",'statement of marks'!IX51,"")</f>
        <v/>
      </c>
      <c r="AT51" s="84" t="str">
        <f>IF(AR51="PASS",'statement of marks'!IY51,"")</f>
        <v/>
      </c>
      <c r="AU51" s="92">
        <f>IF('statement of marks'!GT51="","",'statement of marks'!GT51)</f>
        <v>0</v>
      </c>
    </row>
    <row r="52" spans="1:47" ht="17.25" customHeight="1">
      <c r="A52" s="89" t="str">
        <f>'statement of marks'!A52</f>
        <v/>
      </c>
      <c r="B52" s="55" t="str">
        <f>'statement of marks'!D52</f>
        <v/>
      </c>
      <c r="C52" s="55">
        <f>'statement of marks'!E52</f>
        <v>11144</v>
      </c>
      <c r="D52" s="128" t="str">
        <f>'statement of marks'!F52</f>
        <v/>
      </c>
      <c r="E52" s="77" t="str">
        <f>'statement of marks'!G52</f>
        <v>A 044</v>
      </c>
      <c r="F52" s="77" t="str">
        <f>'statement of marks'!H52</f>
        <v>B 044</v>
      </c>
      <c r="G52" s="77" t="str">
        <f>'statement of marks'!I52</f>
        <v>C 044</v>
      </c>
      <c r="H52" s="55" t="str">
        <f>'statement of marks'!IP52</f>
        <v>SUPPL.</v>
      </c>
      <c r="I52" s="55" t="str">
        <f>'statement of marks'!IS52</f>
        <v/>
      </c>
      <c r="J52" s="84">
        <f>'statement of marks'!IR52</f>
        <v>89.8</v>
      </c>
      <c r="K52" s="84" t="str">
        <f>'statement of marks'!GV52</f>
        <v>D</v>
      </c>
      <c r="L52" s="84" t="str">
        <f>'statement of marks'!GY52</f>
        <v>D</v>
      </c>
      <c r="M52" s="84" t="str">
        <f>'statement of marks'!HB52</f>
        <v>D</v>
      </c>
      <c r="N52" s="84" t="str">
        <f>'statement of marks'!HM52</f>
        <v>D</v>
      </c>
      <c r="O52" s="84" t="str">
        <f>'statement of marks'!HX52</f>
        <v>S</v>
      </c>
      <c r="P52" s="84" t="str">
        <f>'statement of marks'!II52</f>
        <v>A</v>
      </c>
      <c r="Q52" s="84" t="str">
        <f>'statement of marks'!IJ52</f>
        <v>A</v>
      </c>
      <c r="R52" s="84" t="str">
        <f>CONCATENATE('statement of marks'!IL52,'statement of marks'!IN52)</f>
        <v xml:space="preserve">    MATHEMATICS        </v>
      </c>
      <c r="S52" s="74">
        <f t="shared" si="1"/>
        <v>1</v>
      </c>
      <c r="T52" s="321"/>
      <c r="U52" s="322" t="str">
        <f t="shared" si="2"/>
        <v/>
      </c>
      <c r="V52" s="322" t="str">
        <f t="shared" si="3"/>
        <v/>
      </c>
      <c r="W52" s="321"/>
      <c r="X52" s="322" t="str">
        <f t="shared" si="4"/>
        <v/>
      </c>
      <c r="Y52" s="322" t="str">
        <f t="shared" si="5"/>
        <v/>
      </c>
      <c r="Z52" s="322" t="str">
        <f>IF(M52="REP",AA$6,IF(AND(OR(M52="S",M52="RE"),OR('statement of marks'!AZ51="",'statement of marks'!AZ51="ML")),Z$7,IF(OR(M52="S",M52="RE"),Z$6,"")))</f>
        <v/>
      </c>
      <c r="AA52" s="321"/>
      <c r="AB52" s="322" t="str">
        <f t="shared" si="6"/>
        <v/>
      </c>
      <c r="AC52" s="323" t="str">
        <f t="shared" si="7"/>
        <v/>
      </c>
      <c r="AD52" s="322" t="str">
        <f>IF(N52="REP",AE$6,IF(AND(OR(N52="S",N52="RE"),OR('statement of marks'!BZ51="",'statement of marks'!BZ51="ML")),AD$7,IF(OR(N52="S",N52="RE"),AD$6,"")))</f>
        <v/>
      </c>
      <c r="AE52" s="321"/>
      <c r="AF52" s="322" t="str">
        <f t="shared" si="8"/>
        <v/>
      </c>
      <c r="AG52" s="323" t="str">
        <f t="shared" si="9"/>
        <v/>
      </c>
      <c r="AH52" s="322">
        <f>IF(O52="REP",AI$6,IF(AND(OR(O52="S",O52="RE"),OR('statement of marks'!CY51="",'statement of marks'!CY51="ML")),AH$7,IF(OR(O52="S",O52="RE"),AH$6,"")))</f>
        <v>100</v>
      </c>
      <c r="AI52" s="321"/>
      <c r="AJ52" s="322" t="str">
        <f t="shared" si="10"/>
        <v/>
      </c>
      <c r="AK52" s="323" t="str">
        <f t="shared" si="11"/>
        <v/>
      </c>
      <c r="AL52" s="321"/>
      <c r="AM52" s="322" t="str">
        <f t="shared" si="12"/>
        <v/>
      </c>
      <c r="AN52" s="321"/>
      <c r="AO52" s="74" t="str">
        <f t="shared" si="13"/>
        <v/>
      </c>
      <c r="AP52" s="55">
        <f t="shared" si="14"/>
        <v>0</v>
      </c>
      <c r="AQ52" s="55">
        <f t="shared" si="15"/>
        <v>0</v>
      </c>
      <c r="AR52" s="55" t="str">
        <f t="shared" si="16"/>
        <v/>
      </c>
      <c r="AS52" s="84" t="str">
        <f>IF(AR52="PASS",'statement of marks'!IX52,"")</f>
        <v/>
      </c>
      <c r="AT52" s="84" t="str">
        <f>IF(AR52="PASS",'statement of marks'!IY52,"")</f>
        <v/>
      </c>
      <c r="AU52" s="92">
        <f>IF('statement of marks'!GT52="","",'statement of marks'!GT52)</f>
        <v>0</v>
      </c>
    </row>
    <row r="53" spans="1:47" ht="17.25" customHeight="1">
      <c r="A53" s="89" t="str">
        <f>'statement of marks'!A53</f>
        <v/>
      </c>
      <c r="B53" s="55" t="str">
        <f>'statement of marks'!D53</f>
        <v/>
      </c>
      <c r="C53" s="55">
        <f>'statement of marks'!E53</f>
        <v>11145</v>
      </c>
      <c r="D53" s="128" t="str">
        <f>'statement of marks'!F53</f>
        <v/>
      </c>
      <c r="E53" s="77" t="str">
        <f>'statement of marks'!G53</f>
        <v>A 045</v>
      </c>
      <c r="F53" s="77" t="str">
        <f>'statement of marks'!H53</f>
        <v>B 045</v>
      </c>
      <c r="G53" s="77" t="str">
        <f>'statement of marks'!I53</f>
        <v>C 045</v>
      </c>
      <c r="H53" s="55" t="str">
        <f>'statement of marks'!IP53</f>
        <v>SUPPL.</v>
      </c>
      <c r="I53" s="55" t="str">
        <f>'statement of marks'!IS53</f>
        <v/>
      </c>
      <c r="J53" s="84">
        <f>'statement of marks'!IR53</f>
        <v>89.8</v>
      </c>
      <c r="K53" s="84" t="str">
        <f>'statement of marks'!GV53</f>
        <v>D</v>
      </c>
      <c r="L53" s="84" t="str">
        <f>'statement of marks'!GY53</f>
        <v>D</v>
      </c>
      <c r="M53" s="84" t="str">
        <f>'statement of marks'!HB53</f>
        <v>D</v>
      </c>
      <c r="N53" s="84" t="str">
        <f>'statement of marks'!HM53</f>
        <v>D</v>
      </c>
      <c r="O53" s="84" t="str">
        <f>'statement of marks'!HX53</f>
        <v>S</v>
      </c>
      <c r="P53" s="84" t="str">
        <f>'statement of marks'!II53</f>
        <v>A</v>
      </c>
      <c r="Q53" s="84" t="str">
        <f>'statement of marks'!IJ53</f>
        <v>A</v>
      </c>
      <c r="R53" s="84" t="str">
        <f>CONCATENATE('statement of marks'!IL53,'statement of marks'!IN53)</f>
        <v xml:space="preserve">    MATHEMATICS        </v>
      </c>
      <c r="S53" s="74">
        <f t="shared" si="1"/>
        <v>1</v>
      </c>
      <c r="T53" s="321"/>
      <c r="U53" s="322" t="str">
        <f t="shared" si="2"/>
        <v/>
      </c>
      <c r="V53" s="322" t="str">
        <f t="shared" si="3"/>
        <v/>
      </c>
      <c r="W53" s="321"/>
      <c r="X53" s="322" t="str">
        <f t="shared" si="4"/>
        <v/>
      </c>
      <c r="Y53" s="322" t="str">
        <f t="shared" si="5"/>
        <v/>
      </c>
      <c r="Z53" s="322" t="str">
        <f>IF(M53="REP",AA$6,IF(AND(OR(M53="S",M53="RE"),OR('statement of marks'!AZ52="",'statement of marks'!AZ52="ML")),Z$7,IF(OR(M53="S",M53="RE"),Z$6,"")))</f>
        <v/>
      </c>
      <c r="AA53" s="321"/>
      <c r="AB53" s="322" t="str">
        <f t="shared" si="6"/>
        <v/>
      </c>
      <c r="AC53" s="323" t="str">
        <f t="shared" si="7"/>
        <v/>
      </c>
      <c r="AD53" s="322" t="str">
        <f>IF(N53="REP",AE$6,IF(AND(OR(N53="S",N53="RE"),OR('statement of marks'!BZ52="",'statement of marks'!BZ52="ML")),AD$7,IF(OR(N53="S",N53="RE"),AD$6,"")))</f>
        <v/>
      </c>
      <c r="AE53" s="321"/>
      <c r="AF53" s="322" t="str">
        <f t="shared" si="8"/>
        <v/>
      </c>
      <c r="AG53" s="323" t="str">
        <f t="shared" si="9"/>
        <v/>
      </c>
      <c r="AH53" s="322">
        <f>IF(O53="REP",AI$6,IF(AND(OR(O53="S",O53="RE"),OR('statement of marks'!CY52="",'statement of marks'!CY52="ML")),AH$7,IF(OR(O53="S",O53="RE"),AH$6,"")))</f>
        <v>100</v>
      </c>
      <c r="AI53" s="321"/>
      <c r="AJ53" s="322" t="str">
        <f t="shared" si="10"/>
        <v/>
      </c>
      <c r="AK53" s="323" t="str">
        <f t="shared" si="11"/>
        <v/>
      </c>
      <c r="AL53" s="321"/>
      <c r="AM53" s="322" t="str">
        <f t="shared" si="12"/>
        <v/>
      </c>
      <c r="AN53" s="321"/>
      <c r="AO53" s="74" t="str">
        <f t="shared" si="13"/>
        <v/>
      </c>
      <c r="AP53" s="55">
        <f t="shared" si="14"/>
        <v>0</v>
      </c>
      <c r="AQ53" s="55">
        <f t="shared" si="15"/>
        <v>0</v>
      </c>
      <c r="AR53" s="55" t="str">
        <f t="shared" si="16"/>
        <v/>
      </c>
      <c r="AS53" s="84" t="str">
        <f>IF(AR53="PASS",'statement of marks'!IX53,"")</f>
        <v/>
      </c>
      <c r="AT53" s="84" t="str">
        <f>IF(AR53="PASS",'statement of marks'!IY53,"")</f>
        <v/>
      </c>
      <c r="AU53" s="92">
        <f>IF('statement of marks'!GT53="","",'statement of marks'!GT53)</f>
        <v>0</v>
      </c>
    </row>
    <row r="54" spans="1:47" ht="17.25" customHeight="1">
      <c r="A54" s="89" t="str">
        <f>'statement of marks'!A54</f>
        <v/>
      </c>
      <c r="B54" s="55" t="str">
        <f>'statement of marks'!D54</f>
        <v/>
      </c>
      <c r="C54" s="55">
        <f>'statement of marks'!E54</f>
        <v>11146</v>
      </c>
      <c r="D54" s="128" t="str">
        <f>'statement of marks'!F54</f>
        <v/>
      </c>
      <c r="E54" s="77" t="str">
        <f>'statement of marks'!G54</f>
        <v>A 046</v>
      </c>
      <c r="F54" s="77" t="str">
        <f>'statement of marks'!H54</f>
        <v>B 046</v>
      </c>
      <c r="G54" s="77" t="str">
        <f>'statement of marks'!I54</f>
        <v>C 046</v>
      </c>
      <c r="H54" s="55" t="str">
        <f>'statement of marks'!IP54</f>
        <v>SUPPL.</v>
      </c>
      <c r="I54" s="55" t="str">
        <f>'statement of marks'!IS54</f>
        <v/>
      </c>
      <c r="J54" s="84">
        <f>'statement of marks'!IR54</f>
        <v>89.8</v>
      </c>
      <c r="K54" s="84" t="str">
        <f>'statement of marks'!GV54</f>
        <v>D</v>
      </c>
      <c r="L54" s="84" t="str">
        <f>'statement of marks'!GY54</f>
        <v>D</v>
      </c>
      <c r="M54" s="84" t="str">
        <f>'statement of marks'!HB54</f>
        <v>D</v>
      </c>
      <c r="N54" s="84" t="str">
        <f>'statement of marks'!HM54</f>
        <v>D</v>
      </c>
      <c r="O54" s="84" t="str">
        <f>'statement of marks'!HX54</f>
        <v>S</v>
      </c>
      <c r="P54" s="84" t="str">
        <f>'statement of marks'!II54</f>
        <v>A</v>
      </c>
      <c r="Q54" s="84" t="str">
        <f>'statement of marks'!IJ54</f>
        <v>A</v>
      </c>
      <c r="R54" s="84" t="str">
        <f>CONCATENATE('statement of marks'!IL54,'statement of marks'!IN54)</f>
        <v xml:space="preserve">    MATHEMATICS        </v>
      </c>
      <c r="S54" s="74">
        <f t="shared" si="1"/>
        <v>1</v>
      </c>
      <c r="T54" s="321"/>
      <c r="U54" s="322" t="str">
        <f t="shared" si="2"/>
        <v/>
      </c>
      <c r="V54" s="322" t="str">
        <f t="shared" si="3"/>
        <v/>
      </c>
      <c r="W54" s="321"/>
      <c r="X54" s="322" t="str">
        <f t="shared" si="4"/>
        <v/>
      </c>
      <c r="Y54" s="322" t="str">
        <f t="shared" si="5"/>
        <v/>
      </c>
      <c r="Z54" s="322" t="str">
        <f>IF(M54="REP",AA$6,IF(AND(OR(M54="S",M54="RE"),OR('statement of marks'!AZ53="",'statement of marks'!AZ53="ML")),Z$7,IF(OR(M54="S",M54="RE"),Z$6,"")))</f>
        <v/>
      </c>
      <c r="AA54" s="321"/>
      <c r="AB54" s="322" t="str">
        <f t="shared" si="6"/>
        <v/>
      </c>
      <c r="AC54" s="323" t="str">
        <f t="shared" si="7"/>
        <v/>
      </c>
      <c r="AD54" s="322" t="str">
        <f>IF(N54="REP",AE$6,IF(AND(OR(N54="S",N54="RE"),OR('statement of marks'!BZ53="",'statement of marks'!BZ53="ML")),AD$7,IF(OR(N54="S",N54="RE"),AD$6,"")))</f>
        <v/>
      </c>
      <c r="AE54" s="321"/>
      <c r="AF54" s="322" t="str">
        <f t="shared" si="8"/>
        <v/>
      </c>
      <c r="AG54" s="323" t="str">
        <f t="shared" si="9"/>
        <v/>
      </c>
      <c r="AH54" s="322">
        <f>IF(O54="REP",AI$6,IF(AND(OR(O54="S",O54="RE"),OR('statement of marks'!CY53="",'statement of marks'!CY53="ML")),AH$7,IF(OR(O54="S",O54="RE"),AH$6,"")))</f>
        <v>100</v>
      </c>
      <c r="AI54" s="321"/>
      <c r="AJ54" s="322" t="str">
        <f t="shared" si="10"/>
        <v/>
      </c>
      <c r="AK54" s="323" t="str">
        <f t="shared" si="11"/>
        <v/>
      </c>
      <c r="AL54" s="321"/>
      <c r="AM54" s="322" t="str">
        <f t="shared" si="12"/>
        <v/>
      </c>
      <c r="AN54" s="321"/>
      <c r="AO54" s="74" t="str">
        <f t="shared" si="13"/>
        <v/>
      </c>
      <c r="AP54" s="55">
        <f t="shared" si="14"/>
        <v>0</v>
      </c>
      <c r="AQ54" s="55">
        <f t="shared" si="15"/>
        <v>0</v>
      </c>
      <c r="AR54" s="55" t="str">
        <f t="shared" si="16"/>
        <v/>
      </c>
      <c r="AS54" s="84" t="str">
        <f>IF(AR54="PASS",'statement of marks'!IX54,"")</f>
        <v/>
      </c>
      <c r="AT54" s="84" t="str">
        <f>IF(AR54="PASS",'statement of marks'!IY54,"")</f>
        <v/>
      </c>
      <c r="AU54" s="92">
        <f>IF('statement of marks'!GT54="","",'statement of marks'!GT54)</f>
        <v>0</v>
      </c>
    </row>
    <row r="55" spans="1:47" ht="17.25" customHeight="1">
      <c r="A55" s="89" t="str">
        <f>'statement of marks'!A55</f>
        <v/>
      </c>
      <c r="B55" s="55" t="str">
        <f>'statement of marks'!D55</f>
        <v/>
      </c>
      <c r="C55" s="55">
        <f>'statement of marks'!E55</f>
        <v>11147</v>
      </c>
      <c r="D55" s="128" t="str">
        <f>'statement of marks'!F55</f>
        <v/>
      </c>
      <c r="E55" s="77" t="str">
        <f>'statement of marks'!G55</f>
        <v>A 047</v>
      </c>
      <c r="F55" s="77" t="str">
        <f>'statement of marks'!H55</f>
        <v>B 047</v>
      </c>
      <c r="G55" s="77" t="str">
        <f>'statement of marks'!I55</f>
        <v>C 047</v>
      </c>
      <c r="H55" s="55" t="str">
        <f>'statement of marks'!IP55</f>
        <v>SUPPL.</v>
      </c>
      <c r="I55" s="55" t="str">
        <f>'statement of marks'!IS55</f>
        <v/>
      </c>
      <c r="J55" s="84">
        <f>'statement of marks'!IR55</f>
        <v>89.8</v>
      </c>
      <c r="K55" s="84" t="str">
        <f>'statement of marks'!GV55</f>
        <v>D</v>
      </c>
      <c r="L55" s="84" t="str">
        <f>'statement of marks'!GY55</f>
        <v>D</v>
      </c>
      <c r="M55" s="84" t="str">
        <f>'statement of marks'!HB55</f>
        <v>D</v>
      </c>
      <c r="N55" s="84" t="str">
        <f>'statement of marks'!HM55</f>
        <v>D</v>
      </c>
      <c r="O55" s="84" t="str">
        <f>'statement of marks'!HX55</f>
        <v>S</v>
      </c>
      <c r="P55" s="84" t="str">
        <f>'statement of marks'!II55</f>
        <v>A</v>
      </c>
      <c r="Q55" s="84" t="str">
        <f>'statement of marks'!IJ55</f>
        <v>A</v>
      </c>
      <c r="R55" s="84" t="str">
        <f>CONCATENATE('statement of marks'!IL55,'statement of marks'!IN55)</f>
        <v xml:space="preserve">    MATHEMATICS        </v>
      </c>
      <c r="S55" s="74">
        <f t="shared" si="1"/>
        <v>1</v>
      </c>
      <c r="T55" s="321"/>
      <c r="U55" s="322" t="str">
        <f t="shared" si="2"/>
        <v/>
      </c>
      <c r="V55" s="322" t="str">
        <f t="shared" si="3"/>
        <v/>
      </c>
      <c r="W55" s="321"/>
      <c r="X55" s="322" t="str">
        <f t="shared" si="4"/>
        <v/>
      </c>
      <c r="Y55" s="322" t="str">
        <f t="shared" si="5"/>
        <v/>
      </c>
      <c r="Z55" s="322" t="str">
        <f>IF(M55="REP",AA$6,IF(AND(OR(M55="S",M55="RE"),OR('statement of marks'!AZ54="",'statement of marks'!AZ54="ML")),Z$7,IF(OR(M55="S",M55="RE"),Z$6,"")))</f>
        <v/>
      </c>
      <c r="AA55" s="321"/>
      <c r="AB55" s="322" t="str">
        <f t="shared" si="6"/>
        <v/>
      </c>
      <c r="AC55" s="323" t="str">
        <f t="shared" si="7"/>
        <v/>
      </c>
      <c r="AD55" s="322" t="str">
        <f>IF(N55="REP",AE$6,IF(AND(OR(N55="S",N55="RE"),OR('statement of marks'!BZ54="",'statement of marks'!BZ54="ML")),AD$7,IF(OR(N55="S",N55="RE"),AD$6,"")))</f>
        <v/>
      </c>
      <c r="AE55" s="321"/>
      <c r="AF55" s="322" t="str">
        <f t="shared" si="8"/>
        <v/>
      </c>
      <c r="AG55" s="323" t="str">
        <f t="shared" si="9"/>
        <v/>
      </c>
      <c r="AH55" s="322">
        <f>IF(O55="REP",AI$6,IF(AND(OR(O55="S",O55="RE"),OR('statement of marks'!CY54="",'statement of marks'!CY54="ML")),AH$7,IF(OR(O55="S",O55="RE"),AH$6,"")))</f>
        <v>100</v>
      </c>
      <c r="AI55" s="321"/>
      <c r="AJ55" s="322" t="str">
        <f t="shared" si="10"/>
        <v/>
      </c>
      <c r="AK55" s="323" t="str">
        <f t="shared" si="11"/>
        <v/>
      </c>
      <c r="AL55" s="321"/>
      <c r="AM55" s="322" t="str">
        <f t="shared" si="12"/>
        <v/>
      </c>
      <c r="AN55" s="321"/>
      <c r="AO55" s="74" t="str">
        <f t="shared" si="13"/>
        <v/>
      </c>
      <c r="AP55" s="55">
        <f t="shared" si="14"/>
        <v>0</v>
      </c>
      <c r="AQ55" s="55">
        <f t="shared" si="15"/>
        <v>0</v>
      </c>
      <c r="AR55" s="55" t="str">
        <f t="shared" si="16"/>
        <v/>
      </c>
      <c r="AS55" s="84" t="str">
        <f>IF(AR55="PASS",'statement of marks'!IX55,"")</f>
        <v/>
      </c>
      <c r="AT55" s="84" t="str">
        <f>IF(AR55="PASS",'statement of marks'!IY55,"")</f>
        <v/>
      </c>
      <c r="AU55" s="92">
        <f>IF('statement of marks'!GT55="","",'statement of marks'!GT55)</f>
        <v>0</v>
      </c>
    </row>
    <row r="56" spans="1:47" ht="17.25" customHeight="1">
      <c r="A56" s="89" t="str">
        <f>'statement of marks'!A56</f>
        <v/>
      </c>
      <c r="B56" s="55" t="str">
        <f>'statement of marks'!D56</f>
        <v/>
      </c>
      <c r="C56" s="55">
        <f>'statement of marks'!E56</f>
        <v>11148</v>
      </c>
      <c r="D56" s="128" t="str">
        <f>'statement of marks'!F56</f>
        <v/>
      </c>
      <c r="E56" s="77" t="str">
        <f>'statement of marks'!G56</f>
        <v>A 048</v>
      </c>
      <c r="F56" s="77" t="str">
        <f>'statement of marks'!H56</f>
        <v>B 048</v>
      </c>
      <c r="G56" s="77" t="str">
        <f>'statement of marks'!I56</f>
        <v>C 048</v>
      </c>
      <c r="H56" s="55" t="str">
        <f>'statement of marks'!IP56</f>
        <v>SUPPL.</v>
      </c>
      <c r="I56" s="55" t="str">
        <f>'statement of marks'!IS56</f>
        <v/>
      </c>
      <c r="J56" s="84">
        <f>'statement of marks'!IR56</f>
        <v>89.8</v>
      </c>
      <c r="K56" s="84" t="str">
        <f>'statement of marks'!GV56</f>
        <v>D</v>
      </c>
      <c r="L56" s="84" t="str">
        <f>'statement of marks'!GY56</f>
        <v>D</v>
      </c>
      <c r="M56" s="84" t="str">
        <f>'statement of marks'!HB56</f>
        <v>D</v>
      </c>
      <c r="N56" s="84" t="str">
        <f>'statement of marks'!HM56</f>
        <v>D</v>
      </c>
      <c r="O56" s="84" t="str">
        <f>'statement of marks'!HX56</f>
        <v>S</v>
      </c>
      <c r="P56" s="84" t="str">
        <f>'statement of marks'!II56</f>
        <v>A</v>
      </c>
      <c r="Q56" s="84" t="str">
        <f>'statement of marks'!IJ56</f>
        <v>A</v>
      </c>
      <c r="R56" s="84" t="str">
        <f>CONCATENATE('statement of marks'!IL56,'statement of marks'!IN56)</f>
        <v xml:space="preserve">    MATHEMATICS        </v>
      </c>
      <c r="S56" s="74">
        <f t="shared" si="1"/>
        <v>1</v>
      </c>
      <c r="T56" s="321"/>
      <c r="U56" s="322" t="str">
        <f t="shared" si="2"/>
        <v/>
      </c>
      <c r="V56" s="322" t="str">
        <f t="shared" si="3"/>
        <v/>
      </c>
      <c r="W56" s="321"/>
      <c r="X56" s="322" t="str">
        <f t="shared" si="4"/>
        <v/>
      </c>
      <c r="Y56" s="322" t="str">
        <f t="shared" si="5"/>
        <v/>
      </c>
      <c r="Z56" s="322" t="str">
        <f>IF(M56="REP",AA$6,IF(AND(OR(M56="S",M56="RE"),OR('statement of marks'!AZ55="",'statement of marks'!AZ55="ML")),Z$7,IF(OR(M56="S",M56="RE"),Z$6,"")))</f>
        <v/>
      </c>
      <c r="AA56" s="321"/>
      <c r="AB56" s="322" t="str">
        <f t="shared" si="6"/>
        <v/>
      </c>
      <c r="AC56" s="323" t="str">
        <f t="shared" si="7"/>
        <v/>
      </c>
      <c r="AD56" s="322" t="str">
        <f>IF(N56="REP",AE$6,IF(AND(OR(N56="S",N56="RE"),OR('statement of marks'!BZ55="",'statement of marks'!BZ55="ML")),AD$7,IF(OR(N56="S",N56="RE"),AD$6,"")))</f>
        <v/>
      </c>
      <c r="AE56" s="321"/>
      <c r="AF56" s="322" t="str">
        <f t="shared" si="8"/>
        <v/>
      </c>
      <c r="AG56" s="323" t="str">
        <f t="shared" si="9"/>
        <v/>
      </c>
      <c r="AH56" s="322">
        <f>IF(O56="REP",AI$6,IF(AND(OR(O56="S",O56="RE"),OR('statement of marks'!CY55="",'statement of marks'!CY55="ML")),AH$7,IF(OR(O56="S",O56="RE"),AH$6,"")))</f>
        <v>100</v>
      </c>
      <c r="AI56" s="321"/>
      <c r="AJ56" s="322" t="str">
        <f t="shared" si="10"/>
        <v/>
      </c>
      <c r="AK56" s="323" t="str">
        <f t="shared" si="11"/>
        <v/>
      </c>
      <c r="AL56" s="321"/>
      <c r="AM56" s="322" t="str">
        <f t="shared" si="12"/>
        <v/>
      </c>
      <c r="AN56" s="321"/>
      <c r="AO56" s="74" t="str">
        <f t="shared" si="13"/>
        <v/>
      </c>
      <c r="AP56" s="55">
        <f t="shared" si="14"/>
        <v>0</v>
      </c>
      <c r="AQ56" s="55">
        <f t="shared" si="15"/>
        <v>0</v>
      </c>
      <c r="AR56" s="55" t="str">
        <f t="shared" si="16"/>
        <v/>
      </c>
      <c r="AS56" s="84" t="str">
        <f>IF(AR56="PASS",'statement of marks'!IX56,"")</f>
        <v/>
      </c>
      <c r="AT56" s="84" t="str">
        <f>IF(AR56="PASS",'statement of marks'!IY56,"")</f>
        <v/>
      </c>
      <c r="AU56" s="92">
        <f>IF('statement of marks'!GT56="","",'statement of marks'!GT56)</f>
        <v>0</v>
      </c>
    </row>
    <row r="57" spans="1:47" ht="17.25" customHeight="1">
      <c r="A57" s="89" t="str">
        <f>'statement of marks'!A57</f>
        <v/>
      </c>
      <c r="B57" s="55" t="str">
        <f>'statement of marks'!D57</f>
        <v/>
      </c>
      <c r="C57" s="55">
        <f>'statement of marks'!E57</f>
        <v>11149</v>
      </c>
      <c r="D57" s="128" t="str">
        <f>'statement of marks'!F57</f>
        <v/>
      </c>
      <c r="E57" s="77" t="str">
        <f>'statement of marks'!G57</f>
        <v>A 049</v>
      </c>
      <c r="F57" s="77" t="str">
        <f>'statement of marks'!H57</f>
        <v>B 049</v>
      </c>
      <c r="G57" s="77" t="str">
        <f>'statement of marks'!I57</f>
        <v>C 049</v>
      </c>
      <c r="H57" s="55" t="str">
        <f>'statement of marks'!IP57</f>
        <v>SUPPL.</v>
      </c>
      <c r="I57" s="55" t="str">
        <f>'statement of marks'!IS57</f>
        <v/>
      </c>
      <c r="J57" s="84">
        <f>'statement of marks'!IR57</f>
        <v>89.8</v>
      </c>
      <c r="K57" s="84" t="str">
        <f>'statement of marks'!GV57</f>
        <v>D</v>
      </c>
      <c r="L57" s="84" t="str">
        <f>'statement of marks'!GY57</f>
        <v>D</v>
      </c>
      <c r="M57" s="84" t="str">
        <f>'statement of marks'!HB57</f>
        <v>D</v>
      </c>
      <c r="N57" s="84" t="str">
        <f>'statement of marks'!HM57</f>
        <v>D</v>
      </c>
      <c r="O57" s="84" t="str">
        <f>'statement of marks'!HX57</f>
        <v>S</v>
      </c>
      <c r="P57" s="84" t="str">
        <f>'statement of marks'!II57</f>
        <v>A</v>
      </c>
      <c r="Q57" s="84" t="str">
        <f>'statement of marks'!IJ57</f>
        <v>A</v>
      </c>
      <c r="R57" s="84" t="str">
        <f>CONCATENATE('statement of marks'!IL57,'statement of marks'!IN57)</f>
        <v xml:space="preserve">    MATHEMATICS        </v>
      </c>
      <c r="S57" s="74">
        <f t="shared" si="1"/>
        <v>1</v>
      </c>
      <c r="T57" s="321"/>
      <c r="U57" s="322" t="str">
        <f t="shared" si="2"/>
        <v/>
      </c>
      <c r="V57" s="322" t="str">
        <f t="shared" si="3"/>
        <v/>
      </c>
      <c r="W57" s="321"/>
      <c r="X57" s="322" t="str">
        <f t="shared" si="4"/>
        <v/>
      </c>
      <c r="Y57" s="322" t="str">
        <f t="shared" si="5"/>
        <v/>
      </c>
      <c r="Z57" s="322" t="str">
        <f>IF(M57="REP",AA$6,IF(AND(OR(M57="S",M57="RE"),OR('statement of marks'!AZ56="",'statement of marks'!AZ56="ML")),Z$7,IF(OR(M57="S",M57="RE"),Z$6,"")))</f>
        <v/>
      </c>
      <c r="AA57" s="321"/>
      <c r="AB57" s="322" t="str">
        <f t="shared" si="6"/>
        <v/>
      </c>
      <c r="AC57" s="323" t="str">
        <f t="shared" si="7"/>
        <v/>
      </c>
      <c r="AD57" s="322" t="str">
        <f>IF(N57="REP",AE$6,IF(AND(OR(N57="S",N57="RE"),OR('statement of marks'!BZ56="",'statement of marks'!BZ56="ML")),AD$7,IF(OR(N57="S",N57="RE"),AD$6,"")))</f>
        <v/>
      </c>
      <c r="AE57" s="321"/>
      <c r="AF57" s="322" t="str">
        <f t="shared" si="8"/>
        <v/>
      </c>
      <c r="AG57" s="323" t="str">
        <f t="shared" si="9"/>
        <v/>
      </c>
      <c r="AH57" s="322">
        <f>IF(O57="REP",AI$6,IF(AND(OR(O57="S",O57="RE"),OR('statement of marks'!CY56="",'statement of marks'!CY56="ML")),AH$7,IF(OR(O57="S",O57="RE"),AH$6,"")))</f>
        <v>100</v>
      </c>
      <c r="AI57" s="321"/>
      <c r="AJ57" s="322" t="str">
        <f t="shared" si="10"/>
        <v/>
      </c>
      <c r="AK57" s="323" t="str">
        <f t="shared" si="11"/>
        <v/>
      </c>
      <c r="AL57" s="321"/>
      <c r="AM57" s="322" t="str">
        <f t="shared" si="12"/>
        <v/>
      </c>
      <c r="AN57" s="321"/>
      <c r="AO57" s="74" t="str">
        <f t="shared" si="13"/>
        <v/>
      </c>
      <c r="AP57" s="55">
        <f t="shared" si="14"/>
        <v>0</v>
      </c>
      <c r="AQ57" s="55">
        <f t="shared" si="15"/>
        <v>0</v>
      </c>
      <c r="AR57" s="55" t="str">
        <f t="shared" si="16"/>
        <v/>
      </c>
      <c r="AS57" s="84" t="str">
        <f>IF(AR57="PASS",'statement of marks'!IX57,"")</f>
        <v/>
      </c>
      <c r="AT57" s="84" t="str">
        <f>IF(AR57="PASS",'statement of marks'!IY57,"")</f>
        <v/>
      </c>
      <c r="AU57" s="92">
        <f>IF('statement of marks'!GT57="","",'statement of marks'!GT57)</f>
        <v>0</v>
      </c>
    </row>
    <row r="58" spans="1:47" ht="17.25" customHeight="1">
      <c r="A58" s="89" t="str">
        <f>'statement of marks'!A58</f>
        <v/>
      </c>
      <c r="B58" s="55" t="str">
        <f>'statement of marks'!D58</f>
        <v/>
      </c>
      <c r="C58" s="55">
        <f>'statement of marks'!E58</f>
        <v>11150</v>
      </c>
      <c r="D58" s="128" t="str">
        <f>'statement of marks'!F58</f>
        <v/>
      </c>
      <c r="E58" s="77" t="str">
        <f>'statement of marks'!G58</f>
        <v>A 050</v>
      </c>
      <c r="F58" s="77" t="str">
        <f>'statement of marks'!H58</f>
        <v>B 050</v>
      </c>
      <c r="G58" s="77" t="str">
        <f>'statement of marks'!I58</f>
        <v>C 050</v>
      </c>
      <c r="H58" s="55" t="str">
        <f>'statement of marks'!IP58</f>
        <v>SUPPL.</v>
      </c>
      <c r="I58" s="55" t="str">
        <f>'statement of marks'!IS58</f>
        <v/>
      </c>
      <c r="J58" s="84">
        <f>'statement of marks'!IR58</f>
        <v>89.8</v>
      </c>
      <c r="K58" s="84" t="str">
        <f>'statement of marks'!GV58</f>
        <v>D</v>
      </c>
      <c r="L58" s="84" t="str">
        <f>'statement of marks'!GY58</f>
        <v>D</v>
      </c>
      <c r="M58" s="84" t="str">
        <f>'statement of marks'!HB58</f>
        <v>D</v>
      </c>
      <c r="N58" s="84" t="str">
        <f>'statement of marks'!HM58</f>
        <v>D</v>
      </c>
      <c r="O58" s="84" t="str">
        <f>'statement of marks'!HX58</f>
        <v>S</v>
      </c>
      <c r="P58" s="84" t="str">
        <f>'statement of marks'!II58</f>
        <v>A</v>
      </c>
      <c r="Q58" s="84" t="str">
        <f>'statement of marks'!IJ58</f>
        <v>A</v>
      </c>
      <c r="R58" s="84" t="str">
        <f>CONCATENATE('statement of marks'!IL58,'statement of marks'!IN58)</f>
        <v xml:space="preserve">    MATHEMATICS        </v>
      </c>
      <c r="S58" s="74">
        <f t="shared" si="1"/>
        <v>1</v>
      </c>
      <c r="T58" s="321"/>
      <c r="U58" s="322" t="str">
        <f t="shared" si="2"/>
        <v/>
      </c>
      <c r="V58" s="322" t="str">
        <f t="shared" si="3"/>
        <v/>
      </c>
      <c r="W58" s="321"/>
      <c r="X58" s="322" t="str">
        <f t="shared" si="4"/>
        <v/>
      </c>
      <c r="Y58" s="322" t="str">
        <f t="shared" si="5"/>
        <v/>
      </c>
      <c r="Z58" s="322" t="str">
        <f>IF(M58="REP",AA$6,IF(AND(OR(M58="S",M58="RE"),OR('statement of marks'!AZ57="",'statement of marks'!AZ57="ML")),Z$7,IF(OR(M58="S",M58="RE"),Z$6,"")))</f>
        <v/>
      </c>
      <c r="AA58" s="321"/>
      <c r="AB58" s="322" t="str">
        <f t="shared" si="6"/>
        <v/>
      </c>
      <c r="AC58" s="323" t="str">
        <f t="shared" si="7"/>
        <v/>
      </c>
      <c r="AD58" s="322" t="str">
        <f>IF(N58="REP",AE$6,IF(AND(OR(N58="S",N58="RE"),OR('statement of marks'!BZ57="",'statement of marks'!BZ57="ML")),AD$7,IF(OR(N58="S",N58="RE"),AD$6,"")))</f>
        <v/>
      </c>
      <c r="AE58" s="321"/>
      <c r="AF58" s="322" t="str">
        <f t="shared" si="8"/>
        <v/>
      </c>
      <c r="AG58" s="323" t="str">
        <f t="shared" si="9"/>
        <v/>
      </c>
      <c r="AH58" s="322">
        <f>IF(O58="REP",AI$6,IF(AND(OR(O58="S",O58="RE"),OR('statement of marks'!CY57="",'statement of marks'!CY57="ML")),AH$7,IF(OR(O58="S",O58="RE"),AH$6,"")))</f>
        <v>100</v>
      </c>
      <c r="AI58" s="321"/>
      <c r="AJ58" s="322" t="str">
        <f t="shared" si="10"/>
        <v/>
      </c>
      <c r="AK58" s="323" t="str">
        <f t="shared" si="11"/>
        <v/>
      </c>
      <c r="AL58" s="321"/>
      <c r="AM58" s="322" t="str">
        <f t="shared" si="12"/>
        <v/>
      </c>
      <c r="AN58" s="321"/>
      <c r="AO58" s="74" t="str">
        <f t="shared" si="13"/>
        <v/>
      </c>
      <c r="AP58" s="55">
        <f t="shared" si="14"/>
        <v>0</v>
      </c>
      <c r="AQ58" s="55">
        <f t="shared" si="15"/>
        <v>0</v>
      </c>
      <c r="AR58" s="55" t="str">
        <f t="shared" si="16"/>
        <v/>
      </c>
      <c r="AS58" s="84" t="str">
        <f>IF(AR58="PASS",'statement of marks'!IX58,"")</f>
        <v/>
      </c>
      <c r="AT58" s="84" t="str">
        <f>IF(AR58="PASS",'statement of marks'!IY58,"")</f>
        <v/>
      </c>
      <c r="AU58" s="92">
        <f>IF('statement of marks'!GT58="","",'statement of marks'!GT58)</f>
        <v>0</v>
      </c>
    </row>
    <row r="59" spans="1:47" ht="17.25" customHeight="1">
      <c r="A59" s="89" t="str">
        <f>'statement of marks'!A59</f>
        <v/>
      </c>
      <c r="B59" s="55" t="str">
        <f>'statement of marks'!D59</f>
        <v/>
      </c>
      <c r="C59" s="55">
        <f>'statement of marks'!E59</f>
        <v>11151</v>
      </c>
      <c r="D59" s="128" t="str">
        <f>'statement of marks'!F59</f>
        <v/>
      </c>
      <c r="E59" s="77" t="str">
        <f>'statement of marks'!G59</f>
        <v>A 051</v>
      </c>
      <c r="F59" s="77" t="str">
        <f>'statement of marks'!H59</f>
        <v>B 051</v>
      </c>
      <c r="G59" s="77" t="str">
        <f>'statement of marks'!I59</f>
        <v>C 051</v>
      </c>
      <c r="H59" s="55" t="str">
        <f>'statement of marks'!IP59</f>
        <v>SUPPL.</v>
      </c>
      <c r="I59" s="55" t="str">
        <f>'statement of marks'!IS59</f>
        <v/>
      </c>
      <c r="J59" s="84">
        <f>'statement of marks'!IR59</f>
        <v>89.8</v>
      </c>
      <c r="K59" s="84" t="str">
        <f>'statement of marks'!GV59</f>
        <v>D</v>
      </c>
      <c r="L59" s="84" t="str">
        <f>'statement of marks'!GY59</f>
        <v>D</v>
      </c>
      <c r="M59" s="84" t="str">
        <f>'statement of marks'!HB59</f>
        <v>D</v>
      </c>
      <c r="N59" s="84" t="str">
        <f>'statement of marks'!HM59</f>
        <v>D</v>
      </c>
      <c r="O59" s="84" t="str">
        <f>'statement of marks'!HX59</f>
        <v>S</v>
      </c>
      <c r="P59" s="84" t="str">
        <f>'statement of marks'!II59</f>
        <v>A</v>
      </c>
      <c r="Q59" s="84" t="str">
        <f>'statement of marks'!IJ59</f>
        <v>A</v>
      </c>
      <c r="R59" s="84" t="str">
        <f>CONCATENATE('statement of marks'!IL59,'statement of marks'!IN59)</f>
        <v xml:space="preserve">    MATHEMATICS        </v>
      </c>
      <c r="S59" s="74">
        <f t="shared" si="1"/>
        <v>1</v>
      </c>
      <c r="T59" s="321"/>
      <c r="U59" s="322" t="str">
        <f t="shared" si="2"/>
        <v/>
      </c>
      <c r="V59" s="322" t="str">
        <f t="shared" si="3"/>
        <v/>
      </c>
      <c r="W59" s="321"/>
      <c r="X59" s="322" t="str">
        <f t="shared" si="4"/>
        <v/>
      </c>
      <c r="Y59" s="322" t="str">
        <f t="shared" si="5"/>
        <v/>
      </c>
      <c r="Z59" s="322" t="str">
        <f>IF(M59="REP",AA$6,IF(AND(OR(M59="S",M59="RE"),OR('statement of marks'!AZ58="",'statement of marks'!AZ58="ML")),Z$7,IF(OR(M59="S",M59="RE"),Z$6,"")))</f>
        <v/>
      </c>
      <c r="AA59" s="321"/>
      <c r="AB59" s="322" t="str">
        <f t="shared" si="6"/>
        <v/>
      </c>
      <c r="AC59" s="323" t="str">
        <f t="shared" si="7"/>
        <v/>
      </c>
      <c r="AD59" s="322" t="str">
        <f>IF(N59="REP",AE$6,IF(AND(OR(N59="S",N59="RE"),OR('statement of marks'!BZ58="",'statement of marks'!BZ58="ML")),AD$7,IF(OR(N59="S",N59="RE"),AD$6,"")))</f>
        <v/>
      </c>
      <c r="AE59" s="321"/>
      <c r="AF59" s="322" t="str">
        <f t="shared" si="8"/>
        <v/>
      </c>
      <c r="AG59" s="323" t="str">
        <f t="shared" si="9"/>
        <v/>
      </c>
      <c r="AH59" s="322">
        <f>IF(O59="REP",AI$6,IF(AND(OR(O59="S",O59="RE"),OR('statement of marks'!CY58="",'statement of marks'!CY58="ML")),AH$7,IF(OR(O59="S",O59="RE"),AH$6,"")))</f>
        <v>100</v>
      </c>
      <c r="AI59" s="321"/>
      <c r="AJ59" s="322" t="str">
        <f t="shared" si="10"/>
        <v/>
      </c>
      <c r="AK59" s="323" t="str">
        <f t="shared" si="11"/>
        <v/>
      </c>
      <c r="AL59" s="321"/>
      <c r="AM59" s="322" t="str">
        <f t="shared" si="12"/>
        <v/>
      </c>
      <c r="AN59" s="321"/>
      <c r="AO59" s="74" t="str">
        <f t="shared" si="13"/>
        <v/>
      </c>
      <c r="AP59" s="55">
        <f t="shared" si="14"/>
        <v>0</v>
      </c>
      <c r="AQ59" s="55">
        <f t="shared" si="15"/>
        <v>0</v>
      </c>
      <c r="AR59" s="55" t="str">
        <f t="shared" si="16"/>
        <v/>
      </c>
      <c r="AS59" s="84" t="str">
        <f>IF(AR59="PASS",'statement of marks'!IX59,"")</f>
        <v/>
      </c>
      <c r="AT59" s="84" t="str">
        <f>IF(AR59="PASS",'statement of marks'!IY59,"")</f>
        <v/>
      </c>
      <c r="AU59" s="92">
        <f>IF('statement of marks'!GT59="","",'statement of marks'!GT59)</f>
        <v>0</v>
      </c>
    </row>
    <row r="60" spans="1:47" ht="17.25" customHeight="1">
      <c r="A60" s="89" t="str">
        <f>'statement of marks'!A60</f>
        <v/>
      </c>
      <c r="B60" s="55" t="str">
        <f>'statement of marks'!D60</f>
        <v/>
      </c>
      <c r="C60" s="55">
        <f>'statement of marks'!E60</f>
        <v>11152</v>
      </c>
      <c r="D60" s="128" t="str">
        <f>'statement of marks'!F60</f>
        <v/>
      </c>
      <c r="E60" s="77" t="str">
        <f>'statement of marks'!G60</f>
        <v>A 052</v>
      </c>
      <c r="F60" s="77" t="str">
        <f>'statement of marks'!H60</f>
        <v>B 052</v>
      </c>
      <c r="G60" s="77" t="str">
        <f>'statement of marks'!I60</f>
        <v>C 052</v>
      </c>
      <c r="H60" s="55" t="str">
        <f>'statement of marks'!IP60</f>
        <v>SUPPL.</v>
      </c>
      <c r="I60" s="55" t="str">
        <f>'statement of marks'!IS60</f>
        <v/>
      </c>
      <c r="J60" s="84">
        <f>'statement of marks'!IR60</f>
        <v>89.8</v>
      </c>
      <c r="K60" s="84" t="str">
        <f>'statement of marks'!GV60</f>
        <v>D</v>
      </c>
      <c r="L60" s="84" t="str">
        <f>'statement of marks'!GY60</f>
        <v>D</v>
      </c>
      <c r="M60" s="84" t="str">
        <f>'statement of marks'!HB60</f>
        <v>D</v>
      </c>
      <c r="N60" s="84" t="str">
        <f>'statement of marks'!HM60</f>
        <v>D</v>
      </c>
      <c r="O60" s="84" t="str">
        <f>'statement of marks'!HX60</f>
        <v>S</v>
      </c>
      <c r="P60" s="84" t="str">
        <f>'statement of marks'!II60</f>
        <v>A</v>
      </c>
      <c r="Q60" s="84" t="str">
        <f>'statement of marks'!IJ60</f>
        <v>A</v>
      </c>
      <c r="R60" s="84" t="str">
        <f>CONCATENATE('statement of marks'!IL60,'statement of marks'!IN60)</f>
        <v xml:space="preserve">    MATHEMATICS        </v>
      </c>
      <c r="S60" s="74">
        <f t="shared" si="1"/>
        <v>1</v>
      </c>
      <c r="T60" s="321"/>
      <c r="U60" s="322" t="str">
        <f t="shared" si="2"/>
        <v/>
      </c>
      <c r="V60" s="322" t="str">
        <f t="shared" si="3"/>
        <v/>
      </c>
      <c r="W60" s="321"/>
      <c r="X60" s="322" t="str">
        <f t="shared" si="4"/>
        <v/>
      </c>
      <c r="Y60" s="322" t="str">
        <f t="shared" si="5"/>
        <v/>
      </c>
      <c r="Z60" s="322" t="str">
        <f>IF(M60="REP",AA$6,IF(AND(OR(M60="S",M60="RE"),OR('statement of marks'!AZ59="",'statement of marks'!AZ59="ML")),Z$7,IF(OR(M60="S",M60="RE"),Z$6,"")))</f>
        <v/>
      </c>
      <c r="AA60" s="321"/>
      <c r="AB60" s="322" t="str">
        <f t="shared" si="6"/>
        <v/>
      </c>
      <c r="AC60" s="323" t="str">
        <f t="shared" si="7"/>
        <v/>
      </c>
      <c r="AD60" s="322" t="str">
        <f>IF(N60="REP",AE$6,IF(AND(OR(N60="S",N60="RE"),OR('statement of marks'!BZ59="",'statement of marks'!BZ59="ML")),AD$7,IF(OR(N60="S",N60="RE"),AD$6,"")))</f>
        <v/>
      </c>
      <c r="AE60" s="321"/>
      <c r="AF60" s="322" t="str">
        <f t="shared" si="8"/>
        <v/>
      </c>
      <c r="AG60" s="323" t="str">
        <f t="shared" si="9"/>
        <v/>
      </c>
      <c r="AH60" s="322">
        <f>IF(O60="REP",AI$6,IF(AND(OR(O60="S",O60="RE"),OR('statement of marks'!CY59="",'statement of marks'!CY59="ML")),AH$7,IF(OR(O60="S",O60="RE"),AH$6,"")))</f>
        <v>100</v>
      </c>
      <c r="AI60" s="321"/>
      <c r="AJ60" s="322" t="str">
        <f t="shared" si="10"/>
        <v/>
      </c>
      <c r="AK60" s="323" t="str">
        <f t="shared" si="11"/>
        <v/>
      </c>
      <c r="AL60" s="321"/>
      <c r="AM60" s="322" t="str">
        <f t="shared" si="12"/>
        <v/>
      </c>
      <c r="AN60" s="321"/>
      <c r="AO60" s="74" t="str">
        <f t="shared" si="13"/>
        <v/>
      </c>
      <c r="AP60" s="55">
        <f t="shared" si="14"/>
        <v>0</v>
      </c>
      <c r="AQ60" s="55">
        <f t="shared" si="15"/>
        <v>0</v>
      </c>
      <c r="AR60" s="55" t="str">
        <f t="shared" si="16"/>
        <v/>
      </c>
      <c r="AS60" s="84" t="str">
        <f>IF(AR60="PASS",'statement of marks'!IX60,"")</f>
        <v/>
      </c>
      <c r="AT60" s="84" t="str">
        <f>IF(AR60="PASS",'statement of marks'!IY60,"")</f>
        <v/>
      </c>
      <c r="AU60" s="92">
        <f>IF('statement of marks'!GT60="","",'statement of marks'!GT60)</f>
        <v>0</v>
      </c>
    </row>
    <row r="61" spans="1:47" ht="17.25" customHeight="1">
      <c r="A61" s="89" t="str">
        <f>'statement of marks'!A61</f>
        <v/>
      </c>
      <c r="B61" s="55" t="str">
        <f>'statement of marks'!D61</f>
        <v/>
      </c>
      <c r="C61" s="55">
        <f>'statement of marks'!E61</f>
        <v>11153</v>
      </c>
      <c r="D61" s="128" t="str">
        <f>'statement of marks'!F61</f>
        <v/>
      </c>
      <c r="E61" s="77" t="str">
        <f>'statement of marks'!G61</f>
        <v>A 053</v>
      </c>
      <c r="F61" s="77" t="str">
        <f>'statement of marks'!H61</f>
        <v>B 053</v>
      </c>
      <c r="G61" s="77" t="str">
        <f>'statement of marks'!I61</f>
        <v>C 053</v>
      </c>
      <c r="H61" s="55" t="str">
        <f>'statement of marks'!IP61</f>
        <v>SUPPL.</v>
      </c>
      <c r="I61" s="55" t="str">
        <f>'statement of marks'!IS61</f>
        <v/>
      </c>
      <c r="J61" s="84">
        <f>'statement of marks'!IR61</f>
        <v>89.8</v>
      </c>
      <c r="K61" s="84" t="str">
        <f>'statement of marks'!GV61</f>
        <v>D</v>
      </c>
      <c r="L61" s="84" t="str">
        <f>'statement of marks'!GY61</f>
        <v>D</v>
      </c>
      <c r="M61" s="84" t="str">
        <f>'statement of marks'!HB61</f>
        <v>D</v>
      </c>
      <c r="N61" s="84" t="str">
        <f>'statement of marks'!HM61</f>
        <v>D</v>
      </c>
      <c r="O61" s="84" t="str">
        <f>'statement of marks'!HX61</f>
        <v>S</v>
      </c>
      <c r="P61" s="84" t="str">
        <f>'statement of marks'!II61</f>
        <v>A</v>
      </c>
      <c r="Q61" s="84" t="str">
        <f>'statement of marks'!IJ61</f>
        <v>A</v>
      </c>
      <c r="R61" s="84" t="str">
        <f>CONCATENATE('statement of marks'!IL61,'statement of marks'!IN61)</f>
        <v xml:space="preserve">    MATHEMATICS        </v>
      </c>
      <c r="S61" s="74">
        <f t="shared" si="1"/>
        <v>1</v>
      </c>
      <c r="T61" s="321"/>
      <c r="U61" s="322" t="str">
        <f t="shared" si="2"/>
        <v/>
      </c>
      <c r="V61" s="322" t="str">
        <f t="shared" si="3"/>
        <v/>
      </c>
      <c r="W61" s="321"/>
      <c r="X61" s="322" t="str">
        <f t="shared" si="4"/>
        <v/>
      </c>
      <c r="Y61" s="322" t="str">
        <f t="shared" si="5"/>
        <v/>
      </c>
      <c r="Z61" s="322" t="str">
        <f>IF(M61="REP",AA$6,IF(AND(OR(M61="S",M61="RE"),OR('statement of marks'!AZ60="",'statement of marks'!AZ60="ML")),Z$7,IF(OR(M61="S",M61="RE"),Z$6,"")))</f>
        <v/>
      </c>
      <c r="AA61" s="321"/>
      <c r="AB61" s="322" t="str">
        <f t="shared" si="6"/>
        <v/>
      </c>
      <c r="AC61" s="323" t="str">
        <f t="shared" si="7"/>
        <v/>
      </c>
      <c r="AD61" s="322" t="str">
        <f>IF(N61="REP",AE$6,IF(AND(OR(N61="S",N61="RE"),OR('statement of marks'!BZ60="",'statement of marks'!BZ60="ML")),AD$7,IF(OR(N61="S",N61="RE"),AD$6,"")))</f>
        <v/>
      </c>
      <c r="AE61" s="321"/>
      <c r="AF61" s="322" t="str">
        <f t="shared" si="8"/>
        <v/>
      </c>
      <c r="AG61" s="323" t="str">
        <f t="shared" si="9"/>
        <v/>
      </c>
      <c r="AH61" s="322">
        <f>IF(O61="REP",AI$6,IF(AND(OR(O61="S",O61="RE"),OR('statement of marks'!CY60="",'statement of marks'!CY60="ML")),AH$7,IF(OR(O61="S",O61="RE"),AH$6,"")))</f>
        <v>100</v>
      </c>
      <c r="AI61" s="321"/>
      <c r="AJ61" s="322" t="str">
        <f t="shared" si="10"/>
        <v/>
      </c>
      <c r="AK61" s="323" t="str">
        <f t="shared" si="11"/>
        <v/>
      </c>
      <c r="AL61" s="321"/>
      <c r="AM61" s="322" t="str">
        <f t="shared" si="12"/>
        <v/>
      </c>
      <c r="AN61" s="321"/>
      <c r="AO61" s="74" t="str">
        <f t="shared" si="13"/>
        <v/>
      </c>
      <c r="AP61" s="55">
        <f t="shared" si="14"/>
        <v>0</v>
      </c>
      <c r="AQ61" s="55">
        <f t="shared" si="15"/>
        <v>0</v>
      </c>
      <c r="AR61" s="55" t="str">
        <f t="shared" si="16"/>
        <v/>
      </c>
      <c r="AS61" s="84" t="str">
        <f>IF(AR61="PASS",'statement of marks'!IX61,"")</f>
        <v/>
      </c>
      <c r="AT61" s="84" t="str">
        <f>IF(AR61="PASS",'statement of marks'!IY61,"")</f>
        <v/>
      </c>
      <c r="AU61" s="92">
        <f>IF('statement of marks'!GT61="","",'statement of marks'!GT61)</f>
        <v>0</v>
      </c>
    </row>
    <row r="62" spans="1:47" ht="17.25" customHeight="1">
      <c r="A62" s="89" t="str">
        <f>'statement of marks'!A62</f>
        <v/>
      </c>
      <c r="B62" s="55" t="str">
        <f>'statement of marks'!D62</f>
        <v/>
      </c>
      <c r="C62" s="55">
        <f>'statement of marks'!E62</f>
        <v>11154</v>
      </c>
      <c r="D62" s="128" t="str">
        <f>'statement of marks'!F62</f>
        <v/>
      </c>
      <c r="E62" s="77" t="str">
        <f>'statement of marks'!G62</f>
        <v>A 054</v>
      </c>
      <c r="F62" s="77" t="str">
        <f>'statement of marks'!H62</f>
        <v>B 054</v>
      </c>
      <c r="G62" s="77" t="str">
        <f>'statement of marks'!I62</f>
        <v>C 054</v>
      </c>
      <c r="H62" s="55" t="str">
        <f>'statement of marks'!IP62</f>
        <v>SUPPL.</v>
      </c>
      <c r="I62" s="55" t="str">
        <f>'statement of marks'!IS62</f>
        <v/>
      </c>
      <c r="J62" s="84">
        <f>'statement of marks'!IR62</f>
        <v>89.8</v>
      </c>
      <c r="K62" s="84" t="str">
        <f>'statement of marks'!GV62</f>
        <v>D</v>
      </c>
      <c r="L62" s="84" t="str">
        <f>'statement of marks'!GY62</f>
        <v>D</v>
      </c>
      <c r="M62" s="84" t="str">
        <f>'statement of marks'!HB62</f>
        <v>D</v>
      </c>
      <c r="N62" s="84" t="str">
        <f>'statement of marks'!HM62</f>
        <v>D</v>
      </c>
      <c r="O62" s="84" t="str">
        <f>'statement of marks'!HX62</f>
        <v>S</v>
      </c>
      <c r="P62" s="84" t="str">
        <f>'statement of marks'!II62</f>
        <v>A</v>
      </c>
      <c r="Q62" s="84" t="str">
        <f>'statement of marks'!IJ62</f>
        <v>A</v>
      </c>
      <c r="R62" s="84" t="str">
        <f>CONCATENATE('statement of marks'!IL62,'statement of marks'!IN62)</f>
        <v xml:space="preserve">    MATHEMATICS        </v>
      </c>
      <c r="S62" s="74">
        <f t="shared" si="1"/>
        <v>1</v>
      </c>
      <c r="T62" s="321"/>
      <c r="U62" s="322" t="str">
        <f t="shared" si="2"/>
        <v/>
      </c>
      <c r="V62" s="322" t="str">
        <f t="shared" si="3"/>
        <v/>
      </c>
      <c r="W62" s="321"/>
      <c r="X62" s="322" t="str">
        <f t="shared" si="4"/>
        <v/>
      </c>
      <c r="Y62" s="322" t="str">
        <f t="shared" si="5"/>
        <v/>
      </c>
      <c r="Z62" s="322" t="str">
        <f>IF(M62="REP",AA$6,IF(AND(OR(M62="S",M62="RE"),OR('statement of marks'!AZ61="",'statement of marks'!AZ61="ML")),Z$7,IF(OR(M62="S",M62="RE"),Z$6,"")))</f>
        <v/>
      </c>
      <c r="AA62" s="321"/>
      <c r="AB62" s="322" t="str">
        <f t="shared" si="6"/>
        <v/>
      </c>
      <c r="AC62" s="323" t="str">
        <f t="shared" si="7"/>
        <v/>
      </c>
      <c r="AD62" s="322" t="str">
        <f>IF(N62="REP",AE$6,IF(AND(OR(N62="S",N62="RE"),OR('statement of marks'!BZ61="",'statement of marks'!BZ61="ML")),AD$7,IF(OR(N62="S",N62="RE"),AD$6,"")))</f>
        <v/>
      </c>
      <c r="AE62" s="321"/>
      <c r="AF62" s="322" t="str">
        <f t="shared" si="8"/>
        <v/>
      </c>
      <c r="AG62" s="323" t="str">
        <f t="shared" si="9"/>
        <v/>
      </c>
      <c r="AH62" s="322">
        <f>IF(O62="REP",AI$6,IF(AND(OR(O62="S",O62="RE"),OR('statement of marks'!CY61="",'statement of marks'!CY61="ML")),AH$7,IF(OR(O62="S",O62="RE"),AH$6,"")))</f>
        <v>100</v>
      </c>
      <c r="AI62" s="321"/>
      <c r="AJ62" s="322" t="str">
        <f t="shared" si="10"/>
        <v/>
      </c>
      <c r="AK62" s="323" t="str">
        <f t="shared" si="11"/>
        <v/>
      </c>
      <c r="AL62" s="321"/>
      <c r="AM62" s="322" t="str">
        <f t="shared" si="12"/>
        <v/>
      </c>
      <c r="AN62" s="321"/>
      <c r="AO62" s="74" t="str">
        <f t="shared" si="13"/>
        <v/>
      </c>
      <c r="AP62" s="55">
        <f t="shared" si="14"/>
        <v>0</v>
      </c>
      <c r="AQ62" s="55">
        <f t="shared" si="15"/>
        <v>0</v>
      </c>
      <c r="AR62" s="55" t="str">
        <f t="shared" si="16"/>
        <v/>
      </c>
      <c r="AS62" s="84" t="str">
        <f>IF(AR62="PASS",'statement of marks'!IX62,"")</f>
        <v/>
      </c>
      <c r="AT62" s="84" t="str">
        <f>IF(AR62="PASS",'statement of marks'!IY62,"")</f>
        <v/>
      </c>
      <c r="AU62" s="92">
        <f>IF('statement of marks'!GT62="","",'statement of marks'!GT62)</f>
        <v>0</v>
      </c>
    </row>
    <row r="63" spans="1:47" ht="17.25" customHeight="1">
      <c r="A63" s="89" t="str">
        <f>'statement of marks'!A63</f>
        <v/>
      </c>
      <c r="B63" s="55" t="str">
        <f>'statement of marks'!D63</f>
        <v/>
      </c>
      <c r="C63" s="55">
        <f>'statement of marks'!E63</f>
        <v>11155</v>
      </c>
      <c r="D63" s="128" t="str">
        <f>'statement of marks'!F63</f>
        <v/>
      </c>
      <c r="E63" s="77" t="str">
        <f>'statement of marks'!G63</f>
        <v>A 055</v>
      </c>
      <c r="F63" s="77" t="str">
        <f>'statement of marks'!H63</f>
        <v>B 055</v>
      </c>
      <c r="G63" s="77" t="str">
        <f>'statement of marks'!I63</f>
        <v>C 055</v>
      </c>
      <c r="H63" s="55" t="str">
        <f>'statement of marks'!IP63</f>
        <v>SUPPL.</v>
      </c>
      <c r="I63" s="55" t="str">
        <f>'statement of marks'!IS63</f>
        <v/>
      </c>
      <c r="J63" s="84">
        <f>'statement of marks'!IR63</f>
        <v>89.8</v>
      </c>
      <c r="K63" s="84" t="str">
        <f>'statement of marks'!GV63</f>
        <v>D</v>
      </c>
      <c r="L63" s="84" t="str">
        <f>'statement of marks'!GY63</f>
        <v>D</v>
      </c>
      <c r="M63" s="84" t="str">
        <f>'statement of marks'!HB63</f>
        <v>D</v>
      </c>
      <c r="N63" s="84" t="str">
        <f>'statement of marks'!HM63</f>
        <v>D</v>
      </c>
      <c r="O63" s="84" t="str">
        <f>'statement of marks'!HX63</f>
        <v>S</v>
      </c>
      <c r="P63" s="84" t="str">
        <f>'statement of marks'!II63</f>
        <v>A</v>
      </c>
      <c r="Q63" s="84" t="str">
        <f>'statement of marks'!IJ63</f>
        <v>A</v>
      </c>
      <c r="R63" s="84" t="str">
        <f>CONCATENATE('statement of marks'!IL63,'statement of marks'!IN63)</f>
        <v xml:space="preserve">    MATHEMATICS        </v>
      </c>
      <c r="S63" s="74">
        <f t="shared" si="1"/>
        <v>1</v>
      </c>
      <c r="T63" s="321"/>
      <c r="U63" s="322" t="str">
        <f t="shared" si="2"/>
        <v/>
      </c>
      <c r="V63" s="322" t="str">
        <f t="shared" si="3"/>
        <v/>
      </c>
      <c r="W63" s="321"/>
      <c r="X63" s="322" t="str">
        <f t="shared" si="4"/>
        <v/>
      </c>
      <c r="Y63" s="322" t="str">
        <f t="shared" si="5"/>
        <v/>
      </c>
      <c r="Z63" s="322" t="str">
        <f>IF(M63="REP",AA$6,IF(AND(OR(M63="S",M63="RE"),OR('statement of marks'!AZ62="",'statement of marks'!AZ62="ML")),Z$7,IF(OR(M63="S",M63="RE"),Z$6,"")))</f>
        <v/>
      </c>
      <c r="AA63" s="321"/>
      <c r="AB63" s="322" t="str">
        <f t="shared" si="6"/>
        <v/>
      </c>
      <c r="AC63" s="323" t="str">
        <f t="shared" si="7"/>
        <v/>
      </c>
      <c r="AD63" s="322" t="str">
        <f>IF(N63="REP",AE$6,IF(AND(OR(N63="S",N63="RE"),OR('statement of marks'!BZ62="",'statement of marks'!BZ62="ML")),AD$7,IF(OR(N63="S",N63="RE"),AD$6,"")))</f>
        <v/>
      </c>
      <c r="AE63" s="321"/>
      <c r="AF63" s="322" t="str">
        <f t="shared" si="8"/>
        <v/>
      </c>
      <c r="AG63" s="323" t="str">
        <f t="shared" si="9"/>
        <v/>
      </c>
      <c r="AH63" s="322">
        <f>IF(O63="REP",AI$6,IF(AND(OR(O63="S",O63="RE"),OR('statement of marks'!CY62="",'statement of marks'!CY62="ML")),AH$7,IF(OR(O63="S",O63="RE"),AH$6,"")))</f>
        <v>100</v>
      </c>
      <c r="AI63" s="321"/>
      <c r="AJ63" s="322" t="str">
        <f t="shared" si="10"/>
        <v/>
      </c>
      <c r="AK63" s="323" t="str">
        <f t="shared" si="11"/>
        <v/>
      </c>
      <c r="AL63" s="321"/>
      <c r="AM63" s="322" t="str">
        <f t="shared" si="12"/>
        <v/>
      </c>
      <c r="AN63" s="321"/>
      <c r="AO63" s="74" t="str">
        <f t="shared" si="13"/>
        <v/>
      </c>
      <c r="AP63" s="55">
        <f t="shared" si="14"/>
        <v>0</v>
      </c>
      <c r="AQ63" s="55">
        <f t="shared" si="15"/>
        <v>0</v>
      </c>
      <c r="AR63" s="55" t="str">
        <f t="shared" si="16"/>
        <v/>
      </c>
      <c r="AS63" s="84" t="str">
        <f>IF(AR63="PASS",'statement of marks'!IX63,"")</f>
        <v/>
      </c>
      <c r="AT63" s="84" t="str">
        <f>IF(AR63="PASS",'statement of marks'!IY63,"")</f>
        <v/>
      </c>
      <c r="AU63" s="92" t="str">
        <f>IF('statement of marks'!GT63="","",'statement of marks'!GT63)</f>
        <v/>
      </c>
    </row>
    <row r="64" spans="1:47" ht="17.25" customHeight="1">
      <c r="A64" s="89" t="str">
        <f>'statement of marks'!A64</f>
        <v/>
      </c>
      <c r="B64" s="55" t="str">
        <f>'statement of marks'!D64</f>
        <v/>
      </c>
      <c r="C64" s="55">
        <f>'statement of marks'!E64</f>
        <v>11156</v>
      </c>
      <c r="D64" s="128" t="str">
        <f>'statement of marks'!F64</f>
        <v/>
      </c>
      <c r="E64" s="77" t="str">
        <f>'statement of marks'!G64</f>
        <v>A 056</v>
      </c>
      <c r="F64" s="77" t="str">
        <f>'statement of marks'!H64</f>
        <v>B 056</v>
      </c>
      <c r="G64" s="77" t="str">
        <f>'statement of marks'!I64</f>
        <v>C 056</v>
      </c>
      <c r="H64" s="55" t="str">
        <f>'statement of marks'!IP64</f>
        <v>SUPPL.</v>
      </c>
      <c r="I64" s="55" t="str">
        <f>'statement of marks'!IS64</f>
        <v/>
      </c>
      <c r="J64" s="84">
        <f>'statement of marks'!IR64</f>
        <v>89.8</v>
      </c>
      <c r="K64" s="84" t="str">
        <f>'statement of marks'!GV64</f>
        <v>D</v>
      </c>
      <c r="L64" s="84" t="str">
        <f>'statement of marks'!GY64</f>
        <v>D</v>
      </c>
      <c r="M64" s="84" t="str">
        <f>'statement of marks'!HB64</f>
        <v>D</v>
      </c>
      <c r="N64" s="84" t="str">
        <f>'statement of marks'!HM64</f>
        <v>D</v>
      </c>
      <c r="O64" s="84" t="str">
        <f>'statement of marks'!HX64</f>
        <v>S</v>
      </c>
      <c r="P64" s="84" t="str">
        <f>'statement of marks'!II64</f>
        <v>A</v>
      </c>
      <c r="Q64" s="84" t="str">
        <f>'statement of marks'!IJ64</f>
        <v>A</v>
      </c>
      <c r="R64" s="84" t="str">
        <f>CONCATENATE('statement of marks'!IL64,'statement of marks'!IN64)</f>
        <v xml:space="preserve">    MATHEMATICS        </v>
      </c>
      <c r="S64" s="74">
        <f t="shared" si="1"/>
        <v>1</v>
      </c>
      <c r="T64" s="321"/>
      <c r="U64" s="322" t="str">
        <f t="shared" si="2"/>
        <v/>
      </c>
      <c r="V64" s="322" t="str">
        <f t="shared" si="3"/>
        <v/>
      </c>
      <c r="W64" s="321"/>
      <c r="X64" s="322" t="str">
        <f t="shared" si="4"/>
        <v/>
      </c>
      <c r="Y64" s="322" t="str">
        <f t="shared" si="5"/>
        <v/>
      </c>
      <c r="Z64" s="322" t="str">
        <f>IF(M64="REP",AA$6,IF(AND(OR(M64="S",M64="RE"),OR('statement of marks'!AZ63="",'statement of marks'!AZ63="ML")),Z$7,IF(OR(M64="S",M64="RE"),Z$6,"")))</f>
        <v/>
      </c>
      <c r="AA64" s="321"/>
      <c r="AB64" s="322" t="str">
        <f t="shared" si="6"/>
        <v/>
      </c>
      <c r="AC64" s="323" t="str">
        <f t="shared" si="7"/>
        <v/>
      </c>
      <c r="AD64" s="322" t="str">
        <f>IF(N64="REP",AE$6,IF(AND(OR(N64="S",N64="RE"),OR('statement of marks'!BZ63="",'statement of marks'!BZ63="ML")),AD$7,IF(OR(N64="S",N64="RE"),AD$6,"")))</f>
        <v/>
      </c>
      <c r="AE64" s="321"/>
      <c r="AF64" s="322" t="str">
        <f t="shared" si="8"/>
        <v/>
      </c>
      <c r="AG64" s="323" t="str">
        <f t="shared" si="9"/>
        <v/>
      </c>
      <c r="AH64" s="322">
        <f>IF(O64="REP",AI$6,IF(AND(OR(O64="S",O64="RE"),OR('statement of marks'!CY63="",'statement of marks'!CY63="ML")),AH$7,IF(OR(O64="S",O64="RE"),AH$6,"")))</f>
        <v>100</v>
      </c>
      <c r="AI64" s="321"/>
      <c r="AJ64" s="322" t="str">
        <f t="shared" si="10"/>
        <v/>
      </c>
      <c r="AK64" s="323" t="str">
        <f t="shared" si="11"/>
        <v/>
      </c>
      <c r="AL64" s="321"/>
      <c r="AM64" s="322" t="str">
        <f t="shared" si="12"/>
        <v/>
      </c>
      <c r="AN64" s="321"/>
      <c r="AO64" s="74" t="str">
        <f t="shared" si="13"/>
        <v/>
      </c>
      <c r="AP64" s="55">
        <f t="shared" si="14"/>
        <v>0</v>
      </c>
      <c r="AQ64" s="55">
        <f t="shared" si="15"/>
        <v>0</v>
      </c>
      <c r="AR64" s="55" t="str">
        <f t="shared" si="16"/>
        <v/>
      </c>
      <c r="AS64" s="84" t="str">
        <f>IF(AR64="PASS",'statement of marks'!IX64,"")</f>
        <v/>
      </c>
      <c r="AT64" s="84" t="str">
        <f>IF(AR64="PASS",'statement of marks'!IY64,"")</f>
        <v/>
      </c>
      <c r="AU64" s="92" t="str">
        <f>IF('statement of marks'!GT64="","",'statement of marks'!GT64)</f>
        <v/>
      </c>
    </row>
    <row r="65" spans="1:47" ht="17.25" customHeight="1">
      <c r="A65" s="89" t="str">
        <f>'statement of marks'!A65</f>
        <v/>
      </c>
      <c r="B65" s="55" t="str">
        <f>'statement of marks'!D65</f>
        <v/>
      </c>
      <c r="C65" s="55">
        <f>'statement of marks'!E65</f>
        <v>11157</v>
      </c>
      <c r="D65" s="128" t="str">
        <f>'statement of marks'!F65</f>
        <v/>
      </c>
      <c r="E65" s="77" t="str">
        <f>'statement of marks'!G65</f>
        <v>A 057</v>
      </c>
      <c r="F65" s="77" t="str">
        <f>'statement of marks'!H65</f>
        <v>B 057</v>
      </c>
      <c r="G65" s="77" t="str">
        <f>'statement of marks'!I65</f>
        <v>C 057</v>
      </c>
      <c r="H65" s="55" t="str">
        <f>'statement of marks'!IP65</f>
        <v>SUPPL.</v>
      </c>
      <c r="I65" s="55" t="str">
        <f>'statement of marks'!IS65</f>
        <v/>
      </c>
      <c r="J65" s="84">
        <f>'statement of marks'!IR65</f>
        <v>89.8</v>
      </c>
      <c r="K65" s="84" t="str">
        <f>'statement of marks'!GV65</f>
        <v>D</v>
      </c>
      <c r="L65" s="84" t="str">
        <f>'statement of marks'!GY65</f>
        <v>D</v>
      </c>
      <c r="M65" s="84" t="str">
        <f>'statement of marks'!HB65</f>
        <v>D</v>
      </c>
      <c r="N65" s="84" t="str">
        <f>'statement of marks'!HM65</f>
        <v>D</v>
      </c>
      <c r="O65" s="84" t="str">
        <f>'statement of marks'!HX65</f>
        <v>S</v>
      </c>
      <c r="P65" s="84" t="str">
        <f>'statement of marks'!II65</f>
        <v>A</v>
      </c>
      <c r="Q65" s="84" t="str">
        <f>'statement of marks'!IJ65</f>
        <v>A</v>
      </c>
      <c r="R65" s="84" t="str">
        <f>CONCATENATE('statement of marks'!IL65,'statement of marks'!IN65)</f>
        <v xml:space="preserve">    MATHEMATICS        </v>
      </c>
      <c r="S65" s="74">
        <f t="shared" si="1"/>
        <v>1</v>
      </c>
      <c r="T65" s="321"/>
      <c r="U65" s="322" t="str">
        <f t="shared" si="2"/>
        <v/>
      </c>
      <c r="V65" s="322" t="str">
        <f t="shared" si="3"/>
        <v/>
      </c>
      <c r="W65" s="321"/>
      <c r="X65" s="322" t="str">
        <f t="shared" si="4"/>
        <v/>
      </c>
      <c r="Y65" s="322" t="str">
        <f t="shared" si="5"/>
        <v/>
      </c>
      <c r="Z65" s="322" t="str">
        <f>IF(M65="REP",AA$6,IF(AND(OR(M65="S",M65="RE"),OR('statement of marks'!AZ64="",'statement of marks'!AZ64="ML")),Z$7,IF(OR(M65="S",M65="RE"),Z$6,"")))</f>
        <v/>
      </c>
      <c r="AA65" s="321"/>
      <c r="AB65" s="322" t="str">
        <f t="shared" si="6"/>
        <v/>
      </c>
      <c r="AC65" s="323" t="str">
        <f t="shared" si="7"/>
        <v/>
      </c>
      <c r="AD65" s="322" t="str">
        <f>IF(N65="REP",AE$6,IF(AND(OR(N65="S",N65="RE"),OR('statement of marks'!BZ64="",'statement of marks'!BZ64="ML")),AD$7,IF(OR(N65="S",N65="RE"),AD$6,"")))</f>
        <v/>
      </c>
      <c r="AE65" s="321"/>
      <c r="AF65" s="322" t="str">
        <f t="shared" si="8"/>
        <v/>
      </c>
      <c r="AG65" s="323" t="str">
        <f t="shared" si="9"/>
        <v/>
      </c>
      <c r="AH65" s="322">
        <f>IF(O65="REP",AI$6,IF(AND(OR(O65="S",O65="RE"),OR('statement of marks'!CY64="",'statement of marks'!CY64="ML")),AH$7,IF(OR(O65="S",O65="RE"),AH$6,"")))</f>
        <v>100</v>
      </c>
      <c r="AI65" s="321"/>
      <c r="AJ65" s="322" t="str">
        <f t="shared" si="10"/>
        <v/>
      </c>
      <c r="AK65" s="323" t="str">
        <f t="shared" si="11"/>
        <v/>
      </c>
      <c r="AL65" s="321"/>
      <c r="AM65" s="322" t="str">
        <f t="shared" si="12"/>
        <v/>
      </c>
      <c r="AN65" s="321"/>
      <c r="AO65" s="74" t="str">
        <f t="shared" si="13"/>
        <v/>
      </c>
      <c r="AP65" s="55">
        <f t="shared" si="14"/>
        <v>0</v>
      </c>
      <c r="AQ65" s="55">
        <f t="shared" si="15"/>
        <v>0</v>
      </c>
      <c r="AR65" s="55" t="str">
        <f t="shared" si="16"/>
        <v/>
      </c>
      <c r="AS65" s="84" t="str">
        <f>IF(AR65="PASS",'statement of marks'!IX65,"")</f>
        <v/>
      </c>
      <c r="AT65" s="84" t="str">
        <f>IF(AR65="PASS",'statement of marks'!IY65,"")</f>
        <v/>
      </c>
      <c r="AU65" s="92" t="str">
        <f>IF('statement of marks'!GT65="","",'statement of marks'!GT65)</f>
        <v/>
      </c>
    </row>
    <row r="66" spans="1:47" ht="17.25" customHeight="1">
      <c r="A66" s="89" t="str">
        <f>'statement of marks'!A66</f>
        <v/>
      </c>
      <c r="B66" s="55" t="str">
        <f>'statement of marks'!D66</f>
        <v/>
      </c>
      <c r="C66" s="55">
        <f>'statement of marks'!E66</f>
        <v>11158</v>
      </c>
      <c r="D66" s="128" t="str">
        <f>'statement of marks'!F66</f>
        <v/>
      </c>
      <c r="E66" s="77" t="str">
        <f>'statement of marks'!G66</f>
        <v>A 058</v>
      </c>
      <c r="F66" s="77" t="str">
        <f>'statement of marks'!H66</f>
        <v>B 058</v>
      </c>
      <c r="G66" s="77" t="str">
        <f>'statement of marks'!I66</f>
        <v>C 058</v>
      </c>
      <c r="H66" s="55" t="str">
        <f>'statement of marks'!IP66</f>
        <v>SUPPL.</v>
      </c>
      <c r="I66" s="55" t="str">
        <f>'statement of marks'!IS66</f>
        <v/>
      </c>
      <c r="J66" s="84">
        <f>'statement of marks'!IR66</f>
        <v>89.8</v>
      </c>
      <c r="K66" s="84" t="str">
        <f>'statement of marks'!GV66</f>
        <v>D</v>
      </c>
      <c r="L66" s="84" t="str">
        <f>'statement of marks'!GY66</f>
        <v>D</v>
      </c>
      <c r="M66" s="84" t="str">
        <f>'statement of marks'!HB66</f>
        <v>D</v>
      </c>
      <c r="N66" s="84" t="str">
        <f>'statement of marks'!HM66</f>
        <v>D</v>
      </c>
      <c r="O66" s="84" t="str">
        <f>'statement of marks'!HX66</f>
        <v>S</v>
      </c>
      <c r="P66" s="84" t="str">
        <f>'statement of marks'!II66</f>
        <v>A</v>
      </c>
      <c r="Q66" s="84" t="str">
        <f>'statement of marks'!IJ66</f>
        <v>A</v>
      </c>
      <c r="R66" s="84" t="str">
        <f>CONCATENATE('statement of marks'!IL66,'statement of marks'!IN66)</f>
        <v xml:space="preserve">    MATHEMATICS        </v>
      </c>
      <c r="S66" s="74">
        <f t="shared" si="1"/>
        <v>1</v>
      </c>
      <c r="T66" s="321"/>
      <c r="U66" s="322" t="str">
        <f t="shared" si="2"/>
        <v/>
      </c>
      <c r="V66" s="322" t="str">
        <f t="shared" si="3"/>
        <v/>
      </c>
      <c r="W66" s="321"/>
      <c r="X66" s="322" t="str">
        <f t="shared" si="4"/>
        <v/>
      </c>
      <c r="Y66" s="322" t="str">
        <f t="shared" si="5"/>
        <v/>
      </c>
      <c r="Z66" s="322" t="str">
        <f>IF(M66="REP",AA$6,IF(AND(OR(M66="S",M66="RE"),OR('statement of marks'!AZ65="",'statement of marks'!AZ65="ML")),Z$7,IF(OR(M66="S",M66="RE"),Z$6,"")))</f>
        <v/>
      </c>
      <c r="AA66" s="321"/>
      <c r="AB66" s="322" t="str">
        <f t="shared" si="6"/>
        <v/>
      </c>
      <c r="AC66" s="323" t="str">
        <f t="shared" si="7"/>
        <v/>
      </c>
      <c r="AD66" s="322" t="str">
        <f>IF(N66="REP",AE$6,IF(AND(OR(N66="S",N66="RE"),OR('statement of marks'!BZ65="",'statement of marks'!BZ65="ML")),AD$7,IF(OR(N66="S",N66="RE"),AD$6,"")))</f>
        <v/>
      </c>
      <c r="AE66" s="321"/>
      <c r="AF66" s="322" t="str">
        <f t="shared" si="8"/>
        <v/>
      </c>
      <c r="AG66" s="323" t="str">
        <f t="shared" si="9"/>
        <v/>
      </c>
      <c r="AH66" s="322">
        <f>IF(O66="REP",AI$6,IF(AND(OR(O66="S",O66="RE"),OR('statement of marks'!CY65="",'statement of marks'!CY65="ML")),AH$7,IF(OR(O66="S",O66="RE"),AH$6,"")))</f>
        <v>100</v>
      </c>
      <c r="AI66" s="321"/>
      <c r="AJ66" s="322" t="str">
        <f t="shared" si="10"/>
        <v/>
      </c>
      <c r="AK66" s="323" t="str">
        <f t="shared" si="11"/>
        <v/>
      </c>
      <c r="AL66" s="321"/>
      <c r="AM66" s="322" t="str">
        <f t="shared" si="12"/>
        <v/>
      </c>
      <c r="AN66" s="321"/>
      <c r="AO66" s="74" t="str">
        <f t="shared" si="13"/>
        <v/>
      </c>
      <c r="AP66" s="55">
        <f t="shared" si="14"/>
        <v>0</v>
      </c>
      <c r="AQ66" s="55">
        <f t="shared" si="15"/>
        <v>0</v>
      </c>
      <c r="AR66" s="55" t="str">
        <f t="shared" si="16"/>
        <v/>
      </c>
      <c r="AS66" s="84" t="str">
        <f>IF(AR66="PASS",'statement of marks'!IX66,"")</f>
        <v/>
      </c>
      <c r="AT66" s="84" t="str">
        <f>IF(AR66="PASS",'statement of marks'!IY66,"")</f>
        <v/>
      </c>
      <c r="AU66" s="92" t="str">
        <f>IF('statement of marks'!GT66="","",'statement of marks'!GT66)</f>
        <v/>
      </c>
    </row>
    <row r="67" spans="1:47" ht="17.25" customHeight="1">
      <c r="A67" s="89" t="str">
        <f>'statement of marks'!A67</f>
        <v/>
      </c>
      <c r="B67" s="55" t="str">
        <f>'statement of marks'!D67</f>
        <v/>
      </c>
      <c r="C67" s="55">
        <f>'statement of marks'!E67</f>
        <v>11159</v>
      </c>
      <c r="D67" s="128" t="str">
        <f>'statement of marks'!F67</f>
        <v/>
      </c>
      <c r="E67" s="77" t="str">
        <f>'statement of marks'!G67</f>
        <v>A 059</v>
      </c>
      <c r="F67" s="77" t="str">
        <f>'statement of marks'!H67</f>
        <v>B 059</v>
      </c>
      <c r="G67" s="77" t="str">
        <f>'statement of marks'!I67</f>
        <v>C 059</v>
      </c>
      <c r="H67" s="55" t="str">
        <f>'statement of marks'!IP67</f>
        <v>SUPPL.</v>
      </c>
      <c r="I67" s="55" t="str">
        <f>'statement of marks'!IS67</f>
        <v/>
      </c>
      <c r="J67" s="84">
        <f>'statement of marks'!IR67</f>
        <v>89.8</v>
      </c>
      <c r="K67" s="84" t="str">
        <f>'statement of marks'!GV67</f>
        <v>D</v>
      </c>
      <c r="L67" s="84" t="str">
        <f>'statement of marks'!GY67</f>
        <v>D</v>
      </c>
      <c r="M67" s="84" t="str">
        <f>'statement of marks'!HB67</f>
        <v>D</v>
      </c>
      <c r="N67" s="84" t="str">
        <f>'statement of marks'!HM67</f>
        <v>D</v>
      </c>
      <c r="O67" s="84" t="str">
        <f>'statement of marks'!HX67</f>
        <v>S</v>
      </c>
      <c r="P67" s="84" t="str">
        <f>'statement of marks'!II67</f>
        <v>A</v>
      </c>
      <c r="Q67" s="84" t="str">
        <f>'statement of marks'!IJ67</f>
        <v>A</v>
      </c>
      <c r="R67" s="84" t="str">
        <f>CONCATENATE('statement of marks'!IL67,'statement of marks'!IN67)</f>
        <v xml:space="preserve">    MATHEMATICS        </v>
      </c>
      <c r="S67" s="74">
        <f t="shared" si="1"/>
        <v>1</v>
      </c>
      <c r="T67" s="321"/>
      <c r="U67" s="322" t="str">
        <f t="shared" si="2"/>
        <v/>
      </c>
      <c r="V67" s="322" t="str">
        <f t="shared" si="3"/>
        <v/>
      </c>
      <c r="W67" s="321"/>
      <c r="X67" s="322" t="str">
        <f t="shared" si="4"/>
        <v/>
      </c>
      <c r="Y67" s="322" t="str">
        <f t="shared" si="5"/>
        <v/>
      </c>
      <c r="Z67" s="322" t="str">
        <f>IF(M67="REP",AA$6,IF(AND(OR(M67="S",M67="RE"),OR('statement of marks'!AZ66="",'statement of marks'!AZ66="ML")),Z$7,IF(OR(M67="S",M67="RE"),Z$6,"")))</f>
        <v/>
      </c>
      <c r="AA67" s="321"/>
      <c r="AB67" s="322" t="str">
        <f t="shared" si="6"/>
        <v/>
      </c>
      <c r="AC67" s="323" t="str">
        <f t="shared" si="7"/>
        <v/>
      </c>
      <c r="AD67" s="322" t="str">
        <f>IF(N67="REP",AE$6,IF(AND(OR(N67="S",N67="RE"),OR('statement of marks'!BZ66="",'statement of marks'!BZ66="ML")),AD$7,IF(OR(N67="S",N67="RE"),AD$6,"")))</f>
        <v/>
      </c>
      <c r="AE67" s="321"/>
      <c r="AF67" s="322" t="str">
        <f t="shared" si="8"/>
        <v/>
      </c>
      <c r="AG67" s="323" t="str">
        <f t="shared" si="9"/>
        <v/>
      </c>
      <c r="AH67" s="322">
        <f>IF(O67="REP",AI$6,IF(AND(OR(O67="S",O67="RE"),OR('statement of marks'!CY66="",'statement of marks'!CY66="ML")),AH$7,IF(OR(O67="S",O67="RE"),AH$6,"")))</f>
        <v>100</v>
      </c>
      <c r="AI67" s="321"/>
      <c r="AJ67" s="322" t="str">
        <f t="shared" si="10"/>
        <v/>
      </c>
      <c r="AK67" s="323" t="str">
        <f t="shared" si="11"/>
        <v/>
      </c>
      <c r="AL67" s="321"/>
      <c r="AM67" s="322" t="str">
        <f t="shared" si="12"/>
        <v/>
      </c>
      <c r="AN67" s="321"/>
      <c r="AO67" s="74" t="str">
        <f t="shared" si="13"/>
        <v/>
      </c>
      <c r="AP67" s="55">
        <f t="shared" si="14"/>
        <v>0</v>
      </c>
      <c r="AQ67" s="55">
        <f t="shared" si="15"/>
        <v>0</v>
      </c>
      <c r="AR67" s="55" t="str">
        <f t="shared" si="16"/>
        <v/>
      </c>
      <c r="AS67" s="84" t="str">
        <f>IF(AR67="PASS",'statement of marks'!IX67,"")</f>
        <v/>
      </c>
      <c r="AT67" s="84" t="str">
        <f>IF(AR67="PASS",'statement of marks'!IY67,"")</f>
        <v/>
      </c>
      <c r="AU67" s="92" t="str">
        <f>IF('statement of marks'!GT67="","",'statement of marks'!GT67)</f>
        <v/>
      </c>
    </row>
    <row r="68" spans="1:47" ht="17.25" customHeight="1">
      <c r="A68" s="89" t="str">
        <f>'statement of marks'!A68</f>
        <v/>
      </c>
      <c r="B68" s="55" t="str">
        <f>'statement of marks'!D68</f>
        <v/>
      </c>
      <c r="C68" s="55">
        <f>'statement of marks'!E68</f>
        <v>11160</v>
      </c>
      <c r="D68" s="128" t="str">
        <f>'statement of marks'!F68</f>
        <v/>
      </c>
      <c r="E68" s="77" t="str">
        <f>'statement of marks'!G68</f>
        <v>A 060</v>
      </c>
      <c r="F68" s="77" t="str">
        <f>'statement of marks'!H68</f>
        <v>B 060</v>
      </c>
      <c r="G68" s="77" t="str">
        <f>'statement of marks'!I68</f>
        <v>C 060</v>
      </c>
      <c r="H68" s="55" t="str">
        <f>'statement of marks'!IP68</f>
        <v>SUPPL.</v>
      </c>
      <c r="I68" s="55" t="str">
        <f>'statement of marks'!IS68</f>
        <v/>
      </c>
      <c r="J68" s="84">
        <f>'statement of marks'!IR68</f>
        <v>89.8</v>
      </c>
      <c r="K68" s="84" t="str">
        <f>'statement of marks'!GV68</f>
        <v>D</v>
      </c>
      <c r="L68" s="84" t="str">
        <f>'statement of marks'!GY68</f>
        <v>D</v>
      </c>
      <c r="M68" s="84" t="str">
        <f>'statement of marks'!HB68</f>
        <v>D</v>
      </c>
      <c r="N68" s="84" t="str">
        <f>'statement of marks'!HM68</f>
        <v>D</v>
      </c>
      <c r="O68" s="84" t="str">
        <f>'statement of marks'!HX68</f>
        <v>S</v>
      </c>
      <c r="P68" s="84" t="str">
        <f>'statement of marks'!II68</f>
        <v>A</v>
      </c>
      <c r="Q68" s="84" t="str">
        <f>'statement of marks'!IJ68</f>
        <v>A</v>
      </c>
      <c r="R68" s="84" t="str">
        <f>CONCATENATE('statement of marks'!IL68,'statement of marks'!IN68)</f>
        <v xml:space="preserve">    MATHEMATICS        </v>
      </c>
      <c r="S68" s="74">
        <f t="shared" si="1"/>
        <v>1</v>
      </c>
      <c r="T68" s="321"/>
      <c r="U68" s="322" t="str">
        <f t="shared" si="2"/>
        <v/>
      </c>
      <c r="V68" s="322" t="str">
        <f t="shared" si="3"/>
        <v/>
      </c>
      <c r="W68" s="321"/>
      <c r="X68" s="322" t="str">
        <f t="shared" si="4"/>
        <v/>
      </c>
      <c r="Y68" s="322" t="str">
        <f t="shared" si="5"/>
        <v/>
      </c>
      <c r="Z68" s="322" t="str">
        <f>IF(M68="REP",AA$6,IF(AND(OR(M68="S",M68="RE"),OR('statement of marks'!AZ67="",'statement of marks'!AZ67="ML")),Z$7,IF(OR(M68="S",M68="RE"),Z$6,"")))</f>
        <v/>
      </c>
      <c r="AA68" s="321"/>
      <c r="AB68" s="322" t="str">
        <f t="shared" si="6"/>
        <v/>
      </c>
      <c r="AC68" s="323" t="str">
        <f t="shared" si="7"/>
        <v/>
      </c>
      <c r="AD68" s="322" t="str">
        <f>IF(N68="REP",AE$6,IF(AND(OR(N68="S",N68="RE"),OR('statement of marks'!BZ67="",'statement of marks'!BZ67="ML")),AD$7,IF(OR(N68="S",N68="RE"),AD$6,"")))</f>
        <v/>
      </c>
      <c r="AE68" s="321"/>
      <c r="AF68" s="322" t="str">
        <f t="shared" si="8"/>
        <v/>
      </c>
      <c r="AG68" s="323" t="str">
        <f t="shared" si="9"/>
        <v/>
      </c>
      <c r="AH68" s="322">
        <f>IF(O68="REP",AI$6,IF(AND(OR(O68="S",O68="RE"),OR('statement of marks'!CY67="",'statement of marks'!CY67="ML")),AH$7,IF(OR(O68="S",O68="RE"),AH$6,"")))</f>
        <v>100</v>
      </c>
      <c r="AI68" s="321"/>
      <c r="AJ68" s="322" t="str">
        <f t="shared" si="10"/>
        <v/>
      </c>
      <c r="AK68" s="323" t="str">
        <f t="shared" si="11"/>
        <v/>
      </c>
      <c r="AL68" s="321"/>
      <c r="AM68" s="322" t="str">
        <f t="shared" si="12"/>
        <v/>
      </c>
      <c r="AN68" s="321"/>
      <c r="AO68" s="74" t="str">
        <f t="shared" si="13"/>
        <v/>
      </c>
      <c r="AP68" s="55">
        <f t="shared" si="14"/>
        <v>0</v>
      </c>
      <c r="AQ68" s="55">
        <f t="shared" si="15"/>
        <v>0</v>
      </c>
      <c r="AR68" s="55" t="str">
        <f t="shared" si="16"/>
        <v/>
      </c>
      <c r="AS68" s="84" t="str">
        <f>IF(AR68="PASS",'statement of marks'!IX68,"")</f>
        <v/>
      </c>
      <c r="AT68" s="84" t="str">
        <f>IF(AR68="PASS",'statement of marks'!IY68,"")</f>
        <v/>
      </c>
      <c r="AU68" s="92" t="str">
        <f>IF('statement of marks'!GT68="","",'statement of marks'!GT68)</f>
        <v/>
      </c>
    </row>
    <row r="69" spans="1:47" ht="17.25" customHeight="1">
      <c r="A69" s="89" t="str">
        <f>'statement of marks'!A69</f>
        <v/>
      </c>
      <c r="B69" s="55" t="str">
        <f>'statement of marks'!D69</f>
        <v/>
      </c>
      <c r="C69" s="55">
        <f>'statement of marks'!E69</f>
        <v>11161</v>
      </c>
      <c r="D69" s="128" t="str">
        <f>'statement of marks'!F69</f>
        <v/>
      </c>
      <c r="E69" s="77" t="str">
        <f>'statement of marks'!G69</f>
        <v>A 061</v>
      </c>
      <c r="F69" s="77" t="str">
        <f>'statement of marks'!H69</f>
        <v>B 061</v>
      </c>
      <c r="G69" s="77" t="str">
        <f>'statement of marks'!I69</f>
        <v>C 061</v>
      </c>
      <c r="H69" s="55" t="str">
        <f>'statement of marks'!IP69</f>
        <v>SUPPL.</v>
      </c>
      <c r="I69" s="55" t="str">
        <f>'statement of marks'!IS69</f>
        <v/>
      </c>
      <c r="J69" s="84">
        <f>'statement of marks'!IR69</f>
        <v>89.8</v>
      </c>
      <c r="K69" s="84" t="str">
        <f>'statement of marks'!GV69</f>
        <v>D</v>
      </c>
      <c r="L69" s="84" t="str">
        <f>'statement of marks'!GY69</f>
        <v>D</v>
      </c>
      <c r="M69" s="84" t="str">
        <f>'statement of marks'!HB69</f>
        <v>D</v>
      </c>
      <c r="N69" s="84" t="str">
        <f>'statement of marks'!HM69</f>
        <v>D</v>
      </c>
      <c r="O69" s="84" t="str">
        <f>'statement of marks'!HX69</f>
        <v>S</v>
      </c>
      <c r="P69" s="84" t="str">
        <f>'statement of marks'!II69</f>
        <v>A</v>
      </c>
      <c r="Q69" s="84" t="str">
        <f>'statement of marks'!IJ69</f>
        <v>A</v>
      </c>
      <c r="R69" s="84" t="str">
        <f>CONCATENATE('statement of marks'!IL69,'statement of marks'!IN69)</f>
        <v xml:space="preserve">    MATHEMATICS        </v>
      </c>
      <c r="S69" s="74">
        <f t="shared" si="1"/>
        <v>1</v>
      </c>
      <c r="T69" s="321"/>
      <c r="U69" s="322" t="str">
        <f t="shared" si="2"/>
        <v/>
      </c>
      <c r="V69" s="322" t="str">
        <f t="shared" si="3"/>
        <v/>
      </c>
      <c r="W69" s="321"/>
      <c r="X69" s="322" t="str">
        <f t="shared" si="4"/>
        <v/>
      </c>
      <c r="Y69" s="322" t="str">
        <f t="shared" si="5"/>
        <v/>
      </c>
      <c r="Z69" s="322" t="str">
        <f>IF(M69="REP",AA$6,IF(AND(OR(M69="S",M69="RE"),OR('statement of marks'!AZ68="",'statement of marks'!AZ68="ML")),Z$7,IF(OR(M69="S",M69="RE"),Z$6,"")))</f>
        <v/>
      </c>
      <c r="AA69" s="321"/>
      <c r="AB69" s="322" t="str">
        <f t="shared" si="6"/>
        <v/>
      </c>
      <c r="AC69" s="323" t="str">
        <f t="shared" si="7"/>
        <v/>
      </c>
      <c r="AD69" s="322" t="str">
        <f>IF(N69="REP",AE$6,IF(AND(OR(N69="S",N69="RE"),OR('statement of marks'!BZ68="",'statement of marks'!BZ68="ML")),AD$7,IF(OR(N69="S",N69="RE"),AD$6,"")))</f>
        <v/>
      </c>
      <c r="AE69" s="321"/>
      <c r="AF69" s="322" t="str">
        <f t="shared" si="8"/>
        <v/>
      </c>
      <c r="AG69" s="323" t="str">
        <f t="shared" si="9"/>
        <v/>
      </c>
      <c r="AH69" s="322">
        <f>IF(O69="REP",AI$6,IF(AND(OR(O69="S",O69="RE"),OR('statement of marks'!CY68="",'statement of marks'!CY68="ML")),AH$7,IF(OR(O69="S",O69="RE"),AH$6,"")))</f>
        <v>100</v>
      </c>
      <c r="AI69" s="321"/>
      <c r="AJ69" s="322" t="str">
        <f t="shared" si="10"/>
        <v/>
      </c>
      <c r="AK69" s="323" t="str">
        <f t="shared" si="11"/>
        <v/>
      </c>
      <c r="AL69" s="321"/>
      <c r="AM69" s="322" t="str">
        <f t="shared" si="12"/>
        <v/>
      </c>
      <c r="AN69" s="321"/>
      <c r="AO69" s="74" t="str">
        <f t="shared" si="13"/>
        <v/>
      </c>
      <c r="AP69" s="55">
        <f t="shared" si="14"/>
        <v>0</v>
      </c>
      <c r="AQ69" s="55">
        <f t="shared" si="15"/>
        <v>0</v>
      </c>
      <c r="AR69" s="55" t="str">
        <f t="shared" si="16"/>
        <v/>
      </c>
      <c r="AS69" s="84" t="str">
        <f>IF(AR69="PASS",'statement of marks'!IX69,"")</f>
        <v/>
      </c>
      <c r="AT69" s="84" t="str">
        <f>IF(AR69="PASS",'statement of marks'!IY69,"")</f>
        <v/>
      </c>
      <c r="AU69" s="92" t="str">
        <f>IF('statement of marks'!GT69="","",'statement of marks'!GT69)</f>
        <v/>
      </c>
    </row>
    <row r="70" spans="1:47" ht="17.25" customHeight="1">
      <c r="A70" s="89" t="str">
        <f>'statement of marks'!A70</f>
        <v/>
      </c>
      <c r="B70" s="55" t="str">
        <f>'statement of marks'!D70</f>
        <v/>
      </c>
      <c r="C70" s="55">
        <f>'statement of marks'!E70</f>
        <v>11162</v>
      </c>
      <c r="D70" s="128" t="str">
        <f>'statement of marks'!F70</f>
        <v/>
      </c>
      <c r="E70" s="77" t="str">
        <f>'statement of marks'!G70</f>
        <v>A 062</v>
      </c>
      <c r="F70" s="77" t="str">
        <f>'statement of marks'!H70</f>
        <v>B 062</v>
      </c>
      <c r="G70" s="77" t="str">
        <f>'statement of marks'!I70</f>
        <v>C 062</v>
      </c>
      <c r="H70" s="55" t="str">
        <f>'statement of marks'!IP70</f>
        <v>SUPPL.</v>
      </c>
      <c r="I70" s="55" t="str">
        <f>'statement of marks'!IS70</f>
        <v/>
      </c>
      <c r="J70" s="84">
        <f>'statement of marks'!IR70</f>
        <v>89.8</v>
      </c>
      <c r="K70" s="84" t="str">
        <f>'statement of marks'!GV70</f>
        <v>D</v>
      </c>
      <c r="L70" s="84" t="str">
        <f>'statement of marks'!GY70</f>
        <v>D</v>
      </c>
      <c r="M70" s="84" t="str">
        <f>'statement of marks'!HB70</f>
        <v>D</v>
      </c>
      <c r="N70" s="84" t="str">
        <f>'statement of marks'!HM70</f>
        <v>D</v>
      </c>
      <c r="O70" s="84" t="str">
        <f>'statement of marks'!HX70</f>
        <v>S</v>
      </c>
      <c r="P70" s="84" t="str">
        <f>'statement of marks'!II70</f>
        <v>A</v>
      </c>
      <c r="Q70" s="84" t="str">
        <f>'statement of marks'!IJ70</f>
        <v>A</v>
      </c>
      <c r="R70" s="84" t="str">
        <f>CONCATENATE('statement of marks'!IL70,'statement of marks'!IN70)</f>
        <v xml:space="preserve">    MATHEMATICS        </v>
      </c>
      <c r="S70" s="74">
        <f t="shared" si="1"/>
        <v>1</v>
      </c>
      <c r="T70" s="321"/>
      <c r="U70" s="322" t="str">
        <f t="shared" si="2"/>
        <v/>
      </c>
      <c r="V70" s="322" t="str">
        <f t="shared" si="3"/>
        <v/>
      </c>
      <c r="W70" s="321"/>
      <c r="X70" s="322" t="str">
        <f t="shared" si="4"/>
        <v/>
      </c>
      <c r="Y70" s="322" t="str">
        <f t="shared" si="5"/>
        <v/>
      </c>
      <c r="Z70" s="322" t="str">
        <f>IF(M70="REP",AA$6,IF(AND(OR(M70="S",M70="RE"),OR('statement of marks'!AZ69="",'statement of marks'!AZ69="ML")),Z$7,IF(OR(M70="S",M70="RE"),Z$6,"")))</f>
        <v/>
      </c>
      <c r="AA70" s="321"/>
      <c r="AB70" s="322" t="str">
        <f t="shared" si="6"/>
        <v/>
      </c>
      <c r="AC70" s="323" t="str">
        <f t="shared" si="7"/>
        <v/>
      </c>
      <c r="AD70" s="322" t="str">
        <f>IF(N70="REP",AE$6,IF(AND(OR(N70="S",N70="RE"),OR('statement of marks'!BZ69="",'statement of marks'!BZ69="ML")),AD$7,IF(OR(N70="S",N70="RE"),AD$6,"")))</f>
        <v/>
      </c>
      <c r="AE70" s="321"/>
      <c r="AF70" s="322" t="str">
        <f t="shared" si="8"/>
        <v/>
      </c>
      <c r="AG70" s="323" t="str">
        <f t="shared" si="9"/>
        <v/>
      </c>
      <c r="AH70" s="322">
        <f>IF(O70="REP",AI$6,IF(AND(OR(O70="S",O70="RE"),OR('statement of marks'!CY69="",'statement of marks'!CY69="ML")),AH$7,IF(OR(O70="S",O70="RE"),AH$6,"")))</f>
        <v>100</v>
      </c>
      <c r="AI70" s="321"/>
      <c r="AJ70" s="322" t="str">
        <f t="shared" si="10"/>
        <v/>
      </c>
      <c r="AK70" s="323" t="str">
        <f t="shared" si="11"/>
        <v/>
      </c>
      <c r="AL70" s="321"/>
      <c r="AM70" s="322" t="str">
        <f t="shared" si="12"/>
        <v/>
      </c>
      <c r="AN70" s="321"/>
      <c r="AO70" s="74" t="str">
        <f t="shared" si="13"/>
        <v/>
      </c>
      <c r="AP70" s="55">
        <f t="shared" si="14"/>
        <v>0</v>
      </c>
      <c r="AQ70" s="55">
        <f t="shared" si="15"/>
        <v>0</v>
      </c>
      <c r="AR70" s="55" t="str">
        <f t="shared" si="16"/>
        <v/>
      </c>
      <c r="AS70" s="84" t="str">
        <f>IF(AR70="PASS",'statement of marks'!IX70,"")</f>
        <v/>
      </c>
      <c r="AT70" s="84" t="str">
        <f>IF(AR70="PASS",'statement of marks'!IY70,"")</f>
        <v/>
      </c>
      <c r="AU70" s="92" t="str">
        <f>IF('statement of marks'!GT70="","",'statement of marks'!GT70)</f>
        <v/>
      </c>
    </row>
    <row r="71" spans="1:47" ht="17.25" customHeight="1">
      <c r="A71" s="89" t="str">
        <f>'statement of marks'!A71</f>
        <v/>
      </c>
      <c r="B71" s="55" t="str">
        <f>'statement of marks'!D71</f>
        <v/>
      </c>
      <c r="C71" s="55">
        <f>'statement of marks'!E71</f>
        <v>11163</v>
      </c>
      <c r="D71" s="128" t="str">
        <f>'statement of marks'!F71</f>
        <v/>
      </c>
      <c r="E71" s="77" t="str">
        <f>'statement of marks'!G71</f>
        <v>A 063</v>
      </c>
      <c r="F71" s="77" t="str">
        <f>'statement of marks'!H71</f>
        <v>B 063</v>
      </c>
      <c r="G71" s="77" t="str">
        <f>'statement of marks'!I71</f>
        <v>C 063</v>
      </c>
      <c r="H71" s="55" t="str">
        <f>'statement of marks'!IP71</f>
        <v>SUPPL.</v>
      </c>
      <c r="I71" s="55" t="str">
        <f>'statement of marks'!IS71</f>
        <v/>
      </c>
      <c r="J71" s="84">
        <f>'statement of marks'!IR71</f>
        <v>89.8</v>
      </c>
      <c r="K71" s="84" t="str">
        <f>'statement of marks'!GV71</f>
        <v>D</v>
      </c>
      <c r="L71" s="84" t="str">
        <f>'statement of marks'!GY71</f>
        <v>D</v>
      </c>
      <c r="M71" s="84" t="str">
        <f>'statement of marks'!HB71</f>
        <v>D</v>
      </c>
      <c r="N71" s="84" t="str">
        <f>'statement of marks'!HM71</f>
        <v>D</v>
      </c>
      <c r="O71" s="84" t="str">
        <f>'statement of marks'!HX71</f>
        <v>S</v>
      </c>
      <c r="P71" s="84" t="str">
        <f>'statement of marks'!II71</f>
        <v>A</v>
      </c>
      <c r="Q71" s="84" t="str">
        <f>'statement of marks'!IJ71</f>
        <v>A</v>
      </c>
      <c r="R71" s="84" t="str">
        <f>CONCATENATE('statement of marks'!IL71,'statement of marks'!IN71)</f>
        <v xml:space="preserve">    MATHEMATICS        </v>
      </c>
      <c r="S71" s="74">
        <f t="shared" si="1"/>
        <v>1</v>
      </c>
      <c r="T71" s="321"/>
      <c r="U71" s="322" t="str">
        <f t="shared" si="2"/>
        <v/>
      </c>
      <c r="V71" s="322" t="str">
        <f t="shared" si="3"/>
        <v/>
      </c>
      <c r="W71" s="321"/>
      <c r="X71" s="322" t="str">
        <f t="shared" si="4"/>
        <v/>
      </c>
      <c r="Y71" s="322" t="str">
        <f t="shared" si="5"/>
        <v/>
      </c>
      <c r="Z71" s="322" t="str">
        <f>IF(M71="REP",AA$6,IF(AND(OR(M71="S",M71="RE"),OR('statement of marks'!AZ70="",'statement of marks'!AZ70="ML")),Z$7,IF(OR(M71="S",M71="RE"),Z$6,"")))</f>
        <v/>
      </c>
      <c r="AA71" s="321"/>
      <c r="AB71" s="322" t="str">
        <f t="shared" si="6"/>
        <v/>
      </c>
      <c r="AC71" s="323" t="str">
        <f t="shared" si="7"/>
        <v/>
      </c>
      <c r="AD71" s="322" t="str">
        <f>IF(N71="REP",AE$6,IF(AND(OR(N71="S",N71="RE"),OR('statement of marks'!BZ70="",'statement of marks'!BZ70="ML")),AD$7,IF(OR(N71="S",N71="RE"),AD$6,"")))</f>
        <v/>
      </c>
      <c r="AE71" s="321"/>
      <c r="AF71" s="322" t="str">
        <f t="shared" si="8"/>
        <v/>
      </c>
      <c r="AG71" s="323" t="str">
        <f t="shared" si="9"/>
        <v/>
      </c>
      <c r="AH71" s="322">
        <f>IF(O71="REP",AI$6,IF(AND(OR(O71="S",O71="RE"),OR('statement of marks'!CY70="",'statement of marks'!CY70="ML")),AH$7,IF(OR(O71="S",O71="RE"),AH$6,"")))</f>
        <v>100</v>
      </c>
      <c r="AI71" s="321"/>
      <c r="AJ71" s="322" t="str">
        <f t="shared" si="10"/>
        <v/>
      </c>
      <c r="AK71" s="323" t="str">
        <f t="shared" si="11"/>
        <v/>
      </c>
      <c r="AL71" s="321"/>
      <c r="AM71" s="322" t="str">
        <f t="shared" si="12"/>
        <v/>
      </c>
      <c r="AN71" s="321"/>
      <c r="AO71" s="74" t="str">
        <f t="shared" si="13"/>
        <v/>
      </c>
      <c r="AP71" s="55">
        <f t="shared" si="14"/>
        <v>0</v>
      </c>
      <c r="AQ71" s="55">
        <f t="shared" si="15"/>
        <v>0</v>
      </c>
      <c r="AR71" s="55" t="str">
        <f t="shared" si="16"/>
        <v/>
      </c>
      <c r="AS71" s="84" t="str">
        <f>IF(AR71="PASS",'statement of marks'!IX71,"")</f>
        <v/>
      </c>
      <c r="AT71" s="84" t="str">
        <f>IF(AR71="PASS",'statement of marks'!IY71,"")</f>
        <v/>
      </c>
      <c r="AU71" s="92" t="str">
        <f>IF('statement of marks'!GT71="","",'statement of marks'!GT71)</f>
        <v/>
      </c>
    </row>
    <row r="72" spans="1:47" ht="17.25" customHeight="1">
      <c r="A72" s="89" t="str">
        <f>'statement of marks'!A72</f>
        <v/>
      </c>
      <c r="B72" s="55" t="str">
        <f>'statement of marks'!D72</f>
        <v/>
      </c>
      <c r="C72" s="55">
        <f>'statement of marks'!E72</f>
        <v>11164</v>
      </c>
      <c r="D72" s="128" t="str">
        <f>'statement of marks'!F72</f>
        <v/>
      </c>
      <c r="E72" s="77" t="str">
        <f>'statement of marks'!G72</f>
        <v>A 064</v>
      </c>
      <c r="F72" s="77" t="str">
        <f>'statement of marks'!H72</f>
        <v>B 064</v>
      </c>
      <c r="G72" s="77" t="str">
        <f>'statement of marks'!I72</f>
        <v>C 064</v>
      </c>
      <c r="H72" s="55" t="str">
        <f>'statement of marks'!IP72</f>
        <v>SUPPL.</v>
      </c>
      <c r="I72" s="55" t="str">
        <f>'statement of marks'!IS72</f>
        <v/>
      </c>
      <c r="J72" s="84">
        <f>'statement of marks'!IR72</f>
        <v>89.8</v>
      </c>
      <c r="K72" s="84" t="str">
        <f>'statement of marks'!GV72</f>
        <v>D</v>
      </c>
      <c r="L72" s="84" t="str">
        <f>'statement of marks'!GY72</f>
        <v>D</v>
      </c>
      <c r="M72" s="84" t="str">
        <f>'statement of marks'!HB72</f>
        <v>D</v>
      </c>
      <c r="N72" s="84" t="str">
        <f>'statement of marks'!HM72</f>
        <v>D</v>
      </c>
      <c r="O72" s="84" t="str">
        <f>'statement of marks'!HX72</f>
        <v>S</v>
      </c>
      <c r="P72" s="84" t="str">
        <f>'statement of marks'!II72</f>
        <v>A</v>
      </c>
      <c r="Q72" s="84" t="str">
        <f>'statement of marks'!IJ72</f>
        <v>A</v>
      </c>
      <c r="R72" s="84" t="str">
        <f>CONCATENATE('statement of marks'!IL72,'statement of marks'!IN72)</f>
        <v xml:space="preserve">    MATHEMATICS        </v>
      </c>
      <c r="S72" s="74">
        <f t="shared" si="1"/>
        <v>1</v>
      </c>
      <c r="T72" s="321"/>
      <c r="U72" s="322" t="str">
        <f t="shared" si="2"/>
        <v/>
      </c>
      <c r="V72" s="322" t="str">
        <f t="shared" si="3"/>
        <v/>
      </c>
      <c r="W72" s="321"/>
      <c r="X72" s="322" t="str">
        <f t="shared" si="4"/>
        <v/>
      </c>
      <c r="Y72" s="322" t="str">
        <f t="shared" si="5"/>
        <v/>
      </c>
      <c r="Z72" s="322" t="str">
        <f>IF(M72="REP",AA$6,IF(AND(OR(M72="S",M72="RE"),OR('statement of marks'!AZ71="",'statement of marks'!AZ71="ML")),Z$7,IF(OR(M72="S",M72="RE"),Z$6,"")))</f>
        <v/>
      </c>
      <c r="AA72" s="321"/>
      <c r="AB72" s="322" t="str">
        <f t="shared" si="6"/>
        <v/>
      </c>
      <c r="AC72" s="323" t="str">
        <f t="shared" si="7"/>
        <v/>
      </c>
      <c r="AD72" s="322" t="str">
        <f>IF(N72="REP",AE$6,IF(AND(OR(N72="S",N72="RE"),OR('statement of marks'!BZ71="",'statement of marks'!BZ71="ML")),AD$7,IF(OR(N72="S",N72="RE"),AD$6,"")))</f>
        <v/>
      </c>
      <c r="AE72" s="321"/>
      <c r="AF72" s="322" t="str">
        <f t="shared" si="8"/>
        <v/>
      </c>
      <c r="AG72" s="323" t="str">
        <f t="shared" si="9"/>
        <v/>
      </c>
      <c r="AH72" s="322">
        <f>IF(O72="REP",AI$6,IF(AND(OR(O72="S",O72="RE"),OR('statement of marks'!CY71="",'statement of marks'!CY71="ML")),AH$7,IF(OR(O72="S",O72="RE"),AH$6,"")))</f>
        <v>100</v>
      </c>
      <c r="AI72" s="321"/>
      <c r="AJ72" s="322" t="str">
        <f t="shared" si="10"/>
        <v/>
      </c>
      <c r="AK72" s="323" t="str">
        <f t="shared" si="11"/>
        <v/>
      </c>
      <c r="AL72" s="321"/>
      <c r="AM72" s="322" t="str">
        <f t="shared" si="12"/>
        <v/>
      </c>
      <c r="AN72" s="321"/>
      <c r="AO72" s="74" t="str">
        <f t="shared" si="13"/>
        <v/>
      </c>
      <c r="AP72" s="55">
        <f t="shared" si="14"/>
        <v>0</v>
      </c>
      <c r="AQ72" s="55">
        <f t="shared" si="15"/>
        <v>0</v>
      </c>
      <c r="AR72" s="55" t="str">
        <f t="shared" si="16"/>
        <v/>
      </c>
      <c r="AS72" s="84" t="str">
        <f>IF(AR72="PASS",'statement of marks'!IX72,"")</f>
        <v/>
      </c>
      <c r="AT72" s="84" t="str">
        <f>IF(AR72="PASS",'statement of marks'!IY72,"")</f>
        <v/>
      </c>
      <c r="AU72" s="92" t="str">
        <f>IF('statement of marks'!GT72="","",'statement of marks'!GT72)</f>
        <v/>
      </c>
    </row>
    <row r="73" spans="1:47" ht="17.25" customHeight="1">
      <c r="A73" s="89" t="str">
        <f>'statement of marks'!A73</f>
        <v/>
      </c>
      <c r="B73" s="55" t="str">
        <f>'statement of marks'!D73</f>
        <v/>
      </c>
      <c r="C73" s="55">
        <f>'statement of marks'!E73</f>
        <v>11165</v>
      </c>
      <c r="D73" s="128" t="str">
        <f>'statement of marks'!F73</f>
        <v/>
      </c>
      <c r="E73" s="77" t="str">
        <f>'statement of marks'!G73</f>
        <v>A 065</v>
      </c>
      <c r="F73" s="77" t="str">
        <f>'statement of marks'!H73</f>
        <v>B 065</v>
      </c>
      <c r="G73" s="77" t="str">
        <f>'statement of marks'!I73</f>
        <v>C 065</v>
      </c>
      <c r="H73" s="55" t="str">
        <f>'statement of marks'!IP73</f>
        <v>SUPPL.</v>
      </c>
      <c r="I73" s="55" t="str">
        <f>'statement of marks'!IS73</f>
        <v/>
      </c>
      <c r="J73" s="84">
        <f>'statement of marks'!IR73</f>
        <v>89.8</v>
      </c>
      <c r="K73" s="84" t="str">
        <f>'statement of marks'!GV73</f>
        <v>D</v>
      </c>
      <c r="L73" s="84" t="str">
        <f>'statement of marks'!GY73</f>
        <v>D</v>
      </c>
      <c r="M73" s="84" t="str">
        <f>'statement of marks'!HB73</f>
        <v>D</v>
      </c>
      <c r="N73" s="84" t="str">
        <f>'statement of marks'!HM73</f>
        <v>D</v>
      </c>
      <c r="O73" s="84" t="str">
        <f>'statement of marks'!HX73</f>
        <v>S</v>
      </c>
      <c r="P73" s="84" t="str">
        <f>'statement of marks'!II73</f>
        <v>A</v>
      </c>
      <c r="Q73" s="84" t="str">
        <f>'statement of marks'!IJ73</f>
        <v>A</v>
      </c>
      <c r="R73" s="84" t="str">
        <f>CONCATENATE('statement of marks'!IL73,'statement of marks'!IN73)</f>
        <v xml:space="preserve">    MATHEMATICS        </v>
      </c>
      <c r="S73" s="74">
        <f t="shared" si="1"/>
        <v>1</v>
      </c>
      <c r="T73" s="321"/>
      <c r="U73" s="322" t="str">
        <f t="shared" si="2"/>
        <v/>
      </c>
      <c r="V73" s="322" t="str">
        <f t="shared" si="3"/>
        <v/>
      </c>
      <c r="W73" s="321"/>
      <c r="X73" s="322" t="str">
        <f t="shared" si="4"/>
        <v/>
      </c>
      <c r="Y73" s="322" t="str">
        <f t="shared" si="5"/>
        <v/>
      </c>
      <c r="Z73" s="322" t="str">
        <f>IF(M73="REP",AA$6,IF(AND(OR(M73="S",M73="RE"),OR('statement of marks'!AZ72="",'statement of marks'!AZ72="ML")),Z$7,IF(OR(M73="S",M73="RE"),Z$6,"")))</f>
        <v/>
      </c>
      <c r="AA73" s="321"/>
      <c r="AB73" s="322" t="str">
        <f t="shared" si="6"/>
        <v/>
      </c>
      <c r="AC73" s="323" t="str">
        <f t="shared" si="7"/>
        <v/>
      </c>
      <c r="AD73" s="322" t="str">
        <f>IF(N73="REP",AE$6,IF(AND(OR(N73="S",N73="RE"),OR('statement of marks'!BZ72="",'statement of marks'!BZ72="ML")),AD$7,IF(OR(N73="S",N73="RE"),AD$6,"")))</f>
        <v/>
      </c>
      <c r="AE73" s="321"/>
      <c r="AF73" s="322" t="str">
        <f t="shared" si="8"/>
        <v/>
      </c>
      <c r="AG73" s="323" t="str">
        <f t="shared" si="9"/>
        <v/>
      </c>
      <c r="AH73" s="322">
        <f>IF(O73="REP",AI$6,IF(AND(OR(O73="S",O73="RE"),OR('statement of marks'!CY72="",'statement of marks'!CY72="ML")),AH$7,IF(OR(O73="S",O73="RE"),AH$6,"")))</f>
        <v>100</v>
      </c>
      <c r="AI73" s="321"/>
      <c r="AJ73" s="322" t="str">
        <f t="shared" si="10"/>
        <v/>
      </c>
      <c r="AK73" s="323" t="str">
        <f t="shared" si="11"/>
        <v/>
      </c>
      <c r="AL73" s="321"/>
      <c r="AM73" s="322" t="str">
        <f t="shared" si="12"/>
        <v/>
      </c>
      <c r="AN73" s="321"/>
      <c r="AO73" s="74" t="str">
        <f t="shared" si="13"/>
        <v/>
      </c>
      <c r="AP73" s="55">
        <f t="shared" si="14"/>
        <v>0</v>
      </c>
      <c r="AQ73" s="55">
        <f t="shared" si="15"/>
        <v>0</v>
      </c>
      <c r="AR73" s="55" t="str">
        <f t="shared" ref="AR73:AR104" si="17">IF(S73=0,"",IF(S73&gt;AP73,"",IF(S73&gt;AQ73,"FAIL","PASS")))</f>
        <v/>
      </c>
      <c r="AS73" s="84" t="str">
        <f>IF(AR73="PASS",'statement of marks'!IX73,"")</f>
        <v/>
      </c>
      <c r="AT73" s="84" t="str">
        <f>IF(AR73="PASS",'statement of marks'!IY73,"")</f>
        <v/>
      </c>
      <c r="AU73" s="92" t="str">
        <f>IF('statement of marks'!GT73="","",'statement of marks'!GT73)</f>
        <v/>
      </c>
    </row>
    <row r="74" spans="1:47" ht="17.25" customHeight="1">
      <c r="A74" s="89" t="str">
        <f>'statement of marks'!A74</f>
        <v/>
      </c>
      <c r="B74" s="55" t="str">
        <f>'statement of marks'!D74</f>
        <v/>
      </c>
      <c r="C74" s="55">
        <f>'statement of marks'!E74</f>
        <v>11166</v>
      </c>
      <c r="D74" s="128" t="str">
        <f>'statement of marks'!F74</f>
        <v/>
      </c>
      <c r="E74" s="77" t="str">
        <f>'statement of marks'!G74</f>
        <v>A 066</v>
      </c>
      <c r="F74" s="77" t="str">
        <f>'statement of marks'!H74</f>
        <v>B 066</v>
      </c>
      <c r="G74" s="77" t="str">
        <f>'statement of marks'!I74</f>
        <v>C 066</v>
      </c>
      <c r="H74" s="55" t="str">
        <f>'statement of marks'!IP74</f>
        <v>SUPPL.</v>
      </c>
      <c r="I74" s="55" t="str">
        <f>'statement of marks'!IS74</f>
        <v/>
      </c>
      <c r="J74" s="84">
        <f>'statement of marks'!IR74</f>
        <v>89.8</v>
      </c>
      <c r="K74" s="84" t="str">
        <f>'statement of marks'!GV74</f>
        <v>D</v>
      </c>
      <c r="L74" s="84" t="str">
        <f>'statement of marks'!GY74</f>
        <v>D</v>
      </c>
      <c r="M74" s="84" t="str">
        <f>'statement of marks'!HB74</f>
        <v>D</v>
      </c>
      <c r="N74" s="84" t="str">
        <f>'statement of marks'!HM74</f>
        <v>D</v>
      </c>
      <c r="O74" s="84" t="str">
        <f>'statement of marks'!HX74</f>
        <v>S</v>
      </c>
      <c r="P74" s="84" t="str">
        <f>'statement of marks'!II74</f>
        <v>A</v>
      </c>
      <c r="Q74" s="84" t="str">
        <f>'statement of marks'!IJ74</f>
        <v>A</v>
      </c>
      <c r="R74" s="84" t="str">
        <f>CONCATENATE('statement of marks'!IL74,'statement of marks'!IN74)</f>
        <v xml:space="preserve">    MATHEMATICS        </v>
      </c>
      <c r="S74" s="74">
        <f t="shared" ref="S74:S108" si="18">COUNTIF(K74:Q74,"S")+COUNTIF(K74:Q74,"RE")+COUNTIF(K74:Q74,"REP")</f>
        <v>1</v>
      </c>
      <c r="T74" s="321"/>
      <c r="U74" s="322" t="str">
        <f t="shared" ref="U74:U108" si="19">IF(T74="","",IF(OR(K74="S",K74="RE",K74="REP"),T74,""))</f>
        <v/>
      </c>
      <c r="V74" s="322" t="str">
        <f t="shared" ref="V74:V108" si="20">IF(T74="","",IF(OR(T74="AB",T74&lt;36),"F","P"))</f>
        <v/>
      </c>
      <c r="W74" s="321"/>
      <c r="X74" s="322" t="str">
        <f t="shared" ref="X74:X108" si="21">IF(W74="","",IF(OR(L74="S",L74="RE",L74="REP"),W74,""))</f>
        <v/>
      </c>
      <c r="Y74" s="322" t="str">
        <f t="shared" ref="Y74:Y108" si="22">IF(W74="","",IF(OR(W74="AB",W74&lt;36),"F","P"))</f>
        <v/>
      </c>
      <c r="Z74" s="322" t="str">
        <f>IF(M74="REP",AA$6,IF(AND(OR(M74="S",M74="RE"),OR('statement of marks'!AZ73="",'statement of marks'!AZ73="ML")),Z$7,IF(OR(M74="S",M74="RE"),Z$6,"")))</f>
        <v/>
      </c>
      <c r="AA74" s="321"/>
      <c r="AB74" s="322" t="str">
        <f t="shared" ref="AB74:AB108" si="23">IF(AA74="","",IF(OR(M74="S",M74="RE",M74="REP"),AA74,""))</f>
        <v/>
      </c>
      <c r="AC74" s="323" t="str">
        <f t="shared" ref="AC74:AC108" si="24">IF(AA74="","",IF(OR(AA74="AB",AA74&lt;36%*Z74),"F","P"))</f>
        <v/>
      </c>
      <c r="AD74" s="322" t="str">
        <f>IF(N74="REP",AE$6,IF(AND(OR(N74="S",N74="RE"),OR('statement of marks'!BZ73="",'statement of marks'!BZ73="ML")),AD$7,IF(OR(N74="S",N74="RE"),AD$6,"")))</f>
        <v/>
      </c>
      <c r="AE74" s="321"/>
      <c r="AF74" s="322" t="str">
        <f t="shared" ref="AF74:AF108" si="25">IF(AE74="","",IF(OR(N74="S",N74="RE",N74="REP"),AE74,""))</f>
        <v/>
      </c>
      <c r="AG74" s="323" t="str">
        <f t="shared" ref="AG74:AG108" si="26">IF(AE74="","",IF(OR(AE74="AB",AE74&lt;36%*AD74),"F","P"))</f>
        <v/>
      </c>
      <c r="AH74" s="322">
        <f>IF(O74="REP",AI$6,IF(AND(OR(O74="S",O74="RE"),OR('statement of marks'!CY73="",'statement of marks'!CY73="ML")),AH$7,IF(OR(O74="S",O74="RE"),AH$6,"")))</f>
        <v>100</v>
      </c>
      <c r="AI74" s="321"/>
      <c r="AJ74" s="322" t="str">
        <f t="shared" ref="AJ74:AJ108" si="27">IF(AI74="","",IF(OR(O74="S",O74="RE",O74="REP"),AI74,""))</f>
        <v/>
      </c>
      <c r="AK74" s="323" t="str">
        <f t="shared" ref="AK74:AK108" si="28">IF(AI74="","",IF(OR(AI74="AB",AI74&lt;36%*AH74),"F","P"))</f>
        <v/>
      </c>
      <c r="AL74" s="321"/>
      <c r="AM74" s="322" t="str">
        <f t="shared" ref="AM74:AM108" si="29">IF(AL74="","",IF(OR(AL74="AB",AL74&lt;36),"F","P"))</f>
        <v/>
      </c>
      <c r="AN74" s="321"/>
      <c r="AO74" s="74" t="str">
        <f t="shared" ref="AO74:AO108" si="30">IF(AN74="","",IF(OR(AN74="AB",AN74&lt;15),"F","P"))</f>
        <v/>
      </c>
      <c r="AP74" s="55">
        <f t="shared" si="14"/>
        <v>0</v>
      </c>
      <c r="AQ74" s="55">
        <f t="shared" si="15"/>
        <v>0</v>
      </c>
      <c r="AR74" s="55" t="str">
        <f t="shared" si="17"/>
        <v/>
      </c>
      <c r="AS74" s="84" t="str">
        <f>IF(AR74="PASS",'statement of marks'!IX74,"")</f>
        <v/>
      </c>
      <c r="AT74" s="84" t="str">
        <f>IF(AR74="PASS",'statement of marks'!IY74,"")</f>
        <v/>
      </c>
      <c r="AU74" s="92" t="str">
        <f>IF('statement of marks'!GT74="","",'statement of marks'!GT74)</f>
        <v/>
      </c>
    </row>
    <row r="75" spans="1:47" ht="17.25" customHeight="1">
      <c r="A75" s="89" t="str">
        <f>'statement of marks'!A75</f>
        <v/>
      </c>
      <c r="B75" s="55" t="str">
        <f>'statement of marks'!D75</f>
        <v/>
      </c>
      <c r="C75" s="55">
        <f>'statement of marks'!E75</f>
        <v>11167</v>
      </c>
      <c r="D75" s="128" t="str">
        <f>'statement of marks'!F75</f>
        <v/>
      </c>
      <c r="E75" s="77" t="str">
        <f>'statement of marks'!G75</f>
        <v>A 067</v>
      </c>
      <c r="F75" s="77" t="str">
        <f>'statement of marks'!H75</f>
        <v>B 067</v>
      </c>
      <c r="G75" s="77" t="str">
        <f>'statement of marks'!I75</f>
        <v>C 067</v>
      </c>
      <c r="H75" s="55" t="str">
        <f>'statement of marks'!IP75</f>
        <v>SUPPL.</v>
      </c>
      <c r="I75" s="55" t="str">
        <f>'statement of marks'!IS75</f>
        <v/>
      </c>
      <c r="J75" s="84">
        <f>'statement of marks'!IR75</f>
        <v>89.8</v>
      </c>
      <c r="K75" s="84" t="str">
        <f>'statement of marks'!GV75</f>
        <v>D</v>
      </c>
      <c r="L75" s="84" t="str">
        <f>'statement of marks'!GY75</f>
        <v>D</v>
      </c>
      <c r="M75" s="84" t="str">
        <f>'statement of marks'!HB75</f>
        <v>D</v>
      </c>
      <c r="N75" s="84" t="str">
        <f>'statement of marks'!HM75</f>
        <v>D</v>
      </c>
      <c r="O75" s="84" t="str">
        <f>'statement of marks'!HX75</f>
        <v>S</v>
      </c>
      <c r="P75" s="84" t="str">
        <f>'statement of marks'!II75</f>
        <v>A</v>
      </c>
      <c r="Q75" s="84" t="str">
        <f>'statement of marks'!IJ75</f>
        <v>A</v>
      </c>
      <c r="R75" s="84" t="str">
        <f>CONCATENATE('statement of marks'!IL75,'statement of marks'!IN75)</f>
        <v xml:space="preserve">    MATHEMATICS        </v>
      </c>
      <c r="S75" s="74">
        <f t="shared" si="18"/>
        <v>1</v>
      </c>
      <c r="T75" s="321"/>
      <c r="U75" s="322" t="str">
        <f t="shared" si="19"/>
        <v/>
      </c>
      <c r="V75" s="322" t="str">
        <f t="shared" si="20"/>
        <v/>
      </c>
      <c r="W75" s="321"/>
      <c r="X75" s="322" t="str">
        <f t="shared" si="21"/>
        <v/>
      </c>
      <c r="Y75" s="322" t="str">
        <f t="shared" si="22"/>
        <v/>
      </c>
      <c r="Z75" s="322" t="str">
        <f>IF(M75="REP",AA$6,IF(AND(OR(M75="S",M75="RE"),OR('statement of marks'!AZ74="",'statement of marks'!AZ74="ML")),Z$7,IF(OR(M75="S",M75="RE"),Z$6,"")))</f>
        <v/>
      </c>
      <c r="AA75" s="321"/>
      <c r="AB75" s="322" t="str">
        <f t="shared" si="23"/>
        <v/>
      </c>
      <c r="AC75" s="323" t="str">
        <f t="shared" si="24"/>
        <v/>
      </c>
      <c r="AD75" s="322" t="str">
        <f>IF(N75="REP",AE$6,IF(AND(OR(N75="S",N75="RE"),OR('statement of marks'!BZ74="",'statement of marks'!BZ74="ML")),AD$7,IF(OR(N75="S",N75="RE"),AD$6,"")))</f>
        <v/>
      </c>
      <c r="AE75" s="321"/>
      <c r="AF75" s="322" t="str">
        <f t="shared" si="25"/>
        <v/>
      </c>
      <c r="AG75" s="323" t="str">
        <f t="shared" si="26"/>
        <v/>
      </c>
      <c r="AH75" s="322">
        <f>IF(O75="REP",AI$6,IF(AND(OR(O75="S",O75="RE"),OR('statement of marks'!CY74="",'statement of marks'!CY74="ML")),AH$7,IF(OR(O75="S",O75="RE"),AH$6,"")))</f>
        <v>100</v>
      </c>
      <c r="AI75" s="321"/>
      <c r="AJ75" s="322" t="str">
        <f t="shared" si="27"/>
        <v/>
      </c>
      <c r="AK75" s="323" t="str">
        <f t="shared" si="28"/>
        <v/>
      </c>
      <c r="AL75" s="321"/>
      <c r="AM75" s="322" t="str">
        <f t="shared" si="29"/>
        <v/>
      </c>
      <c r="AN75" s="321"/>
      <c r="AO75" s="74" t="str">
        <f t="shared" si="30"/>
        <v/>
      </c>
      <c r="AP75" s="55">
        <f t="shared" ref="AP75:AP108" si="31">COUNTA(T75,W75,AA75,AE75,AI75,AL75,AN75)</f>
        <v>0</v>
      </c>
      <c r="AQ75" s="55">
        <f t="shared" ref="AQ75:AQ108" si="32">COUNTIF(T75:AO75,"P")</f>
        <v>0</v>
      </c>
      <c r="AR75" s="55" t="str">
        <f t="shared" si="17"/>
        <v/>
      </c>
      <c r="AS75" s="84" t="str">
        <f>IF(AR75="PASS",'statement of marks'!IX75,"")</f>
        <v/>
      </c>
      <c r="AT75" s="84" t="str">
        <f>IF(AR75="PASS",'statement of marks'!IY75,"")</f>
        <v/>
      </c>
      <c r="AU75" s="92" t="str">
        <f>IF('statement of marks'!GT75="","",'statement of marks'!GT75)</f>
        <v/>
      </c>
    </row>
    <row r="76" spans="1:47" ht="17.25" customHeight="1">
      <c r="A76" s="89" t="str">
        <f>'statement of marks'!A76</f>
        <v/>
      </c>
      <c r="B76" s="55" t="str">
        <f>'statement of marks'!D76</f>
        <v/>
      </c>
      <c r="C76" s="55">
        <f>'statement of marks'!E76</f>
        <v>11168</v>
      </c>
      <c r="D76" s="128" t="str">
        <f>'statement of marks'!F76</f>
        <v/>
      </c>
      <c r="E76" s="77" t="str">
        <f>'statement of marks'!G76</f>
        <v>A 068</v>
      </c>
      <c r="F76" s="77" t="str">
        <f>'statement of marks'!H76</f>
        <v>B 068</v>
      </c>
      <c r="G76" s="77" t="str">
        <f>'statement of marks'!I76</f>
        <v>C 068</v>
      </c>
      <c r="H76" s="55" t="str">
        <f>'statement of marks'!IP76</f>
        <v>SUPPL.</v>
      </c>
      <c r="I76" s="55" t="str">
        <f>'statement of marks'!IS76</f>
        <v/>
      </c>
      <c r="J76" s="84">
        <f>'statement of marks'!IR76</f>
        <v>89.8</v>
      </c>
      <c r="K76" s="84" t="str">
        <f>'statement of marks'!GV76</f>
        <v>D</v>
      </c>
      <c r="L76" s="84" t="str">
        <f>'statement of marks'!GY76</f>
        <v>D</v>
      </c>
      <c r="M76" s="84" t="str">
        <f>'statement of marks'!HB76</f>
        <v>D</v>
      </c>
      <c r="N76" s="84" t="str">
        <f>'statement of marks'!HM76</f>
        <v>D</v>
      </c>
      <c r="O76" s="84" t="str">
        <f>'statement of marks'!HX76</f>
        <v>S</v>
      </c>
      <c r="P76" s="84" t="str">
        <f>'statement of marks'!II76</f>
        <v>A</v>
      </c>
      <c r="Q76" s="84" t="str">
        <f>'statement of marks'!IJ76</f>
        <v>A</v>
      </c>
      <c r="R76" s="84" t="str">
        <f>CONCATENATE('statement of marks'!IL76,'statement of marks'!IN76)</f>
        <v xml:space="preserve">    MATHEMATICS        </v>
      </c>
      <c r="S76" s="74">
        <f t="shared" si="18"/>
        <v>1</v>
      </c>
      <c r="T76" s="321"/>
      <c r="U76" s="322" t="str">
        <f t="shared" si="19"/>
        <v/>
      </c>
      <c r="V76" s="322" t="str">
        <f t="shared" si="20"/>
        <v/>
      </c>
      <c r="W76" s="321"/>
      <c r="X76" s="322" t="str">
        <f t="shared" si="21"/>
        <v/>
      </c>
      <c r="Y76" s="322" t="str">
        <f t="shared" si="22"/>
        <v/>
      </c>
      <c r="Z76" s="322" t="str">
        <f>IF(M76="REP",AA$6,IF(AND(OR(M76="S",M76="RE"),OR('statement of marks'!AZ75="",'statement of marks'!AZ75="ML")),Z$7,IF(OR(M76="S",M76="RE"),Z$6,"")))</f>
        <v/>
      </c>
      <c r="AA76" s="321"/>
      <c r="AB76" s="322" t="str">
        <f t="shared" si="23"/>
        <v/>
      </c>
      <c r="AC76" s="323" t="str">
        <f t="shared" si="24"/>
        <v/>
      </c>
      <c r="AD76" s="322" t="str">
        <f>IF(N76="REP",AE$6,IF(AND(OR(N76="S",N76="RE"),OR('statement of marks'!BZ75="",'statement of marks'!BZ75="ML")),AD$7,IF(OR(N76="S",N76="RE"),AD$6,"")))</f>
        <v/>
      </c>
      <c r="AE76" s="321"/>
      <c r="AF76" s="322" t="str">
        <f t="shared" si="25"/>
        <v/>
      </c>
      <c r="AG76" s="323" t="str">
        <f t="shared" si="26"/>
        <v/>
      </c>
      <c r="AH76" s="322">
        <f>IF(O76="REP",AI$6,IF(AND(OR(O76="S",O76="RE"),OR('statement of marks'!CY75="",'statement of marks'!CY75="ML")),AH$7,IF(OR(O76="S",O76="RE"),AH$6,"")))</f>
        <v>100</v>
      </c>
      <c r="AI76" s="321"/>
      <c r="AJ76" s="322" t="str">
        <f t="shared" si="27"/>
        <v/>
      </c>
      <c r="AK76" s="323" t="str">
        <f t="shared" si="28"/>
        <v/>
      </c>
      <c r="AL76" s="321"/>
      <c r="AM76" s="322" t="str">
        <f t="shared" si="29"/>
        <v/>
      </c>
      <c r="AN76" s="321"/>
      <c r="AO76" s="74" t="str">
        <f t="shared" si="30"/>
        <v/>
      </c>
      <c r="AP76" s="55">
        <f t="shared" si="31"/>
        <v>0</v>
      </c>
      <c r="AQ76" s="55">
        <f t="shared" si="32"/>
        <v>0</v>
      </c>
      <c r="AR76" s="55" t="str">
        <f t="shared" si="17"/>
        <v/>
      </c>
      <c r="AS76" s="84" t="str">
        <f>IF(AR76="PASS",'statement of marks'!IX76,"")</f>
        <v/>
      </c>
      <c r="AT76" s="84" t="str">
        <f>IF(AR76="PASS",'statement of marks'!IY76,"")</f>
        <v/>
      </c>
      <c r="AU76" s="92" t="str">
        <f>IF('statement of marks'!GT76="","",'statement of marks'!GT76)</f>
        <v/>
      </c>
    </row>
    <row r="77" spans="1:47" ht="17.25" customHeight="1">
      <c r="A77" s="89" t="str">
        <f>'statement of marks'!A77</f>
        <v/>
      </c>
      <c r="B77" s="55" t="str">
        <f>'statement of marks'!D77</f>
        <v/>
      </c>
      <c r="C77" s="55">
        <f>'statement of marks'!E77</f>
        <v>11169</v>
      </c>
      <c r="D77" s="128" t="str">
        <f>'statement of marks'!F77</f>
        <v/>
      </c>
      <c r="E77" s="77" t="str">
        <f>'statement of marks'!G77</f>
        <v>A 069</v>
      </c>
      <c r="F77" s="77" t="str">
        <f>'statement of marks'!H77</f>
        <v>B 069</v>
      </c>
      <c r="G77" s="77" t="str">
        <f>'statement of marks'!I77</f>
        <v>C 069</v>
      </c>
      <c r="H77" s="55" t="str">
        <f>'statement of marks'!IP77</f>
        <v>SUPPL.</v>
      </c>
      <c r="I77" s="55" t="str">
        <f>'statement of marks'!IS77</f>
        <v/>
      </c>
      <c r="J77" s="84">
        <f>'statement of marks'!IR77</f>
        <v>89.8</v>
      </c>
      <c r="K77" s="84" t="str">
        <f>'statement of marks'!GV77</f>
        <v>D</v>
      </c>
      <c r="L77" s="84" t="str">
        <f>'statement of marks'!GY77</f>
        <v>D</v>
      </c>
      <c r="M77" s="84" t="str">
        <f>'statement of marks'!HB77</f>
        <v>D</v>
      </c>
      <c r="N77" s="84" t="str">
        <f>'statement of marks'!HM77</f>
        <v>D</v>
      </c>
      <c r="O77" s="84" t="str">
        <f>'statement of marks'!HX77</f>
        <v>S</v>
      </c>
      <c r="P77" s="84" t="str">
        <f>'statement of marks'!II77</f>
        <v>A</v>
      </c>
      <c r="Q77" s="84" t="str">
        <f>'statement of marks'!IJ77</f>
        <v>A</v>
      </c>
      <c r="R77" s="84" t="str">
        <f>CONCATENATE('statement of marks'!IL77,'statement of marks'!IN77)</f>
        <v xml:space="preserve">    MATHEMATICS        </v>
      </c>
      <c r="S77" s="74">
        <f t="shared" si="18"/>
        <v>1</v>
      </c>
      <c r="T77" s="321"/>
      <c r="U77" s="322" t="str">
        <f t="shared" si="19"/>
        <v/>
      </c>
      <c r="V77" s="322" t="str">
        <f t="shared" si="20"/>
        <v/>
      </c>
      <c r="W77" s="321"/>
      <c r="X77" s="322" t="str">
        <f t="shared" si="21"/>
        <v/>
      </c>
      <c r="Y77" s="322" t="str">
        <f t="shared" si="22"/>
        <v/>
      </c>
      <c r="Z77" s="322" t="str">
        <f>IF(M77="REP",AA$6,IF(AND(OR(M77="S",M77="RE"),OR('statement of marks'!AZ76="",'statement of marks'!AZ76="ML")),Z$7,IF(OR(M77="S",M77="RE"),Z$6,"")))</f>
        <v/>
      </c>
      <c r="AA77" s="321"/>
      <c r="AB77" s="322" t="str">
        <f t="shared" si="23"/>
        <v/>
      </c>
      <c r="AC77" s="323" t="str">
        <f t="shared" si="24"/>
        <v/>
      </c>
      <c r="AD77" s="322" t="str">
        <f>IF(N77="REP",AE$6,IF(AND(OR(N77="S",N77="RE"),OR('statement of marks'!BZ76="",'statement of marks'!BZ76="ML")),AD$7,IF(OR(N77="S",N77="RE"),AD$6,"")))</f>
        <v/>
      </c>
      <c r="AE77" s="321"/>
      <c r="AF77" s="322" t="str">
        <f t="shared" si="25"/>
        <v/>
      </c>
      <c r="AG77" s="323" t="str">
        <f t="shared" si="26"/>
        <v/>
      </c>
      <c r="AH77" s="322">
        <f>IF(O77="REP",AI$6,IF(AND(OR(O77="S",O77="RE"),OR('statement of marks'!CY76="",'statement of marks'!CY76="ML")),AH$7,IF(OR(O77="S",O77="RE"),AH$6,"")))</f>
        <v>100</v>
      </c>
      <c r="AI77" s="321"/>
      <c r="AJ77" s="322" t="str">
        <f t="shared" si="27"/>
        <v/>
      </c>
      <c r="AK77" s="323" t="str">
        <f t="shared" si="28"/>
        <v/>
      </c>
      <c r="AL77" s="321"/>
      <c r="AM77" s="322" t="str">
        <f t="shared" si="29"/>
        <v/>
      </c>
      <c r="AN77" s="321"/>
      <c r="AO77" s="74" t="str">
        <f t="shared" si="30"/>
        <v/>
      </c>
      <c r="AP77" s="55">
        <f t="shared" si="31"/>
        <v>0</v>
      </c>
      <c r="AQ77" s="55">
        <f t="shared" si="32"/>
        <v>0</v>
      </c>
      <c r="AR77" s="55" t="str">
        <f t="shared" si="17"/>
        <v/>
      </c>
      <c r="AS77" s="84" t="str">
        <f>IF(AR77="PASS",'statement of marks'!IX77,"")</f>
        <v/>
      </c>
      <c r="AT77" s="84" t="str">
        <f>IF(AR77="PASS",'statement of marks'!IY77,"")</f>
        <v/>
      </c>
      <c r="AU77" s="92" t="str">
        <f>IF('statement of marks'!GT77="","",'statement of marks'!GT77)</f>
        <v/>
      </c>
    </row>
    <row r="78" spans="1:47" ht="17.25" customHeight="1">
      <c r="A78" s="89" t="str">
        <f>'statement of marks'!A78</f>
        <v/>
      </c>
      <c r="B78" s="55" t="str">
        <f>'statement of marks'!D78</f>
        <v/>
      </c>
      <c r="C78" s="55">
        <f>'statement of marks'!E78</f>
        <v>11170</v>
      </c>
      <c r="D78" s="128" t="str">
        <f>'statement of marks'!F78</f>
        <v/>
      </c>
      <c r="E78" s="77" t="str">
        <f>'statement of marks'!G78</f>
        <v>A 070</v>
      </c>
      <c r="F78" s="77" t="str">
        <f>'statement of marks'!H78</f>
        <v>B 070</v>
      </c>
      <c r="G78" s="77" t="str">
        <f>'statement of marks'!I78</f>
        <v>C 070</v>
      </c>
      <c r="H78" s="55" t="str">
        <f>'statement of marks'!IP78</f>
        <v>SUPPL.</v>
      </c>
      <c r="I78" s="55" t="str">
        <f>'statement of marks'!IS78</f>
        <v/>
      </c>
      <c r="J78" s="84">
        <f>'statement of marks'!IR78</f>
        <v>89.8</v>
      </c>
      <c r="K78" s="84" t="str">
        <f>'statement of marks'!GV78</f>
        <v>D</v>
      </c>
      <c r="L78" s="84" t="str">
        <f>'statement of marks'!GY78</f>
        <v>D</v>
      </c>
      <c r="M78" s="84" t="str">
        <f>'statement of marks'!HB78</f>
        <v>D</v>
      </c>
      <c r="N78" s="84" t="str">
        <f>'statement of marks'!HM78</f>
        <v>D</v>
      </c>
      <c r="O78" s="84" t="str">
        <f>'statement of marks'!HX78</f>
        <v>S</v>
      </c>
      <c r="P78" s="84" t="str">
        <f>'statement of marks'!II78</f>
        <v>A</v>
      </c>
      <c r="Q78" s="84" t="str">
        <f>'statement of marks'!IJ78</f>
        <v>A</v>
      </c>
      <c r="R78" s="84" t="str">
        <f>CONCATENATE('statement of marks'!IL78,'statement of marks'!IN78)</f>
        <v xml:space="preserve">    MATHEMATICS        </v>
      </c>
      <c r="S78" s="74">
        <f t="shared" si="18"/>
        <v>1</v>
      </c>
      <c r="T78" s="321"/>
      <c r="U78" s="322" t="str">
        <f t="shared" si="19"/>
        <v/>
      </c>
      <c r="V78" s="322" t="str">
        <f t="shared" si="20"/>
        <v/>
      </c>
      <c r="W78" s="321"/>
      <c r="X78" s="322" t="str">
        <f t="shared" si="21"/>
        <v/>
      </c>
      <c r="Y78" s="322" t="str">
        <f t="shared" si="22"/>
        <v/>
      </c>
      <c r="Z78" s="322" t="str">
        <f>IF(M78="REP",AA$6,IF(AND(OR(M78="S",M78="RE"),OR('statement of marks'!AZ77="",'statement of marks'!AZ77="ML")),Z$7,IF(OR(M78="S",M78="RE"),Z$6,"")))</f>
        <v/>
      </c>
      <c r="AA78" s="321"/>
      <c r="AB78" s="322" t="str">
        <f t="shared" si="23"/>
        <v/>
      </c>
      <c r="AC78" s="323" t="str">
        <f t="shared" si="24"/>
        <v/>
      </c>
      <c r="AD78" s="322" t="str">
        <f>IF(N78="REP",AE$6,IF(AND(OR(N78="S",N78="RE"),OR('statement of marks'!BZ77="",'statement of marks'!BZ77="ML")),AD$7,IF(OR(N78="S",N78="RE"),AD$6,"")))</f>
        <v/>
      </c>
      <c r="AE78" s="321"/>
      <c r="AF78" s="322" t="str">
        <f t="shared" si="25"/>
        <v/>
      </c>
      <c r="AG78" s="323" t="str">
        <f t="shared" si="26"/>
        <v/>
      </c>
      <c r="AH78" s="322">
        <f>IF(O78="REP",AI$6,IF(AND(OR(O78="S",O78="RE"),OR('statement of marks'!CY77="",'statement of marks'!CY77="ML")),AH$7,IF(OR(O78="S",O78="RE"),AH$6,"")))</f>
        <v>100</v>
      </c>
      <c r="AI78" s="321"/>
      <c r="AJ78" s="322" t="str">
        <f t="shared" si="27"/>
        <v/>
      </c>
      <c r="AK78" s="323" t="str">
        <f t="shared" si="28"/>
        <v/>
      </c>
      <c r="AL78" s="321"/>
      <c r="AM78" s="322" t="str">
        <f t="shared" si="29"/>
        <v/>
      </c>
      <c r="AN78" s="321"/>
      <c r="AO78" s="74" t="str">
        <f t="shared" si="30"/>
        <v/>
      </c>
      <c r="AP78" s="55">
        <f t="shared" si="31"/>
        <v>0</v>
      </c>
      <c r="AQ78" s="55">
        <f t="shared" si="32"/>
        <v>0</v>
      </c>
      <c r="AR78" s="55" t="str">
        <f t="shared" si="17"/>
        <v/>
      </c>
      <c r="AS78" s="84" t="str">
        <f>IF(AR78="PASS",'statement of marks'!IX78,"")</f>
        <v/>
      </c>
      <c r="AT78" s="84" t="str">
        <f>IF(AR78="PASS",'statement of marks'!IY78,"")</f>
        <v/>
      </c>
      <c r="AU78" s="92" t="str">
        <f>IF('statement of marks'!GT78="","",'statement of marks'!GT78)</f>
        <v/>
      </c>
    </row>
    <row r="79" spans="1:47" ht="17.25" customHeight="1">
      <c r="A79" s="89" t="str">
        <f>'statement of marks'!A79</f>
        <v/>
      </c>
      <c r="B79" s="55" t="str">
        <f>'statement of marks'!D79</f>
        <v/>
      </c>
      <c r="C79" s="55">
        <f>'statement of marks'!E79</f>
        <v>11171</v>
      </c>
      <c r="D79" s="128" t="str">
        <f>'statement of marks'!F79</f>
        <v/>
      </c>
      <c r="E79" s="77" t="str">
        <f>'statement of marks'!G79</f>
        <v>A 071</v>
      </c>
      <c r="F79" s="77" t="str">
        <f>'statement of marks'!H79</f>
        <v>B 071</v>
      </c>
      <c r="G79" s="77" t="str">
        <f>'statement of marks'!I79</f>
        <v>C 071</v>
      </c>
      <c r="H79" s="55" t="str">
        <f>'statement of marks'!IP79</f>
        <v>SUPPL.</v>
      </c>
      <c r="I79" s="55" t="str">
        <f>'statement of marks'!IS79</f>
        <v/>
      </c>
      <c r="J79" s="84">
        <f>'statement of marks'!IR79</f>
        <v>89.8</v>
      </c>
      <c r="K79" s="84" t="str">
        <f>'statement of marks'!GV79</f>
        <v>D</v>
      </c>
      <c r="L79" s="84" t="str">
        <f>'statement of marks'!GY79</f>
        <v>D</v>
      </c>
      <c r="M79" s="84" t="str">
        <f>'statement of marks'!HB79</f>
        <v>D</v>
      </c>
      <c r="N79" s="84" t="str">
        <f>'statement of marks'!HM79</f>
        <v>D</v>
      </c>
      <c r="O79" s="84" t="str">
        <f>'statement of marks'!HX79</f>
        <v>S</v>
      </c>
      <c r="P79" s="84" t="str">
        <f>'statement of marks'!II79</f>
        <v>A</v>
      </c>
      <c r="Q79" s="84" t="str">
        <f>'statement of marks'!IJ79</f>
        <v>A</v>
      </c>
      <c r="R79" s="84" t="str">
        <f>CONCATENATE('statement of marks'!IL79,'statement of marks'!IN79)</f>
        <v xml:space="preserve">    MATHEMATICS        </v>
      </c>
      <c r="S79" s="74">
        <f t="shared" si="18"/>
        <v>1</v>
      </c>
      <c r="T79" s="321"/>
      <c r="U79" s="322" t="str">
        <f t="shared" si="19"/>
        <v/>
      </c>
      <c r="V79" s="322" t="str">
        <f t="shared" si="20"/>
        <v/>
      </c>
      <c r="W79" s="321"/>
      <c r="X79" s="322" t="str">
        <f t="shared" si="21"/>
        <v/>
      </c>
      <c r="Y79" s="322" t="str">
        <f t="shared" si="22"/>
        <v/>
      </c>
      <c r="Z79" s="322" t="str">
        <f>IF(M79="REP",AA$6,IF(AND(OR(M79="S",M79="RE"),OR('statement of marks'!AZ78="",'statement of marks'!AZ78="ML")),Z$7,IF(OR(M79="S",M79="RE"),Z$6,"")))</f>
        <v/>
      </c>
      <c r="AA79" s="321"/>
      <c r="AB79" s="322" t="str">
        <f t="shared" si="23"/>
        <v/>
      </c>
      <c r="AC79" s="323" t="str">
        <f t="shared" si="24"/>
        <v/>
      </c>
      <c r="AD79" s="322" t="str">
        <f>IF(N79="REP",AE$6,IF(AND(OR(N79="S",N79="RE"),OR('statement of marks'!BZ78="",'statement of marks'!BZ78="ML")),AD$7,IF(OR(N79="S",N79="RE"),AD$6,"")))</f>
        <v/>
      </c>
      <c r="AE79" s="321"/>
      <c r="AF79" s="322" t="str">
        <f t="shared" si="25"/>
        <v/>
      </c>
      <c r="AG79" s="323" t="str">
        <f t="shared" si="26"/>
        <v/>
      </c>
      <c r="AH79" s="322">
        <f>IF(O79="REP",AI$6,IF(AND(OR(O79="S",O79="RE"),OR('statement of marks'!CY78="",'statement of marks'!CY78="ML")),AH$7,IF(OR(O79="S",O79="RE"),AH$6,"")))</f>
        <v>100</v>
      </c>
      <c r="AI79" s="321"/>
      <c r="AJ79" s="322" t="str">
        <f t="shared" si="27"/>
        <v/>
      </c>
      <c r="AK79" s="323" t="str">
        <f t="shared" si="28"/>
        <v/>
      </c>
      <c r="AL79" s="321"/>
      <c r="AM79" s="322" t="str">
        <f t="shared" si="29"/>
        <v/>
      </c>
      <c r="AN79" s="321"/>
      <c r="AO79" s="74" t="str">
        <f t="shared" si="30"/>
        <v/>
      </c>
      <c r="AP79" s="55">
        <f t="shared" si="31"/>
        <v>0</v>
      </c>
      <c r="AQ79" s="55">
        <f t="shared" si="32"/>
        <v>0</v>
      </c>
      <c r="AR79" s="55" t="str">
        <f t="shared" si="17"/>
        <v/>
      </c>
      <c r="AS79" s="84" t="str">
        <f>IF(AR79="PASS",'statement of marks'!IX79,"")</f>
        <v/>
      </c>
      <c r="AT79" s="84" t="str">
        <f>IF(AR79="PASS",'statement of marks'!IY79,"")</f>
        <v/>
      </c>
      <c r="AU79" s="92" t="str">
        <f>IF('statement of marks'!GT79="","",'statement of marks'!GT79)</f>
        <v/>
      </c>
    </row>
    <row r="80" spans="1:47" ht="17.25" customHeight="1">
      <c r="A80" s="89" t="str">
        <f>'statement of marks'!A80</f>
        <v/>
      </c>
      <c r="B80" s="55" t="str">
        <f>'statement of marks'!D80</f>
        <v/>
      </c>
      <c r="C80" s="55">
        <f>'statement of marks'!E80</f>
        <v>11172</v>
      </c>
      <c r="D80" s="128" t="str">
        <f>'statement of marks'!F80</f>
        <v/>
      </c>
      <c r="E80" s="77" t="str">
        <f>'statement of marks'!G80</f>
        <v>A 072</v>
      </c>
      <c r="F80" s="77" t="str">
        <f>'statement of marks'!H80</f>
        <v>B 072</v>
      </c>
      <c r="G80" s="77" t="str">
        <f>'statement of marks'!I80</f>
        <v>C 072</v>
      </c>
      <c r="H80" s="55" t="str">
        <f>'statement of marks'!IP80</f>
        <v>SUPPL.</v>
      </c>
      <c r="I80" s="55" t="str">
        <f>'statement of marks'!IS80</f>
        <v/>
      </c>
      <c r="J80" s="84">
        <f>'statement of marks'!IR80</f>
        <v>89.8</v>
      </c>
      <c r="K80" s="84" t="str">
        <f>'statement of marks'!GV80</f>
        <v>D</v>
      </c>
      <c r="L80" s="84" t="str">
        <f>'statement of marks'!GY80</f>
        <v>D</v>
      </c>
      <c r="M80" s="84" t="str">
        <f>'statement of marks'!HB80</f>
        <v>D</v>
      </c>
      <c r="N80" s="84" t="str">
        <f>'statement of marks'!HM80</f>
        <v>D</v>
      </c>
      <c r="O80" s="84" t="str">
        <f>'statement of marks'!HX80</f>
        <v>S</v>
      </c>
      <c r="P80" s="84" t="str">
        <f>'statement of marks'!II80</f>
        <v>A</v>
      </c>
      <c r="Q80" s="84" t="str">
        <f>'statement of marks'!IJ80</f>
        <v>A</v>
      </c>
      <c r="R80" s="84" t="str">
        <f>CONCATENATE('statement of marks'!IL80,'statement of marks'!IN80)</f>
        <v xml:space="preserve">    MATHEMATICS        </v>
      </c>
      <c r="S80" s="74">
        <f t="shared" si="18"/>
        <v>1</v>
      </c>
      <c r="T80" s="321"/>
      <c r="U80" s="322" t="str">
        <f t="shared" si="19"/>
        <v/>
      </c>
      <c r="V80" s="322" t="str">
        <f t="shared" si="20"/>
        <v/>
      </c>
      <c r="W80" s="321"/>
      <c r="X80" s="322" t="str">
        <f t="shared" si="21"/>
        <v/>
      </c>
      <c r="Y80" s="322" t="str">
        <f t="shared" si="22"/>
        <v/>
      </c>
      <c r="Z80" s="322" t="str">
        <f>IF(M80="REP",AA$6,IF(AND(OR(M80="S",M80="RE"),OR('statement of marks'!AZ79="",'statement of marks'!AZ79="ML")),Z$7,IF(OR(M80="S",M80="RE"),Z$6,"")))</f>
        <v/>
      </c>
      <c r="AA80" s="321"/>
      <c r="AB80" s="322" t="str">
        <f t="shared" si="23"/>
        <v/>
      </c>
      <c r="AC80" s="323" t="str">
        <f t="shared" si="24"/>
        <v/>
      </c>
      <c r="AD80" s="322" t="str">
        <f>IF(N80="REP",AE$6,IF(AND(OR(N80="S",N80="RE"),OR('statement of marks'!BZ79="",'statement of marks'!BZ79="ML")),AD$7,IF(OR(N80="S",N80="RE"),AD$6,"")))</f>
        <v/>
      </c>
      <c r="AE80" s="321"/>
      <c r="AF80" s="322" t="str">
        <f t="shared" si="25"/>
        <v/>
      </c>
      <c r="AG80" s="323" t="str">
        <f t="shared" si="26"/>
        <v/>
      </c>
      <c r="AH80" s="322">
        <f>IF(O80="REP",AI$6,IF(AND(OR(O80="S",O80="RE"),OR('statement of marks'!CY79="",'statement of marks'!CY79="ML")),AH$7,IF(OR(O80="S",O80="RE"),AH$6,"")))</f>
        <v>100</v>
      </c>
      <c r="AI80" s="321"/>
      <c r="AJ80" s="322" t="str">
        <f t="shared" si="27"/>
        <v/>
      </c>
      <c r="AK80" s="323" t="str">
        <f t="shared" si="28"/>
        <v/>
      </c>
      <c r="AL80" s="321"/>
      <c r="AM80" s="322" t="str">
        <f t="shared" si="29"/>
        <v/>
      </c>
      <c r="AN80" s="321"/>
      <c r="AO80" s="74" t="str">
        <f t="shared" si="30"/>
        <v/>
      </c>
      <c r="AP80" s="55">
        <f t="shared" si="31"/>
        <v>0</v>
      </c>
      <c r="AQ80" s="55">
        <f t="shared" si="32"/>
        <v>0</v>
      </c>
      <c r="AR80" s="55" t="str">
        <f t="shared" si="17"/>
        <v/>
      </c>
      <c r="AS80" s="84" t="str">
        <f>IF(AR80="PASS",'statement of marks'!IX80,"")</f>
        <v/>
      </c>
      <c r="AT80" s="84" t="str">
        <f>IF(AR80="PASS",'statement of marks'!IY80,"")</f>
        <v/>
      </c>
      <c r="AU80" s="92" t="str">
        <f>IF('statement of marks'!GT80="","",'statement of marks'!GT80)</f>
        <v/>
      </c>
    </row>
    <row r="81" spans="1:47" ht="17.25" customHeight="1">
      <c r="A81" s="89" t="str">
        <f>'statement of marks'!A81</f>
        <v/>
      </c>
      <c r="B81" s="55" t="str">
        <f>'statement of marks'!D81</f>
        <v/>
      </c>
      <c r="C81" s="55">
        <f>'statement of marks'!E81</f>
        <v>11173</v>
      </c>
      <c r="D81" s="128" t="str">
        <f>'statement of marks'!F81</f>
        <v/>
      </c>
      <c r="E81" s="77" t="str">
        <f>'statement of marks'!G81</f>
        <v>A 073</v>
      </c>
      <c r="F81" s="77" t="str">
        <f>'statement of marks'!H81</f>
        <v>B 073</v>
      </c>
      <c r="G81" s="77" t="str">
        <f>'statement of marks'!I81</f>
        <v>C 073</v>
      </c>
      <c r="H81" s="55" t="str">
        <f>'statement of marks'!IP81</f>
        <v>SUPPL.</v>
      </c>
      <c r="I81" s="55" t="str">
        <f>'statement of marks'!IS81</f>
        <v/>
      </c>
      <c r="J81" s="84">
        <f>'statement of marks'!IR81</f>
        <v>89.8</v>
      </c>
      <c r="K81" s="84" t="str">
        <f>'statement of marks'!GV81</f>
        <v>D</v>
      </c>
      <c r="L81" s="84" t="str">
        <f>'statement of marks'!GY81</f>
        <v>D</v>
      </c>
      <c r="M81" s="84" t="str">
        <f>'statement of marks'!HB81</f>
        <v>D</v>
      </c>
      <c r="N81" s="84" t="str">
        <f>'statement of marks'!HM81</f>
        <v>D</v>
      </c>
      <c r="O81" s="84" t="str">
        <f>'statement of marks'!HX81</f>
        <v>S</v>
      </c>
      <c r="P81" s="84" t="str">
        <f>'statement of marks'!II81</f>
        <v>A</v>
      </c>
      <c r="Q81" s="84" t="str">
        <f>'statement of marks'!IJ81</f>
        <v>A</v>
      </c>
      <c r="R81" s="84" t="str">
        <f>CONCATENATE('statement of marks'!IL81,'statement of marks'!IN81)</f>
        <v xml:space="preserve">    MATHEMATICS        </v>
      </c>
      <c r="S81" s="74">
        <f t="shared" si="18"/>
        <v>1</v>
      </c>
      <c r="T81" s="321"/>
      <c r="U81" s="322" t="str">
        <f t="shared" si="19"/>
        <v/>
      </c>
      <c r="V81" s="322" t="str">
        <f t="shared" si="20"/>
        <v/>
      </c>
      <c r="W81" s="321"/>
      <c r="X81" s="322" t="str">
        <f t="shared" si="21"/>
        <v/>
      </c>
      <c r="Y81" s="322" t="str">
        <f t="shared" si="22"/>
        <v/>
      </c>
      <c r="Z81" s="322" t="str">
        <f>IF(M81="REP",AA$6,IF(AND(OR(M81="S",M81="RE"),OR('statement of marks'!AZ80="",'statement of marks'!AZ80="ML")),Z$7,IF(OR(M81="S",M81="RE"),Z$6,"")))</f>
        <v/>
      </c>
      <c r="AA81" s="321"/>
      <c r="AB81" s="322" t="str">
        <f t="shared" si="23"/>
        <v/>
      </c>
      <c r="AC81" s="323" t="str">
        <f t="shared" si="24"/>
        <v/>
      </c>
      <c r="AD81" s="322" t="str">
        <f>IF(N81="REP",AE$6,IF(AND(OR(N81="S",N81="RE"),OR('statement of marks'!BZ80="",'statement of marks'!BZ80="ML")),AD$7,IF(OR(N81="S",N81="RE"),AD$6,"")))</f>
        <v/>
      </c>
      <c r="AE81" s="321"/>
      <c r="AF81" s="322" t="str">
        <f t="shared" si="25"/>
        <v/>
      </c>
      <c r="AG81" s="323" t="str">
        <f t="shared" si="26"/>
        <v/>
      </c>
      <c r="AH81" s="322">
        <f>IF(O81="REP",AI$6,IF(AND(OR(O81="S",O81="RE"),OR('statement of marks'!CY80="",'statement of marks'!CY80="ML")),AH$7,IF(OR(O81="S",O81="RE"),AH$6,"")))</f>
        <v>100</v>
      </c>
      <c r="AI81" s="321"/>
      <c r="AJ81" s="322" t="str">
        <f t="shared" si="27"/>
        <v/>
      </c>
      <c r="AK81" s="323" t="str">
        <f t="shared" si="28"/>
        <v/>
      </c>
      <c r="AL81" s="321"/>
      <c r="AM81" s="322" t="str">
        <f t="shared" si="29"/>
        <v/>
      </c>
      <c r="AN81" s="321"/>
      <c r="AO81" s="74" t="str">
        <f t="shared" si="30"/>
        <v/>
      </c>
      <c r="AP81" s="55">
        <f t="shared" si="31"/>
        <v>0</v>
      </c>
      <c r="AQ81" s="55">
        <f t="shared" si="32"/>
        <v>0</v>
      </c>
      <c r="AR81" s="55" t="str">
        <f t="shared" si="17"/>
        <v/>
      </c>
      <c r="AS81" s="84" t="str">
        <f>IF(AR81="PASS",'statement of marks'!IX81,"")</f>
        <v/>
      </c>
      <c r="AT81" s="84" t="str">
        <f>IF(AR81="PASS",'statement of marks'!IY81,"")</f>
        <v/>
      </c>
      <c r="AU81" s="92" t="str">
        <f>IF('statement of marks'!GT81="","",'statement of marks'!GT81)</f>
        <v/>
      </c>
    </row>
    <row r="82" spans="1:47" ht="17.25" customHeight="1">
      <c r="A82" s="89" t="str">
        <f>'statement of marks'!A82</f>
        <v/>
      </c>
      <c r="B82" s="55" t="str">
        <f>'statement of marks'!D82</f>
        <v/>
      </c>
      <c r="C82" s="55">
        <f>'statement of marks'!E82</f>
        <v>11174</v>
      </c>
      <c r="D82" s="128" t="str">
        <f>'statement of marks'!F82</f>
        <v/>
      </c>
      <c r="E82" s="77" t="str">
        <f>'statement of marks'!G82</f>
        <v>A 074</v>
      </c>
      <c r="F82" s="77" t="str">
        <f>'statement of marks'!H82</f>
        <v>B 074</v>
      </c>
      <c r="G82" s="77" t="str">
        <f>'statement of marks'!I82</f>
        <v>C 074</v>
      </c>
      <c r="H82" s="55" t="str">
        <f>'statement of marks'!IP82</f>
        <v>SUPPL.</v>
      </c>
      <c r="I82" s="55" t="str">
        <f>'statement of marks'!IS82</f>
        <v/>
      </c>
      <c r="J82" s="84">
        <f>'statement of marks'!IR82</f>
        <v>89.8</v>
      </c>
      <c r="K82" s="84" t="str">
        <f>'statement of marks'!GV82</f>
        <v>D</v>
      </c>
      <c r="L82" s="84" t="str">
        <f>'statement of marks'!GY82</f>
        <v>D</v>
      </c>
      <c r="M82" s="84" t="str">
        <f>'statement of marks'!HB82</f>
        <v>D</v>
      </c>
      <c r="N82" s="84" t="str">
        <f>'statement of marks'!HM82</f>
        <v>D</v>
      </c>
      <c r="O82" s="84" t="str">
        <f>'statement of marks'!HX82</f>
        <v>S</v>
      </c>
      <c r="P82" s="84" t="str">
        <f>'statement of marks'!II82</f>
        <v>A</v>
      </c>
      <c r="Q82" s="84" t="str">
        <f>'statement of marks'!IJ82</f>
        <v>A</v>
      </c>
      <c r="R82" s="84" t="str">
        <f>CONCATENATE('statement of marks'!IL82,'statement of marks'!IN82)</f>
        <v xml:space="preserve">    MATHEMATICS        </v>
      </c>
      <c r="S82" s="74">
        <f t="shared" si="18"/>
        <v>1</v>
      </c>
      <c r="T82" s="321"/>
      <c r="U82" s="322" t="str">
        <f t="shared" si="19"/>
        <v/>
      </c>
      <c r="V82" s="322" t="str">
        <f t="shared" si="20"/>
        <v/>
      </c>
      <c r="W82" s="321"/>
      <c r="X82" s="322" t="str">
        <f t="shared" si="21"/>
        <v/>
      </c>
      <c r="Y82" s="322" t="str">
        <f t="shared" si="22"/>
        <v/>
      </c>
      <c r="Z82" s="322" t="str">
        <f>IF(M82="REP",AA$6,IF(AND(OR(M82="S",M82="RE"),OR('statement of marks'!AZ81="",'statement of marks'!AZ81="ML")),Z$7,IF(OR(M82="S",M82="RE"),Z$6,"")))</f>
        <v/>
      </c>
      <c r="AA82" s="321"/>
      <c r="AB82" s="322" t="str">
        <f t="shared" si="23"/>
        <v/>
      </c>
      <c r="AC82" s="323" t="str">
        <f t="shared" si="24"/>
        <v/>
      </c>
      <c r="AD82" s="322" t="str">
        <f>IF(N82="REP",AE$6,IF(AND(OR(N82="S",N82="RE"),OR('statement of marks'!BZ81="",'statement of marks'!BZ81="ML")),AD$7,IF(OR(N82="S",N82="RE"),AD$6,"")))</f>
        <v/>
      </c>
      <c r="AE82" s="321"/>
      <c r="AF82" s="322" t="str">
        <f t="shared" si="25"/>
        <v/>
      </c>
      <c r="AG82" s="323" t="str">
        <f t="shared" si="26"/>
        <v/>
      </c>
      <c r="AH82" s="322">
        <f>IF(O82="REP",AI$6,IF(AND(OR(O82="S",O82="RE"),OR('statement of marks'!CY81="",'statement of marks'!CY81="ML")),AH$7,IF(OR(O82="S",O82="RE"),AH$6,"")))</f>
        <v>100</v>
      </c>
      <c r="AI82" s="321"/>
      <c r="AJ82" s="322" t="str">
        <f t="shared" si="27"/>
        <v/>
      </c>
      <c r="AK82" s="323" t="str">
        <f t="shared" si="28"/>
        <v/>
      </c>
      <c r="AL82" s="321"/>
      <c r="AM82" s="322" t="str">
        <f t="shared" si="29"/>
        <v/>
      </c>
      <c r="AN82" s="321"/>
      <c r="AO82" s="74" t="str">
        <f t="shared" si="30"/>
        <v/>
      </c>
      <c r="AP82" s="55">
        <f t="shared" si="31"/>
        <v>0</v>
      </c>
      <c r="AQ82" s="55">
        <f t="shared" si="32"/>
        <v>0</v>
      </c>
      <c r="AR82" s="55" t="str">
        <f t="shared" si="17"/>
        <v/>
      </c>
      <c r="AS82" s="84" t="str">
        <f>IF(AR82="PASS",'statement of marks'!IX82,"")</f>
        <v/>
      </c>
      <c r="AT82" s="84" t="str">
        <f>IF(AR82="PASS",'statement of marks'!IY82,"")</f>
        <v/>
      </c>
      <c r="AU82" s="92" t="str">
        <f>IF('statement of marks'!GT82="","",'statement of marks'!GT82)</f>
        <v/>
      </c>
    </row>
    <row r="83" spans="1:47" ht="17.25" customHeight="1">
      <c r="A83" s="89" t="str">
        <f>'statement of marks'!A83</f>
        <v/>
      </c>
      <c r="B83" s="55" t="str">
        <f>'statement of marks'!D83</f>
        <v/>
      </c>
      <c r="C83" s="55">
        <f>'statement of marks'!E83</f>
        <v>11175</v>
      </c>
      <c r="D83" s="128" t="str">
        <f>'statement of marks'!F83</f>
        <v/>
      </c>
      <c r="E83" s="77" t="str">
        <f>'statement of marks'!G83</f>
        <v>A 075</v>
      </c>
      <c r="F83" s="77" t="str">
        <f>'statement of marks'!H83</f>
        <v>B 075</v>
      </c>
      <c r="G83" s="77" t="str">
        <f>'statement of marks'!I83</f>
        <v>C 075</v>
      </c>
      <c r="H83" s="55" t="str">
        <f>'statement of marks'!IP83</f>
        <v>SUPPL.</v>
      </c>
      <c r="I83" s="55" t="str">
        <f>'statement of marks'!IS83</f>
        <v/>
      </c>
      <c r="J83" s="84">
        <f>'statement of marks'!IR83</f>
        <v>89.8</v>
      </c>
      <c r="K83" s="84" t="str">
        <f>'statement of marks'!GV83</f>
        <v>D</v>
      </c>
      <c r="L83" s="84" t="str">
        <f>'statement of marks'!GY83</f>
        <v>D</v>
      </c>
      <c r="M83" s="84" t="str">
        <f>'statement of marks'!HB83</f>
        <v>D</v>
      </c>
      <c r="N83" s="84" t="str">
        <f>'statement of marks'!HM83</f>
        <v>D</v>
      </c>
      <c r="O83" s="84" t="str">
        <f>'statement of marks'!HX83</f>
        <v>S</v>
      </c>
      <c r="P83" s="84" t="str">
        <f>'statement of marks'!II83</f>
        <v>A</v>
      </c>
      <c r="Q83" s="84" t="str">
        <f>'statement of marks'!IJ83</f>
        <v>A</v>
      </c>
      <c r="R83" s="84" t="str">
        <f>CONCATENATE('statement of marks'!IL83,'statement of marks'!IN83)</f>
        <v xml:space="preserve">    MATHEMATICS        </v>
      </c>
      <c r="S83" s="74">
        <f t="shared" si="18"/>
        <v>1</v>
      </c>
      <c r="T83" s="321"/>
      <c r="U83" s="322" t="str">
        <f t="shared" si="19"/>
        <v/>
      </c>
      <c r="V83" s="322" t="str">
        <f t="shared" si="20"/>
        <v/>
      </c>
      <c r="W83" s="321"/>
      <c r="X83" s="322" t="str">
        <f t="shared" si="21"/>
        <v/>
      </c>
      <c r="Y83" s="322" t="str">
        <f t="shared" si="22"/>
        <v/>
      </c>
      <c r="Z83" s="322" t="str">
        <f>IF(M83="REP",AA$6,IF(AND(OR(M83="S",M83="RE"),OR('statement of marks'!AZ82="",'statement of marks'!AZ82="ML")),Z$7,IF(OR(M83="S",M83="RE"),Z$6,"")))</f>
        <v/>
      </c>
      <c r="AA83" s="321"/>
      <c r="AB83" s="322" t="str">
        <f t="shared" si="23"/>
        <v/>
      </c>
      <c r="AC83" s="323" t="str">
        <f t="shared" si="24"/>
        <v/>
      </c>
      <c r="AD83" s="322" t="str">
        <f>IF(N83="REP",AE$6,IF(AND(OR(N83="S",N83="RE"),OR('statement of marks'!BZ82="",'statement of marks'!BZ82="ML")),AD$7,IF(OR(N83="S",N83="RE"),AD$6,"")))</f>
        <v/>
      </c>
      <c r="AE83" s="321"/>
      <c r="AF83" s="322" t="str">
        <f t="shared" si="25"/>
        <v/>
      </c>
      <c r="AG83" s="323" t="str">
        <f t="shared" si="26"/>
        <v/>
      </c>
      <c r="AH83" s="322">
        <f>IF(O83="REP",AI$6,IF(AND(OR(O83="S",O83="RE"),OR('statement of marks'!CY82="",'statement of marks'!CY82="ML")),AH$7,IF(OR(O83="S",O83="RE"),AH$6,"")))</f>
        <v>100</v>
      </c>
      <c r="AI83" s="321"/>
      <c r="AJ83" s="322" t="str">
        <f t="shared" si="27"/>
        <v/>
      </c>
      <c r="AK83" s="323" t="str">
        <f t="shared" si="28"/>
        <v/>
      </c>
      <c r="AL83" s="321"/>
      <c r="AM83" s="322" t="str">
        <f t="shared" si="29"/>
        <v/>
      </c>
      <c r="AN83" s="321"/>
      <c r="AO83" s="74" t="str">
        <f t="shared" si="30"/>
        <v/>
      </c>
      <c r="AP83" s="55">
        <f t="shared" si="31"/>
        <v>0</v>
      </c>
      <c r="AQ83" s="55">
        <f t="shared" si="32"/>
        <v>0</v>
      </c>
      <c r="AR83" s="55" t="str">
        <f t="shared" si="17"/>
        <v/>
      </c>
      <c r="AS83" s="84" t="str">
        <f>IF(AR83="PASS",'statement of marks'!IX83,"")</f>
        <v/>
      </c>
      <c r="AT83" s="84" t="str">
        <f>IF(AR83="PASS",'statement of marks'!IY83,"")</f>
        <v/>
      </c>
      <c r="AU83" s="92" t="str">
        <f>IF('statement of marks'!GT83="","",'statement of marks'!GT83)</f>
        <v/>
      </c>
    </row>
    <row r="84" spans="1:47" ht="17.25" customHeight="1">
      <c r="A84" s="89" t="str">
        <f>'statement of marks'!A84</f>
        <v/>
      </c>
      <c r="B84" s="55" t="str">
        <f>'statement of marks'!D84</f>
        <v/>
      </c>
      <c r="C84" s="55">
        <f>'statement of marks'!E84</f>
        <v>11176</v>
      </c>
      <c r="D84" s="128" t="str">
        <f>'statement of marks'!F84</f>
        <v/>
      </c>
      <c r="E84" s="77" t="str">
        <f>'statement of marks'!G84</f>
        <v>A 076</v>
      </c>
      <c r="F84" s="77" t="str">
        <f>'statement of marks'!H84</f>
        <v>B 076</v>
      </c>
      <c r="G84" s="77" t="str">
        <f>'statement of marks'!I84</f>
        <v>C 076</v>
      </c>
      <c r="H84" s="55" t="str">
        <f>'statement of marks'!IP84</f>
        <v>SUPPL.</v>
      </c>
      <c r="I84" s="55" t="str">
        <f>'statement of marks'!IS84</f>
        <v/>
      </c>
      <c r="J84" s="84">
        <f>'statement of marks'!IR84</f>
        <v>89.8</v>
      </c>
      <c r="K84" s="84" t="str">
        <f>'statement of marks'!GV84</f>
        <v>D</v>
      </c>
      <c r="L84" s="84" t="str">
        <f>'statement of marks'!GY84</f>
        <v>D</v>
      </c>
      <c r="M84" s="84" t="str">
        <f>'statement of marks'!HB84</f>
        <v>D</v>
      </c>
      <c r="N84" s="84" t="str">
        <f>'statement of marks'!HM84</f>
        <v>D</v>
      </c>
      <c r="O84" s="84" t="str">
        <f>'statement of marks'!HX84</f>
        <v>S</v>
      </c>
      <c r="P84" s="84" t="str">
        <f>'statement of marks'!II84</f>
        <v>A</v>
      </c>
      <c r="Q84" s="84" t="str">
        <f>'statement of marks'!IJ84</f>
        <v>A</v>
      </c>
      <c r="R84" s="84" t="str">
        <f>CONCATENATE('statement of marks'!IL84,'statement of marks'!IN84)</f>
        <v xml:space="preserve">    MATHEMATICS        </v>
      </c>
      <c r="S84" s="74">
        <f t="shared" si="18"/>
        <v>1</v>
      </c>
      <c r="T84" s="321"/>
      <c r="U84" s="322" t="str">
        <f t="shared" si="19"/>
        <v/>
      </c>
      <c r="V84" s="322" t="str">
        <f t="shared" si="20"/>
        <v/>
      </c>
      <c r="W84" s="321"/>
      <c r="X84" s="322" t="str">
        <f t="shared" si="21"/>
        <v/>
      </c>
      <c r="Y84" s="322" t="str">
        <f t="shared" si="22"/>
        <v/>
      </c>
      <c r="Z84" s="322" t="str">
        <f>IF(M84="REP",AA$6,IF(AND(OR(M84="S",M84="RE"),OR('statement of marks'!AZ83="",'statement of marks'!AZ83="ML")),Z$7,IF(OR(M84="S",M84="RE"),Z$6,"")))</f>
        <v/>
      </c>
      <c r="AA84" s="321"/>
      <c r="AB84" s="322" t="str">
        <f t="shared" si="23"/>
        <v/>
      </c>
      <c r="AC84" s="323" t="str">
        <f t="shared" si="24"/>
        <v/>
      </c>
      <c r="AD84" s="322" t="str">
        <f>IF(N84="REP",AE$6,IF(AND(OR(N84="S",N84="RE"),OR('statement of marks'!BZ83="",'statement of marks'!BZ83="ML")),AD$7,IF(OR(N84="S",N84="RE"),AD$6,"")))</f>
        <v/>
      </c>
      <c r="AE84" s="321"/>
      <c r="AF84" s="322" t="str">
        <f t="shared" si="25"/>
        <v/>
      </c>
      <c r="AG84" s="323" t="str">
        <f t="shared" si="26"/>
        <v/>
      </c>
      <c r="AH84" s="322">
        <f>IF(O84="REP",AI$6,IF(AND(OR(O84="S",O84="RE"),OR('statement of marks'!CY83="",'statement of marks'!CY83="ML")),AH$7,IF(OR(O84="S",O84="RE"),AH$6,"")))</f>
        <v>100</v>
      </c>
      <c r="AI84" s="321"/>
      <c r="AJ84" s="322" t="str">
        <f t="shared" si="27"/>
        <v/>
      </c>
      <c r="AK84" s="323" t="str">
        <f t="shared" si="28"/>
        <v/>
      </c>
      <c r="AL84" s="321"/>
      <c r="AM84" s="322" t="str">
        <f t="shared" si="29"/>
        <v/>
      </c>
      <c r="AN84" s="321"/>
      <c r="AO84" s="74" t="str">
        <f t="shared" si="30"/>
        <v/>
      </c>
      <c r="AP84" s="55">
        <f t="shared" si="31"/>
        <v>0</v>
      </c>
      <c r="AQ84" s="55">
        <f t="shared" si="32"/>
        <v>0</v>
      </c>
      <c r="AR84" s="55" t="str">
        <f t="shared" si="17"/>
        <v/>
      </c>
      <c r="AS84" s="84" t="str">
        <f>IF(AR84="PASS",'statement of marks'!IX84,"")</f>
        <v/>
      </c>
      <c r="AT84" s="84" t="str">
        <f>IF(AR84="PASS",'statement of marks'!IY84,"")</f>
        <v/>
      </c>
      <c r="AU84" s="92">
        <f>IF('statement of marks'!GT84="","",'statement of marks'!GT84)</f>
        <v>362</v>
      </c>
    </row>
    <row r="85" spans="1:47" ht="17.25" customHeight="1">
      <c r="A85" s="89" t="str">
        <f>'statement of marks'!A85</f>
        <v/>
      </c>
      <c r="B85" s="55" t="str">
        <f>'statement of marks'!D85</f>
        <v/>
      </c>
      <c r="C85" s="55">
        <f>'statement of marks'!E85</f>
        <v>11177</v>
      </c>
      <c r="D85" s="128" t="str">
        <f>'statement of marks'!F85</f>
        <v/>
      </c>
      <c r="E85" s="77" t="str">
        <f>'statement of marks'!G85</f>
        <v>A 077</v>
      </c>
      <c r="F85" s="77" t="str">
        <f>'statement of marks'!H85</f>
        <v>B 077</v>
      </c>
      <c r="G85" s="77" t="str">
        <f>'statement of marks'!I85</f>
        <v>C 077</v>
      </c>
      <c r="H85" s="55" t="str">
        <f>'statement of marks'!IP85</f>
        <v>SUPPL.</v>
      </c>
      <c r="I85" s="55" t="str">
        <f>'statement of marks'!IS85</f>
        <v/>
      </c>
      <c r="J85" s="84">
        <f>'statement of marks'!IR85</f>
        <v>89.8</v>
      </c>
      <c r="K85" s="84" t="str">
        <f>'statement of marks'!GV85</f>
        <v>D</v>
      </c>
      <c r="L85" s="84" t="str">
        <f>'statement of marks'!GY85</f>
        <v>D</v>
      </c>
      <c r="M85" s="84" t="str">
        <f>'statement of marks'!HB85</f>
        <v>D</v>
      </c>
      <c r="N85" s="84" t="str">
        <f>'statement of marks'!HM85</f>
        <v>D</v>
      </c>
      <c r="O85" s="84" t="str">
        <f>'statement of marks'!HX85</f>
        <v>S</v>
      </c>
      <c r="P85" s="84" t="str">
        <f>'statement of marks'!II85</f>
        <v>A</v>
      </c>
      <c r="Q85" s="84" t="str">
        <f>'statement of marks'!IJ85</f>
        <v>A</v>
      </c>
      <c r="R85" s="84" t="str">
        <f>CONCATENATE('statement of marks'!IL85,'statement of marks'!IN85)</f>
        <v xml:space="preserve">    MATHEMATICS        </v>
      </c>
      <c r="S85" s="74">
        <f t="shared" si="18"/>
        <v>1</v>
      </c>
      <c r="T85" s="321"/>
      <c r="U85" s="322" t="str">
        <f t="shared" si="19"/>
        <v/>
      </c>
      <c r="V85" s="322" t="str">
        <f t="shared" si="20"/>
        <v/>
      </c>
      <c r="W85" s="321"/>
      <c r="X85" s="322" t="str">
        <f t="shared" si="21"/>
        <v/>
      </c>
      <c r="Y85" s="322" t="str">
        <f t="shared" si="22"/>
        <v/>
      </c>
      <c r="Z85" s="322" t="str">
        <f>IF(M85="REP",AA$6,IF(AND(OR(M85="S",M85="RE"),OR('statement of marks'!AZ84="",'statement of marks'!AZ84="ML")),Z$7,IF(OR(M85="S",M85="RE"),Z$6,"")))</f>
        <v/>
      </c>
      <c r="AA85" s="321"/>
      <c r="AB85" s="322" t="str">
        <f t="shared" si="23"/>
        <v/>
      </c>
      <c r="AC85" s="323" t="str">
        <f t="shared" si="24"/>
        <v/>
      </c>
      <c r="AD85" s="322" t="str">
        <f>IF(N85="REP",AE$6,IF(AND(OR(N85="S",N85="RE"),OR('statement of marks'!BZ84="",'statement of marks'!BZ84="ML")),AD$7,IF(OR(N85="S",N85="RE"),AD$6,"")))</f>
        <v/>
      </c>
      <c r="AE85" s="321"/>
      <c r="AF85" s="322" t="str">
        <f t="shared" si="25"/>
        <v/>
      </c>
      <c r="AG85" s="323" t="str">
        <f t="shared" si="26"/>
        <v/>
      </c>
      <c r="AH85" s="322">
        <f>IF(O85="REP",AI$6,IF(AND(OR(O85="S",O85="RE"),OR('statement of marks'!CY84="",'statement of marks'!CY84="ML")),AH$7,IF(OR(O85="S",O85="RE"),AH$6,"")))</f>
        <v>100</v>
      </c>
      <c r="AI85" s="321"/>
      <c r="AJ85" s="322" t="str">
        <f t="shared" si="27"/>
        <v/>
      </c>
      <c r="AK85" s="323" t="str">
        <f t="shared" si="28"/>
        <v/>
      </c>
      <c r="AL85" s="321"/>
      <c r="AM85" s="322" t="str">
        <f t="shared" si="29"/>
        <v/>
      </c>
      <c r="AN85" s="321"/>
      <c r="AO85" s="74" t="str">
        <f t="shared" si="30"/>
        <v/>
      </c>
      <c r="AP85" s="55">
        <f t="shared" si="31"/>
        <v>0</v>
      </c>
      <c r="AQ85" s="55">
        <f t="shared" si="32"/>
        <v>0</v>
      </c>
      <c r="AR85" s="55" t="str">
        <f t="shared" si="17"/>
        <v/>
      </c>
      <c r="AS85" s="84" t="str">
        <f>IF(AR85="PASS",'statement of marks'!IX85,"")</f>
        <v/>
      </c>
      <c r="AT85" s="84" t="str">
        <f>IF(AR85="PASS",'statement of marks'!IY85,"")</f>
        <v/>
      </c>
      <c r="AU85" s="92">
        <f>IF('statement of marks'!GT85="","",'statement of marks'!GT85)</f>
        <v>362</v>
      </c>
    </row>
    <row r="86" spans="1:47" ht="17.25" customHeight="1">
      <c r="A86" s="89" t="str">
        <f>'statement of marks'!A86</f>
        <v/>
      </c>
      <c r="B86" s="55" t="str">
        <f>'statement of marks'!D86</f>
        <v/>
      </c>
      <c r="C86" s="55">
        <f>'statement of marks'!E86</f>
        <v>11178</v>
      </c>
      <c r="D86" s="128" t="str">
        <f>'statement of marks'!F86</f>
        <v/>
      </c>
      <c r="E86" s="77" t="str">
        <f>'statement of marks'!G86</f>
        <v>A 078</v>
      </c>
      <c r="F86" s="77" t="str">
        <f>'statement of marks'!H86</f>
        <v>B 078</v>
      </c>
      <c r="G86" s="77" t="str">
        <f>'statement of marks'!I86</f>
        <v>C 078</v>
      </c>
      <c r="H86" s="55" t="str">
        <f>'statement of marks'!IP86</f>
        <v>SUPPL.</v>
      </c>
      <c r="I86" s="55" t="str">
        <f>'statement of marks'!IS86</f>
        <v/>
      </c>
      <c r="J86" s="84">
        <f>'statement of marks'!IR86</f>
        <v>89.8</v>
      </c>
      <c r="K86" s="84" t="str">
        <f>'statement of marks'!GV86</f>
        <v>D</v>
      </c>
      <c r="L86" s="84" t="str">
        <f>'statement of marks'!GY86</f>
        <v>D</v>
      </c>
      <c r="M86" s="84" t="str">
        <f>'statement of marks'!HB86</f>
        <v>D</v>
      </c>
      <c r="N86" s="84" t="str">
        <f>'statement of marks'!HM86</f>
        <v>D</v>
      </c>
      <c r="O86" s="84" t="str">
        <f>'statement of marks'!HX86</f>
        <v>S</v>
      </c>
      <c r="P86" s="84" t="str">
        <f>'statement of marks'!II86</f>
        <v>A</v>
      </c>
      <c r="Q86" s="84" t="str">
        <f>'statement of marks'!IJ86</f>
        <v>A</v>
      </c>
      <c r="R86" s="84" t="str">
        <f>CONCATENATE('statement of marks'!IL86,'statement of marks'!IN86)</f>
        <v xml:space="preserve">    MATHEMATICS        </v>
      </c>
      <c r="S86" s="74">
        <f t="shared" si="18"/>
        <v>1</v>
      </c>
      <c r="T86" s="321"/>
      <c r="U86" s="322" t="str">
        <f t="shared" si="19"/>
        <v/>
      </c>
      <c r="V86" s="322" t="str">
        <f t="shared" si="20"/>
        <v/>
      </c>
      <c r="W86" s="321"/>
      <c r="X86" s="322" t="str">
        <f t="shared" si="21"/>
        <v/>
      </c>
      <c r="Y86" s="322" t="str">
        <f t="shared" si="22"/>
        <v/>
      </c>
      <c r="Z86" s="322" t="str">
        <f>IF(M86="REP",AA$6,IF(AND(OR(M86="S",M86="RE"),OR('statement of marks'!AZ85="",'statement of marks'!AZ85="ML")),Z$7,IF(OR(M86="S",M86="RE"),Z$6,"")))</f>
        <v/>
      </c>
      <c r="AA86" s="321"/>
      <c r="AB86" s="322" t="str">
        <f t="shared" si="23"/>
        <v/>
      </c>
      <c r="AC86" s="323" t="str">
        <f t="shared" si="24"/>
        <v/>
      </c>
      <c r="AD86" s="322" t="str">
        <f>IF(N86="REP",AE$6,IF(AND(OR(N86="S",N86="RE"),OR('statement of marks'!BZ85="",'statement of marks'!BZ85="ML")),AD$7,IF(OR(N86="S",N86="RE"),AD$6,"")))</f>
        <v/>
      </c>
      <c r="AE86" s="321"/>
      <c r="AF86" s="322" t="str">
        <f t="shared" si="25"/>
        <v/>
      </c>
      <c r="AG86" s="323" t="str">
        <f t="shared" si="26"/>
        <v/>
      </c>
      <c r="AH86" s="322">
        <f>IF(O86="REP",AI$6,IF(AND(OR(O86="S",O86="RE"),OR('statement of marks'!CY85="",'statement of marks'!CY85="ML")),AH$7,IF(OR(O86="S",O86="RE"),AH$6,"")))</f>
        <v>100</v>
      </c>
      <c r="AI86" s="321"/>
      <c r="AJ86" s="322" t="str">
        <f t="shared" si="27"/>
        <v/>
      </c>
      <c r="AK86" s="323" t="str">
        <f t="shared" si="28"/>
        <v/>
      </c>
      <c r="AL86" s="321"/>
      <c r="AM86" s="322" t="str">
        <f t="shared" si="29"/>
        <v/>
      </c>
      <c r="AN86" s="321"/>
      <c r="AO86" s="74" t="str">
        <f t="shared" si="30"/>
        <v/>
      </c>
      <c r="AP86" s="55">
        <f t="shared" si="31"/>
        <v>0</v>
      </c>
      <c r="AQ86" s="55">
        <f t="shared" si="32"/>
        <v>0</v>
      </c>
      <c r="AR86" s="55" t="str">
        <f t="shared" si="17"/>
        <v/>
      </c>
      <c r="AS86" s="84" t="str">
        <f>IF(AR86="PASS",'statement of marks'!IX86,"")</f>
        <v/>
      </c>
      <c r="AT86" s="84" t="str">
        <f>IF(AR86="PASS",'statement of marks'!IY86,"")</f>
        <v/>
      </c>
      <c r="AU86" s="92">
        <f>IF('statement of marks'!GT86="","",'statement of marks'!GT86)</f>
        <v>362</v>
      </c>
    </row>
    <row r="87" spans="1:47" ht="17.25" customHeight="1">
      <c r="A87" s="89" t="str">
        <f>'statement of marks'!A87</f>
        <v/>
      </c>
      <c r="B87" s="55" t="str">
        <f>'statement of marks'!D87</f>
        <v/>
      </c>
      <c r="C87" s="55">
        <f>'statement of marks'!E87</f>
        <v>11179</v>
      </c>
      <c r="D87" s="128" t="str">
        <f>'statement of marks'!F87</f>
        <v/>
      </c>
      <c r="E87" s="77" t="str">
        <f>'statement of marks'!G87</f>
        <v>A 079</v>
      </c>
      <c r="F87" s="77" t="str">
        <f>'statement of marks'!H87</f>
        <v>B 079</v>
      </c>
      <c r="G87" s="77" t="str">
        <f>'statement of marks'!I87</f>
        <v>C 079</v>
      </c>
      <c r="H87" s="55" t="str">
        <f>'statement of marks'!IP87</f>
        <v>SUPPL.</v>
      </c>
      <c r="I87" s="55" t="str">
        <f>'statement of marks'!IS87</f>
        <v/>
      </c>
      <c r="J87" s="84">
        <f>'statement of marks'!IR87</f>
        <v>89.8</v>
      </c>
      <c r="K87" s="84" t="str">
        <f>'statement of marks'!GV87</f>
        <v>D</v>
      </c>
      <c r="L87" s="84" t="str">
        <f>'statement of marks'!GY87</f>
        <v>D</v>
      </c>
      <c r="M87" s="84" t="str">
        <f>'statement of marks'!HB87</f>
        <v>D</v>
      </c>
      <c r="N87" s="84" t="str">
        <f>'statement of marks'!HM87</f>
        <v>D</v>
      </c>
      <c r="O87" s="84" t="str">
        <f>'statement of marks'!HX87</f>
        <v>S</v>
      </c>
      <c r="P87" s="84" t="str">
        <f>'statement of marks'!II87</f>
        <v>A</v>
      </c>
      <c r="Q87" s="84" t="str">
        <f>'statement of marks'!IJ87</f>
        <v>A</v>
      </c>
      <c r="R87" s="84" t="str">
        <f>CONCATENATE('statement of marks'!IL87,'statement of marks'!IN87)</f>
        <v xml:space="preserve">    MATHEMATICS        </v>
      </c>
      <c r="S87" s="74">
        <f t="shared" si="18"/>
        <v>1</v>
      </c>
      <c r="T87" s="321"/>
      <c r="U87" s="322" t="str">
        <f t="shared" si="19"/>
        <v/>
      </c>
      <c r="V87" s="322" t="str">
        <f t="shared" si="20"/>
        <v/>
      </c>
      <c r="W87" s="321"/>
      <c r="X87" s="322" t="str">
        <f t="shared" si="21"/>
        <v/>
      </c>
      <c r="Y87" s="322" t="str">
        <f t="shared" si="22"/>
        <v/>
      </c>
      <c r="Z87" s="322" t="str">
        <f>IF(M87="REP",AA$6,IF(AND(OR(M87="S",M87="RE"),OR('statement of marks'!AZ86="",'statement of marks'!AZ86="ML")),Z$7,IF(OR(M87="S",M87="RE"),Z$6,"")))</f>
        <v/>
      </c>
      <c r="AA87" s="321"/>
      <c r="AB87" s="322" t="str">
        <f t="shared" si="23"/>
        <v/>
      </c>
      <c r="AC87" s="323" t="str">
        <f t="shared" si="24"/>
        <v/>
      </c>
      <c r="AD87" s="322" t="str">
        <f>IF(N87="REP",AE$6,IF(AND(OR(N87="S",N87="RE"),OR('statement of marks'!BZ86="",'statement of marks'!BZ86="ML")),AD$7,IF(OR(N87="S",N87="RE"),AD$6,"")))</f>
        <v/>
      </c>
      <c r="AE87" s="321"/>
      <c r="AF87" s="322" t="str">
        <f t="shared" si="25"/>
        <v/>
      </c>
      <c r="AG87" s="323" t="str">
        <f t="shared" si="26"/>
        <v/>
      </c>
      <c r="AH87" s="322">
        <f>IF(O87="REP",AI$6,IF(AND(OR(O87="S",O87="RE"),OR('statement of marks'!CY86="",'statement of marks'!CY86="ML")),AH$7,IF(OR(O87="S",O87="RE"),AH$6,"")))</f>
        <v>100</v>
      </c>
      <c r="AI87" s="321"/>
      <c r="AJ87" s="322" t="str">
        <f t="shared" si="27"/>
        <v/>
      </c>
      <c r="AK87" s="323" t="str">
        <f t="shared" si="28"/>
        <v/>
      </c>
      <c r="AL87" s="321"/>
      <c r="AM87" s="322" t="str">
        <f t="shared" si="29"/>
        <v/>
      </c>
      <c r="AN87" s="321"/>
      <c r="AO87" s="74" t="str">
        <f t="shared" si="30"/>
        <v/>
      </c>
      <c r="AP87" s="55">
        <f t="shared" si="31"/>
        <v>0</v>
      </c>
      <c r="AQ87" s="55">
        <f t="shared" si="32"/>
        <v>0</v>
      </c>
      <c r="AR87" s="55" t="str">
        <f t="shared" si="17"/>
        <v/>
      </c>
      <c r="AS87" s="84" t="str">
        <f>IF(AR87="PASS",'statement of marks'!IX87,"")</f>
        <v/>
      </c>
      <c r="AT87" s="84" t="str">
        <f>IF(AR87="PASS",'statement of marks'!IY87,"")</f>
        <v/>
      </c>
      <c r="AU87" s="92">
        <f>IF('statement of marks'!GT87="","",'statement of marks'!GT87)</f>
        <v>362</v>
      </c>
    </row>
    <row r="88" spans="1:47" ht="17.25" customHeight="1">
      <c r="A88" s="89" t="str">
        <f>'statement of marks'!A88</f>
        <v/>
      </c>
      <c r="B88" s="55" t="str">
        <f>'statement of marks'!D88</f>
        <v/>
      </c>
      <c r="C88" s="55">
        <f>'statement of marks'!E88</f>
        <v>11180</v>
      </c>
      <c r="D88" s="128" t="str">
        <f>'statement of marks'!F88</f>
        <v/>
      </c>
      <c r="E88" s="77" t="str">
        <f>'statement of marks'!G88</f>
        <v>A 080</v>
      </c>
      <c r="F88" s="77" t="str">
        <f>'statement of marks'!H88</f>
        <v>B 080</v>
      </c>
      <c r="G88" s="77" t="str">
        <f>'statement of marks'!I88</f>
        <v>C 080</v>
      </c>
      <c r="H88" s="55" t="str">
        <f>'statement of marks'!IP88</f>
        <v>SUPPL.</v>
      </c>
      <c r="I88" s="55" t="str">
        <f>'statement of marks'!IS88</f>
        <v/>
      </c>
      <c r="J88" s="84">
        <f>'statement of marks'!IR88</f>
        <v>89.8</v>
      </c>
      <c r="K88" s="84" t="str">
        <f>'statement of marks'!GV88</f>
        <v>D</v>
      </c>
      <c r="L88" s="84" t="str">
        <f>'statement of marks'!GY88</f>
        <v>D</v>
      </c>
      <c r="M88" s="84" t="str">
        <f>'statement of marks'!HB88</f>
        <v>D</v>
      </c>
      <c r="N88" s="84" t="str">
        <f>'statement of marks'!HM88</f>
        <v>D</v>
      </c>
      <c r="O88" s="84" t="str">
        <f>'statement of marks'!HX88</f>
        <v>S</v>
      </c>
      <c r="P88" s="84" t="str">
        <f>'statement of marks'!II88</f>
        <v>A</v>
      </c>
      <c r="Q88" s="84" t="str">
        <f>'statement of marks'!IJ88</f>
        <v>A</v>
      </c>
      <c r="R88" s="84" t="str">
        <f>CONCATENATE('statement of marks'!IL88,'statement of marks'!IN88)</f>
        <v xml:space="preserve">    MATHEMATICS        </v>
      </c>
      <c r="S88" s="74">
        <f t="shared" si="18"/>
        <v>1</v>
      </c>
      <c r="T88" s="321"/>
      <c r="U88" s="322" t="str">
        <f t="shared" si="19"/>
        <v/>
      </c>
      <c r="V88" s="322" t="str">
        <f t="shared" si="20"/>
        <v/>
      </c>
      <c r="W88" s="321"/>
      <c r="X88" s="322" t="str">
        <f t="shared" si="21"/>
        <v/>
      </c>
      <c r="Y88" s="322" t="str">
        <f t="shared" si="22"/>
        <v/>
      </c>
      <c r="Z88" s="322" t="str">
        <f>IF(M88="REP",AA$6,IF(AND(OR(M88="S",M88="RE"),OR('statement of marks'!AZ87="",'statement of marks'!AZ87="ML")),Z$7,IF(OR(M88="S",M88="RE"),Z$6,"")))</f>
        <v/>
      </c>
      <c r="AA88" s="321"/>
      <c r="AB88" s="322" t="str">
        <f t="shared" si="23"/>
        <v/>
      </c>
      <c r="AC88" s="323" t="str">
        <f t="shared" si="24"/>
        <v/>
      </c>
      <c r="AD88" s="322" t="str">
        <f>IF(N88="REP",AE$6,IF(AND(OR(N88="S",N88="RE"),OR('statement of marks'!BZ87="",'statement of marks'!BZ87="ML")),AD$7,IF(OR(N88="S",N88="RE"),AD$6,"")))</f>
        <v/>
      </c>
      <c r="AE88" s="321"/>
      <c r="AF88" s="322" t="str">
        <f t="shared" si="25"/>
        <v/>
      </c>
      <c r="AG88" s="323" t="str">
        <f t="shared" si="26"/>
        <v/>
      </c>
      <c r="AH88" s="322">
        <f>IF(O88="REP",AI$6,IF(AND(OR(O88="S",O88="RE"),OR('statement of marks'!CY87="",'statement of marks'!CY87="ML")),AH$7,IF(OR(O88="S",O88="RE"),AH$6,"")))</f>
        <v>100</v>
      </c>
      <c r="AI88" s="321"/>
      <c r="AJ88" s="322" t="str">
        <f t="shared" si="27"/>
        <v/>
      </c>
      <c r="AK88" s="323" t="str">
        <f t="shared" si="28"/>
        <v/>
      </c>
      <c r="AL88" s="321"/>
      <c r="AM88" s="322" t="str">
        <f t="shared" si="29"/>
        <v/>
      </c>
      <c r="AN88" s="321"/>
      <c r="AO88" s="74" t="str">
        <f t="shared" si="30"/>
        <v/>
      </c>
      <c r="AP88" s="55">
        <f t="shared" si="31"/>
        <v>0</v>
      </c>
      <c r="AQ88" s="55">
        <f t="shared" si="32"/>
        <v>0</v>
      </c>
      <c r="AR88" s="55" t="str">
        <f t="shared" si="17"/>
        <v/>
      </c>
      <c r="AS88" s="84" t="str">
        <f>IF(AR88="PASS",'statement of marks'!IX88,"")</f>
        <v/>
      </c>
      <c r="AT88" s="84" t="str">
        <f>IF(AR88="PASS",'statement of marks'!IY88,"")</f>
        <v/>
      </c>
      <c r="AU88" s="92">
        <f>IF('statement of marks'!GT88="","",'statement of marks'!GT88)</f>
        <v>362</v>
      </c>
    </row>
    <row r="89" spans="1:47" ht="17.25" customHeight="1">
      <c r="A89" s="89" t="str">
        <f>'statement of marks'!A89</f>
        <v/>
      </c>
      <c r="B89" s="55" t="str">
        <f>'statement of marks'!D89</f>
        <v/>
      </c>
      <c r="C89" s="55">
        <f>'statement of marks'!E89</f>
        <v>11181</v>
      </c>
      <c r="D89" s="128" t="str">
        <f>'statement of marks'!F89</f>
        <v/>
      </c>
      <c r="E89" s="77" t="str">
        <f>'statement of marks'!G89</f>
        <v>A 081</v>
      </c>
      <c r="F89" s="77" t="str">
        <f>'statement of marks'!H89</f>
        <v>B 081</v>
      </c>
      <c r="G89" s="77" t="str">
        <f>'statement of marks'!I89</f>
        <v>C 081</v>
      </c>
      <c r="H89" s="55" t="str">
        <f>'statement of marks'!IP89</f>
        <v>SUPPL.</v>
      </c>
      <c r="I89" s="55" t="str">
        <f>'statement of marks'!IS89</f>
        <v/>
      </c>
      <c r="J89" s="84">
        <f>'statement of marks'!IR89</f>
        <v>89.8</v>
      </c>
      <c r="K89" s="84" t="str">
        <f>'statement of marks'!GV89</f>
        <v>D</v>
      </c>
      <c r="L89" s="84" t="str">
        <f>'statement of marks'!GY89</f>
        <v>D</v>
      </c>
      <c r="M89" s="84" t="str">
        <f>'statement of marks'!HB89</f>
        <v>D</v>
      </c>
      <c r="N89" s="84" t="str">
        <f>'statement of marks'!HM89</f>
        <v>D</v>
      </c>
      <c r="O89" s="84" t="str">
        <f>'statement of marks'!HX89</f>
        <v>S</v>
      </c>
      <c r="P89" s="84" t="str">
        <f>'statement of marks'!II89</f>
        <v>A</v>
      </c>
      <c r="Q89" s="84" t="str">
        <f>'statement of marks'!IJ89</f>
        <v>A</v>
      </c>
      <c r="R89" s="84" t="str">
        <f>CONCATENATE('statement of marks'!IL89,'statement of marks'!IN89)</f>
        <v xml:space="preserve">    MATHEMATICS        </v>
      </c>
      <c r="S89" s="74">
        <f t="shared" si="18"/>
        <v>1</v>
      </c>
      <c r="T89" s="321"/>
      <c r="U89" s="322" t="str">
        <f t="shared" si="19"/>
        <v/>
      </c>
      <c r="V89" s="322" t="str">
        <f t="shared" si="20"/>
        <v/>
      </c>
      <c r="W89" s="321"/>
      <c r="X89" s="322" t="str">
        <f t="shared" si="21"/>
        <v/>
      </c>
      <c r="Y89" s="322" t="str">
        <f t="shared" si="22"/>
        <v/>
      </c>
      <c r="Z89" s="322" t="str">
        <f>IF(M89="REP",AA$6,IF(AND(OR(M89="S",M89="RE"),OR('statement of marks'!AZ88="",'statement of marks'!AZ88="ML")),Z$7,IF(OR(M89="S",M89="RE"),Z$6,"")))</f>
        <v/>
      </c>
      <c r="AA89" s="321"/>
      <c r="AB89" s="322" t="str">
        <f t="shared" si="23"/>
        <v/>
      </c>
      <c r="AC89" s="323" t="str">
        <f t="shared" si="24"/>
        <v/>
      </c>
      <c r="AD89" s="322" t="str">
        <f>IF(N89="REP",AE$6,IF(AND(OR(N89="S",N89="RE"),OR('statement of marks'!BZ88="",'statement of marks'!BZ88="ML")),AD$7,IF(OR(N89="S",N89="RE"),AD$6,"")))</f>
        <v/>
      </c>
      <c r="AE89" s="321"/>
      <c r="AF89" s="322" t="str">
        <f t="shared" si="25"/>
        <v/>
      </c>
      <c r="AG89" s="323" t="str">
        <f t="shared" si="26"/>
        <v/>
      </c>
      <c r="AH89" s="322">
        <f>IF(O89="REP",AI$6,IF(AND(OR(O89="S",O89="RE"),OR('statement of marks'!CY88="",'statement of marks'!CY88="ML")),AH$7,IF(OR(O89="S",O89="RE"),AH$6,"")))</f>
        <v>100</v>
      </c>
      <c r="AI89" s="321"/>
      <c r="AJ89" s="322" t="str">
        <f t="shared" si="27"/>
        <v/>
      </c>
      <c r="AK89" s="323" t="str">
        <f t="shared" si="28"/>
        <v/>
      </c>
      <c r="AL89" s="321"/>
      <c r="AM89" s="322" t="str">
        <f t="shared" si="29"/>
        <v/>
      </c>
      <c r="AN89" s="321"/>
      <c r="AO89" s="74" t="str">
        <f t="shared" si="30"/>
        <v/>
      </c>
      <c r="AP89" s="55">
        <f t="shared" si="31"/>
        <v>0</v>
      </c>
      <c r="AQ89" s="55">
        <f t="shared" si="32"/>
        <v>0</v>
      </c>
      <c r="AR89" s="55" t="str">
        <f t="shared" si="17"/>
        <v/>
      </c>
      <c r="AS89" s="84" t="str">
        <f>IF(AR89="PASS",'statement of marks'!IX89,"")</f>
        <v/>
      </c>
      <c r="AT89" s="84" t="str">
        <f>IF(AR89="PASS",'statement of marks'!IY89,"")</f>
        <v/>
      </c>
      <c r="AU89" s="92">
        <f>IF('statement of marks'!GT89="","",'statement of marks'!GT89)</f>
        <v>362</v>
      </c>
    </row>
    <row r="90" spans="1:47" ht="17.25" customHeight="1">
      <c r="A90" s="89" t="str">
        <f>'statement of marks'!A90</f>
        <v/>
      </c>
      <c r="B90" s="55" t="str">
        <f>'statement of marks'!D90</f>
        <v/>
      </c>
      <c r="C90" s="55">
        <f>'statement of marks'!E90</f>
        <v>11182</v>
      </c>
      <c r="D90" s="128" t="str">
        <f>'statement of marks'!F90</f>
        <v/>
      </c>
      <c r="E90" s="77" t="str">
        <f>'statement of marks'!G90</f>
        <v>A 082</v>
      </c>
      <c r="F90" s="77" t="str">
        <f>'statement of marks'!H90</f>
        <v>B 082</v>
      </c>
      <c r="G90" s="77" t="str">
        <f>'statement of marks'!I90</f>
        <v>C 082</v>
      </c>
      <c r="H90" s="55" t="str">
        <f>'statement of marks'!IP90</f>
        <v>SUPPL.</v>
      </c>
      <c r="I90" s="55" t="str">
        <f>'statement of marks'!IS90</f>
        <v/>
      </c>
      <c r="J90" s="84">
        <f>'statement of marks'!IR90</f>
        <v>89.8</v>
      </c>
      <c r="K90" s="84" t="str">
        <f>'statement of marks'!GV90</f>
        <v>D</v>
      </c>
      <c r="L90" s="84" t="str">
        <f>'statement of marks'!GY90</f>
        <v>D</v>
      </c>
      <c r="M90" s="84" t="str">
        <f>'statement of marks'!HB90</f>
        <v>D</v>
      </c>
      <c r="N90" s="84" t="str">
        <f>'statement of marks'!HM90</f>
        <v>D</v>
      </c>
      <c r="O90" s="84" t="str">
        <f>'statement of marks'!HX90</f>
        <v>S</v>
      </c>
      <c r="P90" s="84" t="str">
        <f>'statement of marks'!II90</f>
        <v>A</v>
      </c>
      <c r="Q90" s="84" t="str">
        <f>'statement of marks'!IJ90</f>
        <v>A</v>
      </c>
      <c r="R90" s="84" t="str">
        <f>CONCATENATE('statement of marks'!IL90,'statement of marks'!IN90)</f>
        <v xml:space="preserve">    MATHEMATICS        </v>
      </c>
      <c r="S90" s="74">
        <f t="shared" si="18"/>
        <v>1</v>
      </c>
      <c r="T90" s="321"/>
      <c r="U90" s="322" t="str">
        <f t="shared" si="19"/>
        <v/>
      </c>
      <c r="V90" s="322" t="str">
        <f t="shared" si="20"/>
        <v/>
      </c>
      <c r="W90" s="321"/>
      <c r="X90" s="322" t="str">
        <f t="shared" si="21"/>
        <v/>
      </c>
      <c r="Y90" s="322" t="str">
        <f t="shared" si="22"/>
        <v/>
      </c>
      <c r="Z90" s="322" t="str">
        <f>IF(M90="REP",AA$6,IF(AND(OR(M90="S",M90="RE"),OR('statement of marks'!AZ89="",'statement of marks'!AZ89="ML")),Z$7,IF(OR(M90="S",M90="RE"),Z$6,"")))</f>
        <v/>
      </c>
      <c r="AA90" s="321"/>
      <c r="AB90" s="322" t="str">
        <f t="shared" si="23"/>
        <v/>
      </c>
      <c r="AC90" s="323" t="str">
        <f t="shared" si="24"/>
        <v/>
      </c>
      <c r="AD90" s="322" t="str">
        <f>IF(N90="REP",AE$6,IF(AND(OR(N90="S",N90="RE"),OR('statement of marks'!BZ89="",'statement of marks'!BZ89="ML")),AD$7,IF(OR(N90="S",N90="RE"),AD$6,"")))</f>
        <v/>
      </c>
      <c r="AE90" s="321"/>
      <c r="AF90" s="322" t="str">
        <f t="shared" si="25"/>
        <v/>
      </c>
      <c r="AG90" s="323" t="str">
        <f t="shared" si="26"/>
        <v/>
      </c>
      <c r="AH90" s="322">
        <f>IF(O90="REP",AI$6,IF(AND(OR(O90="S",O90="RE"),OR('statement of marks'!CY89="",'statement of marks'!CY89="ML")),AH$7,IF(OR(O90="S",O90="RE"),AH$6,"")))</f>
        <v>100</v>
      </c>
      <c r="AI90" s="321"/>
      <c r="AJ90" s="322" t="str">
        <f t="shared" si="27"/>
        <v/>
      </c>
      <c r="AK90" s="323" t="str">
        <f t="shared" si="28"/>
        <v/>
      </c>
      <c r="AL90" s="321"/>
      <c r="AM90" s="322" t="str">
        <f t="shared" si="29"/>
        <v/>
      </c>
      <c r="AN90" s="321"/>
      <c r="AO90" s="74" t="str">
        <f t="shared" si="30"/>
        <v/>
      </c>
      <c r="AP90" s="55">
        <f t="shared" si="31"/>
        <v>0</v>
      </c>
      <c r="AQ90" s="55">
        <f t="shared" si="32"/>
        <v>0</v>
      </c>
      <c r="AR90" s="55" t="str">
        <f t="shared" si="17"/>
        <v/>
      </c>
      <c r="AS90" s="84" t="str">
        <f>IF(AR90="PASS",'statement of marks'!IX90,"")</f>
        <v/>
      </c>
      <c r="AT90" s="84" t="str">
        <f>IF(AR90="PASS",'statement of marks'!IY90,"")</f>
        <v/>
      </c>
      <c r="AU90" s="92">
        <f>IF('statement of marks'!GT90="","",'statement of marks'!GT90)</f>
        <v>362</v>
      </c>
    </row>
    <row r="91" spans="1:47" ht="17.25" customHeight="1">
      <c r="A91" s="89" t="str">
        <f>'statement of marks'!A91</f>
        <v/>
      </c>
      <c r="B91" s="55" t="str">
        <f>'statement of marks'!D91</f>
        <v/>
      </c>
      <c r="C91" s="55">
        <f>'statement of marks'!E91</f>
        <v>11183</v>
      </c>
      <c r="D91" s="128" t="str">
        <f>'statement of marks'!F91</f>
        <v/>
      </c>
      <c r="E91" s="77" t="str">
        <f>'statement of marks'!G91</f>
        <v>A 083</v>
      </c>
      <c r="F91" s="77" t="str">
        <f>'statement of marks'!H91</f>
        <v>B 083</v>
      </c>
      <c r="G91" s="77" t="str">
        <f>'statement of marks'!I91</f>
        <v>C 083</v>
      </c>
      <c r="H91" s="55" t="str">
        <f>'statement of marks'!IP91</f>
        <v>SUPPL.</v>
      </c>
      <c r="I91" s="55" t="str">
        <f>'statement of marks'!IS91</f>
        <v/>
      </c>
      <c r="J91" s="84">
        <f>'statement of marks'!IR91</f>
        <v>89.8</v>
      </c>
      <c r="K91" s="84" t="str">
        <f>'statement of marks'!GV91</f>
        <v>D</v>
      </c>
      <c r="L91" s="84" t="str">
        <f>'statement of marks'!GY91</f>
        <v>D</v>
      </c>
      <c r="M91" s="84" t="str">
        <f>'statement of marks'!HB91</f>
        <v>D</v>
      </c>
      <c r="N91" s="84" t="str">
        <f>'statement of marks'!HM91</f>
        <v>D</v>
      </c>
      <c r="O91" s="84" t="str">
        <f>'statement of marks'!HX91</f>
        <v>S</v>
      </c>
      <c r="P91" s="84" t="str">
        <f>'statement of marks'!II91</f>
        <v>A</v>
      </c>
      <c r="Q91" s="84" t="str">
        <f>'statement of marks'!IJ91</f>
        <v>A</v>
      </c>
      <c r="R91" s="84" t="str">
        <f>CONCATENATE('statement of marks'!IL91,'statement of marks'!IN91)</f>
        <v xml:space="preserve">    MATHEMATICS        </v>
      </c>
      <c r="S91" s="74">
        <f t="shared" si="18"/>
        <v>1</v>
      </c>
      <c r="T91" s="321"/>
      <c r="U91" s="322" t="str">
        <f t="shared" si="19"/>
        <v/>
      </c>
      <c r="V91" s="322" t="str">
        <f t="shared" si="20"/>
        <v/>
      </c>
      <c r="W91" s="321"/>
      <c r="X91" s="322" t="str">
        <f t="shared" si="21"/>
        <v/>
      </c>
      <c r="Y91" s="322" t="str">
        <f t="shared" si="22"/>
        <v/>
      </c>
      <c r="Z91" s="322" t="str">
        <f>IF(M91="REP",AA$6,IF(AND(OR(M91="S",M91="RE"),OR('statement of marks'!AZ90="",'statement of marks'!AZ90="ML")),Z$7,IF(OR(M91="S",M91="RE"),Z$6,"")))</f>
        <v/>
      </c>
      <c r="AA91" s="321"/>
      <c r="AB91" s="322" t="str">
        <f t="shared" si="23"/>
        <v/>
      </c>
      <c r="AC91" s="323" t="str">
        <f t="shared" si="24"/>
        <v/>
      </c>
      <c r="AD91" s="322" t="str">
        <f>IF(N91="REP",AE$6,IF(AND(OR(N91="S",N91="RE"),OR('statement of marks'!BZ90="",'statement of marks'!BZ90="ML")),AD$7,IF(OR(N91="S",N91="RE"),AD$6,"")))</f>
        <v/>
      </c>
      <c r="AE91" s="321"/>
      <c r="AF91" s="322" t="str">
        <f t="shared" si="25"/>
        <v/>
      </c>
      <c r="AG91" s="323" t="str">
        <f t="shared" si="26"/>
        <v/>
      </c>
      <c r="AH91" s="322">
        <f>IF(O91="REP",AI$6,IF(AND(OR(O91="S",O91="RE"),OR('statement of marks'!CY90="",'statement of marks'!CY90="ML")),AH$7,IF(OR(O91="S",O91="RE"),AH$6,"")))</f>
        <v>100</v>
      </c>
      <c r="AI91" s="321"/>
      <c r="AJ91" s="322" t="str">
        <f t="shared" si="27"/>
        <v/>
      </c>
      <c r="AK91" s="323" t="str">
        <f t="shared" si="28"/>
        <v/>
      </c>
      <c r="AL91" s="321"/>
      <c r="AM91" s="322" t="str">
        <f t="shared" si="29"/>
        <v/>
      </c>
      <c r="AN91" s="321"/>
      <c r="AO91" s="74" t="str">
        <f t="shared" si="30"/>
        <v/>
      </c>
      <c r="AP91" s="55">
        <f t="shared" si="31"/>
        <v>0</v>
      </c>
      <c r="AQ91" s="55">
        <f t="shared" si="32"/>
        <v>0</v>
      </c>
      <c r="AR91" s="55" t="str">
        <f t="shared" si="17"/>
        <v/>
      </c>
      <c r="AS91" s="84" t="str">
        <f>IF(AR91="PASS",'statement of marks'!IX91,"")</f>
        <v/>
      </c>
      <c r="AT91" s="84" t="str">
        <f>IF(AR91="PASS",'statement of marks'!IY91,"")</f>
        <v/>
      </c>
      <c r="AU91" s="92">
        <f>IF('statement of marks'!GT91="","",'statement of marks'!GT91)</f>
        <v>362</v>
      </c>
    </row>
    <row r="92" spans="1:47" ht="17.25" customHeight="1">
      <c r="A92" s="89" t="str">
        <f>'statement of marks'!A92</f>
        <v/>
      </c>
      <c r="B92" s="55" t="str">
        <f>'statement of marks'!D92</f>
        <v/>
      </c>
      <c r="C92" s="55">
        <f>'statement of marks'!E92</f>
        <v>11184</v>
      </c>
      <c r="D92" s="128" t="str">
        <f>'statement of marks'!F92</f>
        <v/>
      </c>
      <c r="E92" s="77" t="str">
        <f>'statement of marks'!G92</f>
        <v>A 084</v>
      </c>
      <c r="F92" s="77" t="str">
        <f>'statement of marks'!H92</f>
        <v>B 084</v>
      </c>
      <c r="G92" s="77" t="str">
        <f>'statement of marks'!I92</f>
        <v>C 084</v>
      </c>
      <c r="H92" s="55" t="str">
        <f>'statement of marks'!IP92</f>
        <v>SUPPL.</v>
      </c>
      <c r="I92" s="55" t="str">
        <f>'statement of marks'!IS92</f>
        <v/>
      </c>
      <c r="J92" s="84">
        <f>'statement of marks'!IR92</f>
        <v>89.8</v>
      </c>
      <c r="K92" s="84" t="str">
        <f>'statement of marks'!GV92</f>
        <v>D</v>
      </c>
      <c r="L92" s="84" t="str">
        <f>'statement of marks'!GY92</f>
        <v>D</v>
      </c>
      <c r="M92" s="84" t="str">
        <f>'statement of marks'!HB92</f>
        <v>D</v>
      </c>
      <c r="N92" s="84" t="str">
        <f>'statement of marks'!HM92</f>
        <v>D</v>
      </c>
      <c r="O92" s="84" t="str">
        <f>'statement of marks'!HX92</f>
        <v>S</v>
      </c>
      <c r="P92" s="84" t="str">
        <f>'statement of marks'!II92</f>
        <v>A</v>
      </c>
      <c r="Q92" s="84" t="str">
        <f>'statement of marks'!IJ92</f>
        <v>A</v>
      </c>
      <c r="R92" s="84" t="str">
        <f>CONCATENATE('statement of marks'!IL92,'statement of marks'!IN92)</f>
        <v xml:space="preserve">    MATHEMATICS        </v>
      </c>
      <c r="S92" s="74">
        <f t="shared" si="18"/>
        <v>1</v>
      </c>
      <c r="T92" s="321"/>
      <c r="U92" s="322" t="str">
        <f t="shared" si="19"/>
        <v/>
      </c>
      <c r="V92" s="322" t="str">
        <f t="shared" si="20"/>
        <v/>
      </c>
      <c r="W92" s="321"/>
      <c r="X92" s="322" t="str">
        <f t="shared" si="21"/>
        <v/>
      </c>
      <c r="Y92" s="322" t="str">
        <f t="shared" si="22"/>
        <v/>
      </c>
      <c r="Z92" s="322" t="str">
        <f>IF(M92="REP",AA$6,IF(AND(OR(M92="S",M92="RE"),OR('statement of marks'!AZ91="",'statement of marks'!AZ91="ML")),Z$7,IF(OR(M92="S",M92="RE"),Z$6,"")))</f>
        <v/>
      </c>
      <c r="AA92" s="321"/>
      <c r="AB92" s="322" t="str">
        <f t="shared" si="23"/>
        <v/>
      </c>
      <c r="AC92" s="323" t="str">
        <f t="shared" si="24"/>
        <v/>
      </c>
      <c r="AD92" s="322" t="str">
        <f>IF(N92="REP",AE$6,IF(AND(OR(N92="S",N92="RE"),OR('statement of marks'!BZ91="",'statement of marks'!BZ91="ML")),AD$7,IF(OR(N92="S",N92="RE"),AD$6,"")))</f>
        <v/>
      </c>
      <c r="AE92" s="321"/>
      <c r="AF92" s="322" t="str">
        <f t="shared" si="25"/>
        <v/>
      </c>
      <c r="AG92" s="323" t="str">
        <f t="shared" si="26"/>
        <v/>
      </c>
      <c r="AH92" s="322">
        <f>IF(O92="REP",AI$6,IF(AND(OR(O92="S",O92="RE"),OR('statement of marks'!CY91="",'statement of marks'!CY91="ML")),AH$7,IF(OR(O92="S",O92="RE"),AH$6,"")))</f>
        <v>100</v>
      </c>
      <c r="AI92" s="321"/>
      <c r="AJ92" s="322" t="str">
        <f t="shared" si="27"/>
        <v/>
      </c>
      <c r="AK92" s="323" t="str">
        <f t="shared" si="28"/>
        <v/>
      </c>
      <c r="AL92" s="321"/>
      <c r="AM92" s="322" t="str">
        <f t="shared" si="29"/>
        <v/>
      </c>
      <c r="AN92" s="321"/>
      <c r="AO92" s="74" t="str">
        <f t="shared" si="30"/>
        <v/>
      </c>
      <c r="AP92" s="55">
        <f t="shared" si="31"/>
        <v>0</v>
      </c>
      <c r="AQ92" s="55">
        <f t="shared" si="32"/>
        <v>0</v>
      </c>
      <c r="AR92" s="55" t="str">
        <f t="shared" si="17"/>
        <v/>
      </c>
      <c r="AS92" s="84" t="str">
        <f>IF(AR92="PASS",'statement of marks'!IX92,"")</f>
        <v/>
      </c>
      <c r="AT92" s="84" t="str">
        <f>IF(AR92="PASS",'statement of marks'!IY92,"")</f>
        <v/>
      </c>
      <c r="AU92" s="92">
        <f>IF('statement of marks'!GT92="","",'statement of marks'!GT92)</f>
        <v>362</v>
      </c>
    </row>
    <row r="93" spans="1:47" ht="17.25" customHeight="1">
      <c r="A93" s="89" t="str">
        <f>'statement of marks'!A93</f>
        <v/>
      </c>
      <c r="B93" s="55" t="str">
        <f>'statement of marks'!D93</f>
        <v/>
      </c>
      <c r="C93" s="55">
        <f>'statement of marks'!E93</f>
        <v>11185</v>
      </c>
      <c r="D93" s="128" t="str">
        <f>'statement of marks'!F93</f>
        <v/>
      </c>
      <c r="E93" s="77" t="str">
        <f>'statement of marks'!G93</f>
        <v>A 085</v>
      </c>
      <c r="F93" s="77" t="str">
        <f>'statement of marks'!H93</f>
        <v>B 085</v>
      </c>
      <c r="G93" s="77" t="str">
        <f>'statement of marks'!I93</f>
        <v>C 085</v>
      </c>
      <c r="H93" s="55" t="str">
        <f>'statement of marks'!IP93</f>
        <v>SUPPL.</v>
      </c>
      <c r="I93" s="55" t="str">
        <f>'statement of marks'!IS93</f>
        <v/>
      </c>
      <c r="J93" s="84">
        <f>'statement of marks'!IR93</f>
        <v>89.8</v>
      </c>
      <c r="K93" s="84" t="str">
        <f>'statement of marks'!GV93</f>
        <v>D</v>
      </c>
      <c r="L93" s="84" t="str">
        <f>'statement of marks'!GY93</f>
        <v>D</v>
      </c>
      <c r="M93" s="84" t="str">
        <f>'statement of marks'!HB93</f>
        <v>D</v>
      </c>
      <c r="N93" s="84" t="str">
        <f>'statement of marks'!HM93</f>
        <v>D</v>
      </c>
      <c r="O93" s="84" t="str">
        <f>'statement of marks'!HX93</f>
        <v>S</v>
      </c>
      <c r="P93" s="84" t="str">
        <f>'statement of marks'!II93</f>
        <v>A</v>
      </c>
      <c r="Q93" s="84" t="str">
        <f>'statement of marks'!IJ93</f>
        <v>A</v>
      </c>
      <c r="R93" s="84" t="str">
        <f>CONCATENATE('statement of marks'!IL93,'statement of marks'!IN93)</f>
        <v xml:space="preserve">    MATHEMATICS        </v>
      </c>
      <c r="S93" s="74">
        <f t="shared" si="18"/>
        <v>1</v>
      </c>
      <c r="T93" s="321"/>
      <c r="U93" s="322" t="str">
        <f t="shared" si="19"/>
        <v/>
      </c>
      <c r="V93" s="322" t="str">
        <f t="shared" si="20"/>
        <v/>
      </c>
      <c r="W93" s="321"/>
      <c r="X93" s="322" t="str">
        <f t="shared" si="21"/>
        <v/>
      </c>
      <c r="Y93" s="322" t="str">
        <f t="shared" si="22"/>
        <v/>
      </c>
      <c r="Z93" s="322" t="str">
        <f>IF(M93="REP",AA$6,IF(AND(OR(M93="S",M93="RE"),OR('statement of marks'!AZ92="",'statement of marks'!AZ92="ML")),Z$7,IF(OR(M93="S",M93="RE"),Z$6,"")))</f>
        <v/>
      </c>
      <c r="AA93" s="321"/>
      <c r="AB93" s="322" t="str">
        <f t="shared" si="23"/>
        <v/>
      </c>
      <c r="AC93" s="323" t="str">
        <f t="shared" si="24"/>
        <v/>
      </c>
      <c r="AD93" s="322" t="str">
        <f>IF(N93="REP",AE$6,IF(AND(OR(N93="S",N93="RE"),OR('statement of marks'!BZ92="",'statement of marks'!BZ92="ML")),AD$7,IF(OR(N93="S",N93="RE"),AD$6,"")))</f>
        <v/>
      </c>
      <c r="AE93" s="321"/>
      <c r="AF93" s="322" t="str">
        <f t="shared" si="25"/>
        <v/>
      </c>
      <c r="AG93" s="323" t="str">
        <f t="shared" si="26"/>
        <v/>
      </c>
      <c r="AH93" s="322">
        <f>IF(O93="REP",AI$6,IF(AND(OR(O93="S",O93="RE"),OR('statement of marks'!CY92="",'statement of marks'!CY92="ML")),AH$7,IF(OR(O93="S",O93="RE"),AH$6,"")))</f>
        <v>100</v>
      </c>
      <c r="AI93" s="321"/>
      <c r="AJ93" s="322" t="str">
        <f t="shared" si="27"/>
        <v/>
      </c>
      <c r="AK93" s="323" t="str">
        <f t="shared" si="28"/>
        <v/>
      </c>
      <c r="AL93" s="321"/>
      <c r="AM93" s="322" t="str">
        <f t="shared" si="29"/>
        <v/>
      </c>
      <c r="AN93" s="321"/>
      <c r="AO93" s="74" t="str">
        <f t="shared" si="30"/>
        <v/>
      </c>
      <c r="AP93" s="55">
        <f t="shared" si="31"/>
        <v>0</v>
      </c>
      <c r="AQ93" s="55">
        <f t="shared" si="32"/>
        <v>0</v>
      </c>
      <c r="AR93" s="55" t="str">
        <f t="shared" si="17"/>
        <v/>
      </c>
      <c r="AS93" s="84" t="str">
        <f>IF(AR93="PASS",'statement of marks'!IX93,"")</f>
        <v/>
      </c>
      <c r="AT93" s="84" t="str">
        <f>IF(AR93="PASS",'statement of marks'!IY93,"")</f>
        <v/>
      </c>
      <c r="AU93" s="92">
        <f>IF('statement of marks'!GT93="","",'statement of marks'!GT93)</f>
        <v>362</v>
      </c>
    </row>
    <row r="94" spans="1:47" ht="17.25" customHeight="1">
      <c r="A94" s="89" t="str">
        <f>'statement of marks'!A94</f>
        <v/>
      </c>
      <c r="B94" s="55" t="str">
        <f>'statement of marks'!D94</f>
        <v/>
      </c>
      <c r="C94" s="55">
        <f>'statement of marks'!E94</f>
        <v>11186</v>
      </c>
      <c r="D94" s="128" t="str">
        <f>'statement of marks'!F94</f>
        <v/>
      </c>
      <c r="E94" s="77" t="str">
        <f>'statement of marks'!G94</f>
        <v>A 086</v>
      </c>
      <c r="F94" s="77" t="str">
        <f>'statement of marks'!H94</f>
        <v>B 086</v>
      </c>
      <c r="G94" s="77" t="str">
        <f>'statement of marks'!I94</f>
        <v>C 086</v>
      </c>
      <c r="H94" s="55" t="str">
        <f>'statement of marks'!IP94</f>
        <v>SUPPL.</v>
      </c>
      <c r="I94" s="55" t="str">
        <f>'statement of marks'!IS94</f>
        <v/>
      </c>
      <c r="J94" s="84">
        <f>'statement of marks'!IR94</f>
        <v>89.8</v>
      </c>
      <c r="K94" s="84" t="str">
        <f>'statement of marks'!GV94</f>
        <v>D</v>
      </c>
      <c r="L94" s="84" t="str">
        <f>'statement of marks'!GY94</f>
        <v>D</v>
      </c>
      <c r="M94" s="84" t="str">
        <f>'statement of marks'!HB94</f>
        <v>D</v>
      </c>
      <c r="N94" s="84" t="str">
        <f>'statement of marks'!HM94</f>
        <v>D</v>
      </c>
      <c r="O94" s="84" t="str">
        <f>'statement of marks'!HX94</f>
        <v>S</v>
      </c>
      <c r="P94" s="84" t="str">
        <f>'statement of marks'!II94</f>
        <v>A</v>
      </c>
      <c r="Q94" s="84" t="str">
        <f>'statement of marks'!IJ94</f>
        <v>A</v>
      </c>
      <c r="R94" s="84" t="str">
        <f>CONCATENATE('statement of marks'!IL94,'statement of marks'!IN94)</f>
        <v xml:space="preserve">    MATHEMATICS        </v>
      </c>
      <c r="S94" s="74">
        <f t="shared" si="18"/>
        <v>1</v>
      </c>
      <c r="T94" s="321"/>
      <c r="U94" s="322" t="str">
        <f t="shared" si="19"/>
        <v/>
      </c>
      <c r="V94" s="322" t="str">
        <f t="shared" si="20"/>
        <v/>
      </c>
      <c r="W94" s="321"/>
      <c r="X94" s="322" t="str">
        <f t="shared" si="21"/>
        <v/>
      </c>
      <c r="Y94" s="322" t="str">
        <f t="shared" si="22"/>
        <v/>
      </c>
      <c r="Z94" s="322" t="str">
        <f>IF(M94="REP",AA$6,IF(AND(OR(M94="S",M94="RE"),OR('statement of marks'!AZ93="",'statement of marks'!AZ93="ML")),Z$7,IF(OR(M94="S",M94="RE"),Z$6,"")))</f>
        <v/>
      </c>
      <c r="AA94" s="321"/>
      <c r="AB94" s="322" t="str">
        <f t="shared" si="23"/>
        <v/>
      </c>
      <c r="AC94" s="323" t="str">
        <f t="shared" si="24"/>
        <v/>
      </c>
      <c r="AD94" s="322" t="str">
        <f>IF(N94="REP",AE$6,IF(AND(OR(N94="S",N94="RE"),OR('statement of marks'!BZ93="",'statement of marks'!BZ93="ML")),AD$7,IF(OR(N94="S",N94="RE"),AD$6,"")))</f>
        <v/>
      </c>
      <c r="AE94" s="321"/>
      <c r="AF94" s="322" t="str">
        <f t="shared" si="25"/>
        <v/>
      </c>
      <c r="AG94" s="323" t="str">
        <f t="shared" si="26"/>
        <v/>
      </c>
      <c r="AH94" s="322">
        <f>IF(O94="REP",AI$6,IF(AND(OR(O94="S",O94="RE"),OR('statement of marks'!CY93="",'statement of marks'!CY93="ML")),AH$7,IF(OR(O94="S",O94="RE"),AH$6,"")))</f>
        <v>100</v>
      </c>
      <c r="AI94" s="321"/>
      <c r="AJ94" s="322" t="str">
        <f t="shared" si="27"/>
        <v/>
      </c>
      <c r="AK94" s="323" t="str">
        <f t="shared" si="28"/>
        <v/>
      </c>
      <c r="AL94" s="321"/>
      <c r="AM94" s="322" t="str">
        <f t="shared" si="29"/>
        <v/>
      </c>
      <c r="AN94" s="321"/>
      <c r="AO94" s="74" t="str">
        <f t="shared" si="30"/>
        <v/>
      </c>
      <c r="AP94" s="55">
        <f t="shared" si="31"/>
        <v>0</v>
      </c>
      <c r="AQ94" s="55">
        <f t="shared" si="32"/>
        <v>0</v>
      </c>
      <c r="AR94" s="55" t="str">
        <f t="shared" si="17"/>
        <v/>
      </c>
      <c r="AS94" s="84" t="str">
        <f>IF(AR94="PASS",'statement of marks'!IX94,"")</f>
        <v/>
      </c>
      <c r="AT94" s="84" t="str">
        <f>IF(AR94="PASS",'statement of marks'!IY94,"")</f>
        <v/>
      </c>
      <c r="AU94" s="92">
        <f>IF('statement of marks'!GT94="","",'statement of marks'!GT94)</f>
        <v>362</v>
      </c>
    </row>
    <row r="95" spans="1:47" ht="17.25" customHeight="1">
      <c r="A95" s="89" t="str">
        <f>'statement of marks'!A95</f>
        <v/>
      </c>
      <c r="B95" s="55" t="str">
        <f>'statement of marks'!D95</f>
        <v/>
      </c>
      <c r="C95" s="55">
        <f>'statement of marks'!E95</f>
        <v>11187</v>
      </c>
      <c r="D95" s="128" t="str">
        <f>'statement of marks'!F95</f>
        <v/>
      </c>
      <c r="E95" s="77" t="str">
        <f>'statement of marks'!G95</f>
        <v>A 087</v>
      </c>
      <c r="F95" s="77" t="str">
        <f>'statement of marks'!H95</f>
        <v>B 087</v>
      </c>
      <c r="G95" s="77" t="str">
        <f>'statement of marks'!I95</f>
        <v>C 087</v>
      </c>
      <c r="H95" s="55" t="str">
        <f>'statement of marks'!IP95</f>
        <v>SUPPL.</v>
      </c>
      <c r="I95" s="55" t="str">
        <f>'statement of marks'!IS95</f>
        <v/>
      </c>
      <c r="J95" s="84">
        <f>'statement of marks'!IR95</f>
        <v>89.8</v>
      </c>
      <c r="K95" s="84" t="str">
        <f>'statement of marks'!GV95</f>
        <v>D</v>
      </c>
      <c r="L95" s="84" t="str">
        <f>'statement of marks'!GY95</f>
        <v>D</v>
      </c>
      <c r="M95" s="84" t="str">
        <f>'statement of marks'!HB95</f>
        <v>D</v>
      </c>
      <c r="N95" s="84" t="str">
        <f>'statement of marks'!HM95</f>
        <v>D</v>
      </c>
      <c r="O95" s="84" t="str">
        <f>'statement of marks'!HX95</f>
        <v>S</v>
      </c>
      <c r="P95" s="84" t="str">
        <f>'statement of marks'!II95</f>
        <v>A</v>
      </c>
      <c r="Q95" s="84" t="str">
        <f>'statement of marks'!IJ95</f>
        <v>A</v>
      </c>
      <c r="R95" s="84" t="str">
        <f>CONCATENATE('statement of marks'!IL95,'statement of marks'!IN95)</f>
        <v xml:space="preserve">    MATHEMATICS        </v>
      </c>
      <c r="S95" s="74">
        <f t="shared" si="18"/>
        <v>1</v>
      </c>
      <c r="T95" s="321"/>
      <c r="U95" s="322" t="str">
        <f t="shared" si="19"/>
        <v/>
      </c>
      <c r="V95" s="322" t="str">
        <f t="shared" si="20"/>
        <v/>
      </c>
      <c r="W95" s="321"/>
      <c r="X95" s="322" t="str">
        <f t="shared" si="21"/>
        <v/>
      </c>
      <c r="Y95" s="322" t="str">
        <f t="shared" si="22"/>
        <v/>
      </c>
      <c r="Z95" s="322" t="str">
        <f>IF(M95="REP",AA$6,IF(AND(OR(M95="S",M95="RE"),OR('statement of marks'!AZ94="",'statement of marks'!AZ94="ML")),Z$7,IF(OR(M95="S",M95="RE"),Z$6,"")))</f>
        <v/>
      </c>
      <c r="AA95" s="321"/>
      <c r="AB95" s="322" t="str">
        <f t="shared" si="23"/>
        <v/>
      </c>
      <c r="AC95" s="323" t="str">
        <f t="shared" si="24"/>
        <v/>
      </c>
      <c r="AD95" s="322" t="str">
        <f>IF(N95="REP",AE$6,IF(AND(OR(N95="S",N95="RE"),OR('statement of marks'!BZ94="",'statement of marks'!BZ94="ML")),AD$7,IF(OR(N95="S",N95="RE"),AD$6,"")))</f>
        <v/>
      </c>
      <c r="AE95" s="321"/>
      <c r="AF95" s="322" t="str">
        <f t="shared" si="25"/>
        <v/>
      </c>
      <c r="AG95" s="323" t="str">
        <f t="shared" si="26"/>
        <v/>
      </c>
      <c r="AH95" s="322">
        <f>IF(O95="REP",AI$6,IF(AND(OR(O95="S",O95="RE"),OR('statement of marks'!CY94="",'statement of marks'!CY94="ML")),AH$7,IF(OR(O95="S",O95="RE"),AH$6,"")))</f>
        <v>100</v>
      </c>
      <c r="AI95" s="321"/>
      <c r="AJ95" s="322" t="str">
        <f t="shared" si="27"/>
        <v/>
      </c>
      <c r="AK95" s="323" t="str">
        <f t="shared" si="28"/>
        <v/>
      </c>
      <c r="AL95" s="321"/>
      <c r="AM95" s="322" t="str">
        <f t="shared" si="29"/>
        <v/>
      </c>
      <c r="AN95" s="321"/>
      <c r="AO95" s="74" t="str">
        <f t="shared" si="30"/>
        <v/>
      </c>
      <c r="AP95" s="55">
        <f t="shared" si="31"/>
        <v>0</v>
      </c>
      <c r="AQ95" s="55">
        <f t="shared" si="32"/>
        <v>0</v>
      </c>
      <c r="AR95" s="55" t="str">
        <f t="shared" si="17"/>
        <v/>
      </c>
      <c r="AS95" s="84" t="str">
        <f>IF(AR95="PASS",'statement of marks'!IX95,"")</f>
        <v/>
      </c>
      <c r="AT95" s="84" t="str">
        <f>IF(AR95="PASS",'statement of marks'!IY95,"")</f>
        <v/>
      </c>
      <c r="AU95" s="92">
        <f>IF('statement of marks'!GT95="","",'statement of marks'!GT95)</f>
        <v>362</v>
      </c>
    </row>
    <row r="96" spans="1:47" ht="17.25" customHeight="1">
      <c r="A96" s="89" t="str">
        <f>'statement of marks'!A96</f>
        <v/>
      </c>
      <c r="B96" s="55" t="str">
        <f>'statement of marks'!D96</f>
        <v/>
      </c>
      <c r="C96" s="55">
        <f>'statement of marks'!E96</f>
        <v>11188</v>
      </c>
      <c r="D96" s="128" t="str">
        <f>'statement of marks'!F96</f>
        <v/>
      </c>
      <c r="E96" s="77" t="str">
        <f>'statement of marks'!G96</f>
        <v>A 088</v>
      </c>
      <c r="F96" s="77" t="str">
        <f>'statement of marks'!H96</f>
        <v>B 088</v>
      </c>
      <c r="G96" s="77" t="str">
        <f>'statement of marks'!I96</f>
        <v>C 088</v>
      </c>
      <c r="H96" s="55" t="str">
        <f>'statement of marks'!IP96</f>
        <v>SUPPL.</v>
      </c>
      <c r="I96" s="55" t="str">
        <f>'statement of marks'!IS96</f>
        <v/>
      </c>
      <c r="J96" s="84">
        <f>'statement of marks'!IR96</f>
        <v>89.8</v>
      </c>
      <c r="K96" s="84" t="str">
        <f>'statement of marks'!GV96</f>
        <v>D</v>
      </c>
      <c r="L96" s="84" t="str">
        <f>'statement of marks'!GY96</f>
        <v>D</v>
      </c>
      <c r="M96" s="84" t="str">
        <f>'statement of marks'!HB96</f>
        <v>D</v>
      </c>
      <c r="N96" s="84" t="str">
        <f>'statement of marks'!HM96</f>
        <v>D</v>
      </c>
      <c r="O96" s="84" t="str">
        <f>'statement of marks'!HX96</f>
        <v>S</v>
      </c>
      <c r="P96" s="84" t="str">
        <f>'statement of marks'!II96</f>
        <v>A</v>
      </c>
      <c r="Q96" s="84" t="str">
        <f>'statement of marks'!IJ96</f>
        <v>A</v>
      </c>
      <c r="R96" s="84" t="str">
        <f>CONCATENATE('statement of marks'!IL96,'statement of marks'!IN96)</f>
        <v xml:space="preserve">    MATHEMATICS        </v>
      </c>
      <c r="S96" s="74">
        <f t="shared" si="18"/>
        <v>1</v>
      </c>
      <c r="T96" s="321"/>
      <c r="U96" s="322" t="str">
        <f t="shared" si="19"/>
        <v/>
      </c>
      <c r="V96" s="322" t="str">
        <f t="shared" si="20"/>
        <v/>
      </c>
      <c r="W96" s="321"/>
      <c r="X96" s="322" t="str">
        <f t="shared" si="21"/>
        <v/>
      </c>
      <c r="Y96" s="322" t="str">
        <f t="shared" si="22"/>
        <v/>
      </c>
      <c r="Z96" s="322" t="str">
        <f>IF(M96="REP",AA$6,IF(AND(OR(M96="S",M96="RE"),OR('statement of marks'!AZ95="",'statement of marks'!AZ95="ML")),Z$7,IF(OR(M96="S",M96="RE"),Z$6,"")))</f>
        <v/>
      </c>
      <c r="AA96" s="321"/>
      <c r="AB96" s="322" t="str">
        <f t="shared" si="23"/>
        <v/>
      </c>
      <c r="AC96" s="323" t="str">
        <f t="shared" si="24"/>
        <v/>
      </c>
      <c r="AD96" s="322" t="str">
        <f>IF(N96="REP",AE$6,IF(AND(OR(N96="S",N96="RE"),OR('statement of marks'!BZ95="",'statement of marks'!BZ95="ML")),AD$7,IF(OR(N96="S",N96="RE"),AD$6,"")))</f>
        <v/>
      </c>
      <c r="AE96" s="321"/>
      <c r="AF96" s="322" t="str">
        <f t="shared" si="25"/>
        <v/>
      </c>
      <c r="AG96" s="323" t="str">
        <f t="shared" si="26"/>
        <v/>
      </c>
      <c r="AH96" s="322">
        <f>IF(O96="REP",AI$6,IF(AND(OR(O96="S",O96="RE"),OR('statement of marks'!CY95="",'statement of marks'!CY95="ML")),AH$7,IF(OR(O96="S",O96="RE"),AH$6,"")))</f>
        <v>100</v>
      </c>
      <c r="AI96" s="321"/>
      <c r="AJ96" s="322" t="str">
        <f t="shared" si="27"/>
        <v/>
      </c>
      <c r="AK96" s="323" t="str">
        <f t="shared" si="28"/>
        <v/>
      </c>
      <c r="AL96" s="321"/>
      <c r="AM96" s="322" t="str">
        <f t="shared" si="29"/>
        <v/>
      </c>
      <c r="AN96" s="321"/>
      <c r="AO96" s="74" t="str">
        <f t="shared" si="30"/>
        <v/>
      </c>
      <c r="AP96" s="55">
        <f t="shared" si="31"/>
        <v>0</v>
      </c>
      <c r="AQ96" s="55">
        <f t="shared" si="32"/>
        <v>0</v>
      </c>
      <c r="AR96" s="55" t="str">
        <f t="shared" si="17"/>
        <v/>
      </c>
      <c r="AS96" s="84" t="str">
        <f>IF(AR96="PASS",'statement of marks'!IX96,"")</f>
        <v/>
      </c>
      <c r="AT96" s="84" t="str">
        <f>IF(AR96="PASS",'statement of marks'!IY96,"")</f>
        <v/>
      </c>
      <c r="AU96" s="92">
        <f>IF('statement of marks'!GT96="","",'statement of marks'!GT96)</f>
        <v>362</v>
      </c>
    </row>
    <row r="97" spans="1:47" ht="17.25" customHeight="1">
      <c r="A97" s="89" t="str">
        <f>'statement of marks'!A97</f>
        <v/>
      </c>
      <c r="B97" s="55" t="str">
        <f>'statement of marks'!D97</f>
        <v/>
      </c>
      <c r="C97" s="55">
        <f>'statement of marks'!E97</f>
        <v>11189</v>
      </c>
      <c r="D97" s="128" t="str">
        <f>'statement of marks'!F97</f>
        <v/>
      </c>
      <c r="E97" s="77" t="str">
        <f>'statement of marks'!G97</f>
        <v>A 089</v>
      </c>
      <c r="F97" s="77" t="str">
        <f>'statement of marks'!H97</f>
        <v>B 089</v>
      </c>
      <c r="G97" s="77" t="str">
        <f>'statement of marks'!I97</f>
        <v>C 089</v>
      </c>
      <c r="H97" s="55" t="str">
        <f>'statement of marks'!IP97</f>
        <v>SUPPL.</v>
      </c>
      <c r="I97" s="55" t="str">
        <f>'statement of marks'!IS97</f>
        <v/>
      </c>
      <c r="J97" s="84">
        <f>'statement of marks'!IR97</f>
        <v>89.8</v>
      </c>
      <c r="K97" s="84" t="str">
        <f>'statement of marks'!GV97</f>
        <v>D</v>
      </c>
      <c r="L97" s="84" t="str">
        <f>'statement of marks'!GY97</f>
        <v>D</v>
      </c>
      <c r="M97" s="84" t="str">
        <f>'statement of marks'!HB97</f>
        <v>D</v>
      </c>
      <c r="N97" s="84" t="str">
        <f>'statement of marks'!HM97</f>
        <v>D</v>
      </c>
      <c r="O97" s="84" t="str">
        <f>'statement of marks'!HX97</f>
        <v>S</v>
      </c>
      <c r="P97" s="84" t="str">
        <f>'statement of marks'!II97</f>
        <v>A</v>
      </c>
      <c r="Q97" s="84" t="str">
        <f>'statement of marks'!IJ97</f>
        <v>A</v>
      </c>
      <c r="R97" s="84" t="str">
        <f>CONCATENATE('statement of marks'!IL97,'statement of marks'!IN97)</f>
        <v xml:space="preserve">    MATHEMATICS        </v>
      </c>
      <c r="S97" s="74">
        <f t="shared" si="18"/>
        <v>1</v>
      </c>
      <c r="T97" s="321"/>
      <c r="U97" s="322" t="str">
        <f t="shared" si="19"/>
        <v/>
      </c>
      <c r="V97" s="322" t="str">
        <f t="shared" si="20"/>
        <v/>
      </c>
      <c r="W97" s="321"/>
      <c r="X97" s="322" t="str">
        <f t="shared" si="21"/>
        <v/>
      </c>
      <c r="Y97" s="322" t="str">
        <f t="shared" si="22"/>
        <v/>
      </c>
      <c r="Z97" s="322" t="str">
        <f>IF(M97="REP",AA$6,IF(AND(OR(M97="S",M97="RE"),OR('statement of marks'!AZ96="",'statement of marks'!AZ96="ML")),Z$7,IF(OR(M97="S",M97="RE"),Z$6,"")))</f>
        <v/>
      </c>
      <c r="AA97" s="321"/>
      <c r="AB97" s="322" t="str">
        <f t="shared" si="23"/>
        <v/>
      </c>
      <c r="AC97" s="323" t="str">
        <f t="shared" si="24"/>
        <v/>
      </c>
      <c r="AD97" s="322" t="str">
        <f>IF(N97="REP",AE$6,IF(AND(OR(N97="S",N97="RE"),OR('statement of marks'!BZ96="",'statement of marks'!BZ96="ML")),AD$7,IF(OR(N97="S",N97="RE"),AD$6,"")))</f>
        <v/>
      </c>
      <c r="AE97" s="321"/>
      <c r="AF97" s="322" t="str">
        <f t="shared" si="25"/>
        <v/>
      </c>
      <c r="AG97" s="323" t="str">
        <f t="shared" si="26"/>
        <v/>
      </c>
      <c r="AH97" s="322">
        <f>IF(O97="REP",AI$6,IF(AND(OR(O97="S",O97="RE"),OR('statement of marks'!CY96="",'statement of marks'!CY96="ML")),AH$7,IF(OR(O97="S",O97="RE"),AH$6,"")))</f>
        <v>100</v>
      </c>
      <c r="AI97" s="321"/>
      <c r="AJ97" s="322" t="str">
        <f t="shared" si="27"/>
        <v/>
      </c>
      <c r="AK97" s="323" t="str">
        <f t="shared" si="28"/>
        <v/>
      </c>
      <c r="AL97" s="321"/>
      <c r="AM97" s="322" t="str">
        <f t="shared" si="29"/>
        <v/>
      </c>
      <c r="AN97" s="321"/>
      <c r="AO97" s="74" t="str">
        <f t="shared" si="30"/>
        <v/>
      </c>
      <c r="AP97" s="55">
        <f t="shared" si="31"/>
        <v>0</v>
      </c>
      <c r="AQ97" s="55">
        <f t="shared" si="32"/>
        <v>0</v>
      </c>
      <c r="AR97" s="55" t="str">
        <f t="shared" si="17"/>
        <v/>
      </c>
      <c r="AS97" s="84" t="str">
        <f>IF(AR97="PASS",'statement of marks'!IX97,"")</f>
        <v/>
      </c>
      <c r="AT97" s="84" t="str">
        <f>IF(AR97="PASS",'statement of marks'!IY97,"")</f>
        <v/>
      </c>
      <c r="AU97" s="92">
        <f>IF('statement of marks'!GT97="","",'statement of marks'!GT97)</f>
        <v>362</v>
      </c>
    </row>
    <row r="98" spans="1:47" ht="17.25" customHeight="1">
      <c r="A98" s="89" t="str">
        <f>'statement of marks'!A98</f>
        <v/>
      </c>
      <c r="B98" s="55" t="str">
        <f>'statement of marks'!D98</f>
        <v/>
      </c>
      <c r="C98" s="55">
        <f>'statement of marks'!E98</f>
        <v>11190</v>
      </c>
      <c r="D98" s="128" t="str">
        <f>'statement of marks'!F98</f>
        <v/>
      </c>
      <c r="E98" s="77" t="str">
        <f>'statement of marks'!G98</f>
        <v>A 090</v>
      </c>
      <c r="F98" s="77" t="str">
        <f>'statement of marks'!H98</f>
        <v>B 090</v>
      </c>
      <c r="G98" s="77" t="str">
        <f>'statement of marks'!I98</f>
        <v>C 090</v>
      </c>
      <c r="H98" s="55" t="str">
        <f>'statement of marks'!IP98</f>
        <v>SUPPL.</v>
      </c>
      <c r="I98" s="55" t="str">
        <f>'statement of marks'!IS98</f>
        <v/>
      </c>
      <c r="J98" s="84">
        <f>'statement of marks'!IR98</f>
        <v>89.8</v>
      </c>
      <c r="K98" s="84" t="str">
        <f>'statement of marks'!GV98</f>
        <v>D</v>
      </c>
      <c r="L98" s="84" t="str">
        <f>'statement of marks'!GY98</f>
        <v>D</v>
      </c>
      <c r="M98" s="84" t="str">
        <f>'statement of marks'!HB98</f>
        <v>D</v>
      </c>
      <c r="N98" s="84" t="str">
        <f>'statement of marks'!HM98</f>
        <v>D</v>
      </c>
      <c r="O98" s="84" t="str">
        <f>'statement of marks'!HX98</f>
        <v>S</v>
      </c>
      <c r="P98" s="84" t="str">
        <f>'statement of marks'!II98</f>
        <v>A</v>
      </c>
      <c r="Q98" s="84" t="str">
        <f>'statement of marks'!IJ98</f>
        <v>A</v>
      </c>
      <c r="R98" s="84" t="str">
        <f>CONCATENATE('statement of marks'!IL98,'statement of marks'!IN98)</f>
        <v xml:space="preserve">    MATHEMATICS        </v>
      </c>
      <c r="S98" s="74">
        <f t="shared" si="18"/>
        <v>1</v>
      </c>
      <c r="T98" s="321"/>
      <c r="U98" s="322" t="str">
        <f t="shared" si="19"/>
        <v/>
      </c>
      <c r="V98" s="322" t="str">
        <f t="shared" si="20"/>
        <v/>
      </c>
      <c r="W98" s="321"/>
      <c r="X98" s="322" t="str">
        <f t="shared" si="21"/>
        <v/>
      </c>
      <c r="Y98" s="322" t="str">
        <f t="shared" si="22"/>
        <v/>
      </c>
      <c r="Z98" s="322" t="str">
        <f>IF(M98="REP",AA$6,IF(AND(OR(M98="S",M98="RE"),OR('statement of marks'!AZ97="",'statement of marks'!AZ97="ML")),Z$7,IF(OR(M98="S",M98="RE"),Z$6,"")))</f>
        <v/>
      </c>
      <c r="AA98" s="321"/>
      <c r="AB98" s="322" t="str">
        <f t="shared" si="23"/>
        <v/>
      </c>
      <c r="AC98" s="323" t="str">
        <f t="shared" si="24"/>
        <v/>
      </c>
      <c r="AD98" s="322" t="str">
        <f>IF(N98="REP",AE$6,IF(AND(OR(N98="S",N98="RE"),OR('statement of marks'!BZ97="",'statement of marks'!BZ97="ML")),AD$7,IF(OR(N98="S",N98="RE"),AD$6,"")))</f>
        <v/>
      </c>
      <c r="AE98" s="321"/>
      <c r="AF98" s="322" t="str">
        <f t="shared" si="25"/>
        <v/>
      </c>
      <c r="AG98" s="323" t="str">
        <f t="shared" si="26"/>
        <v/>
      </c>
      <c r="AH98" s="322">
        <f>IF(O98="REP",AI$6,IF(AND(OR(O98="S",O98="RE"),OR('statement of marks'!CY97="",'statement of marks'!CY97="ML")),AH$7,IF(OR(O98="S",O98="RE"),AH$6,"")))</f>
        <v>100</v>
      </c>
      <c r="AI98" s="321"/>
      <c r="AJ98" s="322" t="str">
        <f t="shared" si="27"/>
        <v/>
      </c>
      <c r="AK98" s="323" t="str">
        <f t="shared" si="28"/>
        <v/>
      </c>
      <c r="AL98" s="321"/>
      <c r="AM98" s="322" t="str">
        <f t="shared" si="29"/>
        <v/>
      </c>
      <c r="AN98" s="321"/>
      <c r="AO98" s="74" t="str">
        <f t="shared" si="30"/>
        <v/>
      </c>
      <c r="AP98" s="55">
        <f t="shared" si="31"/>
        <v>0</v>
      </c>
      <c r="AQ98" s="55">
        <f t="shared" si="32"/>
        <v>0</v>
      </c>
      <c r="AR98" s="55" t="str">
        <f t="shared" si="17"/>
        <v/>
      </c>
      <c r="AS98" s="84" t="str">
        <f>IF(AR98="PASS",'statement of marks'!IX98,"")</f>
        <v/>
      </c>
      <c r="AT98" s="84" t="str">
        <f>IF(AR98="PASS",'statement of marks'!IY98,"")</f>
        <v/>
      </c>
      <c r="AU98" s="92">
        <f>IF('statement of marks'!GT98="","",'statement of marks'!GT98)</f>
        <v>362</v>
      </c>
    </row>
    <row r="99" spans="1:47" ht="17.25" customHeight="1">
      <c r="A99" s="89" t="str">
        <f>'statement of marks'!A99</f>
        <v/>
      </c>
      <c r="B99" s="55" t="str">
        <f>'statement of marks'!D99</f>
        <v/>
      </c>
      <c r="C99" s="55">
        <f>'statement of marks'!E99</f>
        <v>11191</v>
      </c>
      <c r="D99" s="128" t="str">
        <f>'statement of marks'!F99</f>
        <v/>
      </c>
      <c r="E99" s="77" t="str">
        <f>'statement of marks'!G99</f>
        <v>A 091</v>
      </c>
      <c r="F99" s="77" t="str">
        <f>'statement of marks'!H99</f>
        <v>B 091</v>
      </c>
      <c r="G99" s="77" t="str">
        <f>'statement of marks'!I99</f>
        <v>C 091</v>
      </c>
      <c r="H99" s="55" t="str">
        <f>'statement of marks'!IP99</f>
        <v>SUPPL.</v>
      </c>
      <c r="I99" s="55" t="str">
        <f>'statement of marks'!IS99</f>
        <v/>
      </c>
      <c r="J99" s="84">
        <f>'statement of marks'!IR99</f>
        <v>89.8</v>
      </c>
      <c r="K99" s="84" t="str">
        <f>'statement of marks'!GV99</f>
        <v>D</v>
      </c>
      <c r="L99" s="84" t="str">
        <f>'statement of marks'!GY99</f>
        <v>D</v>
      </c>
      <c r="M99" s="84" t="str">
        <f>'statement of marks'!HB99</f>
        <v>D</v>
      </c>
      <c r="N99" s="84" t="str">
        <f>'statement of marks'!HM99</f>
        <v>D</v>
      </c>
      <c r="O99" s="84" t="str">
        <f>'statement of marks'!HX99</f>
        <v>S</v>
      </c>
      <c r="P99" s="84" t="str">
        <f>'statement of marks'!II99</f>
        <v>A</v>
      </c>
      <c r="Q99" s="84" t="str">
        <f>'statement of marks'!IJ99</f>
        <v>A</v>
      </c>
      <c r="R99" s="84" t="str">
        <f>CONCATENATE('statement of marks'!IL99,'statement of marks'!IN99)</f>
        <v xml:space="preserve">    MATHEMATICS        </v>
      </c>
      <c r="S99" s="74">
        <f t="shared" si="18"/>
        <v>1</v>
      </c>
      <c r="T99" s="321"/>
      <c r="U99" s="322" t="str">
        <f t="shared" si="19"/>
        <v/>
      </c>
      <c r="V99" s="322" t="str">
        <f t="shared" si="20"/>
        <v/>
      </c>
      <c r="W99" s="321"/>
      <c r="X99" s="322" t="str">
        <f t="shared" si="21"/>
        <v/>
      </c>
      <c r="Y99" s="322" t="str">
        <f t="shared" si="22"/>
        <v/>
      </c>
      <c r="Z99" s="322" t="str">
        <f>IF(M99="REP",AA$6,IF(AND(OR(M99="S",M99="RE"),OR('statement of marks'!AZ98="",'statement of marks'!AZ98="ML")),Z$7,IF(OR(M99="S",M99="RE"),Z$6,"")))</f>
        <v/>
      </c>
      <c r="AA99" s="321"/>
      <c r="AB99" s="322" t="str">
        <f t="shared" si="23"/>
        <v/>
      </c>
      <c r="AC99" s="323" t="str">
        <f t="shared" si="24"/>
        <v/>
      </c>
      <c r="AD99" s="322" t="str">
        <f>IF(N99="REP",AE$6,IF(AND(OR(N99="S",N99="RE"),OR('statement of marks'!BZ98="",'statement of marks'!BZ98="ML")),AD$7,IF(OR(N99="S",N99="RE"),AD$6,"")))</f>
        <v/>
      </c>
      <c r="AE99" s="321"/>
      <c r="AF99" s="322" t="str">
        <f t="shared" si="25"/>
        <v/>
      </c>
      <c r="AG99" s="323" t="str">
        <f t="shared" si="26"/>
        <v/>
      </c>
      <c r="AH99" s="322">
        <f>IF(O99="REP",AI$6,IF(AND(OR(O99="S",O99="RE"),OR('statement of marks'!CY98="",'statement of marks'!CY98="ML")),AH$7,IF(OR(O99="S",O99="RE"),AH$6,"")))</f>
        <v>100</v>
      </c>
      <c r="AI99" s="321"/>
      <c r="AJ99" s="322" t="str">
        <f t="shared" si="27"/>
        <v/>
      </c>
      <c r="AK99" s="323" t="str">
        <f t="shared" si="28"/>
        <v/>
      </c>
      <c r="AL99" s="321"/>
      <c r="AM99" s="322" t="str">
        <f t="shared" si="29"/>
        <v/>
      </c>
      <c r="AN99" s="321"/>
      <c r="AO99" s="74" t="str">
        <f t="shared" si="30"/>
        <v/>
      </c>
      <c r="AP99" s="55">
        <f t="shared" si="31"/>
        <v>0</v>
      </c>
      <c r="AQ99" s="55">
        <f t="shared" si="32"/>
        <v>0</v>
      </c>
      <c r="AR99" s="55" t="str">
        <f t="shared" si="17"/>
        <v/>
      </c>
      <c r="AS99" s="84" t="str">
        <f>IF(AR99="PASS",'statement of marks'!IX99,"")</f>
        <v/>
      </c>
      <c r="AT99" s="84" t="str">
        <f>IF(AR99="PASS",'statement of marks'!IY99,"")</f>
        <v/>
      </c>
      <c r="AU99" s="92">
        <f>IF('statement of marks'!GT99="","",'statement of marks'!GT99)</f>
        <v>362</v>
      </c>
    </row>
    <row r="100" spans="1:47" ht="17.25" customHeight="1">
      <c r="A100" s="89" t="str">
        <f>'statement of marks'!A100</f>
        <v/>
      </c>
      <c r="B100" s="55" t="str">
        <f>'statement of marks'!D100</f>
        <v/>
      </c>
      <c r="C100" s="55">
        <f>'statement of marks'!E100</f>
        <v>11192</v>
      </c>
      <c r="D100" s="128" t="str">
        <f>'statement of marks'!F100</f>
        <v/>
      </c>
      <c r="E100" s="77" t="str">
        <f>'statement of marks'!G100</f>
        <v>A 092</v>
      </c>
      <c r="F100" s="77" t="str">
        <f>'statement of marks'!H100</f>
        <v>B 092</v>
      </c>
      <c r="G100" s="77" t="str">
        <f>'statement of marks'!I100</f>
        <v>C 092</v>
      </c>
      <c r="H100" s="55" t="str">
        <f>'statement of marks'!IP100</f>
        <v>SUPPL.</v>
      </c>
      <c r="I100" s="55" t="str">
        <f>'statement of marks'!IS100</f>
        <v/>
      </c>
      <c r="J100" s="84">
        <f>'statement of marks'!IR100</f>
        <v>89.8</v>
      </c>
      <c r="K100" s="84" t="str">
        <f>'statement of marks'!GV100</f>
        <v>D</v>
      </c>
      <c r="L100" s="84" t="str">
        <f>'statement of marks'!GY100</f>
        <v>D</v>
      </c>
      <c r="M100" s="84" t="str">
        <f>'statement of marks'!HB100</f>
        <v>D</v>
      </c>
      <c r="N100" s="84" t="str">
        <f>'statement of marks'!HM100</f>
        <v>D</v>
      </c>
      <c r="O100" s="84" t="str">
        <f>'statement of marks'!HX100</f>
        <v>S</v>
      </c>
      <c r="P100" s="84" t="str">
        <f>'statement of marks'!II100</f>
        <v>A</v>
      </c>
      <c r="Q100" s="84" t="str">
        <f>'statement of marks'!IJ100</f>
        <v>A</v>
      </c>
      <c r="R100" s="84" t="str">
        <f>CONCATENATE('statement of marks'!IL100,'statement of marks'!IN100)</f>
        <v xml:space="preserve">    MATHEMATICS        </v>
      </c>
      <c r="S100" s="74">
        <f t="shared" si="18"/>
        <v>1</v>
      </c>
      <c r="T100" s="321"/>
      <c r="U100" s="322" t="str">
        <f t="shared" si="19"/>
        <v/>
      </c>
      <c r="V100" s="322" t="str">
        <f t="shared" si="20"/>
        <v/>
      </c>
      <c r="W100" s="321"/>
      <c r="X100" s="322" t="str">
        <f t="shared" si="21"/>
        <v/>
      </c>
      <c r="Y100" s="322" t="str">
        <f t="shared" si="22"/>
        <v/>
      </c>
      <c r="Z100" s="322" t="str">
        <f>IF(M100="REP",AA$6,IF(AND(OR(M100="S",M100="RE"),OR('statement of marks'!AZ99="",'statement of marks'!AZ99="ML")),Z$7,IF(OR(M100="S",M100="RE"),Z$6,"")))</f>
        <v/>
      </c>
      <c r="AA100" s="321"/>
      <c r="AB100" s="322" t="str">
        <f t="shared" si="23"/>
        <v/>
      </c>
      <c r="AC100" s="323" t="str">
        <f t="shared" si="24"/>
        <v/>
      </c>
      <c r="AD100" s="322" t="str">
        <f>IF(N100="REP",AE$6,IF(AND(OR(N100="S",N100="RE"),OR('statement of marks'!BZ99="",'statement of marks'!BZ99="ML")),AD$7,IF(OR(N100="S",N100="RE"),AD$6,"")))</f>
        <v/>
      </c>
      <c r="AE100" s="321"/>
      <c r="AF100" s="322" t="str">
        <f t="shared" si="25"/>
        <v/>
      </c>
      <c r="AG100" s="323" t="str">
        <f t="shared" si="26"/>
        <v/>
      </c>
      <c r="AH100" s="322">
        <f>IF(O100="REP",AI$6,IF(AND(OR(O100="S",O100="RE"),OR('statement of marks'!CY99="",'statement of marks'!CY99="ML")),AH$7,IF(OR(O100="S",O100="RE"),AH$6,"")))</f>
        <v>100</v>
      </c>
      <c r="AI100" s="321"/>
      <c r="AJ100" s="322" t="str">
        <f t="shared" si="27"/>
        <v/>
      </c>
      <c r="AK100" s="323" t="str">
        <f t="shared" si="28"/>
        <v/>
      </c>
      <c r="AL100" s="321"/>
      <c r="AM100" s="322" t="str">
        <f t="shared" si="29"/>
        <v/>
      </c>
      <c r="AN100" s="321"/>
      <c r="AO100" s="74" t="str">
        <f t="shared" si="30"/>
        <v/>
      </c>
      <c r="AP100" s="55">
        <f t="shared" si="31"/>
        <v>0</v>
      </c>
      <c r="AQ100" s="55">
        <f t="shared" si="32"/>
        <v>0</v>
      </c>
      <c r="AR100" s="55" t="str">
        <f t="shared" si="17"/>
        <v/>
      </c>
      <c r="AS100" s="84" t="str">
        <f>IF(AR100="PASS",'statement of marks'!IX100,"")</f>
        <v/>
      </c>
      <c r="AT100" s="84" t="str">
        <f>IF(AR100="PASS",'statement of marks'!IY100,"")</f>
        <v/>
      </c>
      <c r="AU100" s="92">
        <f>IF('statement of marks'!GT100="","",'statement of marks'!GT100)</f>
        <v>362</v>
      </c>
    </row>
    <row r="101" spans="1:47" ht="17.25" customHeight="1">
      <c r="A101" s="89" t="str">
        <f>'statement of marks'!A101</f>
        <v/>
      </c>
      <c r="B101" s="55" t="str">
        <f>'statement of marks'!D101</f>
        <v/>
      </c>
      <c r="C101" s="55">
        <f>'statement of marks'!E101</f>
        <v>11193</v>
      </c>
      <c r="D101" s="128" t="str">
        <f>'statement of marks'!F101</f>
        <v/>
      </c>
      <c r="E101" s="77" t="str">
        <f>'statement of marks'!G101</f>
        <v>A 093</v>
      </c>
      <c r="F101" s="77" t="str">
        <f>'statement of marks'!H101</f>
        <v>B 093</v>
      </c>
      <c r="G101" s="77" t="str">
        <f>'statement of marks'!I101</f>
        <v>C 093</v>
      </c>
      <c r="H101" s="55" t="str">
        <f>'statement of marks'!IP101</f>
        <v>SUPPL.</v>
      </c>
      <c r="I101" s="55" t="str">
        <f>'statement of marks'!IS101</f>
        <v/>
      </c>
      <c r="J101" s="84">
        <f>'statement of marks'!IR101</f>
        <v>89.8</v>
      </c>
      <c r="K101" s="84" t="str">
        <f>'statement of marks'!GV101</f>
        <v>D</v>
      </c>
      <c r="L101" s="84" t="str">
        <f>'statement of marks'!GY101</f>
        <v>D</v>
      </c>
      <c r="M101" s="84" t="str">
        <f>'statement of marks'!HB101</f>
        <v>D</v>
      </c>
      <c r="N101" s="84" t="str">
        <f>'statement of marks'!HM101</f>
        <v>D</v>
      </c>
      <c r="O101" s="84" t="str">
        <f>'statement of marks'!HX101</f>
        <v>S</v>
      </c>
      <c r="P101" s="84" t="str">
        <f>'statement of marks'!II101</f>
        <v>A</v>
      </c>
      <c r="Q101" s="84" t="str">
        <f>'statement of marks'!IJ101</f>
        <v>A</v>
      </c>
      <c r="R101" s="84" t="str">
        <f>CONCATENATE('statement of marks'!IL101,'statement of marks'!IN101)</f>
        <v xml:space="preserve">    MATHEMATICS        </v>
      </c>
      <c r="S101" s="74">
        <f t="shared" si="18"/>
        <v>1</v>
      </c>
      <c r="T101" s="321"/>
      <c r="U101" s="322" t="str">
        <f t="shared" si="19"/>
        <v/>
      </c>
      <c r="V101" s="322" t="str">
        <f t="shared" si="20"/>
        <v/>
      </c>
      <c r="W101" s="321"/>
      <c r="X101" s="322" t="str">
        <f t="shared" si="21"/>
        <v/>
      </c>
      <c r="Y101" s="322" t="str">
        <f t="shared" si="22"/>
        <v/>
      </c>
      <c r="Z101" s="322" t="str">
        <f>IF(M101="REP",AA$6,IF(AND(OR(M101="S",M101="RE"),OR('statement of marks'!AZ100="",'statement of marks'!AZ100="ML")),Z$7,IF(OR(M101="S",M101="RE"),Z$6,"")))</f>
        <v/>
      </c>
      <c r="AA101" s="321"/>
      <c r="AB101" s="322" t="str">
        <f t="shared" si="23"/>
        <v/>
      </c>
      <c r="AC101" s="323" t="str">
        <f t="shared" si="24"/>
        <v/>
      </c>
      <c r="AD101" s="322" t="str">
        <f>IF(N101="REP",AE$6,IF(AND(OR(N101="S",N101="RE"),OR('statement of marks'!BZ100="",'statement of marks'!BZ100="ML")),AD$7,IF(OR(N101="S",N101="RE"),AD$6,"")))</f>
        <v/>
      </c>
      <c r="AE101" s="321"/>
      <c r="AF101" s="322" t="str">
        <f t="shared" si="25"/>
        <v/>
      </c>
      <c r="AG101" s="323" t="str">
        <f t="shared" si="26"/>
        <v/>
      </c>
      <c r="AH101" s="322">
        <f>IF(O101="REP",AI$6,IF(AND(OR(O101="S",O101="RE"),OR('statement of marks'!CY100="",'statement of marks'!CY100="ML")),AH$7,IF(OR(O101="S",O101="RE"),AH$6,"")))</f>
        <v>100</v>
      </c>
      <c r="AI101" s="321"/>
      <c r="AJ101" s="322" t="str">
        <f t="shared" si="27"/>
        <v/>
      </c>
      <c r="AK101" s="323" t="str">
        <f t="shared" si="28"/>
        <v/>
      </c>
      <c r="AL101" s="321"/>
      <c r="AM101" s="322" t="str">
        <f t="shared" si="29"/>
        <v/>
      </c>
      <c r="AN101" s="321"/>
      <c r="AO101" s="74" t="str">
        <f t="shared" si="30"/>
        <v/>
      </c>
      <c r="AP101" s="55">
        <f t="shared" si="31"/>
        <v>0</v>
      </c>
      <c r="AQ101" s="55">
        <f t="shared" si="32"/>
        <v>0</v>
      </c>
      <c r="AR101" s="55" t="str">
        <f t="shared" si="17"/>
        <v/>
      </c>
      <c r="AS101" s="84" t="str">
        <f>IF(AR101="PASS",'statement of marks'!IX101,"")</f>
        <v/>
      </c>
      <c r="AT101" s="84" t="str">
        <f>IF(AR101="PASS",'statement of marks'!IY101,"")</f>
        <v/>
      </c>
      <c r="AU101" s="92">
        <f>IF('statement of marks'!GT101="","",'statement of marks'!GT101)</f>
        <v>362</v>
      </c>
    </row>
    <row r="102" spans="1:47" ht="17.25" customHeight="1">
      <c r="A102" s="89" t="str">
        <f>'statement of marks'!A102</f>
        <v/>
      </c>
      <c r="B102" s="55" t="str">
        <f>'statement of marks'!D102</f>
        <v/>
      </c>
      <c r="C102" s="55">
        <f>'statement of marks'!E102</f>
        <v>11194</v>
      </c>
      <c r="D102" s="128" t="str">
        <f>'statement of marks'!F102</f>
        <v/>
      </c>
      <c r="E102" s="77" t="str">
        <f>'statement of marks'!G102</f>
        <v>A 094</v>
      </c>
      <c r="F102" s="77" t="str">
        <f>'statement of marks'!H102</f>
        <v>B 094</v>
      </c>
      <c r="G102" s="77" t="str">
        <f>'statement of marks'!I102</f>
        <v>C 094</v>
      </c>
      <c r="H102" s="55" t="str">
        <f>'statement of marks'!IP102</f>
        <v>SUPPL.</v>
      </c>
      <c r="I102" s="55" t="str">
        <f>'statement of marks'!IS102</f>
        <v/>
      </c>
      <c r="J102" s="84">
        <f>'statement of marks'!IR102</f>
        <v>89.8</v>
      </c>
      <c r="K102" s="84" t="str">
        <f>'statement of marks'!GV102</f>
        <v>D</v>
      </c>
      <c r="L102" s="84" t="str">
        <f>'statement of marks'!GY102</f>
        <v>D</v>
      </c>
      <c r="M102" s="84" t="str">
        <f>'statement of marks'!HB102</f>
        <v>D</v>
      </c>
      <c r="N102" s="84" t="str">
        <f>'statement of marks'!HM102</f>
        <v>D</v>
      </c>
      <c r="O102" s="84" t="str">
        <f>'statement of marks'!HX102</f>
        <v>S</v>
      </c>
      <c r="P102" s="84" t="str">
        <f>'statement of marks'!II102</f>
        <v>A</v>
      </c>
      <c r="Q102" s="84" t="str">
        <f>'statement of marks'!IJ102</f>
        <v>A</v>
      </c>
      <c r="R102" s="84" t="str">
        <f>CONCATENATE('statement of marks'!IL102,'statement of marks'!IN102)</f>
        <v xml:space="preserve">    MATHEMATICS        </v>
      </c>
      <c r="S102" s="74">
        <f t="shared" si="18"/>
        <v>1</v>
      </c>
      <c r="T102" s="321"/>
      <c r="U102" s="322" t="str">
        <f t="shared" si="19"/>
        <v/>
      </c>
      <c r="V102" s="322" t="str">
        <f t="shared" si="20"/>
        <v/>
      </c>
      <c r="W102" s="321"/>
      <c r="X102" s="322" t="str">
        <f t="shared" si="21"/>
        <v/>
      </c>
      <c r="Y102" s="322" t="str">
        <f t="shared" si="22"/>
        <v/>
      </c>
      <c r="Z102" s="322" t="str">
        <f>IF(M102="REP",AA$6,IF(AND(OR(M102="S",M102="RE"),OR('statement of marks'!AZ101="",'statement of marks'!AZ101="ML")),Z$7,IF(OR(M102="S",M102="RE"),Z$6,"")))</f>
        <v/>
      </c>
      <c r="AA102" s="321"/>
      <c r="AB102" s="322" t="str">
        <f t="shared" si="23"/>
        <v/>
      </c>
      <c r="AC102" s="323" t="str">
        <f t="shared" si="24"/>
        <v/>
      </c>
      <c r="AD102" s="322" t="str">
        <f>IF(N102="REP",AE$6,IF(AND(OR(N102="S",N102="RE"),OR('statement of marks'!BZ101="",'statement of marks'!BZ101="ML")),AD$7,IF(OR(N102="S",N102="RE"),AD$6,"")))</f>
        <v/>
      </c>
      <c r="AE102" s="321"/>
      <c r="AF102" s="322" t="str">
        <f t="shared" si="25"/>
        <v/>
      </c>
      <c r="AG102" s="323" t="str">
        <f t="shared" si="26"/>
        <v/>
      </c>
      <c r="AH102" s="322">
        <f>IF(O102="REP",AI$6,IF(AND(OR(O102="S",O102="RE"),OR('statement of marks'!CY101="",'statement of marks'!CY101="ML")),AH$7,IF(OR(O102="S",O102="RE"),AH$6,"")))</f>
        <v>100</v>
      </c>
      <c r="AI102" s="321"/>
      <c r="AJ102" s="322" t="str">
        <f t="shared" si="27"/>
        <v/>
      </c>
      <c r="AK102" s="323" t="str">
        <f t="shared" si="28"/>
        <v/>
      </c>
      <c r="AL102" s="321"/>
      <c r="AM102" s="322" t="str">
        <f t="shared" si="29"/>
        <v/>
      </c>
      <c r="AN102" s="321"/>
      <c r="AO102" s="74" t="str">
        <f t="shared" si="30"/>
        <v/>
      </c>
      <c r="AP102" s="55">
        <f t="shared" si="31"/>
        <v>0</v>
      </c>
      <c r="AQ102" s="55">
        <f t="shared" si="32"/>
        <v>0</v>
      </c>
      <c r="AR102" s="55" t="str">
        <f t="shared" si="17"/>
        <v/>
      </c>
      <c r="AS102" s="84" t="str">
        <f>IF(AR102="PASS",'statement of marks'!IX102,"")</f>
        <v/>
      </c>
      <c r="AT102" s="84" t="str">
        <f>IF(AR102="PASS",'statement of marks'!IY102,"")</f>
        <v/>
      </c>
      <c r="AU102" s="92">
        <f>IF('statement of marks'!GT102="","",'statement of marks'!GT102)</f>
        <v>362</v>
      </c>
    </row>
    <row r="103" spans="1:47" ht="17.25" customHeight="1">
      <c r="A103" s="89" t="str">
        <f>'statement of marks'!A103</f>
        <v/>
      </c>
      <c r="B103" s="55" t="str">
        <f>'statement of marks'!D103</f>
        <v/>
      </c>
      <c r="C103" s="55">
        <f>'statement of marks'!E103</f>
        <v>11195</v>
      </c>
      <c r="D103" s="128" t="str">
        <f>'statement of marks'!F103</f>
        <v/>
      </c>
      <c r="E103" s="77" t="str">
        <f>'statement of marks'!G103</f>
        <v>A 095</v>
      </c>
      <c r="F103" s="77" t="str">
        <f>'statement of marks'!H103</f>
        <v>B 095</v>
      </c>
      <c r="G103" s="77" t="str">
        <f>'statement of marks'!I103</f>
        <v>C 095</v>
      </c>
      <c r="H103" s="55" t="str">
        <f>'statement of marks'!IP103</f>
        <v>SUPPL.</v>
      </c>
      <c r="I103" s="55" t="str">
        <f>'statement of marks'!IS103</f>
        <v/>
      </c>
      <c r="J103" s="84">
        <f>'statement of marks'!IR103</f>
        <v>89.8</v>
      </c>
      <c r="K103" s="84" t="str">
        <f>'statement of marks'!GV103</f>
        <v>D</v>
      </c>
      <c r="L103" s="84" t="str">
        <f>'statement of marks'!GY103</f>
        <v>D</v>
      </c>
      <c r="M103" s="84" t="str">
        <f>'statement of marks'!HB103</f>
        <v>D</v>
      </c>
      <c r="N103" s="84" t="str">
        <f>'statement of marks'!HM103</f>
        <v>D</v>
      </c>
      <c r="O103" s="84" t="str">
        <f>'statement of marks'!HX103</f>
        <v>S</v>
      </c>
      <c r="P103" s="84" t="str">
        <f>'statement of marks'!II103</f>
        <v>A</v>
      </c>
      <c r="Q103" s="84" t="str">
        <f>'statement of marks'!IJ103</f>
        <v>A</v>
      </c>
      <c r="R103" s="84" t="str">
        <f>CONCATENATE('statement of marks'!IL103,'statement of marks'!IN103)</f>
        <v xml:space="preserve">    MATHEMATICS        </v>
      </c>
      <c r="S103" s="74">
        <f t="shared" si="18"/>
        <v>1</v>
      </c>
      <c r="T103" s="321"/>
      <c r="U103" s="322" t="str">
        <f t="shared" si="19"/>
        <v/>
      </c>
      <c r="V103" s="322" t="str">
        <f t="shared" si="20"/>
        <v/>
      </c>
      <c r="W103" s="321"/>
      <c r="X103" s="322" t="str">
        <f t="shared" si="21"/>
        <v/>
      </c>
      <c r="Y103" s="322" t="str">
        <f t="shared" si="22"/>
        <v/>
      </c>
      <c r="Z103" s="322" t="str">
        <f>IF(M103="REP",AA$6,IF(AND(OR(M103="S",M103="RE"),OR('statement of marks'!AZ102="",'statement of marks'!AZ102="ML")),Z$7,IF(OR(M103="S",M103="RE"),Z$6,"")))</f>
        <v/>
      </c>
      <c r="AA103" s="321"/>
      <c r="AB103" s="322" t="str">
        <f t="shared" si="23"/>
        <v/>
      </c>
      <c r="AC103" s="323" t="str">
        <f t="shared" si="24"/>
        <v/>
      </c>
      <c r="AD103" s="322" t="str">
        <f>IF(N103="REP",AE$6,IF(AND(OR(N103="S",N103="RE"),OR('statement of marks'!BZ102="",'statement of marks'!BZ102="ML")),AD$7,IF(OR(N103="S",N103="RE"),AD$6,"")))</f>
        <v/>
      </c>
      <c r="AE103" s="321"/>
      <c r="AF103" s="322" t="str">
        <f t="shared" si="25"/>
        <v/>
      </c>
      <c r="AG103" s="323" t="str">
        <f t="shared" si="26"/>
        <v/>
      </c>
      <c r="AH103" s="322">
        <f>IF(O103="REP",AI$6,IF(AND(OR(O103="S",O103="RE"),OR('statement of marks'!CY102="",'statement of marks'!CY102="ML")),AH$7,IF(OR(O103="S",O103="RE"),AH$6,"")))</f>
        <v>100</v>
      </c>
      <c r="AI103" s="321"/>
      <c r="AJ103" s="322" t="str">
        <f t="shared" si="27"/>
        <v/>
      </c>
      <c r="AK103" s="323" t="str">
        <f t="shared" si="28"/>
        <v/>
      </c>
      <c r="AL103" s="321"/>
      <c r="AM103" s="322" t="str">
        <f t="shared" si="29"/>
        <v/>
      </c>
      <c r="AN103" s="321"/>
      <c r="AO103" s="74" t="str">
        <f t="shared" si="30"/>
        <v/>
      </c>
      <c r="AP103" s="55">
        <f t="shared" si="31"/>
        <v>0</v>
      </c>
      <c r="AQ103" s="55">
        <f t="shared" si="32"/>
        <v>0</v>
      </c>
      <c r="AR103" s="55" t="str">
        <f t="shared" si="17"/>
        <v/>
      </c>
      <c r="AS103" s="84" t="str">
        <f>IF(AR103="PASS",'statement of marks'!IX103,"")</f>
        <v/>
      </c>
      <c r="AT103" s="84" t="str">
        <f>IF(AR103="PASS",'statement of marks'!IY103,"")</f>
        <v/>
      </c>
      <c r="AU103" s="92">
        <f>IF('statement of marks'!GT103="","",'statement of marks'!GT103)</f>
        <v>362</v>
      </c>
    </row>
    <row r="104" spans="1:47" ht="17.25" customHeight="1">
      <c r="A104" s="89" t="str">
        <f>'statement of marks'!A104</f>
        <v/>
      </c>
      <c r="B104" s="55" t="str">
        <f>'statement of marks'!D104</f>
        <v/>
      </c>
      <c r="C104" s="55">
        <f>'statement of marks'!E104</f>
        <v>11196</v>
      </c>
      <c r="D104" s="128" t="str">
        <f>'statement of marks'!F104</f>
        <v/>
      </c>
      <c r="E104" s="77" t="str">
        <f>'statement of marks'!G104</f>
        <v>A 096</v>
      </c>
      <c r="F104" s="77" t="str">
        <f>'statement of marks'!H104</f>
        <v>B 096</v>
      </c>
      <c r="G104" s="77" t="str">
        <f>'statement of marks'!I104</f>
        <v>C 096</v>
      </c>
      <c r="H104" s="55" t="str">
        <f>'statement of marks'!IP104</f>
        <v>SUPPL.</v>
      </c>
      <c r="I104" s="55" t="str">
        <f>'statement of marks'!IS104</f>
        <v/>
      </c>
      <c r="J104" s="84">
        <f>'statement of marks'!IR104</f>
        <v>89.8</v>
      </c>
      <c r="K104" s="84" t="str">
        <f>'statement of marks'!GV104</f>
        <v>D</v>
      </c>
      <c r="L104" s="84" t="str">
        <f>'statement of marks'!GY104</f>
        <v>D</v>
      </c>
      <c r="M104" s="84" t="str">
        <f>'statement of marks'!HB104</f>
        <v>D</v>
      </c>
      <c r="N104" s="84" t="str">
        <f>'statement of marks'!HM104</f>
        <v>D</v>
      </c>
      <c r="O104" s="84" t="str">
        <f>'statement of marks'!HX104</f>
        <v>S</v>
      </c>
      <c r="P104" s="84" t="str">
        <f>'statement of marks'!II104</f>
        <v>A</v>
      </c>
      <c r="Q104" s="84" t="str">
        <f>'statement of marks'!IJ104</f>
        <v>A</v>
      </c>
      <c r="R104" s="84" t="str">
        <f>CONCATENATE('statement of marks'!IL104,'statement of marks'!IN104)</f>
        <v xml:space="preserve">    MATHEMATICS        </v>
      </c>
      <c r="S104" s="74">
        <f t="shared" si="18"/>
        <v>1</v>
      </c>
      <c r="T104" s="321"/>
      <c r="U104" s="322" t="str">
        <f t="shared" si="19"/>
        <v/>
      </c>
      <c r="V104" s="322" t="str">
        <f t="shared" si="20"/>
        <v/>
      </c>
      <c r="W104" s="321"/>
      <c r="X104" s="322" t="str">
        <f t="shared" si="21"/>
        <v/>
      </c>
      <c r="Y104" s="322" t="str">
        <f t="shared" si="22"/>
        <v/>
      </c>
      <c r="Z104" s="322" t="str">
        <f>IF(M104="REP",AA$6,IF(AND(OR(M104="S",M104="RE"),OR('statement of marks'!AZ103="",'statement of marks'!AZ103="ML")),Z$7,IF(OR(M104="S",M104="RE"),Z$6,"")))</f>
        <v/>
      </c>
      <c r="AA104" s="321"/>
      <c r="AB104" s="322" t="str">
        <f t="shared" si="23"/>
        <v/>
      </c>
      <c r="AC104" s="323" t="str">
        <f t="shared" si="24"/>
        <v/>
      </c>
      <c r="AD104" s="322" t="str">
        <f>IF(N104="REP",AE$6,IF(AND(OR(N104="S",N104="RE"),OR('statement of marks'!BZ103="",'statement of marks'!BZ103="ML")),AD$7,IF(OR(N104="S",N104="RE"),AD$6,"")))</f>
        <v/>
      </c>
      <c r="AE104" s="321"/>
      <c r="AF104" s="322" t="str">
        <f t="shared" si="25"/>
        <v/>
      </c>
      <c r="AG104" s="323" t="str">
        <f t="shared" si="26"/>
        <v/>
      </c>
      <c r="AH104" s="322">
        <f>IF(O104="REP",AI$6,IF(AND(OR(O104="S",O104="RE"),OR('statement of marks'!CY103="",'statement of marks'!CY103="ML")),AH$7,IF(OR(O104="S",O104="RE"),AH$6,"")))</f>
        <v>100</v>
      </c>
      <c r="AI104" s="321"/>
      <c r="AJ104" s="322" t="str">
        <f t="shared" si="27"/>
        <v/>
      </c>
      <c r="AK104" s="323" t="str">
        <f t="shared" si="28"/>
        <v/>
      </c>
      <c r="AL104" s="321"/>
      <c r="AM104" s="322" t="str">
        <f t="shared" si="29"/>
        <v/>
      </c>
      <c r="AN104" s="321"/>
      <c r="AO104" s="74" t="str">
        <f t="shared" si="30"/>
        <v/>
      </c>
      <c r="AP104" s="55">
        <f t="shared" si="31"/>
        <v>0</v>
      </c>
      <c r="AQ104" s="55">
        <f t="shared" si="32"/>
        <v>0</v>
      </c>
      <c r="AR104" s="55" t="str">
        <f t="shared" si="17"/>
        <v/>
      </c>
      <c r="AS104" s="84" t="str">
        <f>IF(AR104="PASS",'statement of marks'!IX104,"")</f>
        <v/>
      </c>
      <c r="AT104" s="84" t="str">
        <f>IF(AR104="PASS",'statement of marks'!IY104,"")</f>
        <v/>
      </c>
      <c r="AU104" s="92">
        <f>IF('statement of marks'!GT104="","",'statement of marks'!GT104)</f>
        <v>362</v>
      </c>
    </row>
    <row r="105" spans="1:47" ht="17.25" customHeight="1">
      <c r="A105" s="89" t="str">
        <f>'statement of marks'!A105</f>
        <v/>
      </c>
      <c r="B105" s="55" t="str">
        <f>'statement of marks'!D105</f>
        <v/>
      </c>
      <c r="C105" s="55">
        <f>'statement of marks'!E105</f>
        <v>11197</v>
      </c>
      <c r="D105" s="128" t="str">
        <f>'statement of marks'!F105</f>
        <v/>
      </c>
      <c r="E105" s="77" t="str">
        <f>'statement of marks'!G105</f>
        <v>A 097</v>
      </c>
      <c r="F105" s="77" t="str">
        <f>'statement of marks'!H105</f>
        <v>B 097</v>
      </c>
      <c r="G105" s="77" t="str">
        <f>'statement of marks'!I105</f>
        <v>C 097</v>
      </c>
      <c r="H105" s="55" t="str">
        <f>'statement of marks'!IP105</f>
        <v>SUPPL.</v>
      </c>
      <c r="I105" s="55" t="str">
        <f>'statement of marks'!IS105</f>
        <v/>
      </c>
      <c r="J105" s="84">
        <f>'statement of marks'!IR105</f>
        <v>89.8</v>
      </c>
      <c r="K105" s="84" t="str">
        <f>'statement of marks'!GV105</f>
        <v>D</v>
      </c>
      <c r="L105" s="84" t="str">
        <f>'statement of marks'!GY105</f>
        <v>D</v>
      </c>
      <c r="M105" s="84" t="str">
        <f>'statement of marks'!HB105</f>
        <v>D</v>
      </c>
      <c r="N105" s="84" t="str">
        <f>'statement of marks'!HM105</f>
        <v>D</v>
      </c>
      <c r="O105" s="84" t="str">
        <f>'statement of marks'!HX105</f>
        <v>S</v>
      </c>
      <c r="P105" s="84" t="str">
        <f>'statement of marks'!II105</f>
        <v>A</v>
      </c>
      <c r="Q105" s="84" t="str">
        <f>'statement of marks'!IJ105</f>
        <v>A</v>
      </c>
      <c r="R105" s="84" t="str">
        <f>CONCATENATE('statement of marks'!IL105,'statement of marks'!IN105)</f>
        <v xml:space="preserve">    MATHEMATICS        </v>
      </c>
      <c r="S105" s="74">
        <f t="shared" si="18"/>
        <v>1</v>
      </c>
      <c r="T105" s="321"/>
      <c r="U105" s="322" t="str">
        <f t="shared" si="19"/>
        <v/>
      </c>
      <c r="V105" s="322" t="str">
        <f t="shared" si="20"/>
        <v/>
      </c>
      <c r="W105" s="321"/>
      <c r="X105" s="322" t="str">
        <f t="shared" si="21"/>
        <v/>
      </c>
      <c r="Y105" s="322" t="str">
        <f t="shared" si="22"/>
        <v/>
      </c>
      <c r="Z105" s="322" t="str">
        <f>IF(M105="REP",AA$6,IF(AND(OR(M105="S",M105="RE"),OR('statement of marks'!AZ104="",'statement of marks'!AZ104="ML")),Z$7,IF(OR(M105="S",M105="RE"),Z$6,"")))</f>
        <v/>
      </c>
      <c r="AA105" s="321"/>
      <c r="AB105" s="322" t="str">
        <f t="shared" si="23"/>
        <v/>
      </c>
      <c r="AC105" s="323" t="str">
        <f t="shared" si="24"/>
        <v/>
      </c>
      <c r="AD105" s="322" t="str">
        <f>IF(N105="REP",AE$6,IF(AND(OR(N105="S",N105="RE"),OR('statement of marks'!BZ104="",'statement of marks'!BZ104="ML")),AD$7,IF(OR(N105="S",N105="RE"),AD$6,"")))</f>
        <v/>
      </c>
      <c r="AE105" s="321"/>
      <c r="AF105" s="322" t="str">
        <f t="shared" si="25"/>
        <v/>
      </c>
      <c r="AG105" s="323" t="str">
        <f t="shared" si="26"/>
        <v/>
      </c>
      <c r="AH105" s="322">
        <f>IF(O105="REP",AI$6,IF(AND(OR(O105="S",O105="RE"),OR('statement of marks'!CY104="",'statement of marks'!CY104="ML")),AH$7,IF(OR(O105="S",O105="RE"),AH$6,"")))</f>
        <v>100</v>
      </c>
      <c r="AI105" s="321"/>
      <c r="AJ105" s="322" t="str">
        <f t="shared" si="27"/>
        <v/>
      </c>
      <c r="AK105" s="323" t="str">
        <f t="shared" si="28"/>
        <v/>
      </c>
      <c r="AL105" s="321"/>
      <c r="AM105" s="322" t="str">
        <f t="shared" si="29"/>
        <v/>
      </c>
      <c r="AN105" s="321"/>
      <c r="AO105" s="74" t="str">
        <f t="shared" si="30"/>
        <v/>
      </c>
      <c r="AP105" s="55">
        <f t="shared" si="31"/>
        <v>0</v>
      </c>
      <c r="AQ105" s="55">
        <f t="shared" si="32"/>
        <v>0</v>
      </c>
      <c r="AR105" s="55" t="str">
        <f>IF(S105=0,"",IF(S105&gt;AP105,"",IF(S105&gt;AQ105,"FAIL","PASS")))</f>
        <v/>
      </c>
      <c r="AS105" s="84" t="str">
        <f>IF(AR105="PASS",'statement of marks'!IX105,"")</f>
        <v/>
      </c>
      <c r="AT105" s="84" t="str">
        <f>IF(AR105="PASS",'statement of marks'!IY105,"")</f>
        <v/>
      </c>
      <c r="AU105" s="92">
        <f>IF('statement of marks'!GT105="","",'statement of marks'!GT105)</f>
        <v>362</v>
      </c>
    </row>
    <row r="106" spans="1:47" ht="17.25" customHeight="1">
      <c r="A106" s="89" t="str">
        <f>'statement of marks'!A106</f>
        <v/>
      </c>
      <c r="B106" s="55" t="str">
        <f>'statement of marks'!D106</f>
        <v/>
      </c>
      <c r="C106" s="55">
        <f>'statement of marks'!E106</f>
        <v>11198</v>
      </c>
      <c r="D106" s="128" t="str">
        <f>'statement of marks'!F106</f>
        <v/>
      </c>
      <c r="E106" s="77" t="str">
        <f>'statement of marks'!G106</f>
        <v>A 098</v>
      </c>
      <c r="F106" s="77" t="str">
        <f>'statement of marks'!H106</f>
        <v>B 098</v>
      </c>
      <c r="G106" s="77" t="str">
        <f>'statement of marks'!I106</f>
        <v>C 098</v>
      </c>
      <c r="H106" s="55" t="str">
        <f>'statement of marks'!IP106</f>
        <v>SUPPL.</v>
      </c>
      <c r="I106" s="55" t="str">
        <f>'statement of marks'!IS106</f>
        <v/>
      </c>
      <c r="J106" s="84">
        <f>'statement of marks'!IR106</f>
        <v>89.8</v>
      </c>
      <c r="K106" s="84" t="str">
        <f>'statement of marks'!GV106</f>
        <v>D</v>
      </c>
      <c r="L106" s="84" t="str">
        <f>'statement of marks'!GY106</f>
        <v>D</v>
      </c>
      <c r="M106" s="84" t="str">
        <f>'statement of marks'!HB106</f>
        <v>D</v>
      </c>
      <c r="N106" s="84" t="str">
        <f>'statement of marks'!HM106</f>
        <v>D</v>
      </c>
      <c r="O106" s="84" t="str">
        <f>'statement of marks'!HX106</f>
        <v>S</v>
      </c>
      <c r="P106" s="84" t="str">
        <f>'statement of marks'!II106</f>
        <v>A</v>
      </c>
      <c r="Q106" s="84" t="str">
        <f>'statement of marks'!IJ106</f>
        <v>A</v>
      </c>
      <c r="R106" s="84" t="str">
        <f>CONCATENATE('statement of marks'!IL106,'statement of marks'!IN106)</f>
        <v xml:space="preserve">    MATHEMATICS        </v>
      </c>
      <c r="S106" s="74">
        <f t="shared" si="18"/>
        <v>1</v>
      </c>
      <c r="T106" s="321"/>
      <c r="U106" s="322" t="str">
        <f t="shared" si="19"/>
        <v/>
      </c>
      <c r="V106" s="322" t="str">
        <f t="shared" si="20"/>
        <v/>
      </c>
      <c r="W106" s="321"/>
      <c r="X106" s="322" t="str">
        <f t="shared" si="21"/>
        <v/>
      </c>
      <c r="Y106" s="322" t="str">
        <f t="shared" si="22"/>
        <v/>
      </c>
      <c r="Z106" s="322" t="str">
        <f>IF(M106="REP",AA$6,IF(AND(OR(M106="S",M106="RE"),OR('statement of marks'!AZ105="",'statement of marks'!AZ105="ML")),Z$7,IF(OR(M106="S",M106="RE"),Z$6,"")))</f>
        <v/>
      </c>
      <c r="AA106" s="321"/>
      <c r="AB106" s="322" t="str">
        <f t="shared" si="23"/>
        <v/>
      </c>
      <c r="AC106" s="323" t="str">
        <f t="shared" si="24"/>
        <v/>
      </c>
      <c r="AD106" s="322" t="str">
        <f>IF(N106="REP",AE$6,IF(AND(OR(N106="S",N106="RE"),OR('statement of marks'!BZ105="",'statement of marks'!BZ105="ML")),AD$7,IF(OR(N106="S",N106="RE"),AD$6,"")))</f>
        <v/>
      </c>
      <c r="AE106" s="321"/>
      <c r="AF106" s="322" t="str">
        <f t="shared" si="25"/>
        <v/>
      </c>
      <c r="AG106" s="323" t="str">
        <f t="shared" si="26"/>
        <v/>
      </c>
      <c r="AH106" s="322">
        <f>IF(O106="REP",AI$6,IF(AND(OR(O106="S",O106="RE"),OR('statement of marks'!CY105="",'statement of marks'!CY105="ML")),AH$7,IF(OR(O106="S",O106="RE"),AH$6,"")))</f>
        <v>100</v>
      </c>
      <c r="AI106" s="321"/>
      <c r="AJ106" s="322" t="str">
        <f t="shared" si="27"/>
        <v/>
      </c>
      <c r="AK106" s="323" t="str">
        <f t="shared" si="28"/>
        <v/>
      </c>
      <c r="AL106" s="321"/>
      <c r="AM106" s="322" t="str">
        <f t="shared" si="29"/>
        <v/>
      </c>
      <c r="AN106" s="321"/>
      <c r="AO106" s="74" t="str">
        <f t="shared" si="30"/>
        <v/>
      </c>
      <c r="AP106" s="55">
        <f t="shared" si="31"/>
        <v>0</v>
      </c>
      <c r="AQ106" s="55">
        <f t="shared" si="32"/>
        <v>0</v>
      </c>
      <c r="AR106" s="55" t="str">
        <f>IF(S106=0,"",IF(S106&gt;AP106,"",IF(S106&gt;AQ106,"FAIL","PASS")))</f>
        <v/>
      </c>
      <c r="AS106" s="84" t="str">
        <f>IF(AR106="PASS",'statement of marks'!IX106,"")</f>
        <v/>
      </c>
      <c r="AT106" s="84" t="str">
        <f>IF(AR106="PASS",'statement of marks'!IY106,"")</f>
        <v/>
      </c>
      <c r="AU106" s="92">
        <f>IF('statement of marks'!GT106="","",'statement of marks'!GT106)</f>
        <v>362</v>
      </c>
    </row>
    <row r="107" spans="1:47" ht="17.25" customHeight="1">
      <c r="A107" s="89" t="str">
        <f>'statement of marks'!A107</f>
        <v/>
      </c>
      <c r="B107" s="55" t="str">
        <f>'statement of marks'!D107</f>
        <v/>
      </c>
      <c r="C107" s="55">
        <f>'statement of marks'!E107</f>
        <v>11199</v>
      </c>
      <c r="D107" s="128" t="str">
        <f>'statement of marks'!F107</f>
        <v/>
      </c>
      <c r="E107" s="77" t="str">
        <f>'statement of marks'!G107</f>
        <v>A 099</v>
      </c>
      <c r="F107" s="77" t="str">
        <f>'statement of marks'!H107</f>
        <v>B 099</v>
      </c>
      <c r="G107" s="77" t="str">
        <f>'statement of marks'!I107</f>
        <v>C 099</v>
      </c>
      <c r="H107" s="55" t="str">
        <f>'statement of marks'!IP107</f>
        <v>SUPPL.</v>
      </c>
      <c r="I107" s="55" t="str">
        <f>'statement of marks'!IS107</f>
        <v/>
      </c>
      <c r="J107" s="84">
        <f>'statement of marks'!IR107</f>
        <v>89.8</v>
      </c>
      <c r="K107" s="84" t="str">
        <f>'statement of marks'!GV107</f>
        <v>D</v>
      </c>
      <c r="L107" s="84" t="str">
        <f>'statement of marks'!GY107</f>
        <v>D</v>
      </c>
      <c r="M107" s="84" t="str">
        <f>'statement of marks'!HB107</f>
        <v>D</v>
      </c>
      <c r="N107" s="84" t="str">
        <f>'statement of marks'!HM107</f>
        <v>D</v>
      </c>
      <c r="O107" s="84" t="str">
        <f>'statement of marks'!HX107</f>
        <v>S</v>
      </c>
      <c r="P107" s="84" t="str">
        <f>'statement of marks'!II107</f>
        <v>A</v>
      </c>
      <c r="Q107" s="84" t="str">
        <f>'statement of marks'!IJ107</f>
        <v>A</v>
      </c>
      <c r="R107" s="84" t="str">
        <f>CONCATENATE('statement of marks'!IL107,'statement of marks'!IN107)</f>
        <v xml:space="preserve">    MATHEMATICS        </v>
      </c>
      <c r="S107" s="74">
        <f t="shared" si="18"/>
        <v>1</v>
      </c>
      <c r="T107" s="321"/>
      <c r="U107" s="322" t="str">
        <f t="shared" si="19"/>
        <v/>
      </c>
      <c r="V107" s="322" t="str">
        <f t="shared" si="20"/>
        <v/>
      </c>
      <c r="W107" s="321"/>
      <c r="X107" s="322" t="str">
        <f t="shared" si="21"/>
        <v/>
      </c>
      <c r="Y107" s="322" t="str">
        <f t="shared" si="22"/>
        <v/>
      </c>
      <c r="Z107" s="322" t="str">
        <f>IF(M107="REP",AA$6,IF(AND(OR(M107="S",M107="RE"),OR('statement of marks'!AZ106="",'statement of marks'!AZ106="ML")),Z$7,IF(OR(M107="S",M107="RE"),Z$6,"")))</f>
        <v/>
      </c>
      <c r="AA107" s="321"/>
      <c r="AB107" s="322" t="str">
        <f t="shared" si="23"/>
        <v/>
      </c>
      <c r="AC107" s="323" t="str">
        <f t="shared" si="24"/>
        <v/>
      </c>
      <c r="AD107" s="322" t="str">
        <f>IF(N107="REP",AE$6,IF(AND(OR(N107="S",N107="RE"),OR('statement of marks'!BZ106="",'statement of marks'!BZ106="ML")),AD$7,IF(OR(N107="S",N107="RE"),AD$6,"")))</f>
        <v/>
      </c>
      <c r="AE107" s="321"/>
      <c r="AF107" s="322" t="str">
        <f t="shared" si="25"/>
        <v/>
      </c>
      <c r="AG107" s="323" t="str">
        <f t="shared" si="26"/>
        <v/>
      </c>
      <c r="AH107" s="322">
        <f>IF(O107="REP",AI$6,IF(AND(OR(O107="S",O107="RE"),OR('statement of marks'!CY106="",'statement of marks'!CY106="ML")),AH$7,IF(OR(O107="S",O107="RE"),AH$6,"")))</f>
        <v>100</v>
      </c>
      <c r="AI107" s="321"/>
      <c r="AJ107" s="322" t="str">
        <f t="shared" si="27"/>
        <v/>
      </c>
      <c r="AK107" s="323" t="str">
        <f t="shared" si="28"/>
        <v/>
      </c>
      <c r="AL107" s="321"/>
      <c r="AM107" s="322" t="str">
        <f t="shared" si="29"/>
        <v/>
      </c>
      <c r="AN107" s="321"/>
      <c r="AO107" s="74" t="str">
        <f t="shared" si="30"/>
        <v/>
      </c>
      <c r="AP107" s="55">
        <f t="shared" si="31"/>
        <v>0</v>
      </c>
      <c r="AQ107" s="55">
        <f t="shared" si="32"/>
        <v>0</v>
      </c>
      <c r="AR107" s="55" t="str">
        <f>IF(S107=0,"",IF(S107&gt;AP107,"",IF(S107&gt;AQ107,"FAIL","PASS")))</f>
        <v/>
      </c>
      <c r="AS107" s="84" t="str">
        <f>IF(AR107="PASS",'statement of marks'!IX107,"")</f>
        <v/>
      </c>
      <c r="AT107" s="84" t="str">
        <f>IF(AR107="PASS",'statement of marks'!IY107,"")</f>
        <v/>
      </c>
      <c r="AU107" s="92">
        <f>IF('statement of marks'!GT107="","",'statement of marks'!GT107)</f>
        <v>362</v>
      </c>
    </row>
    <row r="108" spans="1:47" ht="17.25" customHeight="1">
      <c r="A108" s="89" t="str">
        <f>'statement of marks'!A108</f>
        <v/>
      </c>
      <c r="B108" s="55" t="str">
        <f>'statement of marks'!D108</f>
        <v/>
      </c>
      <c r="C108" s="55">
        <f>'statement of marks'!E108</f>
        <v>11200</v>
      </c>
      <c r="D108" s="128" t="str">
        <f>'statement of marks'!F108</f>
        <v/>
      </c>
      <c r="E108" s="77" t="str">
        <f>'statement of marks'!G108</f>
        <v>A 100</v>
      </c>
      <c r="F108" s="77" t="str">
        <f>'statement of marks'!H108</f>
        <v>B 100</v>
      </c>
      <c r="G108" s="77" t="str">
        <f>'statement of marks'!I108</f>
        <v>C 100</v>
      </c>
      <c r="H108" s="55" t="str">
        <f>'statement of marks'!IP108</f>
        <v>SUPPL.</v>
      </c>
      <c r="I108" s="55" t="str">
        <f>'statement of marks'!IS108</f>
        <v/>
      </c>
      <c r="J108" s="84">
        <f>'statement of marks'!IR108</f>
        <v>89.8</v>
      </c>
      <c r="K108" s="84" t="str">
        <f>'statement of marks'!GV108</f>
        <v>D</v>
      </c>
      <c r="L108" s="84" t="str">
        <f>'statement of marks'!GY108</f>
        <v>D</v>
      </c>
      <c r="M108" s="84" t="str">
        <f>'statement of marks'!HB108</f>
        <v>D</v>
      </c>
      <c r="N108" s="84" t="str">
        <f>'statement of marks'!HM108</f>
        <v>D</v>
      </c>
      <c r="O108" s="84" t="str">
        <f>'statement of marks'!HX108</f>
        <v>S</v>
      </c>
      <c r="P108" s="84" t="str">
        <f>'statement of marks'!II108</f>
        <v>A</v>
      </c>
      <c r="Q108" s="84" t="str">
        <f>'statement of marks'!IJ108</f>
        <v>A</v>
      </c>
      <c r="R108" s="84" t="str">
        <f>CONCATENATE('statement of marks'!IL108,'statement of marks'!IN108)</f>
        <v xml:space="preserve">    MATHEMATICS        </v>
      </c>
      <c r="S108" s="74">
        <f t="shared" si="18"/>
        <v>1</v>
      </c>
      <c r="T108" s="321"/>
      <c r="U108" s="322" t="str">
        <f t="shared" si="19"/>
        <v/>
      </c>
      <c r="V108" s="322" t="str">
        <f t="shared" si="20"/>
        <v/>
      </c>
      <c r="W108" s="321"/>
      <c r="X108" s="322" t="str">
        <f t="shared" si="21"/>
        <v/>
      </c>
      <c r="Y108" s="322" t="str">
        <f t="shared" si="22"/>
        <v/>
      </c>
      <c r="Z108" s="322" t="str">
        <f>IF(M108="REP",AA$6,IF(AND(OR(M108="S",M108="RE"),OR('statement of marks'!AZ107="",'statement of marks'!AZ107="ML")),Z$7,IF(OR(M108="S",M108="RE"),Z$6,"")))</f>
        <v/>
      </c>
      <c r="AA108" s="321"/>
      <c r="AB108" s="322" t="str">
        <f t="shared" si="23"/>
        <v/>
      </c>
      <c r="AC108" s="323" t="str">
        <f t="shared" si="24"/>
        <v/>
      </c>
      <c r="AD108" s="322" t="str">
        <f>IF(N108="REP",AE$6,IF(AND(OR(N108="S",N108="RE"),OR('statement of marks'!BZ107="",'statement of marks'!BZ107="ML")),AD$7,IF(OR(N108="S",N108="RE"),AD$6,"")))</f>
        <v/>
      </c>
      <c r="AE108" s="321"/>
      <c r="AF108" s="322" t="str">
        <f t="shared" si="25"/>
        <v/>
      </c>
      <c r="AG108" s="323" t="str">
        <f t="shared" si="26"/>
        <v/>
      </c>
      <c r="AH108" s="322">
        <f>IF(O108="REP",AI$6,IF(AND(OR(O108="S",O108="RE"),OR('statement of marks'!CY107="",'statement of marks'!CY107="ML")),AH$7,IF(OR(O108="S",O108="RE"),AH$6,"")))</f>
        <v>100</v>
      </c>
      <c r="AI108" s="321"/>
      <c r="AJ108" s="322" t="str">
        <f t="shared" si="27"/>
        <v/>
      </c>
      <c r="AK108" s="323" t="str">
        <f t="shared" si="28"/>
        <v/>
      </c>
      <c r="AL108" s="321"/>
      <c r="AM108" s="322" t="str">
        <f t="shared" si="29"/>
        <v/>
      </c>
      <c r="AN108" s="321"/>
      <c r="AO108" s="74" t="str">
        <f t="shared" si="30"/>
        <v/>
      </c>
      <c r="AP108" s="55">
        <f t="shared" si="31"/>
        <v>0</v>
      </c>
      <c r="AQ108" s="55">
        <f t="shared" si="32"/>
        <v>0</v>
      </c>
      <c r="AR108" s="55" t="str">
        <f>IF(S108=0,"",IF(S108&gt;AP108,"",IF(S108&gt;AQ108,"FAIL","PASS")))</f>
        <v/>
      </c>
      <c r="AS108" s="84" t="str">
        <f>IF(AR108="PASS",'statement of marks'!IX108,"")</f>
        <v/>
      </c>
      <c r="AT108" s="84" t="str">
        <f>IF(AR108="PASS",'statement of marks'!IY108,"")</f>
        <v/>
      </c>
      <c r="AU108" s="92">
        <f>IF('statement of marks'!GT108="","",'statement of marks'!GT108)</f>
        <v>362</v>
      </c>
    </row>
    <row r="109" spans="1:47" ht="9.75" customHeight="1">
      <c r="A109" s="1051"/>
      <c r="B109" s="1052"/>
      <c r="C109" s="1052"/>
      <c r="D109" s="1052"/>
      <c r="E109" s="1052"/>
      <c r="F109" s="1052"/>
      <c r="G109" s="1052"/>
      <c r="H109" s="1052"/>
      <c r="I109" s="1052"/>
      <c r="J109" s="1052"/>
      <c r="K109" s="1052"/>
      <c r="L109" s="1052"/>
      <c r="M109" s="1052"/>
      <c r="N109" s="1052"/>
      <c r="O109" s="1052"/>
      <c r="P109" s="1052"/>
      <c r="Q109" s="1052"/>
      <c r="R109" s="1052"/>
      <c r="S109" s="1052"/>
      <c r="T109" s="1052"/>
      <c r="U109" s="1052"/>
      <c r="V109" s="1052"/>
      <c r="W109" s="1052"/>
      <c r="X109" s="1052"/>
      <c r="Y109" s="1052"/>
      <c r="Z109" s="1052"/>
      <c r="AA109" s="1052"/>
      <c r="AB109" s="1052"/>
      <c r="AC109" s="1052"/>
      <c r="AD109" s="1052"/>
      <c r="AE109" s="1052"/>
      <c r="AF109" s="1052"/>
      <c r="AG109" s="1052"/>
      <c r="AH109" s="1052"/>
      <c r="AI109" s="1052"/>
      <c r="AJ109" s="1052"/>
      <c r="AK109" s="1052"/>
      <c r="AL109" s="1052"/>
      <c r="AM109" s="1052"/>
      <c r="AN109" s="1052"/>
      <c r="AO109" s="1052"/>
      <c r="AP109" s="1052"/>
      <c r="AQ109" s="1052"/>
      <c r="AR109" s="1052"/>
      <c r="AS109" s="1052"/>
      <c r="AT109" s="1052"/>
      <c r="AU109" s="1053"/>
    </row>
    <row r="110" spans="1:47" ht="17.25" customHeight="1">
      <c r="A110" s="129"/>
      <c r="B110" s="1035" t="str">
        <f>'result aggregate'!D109</f>
        <v>Details</v>
      </c>
      <c r="C110" s="1035"/>
      <c r="D110" s="1035"/>
      <c r="E110" s="95" t="str">
        <f>'result aggregate'!F109</f>
        <v>Main Exam.</v>
      </c>
      <c r="F110" s="95" t="str">
        <f>'result aggregate'!G109</f>
        <v>Suppl. re-exam.</v>
      </c>
      <c r="G110" s="95" t="str">
        <f>'result aggregate'!H109</f>
        <v>Total</v>
      </c>
      <c r="H110" s="55"/>
      <c r="I110" s="1050" t="s">
        <v>259</v>
      </c>
      <c r="J110" s="1050"/>
      <c r="K110" s="74">
        <f t="shared" ref="K110:Q110" si="33">SUM(K115,K117,K118,K119)</f>
        <v>100</v>
      </c>
      <c r="L110" s="74">
        <f t="shared" si="33"/>
        <v>100</v>
      </c>
      <c r="M110" s="74">
        <f t="shared" si="33"/>
        <v>100</v>
      </c>
      <c r="N110" s="74">
        <f t="shared" si="33"/>
        <v>100</v>
      </c>
      <c r="O110" s="74">
        <f t="shared" si="33"/>
        <v>100</v>
      </c>
      <c r="P110" s="74">
        <f t="shared" si="33"/>
        <v>100</v>
      </c>
      <c r="Q110" s="74">
        <f t="shared" si="33"/>
        <v>100</v>
      </c>
      <c r="R110" s="1048" t="str">
        <f>'statement of marks'!IP113</f>
        <v>Signature of the class teacher</v>
      </c>
      <c r="S110" s="1036"/>
      <c r="T110" s="1037"/>
      <c r="U110" s="1037"/>
      <c r="V110" s="1037"/>
      <c r="W110" s="1037"/>
      <c r="X110" s="1037"/>
      <c r="Y110" s="1054"/>
      <c r="Z110" s="130"/>
      <c r="AA110" s="130"/>
      <c r="AB110" s="130"/>
      <c r="AC110" s="130"/>
      <c r="AD110" s="130"/>
      <c r="AE110" s="130"/>
      <c r="AF110" s="130"/>
      <c r="AG110" s="130"/>
      <c r="AH110" s="130"/>
      <c r="AI110" s="130"/>
      <c r="AJ110" s="130"/>
      <c r="AK110" s="130"/>
      <c r="AL110" s="130"/>
      <c r="AM110" s="130"/>
      <c r="AN110" s="130"/>
      <c r="AO110" s="130"/>
      <c r="AP110" s="95"/>
      <c r="AQ110" s="95"/>
      <c r="AR110" s="130"/>
      <c r="AS110" s="130"/>
      <c r="AT110" s="130"/>
      <c r="AU110" s="131"/>
    </row>
    <row r="111" spans="1:47" ht="17.25" customHeight="1">
      <c r="A111" s="129"/>
      <c r="B111" s="1035" t="str">
        <f>'result aggregate'!D110</f>
        <v>No. of students appeared</v>
      </c>
      <c r="C111" s="1035"/>
      <c r="D111" s="1035"/>
      <c r="E111" s="95">
        <f>COUNTA(C9:C108)-COUNTIF(C9:C108,"nso")-COUNTBLANK(C9:C108)</f>
        <v>100</v>
      </c>
      <c r="F111" s="95">
        <f>COUNTIF(H9:H108,"suppl.")</f>
        <v>100</v>
      </c>
      <c r="G111" s="95">
        <f>E111</f>
        <v>100</v>
      </c>
      <c r="H111" s="55"/>
      <c r="I111" s="1050" t="s">
        <v>260</v>
      </c>
      <c r="J111" s="1050"/>
      <c r="K111" s="74">
        <f>COUNTIF(K9:K108,"D")</f>
        <v>100</v>
      </c>
      <c r="L111" s="74">
        <f>COUNTIF(L9:L108,"D")</f>
        <v>100</v>
      </c>
      <c r="M111" s="74">
        <f>COUNTIF(M9:M108,"D")</f>
        <v>100</v>
      </c>
      <c r="N111" s="74">
        <f>COUNTIF(N9:N108,"D")</f>
        <v>100</v>
      </c>
      <c r="O111" s="74">
        <f>COUNTIF(O9:O108,"D")</f>
        <v>0</v>
      </c>
      <c r="P111" s="74">
        <f>COUNTIF(P9:P108,"A")</f>
        <v>100</v>
      </c>
      <c r="Q111" s="74">
        <f>COUNTIF(Q9:Q108,"A")</f>
        <v>100</v>
      </c>
      <c r="R111" s="1048"/>
      <c r="S111" s="1055"/>
      <c r="T111" s="1056"/>
      <c r="U111" s="1056"/>
      <c r="V111" s="1056"/>
      <c r="W111" s="1056"/>
      <c r="X111" s="1056"/>
      <c r="Y111" s="1057"/>
      <c r="Z111" s="130"/>
      <c r="AA111" s="130"/>
      <c r="AB111" s="130"/>
      <c r="AC111" s="130"/>
      <c r="AD111" s="130"/>
      <c r="AE111" s="130"/>
      <c r="AF111" s="130"/>
      <c r="AG111" s="130"/>
      <c r="AH111" s="130"/>
      <c r="AI111" s="130"/>
      <c r="AJ111" s="130"/>
      <c r="AK111" s="130"/>
      <c r="AL111" s="130"/>
      <c r="AM111" s="130"/>
      <c r="AN111" s="130"/>
      <c r="AO111" s="130"/>
      <c r="AP111" s="95"/>
      <c r="AQ111" s="95"/>
      <c r="AR111" s="130"/>
      <c r="AS111" s="130"/>
      <c r="AT111" s="130"/>
      <c r="AU111" s="131"/>
    </row>
    <row r="112" spans="1:47" ht="17.25" customHeight="1">
      <c r="A112" s="129"/>
      <c r="B112" s="1035" t="str">
        <f>'result aggregate'!D111</f>
        <v>First Division</v>
      </c>
      <c r="C112" s="1035"/>
      <c r="D112" s="1035"/>
      <c r="E112" s="98">
        <f>COUNTIF(I9:I108,"I")</f>
        <v>0</v>
      </c>
      <c r="F112" s="98">
        <f>COUNTIF(AT9:AT108,"I")</f>
        <v>0</v>
      </c>
      <c r="G112" s="102">
        <f>SUM(E112,F112)</f>
        <v>0</v>
      </c>
      <c r="H112" s="132"/>
      <c r="I112" s="1050" t="s">
        <v>261</v>
      </c>
      <c r="J112" s="1050"/>
      <c r="K112" s="34">
        <f>COUNTIF(K9:K108,"I")</f>
        <v>0</v>
      </c>
      <c r="L112" s="34">
        <f>COUNTIF(L9:L108,"I")</f>
        <v>0</v>
      </c>
      <c r="M112" s="34">
        <f>COUNTIF(M9:M108,"I")</f>
        <v>0</v>
      </c>
      <c r="N112" s="34">
        <f>COUNTIF(N9:N108,"I")</f>
        <v>0</v>
      </c>
      <c r="O112" s="34">
        <f>COUNTIF(O9:O108,"I")</f>
        <v>0</v>
      </c>
      <c r="P112" s="34">
        <f>COUNTIF(P9:P108,"B")</f>
        <v>0</v>
      </c>
      <c r="Q112" s="34">
        <f>COUNTIF(Q9:Q108,"B")</f>
        <v>0</v>
      </c>
      <c r="R112" s="1048"/>
      <c r="S112" s="1058"/>
      <c r="T112" s="1059"/>
      <c r="U112" s="1059"/>
      <c r="V112" s="1059"/>
      <c r="W112" s="1059"/>
      <c r="X112" s="1059"/>
      <c r="Y112" s="1060"/>
      <c r="Z112" s="130"/>
      <c r="AA112" s="130"/>
      <c r="AB112" s="130"/>
      <c r="AC112" s="130"/>
      <c r="AD112" s="130"/>
      <c r="AE112" s="130"/>
      <c r="AF112" s="130"/>
      <c r="AG112" s="130"/>
      <c r="AH112" s="130"/>
      <c r="AI112" s="130"/>
      <c r="AJ112" s="130"/>
      <c r="AK112" s="130"/>
      <c r="AL112" s="130"/>
      <c r="AM112" s="130"/>
      <c r="AN112" s="130"/>
      <c r="AO112" s="130"/>
      <c r="AP112" s="95"/>
      <c r="AQ112" s="95"/>
      <c r="AR112" s="130"/>
      <c r="AS112" s="130"/>
      <c r="AT112" s="130"/>
      <c r="AU112" s="131"/>
    </row>
    <row r="113" spans="1:47" ht="17.25" customHeight="1">
      <c r="A113" s="133"/>
      <c r="B113" s="1035" t="str">
        <f>'result aggregate'!D112</f>
        <v>Second Division</v>
      </c>
      <c r="C113" s="1035"/>
      <c r="D113" s="1035"/>
      <c r="E113" s="102">
        <f>COUNTIF(I9:I108,"II")</f>
        <v>0</v>
      </c>
      <c r="F113" s="102">
        <f>COUNTIF(AT9:AT108,"II")</f>
        <v>0</v>
      </c>
      <c r="G113" s="102">
        <f>SUM(E113,F113)</f>
        <v>0</v>
      </c>
      <c r="H113" s="103"/>
      <c r="I113" s="1050" t="s">
        <v>262</v>
      </c>
      <c r="J113" s="1050"/>
      <c r="K113" s="34">
        <f>COUNTIF(K9:K108,"II")</f>
        <v>0</v>
      </c>
      <c r="L113" s="34">
        <f>COUNTIF(L9:L108,"II")</f>
        <v>0</v>
      </c>
      <c r="M113" s="34">
        <f>COUNTIF(M9:M108,"II")</f>
        <v>0</v>
      </c>
      <c r="N113" s="34">
        <f>COUNTIF(N9:N108,"II")</f>
        <v>0</v>
      </c>
      <c r="O113" s="34">
        <f>COUNTIF(O9:O108,"II")</f>
        <v>0</v>
      </c>
      <c r="P113" s="34">
        <f>COUNTIF(P9:P108,"C")</f>
        <v>0</v>
      </c>
      <c r="Q113" s="34">
        <f>COUNTIF(Q9:Q108,"C")</f>
        <v>0</v>
      </c>
      <c r="R113" s="1048" t="str">
        <f>'statement of marks'!IP115</f>
        <v>Signature of the checker</v>
      </c>
      <c r="S113" s="1036"/>
      <c r="T113" s="1037"/>
      <c r="U113" s="1037"/>
      <c r="V113" s="1037"/>
      <c r="W113" s="1037"/>
      <c r="X113" s="1037"/>
      <c r="Y113" s="1054"/>
      <c r="Z113" s="130"/>
      <c r="AA113" s="130"/>
      <c r="AB113" s="130"/>
      <c r="AC113" s="130"/>
      <c r="AD113" s="130"/>
      <c r="AE113" s="130"/>
      <c r="AF113" s="130"/>
      <c r="AG113" s="130"/>
      <c r="AH113" s="130"/>
      <c r="AI113" s="130"/>
      <c r="AJ113" s="130"/>
      <c r="AK113" s="130"/>
      <c r="AL113" s="130"/>
      <c r="AM113" s="130"/>
      <c r="AN113" s="130"/>
      <c r="AO113" s="130"/>
      <c r="AP113" s="95"/>
      <c r="AQ113" s="95"/>
      <c r="AR113" s="130"/>
      <c r="AS113" s="130"/>
      <c r="AT113" s="130"/>
      <c r="AU113" s="131"/>
    </row>
    <row r="114" spans="1:47" ht="17.25" customHeight="1">
      <c r="A114" s="134"/>
      <c r="B114" s="1035" t="str">
        <f>'result aggregate'!D113</f>
        <v>Third Division</v>
      </c>
      <c r="C114" s="1035"/>
      <c r="D114" s="1035"/>
      <c r="E114" s="95">
        <f>COUNTIF(I9:I108,"III")</f>
        <v>0</v>
      </c>
      <c r="F114" s="98">
        <f>COUNTIF(AT9:AT108,"III")</f>
        <v>0</v>
      </c>
      <c r="G114" s="102">
        <f>SUM(E114,F114)</f>
        <v>0</v>
      </c>
      <c r="H114" s="103"/>
      <c r="I114" s="1050" t="s">
        <v>263</v>
      </c>
      <c r="J114" s="1050"/>
      <c r="K114" s="135">
        <f>COUNTIF(K9:K108,"III")+COUNTIF(K9:K108,"G")</f>
        <v>0</v>
      </c>
      <c r="L114" s="135">
        <f>COUNTIF(L9:L108,"III")+COUNTIF(L9:L108,"G")</f>
        <v>0</v>
      </c>
      <c r="M114" s="135">
        <f>COUNTIF(M9:M108,"III")+COUNTIF(M9:M108,"G")</f>
        <v>0</v>
      </c>
      <c r="N114" s="135">
        <f>COUNTIF(N9:N108,"III")+COUNTIF(N9:N108,"G")</f>
        <v>0</v>
      </c>
      <c r="O114" s="135">
        <f>COUNTIF(O9:O108,"III")+COUNTIF(O9:O108,"G")</f>
        <v>0</v>
      </c>
      <c r="P114" s="135">
        <f>COUNTIF(P9:P108,"D")</f>
        <v>0</v>
      </c>
      <c r="Q114" s="135">
        <f>COUNTIF(Q9:Q108,"D")</f>
        <v>0</v>
      </c>
      <c r="R114" s="1048"/>
      <c r="S114" s="1055"/>
      <c r="T114" s="1056"/>
      <c r="U114" s="1056"/>
      <c r="V114" s="1056"/>
      <c r="W114" s="1056"/>
      <c r="X114" s="1056"/>
      <c r="Y114" s="1057"/>
      <c r="Z114" s="130"/>
      <c r="AA114" s="130"/>
      <c r="AB114" s="130"/>
      <c r="AC114" s="130"/>
      <c r="AD114" s="130"/>
      <c r="AE114" s="130"/>
      <c r="AF114" s="130"/>
      <c r="AG114" s="130"/>
      <c r="AH114" s="130"/>
      <c r="AI114" s="130"/>
      <c r="AJ114" s="130"/>
      <c r="AK114" s="130"/>
      <c r="AL114" s="130"/>
      <c r="AM114" s="130"/>
      <c r="AN114" s="130"/>
      <c r="AO114" s="130"/>
      <c r="AP114" s="95"/>
      <c r="AQ114" s="95"/>
      <c r="AR114" s="130"/>
      <c r="AS114" s="130"/>
      <c r="AT114" s="130"/>
      <c r="AU114" s="131"/>
    </row>
    <row r="115" spans="1:47" ht="17.25" customHeight="1">
      <c r="A115" s="136"/>
      <c r="B115" s="1035" t="str">
        <f>'result aggregate'!D114</f>
        <v>Total No. of students passed</v>
      </c>
      <c r="C115" s="1035"/>
      <c r="D115" s="1035"/>
      <c r="E115" s="95">
        <f>COUNTIF(H9:H108,"PASS")+COUNTIF(H9:H108,"PASS BY GRACE")</f>
        <v>0</v>
      </c>
      <c r="F115" s="103">
        <f>COUNTIF(AR9:AR108,"PASS")</f>
        <v>0</v>
      </c>
      <c r="G115" s="102">
        <f>SUM(E115,F115)</f>
        <v>0</v>
      </c>
      <c r="H115" s="137"/>
      <c r="I115" s="1050" t="s">
        <v>264</v>
      </c>
      <c r="J115" s="1050"/>
      <c r="K115" s="135">
        <f t="shared" ref="K115:Q115" si="34">SUM(K111,K112,K113,K114)</f>
        <v>100</v>
      </c>
      <c r="L115" s="135">
        <f t="shared" si="34"/>
        <v>100</v>
      </c>
      <c r="M115" s="135">
        <f t="shared" si="34"/>
        <v>100</v>
      </c>
      <c r="N115" s="135">
        <f t="shared" si="34"/>
        <v>100</v>
      </c>
      <c r="O115" s="135">
        <f t="shared" si="34"/>
        <v>0</v>
      </c>
      <c r="P115" s="135">
        <f t="shared" si="34"/>
        <v>100</v>
      </c>
      <c r="Q115" s="135">
        <f t="shared" si="34"/>
        <v>100</v>
      </c>
      <c r="R115" s="1048"/>
      <c r="S115" s="1058"/>
      <c r="T115" s="1059"/>
      <c r="U115" s="1059"/>
      <c r="V115" s="1059"/>
      <c r="W115" s="1059"/>
      <c r="X115" s="1059"/>
      <c r="Y115" s="1060"/>
      <c r="Z115" s="130"/>
      <c r="AA115" s="130"/>
      <c r="AB115" s="130"/>
      <c r="AC115" s="130"/>
      <c r="AD115" s="130"/>
      <c r="AE115" s="130"/>
      <c r="AF115" s="130"/>
      <c r="AG115" s="130"/>
      <c r="AH115" s="130"/>
      <c r="AI115" s="130"/>
      <c r="AJ115" s="130"/>
      <c r="AK115" s="130"/>
      <c r="AL115" s="130"/>
      <c r="AM115" s="130"/>
      <c r="AN115" s="130"/>
      <c r="AO115" s="130"/>
      <c r="AP115" s="95"/>
      <c r="AQ115" s="95"/>
      <c r="AR115" s="130"/>
      <c r="AS115" s="130"/>
      <c r="AT115" s="130"/>
      <c r="AU115" s="131"/>
    </row>
    <row r="116" spans="1:47" ht="36.75" customHeight="1">
      <c r="A116" s="136"/>
      <c r="B116" s="1035" t="str">
        <f>'result aggregate'!D115</f>
        <v>Pass percentage</v>
      </c>
      <c r="C116" s="1035"/>
      <c r="D116" s="1035"/>
      <c r="E116" s="106">
        <f>IF(E111=0,"",E115/E111*100)</f>
        <v>0</v>
      </c>
      <c r="F116" s="107">
        <f>IF(F111=0,"",F115/F111*100)</f>
        <v>0</v>
      </c>
      <c r="G116" s="106">
        <f>IF(G111=0,"",G115/G111*100)</f>
        <v>0</v>
      </c>
      <c r="H116" s="138"/>
      <c r="I116" s="1050" t="s">
        <v>265</v>
      </c>
      <c r="J116" s="1050"/>
      <c r="K116" s="139">
        <f t="shared" ref="K116:Q116" si="35">IF(K110=0,"",K115/K110*100)</f>
        <v>100</v>
      </c>
      <c r="L116" s="139">
        <f t="shared" si="35"/>
        <v>100</v>
      </c>
      <c r="M116" s="139">
        <f t="shared" si="35"/>
        <v>100</v>
      </c>
      <c r="N116" s="139">
        <f t="shared" si="35"/>
        <v>100</v>
      </c>
      <c r="O116" s="139">
        <f t="shared" si="35"/>
        <v>0</v>
      </c>
      <c r="P116" s="139">
        <f t="shared" si="35"/>
        <v>100</v>
      </c>
      <c r="Q116" s="139">
        <f t="shared" si="35"/>
        <v>100</v>
      </c>
      <c r="R116" s="1048" t="str">
        <f>'statement of marks'!IP119</f>
        <v>Signature of the exam. incharge</v>
      </c>
      <c r="S116" s="1036"/>
      <c r="T116" s="1037"/>
      <c r="U116" s="1037"/>
      <c r="V116" s="1037"/>
      <c r="W116" s="1037"/>
      <c r="X116" s="1037"/>
      <c r="Y116" s="1054"/>
      <c r="Z116" s="130"/>
      <c r="AA116" s="130"/>
      <c r="AB116" s="130"/>
      <c r="AC116" s="130"/>
      <c r="AD116" s="130"/>
      <c r="AE116" s="130"/>
      <c r="AF116" s="130"/>
      <c r="AG116" s="130"/>
      <c r="AH116" s="130"/>
      <c r="AI116" s="130"/>
      <c r="AJ116" s="130"/>
      <c r="AK116" s="130"/>
      <c r="AL116" s="130"/>
      <c r="AM116" s="130"/>
      <c r="AN116" s="130"/>
      <c r="AO116" s="130"/>
      <c r="AP116" s="95"/>
      <c r="AQ116" s="95"/>
      <c r="AR116" s="130"/>
      <c r="AS116" s="130"/>
      <c r="AT116" s="130"/>
      <c r="AU116" s="131"/>
    </row>
    <row r="117" spans="1:47" ht="17.25" customHeight="1">
      <c r="A117" s="136"/>
      <c r="B117" s="1035" t="str">
        <f>'result aggregate'!D116</f>
        <v>No. of students failed</v>
      </c>
      <c r="C117" s="1035"/>
      <c r="D117" s="1035"/>
      <c r="E117" s="95">
        <f>COUNTIF(H9:H108,"FAIL")</f>
        <v>0</v>
      </c>
      <c r="F117" s="95">
        <f>COUNTIF(AR9:AR108,"FAIL")</f>
        <v>0</v>
      </c>
      <c r="G117" s="102">
        <f>SUM(E117,F117)</f>
        <v>0</v>
      </c>
      <c r="H117" s="138"/>
      <c r="I117" s="1050" t="s">
        <v>266</v>
      </c>
      <c r="J117" s="1050"/>
      <c r="K117" s="34">
        <f t="shared" ref="K117:Q117" si="36">COUNTIF(K9:K108,"S")</f>
        <v>0</v>
      </c>
      <c r="L117" s="34">
        <f t="shared" si="36"/>
        <v>0</v>
      </c>
      <c r="M117" s="34">
        <f t="shared" si="36"/>
        <v>0</v>
      </c>
      <c r="N117" s="34">
        <f t="shared" si="36"/>
        <v>0</v>
      </c>
      <c r="O117" s="34">
        <f t="shared" si="36"/>
        <v>100</v>
      </c>
      <c r="P117" s="34">
        <f t="shared" si="36"/>
        <v>0</v>
      </c>
      <c r="Q117" s="34">
        <f t="shared" si="36"/>
        <v>0</v>
      </c>
      <c r="R117" s="1048"/>
      <c r="S117" s="1058"/>
      <c r="T117" s="1059"/>
      <c r="U117" s="1059"/>
      <c r="V117" s="1059"/>
      <c r="W117" s="1059"/>
      <c r="X117" s="1059"/>
      <c r="Y117" s="1060"/>
      <c r="Z117" s="130"/>
      <c r="AA117" s="130"/>
      <c r="AB117" s="130"/>
      <c r="AC117" s="130"/>
      <c r="AD117" s="130"/>
      <c r="AE117" s="130"/>
      <c r="AF117" s="130"/>
      <c r="AG117" s="130"/>
      <c r="AH117" s="130"/>
      <c r="AI117" s="130"/>
      <c r="AJ117" s="130"/>
      <c r="AK117" s="130"/>
      <c r="AL117" s="130"/>
      <c r="AM117" s="130"/>
      <c r="AN117" s="130"/>
      <c r="AO117" s="130"/>
      <c r="AP117" s="95"/>
      <c r="AQ117" s="95"/>
      <c r="AR117" s="130"/>
      <c r="AS117" s="130"/>
      <c r="AT117" s="130"/>
      <c r="AU117" s="131"/>
    </row>
    <row r="118" spans="1:47" ht="17.25" customHeight="1">
      <c r="A118" s="136"/>
      <c r="B118" s="897" t="s">
        <v>209</v>
      </c>
      <c r="C118" s="808"/>
      <c r="D118" s="808"/>
      <c r="E118" s="808"/>
      <c r="F118" s="913"/>
      <c r="G118" s="128">
        <f>details!I4</f>
        <v>45794</v>
      </c>
      <c r="H118" s="140"/>
      <c r="I118" s="1050" t="s">
        <v>177</v>
      </c>
      <c r="J118" s="1050"/>
      <c r="K118" s="34">
        <f t="shared" ref="K118:Q118" si="37">COUNTIF(K9:K108,"F")</f>
        <v>0</v>
      </c>
      <c r="L118" s="34">
        <f t="shared" si="37"/>
        <v>0</v>
      </c>
      <c r="M118" s="34">
        <f t="shared" si="37"/>
        <v>0</v>
      </c>
      <c r="N118" s="34">
        <f t="shared" si="37"/>
        <v>0</v>
      </c>
      <c r="O118" s="34">
        <f t="shared" si="37"/>
        <v>0</v>
      </c>
      <c r="P118" s="34">
        <f t="shared" si="37"/>
        <v>0</v>
      </c>
      <c r="Q118" s="34">
        <f t="shared" si="37"/>
        <v>0</v>
      </c>
      <c r="R118" s="1048" t="str">
        <f>'statement of marks'!IP121</f>
        <v>Signature of the Head of the Institution</v>
      </c>
      <c r="S118" s="1036"/>
      <c r="T118" s="1037"/>
      <c r="U118" s="1037"/>
      <c r="V118" s="1037"/>
      <c r="W118" s="1037"/>
      <c r="X118" s="1037"/>
      <c r="Y118" s="1054"/>
      <c r="Z118" s="130"/>
      <c r="AA118" s="130"/>
      <c r="AB118" s="130"/>
      <c r="AC118" s="130"/>
      <c r="AD118" s="130"/>
      <c r="AE118" s="130"/>
      <c r="AF118" s="130"/>
      <c r="AG118" s="130"/>
      <c r="AH118" s="130"/>
      <c r="AI118" s="130"/>
      <c r="AJ118" s="130"/>
      <c r="AK118" s="130"/>
      <c r="AL118" s="130"/>
      <c r="AM118" s="130"/>
      <c r="AN118" s="130"/>
      <c r="AO118" s="130"/>
      <c r="AP118" s="95"/>
      <c r="AQ118" s="95"/>
      <c r="AR118" s="130"/>
      <c r="AS118" s="130"/>
      <c r="AT118" s="130"/>
      <c r="AU118" s="131"/>
    </row>
    <row r="119" spans="1:47" ht="17.25" customHeight="1">
      <c r="A119" s="129"/>
      <c r="B119" s="141"/>
      <c r="C119" s="141"/>
      <c r="D119" s="141"/>
      <c r="E119" s="141"/>
      <c r="F119" s="141"/>
      <c r="G119" s="141"/>
      <c r="H119" s="138"/>
      <c r="I119" s="1050" t="s">
        <v>267</v>
      </c>
      <c r="J119" s="1050"/>
      <c r="K119" s="34">
        <f t="shared" ref="K119:Q119" si="38">COUNTIF(K9:K108,"RE")</f>
        <v>0</v>
      </c>
      <c r="L119" s="34">
        <f t="shared" si="38"/>
        <v>0</v>
      </c>
      <c r="M119" s="34">
        <f t="shared" si="38"/>
        <v>0</v>
      </c>
      <c r="N119" s="34">
        <f t="shared" si="38"/>
        <v>0</v>
      </c>
      <c r="O119" s="34">
        <f t="shared" si="38"/>
        <v>0</v>
      </c>
      <c r="P119" s="34">
        <f t="shared" si="38"/>
        <v>0</v>
      </c>
      <c r="Q119" s="34">
        <f t="shared" si="38"/>
        <v>0</v>
      </c>
      <c r="R119" s="1048"/>
      <c r="S119" s="1055"/>
      <c r="T119" s="1056"/>
      <c r="U119" s="1056"/>
      <c r="V119" s="1056"/>
      <c r="W119" s="1056"/>
      <c r="X119" s="1056"/>
      <c r="Y119" s="1057"/>
      <c r="Z119" s="121"/>
      <c r="AA119" s="121"/>
      <c r="AB119" s="121"/>
      <c r="AC119" s="121"/>
      <c r="AD119" s="121"/>
      <c r="AE119" s="121"/>
      <c r="AF119" s="154"/>
      <c r="AG119" s="155"/>
      <c r="AH119" s="155"/>
      <c r="AI119" s="155"/>
      <c r="AJ119" s="156"/>
      <c r="AK119" s="121"/>
      <c r="AL119" s="121"/>
      <c r="AM119" s="121"/>
      <c r="AN119" s="121"/>
      <c r="AO119" s="121"/>
      <c r="AP119" s="137"/>
      <c r="AQ119" s="137"/>
      <c r="AR119" s="121"/>
      <c r="AS119" s="121"/>
      <c r="AT119" s="121"/>
      <c r="AU119" s="142"/>
    </row>
    <row r="120" spans="1:47" ht="17.25" customHeight="1" thickBot="1">
      <c r="A120" s="143"/>
      <c r="B120" s="144"/>
      <c r="C120" s="144"/>
      <c r="D120" s="144"/>
      <c r="E120" s="144"/>
      <c r="F120" s="144"/>
      <c r="G120" s="144"/>
      <c r="H120" s="145"/>
      <c r="I120" s="1070" t="s">
        <v>268</v>
      </c>
      <c r="J120" s="1071"/>
      <c r="K120" s="146">
        <f t="shared" ref="K120:Q120" si="39">COUNTIF(K9:K108,"AB")</f>
        <v>0</v>
      </c>
      <c r="L120" s="146">
        <f t="shared" si="39"/>
        <v>0</v>
      </c>
      <c r="M120" s="146">
        <f t="shared" si="39"/>
        <v>0</v>
      </c>
      <c r="N120" s="146">
        <f t="shared" si="39"/>
        <v>0</v>
      </c>
      <c r="O120" s="146">
        <f t="shared" si="39"/>
        <v>0</v>
      </c>
      <c r="P120" s="146">
        <f t="shared" si="39"/>
        <v>0</v>
      </c>
      <c r="Q120" s="146">
        <f t="shared" si="39"/>
        <v>0</v>
      </c>
      <c r="R120" s="1049"/>
      <c r="S120" s="1061"/>
      <c r="T120" s="1062"/>
      <c r="U120" s="1062"/>
      <c r="V120" s="1062"/>
      <c r="W120" s="1062"/>
      <c r="X120" s="1062"/>
      <c r="Y120" s="1063"/>
      <c r="Z120" s="147"/>
      <c r="AA120" s="147"/>
      <c r="AB120" s="147"/>
      <c r="AC120" s="147"/>
      <c r="AD120" s="147"/>
      <c r="AE120" s="147"/>
      <c r="AF120" s="184"/>
      <c r="AG120" s="185"/>
      <c r="AH120" s="185"/>
      <c r="AI120" s="185"/>
      <c r="AJ120" s="186"/>
      <c r="AK120" s="147"/>
      <c r="AL120" s="147"/>
      <c r="AM120" s="147"/>
      <c r="AN120" s="147"/>
      <c r="AO120" s="147"/>
      <c r="AP120" s="473"/>
      <c r="AQ120" s="473"/>
      <c r="AR120" s="147"/>
      <c r="AS120" s="147"/>
      <c r="AT120" s="147"/>
      <c r="AU120" s="148"/>
    </row>
    <row r="121" spans="1:47" ht="13" thickTop="1"/>
    <row r="122" spans="1:47" ht="18.75" customHeight="1">
      <c r="D122" s="149"/>
      <c r="E122" s="150"/>
    </row>
    <row r="123" spans="1:47" ht="18.75" customHeight="1">
      <c r="D123" s="149"/>
      <c r="E123" s="150"/>
    </row>
    <row r="124" spans="1:47" ht="18.75" customHeight="1">
      <c r="D124" s="149"/>
      <c r="E124" s="150"/>
    </row>
    <row r="125" spans="1:47">
      <c r="D125" s="149"/>
      <c r="E125" s="150"/>
    </row>
    <row r="126" spans="1:47">
      <c r="D126" s="149"/>
      <c r="E126" s="150"/>
    </row>
    <row r="127" spans="1:47" ht="18.75" customHeight="1">
      <c r="D127" s="149"/>
      <c r="E127" s="150"/>
    </row>
    <row r="128" spans="1:47" ht="18.75" customHeight="1">
      <c r="D128" s="149"/>
      <c r="E128" s="150"/>
    </row>
    <row r="129" spans="3:5" ht="18.75" hidden="1" customHeight="1">
      <c r="C129" s="1081" t="s">
        <v>178</v>
      </c>
      <c r="D129" s="1082"/>
      <c r="E129" s="1083"/>
    </row>
    <row r="130" spans="3:5" ht="13.5" hidden="1" customHeight="1" thickBot="1"/>
  </sheetData>
  <sheetProtection algorithmName="SHA-512" hashValue="hpaHpg9fjeR1Ceaq6hxVrWFUdb8ZwCLLX1D2lkiPlmuMlBTa4Dx8C1ac3neSalrPSRfa6pVezigOhxaNJmw1vA==" saltValue="fr4VlSa1wdGe5GlvDz7RCA==" spinCount="100000" sheet="1" formatCells="0" formatColumns="0" formatRows="0" autoFilter="0"/>
  <protectedRanges>
    <protectedRange password="EA02" sqref="AE9:AE109 AA9:AA109 AL9:AL109 AN9:AN109 AI9:AI109 W9:W109 T9:T109" name="suppl marks"/>
  </protectedRanges>
  <autoFilter ref="B6:C108" xr:uid="{00000000-0009-0000-0000-000004000000}"/>
  <customSheetViews>
    <customSheetView guid="{8A92BF25-699A-0948-9D46-95C27CAE2FDF}" hiddenRows="1" hiddenColumns="1">
      <pane xSplit="3" ySplit="7.05" topLeftCell="P8" activePane="bottomRight" state="frozenSplit"/>
      <selection pane="bottomRight" activeCell="AA21" sqref="AA21"/>
      <pageMargins left="0.7" right="0.7" top="0.75" bottom="0.75" header="0.3" footer="0.3"/>
      <printOptions horizontalCentered="1"/>
    </customSheetView>
    <customSheetView guid="{6890B66D-F4A9-DC4C-BC21-22A75E74620A}">
      <pane xSplit="3" ySplit="7.05" topLeftCell="P8" activePane="bottomRight" state="frozenSplit"/>
      <selection pane="bottomRight" activeCell="AA21" sqref="AA21"/>
      <pageMargins left="0.7" right="0.7" top="0.75" bottom="0.75" header="0.3" footer="0.3"/>
      <printOptions horizontalCentered="1"/>
    </customSheetView>
  </customSheetViews>
  <mergeCells count="65">
    <mergeCell ref="C129:E129"/>
    <mergeCell ref="B118:F118"/>
    <mergeCell ref="B115:D115"/>
    <mergeCell ref="B116:D116"/>
    <mergeCell ref="B117:D117"/>
    <mergeCell ref="AP2:AP4"/>
    <mergeCell ref="AL3:AO3"/>
    <mergeCell ref="AI2:AO2"/>
    <mergeCell ref="AH3:AK3"/>
    <mergeCell ref="T2:AC2"/>
    <mergeCell ref="AD2:AH2"/>
    <mergeCell ref="W3:Y3"/>
    <mergeCell ref="T3:V3"/>
    <mergeCell ref="AD3:AG3"/>
    <mergeCell ref="AN6:AN7"/>
    <mergeCell ref="W6:W7"/>
    <mergeCell ref="T6:T7"/>
    <mergeCell ref="R6:S7"/>
    <mergeCell ref="AL6:AL7"/>
    <mergeCell ref="S1:AU1"/>
    <mergeCell ref="I115:J115"/>
    <mergeCell ref="I120:J120"/>
    <mergeCell ref="I118:J118"/>
    <mergeCell ref="I119:J119"/>
    <mergeCell ref="I116:J116"/>
    <mergeCell ref="I117:J117"/>
    <mergeCell ref="I110:J110"/>
    <mergeCell ref="I111:J111"/>
    <mergeCell ref="I112:J112"/>
    <mergeCell ref="AU2:AU4"/>
    <mergeCell ref="R2:R3"/>
    <mergeCell ref="AQ2:AQ4"/>
    <mergeCell ref="Z3:AC3"/>
    <mergeCell ref="AR3:AT3"/>
    <mergeCell ref="S2:S4"/>
    <mergeCell ref="A3:A4"/>
    <mergeCell ref="B3:B4"/>
    <mergeCell ref="C3:C4"/>
    <mergeCell ref="A1:G1"/>
    <mergeCell ref="H1:Q1"/>
    <mergeCell ref="E2:E4"/>
    <mergeCell ref="F2:F4"/>
    <mergeCell ref="G2:G4"/>
    <mergeCell ref="B2:C2"/>
    <mergeCell ref="I2:I3"/>
    <mergeCell ref="M3:O3"/>
    <mergeCell ref="K2:Q2"/>
    <mergeCell ref="K3:L3"/>
    <mergeCell ref="J2:J3"/>
    <mergeCell ref="R118:R120"/>
    <mergeCell ref="I114:J114"/>
    <mergeCell ref="B110:D110"/>
    <mergeCell ref="A109:AU109"/>
    <mergeCell ref="S110:Y112"/>
    <mergeCell ref="B111:D111"/>
    <mergeCell ref="B112:D112"/>
    <mergeCell ref="S113:Y115"/>
    <mergeCell ref="S116:Y117"/>
    <mergeCell ref="S118:Y120"/>
    <mergeCell ref="R110:R112"/>
    <mergeCell ref="R113:R115"/>
    <mergeCell ref="B113:D113"/>
    <mergeCell ref="B114:D114"/>
    <mergeCell ref="I113:J113"/>
    <mergeCell ref="R116:R117"/>
  </mergeCells>
  <phoneticPr fontId="3" type="noConversion"/>
  <conditionalFormatting sqref="D2:D3">
    <cfRule type="cellIs" dxfId="1658" priority="5" stopIfTrue="1" operator="equal">
      <formula>0</formula>
    </cfRule>
  </conditionalFormatting>
  <conditionalFormatting sqref="H1:H2 E110:G110 H110:H111 K110:Q111 G110:G117 O112:O113 H114 H116:H117 H119:H120 I120 I9:S108 P5:Q7 K2:K108 L4:L108 AO9:AQ108 R1:S1 A1:A109 B2:C108 M3:M6 K4:O6 D5:D108 K7:L7 M7:O8 E9:G108 AU9:AU108 R113 B118">
    <cfRule type="cellIs" dxfId="1657" priority="308" stopIfTrue="1" operator="equal">
      <formula>0</formula>
    </cfRule>
  </conditionalFormatting>
  <conditionalFormatting sqref="H9:H108">
    <cfRule type="containsText" dxfId="1656" priority="292" stopIfTrue="1" operator="containsText" text="iwjd">
      <formula>NOT(ISERROR(SEARCH("iwjd",H9)))</formula>
    </cfRule>
    <cfRule type="containsText" dxfId="1655" priority="24" operator="containsText" text="iqu% ijh{kk">
      <formula>NOT(ISERROR(SEARCH("iqu% ijh{kk",H9)))</formula>
    </cfRule>
  </conditionalFormatting>
  <conditionalFormatting sqref="J9:J70">
    <cfRule type="top10" dxfId="1654" priority="289" stopIfTrue="1" rank="3"/>
    <cfRule type="top10" dxfId="1653" priority="291" stopIfTrue="1" percent="1" rank="3"/>
    <cfRule type="top10" dxfId="1652" priority="290" stopIfTrue="1" percent="1" rank="3"/>
  </conditionalFormatting>
  <conditionalFormatting sqref="J9:J108">
    <cfRule type="top10" dxfId="1651" priority="12002" stopIfTrue="1" rank="3"/>
  </conditionalFormatting>
  <conditionalFormatting sqref="K9:Q108">
    <cfRule type="containsText" dxfId="1650" priority="278" stopIfTrue="1" operator="containsText" text="s">
      <formula>NOT(ISERROR(SEARCH("s",K9)))</formula>
    </cfRule>
  </conditionalFormatting>
  <conditionalFormatting sqref="K110:Q110 O112 H1:H2 E110:G110 H111:H114 H116:H117 H119:H65499 I120">
    <cfRule type="containsText" dxfId="1649" priority="307" stopIfTrue="1" operator="containsText" text="iwjd">
      <formula>NOT(ISERROR(SEARCH("iwjd",E1)))</formula>
    </cfRule>
  </conditionalFormatting>
  <conditionalFormatting sqref="K110:Q120">
    <cfRule type="cellIs" dxfId="1648" priority="281" stopIfTrue="1" operator="equal">
      <formula>0</formula>
    </cfRule>
  </conditionalFormatting>
  <conditionalFormatting sqref="P5:Q7">
    <cfRule type="containsText" dxfId="1647" priority="285" stopIfTrue="1" operator="containsText" text="n">
      <formula>NOT(ISERROR(SEARCH("n",P5)))</formula>
    </cfRule>
  </conditionalFormatting>
  <conditionalFormatting sqref="R110:S110 R116:S116 R118:S118">
    <cfRule type="cellIs" dxfId="1646" priority="8" stopIfTrue="1" operator="equal">
      <formula>0</formula>
    </cfRule>
  </conditionalFormatting>
  <conditionalFormatting sqref="T9:AB108 AD9:AF108 AL9:AN108">
    <cfRule type="cellIs" dxfId="1645" priority="2" stopIfTrue="1" operator="equal">
      <formula>0</formula>
    </cfRule>
  </conditionalFormatting>
  <conditionalFormatting sqref="AH9:AJ108">
    <cfRule type="cellIs" dxfId="1644" priority="1" stopIfTrue="1" operator="equal">
      <formula>0</formula>
    </cfRule>
  </conditionalFormatting>
  <conditionalFormatting sqref="AP9:AP108">
    <cfRule type="containsText" dxfId="1643" priority="225" stopIfTrue="1" operator="containsText" text="ml">
      <formula>NOT(ISERROR(SEARCH("ml",AP9)))</formula>
    </cfRule>
    <cfRule type="containsText" dxfId="1642" priority="227" stopIfTrue="1" operator="containsText" text="NA">
      <formula>NOT(ISERROR(SEARCH("NA",AP9)))</formula>
    </cfRule>
  </conditionalFormatting>
  <conditionalFormatting sqref="AR9:AT108">
    <cfRule type="containsText" dxfId="1641" priority="135" operator="containsText" text="vuqRrh.kZ">
      <formula>NOT(ISERROR(SEARCH("vuqRrh.kZ",AR9)))</formula>
    </cfRule>
  </conditionalFormatting>
  <dataValidations count="7">
    <dataValidation type="custom" allowBlank="1" showInputMessage="1" showErrorMessage="1" error="Check the student's result and the max. marks you can give in th subject." sqref="AA9:AA108" xr:uid="{00000000-0002-0000-0400-000000000000}">
      <formula1>IF(OR(M9="S",M9="RE",M9="REP"),(OR(AA9="AB",AA9&lt;=Z9)),"")</formula1>
    </dataValidation>
    <dataValidation type="custom" allowBlank="1" showInputMessage="1" showErrorMessage="1" error="Check the student's result and the max. marks you can give in th subject." sqref="T9:T108" xr:uid="{00000000-0002-0000-0400-000001000000}">
      <formula1>IF(OR(K9="S",K9="RE"),(OR(T9="AB",T9&lt;=T$6)),"")</formula1>
    </dataValidation>
    <dataValidation type="custom" allowBlank="1" showInputMessage="1" showErrorMessage="1" error="Check the student's result and the max. marks you can give in th subject." sqref="W9:W108" xr:uid="{00000000-0002-0000-0400-000002000000}">
      <formula1>IF(OR(L9="S",L9="RE"),(OR(W9="AB",W9&lt;=W$6)),"")</formula1>
    </dataValidation>
    <dataValidation type="custom" allowBlank="1" showInputMessage="1" showErrorMessage="1" error="Check the student's result and the max. marks you can give in th subject." sqref="AE9:AE108" xr:uid="{00000000-0002-0000-0400-000003000000}">
      <formula1>IF(OR(N9="S",N9="RE",N9="REP"),(OR(AE9="AB",AE9&lt;=AD9)),"")</formula1>
    </dataValidation>
    <dataValidation type="custom" allowBlank="1" showInputMessage="1" showErrorMessage="1" error="Check the student's result and the max. marks you can give in th subject." sqref="AI9:AI108" xr:uid="{00000000-0002-0000-0400-000004000000}">
      <formula1>IF(OR(O9="S",O9="RE",O9="REP"),(OR(AI9="AB",AI9&lt;=AH9)),"")</formula1>
    </dataValidation>
    <dataValidation type="custom" allowBlank="1" showInputMessage="1" showErrorMessage="1" error="Check the student's result and the max. marks you can give in th subject." sqref="AL9:AL108" xr:uid="{00000000-0002-0000-0400-000005000000}">
      <formula1>IF(OR(P9="S",P9="RE"),(OR(AL9="AB",AL9&lt;=AL$6)),"")</formula1>
    </dataValidation>
    <dataValidation type="custom" allowBlank="1" showInputMessage="1" showErrorMessage="1" error="Check the student's result and the max. marks you can give in th subject." sqref="AN9:AN108" xr:uid="{00000000-0002-0000-0400-000006000000}">
      <formula1>IF(OR(Q9="S",Q9="RE"),(OR(AN9="AB",AN9&lt;=AN$6)),"")</formula1>
    </dataValidation>
  </dataValidations>
  <hyperlinks>
    <hyperlink ref="AD2" location="details!G2:G5" display="BACK TO DETAILS" xr:uid="{00000000-0004-0000-0400-000000000000}"/>
    <hyperlink ref="D4" location="'result subject-wise'!E109:H116" display="CLICK HERE TO VIEW THE RESULT" xr:uid="{00000000-0004-0000-0400-000001000000}"/>
  </hyperlinks>
  <printOptions horizontalCentered="1"/>
  <pageMargins left="0.5" right="0.5" top="0.5" bottom="0.5" header="0.3" footer="0.3"/>
  <pageSetup paperSize="5" orientation="landscape" horizontalDpi="4294967292" verticalDpi="4294967292"/>
  <headerFooter>
    <oddFooter>Page &amp;P of &amp;N</oddFooter>
  </headerFooter>
  <customProperties>
    <customPr name="DVSECTIONID" r:id="rId1"/>
  </customProperties>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00FF"/>
  </sheetPr>
  <dimension ref="A1:Y2800"/>
  <sheetViews>
    <sheetView topLeftCell="A8" zoomScale="139" workbookViewId="0">
      <selection activeCell="B18" sqref="B18:C18"/>
    </sheetView>
  </sheetViews>
  <sheetFormatPr baseColWidth="10" defaultColWidth="5.83203125" defaultRowHeight="18" customHeight="1"/>
  <cols>
    <col min="1" max="1" width="1.1640625" customWidth="1"/>
    <col min="2" max="2" width="14" customWidth="1"/>
    <col min="3" max="3" width="6.1640625" customWidth="1"/>
    <col min="4" max="4" width="6.33203125" hidden="1" customWidth="1"/>
    <col min="5" max="6" width="5.33203125" customWidth="1"/>
    <col min="7" max="7" width="4.83203125" customWidth="1"/>
    <col min="8" max="8" width="4.5" customWidth="1"/>
    <col min="9" max="9" width="4.5" style="567" customWidth="1"/>
    <col min="10" max="10" width="5.5" customWidth="1"/>
    <col min="11" max="11" width="4.83203125" customWidth="1"/>
    <col min="12" max="12" width="5.33203125" customWidth="1"/>
    <col min="13" max="13" width="5.6640625" customWidth="1"/>
    <col min="14" max="16" width="5.33203125" customWidth="1"/>
    <col min="17" max="17" width="5.6640625" customWidth="1"/>
    <col min="18" max="18" width="5.83203125" customWidth="1"/>
    <col min="19" max="19" width="5" customWidth="1"/>
    <col min="20" max="20" width="5.33203125" customWidth="1"/>
    <col min="21" max="21" width="3" customWidth="1"/>
    <col min="22" max="22" width="5.6640625" customWidth="1"/>
    <col min="23" max="23" width="4.5" customWidth="1"/>
    <col min="24" max="24" width="3.33203125" customWidth="1"/>
    <col min="25" max="25" width="5.1640625" customWidth="1"/>
  </cols>
  <sheetData>
    <row r="1" spans="1:25" ht="18" customHeight="1">
      <c r="A1" s="1119" t="s">
        <v>282</v>
      </c>
      <c r="B1" s="1120"/>
      <c r="C1" s="1120"/>
      <c r="D1" s="1120"/>
      <c r="E1" s="1120"/>
      <c r="F1" s="1120"/>
      <c r="G1" s="1120"/>
      <c r="H1" s="1120"/>
      <c r="I1" s="1120"/>
      <c r="J1" s="1120"/>
      <c r="K1" s="1120"/>
      <c r="L1" s="1120"/>
      <c r="M1" s="1120"/>
      <c r="N1" s="1120"/>
      <c r="O1" s="1120"/>
      <c r="P1" s="1120"/>
      <c r="Q1" s="1120"/>
      <c r="R1" s="1120"/>
      <c r="S1" s="1120"/>
      <c r="T1" s="1120"/>
      <c r="U1" s="1120"/>
      <c r="V1" s="1120"/>
      <c r="W1" s="1120"/>
      <c r="X1" s="1120"/>
      <c r="Y1" s="1121"/>
    </row>
    <row r="2" spans="1:25" ht="18" customHeight="1">
      <c r="A2" s="1122" t="str">
        <f>'statement of marks'!$A$1</f>
        <v>Govt. Hr. Sec. School,</v>
      </c>
      <c r="B2" s="1091"/>
      <c r="C2" s="1091"/>
      <c r="D2" s="1091"/>
      <c r="E2" s="1091"/>
      <c r="F2" s="1091"/>
      <c r="G2" s="1091"/>
      <c r="H2" s="1091"/>
      <c r="I2" s="1091"/>
      <c r="J2" s="1091"/>
      <c r="K2" s="1091"/>
      <c r="L2" s="1091"/>
      <c r="M2" s="1091"/>
      <c r="N2" s="1091"/>
      <c r="O2" s="1091"/>
      <c r="P2" s="1091"/>
      <c r="Q2" s="1091"/>
      <c r="R2" s="1091"/>
      <c r="S2" s="1091"/>
      <c r="T2" s="1091"/>
      <c r="U2" s="1091"/>
      <c r="V2" s="1091"/>
      <c r="W2" s="1091"/>
      <c r="X2" s="1091"/>
      <c r="Y2" s="1123"/>
    </row>
    <row r="3" spans="1:25" ht="18" customHeight="1">
      <c r="A3" s="1124"/>
      <c r="B3" s="1048" t="s">
        <v>100</v>
      </c>
      <c r="C3" s="1048"/>
      <c r="D3" s="1112" t="s">
        <v>485</v>
      </c>
      <c r="E3" s="1048" t="str">
        <f>'statement of marks'!$F$3</f>
        <v>2024-25</v>
      </c>
      <c r="F3" s="1048"/>
      <c r="G3" s="1126" t="str">
        <f>IF(U22="","MAIN EXAMINATION",IF(E21="Suppl.","SUPPLEMENTARY EXAMINATION",IF(E21="Re-exam.","RE-EXAMINATION",)))</f>
        <v>MAIN EXAMINATION</v>
      </c>
      <c r="H3" s="1127"/>
      <c r="I3" s="1127"/>
      <c r="J3" s="1127"/>
      <c r="K3" s="1127"/>
      <c r="L3" s="1127"/>
      <c r="M3" s="1127"/>
      <c r="N3" s="1127"/>
      <c r="O3" s="1127"/>
      <c r="P3" s="1127"/>
      <c r="Q3" s="1127"/>
      <c r="R3" s="1127"/>
      <c r="S3" s="1128"/>
      <c r="T3" s="1129" t="s">
        <v>305</v>
      </c>
      <c r="U3" s="1130"/>
      <c r="V3" s="1131"/>
      <c r="W3" s="1048" t="str">
        <f>'statement of marks'!$A$3</f>
        <v>11 'A'</v>
      </c>
      <c r="X3" s="1048"/>
      <c r="Y3" s="1135"/>
    </row>
    <row r="4" spans="1:25" ht="18" customHeight="1">
      <c r="A4" s="1124"/>
      <c r="B4" s="895" t="s">
        <v>36</v>
      </c>
      <c r="C4" s="895"/>
      <c r="D4" s="1112"/>
      <c r="E4" s="1132" t="str">
        <f>IF('statement of marks'!G9="","",'statement of marks'!G9)</f>
        <v>A 001</v>
      </c>
      <c r="F4" s="1133"/>
      <c r="G4" s="1133"/>
      <c r="H4" s="1133"/>
      <c r="I4" s="1133"/>
      <c r="J4" s="1133"/>
      <c r="K4" s="1133"/>
      <c r="L4" s="1133"/>
      <c r="M4" s="1133"/>
      <c r="N4" s="1133"/>
      <c r="O4" s="1133"/>
      <c r="P4" s="1133"/>
      <c r="Q4" s="1133"/>
      <c r="R4" s="1133"/>
      <c r="S4" s="1134"/>
      <c r="T4" s="1129" t="s">
        <v>304</v>
      </c>
      <c r="U4" s="1130"/>
      <c r="V4" s="1131"/>
      <c r="W4" s="1048">
        <f>IF('statement of marks'!E9="","",'statement of marks'!E9)</f>
        <v>11101</v>
      </c>
      <c r="X4" s="1048"/>
      <c r="Y4" s="1135"/>
    </row>
    <row r="5" spans="1:25" ht="18" customHeight="1">
      <c r="A5" s="1124"/>
      <c r="B5" s="895" t="s">
        <v>37</v>
      </c>
      <c r="C5" s="895"/>
      <c r="D5" s="1112"/>
      <c r="E5" s="1132" t="str">
        <f>IF('statement of marks'!H9="","",'statement of marks'!H9)</f>
        <v>B 001</v>
      </c>
      <c r="F5" s="1133"/>
      <c r="G5" s="1133"/>
      <c r="H5" s="1133"/>
      <c r="I5" s="1133"/>
      <c r="J5" s="1133"/>
      <c r="K5" s="1133"/>
      <c r="L5" s="1133"/>
      <c r="M5" s="1133"/>
      <c r="N5" s="1133"/>
      <c r="O5" s="1133"/>
      <c r="P5" s="1133"/>
      <c r="Q5" s="1133"/>
      <c r="R5" s="1133"/>
      <c r="S5" s="1134"/>
      <c r="T5" s="1129" t="s">
        <v>35</v>
      </c>
      <c r="U5" s="1130"/>
      <c r="V5" s="1131"/>
      <c r="W5" s="1048">
        <f>IF('statement of marks'!D9="","",'statement of marks'!D9)</f>
        <v>11111</v>
      </c>
      <c r="X5" s="1048"/>
      <c r="Y5" s="1135"/>
    </row>
    <row r="6" spans="1:25" ht="18" customHeight="1">
      <c r="A6" s="1124"/>
      <c r="B6" s="895" t="s">
        <v>38</v>
      </c>
      <c r="C6" s="895"/>
      <c r="D6" s="1112"/>
      <c r="E6" s="1132" t="str">
        <f>IF('statement of marks'!I9="","",'statement of marks'!I9)</f>
        <v>C 001</v>
      </c>
      <c r="F6" s="1133"/>
      <c r="G6" s="1133"/>
      <c r="H6" s="1133"/>
      <c r="I6" s="1133"/>
      <c r="J6" s="1133"/>
      <c r="K6" s="1133"/>
      <c r="L6" s="1133"/>
      <c r="M6" s="1133"/>
      <c r="N6" s="1133"/>
      <c r="O6" s="1133"/>
      <c r="P6" s="1133"/>
      <c r="Q6" s="1133"/>
      <c r="R6" s="1133"/>
      <c r="S6" s="1134"/>
      <c r="T6" s="1129" t="s">
        <v>280</v>
      </c>
      <c r="U6" s="1130"/>
      <c r="V6" s="1131"/>
      <c r="W6" s="1136">
        <f>IF('statement of marks'!F9="","",'statement of marks'!F9)</f>
        <v>35179</v>
      </c>
      <c r="X6" s="1136"/>
      <c r="Y6" s="1137"/>
    </row>
    <row r="7" spans="1:25" ht="18" customHeight="1">
      <c r="A7" s="1124"/>
      <c r="B7" s="1138" t="s">
        <v>218</v>
      </c>
      <c r="C7" s="1109" t="s">
        <v>293</v>
      </c>
      <c r="D7" s="1109" t="s">
        <v>457</v>
      </c>
      <c r="E7" s="1103" t="s">
        <v>109</v>
      </c>
      <c r="F7" s="1103" t="s">
        <v>110</v>
      </c>
      <c r="G7" s="1103" t="s">
        <v>111</v>
      </c>
      <c r="H7" s="1103" t="s">
        <v>797</v>
      </c>
      <c r="I7" s="1139" t="str">
        <f>IF('statement of marks'!N$4="","",'statement of marks'!N$4)</f>
        <v>VRIKSHAROPAN</v>
      </c>
      <c r="J7" s="1140" t="s">
        <v>276</v>
      </c>
      <c r="K7" s="1140" t="s">
        <v>277</v>
      </c>
      <c r="L7" s="1103" t="s">
        <v>284</v>
      </c>
      <c r="M7" s="1103" t="s">
        <v>294</v>
      </c>
      <c r="N7" s="1102" t="s">
        <v>458</v>
      </c>
      <c r="O7" s="1141" t="s">
        <v>287</v>
      </c>
      <c r="P7" s="1141" t="s">
        <v>288</v>
      </c>
      <c r="Q7" s="1101" t="s">
        <v>289</v>
      </c>
      <c r="R7" s="1101" t="s">
        <v>285</v>
      </c>
      <c r="S7" s="1101" t="s">
        <v>286</v>
      </c>
      <c r="T7" s="1102" t="s">
        <v>306</v>
      </c>
      <c r="U7" s="1103" t="s">
        <v>311</v>
      </c>
      <c r="V7" s="1104" t="s">
        <v>310</v>
      </c>
      <c r="W7" s="1104" t="s">
        <v>799</v>
      </c>
      <c r="X7" s="1103" t="s">
        <v>283</v>
      </c>
      <c r="Y7" s="1105" t="s">
        <v>290</v>
      </c>
    </row>
    <row r="8" spans="1:25" ht="18" customHeight="1">
      <c r="A8" s="1124"/>
      <c r="B8" s="1138"/>
      <c r="C8" s="1109"/>
      <c r="D8" s="1109"/>
      <c r="E8" s="1103"/>
      <c r="F8" s="1103"/>
      <c r="G8" s="1103"/>
      <c r="H8" s="1103"/>
      <c r="I8" s="1139"/>
      <c r="J8" s="1140"/>
      <c r="K8" s="1140"/>
      <c r="L8" s="1103"/>
      <c r="M8" s="1103"/>
      <c r="N8" s="1102"/>
      <c r="O8" s="1141"/>
      <c r="P8" s="1141"/>
      <c r="Q8" s="1101"/>
      <c r="R8" s="1101"/>
      <c r="S8" s="1101"/>
      <c r="T8" s="1102"/>
      <c r="U8" s="1103"/>
      <c r="V8" s="1104"/>
      <c r="W8" s="1104"/>
      <c r="X8" s="1103"/>
      <c r="Y8" s="1105"/>
    </row>
    <row r="9" spans="1:25" ht="18" customHeight="1">
      <c r="A9" s="1124"/>
      <c r="B9" s="1144" t="s">
        <v>113</v>
      </c>
      <c r="C9" s="1144"/>
      <c r="D9" s="535"/>
      <c r="E9" s="534">
        <f>IF('statement of marks'!J$6="","",'statement of marks'!J$6)</f>
        <v>10</v>
      </c>
      <c r="F9" s="534">
        <f>IF('statement of marks'!K$6="","",'statement of marks'!K$6)</f>
        <v>10</v>
      </c>
      <c r="G9" s="534">
        <f>IF('statement of marks'!L$6="","",'statement of marks'!L$6)</f>
        <v>8</v>
      </c>
      <c r="H9" s="534">
        <f>IF('statement of marks'!M$6="","",'statement of marks'!M$6)</f>
        <v>28</v>
      </c>
      <c r="I9" s="536">
        <f>IF('statement of marks'!N$6="","",'statement of marks'!N$6)</f>
        <v>2</v>
      </c>
      <c r="J9" s="298" t="s">
        <v>89</v>
      </c>
      <c r="K9" s="1106"/>
      <c r="L9" s="534">
        <f>IF('statement of marks'!O$6="","",'statement of marks'!O$6)</f>
        <v>70</v>
      </c>
      <c r="M9" s="298" t="s">
        <v>87</v>
      </c>
      <c r="N9" s="534">
        <f>IF('statement of marks'!P$6="","",'statement of marks'!P$6)</f>
        <v>100</v>
      </c>
      <c r="O9" s="298" t="s">
        <v>298</v>
      </c>
      <c r="P9" s="945"/>
      <c r="Q9" s="534">
        <f>IF('statement of marks'!Q$6="","",'statement of marks'!Q$6)</f>
        <v>100</v>
      </c>
      <c r="R9" s="298" t="s">
        <v>299</v>
      </c>
      <c r="S9" s="298" t="s">
        <v>454</v>
      </c>
      <c r="T9" s="538">
        <f>IF('statement of marks'!R$6="","",'statement of marks'!R$6)</f>
        <v>200</v>
      </c>
      <c r="U9" s="539"/>
      <c r="V9" s="539"/>
      <c r="W9" s="539"/>
      <c r="X9" s="539"/>
      <c r="Y9" s="540" t="str">
        <f>IF(OR(X16=0,X16&lt;V16),"",T9)</f>
        <v/>
      </c>
    </row>
    <row r="10" spans="1:25" ht="18" customHeight="1">
      <c r="A10" s="1124"/>
      <c r="B10" s="895" t="str">
        <f>'statement of marks'!$J$3</f>
        <v>HINDI COMPULSORY</v>
      </c>
      <c r="C10" s="895"/>
      <c r="D10" s="535"/>
      <c r="E10" s="541">
        <f>IF('statement of marks'!J9="","",'statement of marks'!J9)</f>
        <v>10</v>
      </c>
      <c r="F10" s="541">
        <f>IF('statement of marks'!K9="","",'statement of marks'!K9)</f>
        <v>10</v>
      </c>
      <c r="G10" s="541">
        <f>IF('statement of marks'!L9="","",'statement of marks'!L9)</f>
        <v>8</v>
      </c>
      <c r="H10" s="541">
        <f>IF('statement of marks'!M9="","",'statement of marks'!M9)</f>
        <v>28</v>
      </c>
      <c r="I10" s="541">
        <f>IF('statement of marks'!N9="","",'statement of marks'!N9)</f>
        <v>2</v>
      </c>
      <c r="J10" s="537">
        <f>IF('statement of marks'!O9="","",'statement of marks'!O9)</f>
        <v>70</v>
      </c>
      <c r="K10" s="1106"/>
      <c r="L10" s="536">
        <f>IF('statement of marks'!O9="","",'statement of marks'!O9)</f>
        <v>70</v>
      </c>
      <c r="M10" s="536">
        <f>IF('statement of marks'!P9="","",'statement of marks'!P9)</f>
        <v>100</v>
      </c>
      <c r="N10" s="538">
        <f>IF('statement of marks'!P9="","",'statement of marks'!P9)</f>
        <v>100</v>
      </c>
      <c r="O10" s="537">
        <f>IF('statement of marks'!Q9="","",'statement of marks'!Q9)</f>
        <v>100</v>
      </c>
      <c r="P10" s="945"/>
      <c r="Q10" s="536">
        <f>IF('statement of marks'!Q9="","",'statement of marks'!Q9)</f>
        <v>100</v>
      </c>
      <c r="R10" s="536">
        <f>IF('statement of marks'!R9="","",'statement of marks'!R9)</f>
        <v>200</v>
      </c>
      <c r="S10" s="1107" t="str">
        <f>IF(AND(K11="",P11=""),"",SUM(K11,P11))</f>
        <v/>
      </c>
      <c r="T10" s="538">
        <f>IF('statement of marks'!R9="","",'statement of marks'!R9)</f>
        <v>200</v>
      </c>
      <c r="U10" s="541" t="str">
        <f>CONCATENATE('statement of marks'!GV9,'statement of marks'!GW9,'statement of marks'!GX9)</f>
        <v>D</v>
      </c>
      <c r="V10" s="542" t="str">
        <f>IF(OR(U10="S",U10="RE"),'result subject-wise'!T$6,"")</f>
        <v/>
      </c>
      <c r="W10" s="542" t="str">
        <f>IF('result subject-wise'!U9="","",'result subject-wise'!U9)</f>
        <v/>
      </c>
      <c r="X10" s="542" t="str">
        <f>IF('result subject-wise'!V9="","",'result subject-wise'!V9)</f>
        <v/>
      </c>
      <c r="Y10" s="540" t="str">
        <f>IF(OR(X16=0,X16&lt;V16),"",IF(U10="RE",SUM(T10,W10),IF(U10="S",W10,T10)))</f>
        <v/>
      </c>
    </row>
    <row r="11" spans="1:25" ht="18" customHeight="1">
      <c r="A11" s="1124"/>
      <c r="B11" s="895" t="str">
        <f>'statement of marks'!$X$3</f>
        <v>ENGLISH COMPULSORY</v>
      </c>
      <c r="C11" s="895"/>
      <c r="D11" s="535" t="s">
        <v>455</v>
      </c>
      <c r="E11" s="541">
        <f>IF('statement of marks'!X9="","",'statement of marks'!X9)</f>
        <v>10</v>
      </c>
      <c r="F11" s="541">
        <f>IF('statement of marks'!Y9="","",'statement of marks'!Y9)</f>
        <v>10</v>
      </c>
      <c r="G11" s="541">
        <f>IF('statement of marks'!Z9="","",'statement of marks'!Z9)</f>
        <v>8</v>
      </c>
      <c r="H11" s="541">
        <f>IF('statement of marks'!AA9="","",'statement of marks'!AA9)</f>
        <v>28</v>
      </c>
      <c r="I11" s="541">
        <f>IF('statement of marks'!AB9="","",'statement of marks'!AB9)</f>
        <v>2</v>
      </c>
      <c r="J11" s="537">
        <f>IF('statement of marks'!AC9="","",'statement of marks'!AC9)</f>
        <v>70</v>
      </c>
      <c r="K11" s="1106"/>
      <c r="L11" s="536">
        <f>IF('statement of marks'!AC9="","",'statement of marks'!AC9)</f>
        <v>70</v>
      </c>
      <c r="M11" s="536">
        <f>IF('statement of marks'!AD9="","",'statement of marks'!AD9)</f>
        <v>100</v>
      </c>
      <c r="N11" s="538">
        <f>IF('statement of marks'!AD9="","",'statement of marks'!AD9)</f>
        <v>100</v>
      </c>
      <c r="O11" s="537">
        <f>IF('statement of marks'!AE9="","",'statement of marks'!AE9)</f>
        <v>100</v>
      </c>
      <c r="P11" s="945"/>
      <c r="Q11" s="536">
        <f>IF('statement of marks'!AE9="","",'statement of marks'!AE9)</f>
        <v>100</v>
      </c>
      <c r="R11" s="536">
        <f>IF('statement of marks'!AF9="","",'statement of marks'!AF9)</f>
        <v>200</v>
      </c>
      <c r="S11" s="1107"/>
      <c r="T11" s="538">
        <f>IF('statement of marks'!AF9="","",'statement of marks'!AF9)</f>
        <v>200</v>
      </c>
      <c r="U11" s="541" t="str">
        <f>CONCATENATE('statement of marks'!GY9,'statement of marks'!GZ9,'statement of marks'!HA9)</f>
        <v>D</v>
      </c>
      <c r="V11" s="542" t="str">
        <f>IF(OR(U11="S",U11="RE"),'result subject-wise'!W$6,"")</f>
        <v/>
      </c>
      <c r="W11" s="542" t="str">
        <f>IF('result subject-wise'!X9="","",'result subject-wise'!X9)</f>
        <v/>
      </c>
      <c r="X11" s="542" t="str">
        <f>IF('result subject-wise'!Y9="","",'result subject-wise'!Y9)</f>
        <v/>
      </c>
      <c r="Y11" s="540" t="str">
        <f>IF(OR(X16=0,X16&lt;V16),"",IF(U11="RE",SUM(T11,W11),IF(U11="S",W11,T11)))</f>
        <v/>
      </c>
    </row>
    <row r="12" spans="1:25" ht="18" customHeight="1">
      <c r="A12" s="1124"/>
      <c r="B12" s="1143" t="str">
        <f>'statement of marks'!AM9</f>
        <v>PHYSICS</v>
      </c>
      <c r="C12" s="1143"/>
      <c r="D12" s="535">
        <f>IF('statement of marks'!BH9="","",'statement of marks'!BH9)</f>
        <v>20</v>
      </c>
      <c r="E12" s="541">
        <f>IF('statement of marks'!AN9="","",'statement of marks'!AN9)</f>
        <v>10</v>
      </c>
      <c r="F12" s="541">
        <f>IF('statement of marks'!AO9="","",'statement of marks'!AO9)</f>
        <v>10</v>
      </c>
      <c r="G12" s="541">
        <f>IF('statement of marks'!AP9="","",'statement of marks'!AP9)</f>
        <v>9</v>
      </c>
      <c r="H12" s="541">
        <f>IF('statement of marks'!AQ9="","",'statement of marks'!AQ9)</f>
        <v>29</v>
      </c>
      <c r="I12" s="541">
        <f>IF('statement of marks'!AR9="","",'statement of marks'!AR9)</f>
        <v>1</v>
      </c>
      <c r="J12" s="537">
        <f>IF('statement of marks'!AS9="","",'statement of marks'!AS9)</f>
        <v>30</v>
      </c>
      <c r="K12" s="537">
        <f>IF('statement of marks'!AT9="","",'statement of marks'!AT9)</f>
        <v>20</v>
      </c>
      <c r="L12" s="536">
        <f>IF('statement of marks'!AU9="","",'statement of marks'!AU9)</f>
        <v>50</v>
      </c>
      <c r="M12" s="536">
        <f>IF('statement of marks'!AV9="","",'statement of marks'!AV9)</f>
        <v>60</v>
      </c>
      <c r="N12" s="538">
        <f>IF('statement of marks'!AW9="","",'statement of marks'!AW9)</f>
        <v>80</v>
      </c>
      <c r="O12" s="537">
        <f>IF('statement of marks'!AX9="","",'statement of marks'!AX9)</f>
        <v>70</v>
      </c>
      <c r="P12" s="537">
        <f>IF('statement of marks'!AY9="","",'statement of marks'!AY9)</f>
        <v>30</v>
      </c>
      <c r="Q12" s="536">
        <f>IF('statement of marks'!AZ9="","",'statement of marks'!AZ9)</f>
        <v>100</v>
      </c>
      <c r="R12" s="536">
        <f>IF('statement of marks'!BA9="","",'statement of marks'!BA9)</f>
        <v>130</v>
      </c>
      <c r="S12" s="538">
        <f>IF('statement of marks'!BB9="","",'statement of marks'!BB9)</f>
        <v>50</v>
      </c>
      <c r="T12" s="538">
        <f>IF('statement of marks'!BC9="","",'statement of marks'!BC9)</f>
        <v>180</v>
      </c>
      <c r="U12" s="541" t="str">
        <f>CONCATENATE('statement of marks'!HB9,'statement of marks'!HK9,'statement of marks'!HL9)</f>
        <v>D</v>
      </c>
      <c r="V12" s="542" t="str">
        <f>IF('result subject-wise'!Z9="","",'result subject-wise'!Z9)</f>
        <v/>
      </c>
      <c r="W12" s="542" t="str">
        <f>IF('result subject-wise'!AB9="","",'result subject-wise'!AB9)</f>
        <v/>
      </c>
      <c r="X12" s="542" t="str">
        <f>IF('result subject-wise'!AC9="","",'result subject-wise'!AC9)</f>
        <v/>
      </c>
      <c r="Y12" s="540" t="str">
        <f>IF(OR(X16=0,X16&lt;V16),"",IF(OR(U12="RE",U12="REP"),SUM(T12,W12),IF(U12="S",W12,T12)))</f>
        <v/>
      </c>
    </row>
    <row r="13" spans="1:25" ht="18" customHeight="1">
      <c r="A13" s="1124"/>
      <c r="B13" s="1143" t="str">
        <f>'statement of marks'!BQ9</f>
        <v>CHEMISTRY</v>
      </c>
      <c r="C13" s="1143"/>
      <c r="D13" s="535">
        <f>IF('statement of marks'!CL9="","",'statement of marks'!CL9)</f>
        <v>20</v>
      </c>
      <c r="E13" s="541">
        <f>IF('statement of marks'!BR9="","",'statement of marks'!BR9)</f>
        <v>10</v>
      </c>
      <c r="F13" s="541">
        <f>IF('statement of marks'!BS9="","",'statement of marks'!BS9)</f>
        <v>10</v>
      </c>
      <c r="G13" s="541">
        <f>IF('statement of marks'!BT9="","",'statement of marks'!BT9)</f>
        <v>9</v>
      </c>
      <c r="H13" s="541">
        <f>IF('statement of marks'!BU9="","",'statement of marks'!BU9)</f>
        <v>29</v>
      </c>
      <c r="I13" s="541">
        <f>IF('statement of marks'!BV9="","",'statement of marks'!BV9)</f>
        <v>1</v>
      </c>
      <c r="J13" s="537">
        <f>IF('statement of marks'!BW9="","",'statement of marks'!BW9)</f>
        <v>50</v>
      </c>
      <c r="K13" s="537">
        <f>IF('statement of marks'!BX9="","",'statement of marks'!BX9)</f>
        <v>20</v>
      </c>
      <c r="L13" s="536">
        <f>IF('statement of marks'!BY9="","",'statement of marks'!BY9)</f>
        <v>70</v>
      </c>
      <c r="M13" s="536">
        <f>IF('statement of marks'!BZ9="","",'statement of marks'!BZ9)</f>
        <v>80</v>
      </c>
      <c r="N13" s="538">
        <f>IF('statement of marks'!CA9="","",'statement of marks'!CA9)</f>
        <v>100</v>
      </c>
      <c r="O13" s="537">
        <f>IF('statement of marks'!CB9="","",'statement of marks'!CB9)</f>
        <v>70</v>
      </c>
      <c r="P13" s="537">
        <f>IF('statement of marks'!CC9="","",'statement of marks'!CC9)</f>
        <v>30</v>
      </c>
      <c r="Q13" s="536">
        <f>IF('statement of marks'!CD9="","",'statement of marks'!CD9)</f>
        <v>100</v>
      </c>
      <c r="R13" s="536">
        <f>IF('statement of marks'!CE9="","",'statement of marks'!CE9)</f>
        <v>150</v>
      </c>
      <c r="S13" s="538">
        <f>IF('statement of marks'!CF9="","",'statement of marks'!CF9)</f>
        <v>50</v>
      </c>
      <c r="T13" s="538">
        <f>IF('statement of marks'!CG9="","",'statement of marks'!CG9)</f>
        <v>200</v>
      </c>
      <c r="U13" s="541" t="str">
        <f>CONCATENATE('statement of marks'!HM9,'statement of marks'!HV9,'statement of marks'!HW9)</f>
        <v>D</v>
      </c>
      <c r="V13" s="542" t="str">
        <f>IF('result subject-wise'!AD9="","",'result subject-wise'!AD9)</f>
        <v/>
      </c>
      <c r="W13" s="542" t="str">
        <f>IF('result subject-wise'!AF9="","",'result subject-wise'!AF9)</f>
        <v/>
      </c>
      <c r="X13" s="542" t="str">
        <f>IF('result subject-wise'!AG9="","",'result subject-wise'!AG9)</f>
        <v/>
      </c>
      <c r="Y13" s="540" t="str">
        <f>IF(OR(X16=0,X16&lt;V16),"",IF(OR(U13="RE",U13="REP"),SUM(T13,W13),IF(U13="S",W13,T13)))</f>
        <v/>
      </c>
    </row>
    <row r="14" spans="1:25" ht="18" customHeight="1">
      <c r="A14" s="1124"/>
      <c r="B14" s="1143" t="str">
        <f>'statement of marks'!CU9</f>
        <v>MATHEMATICS</v>
      </c>
      <c r="C14" s="1143"/>
      <c r="D14" s="535" t="str">
        <f>IF('statement of marks'!DP9="","",'statement of marks'!DP9)</f>
        <v/>
      </c>
      <c r="E14" s="541">
        <f>IF('statement of marks'!CV9="","",'statement of marks'!CV9)</f>
        <v>10</v>
      </c>
      <c r="F14" s="541">
        <f>IF('statement of marks'!CW9="","",'statement of marks'!CW9)</f>
        <v>10</v>
      </c>
      <c r="G14" s="541">
        <f>IF('statement of marks'!CX9="","",'statement of marks'!CX9)</f>
        <v>9</v>
      </c>
      <c r="H14" s="541">
        <f>IF('statement of marks'!CY9="","",'statement of marks'!CY9)</f>
        <v>29</v>
      </c>
      <c r="I14" s="541">
        <f>IF('statement of marks'!CZ9="","",'statement of marks'!CZ9)</f>
        <v>1</v>
      </c>
      <c r="J14" s="537">
        <f>IF('statement of marks'!DA9="","",'statement of marks'!DA9)</f>
        <v>70</v>
      </c>
      <c r="K14" s="537" t="str">
        <f>IF('statement of marks'!DB9="","",'statement of marks'!DB9)</f>
        <v/>
      </c>
      <c r="L14" s="536">
        <f>IF('statement of marks'!DC9="","",'statement of marks'!DC9)</f>
        <v>70</v>
      </c>
      <c r="M14" s="536">
        <f>IF('statement of marks'!DD9="","",'statement of marks'!DD9)</f>
        <v>100</v>
      </c>
      <c r="N14" s="538">
        <f>IF('statement of marks'!DE9="","",'statement of marks'!DE9)</f>
        <v>100</v>
      </c>
      <c r="O14" s="537">
        <f>IF('statement of marks'!DF9="","",'statement of marks'!DF9)</f>
        <v>18</v>
      </c>
      <c r="P14" s="537" t="str">
        <f>IF('statement of marks'!DG9="","",'statement of marks'!DG9)</f>
        <v/>
      </c>
      <c r="Q14" s="536">
        <f>IF('statement of marks'!DH9="","",'statement of marks'!DH9)</f>
        <v>18</v>
      </c>
      <c r="R14" s="536">
        <f>IF('statement of marks'!DI9="","",'statement of marks'!DI9)</f>
        <v>118</v>
      </c>
      <c r="S14" s="538" t="str">
        <f>IF('statement of marks'!DJ9="","",'statement of marks'!DJ9)</f>
        <v/>
      </c>
      <c r="T14" s="538">
        <f>IF('statement of marks'!DK9="","",'statement of marks'!DK9)</f>
        <v>118</v>
      </c>
      <c r="U14" s="541" t="str">
        <f>CONCATENATE('statement of marks'!HX9,'statement of marks'!IG9,'statement of marks'!IH9)</f>
        <v>S</v>
      </c>
      <c r="V14" s="542">
        <f>IF('result subject-wise'!AH9="","",'result subject-wise'!AH9)</f>
        <v>100</v>
      </c>
      <c r="W14" s="542" t="str">
        <f>IF('result subject-wise'!AJ9="","",'result subject-wise'!AJ9)</f>
        <v/>
      </c>
      <c r="X14" s="542" t="str">
        <f>IF('result subject-wise'!AK9="","",'result subject-wise'!AK9)</f>
        <v/>
      </c>
      <c r="Y14" s="540" t="str">
        <f>IF(OR(X16=0,X16&lt;V16),"",IF(OR(U14="RE",U14="REP"),SUM(T14,W14),IF(U14="S",W14,T14)))</f>
        <v/>
      </c>
    </row>
    <row r="15" spans="1:25" ht="18" customHeight="1">
      <c r="A15" s="1124"/>
      <c r="B15" s="1108" t="s">
        <v>291</v>
      </c>
      <c r="C15" s="1108"/>
      <c r="D15" s="543">
        <f>IF(AND(D12="",D13="",D14=""),"",SUM(D12:D14))</f>
        <v>40</v>
      </c>
      <c r="E15" s="544">
        <f>IF(AND(E10="",E11="",E12="",E13="",E14=""),"",SUM(E10:E14))</f>
        <v>50</v>
      </c>
      <c r="F15" s="544">
        <f t="shared" ref="F15:Y15" si="0">IF(AND(F10="",F11="",F12="",F13="",F14=""),"",SUM(F10:F14))</f>
        <v>50</v>
      </c>
      <c r="G15" s="544">
        <f t="shared" si="0"/>
        <v>43</v>
      </c>
      <c r="H15" s="544">
        <f t="shared" ref="H15" si="1">IF(AND(H10="",H11="",H12="",H13="",H14=""),"",SUM(H10:H14))</f>
        <v>143</v>
      </c>
      <c r="I15" s="544">
        <f>IF(AND(I10="",I11="",I12="",I13="",I14=""),"",SUM(I10:I14))</f>
        <v>7</v>
      </c>
      <c r="J15" s="544">
        <f t="shared" si="0"/>
        <v>290</v>
      </c>
      <c r="K15" s="544">
        <f t="shared" si="0"/>
        <v>40</v>
      </c>
      <c r="L15" s="544">
        <f t="shared" si="0"/>
        <v>330</v>
      </c>
      <c r="M15" s="544">
        <f t="shared" si="0"/>
        <v>440</v>
      </c>
      <c r="N15" s="544">
        <f t="shared" si="0"/>
        <v>480</v>
      </c>
      <c r="O15" s="544">
        <f t="shared" si="0"/>
        <v>358</v>
      </c>
      <c r="P15" s="544">
        <f t="shared" si="0"/>
        <v>60</v>
      </c>
      <c r="Q15" s="544">
        <f t="shared" si="0"/>
        <v>418</v>
      </c>
      <c r="R15" s="544">
        <f t="shared" si="0"/>
        <v>798</v>
      </c>
      <c r="S15" s="544">
        <f>IF(AND(S10="",S11="",S12="",S13="",S14=""),"",SUM(S10:S14))</f>
        <v>100</v>
      </c>
      <c r="T15" s="544">
        <f t="shared" si="0"/>
        <v>898</v>
      </c>
      <c r="U15" s="544"/>
      <c r="V15" s="544">
        <f t="shared" si="0"/>
        <v>100</v>
      </c>
      <c r="W15" s="544" t="str">
        <f t="shared" si="0"/>
        <v/>
      </c>
      <c r="X15" s="545"/>
      <c r="Y15" s="546" t="str">
        <f t="shared" si="0"/>
        <v/>
      </c>
    </row>
    <row r="16" spans="1:25" ht="18" customHeight="1">
      <c r="A16" s="1124"/>
      <c r="B16" s="1142" t="s">
        <v>292</v>
      </c>
      <c r="C16" s="1142"/>
      <c r="D16" s="547" t="s">
        <v>456</v>
      </c>
      <c r="E16" s="548">
        <f>IF(E15="","",(5*E9)-(COUNTIF(E10:E14,"NA")*E9+COUNTIF(E10:E14,"ML")*E9))</f>
        <v>50</v>
      </c>
      <c r="F16" s="548">
        <f>IF(F15="","",(5*F9)-(COUNTIF(F10:F14,"NA")*F9+COUNTIF(F10:F14,"ML")*F9))</f>
        <v>50</v>
      </c>
      <c r="G16" s="548">
        <f>IF(G15="","",(43)-(COUNTIF(G10:G14,"NA")*G9+COUNTIF(G10:G14,"ML")*G9))</f>
        <v>43</v>
      </c>
      <c r="H16" s="548">
        <f>IF(H15="","",(143)-(COUNTIF(H10:H14,"NA")*H9+COUNTIF(H10:H14,"ML")*H9))</f>
        <v>143</v>
      </c>
      <c r="I16" s="549">
        <f>IF(I15="","",7)</f>
        <v>7</v>
      </c>
      <c r="J16" s="538">
        <f>L16-K16</f>
        <v>310</v>
      </c>
      <c r="K16" s="538">
        <f>IF(D15="","",(D15-(IF(K12="ml",D12)+IF(K13="ml",D13)+IF(K14="ml",D14))))</f>
        <v>40</v>
      </c>
      <c r="L16" s="538">
        <f>IF(OR(L15=0,L15=""),L15,(5*L9)-D27)</f>
        <v>350</v>
      </c>
      <c r="M16" s="538">
        <f>IF(M15="","",SUM(H16:J16))</f>
        <v>460</v>
      </c>
      <c r="N16" s="538">
        <f>IF(N15="","",SUM(D15,M16))</f>
        <v>500</v>
      </c>
      <c r="O16" s="538">
        <f>Q16-D21</f>
        <v>440</v>
      </c>
      <c r="P16" s="538">
        <f>IF(D21="","",D21)</f>
        <v>60</v>
      </c>
      <c r="Q16" s="538">
        <f>IF(Q15="","",5*Q9)</f>
        <v>500</v>
      </c>
      <c r="R16" s="538">
        <f>IF(O16="","",SUM(M16,O16))</f>
        <v>900</v>
      </c>
      <c r="S16" s="538">
        <f>IF(D26="","",D26)</f>
        <v>100</v>
      </c>
      <c r="T16" s="538">
        <f>IF(T15="","",SUM(R16,S16))</f>
        <v>1000</v>
      </c>
      <c r="U16" s="550"/>
      <c r="V16" s="551">
        <f>COUNTIF(U10:U20,"S")</f>
        <v>1</v>
      </c>
      <c r="W16" s="551">
        <f>COUNTIF(U10:U20,"RE")+COUNTIF(U10:U20,"REP")</f>
        <v>0</v>
      </c>
      <c r="X16" s="551">
        <f>COUNTIF(X10:X15,"P")+COUNTIF(X19:X20,"P")</f>
        <v>0</v>
      </c>
      <c r="Y16" s="552" t="str">
        <f>IF(OR(X16=0,X16&lt;(V16+W16)),"",(T16-(V16*Y9)+V15))</f>
        <v/>
      </c>
    </row>
    <row r="17" spans="1:25" ht="18" customHeight="1">
      <c r="A17" s="1124"/>
      <c r="B17" s="895" t="s">
        <v>151</v>
      </c>
      <c r="C17" s="895"/>
      <c r="D17" s="553">
        <f>IF('statement of marks'!BG9="","",'statement of marks'!BG9)</f>
        <v>30</v>
      </c>
      <c r="E17" s="568">
        <f t="shared" ref="E17:T17" si="2">IF(E16="","",E15/E16*100)</f>
        <v>100</v>
      </c>
      <c r="F17" s="568">
        <f t="shared" si="2"/>
        <v>100</v>
      </c>
      <c r="G17" s="568">
        <f t="shared" si="2"/>
        <v>100</v>
      </c>
      <c r="H17" s="568">
        <f t="shared" ref="H17" si="3">IF(H16="","",H15/H16*100)</f>
        <v>100</v>
      </c>
      <c r="I17" s="568">
        <f>IF(I16="","",I15/I16*100)</f>
        <v>100</v>
      </c>
      <c r="J17" s="568">
        <f t="shared" si="2"/>
        <v>93.548387096774192</v>
      </c>
      <c r="K17" s="568">
        <f t="shared" si="2"/>
        <v>100</v>
      </c>
      <c r="L17" s="568">
        <f t="shared" si="2"/>
        <v>94.285714285714278</v>
      </c>
      <c r="M17" s="568">
        <f t="shared" si="2"/>
        <v>95.652173913043484</v>
      </c>
      <c r="N17" s="569">
        <f t="shared" si="2"/>
        <v>96</v>
      </c>
      <c r="O17" s="568">
        <f t="shared" si="2"/>
        <v>81.36363636363636</v>
      </c>
      <c r="P17" s="568">
        <f t="shared" si="2"/>
        <v>100</v>
      </c>
      <c r="Q17" s="568">
        <f t="shared" si="2"/>
        <v>83.6</v>
      </c>
      <c r="R17" s="568">
        <f t="shared" si="2"/>
        <v>88.666666666666671</v>
      </c>
      <c r="S17" s="569">
        <f>IF(S16="","",S15/S16*100)</f>
        <v>100</v>
      </c>
      <c r="T17" s="569">
        <f t="shared" si="2"/>
        <v>89.8</v>
      </c>
      <c r="U17" s="539"/>
      <c r="V17" s="539"/>
      <c r="W17" s="539"/>
      <c r="X17" s="539"/>
      <c r="Y17" s="554" t="str">
        <f>IF(Y16="","",Y15/Y16*100)</f>
        <v/>
      </c>
    </row>
    <row r="18" spans="1:25" ht="18" customHeight="1">
      <c r="A18" s="1124"/>
      <c r="B18" s="895" t="str">
        <f>'statement of marks'!DZ9</f>
        <v>BIOLOGY</v>
      </c>
      <c r="C18" s="895"/>
      <c r="D18" s="548"/>
      <c r="E18" s="541">
        <f>IF('statement of marks'!EA9="","",'statement of marks'!EA9)</f>
        <v>10</v>
      </c>
      <c r="F18" s="541">
        <f>IF('statement of marks'!EB9="","",'statement of marks'!EB9)</f>
        <v>10</v>
      </c>
      <c r="G18" s="541">
        <f>IF('statement of marks'!EC9="","",'statement of marks'!EC9)</f>
        <v>10</v>
      </c>
      <c r="H18" s="541">
        <f>IF('statement of marks'!ED9="","",'statement of marks'!ED9)</f>
        <v>30</v>
      </c>
      <c r="I18" s="541" t="str">
        <f>IF('statement of marks'!EE9="","",'statement of marks'!EE9)</f>
        <v/>
      </c>
      <c r="J18" s="537">
        <f>IF('statement of marks'!EF9="","",'statement of marks'!EF9)</f>
        <v>50</v>
      </c>
      <c r="K18" s="537">
        <f>IF('statement of marks'!EG9="","",'statement of marks'!EG9)</f>
        <v>20</v>
      </c>
      <c r="L18" s="536">
        <f>IF('statement of marks'!EH9="","",'statement of marks'!EH9)</f>
        <v>70</v>
      </c>
      <c r="M18" s="536">
        <f>IF('statement of marks'!EI9="","",'statement of marks'!EI9)</f>
        <v>80</v>
      </c>
      <c r="N18" s="538">
        <f>IF('statement of marks'!EJ9="","",'statement of marks'!EJ9)</f>
        <v>100</v>
      </c>
      <c r="O18" s="537">
        <f>IF('statement of marks'!EK9="","",'statement of marks'!EK9)</f>
        <v>70</v>
      </c>
      <c r="P18" s="537">
        <f>IF('statement of marks'!EL9="","",'statement of marks'!EL9)</f>
        <v>30</v>
      </c>
      <c r="Q18" s="536">
        <f>IF('statement of marks'!EM9="","",'statement of marks'!EM9)</f>
        <v>100</v>
      </c>
      <c r="R18" s="536">
        <f>IF('statement of marks'!EN9="","",'statement of marks'!EN9)</f>
        <v>150</v>
      </c>
      <c r="S18" s="538">
        <f>IF('statement of marks'!EO9="","",'statement of marks'!EO9)</f>
        <v>50</v>
      </c>
      <c r="T18" s="538">
        <f>IF('statement of marks'!EP9="","",'statement of marks'!EP9)</f>
        <v>200</v>
      </c>
      <c r="U18" s="538" t="str">
        <f>IF('statement of marks'!FB9="","",'statement of marks'!FB9)</f>
        <v>I</v>
      </c>
      <c r="V18" s="542"/>
      <c r="W18" s="542"/>
      <c r="X18" s="542"/>
      <c r="Y18" s="540"/>
    </row>
    <row r="19" spans="1:25" ht="18" customHeight="1">
      <c r="A19" s="1124"/>
      <c r="B19" s="1089" t="str">
        <f>'statement of marks'!$FC$3</f>
        <v>Azadi ke Baad ka Swarnim Bharat</v>
      </c>
      <c r="C19" s="1089"/>
      <c r="D19" s="553">
        <f>IF('statement of marks'!CK9="","",'statement of marks'!CK9)</f>
        <v>30</v>
      </c>
      <c r="E19" s="541">
        <f>IF('statement of marks'!FC9="","",'statement of marks'!FC9)</f>
        <v>10</v>
      </c>
      <c r="F19" s="541">
        <f>IF('statement of marks'!FD9="","",'statement of marks'!FD9)</f>
        <v>10</v>
      </c>
      <c r="G19" s="541">
        <f>IF('statement of marks'!FE9="","",'statement of marks'!FE9)</f>
        <v>10</v>
      </c>
      <c r="H19" s="541">
        <f>IF('statement of marks'!FF9="","",'statement of marks'!FF9)</f>
        <v>30</v>
      </c>
      <c r="I19" s="555"/>
      <c r="J19" s="541">
        <f>IF('statement of marks'!FG9="","",'statement of marks'!FG9)</f>
        <v>70</v>
      </c>
      <c r="K19" s="556"/>
      <c r="L19" s="536">
        <f>IF('statement of marks'!FG9="","",'statement of marks'!FG9)</f>
        <v>70</v>
      </c>
      <c r="M19" s="536">
        <f>IF('statement of marks'!FH9="","",'statement of marks'!FH9)</f>
        <v>100</v>
      </c>
      <c r="N19" s="536">
        <f>IF('statement of marks'!FH9="","",'statement of marks'!FH9)</f>
        <v>100</v>
      </c>
      <c r="O19" s="536">
        <f>IF('statement of marks'!FI9="","",'statement of marks'!FI9)</f>
        <v>100</v>
      </c>
      <c r="P19" s="557"/>
      <c r="Q19" s="536">
        <f>IF('statement of marks'!FI9="","",'statement of marks'!FI9)</f>
        <v>100</v>
      </c>
      <c r="R19" s="536">
        <f>IF('statement of marks'!FJ9="","",'statement of marks'!FJ9)</f>
        <v>200</v>
      </c>
      <c r="S19" s="557"/>
      <c r="T19" s="538">
        <f>IF('statement of marks'!FJ9="","",'statement of marks'!FJ9)</f>
        <v>200</v>
      </c>
      <c r="U19" s="541" t="str">
        <f>IF('statement of marks'!II9="","",'statement of marks'!II9)</f>
        <v>A</v>
      </c>
      <c r="V19" s="542" t="str">
        <f>IF(OR(U19="S",U19="RE"),'result subject-wise'!AL$6,"")</f>
        <v/>
      </c>
      <c r="W19" s="558" t="str">
        <f>IF('result subject-wise'!AL9="","",'result subject-wise'!AL9)</f>
        <v/>
      </c>
      <c r="X19" s="558" t="str">
        <f>IF('result subject-wise'!AM9="","",'result subject-wise'!AM9)</f>
        <v/>
      </c>
      <c r="Y19" s="1093"/>
    </row>
    <row r="20" spans="1:25" ht="18" customHeight="1">
      <c r="A20" s="1124"/>
      <c r="B20" s="895" t="str">
        <f>'statement of marks'!$FP$3</f>
        <v>JEEVAN KAUShAL</v>
      </c>
      <c r="C20" s="895"/>
      <c r="D20" s="535" t="str">
        <f>IF('statement of marks'!DO9="","",'statement of marks'!DO9)</f>
        <v/>
      </c>
      <c r="E20" s="1109" t="s">
        <v>278</v>
      </c>
      <c r="F20" s="1109"/>
      <c r="G20" s="536">
        <f>'statement of marks'!$FP$6</f>
        <v>30</v>
      </c>
      <c r="H20" s="536"/>
      <c r="I20" s="559"/>
      <c r="J20" s="537">
        <f>IF('statement of marks'!FP9="","",'statement of marks'!FP9)</f>
        <v>30</v>
      </c>
      <c r="K20" s="1109" t="s">
        <v>279</v>
      </c>
      <c r="L20" s="1109"/>
      <c r="M20" s="536">
        <f>'statement of marks'!$FQ$6</f>
        <v>30</v>
      </c>
      <c r="N20" s="538">
        <f>IF('statement of marks'!FQ9="","",'statement of marks'!FQ9)</f>
        <v>30</v>
      </c>
      <c r="O20" s="1109" t="s">
        <v>108</v>
      </c>
      <c r="P20" s="1109"/>
      <c r="Q20" s="536">
        <f>'statement of marks'!$FR$6</f>
        <v>40</v>
      </c>
      <c r="R20" s="541">
        <f>IF('statement of marks'!FR9="","",'statement of marks'!FR9)</f>
        <v>40</v>
      </c>
      <c r="S20" s="541"/>
      <c r="T20" s="538">
        <f>IF('statement of marks'!FS9="","",'statement of marks'!FS9)</f>
        <v>100</v>
      </c>
      <c r="U20" s="541" t="str">
        <f>IF('statement of marks'!IJ9="","",'statement of marks'!IJ9)</f>
        <v>A</v>
      </c>
      <c r="V20" s="542" t="str">
        <f>IF(OR(U20="S",U20="RE"),'result subject-wise'!AN$6,"")</f>
        <v/>
      </c>
      <c r="W20" s="558" t="str">
        <f>IF('result subject-wise'!AN9="","",'result subject-wise'!AN9)</f>
        <v/>
      </c>
      <c r="X20" s="558" t="str">
        <f>IF('result subject-wise'!AO9="","",'result subject-wise'!AO9)</f>
        <v/>
      </c>
      <c r="Y20" s="1093"/>
    </row>
    <row r="21" spans="1:25" ht="18" customHeight="1">
      <c r="A21" s="1124"/>
      <c r="B21" s="1110" t="s">
        <v>195</v>
      </c>
      <c r="C21" s="1110"/>
      <c r="D21" s="560">
        <f>IF(AND(D17="",D19="",D20=""),"",SUM(D17:D20))</f>
        <v>60</v>
      </c>
      <c r="E21" s="1111" t="str">
        <f>IF('statement of marks'!IP9="","",'statement of marks'!IP9)</f>
        <v>SUPPL.</v>
      </c>
      <c r="F21" s="1111"/>
      <c r="G21" s="1111"/>
      <c r="H21" s="1111"/>
      <c r="I21" s="1111"/>
      <c r="J21" s="1111"/>
      <c r="K21" s="1111"/>
      <c r="L21" s="1111"/>
      <c r="M21" s="533" t="s">
        <v>309</v>
      </c>
      <c r="N21" s="541" t="str">
        <f>IF('statement of marks'!IS9="","",'statement of marks'!IS9)</f>
        <v/>
      </c>
      <c r="O21" s="1091" t="s">
        <v>281</v>
      </c>
      <c r="P21" s="1091"/>
      <c r="Q21" s="1091"/>
      <c r="R21" s="541" t="str">
        <f>IF('statement of marks'!IU9="","",'statement of marks'!IU9)</f>
        <v/>
      </c>
      <c r="S21" s="1112" t="s">
        <v>295</v>
      </c>
      <c r="T21" s="1112"/>
      <c r="U21" s="1112"/>
      <c r="V21" s="1112"/>
      <c r="W21" s="1112"/>
      <c r="X21" s="1112"/>
      <c r="Y21" s="1113"/>
    </row>
    <row r="22" spans="1:25" ht="18" customHeight="1">
      <c r="A22" s="1124"/>
      <c r="B22" s="1110" t="s">
        <v>300</v>
      </c>
      <c r="C22" s="1110"/>
      <c r="D22" s="534" t="s">
        <v>201</v>
      </c>
      <c r="E22" s="1085" t="s">
        <v>122</v>
      </c>
      <c r="F22" s="1085"/>
      <c r="G22" s="1091" t="s">
        <v>124</v>
      </c>
      <c r="H22" s="1091"/>
      <c r="I22" s="1091"/>
      <c r="J22" s="1091"/>
      <c r="K22" s="1091" t="s">
        <v>126</v>
      </c>
      <c r="L22" s="1091"/>
      <c r="M22" s="1091" t="s">
        <v>128</v>
      </c>
      <c r="N22" s="1091"/>
      <c r="O22" s="924" t="s">
        <v>303</v>
      </c>
      <c r="P22" s="924"/>
      <c r="Q22" s="924"/>
      <c r="R22" s="561"/>
      <c r="S22" s="1114" t="s">
        <v>195</v>
      </c>
      <c r="T22" s="1114"/>
      <c r="U22" s="1115" t="str">
        <f>IF('result subject-wise'!AR9="","",'result subject-wise'!AR9)</f>
        <v/>
      </c>
      <c r="V22" s="1115"/>
      <c r="W22" s="1086" t="s">
        <v>459</v>
      </c>
      <c r="X22" s="1086"/>
      <c r="Y22" s="562" t="str">
        <f>IF('result subject-wise'!AS9="","",'result subject-wise'!AS9)</f>
        <v/>
      </c>
    </row>
    <row r="23" spans="1:25" ht="18" customHeight="1">
      <c r="A23" s="1124"/>
      <c r="B23" s="1116" t="s">
        <v>302</v>
      </c>
      <c r="C23" s="1116"/>
      <c r="D23" s="536">
        <f>IF('statement of marks'!CN9="","",'statement of marks'!CN9)</f>
        <v>50</v>
      </c>
      <c r="E23" s="1117">
        <f>IF('statement of marks'!GK9="","",'statement of marks'!GK9)</f>
        <v>130</v>
      </c>
      <c r="F23" s="1117"/>
      <c r="G23" s="1117">
        <f>IF('statement of marks'!GM9="","",'statement of marks'!GM9)</f>
        <v>206</v>
      </c>
      <c r="H23" s="1117"/>
      <c r="I23" s="1117"/>
      <c r="J23" s="1117"/>
      <c r="K23" s="1117">
        <f>IF('statement of marks'!GO9="","",'statement of marks'!GO9)</f>
        <v>264</v>
      </c>
      <c r="L23" s="1117"/>
      <c r="M23" s="1117">
        <f>IF('statement of marks'!GQ9="","",'statement of marks'!GQ9)</f>
        <v>316</v>
      </c>
      <c r="N23" s="1117"/>
      <c r="O23" s="1117">
        <f>IF('statement of marks'!GS9="","",'statement of marks'!GS9)</f>
        <v>362</v>
      </c>
      <c r="P23" s="1117"/>
      <c r="Q23" s="1117"/>
      <c r="R23" s="563"/>
      <c r="S23" s="1086" t="s">
        <v>460</v>
      </c>
      <c r="T23" s="1086"/>
      <c r="U23" s="1086"/>
      <c r="V23" s="1086"/>
      <c r="W23" s="1115" t="str">
        <f>IF('result subject-wise'!AT9="","",'result subject-wise'!AT9)</f>
        <v/>
      </c>
      <c r="X23" s="1115"/>
      <c r="Y23" s="1118"/>
    </row>
    <row r="24" spans="1:25" ht="18" customHeight="1">
      <c r="A24" s="1124"/>
      <c r="B24" s="1084" t="s">
        <v>301</v>
      </c>
      <c r="C24" s="1084"/>
      <c r="D24" s="536">
        <f>IF('statement of marks'!BJ9="","",'statement of marks'!BJ9)</f>
        <v>50</v>
      </c>
      <c r="E24" s="1085">
        <f>IF('statement of marks'!GL9="","",'statement of marks'!GL9)</f>
        <v>60</v>
      </c>
      <c r="F24" s="1085"/>
      <c r="G24" s="1085">
        <f>IF('statement of marks'!GN9="","",'statement of marks'!GN9)</f>
        <v>100</v>
      </c>
      <c r="H24" s="1085"/>
      <c r="I24" s="1085"/>
      <c r="J24" s="1085"/>
      <c r="K24" s="1085">
        <f>IF('statement of marks'!GP9="","",'statement of marks'!GP9)</f>
        <v>140</v>
      </c>
      <c r="L24" s="1085"/>
      <c r="M24" s="1085">
        <f>IF('statement of marks'!GR9="","",'statement of marks'!GR9)</f>
        <v>180</v>
      </c>
      <c r="N24" s="1085"/>
      <c r="O24" s="1085">
        <f>IF('statement of marks'!GT9="","",'statement of marks'!GT9)</f>
        <v>220</v>
      </c>
      <c r="P24" s="1085"/>
      <c r="Q24" s="1085"/>
      <c r="R24" s="564"/>
      <c r="S24" s="1086" t="s">
        <v>296</v>
      </c>
      <c r="T24" s="1086"/>
      <c r="U24" s="1086"/>
      <c r="V24" s="1086"/>
      <c r="W24" s="1087" t="str">
        <f>IF(U22="","",'result subject-wise'!$G$118)</f>
        <v/>
      </c>
      <c r="X24" s="1087"/>
      <c r="Y24" s="1088"/>
    </row>
    <row r="25" spans="1:25" ht="18" customHeight="1">
      <c r="A25" s="1124"/>
      <c r="B25" s="1089" t="s">
        <v>307</v>
      </c>
      <c r="C25" s="1089"/>
      <c r="D25" s="535" t="str">
        <f>IF('statement of marks'!DR9="","",'statement of marks'!DR9)</f>
        <v/>
      </c>
      <c r="E25" s="1090"/>
      <c r="F25" s="1090"/>
      <c r="G25" s="1090"/>
      <c r="H25" s="1090"/>
      <c r="I25" s="1090"/>
      <c r="J25" s="1090"/>
      <c r="K25" s="1090"/>
      <c r="L25" s="1090"/>
      <c r="M25" s="1090"/>
      <c r="N25" s="1090"/>
      <c r="O25" s="1091"/>
      <c r="P25" s="1091"/>
      <c r="Q25" s="1091"/>
      <c r="R25" s="1091"/>
      <c r="S25" s="1091"/>
      <c r="T25" s="1091"/>
      <c r="U25" s="1092"/>
      <c r="V25" s="1092"/>
      <c r="W25" s="1092"/>
      <c r="X25" s="1092"/>
      <c r="Y25" s="1093"/>
    </row>
    <row r="26" spans="1:25" ht="18" customHeight="1">
      <c r="A26" s="1124"/>
      <c r="B26" s="895" t="s">
        <v>297</v>
      </c>
      <c r="C26" s="895"/>
      <c r="D26" s="544">
        <f>IF(AND(D23="",D24="",D25=""),"",SUM(D23:D25))</f>
        <v>100</v>
      </c>
      <c r="E26" s="1090"/>
      <c r="F26" s="1090"/>
      <c r="G26" s="1090"/>
      <c r="H26" s="1090"/>
      <c r="I26" s="1090"/>
      <c r="J26" s="1090"/>
      <c r="K26" s="1090"/>
      <c r="L26" s="1090"/>
      <c r="M26" s="1090"/>
      <c r="N26" s="1090"/>
      <c r="O26" s="1091"/>
      <c r="P26" s="1091"/>
      <c r="Q26" s="1091"/>
      <c r="R26" s="1091"/>
      <c r="S26" s="1091"/>
      <c r="T26" s="1091"/>
      <c r="U26" s="1092"/>
      <c r="V26" s="1092"/>
      <c r="W26" s="1092"/>
      <c r="X26" s="1092"/>
      <c r="Y26" s="1093"/>
    </row>
    <row r="27" spans="1:25" ht="18" customHeight="1">
      <c r="A27" s="1124"/>
      <c r="B27" s="1089" t="s">
        <v>790</v>
      </c>
      <c r="C27" s="1089"/>
      <c r="D27" s="565">
        <f>IF(J10="ML",L9)+IF(J11="ML",L9)+IF(J12="ML",L9-D12)+IF(J13="ML",L9-D13)+IF(J14="ML",L9-D14)+IF(K12="ml",D12)+IF(K13="ml",D13)+IF(K14="ml",D14)</f>
        <v>0</v>
      </c>
      <c r="E27" s="1090"/>
      <c r="F27" s="1090"/>
      <c r="G27" s="1090"/>
      <c r="H27" s="1090"/>
      <c r="I27" s="1090"/>
      <c r="J27" s="1090"/>
      <c r="K27" s="1090"/>
      <c r="L27" s="1090"/>
      <c r="M27" s="1090"/>
      <c r="N27" s="1090"/>
      <c r="O27" s="1091" t="s">
        <v>112</v>
      </c>
      <c r="P27" s="1091"/>
      <c r="Q27" s="1091"/>
      <c r="R27" s="1091"/>
      <c r="S27" s="1091"/>
      <c r="T27" s="1091"/>
      <c r="U27" s="1094" t="s">
        <v>798</v>
      </c>
      <c r="V27" s="1094"/>
      <c r="W27" s="1094"/>
      <c r="X27" s="1094"/>
      <c r="Y27" s="1095"/>
    </row>
    <row r="28" spans="1:25" ht="18" customHeight="1" thickBot="1">
      <c r="A28" s="1125"/>
      <c r="B28" s="1098" t="s">
        <v>308</v>
      </c>
      <c r="C28" s="1098"/>
      <c r="D28" s="566"/>
      <c r="E28" s="1099"/>
      <c r="F28" s="1099"/>
      <c r="G28" s="1099"/>
      <c r="H28" s="1099"/>
      <c r="I28" s="1099"/>
      <c r="J28" s="1099"/>
      <c r="K28" s="1099"/>
      <c r="L28" s="1099"/>
      <c r="M28" s="1099"/>
      <c r="N28" s="1099"/>
      <c r="O28" s="1100">
        <f>'statement of marks'!$IV$110</f>
        <v>45794</v>
      </c>
      <c r="P28" s="1100"/>
      <c r="Q28" s="1100"/>
      <c r="R28" s="1100"/>
      <c r="S28" s="1100"/>
      <c r="T28" s="1100"/>
      <c r="U28" s="1096"/>
      <c r="V28" s="1096"/>
      <c r="W28" s="1096"/>
      <c r="X28" s="1096"/>
      <c r="Y28" s="1097"/>
    </row>
    <row r="29" spans="1:25" ht="18" customHeight="1">
      <c r="A29" s="1119" t="s">
        <v>282</v>
      </c>
      <c r="B29" s="1120"/>
      <c r="C29" s="1120"/>
      <c r="D29" s="1120"/>
      <c r="E29" s="1120"/>
      <c r="F29" s="1120"/>
      <c r="G29" s="1120"/>
      <c r="H29" s="1120"/>
      <c r="I29" s="1120"/>
      <c r="J29" s="1120"/>
      <c r="K29" s="1120"/>
      <c r="L29" s="1120"/>
      <c r="M29" s="1120"/>
      <c r="N29" s="1120"/>
      <c r="O29" s="1120"/>
      <c r="P29" s="1120"/>
      <c r="Q29" s="1120"/>
      <c r="R29" s="1120"/>
      <c r="S29" s="1120"/>
      <c r="T29" s="1120"/>
      <c r="U29" s="1120"/>
      <c r="V29" s="1120"/>
      <c r="W29" s="1120"/>
      <c r="X29" s="1120"/>
      <c r="Y29" s="1121"/>
    </row>
    <row r="30" spans="1:25" ht="18" customHeight="1">
      <c r="A30" s="1122" t="str">
        <f>'statement of marks'!$A$1</f>
        <v>Govt. Hr. Sec. School,</v>
      </c>
      <c r="B30" s="1091"/>
      <c r="C30" s="1091"/>
      <c r="D30" s="1091"/>
      <c r="E30" s="1091"/>
      <c r="F30" s="1091"/>
      <c r="G30" s="1091"/>
      <c r="H30" s="1091"/>
      <c r="I30" s="1091"/>
      <c r="J30" s="1091"/>
      <c r="K30" s="1091"/>
      <c r="L30" s="1091"/>
      <c r="M30" s="1091"/>
      <c r="N30" s="1091"/>
      <c r="O30" s="1091"/>
      <c r="P30" s="1091"/>
      <c r="Q30" s="1091"/>
      <c r="R30" s="1091"/>
      <c r="S30" s="1091"/>
      <c r="T30" s="1091"/>
      <c r="U30" s="1091"/>
      <c r="V30" s="1091"/>
      <c r="W30" s="1091"/>
      <c r="X30" s="1091"/>
      <c r="Y30" s="1123"/>
    </row>
    <row r="31" spans="1:25" ht="18" customHeight="1">
      <c r="A31" s="1124"/>
      <c r="B31" s="1048" t="s">
        <v>100</v>
      </c>
      <c r="C31" s="1048"/>
      <c r="D31" s="1112" t="s">
        <v>485</v>
      </c>
      <c r="E31" s="1048" t="str">
        <f>'statement of marks'!$F$3</f>
        <v>2024-25</v>
      </c>
      <c r="F31" s="1048"/>
      <c r="G31" s="1126" t="str">
        <f>IF(U50="","MAIN EXAMINATION",IF(E66="Suppl.","SUPPLEMENTARY EXAMINATION",IF(E66="Re-exam.","RE-EXAMINATION",)))</f>
        <v>MAIN EXAMINATION</v>
      </c>
      <c r="H31" s="1127"/>
      <c r="I31" s="1127"/>
      <c r="J31" s="1127"/>
      <c r="K31" s="1127"/>
      <c r="L31" s="1127"/>
      <c r="M31" s="1127"/>
      <c r="N31" s="1127"/>
      <c r="O31" s="1127"/>
      <c r="P31" s="1127"/>
      <c r="Q31" s="1127"/>
      <c r="R31" s="1127"/>
      <c r="S31" s="1128"/>
      <c r="T31" s="1129" t="s">
        <v>305</v>
      </c>
      <c r="U31" s="1130"/>
      <c r="V31" s="1131"/>
      <c r="W31" s="1048" t="str">
        <f>'statement of marks'!$A$3</f>
        <v>11 'A'</v>
      </c>
      <c r="X31" s="1048"/>
      <c r="Y31" s="1135"/>
    </row>
    <row r="32" spans="1:25" ht="18" customHeight="1">
      <c r="A32" s="1124"/>
      <c r="B32" s="895" t="s">
        <v>36</v>
      </c>
      <c r="C32" s="895"/>
      <c r="D32" s="1112"/>
      <c r="E32" s="1132" t="str">
        <f>IF('statement of marks'!G10="","",'statement of marks'!G10)</f>
        <v>A 002</v>
      </c>
      <c r="F32" s="1133"/>
      <c r="G32" s="1133"/>
      <c r="H32" s="1133"/>
      <c r="I32" s="1133"/>
      <c r="J32" s="1133"/>
      <c r="K32" s="1133"/>
      <c r="L32" s="1133"/>
      <c r="M32" s="1133"/>
      <c r="N32" s="1133"/>
      <c r="O32" s="1133"/>
      <c r="P32" s="1133"/>
      <c r="Q32" s="1133"/>
      <c r="R32" s="1133"/>
      <c r="S32" s="1134"/>
      <c r="T32" s="1129" t="s">
        <v>304</v>
      </c>
      <c r="U32" s="1130"/>
      <c r="V32" s="1131"/>
      <c r="W32" s="1048">
        <f>IF('statement of marks'!E10="","",'statement of marks'!E10)</f>
        <v>11102</v>
      </c>
      <c r="X32" s="1048"/>
      <c r="Y32" s="1135"/>
    </row>
    <row r="33" spans="1:25" ht="18" customHeight="1">
      <c r="A33" s="1124"/>
      <c r="B33" s="895" t="s">
        <v>37</v>
      </c>
      <c r="C33" s="895"/>
      <c r="D33" s="1112"/>
      <c r="E33" s="1132" t="str">
        <f>IF('statement of marks'!H10="","",'statement of marks'!H10)</f>
        <v>B 002</v>
      </c>
      <c r="F33" s="1133"/>
      <c r="G33" s="1133"/>
      <c r="H33" s="1133"/>
      <c r="I33" s="1133"/>
      <c r="J33" s="1133"/>
      <c r="K33" s="1133"/>
      <c r="L33" s="1133"/>
      <c r="M33" s="1133"/>
      <c r="N33" s="1133"/>
      <c r="O33" s="1133"/>
      <c r="P33" s="1133"/>
      <c r="Q33" s="1133"/>
      <c r="R33" s="1133"/>
      <c r="S33" s="1134"/>
      <c r="T33" s="1129" t="s">
        <v>35</v>
      </c>
      <c r="U33" s="1130"/>
      <c r="V33" s="1131"/>
      <c r="W33" s="1048" t="str">
        <f>IF('statement of marks'!D10="","",'statement of marks'!D10)</f>
        <v/>
      </c>
      <c r="X33" s="1048"/>
      <c r="Y33" s="1135"/>
    </row>
    <row r="34" spans="1:25" ht="18" customHeight="1">
      <c r="A34" s="1124"/>
      <c r="B34" s="895" t="s">
        <v>38</v>
      </c>
      <c r="C34" s="895"/>
      <c r="D34" s="1112"/>
      <c r="E34" s="1132" t="str">
        <f>IF('statement of marks'!I10="","",'statement of marks'!I10)</f>
        <v>C 002</v>
      </c>
      <c r="F34" s="1133"/>
      <c r="G34" s="1133"/>
      <c r="H34" s="1133"/>
      <c r="I34" s="1133"/>
      <c r="J34" s="1133"/>
      <c r="K34" s="1133"/>
      <c r="L34" s="1133"/>
      <c r="M34" s="1133"/>
      <c r="N34" s="1133"/>
      <c r="O34" s="1133"/>
      <c r="P34" s="1133"/>
      <c r="Q34" s="1133"/>
      <c r="R34" s="1133"/>
      <c r="S34" s="1134"/>
      <c r="T34" s="1129" t="s">
        <v>280</v>
      </c>
      <c r="U34" s="1130"/>
      <c r="V34" s="1131"/>
      <c r="W34" s="1136" t="str">
        <f>IF('statement of marks'!F10="","",'statement of marks'!F10)</f>
        <v/>
      </c>
      <c r="X34" s="1136"/>
      <c r="Y34" s="1137"/>
    </row>
    <row r="35" spans="1:25" ht="18" customHeight="1">
      <c r="A35" s="1124"/>
      <c r="B35" s="1138" t="s">
        <v>218</v>
      </c>
      <c r="C35" s="1109" t="s">
        <v>293</v>
      </c>
      <c r="D35" s="1109" t="s">
        <v>457</v>
      </c>
      <c r="E35" s="1103" t="s">
        <v>109</v>
      </c>
      <c r="F35" s="1103" t="s">
        <v>110</v>
      </c>
      <c r="G35" s="1103" t="s">
        <v>111</v>
      </c>
      <c r="H35" s="1103" t="s">
        <v>797</v>
      </c>
      <c r="I35" s="1139" t="str">
        <f>IF('statement of marks'!N$4="","",'statement of marks'!N$4)</f>
        <v>VRIKSHAROPAN</v>
      </c>
      <c r="J35" s="1140" t="s">
        <v>276</v>
      </c>
      <c r="K35" s="1140" t="s">
        <v>277</v>
      </c>
      <c r="L35" s="1103" t="s">
        <v>284</v>
      </c>
      <c r="M35" s="1103" t="s">
        <v>294</v>
      </c>
      <c r="N35" s="1102" t="s">
        <v>458</v>
      </c>
      <c r="O35" s="1141" t="s">
        <v>287</v>
      </c>
      <c r="P35" s="1141" t="s">
        <v>288</v>
      </c>
      <c r="Q35" s="1101" t="s">
        <v>289</v>
      </c>
      <c r="R35" s="1101" t="s">
        <v>285</v>
      </c>
      <c r="S35" s="1101" t="s">
        <v>286</v>
      </c>
      <c r="T35" s="1102" t="s">
        <v>306</v>
      </c>
      <c r="U35" s="1103" t="s">
        <v>311</v>
      </c>
      <c r="V35" s="1104" t="s">
        <v>310</v>
      </c>
      <c r="W35" s="1104" t="s">
        <v>799</v>
      </c>
      <c r="X35" s="1103" t="s">
        <v>283</v>
      </c>
      <c r="Y35" s="1105" t="s">
        <v>290</v>
      </c>
    </row>
    <row r="36" spans="1:25" ht="18" customHeight="1">
      <c r="A36" s="1124"/>
      <c r="B36" s="1138"/>
      <c r="C36" s="1109"/>
      <c r="D36" s="1109"/>
      <c r="E36" s="1103"/>
      <c r="F36" s="1103"/>
      <c r="G36" s="1103"/>
      <c r="H36" s="1103"/>
      <c r="I36" s="1139"/>
      <c r="J36" s="1140"/>
      <c r="K36" s="1140"/>
      <c r="L36" s="1103"/>
      <c r="M36" s="1103"/>
      <c r="N36" s="1102"/>
      <c r="O36" s="1141"/>
      <c r="P36" s="1141"/>
      <c r="Q36" s="1101"/>
      <c r="R36" s="1101"/>
      <c r="S36" s="1101"/>
      <c r="T36" s="1102"/>
      <c r="U36" s="1103"/>
      <c r="V36" s="1104"/>
      <c r="W36" s="1104"/>
      <c r="X36" s="1103"/>
      <c r="Y36" s="1105"/>
    </row>
    <row r="37" spans="1:25" ht="18" customHeight="1">
      <c r="A37" s="1124"/>
      <c r="B37" s="1144" t="s">
        <v>113</v>
      </c>
      <c r="C37" s="1144"/>
      <c r="D37" s="535"/>
      <c r="E37" s="534">
        <f>IF('statement of marks'!J$6="","",'statement of marks'!J$6)</f>
        <v>10</v>
      </c>
      <c r="F37" s="534">
        <f>IF('statement of marks'!K$6="","",'statement of marks'!K$6)</f>
        <v>10</v>
      </c>
      <c r="G37" s="534">
        <f>IF('statement of marks'!L$6="","",'statement of marks'!L$6)</f>
        <v>8</v>
      </c>
      <c r="H37" s="534">
        <f>IF('statement of marks'!M$6="","",'statement of marks'!M$6)</f>
        <v>28</v>
      </c>
      <c r="I37" s="536">
        <f>IF('statement of marks'!N$6="","",'statement of marks'!N$6)</f>
        <v>2</v>
      </c>
      <c r="J37" s="298" t="s">
        <v>89</v>
      </c>
      <c r="K37" s="1106"/>
      <c r="L37" s="534">
        <f>IF('statement of marks'!O$6="","",'statement of marks'!O$6)</f>
        <v>70</v>
      </c>
      <c r="M37" s="298" t="s">
        <v>87</v>
      </c>
      <c r="N37" s="534">
        <f>IF('statement of marks'!P$6="","",'statement of marks'!P$6)</f>
        <v>100</v>
      </c>
      <c r="O37" s="298" t="s">
        <v>298</v>
      </c>
      <c r="P37" s="945"/>
      <c r="Q37" s="534">
        <f>IF('statement of marks'!Q$6="","",'statement of marks'!Q$6)</f>
        <v>100</v>
      </c>
      <c r="R37" s="298" t="s">
        <v>299</v>
      </c>
      <c r="S37" s="298" t="s">
        <v>454</v>
      </c>
      <c r="T37" s="538">
        <f>IF('statement of marks'!R$6="","",'statement of marks'!R$6)</f>
        <v>200</v>
      </c>
      <c r="U37" s="539"/>
      <c r="V37" s="539"/>
      <c r="W37" s="539"/>
      <c r="X37" s="539"/>
      <c r="Y37" s="540" t="str">
        <f>IF(OR(X44=0,X44&lt;V44),"",T37)</f>
        <v/>
      </c>
    </row>
    <row r="38" spans="1:25" ht="18" customHeight="1">
      <c r="A38" s="1124"/>
      <c r="B38" s="895" t="str">
        <f>'statement of marks'!$J$3</f>
        <v>HINDI COMPULSORY</v>
      </c>
      <c r="C38" s="895"/>
      <c r="D38" s="535"/>
      <c r="E38" s="541">
        <f>IF('statement of marks'!J10="","",'statement of marks'!J10)</f>
        <v>10</v>
      </c>
      <c r="F38" s="541">
        <f>IF('statement of marks'!K10="","",'statement of marks'!K10)</f>
        <v>10</v>
      </c>
      <c r="G38" s="541">
        <f>IF('statement of marks'!L10="","",'statement of marks'!L10)</f>
        <v>8</v>
      </c>
      <c r="H38" s="541">
        <f>IF('statement of marks'!M10="","",'statement of marks'!M10)</f>
        <v>28</v>
      </c>
      <c r="I38" s="541">
        <f>IF('statement of marks'!N10="","",'statement of marks'!N10)</f>
        <v>2</v>
      </c>
      <c r="J38" s="537">
        <f>IF('statement of marks'!O10="","",'statement of marks'!O10)</f>
        <v>70</v>
      </c>
      <c r="K38" s="1106"/>
      <c r="L38" s="536">
        <f>IF('statement of marks'!O10="","",'statement of marks'!O10)</f>
        <v>70</v>
      </c>
      <c r="M38" s="536">
        <f>IF('statement of marks'!P10="","",'statement of marks'!P10)</f>
        <v>100</v>
      </c>
      <c r="N38" s="538">
        <f>IF('statement of marks'!P10="","",'statement of marks'!P10)</f>
        <v>100</v>
      </c>
      <c r="O38" s="537">
        <f>IF('statement of marks'!Q10="","",'statement of marks'!Q10)</f>
        <v>100</v>
      </c>
      <c r="P38" s="945"/>
      <c r="Q38" s="536">
        <f>IF('statement of marks'!Q10="","",'statement of marks'!Q10)</f>
        <v>100</v>
      </c>
      <c r="R38" s="536">
        <f>IF('statement of marks'!R10="","",'statement of marks'!R10)</f>
        <v>200</v>
      </c>
      <c r="S38" s="1107" t="str">
        <f>IF(AND(K39="",P39=""),"",SUM(K39,P39))</f>
        <v/>
      </c>
      <c r="T38" s="538">
        <f>IF('statement of marks'!R10="","",'statement of marks'!R10)</f>
        <v>200</v>
      </c>
      <c r="U38" s="541" t="str">
        <f>CONCATENATE('statement of marks'!GV10,'statement of marks'!GW10,'statement of marks'!GX10)</f>
        <v>D</v>
      </c>
      <c r="V38" s="542" t="str">
        <f>IF(OR(U38="S",U38="RE"),'result subject-wise'!T$6,"")</f>
        <v/>
      </c>
      <c r="W38" s="542" t="str">
        <f>IF('result subject-wise'!U10="","",'result subject-wise'!U10)</f>
        <v/>
      </c>
      <c r="X38" s="542" t="str">
        <f>IF('result subject-wise'!V10="","",'result subject-wise'!V10)</f>
        <v/>
      </c>
      <c r="Y38" s="540" t="str">
        <f>IF(OR(X44=0,X44&lt;V44),"",IF(U38="RE",SUM(T38,W38),IF(U38="S",W38,T38)))</f>
        <v/>
      </c>
    </row>
    <row r="39" spans="1:25" ht="18" customHeight="1">
      <c r="A39" s="1124"/>
      <c r="B39" s="895" t="str">
        <f>'statement of marks'!$X$3</f>
        <v>ENGLISH COMPULSORY</v>
      </c>
      <c r="C39" s="895"/>
      <c r="D39" s="535" t="s">
        <v>455</v>
      </c>
      <c r="E39" s="541">
        <f>IF('statement of marks'!X10="","",'statement of marks'!X10)</f>
        <v>10</v>
      </c>
      <c r="F39" s="541">
        <f>IF('statement of marks'!Y10="","",'statement of marks'!Y10)</f>
        <v>10</v>
      </c>
      <c r="G39" s="541">
        <f>IF('statement of marks'!Z10="","",'statement of marks'!Z10)</f>
        <v>8</v>
      </c>
      <c r="H39" s="541">
        <f>IF('statement of marks'!AA10="","",'statement of marks'!AA10)</f>
        <v>28</v>
      </c>
      <c r="I39" s="541">
        <f>IF('statement of marks'!AB10="","",'statement of marks'!AB10)</f>
        <v>2</v>
      </c>
      <c r="J39" s="537">
        <f>IF('statement of marks'!AC10="","",'statement of marks'!AC10)</f>
        <v>70</v>
      </c>
      <c r="K39" s="1106"/>
      <c r="L39" s="536">
        <f>IF('statement of marks'!AC10="","",'statement of marks'!AC10)</f>
        <v>70</v>
      </c>
      <c r="M39" s="536">
        <f>IF('statement of marks'!AD10="","",'statement of marks'!AD10)</f>
        <v>100</v>
      </c>
      <c r="N39" s="538">
        <f>IF('statement of marks'!AD10="","",'statement of marks'!AD10)</f>
        <v>100</v>
      </c>
      <c r="O39" s="537">
        <f>IF('statement of marks'!AE10="","",'statement of marks'!AE10)</f>
        <v>100</v>
      </c>
      <c r="P39" s="945"/>
      <c r="Q39" s="536">
        <f>IF('statement of marks'!AE10="","",'statement of marks'!AE10)</f>
        <v>100</v>
      </c>
      <c r="R39" s="536">
        <f>IF('statement of marks'!AF10="","",'statement of marks'!AF10)</f>
        <v>200</v>
      </c>
      <c r="S39" s="1107"/>
      <c r="T39" s="538">
        <f>IF('statement of marks'!AF10="","",'statement of marks'!AF10)</f>
        <v>200</v>
      </c>
      <c r="U39" s="541" t="str">
        <f>CONCATENATE('statement of marks'!GY10,'statement of marks'!GZ10,'statement of marks'!HA10)</f>
        <v>D</v>
      </c>
      <c r="V39" s="542" t="str">
        <f>IF(OR(U39="S",U39="RE"),'result subject-wise'!W$6,"")</f>
        <v/>
      </c>
      <c r="W39" s="542" t="str">
        <f>IF('result subject-wise'!X10="","",'result subject-wise'!X10)</f>
        <v/>
      </c>
      <c r="X39" s="542" t="str">
        <f>IF('result subject-wise'!Y10="","",'result subject-wise'!Y10)</f>
        <v/>
      </c>
      <c r="Y39" s="540" t="str">
        <f>IF(OR(X44=0,X44&lt;V44),"",IF(U39="RE",SUM(T39,W39),IF(U39="S",W39,T39)))</f>
        <v/>
      </c>
    </row>
    <row r="40" spans="1:25" ht="18" customHeight="1">
      <c r="A40" s="1124"/>
      <c r="B40" s="1143" t="str">
        <f>'statement of marks'!AM10</f>
        <v>PHYSICS</v>
      </c>
      <c r="C40" s="1143"/>
      <c r="D40" s="535">
        <f>IF('statement of marks'!BH10="","",'statement of marks'!BH10)</f>
        <v>20</v>
      </c>
      <c r="E40" s="541">
        <f>IF('statement of marks'!AN10="","",'statement of marks'!AN10)</f>
        <v>10</v>
      </c>
      <c r="F40" s="541">
        <f>IF('statement of marks'!AO10="","",'statement of marks'!AO10)</f>
        <v>10</v>
      </c>
      <c r="G40" s="541">
        <f>IF('statement of marks'!AP10="","",'statement of marks'!AP10)</f>
        <v>9</v>
      </c>
      <c r="H40" s="541">
        <f>IF('statement of marks'!AQ10="","",'statement of marks'!AQ10)</f>
        <v>29</v>
      </c>
      <c r="I40" s="541">
        <f>IF('statement of marks'!AR10="","",'statement of marks'!AR10)</f>
        <v>1</v>
      </c>
      <c r="J40" s="537">
        <f>IF('statement of marks'!AS10="","",'statement of marks'!AS10)</f>
        <v>30</v>
      </c>
      <c r="K40" s="537">
        <f>IF('statement of marks'!AT10="","",'statement of marks'!AT10)</f>
        <v>20</v>
      </c>
      <c r="L40" s="536">
        <f>IF('statement of marks'!AU10="","",'statement of marks'!AU10)</f>
        <v>50</v>
      </c>
      <c r="M40" s="536">
        <f>IF('statement of marks'!AV10="","",'statement of marks'!AV10)</f>
        <v>60</v>
      </c>
      <c r="N40" s="538">
        <f>IF('statement of marks'!AW10="","",'statement of marks'!AW10)</f>
        <v>80</v>
      </c>
      <c r="O40" s="537">
        <f>IF('statement of marks'!AX10="","",'statement of marks'!AX10)</f>
        <v>70</v>
      </c>
      <c r="P40" s="537">
        <f>IF('statement of marks'!AY10="","",'statement of marks'!AY10)</f>
        <v>30</v>
      </c>
      <c r="Q40" s="536">
        <f>IF('statement of marks'!AZ10="","",'statement of marks'!AZ10)</f>
        <v>100</v>
      </c>
      <c r="R40" s="536">
        <f>IF('statement of marks'!BA10="","",'statement of marks'!BA10)</f>
        <v>130</v>
      </c>
      <c r="S40" s="538">
        <f>IF('statement of marks'!BB10="","",'statement of marks'!BB10)</f>
        <v>50</v>
      </c>
      <c r="T40" s="538">
        <f>IF('statement of marks'!BC10="","",'statement of marks'!BC10)</f>
        <v>180</v>
      </c>
      <c r="U40" s="541" t="str">
        <f>CONCATENATE('statement of marks'!HB10,'statement of marks'!HK10,'statement of marks'!HL10)</f>
        <v>D</v>
      </c>
      <c r="V40" s="542" t="str">
        <f>IF('result subject-wise'!Z10="","",'result subject-wise'!Z10)</f>
        <v/>
      </c>
      <c r="W40" s="542" t="str">
        <f>IF('result subject-wise'!AB10="","",'result subject-wise'!AB10)</f>
        <v/>
      </c>
      <c r="X40" s="542" t="str">
        <f>IF('result subject-wise'!AC10="","",'result subject-wise'!AC10)</f>
        <v/>
      </c>
      <c r="Y40" s="540" t="str">
        <f>IF(OR(X44=0,X44&lt;V44),"",IF(OR(U40="RE",U40="REP"),SUM(T40,W40),IF(U40="S",W40,T40)))</f>
        <v/>
      </c>
    </row>
    <row r="41" spans="1:25" ht="18" customHeight="1">
      <c r="A41" s="1124"/>
      <c r="B41" s="1143" t="str">
        <f>'statement of marks'!BQ10</f>
        <v>CHEMISTRY</v>
      </c>
      <c r="C41" s="1143"/>
      <c r="D41" s="535">
        <f>IF('statement of marks'!CL10="","",'statement of marks'!CL10)</f>
        <v>20</v>
      </c>
      <c r="E41" s="541">
        <f>IF('statement of marks'!BR10="","",'statement of marks'!BR10)</f>
        <v>10</v>
      </c>
      <c r="F41" s="541">
        <f>IF('statement of marks'!BS10="","",'statement of marks'!BS10)</f>
        <v>10</v>
      </c>
      <c r="G41" s="541">
        <f>IF('statement of marks'!BT10="","",'statement of marks'!BT10)</f>
        <v>9</v>
      </c>
      <c r="H41" s="541">
        <f>IF('statement of marks'!BU10="","",'statement of marks'!BU10)</f>
        <v>29</v>
      </c>
      <c r="I41" s="541">
        <f>IF('statement of marks'!BV10="","",'statement of marks'!BV10)</f>
        <v>1</v>
      </c>
      <c r="J41" s="537">
        <f>IF('statement of marks'!BW10="","",'statement of marks'!BW10)</f>
        <v>50</v>
      </c>
      <c r="K41" s="537">
        <f>IF('statement of marks'!BX10="","",'statement of marks'!BX10)</f>
        <v>20</v>
      </c>
      <c r="L41" s="536">
        <f>IF('statement of marks'!BY10="","",'statement of marks'!BY10)</f>
        <v>70</v>
      </c>
      <c r="M41" s="536">
        <f>IF('statement of marks'!BZ10="","",'statement of marks'!BZ10)</f>
        <v>80</v>
      </c>
      <c r="N41" s="538">
        <f>IF('statement of marks'!CA10="","",'statement of marks'!CA10)</f>
        <v>100</v>
      </c>
      <c r="O41" s="537">
        <f>IF('statement of marks'!CB10="","",'statement of marks'!CB10)</f>
        <v>70</v>
      </c>
      <c r="P41" s="537">
        <f>IF('statement of marks'!CC10="","",'statement of marks'!CC10)</f>
        <v>30</v>
      </c>
      <c r="Q41" s="536">
        <f>IF('statement of marks'!CD10="","",'statement of marks'!CD10)</f>
        <v>100</v>
      </c>
      <c r="R41" s="536">
        <f>IF('statement of marks'!CE10="","",'statement of marks'!CE10)</f>
        <v>150</v>
      </c>
      <c r="S41" s="538">
        <f>IF('statement of marks'!CF10="","",'statement of marks'!CF10)</f>
        <v>50</v>
      </c>
      <c r="T41" s="538">
        <f>IF('statement of marks'!CG10="","",'statement of marks'!CG10)</f>
        <v>200</v>
      </c>
      <c r="U41" s="541" t="str">
        <f>CONCATENATE('statement of marks'!HM10,'statement of marks'!HV10,'statement of marks'!HW10)</f>
        <v>D</v>
      </c>
      <c r="V41" s="542" t="str">
        <f>IF('result subject-wise'!AD10="","",'result subject-wise'!AD10)</f>
        <v/>
      </c>
      <c r="W41" s="542" t="str">
        <f>IF('result subject-wise'!AF10="","",'result subject-wise'!AF10)</f>
        <v/>
      </c>
      <c r="X41" s="542" t="str">
        <f>IF('result subject-wise'!AG10="","",'result subject-wise'!AG10)</f>
        <v/>
      </c>
      <c r="Y41" s="540" t="str">
        <f>IF(OR(X44=0,X44&lt;V44),"",IF(OR(U41="RE",U41="REP"),SUM(T41,W41),IF(U41="S",W41,T41)))</f>
        <v/>
      </c>
    </row>
    <row r="42" spans="1:25" ht="18" customHeight="1">
      <c r="A42" s="1124"/>
      <c r="B42" s="1143" t="str">
        <f>'statement of marks'!CU10</f>
        <v>MATHEMATICS</v>
      </c>
      <c r="C42" s="1143"/>
      <c r="D42" s="535" t="str">
        <f>IF('statement of marks'!DP10="","",'statement of marks'!DP10)</f>
        <v/>
      </c>
      <c r="E42" s="541">
        <f>IF('statement of marks'!CV10="","",'statement of marks'!CV10)</f>
        <v>10</v>
      </c>
      <c r="F42" s="541">
        <f>IF('statement of marks'!CW10="","",'statement of marks'!CW10)</f>
        <v>10</v>
      </c>
      <c r="G42" s="541">
        <f>IF('statement of marks'!CX10="","",'statement of marks'!CX10)</f>
        <v>9</v>
      </c>
      <c r="H42" s="541">
        <f>IF('statement of marks'!CY10="","",'statement of marks'!CY10)</f>
        <v>29</v>
      </c>
      <c r="I42" s="541">
        <f>IF('statement of marks'!CZ10="","",'statement of marks'!CZ10)</f>
        <v>1</v>
      </c>
      <c r="J42" s="537">
        <f>IF('statement of marks'!DA10="","",'statement of marks'!DA10)</f>
        <v>70</v>
      </c>
      <c r="K42" s="537" t="str">
        <f>IF('statement of marks'!DB10="","",'statement of marks'!DB10)</f>
        <v/>
      </c>
      <c r="L42" s="536">
        <f>IF('statement of marks'!DC10="","",'statement of marks'!DC10)</f>
        <v>70</v>
      </c>
      <c r="M42" s="536">
        <f>IF('statement of marks'!DD10="","",'statement of marks'!DD10)</f>
        <v>100</v>
      </c>
      <c r="N42" s="538">
        <f>IF('statement of marks'!DE10="","",'statement of marks'!DE10)</f>
        <v>100</v>
      </c>
      <c r="O42" s="537">
        <f>IF('statement of marks'!DF10="","",'statement of marks'!DF10)</f>
        <v>18</v>
      </c>
      <c r="P42" s="537" t="str">
        <f>IF('statement of marks'!DG10="","",'statement of marks'!DG10)</f>
        <v/>
      </c>
      <c r="Q42" s="536">
        <f>IF('statement of marks'!DH10="","",'statement of marks'!DH10)</f>
        <v>18</v>
      </c>
      <c r="R42" s="536">
        <f>IF('statement of marks'!DI10="","",'statement of marks'!DI10)</f>
        <v>118</v>
      </c>
      <c r="S42" s="538" t="str">
        <f>IF('statement of marks'!DJ10="","",'statement of marks'!DJ10)</f>
        <v/>
      </c>
      <c r="T42" s="538">
        <f>IF('statement of marks'!DK10="","",'statement of marks'!DK10)</f>
        <v>118</v>
      </c>
      <c r="U42" s="541" t="str">
        <f>CONCATENATE('statement of marks'!HX10,'statement of marks'!IG10,'statement of marks'!IH10)</f>
        <v>S</v>
      </c>
      <c r="V42" s="542">
        <f>IF('result subject-wise'!AH10="","",'result subject-wise'!AH10)</f>
        <v>100</v>
      </c>
      <c r="W42" s="542" t="str">
        <f>IF('result subject-wise'!AJ10="","",'result subject-wise'!AJ10)</f>
        <v/>
      </c>
      <c r="X42" s="542" t="str">
        <f>IF('result subject-wise'!AK10="","",'result subject-wise'!AK10)</f>
        <v/>
      </c>
      <c r="Y42" s="540" t="str">
        <f>IF(OR(X44=0,X44&lt;V44),"",IF(OR(U42="RE",U42="REP"),SUM(T42,W42),IF(U42="S",W42,T42)))</f>
        <v/>
      </c>
    </row>
    <row r="43" spans="1:25" ht="18" customHeight="1">
      <c r="A43" s="1124"/>
      <c r="B43" s="1108" t="s">
        <v>291</v>
      </c>
      <c r="C43" s="1108"/>
      <c r="D43" s="543">
        <f>IF(AND(D40="",D41="",D42=""),"",SUM(D40:D42))</f>
        <v>40</v>
      </c>
      <c r="E43" s="544">
        <f>IF(AND(E38="",E39="",E40="",E41="",E42=""),"",SUM(E38:E42))</f>
        <v>50</v>
      </c>
      <c r="F43" s="544">
        <f t="shared" ref="F43:H43" si="4">IF(AND(F38="",F39="",F40="",F41="",F42=""),"",SUM(F38:F42))</f>
        <v>50</v>
      </c>
      <c r="G43" s="544">
        <f t="shared" si="4"/>
        <v>43</v>
      </c>
      <c r="H43" s="544">
        <f t="shared" si="4"/>
        <v>143</v>
      </c>
      <c r="I43" s="544">
        <f>IF(AND(I38="",I39="",I40="",I41="",I42=""),"",SUM(I38:I42))</f>
        <v>7</v>
      </c>
      <c r="J43" s="544">
        <f t="shared" ref="J43:Q43" si="5">IF(AND(J38="",J39="",J40="",J41="",J42=""),"",SUM(J38:J42))</f>
        <v>290</v>
      </c>
      <c r="K43" s="544">
        <f t="shared" si="5"/>
        <v>40</v>
      </c>
      <c r="L43" s="544">
        <f t="shared" si="5"/>
        <v>330</v>
      </c>
      <c r="M43" s="544">
        <f t="shared" si="5"/>
        <v>440</v>
      </c>
      <c r="N43" s="544">
        <f t="shared" si="5"/>
        <v>480</v>
      </c>
      <c r="O43" s="544">
        <f t="shared" si="5"/>
        <v>358</v>
      </c>
      <c r="P43" s="544">
        <f t="shared" si="5"/>
        <v>60</v>
      </c>
      <c r="Q43" s="544">
        <f t="shared" si="5"/>
        <v>418</v>
      </c>
      <c r="R43" s="544">
        <f>IF(AND(R38="",R39="",R40="",R41="",R42=""),"",SUM(R38:R42))</f>
        <v>798</v>
      </c>
      <c r="S43" s="544">
        <f>IF(AND(S38="",S39="",S40="",S41="",S42=""),"",SUM(S38:S42))</f>
        <v>100</v>
      </c>
      <c r="T43" s="544">
        <f t="shared" ref="T43" si="6">IF(AND(T38="",T39="",T40="",T41="",T42=""),"",SUM(T38:T42))</f>
        <v>898</v>
      </c>
      <c r="U43" s="544"/>
      <c r="V43" s="544">
        <f t="shared" ref="V43:W43" si="7">IF(AND(V38="",V39="",V40="",V41="",V42=""),"",SUM(V38:V42))</f>
        <v>100</v>
      </c>
      <c r="W43" s="544" t="str">
        <f t="shared" si="7"/>
        <v/>
      </c>
      <c r="X43" s="545"/>
      <c r="Y43" s="546" t="str">
        <f t="shared" ref="Y43" si="8">IF(AND(Y38="",Y39="",Y40="",Y41="",Y42=""),"",SUM(Y38:Y42))</f>
        <v/>
      </c>
    </row>
    <row r="44" spans="1:25" ht="18" customHeight="1">
      <c r="A44" s="1124"/>
      <c r="B44" s="1142" t="s">
        <v>292</v>
      </c>
      <c r="C44" s="1142"/>
      <c r="D44" s="547" t="s">
        <v>456</v>
      </c>
      <c r="E44" s="548">
        <f>IF(E43="","",(5*E37)-(COUNTIF(E38:E42,"NA")*E37+COUNTIF(E38:E42,"ML")*E37))</f>
        <v>50</v>
      </c>
      <c r="F44" s="548">
        <f>IF(F43="","",(5*F37)-(COUNTIF(F38:F42,"NA")*F37+COUNTIF(F38:F42,"ML")*F37))</f>
        <v>50</v>
      </c>
      <c r="G44" s="548">
        <f>IF(G43="","",(43)-(COUNTIF(G38:G42,"NA")*G37+COUNTIF(G38:G42,"ML")*G37))</f>
        <v>43</v>
      </c>
      <c r="H44" s="548">
        <f>IF(H43="","",(143)-(COUNTIF(H38:H42,"NA")*H37+COUNTIF(H38:H42,"ML")*H37))</f>
        <v>143</v>
      </c>
      <c r="I44" s="549">
        <f>IF(I43="","",7)</f>
        <v>7</v>
      </c>
      <c r="J44" s="538">
        <f>L44-K44</f>
        <v>310</v>
      </c>
      <c r="K44" s="538">
        <f>IF(D43="","",(D43-(IF(K40="ml",D40)+IF(K41="ml",D41)+IF(K42="ml",D42))))</f>
        <v>40</v>
      </c>
      <c r="L44" s="538">
        <f>IF(OR(L43=0,L43=""),L43,(5*L37)-D55)</f>
        <v>350</v>
      </c>
      <c r="M44" s="538">
        <f>IF(M43="","",SUM(H44:J44))</f>
        <v>460</v>
      </c>
      <c r="N44" s="538">
        <f>IF(N43="","",SUM(D43,M44))</f>
        <v>500</v>
      </c>
      <c r="O44" s="538">
        <f>Q44-D49</f>
        <v>440</v>
      </c>
      <c r="P44" s="538">
        <f>IF(D49="","",D49)</f>
        <v>60</v>
      </c>
      <c r="Q44" s="538">
        <f>IF(Q43="","",5*Q37)</f>
        <v>500</v>
      </c>
      <c r="R44" s="538">
        <f>IF(O44="","",SUM(M44,O44))</f>
        <v>900</v>
      </c>
      <c r="S44" s="538">
        <f>IF(D54="","",D54)</f>
        <v>100</v>
      </c>
      <c r="T44" s="538">
        <f>IF(T43="","",SUM(R44,S44))</f>
        <v>1000</v>
      </c>
      <c r="U44" s="550"/>
      <c r="V44" s="551">
        <f>COUNTIF(U38:U48,"S")</f>
        <v>1</v>
      </c>
      <c r="W44" s="551">
        <f>COUNTIF(U38:U48,"RE")+COUNTIF(U38:U48,"REP")</f>
        <v>0</v>
      </c>
      <c r="X44" s="551">
        <f>COUNTIF(X38:X43,"P")+COUNTIF(X47:X48,"P")</f>
        <v>0</v>
      </c>
      <c r="Y44" s="552" t="str">
        <f>IF(OR(X44=0,X44&lt;(V44+W44)),"",(T44-(V44*Y37)+V43))</f>
        <v/>
      </c>
    </row>
    <row r="45" spans="1:25" ht="18" customHeight="1">
      <c r="A45" s="1124"/>
      <c r="B45" s="895" t="s">
        <v>151</v>
      </c>
      <c r="C45" s="895"/>
      <c r="D45" s="553">
        <f>IF('statement of marks'!BG10="","",'statement of marks'!BG10)</f>
        <v>30</v>
      </c>
      <c r="E45" s="568">
        <f t="shared" ref="E45:H45" si="9">IF(E44="","",E43/E44*100)</f>
        <v>100</v>
      </c>
      <c r="F45" s="568">
        <f t="shared" si="9"/>
        <v>100</v>
      </c>
      <c r="G45" s="568">
        <f t="shared" si="9"/>
        <v>100</v>
      </c>
      <c r="H45" s="568">
        <f t="shared" si="9"/>
        <v>100</v>
      </c>
      <c r="I45" s="568">
        <f>IF(I44="","",I43/I44*100)</f>
        <v>100</v>
      </c>
      <c r="J45" s="568">
        <f t="shared" ref="J45:R45" si="10">IF(J44="","",J43/J44*100)</f>
        <v>93.548387096774192</v>
      </c>
      <c r="K45" s="568">
        <f t="shared" si="10"/>
        <v>100</v>
      </c>
      <c r="L45" s="568">
        <f t="shared" si="10"/>
        <v>94.285714285714278</v>
      </c>
      <c r="M45" s="568">
        <f t="shared" si="10"/>
        <v>95.652173913043484</v>
      </c>
      <c r="N45" s="569">
        <f t="shared" si="10"/>
        <v>96</v>
      </c>
      <c r="O45" s="568">
        <f t="shared" si="10"/>
        <v>81.36363636363636</v>
      </c>
      <c r="P45" s="568">
        <f t="shared" si="10"/>
        <v>100</v>
      </c>
      <c r="Q45" s="568">
        <f t="shared" si="10"/>
        <v>83.6</v>
      </c>
      <c r="R45" s="568">
        <f t="shared" si="10"/>
        <v>88.666666666666671</v>
      </c>
      <c r="S45" s="569">
        <f>IF(S44="","",S43/S44*100)</f>
        <v>100</v>
      </c>
      <c r="T45" s="569">
        <f t="shared" ref="T45" si="11">IF(T44="","",T43/T44*100)</f>
        <v>89.8</v>
      </c>
      <c r="U45" s="539"/>
      <c r="V45" s="539"/>
      <c r="W45" s="539"/>
      <c r="X45" s="539"/>
      <c r="Y45" s="554" t="str">
        <f>IF(Y44="","",Y43/Y44*100)</f>
        <v/>
      </c>
    </row>
    <row r="46" spans="1:25" ht="18" customHeight="1">
      <c r="A46" s="1124"/>
      <c r="B46" s="895" t="str">
        <f>'statement of marks'!DZ10</f>
        <v>BIOLOGY</v>
      </c>
      <c r="C46" s="895"/>
      <c r="D46" s="548"/>
      <c r="E46" s="541">
        <f>IF('statement of marks'!EA10="","",'statement of marks'!EA10)</f>
        <v>10</v>
      </c>
      <c r="F46" s="541">
        <f>IF('statement of marks'!EB10="","",'statement of marks'!EB10)</f>
        <v>10</v>
      </c>
      <c r="G46" s="541">
        <f>IF('statement of marks'!EC10="","",'statement of marks'!EC10)</f>
        <v>10</v>
      </c>
      <c r="H46" s="541">
        <f>IF('statement of marks'!ED10="","",'statement of marks'!ED10)</f>
        <v>30</v>
      </c>
      <c r="I46" s="541" t="str">
        <f>IF('statement of marks'!EE10="","",'statement of marks'!EE10)</f>
        <v/>
      </c>
      <c r="J46" s="537">
        <f>IF('statement of marks'!EF10="","",'statement of marks'!EF10)</f>
        <v>50</v>
      </c>
      <c r="K46" s="537">
        <f>IF('statement of marks'!EG10="","",'statement of marks'!EG10)</f>
        <v>20</v>
      </c>
      <c r="L46" s="536">
        <f>IF('statement of marks'!EH10="","",'statement of marks'!EH10)</f>
        <v>70</v>
      </c>
      <c r="M46" s="536">
        <f>IF('statement of marks'!EI10="","",'statement of marks'!EI10)</f>
        <v>80</v>
      </c>
      <c r="N46" s="538">
        <f>IF('statement of marks'!EJ10="","",'statement of marks'!EJ10)</f>
        <v>100</v>
      </c>
      <c r="O46" s="537">
        <f>IF('statement of marks'!EK10="","",'statement of marks'!EK10)</f>
        <v>70</v>
      </c>
      <c r="P46" s="537">
        <f>IF('statement of marks'!EL10="","",'statement of marks'!EL10)</f>
        <v>30</v>
      </c>
      <c r="Q46" s="536">
        <f>IF('statement of marks'!EM10="","",'statement of marks'!EM10)</f>
        <v>100</v>
      </c>
      <c r="R46" s="536">
        <f>IF('statement of marks'!EN10="","",'statement of marks'!EN10)</f>
        <v>150</v>
      </c>
      <c r="S46" s="538">
        <f>IF('statement of marks'!EO10="","",'statement of marks'!EO10)</f>
        <v>50</v>
      </c>
      <c r="T46" s="538">
        <f>IF('statement of marks'!EP10="","",'statement of marks'!EP10)</f>
        <v>200</v>
      </c>
      <c r="U46" s="538" t="str">
        <f>IF('statement of marks'!FB10="","",'statement of marks'!FB10)</f>
        <v>I</v>
      </c>
      <c r="V46" s="542"/>
      <c r="W46" s="542"/>
      <c r="X46" s="542"/>
      <c r="Y46" s="540"/>
    </row>
    <row r="47" spans="1:25" ht="18" customHeight="1">
      <c r="A47" s="1124"/>
      <c r="B47" s="1089" t="str">
        <f>'statement of marks'!$FC$3</f>
        <v>Azadi ke Baad ka Swarnim Bharat</v>
      </c>
      <c r="C47" s="1089"/>
      <c r="D47" s="553">
        <f>IF('statement of marks'!CK10="","",'statement of marks'!CK10)</f>
        <v>30</v>
      </c>
      <c r="E47" s="541">
        <f>IF('statement of marks'!FC10="","",'statement of marks'!FC10)</f>
        <v>10</v>
      </c>
      <c r="F47" s="541">
        <f>IF('statement of marks'!FD10="","",'statement of marks'!FD10)</f>
        <v>10</v>
      </c>
      <c r="G47" s="541">
        <f>IF('statement of marks'!FE10="","",'statement of marks'!FE10)</f>
        <v>10</v>
      </c>
      <c r="H47" s="541">
        <f>IF('statement of marks'!FF10="","",'statement of marks'!FF10)</f>
        <v>30</v>
      </c>
      <c r="I47" s="555"/>
      <c r="J47" s="541">
        <f>IF('statement of marks'!FG10="","",'statement of marks'!FG10)</f>
        <v>70</v>
      </c>
      <c r="K47" s="556"/>
      <c r="L47" s="536">
        <f>IF('statement of marks'!FG10="","",'statement of marks'!FG10)</f>
        <v>70</v>
      </c>
      <c r="M47" s="536">
        <f>IF('statement of marks'!FH10="","",'statement of marks'!FH10)</f>
        <v>100</v>
      </c>
      <c r="N47" s="536">
        <f>IF('statement of marks'!FH10="","",'statement of marks'!FH10)</f>
        <v>100</v>
      </c>
      <c r="O47" s="536">
        <f>IF('statement of marks'!FI10="","",'statement of marks'!FI10)</f>
        <v>100</v>
      </c>
      <c r="P47" s="557"/>
      <c r="Q47" s="536">
        <f>IF('statement of marks'!FI10="","",'statement of marks'!FI10)</f>
        <v>100</v>
      </c>
      <c r="R47" s="536">
        <f>IF('statement of marks'!FJ10="","",'statement of marks'!FJ10)</f>
        <v>200</v>
      </c>
      <c r="S47" s="557"/>
      <c r="T47" s="538">
        <f>IF('statement of marks'!FJ10="","",'statement of marks'!FJ10)</f>
        <v>200</v>
      </c>
      <c r="U47" s="541" t="str">
        <f>IF('statement of marks'!II10="","",'statement of marks'!II10)</f>
        <v>A</v>
      </c>
      <c r="V47" s="542" t="str">
        <f>IF(OR(U47="S",U47="RE"),'result subject-wise'!AL$6,"")</f>
        <v/>
      </c>
      <c r="W47" s="558" t="str">
        <f>IF('result subject-wise'!AL10="","",'result subject-wise'!AL10)</f>
        <v/>
      </c>
      <c r="X47" s="558" t="str">
        <f>IF('result subject-wise'!AM10="","",'result subject-wise'!AM10)</f>
        <v/>
      </c>
      <c r="Y47" s="1093"/>
    </row>
    <row r="48" spans="1:25" ht="18" customHeight="1">
      <c r="A48" s="1124"/>
      <c r="B48" s="895" t="str">
        <f>'statement of marks'!$FP$3</f>
        <v>JEEVAN KAUShAL</v>
      </c>
      <c r="C48" s="895"/>
      <c r="D48" s="535" t="str">
        <f>IF('statement of marks'!DO10="","",'statement of marks'!DO10)</f>
        <v/>
      </c>
      <c r="E48" s="1109" t="s">
        <v>278</v>
      </c>
      <c r="F48" s="1109"/>
      <c r="G48" s="536">
        <f>'statement of marks'!$FP$6</f>
        <v>30</v>
      </c>
      <c r="H48" s="536"/>
      <c r="I48" s="559"/>
      <c r="J48" s="537">
        <f>IF('statement of marks'!FP10="","",'statement of marks'!FP10)</f>
        <v>30</v>
      </c>
      <c r="K48" s="1109" t="s">
        <v>279</v>
      </c>
      <c r="L48" s="1109"/>
      <c r="M48" s="536">
        <f>'statement of marks'!$FQ$6</f>
        <v>30</v>
      </c>
      <c r="N48" s="538">
        <f>IF('statement of marks'!FQ10="","",'statement of marks'!FQ10)</f>
        <v>30</v>
      </c>
      <c r="O48" s="1109" t="s">
        <v>108</v>
      </c>
      <c r="P48" s="1109"/>
      <c r="Q48" s="536">
        <f>'statement of marks'!$FR$6</f>
        <v>40</v>
      </c>
      <c r="R48" s="541">
        <f>IF('statement of marks'!FR10="","",'statement of marks'!FR10)</f>
        <v>40</v>
      </c>
      <c r="S48" s="541"/>
      <c r="T48" s="538">
        <f>IF('statement of marks'!FS10="","",'statement of marks'!FS10)</f>
        <v>100</v>
      </c>
      <c r="U48" s="541" t="str">
        <f>IF('statement of marks'!IJ10="","",'statement of marks'!IJ10)</f>
        <v>A</v>
      </c>
      <c r="V48" s="542" t="str">
        <f>IF(OR(U48="S",U48="RE"),'result subject-wise'!AN$6,"")</f>
        <v/>
      </c>
      <c r="W48" s="558" t="str">
        <f>IF('result subject-wise'!AN10="","",'result subject-wise'!AN10)</f>
        <v/>
      </c>
      <c r="X48" s="558" t="str">
        <f>IF('result subject-wise'!AO10="","",'result subject-wise'!AO10)</f>
        <v/>
      </c>
      <c r="Y48" s="1093"/>
    </row>
    <row r="49" spans="1:25" ht="18" customHeight="1">
      <c r="A49" s="1124"/>
      <c r="B49" s="1110" t="s">
        <v>195</v>
      </c>
      <c r="C49" s="1110"/>
      <c r="D49" s="560">
        <f>IF(AND(D45="",D47="",D48=""),"",SUM(D45:D48))</f>
        <v>60</v>
      </c>
      <c r="E49" s="1111" t="str">
        <f>IF('statement of marks'!IP10="","",'statement of marks'!IP10)</f>
        <v>SUPPL.</v>
      </c>
      <c r="F49" s="1111"/>
      <c r="G49" s="1111"/>
      <c r="H49" s="1111"/>
      <c r="I49" s="1111"/>
      <c r="J49" s="1111"/>
      <c r="K49" s="1111"/>
      <c r="L49" s="1111"/>
      <c r="M49" s="533" t="s">
        <v>309</v>
      </c>
      <c r="N49" s="541" t="str">
        <f>IF('statement of marks'!IS10="","",'statement of marks'!IS10)</f>
        <v/>
      </c>
      <c r="O49" s="1091" t="s">
        <v>281</v>
      </c>
      <c r="P49" s="1091"/>
      <c r="Q49" s="1091"/>
      <c r="R49" s="541" t="str">
        <f>IF('statement of marks'!IU10="","",'statement of marks'!IU10)</f>
        <v/>
      </c>
      <c r="S49" s="1112" t="s">
        <v>295</v>
      </c>
      <c r="T49" s="1112"/>
      <c r="U49" s="1112"/>
      <c r="V49" s="1112"/>
      <c r="W49" s="1112"/>
      <c r="X49" s="1112"/>
      <c r="Y49" s="1113"/>
    </row>
    <row r="50" spans="1:25" ht="18" customHeight="1">
      <c r="A50" s="1124"/>
      <c r="B50" s="1110" t="s">
        <v>300</v>
      </c>
      <c r="C50" s="1110"/>
      <c r="D50" s="534" t="s">
        <v>201</v>
      </c>
      <c r="E50" s="1085" t="s">
        <v>122</v>
      </c>
      <c r="F50" s="1085"/>
      <c r="G50" s="1091" t="s">
        <v>124</v>
      </c>
      <c r="H50" s="1091"/>
      <c r="I50" s="1091"/>
      <c r="J50" s="1091"/>
      <c r="K50" s="1091" t="s">
        <v>126</v>
      </c>
      <c r="L50" s="1091"/>
      <c r="M50" s="1091" t="s">
        <v>128</v>
      </c>
      <c r="N50" s="1091"/>
      <c r="O50" s="924" t="s">
        <v>303</v>
      </c>
      <c r="P50" s="924"/>
      <c r="Q50" s="924"/>
      <c r="R50" s="561"/>
      <c r="S50" s="1114" t="s">
        <v>195</v>
      </c>
      <c r="T50" s="1114"/>
      <c r="U50" s="1115" t="str">
        <f>IF('result subject-wise'!AR10="","",'result subject-wise'!AR10)</f>
        <v/>
      </c>
      <c r="V50" s="1115"/>
      <c r="W50" s="1086" t="s">
        <v>459</v>
      </c>
      <c r="X50" s="1086"/>
      <c r="Y50" s="562" t="str">
        <f>IF('result subject-wise'!AS10="","",'result subject-wise'!AS10)</f>
        <v/>
      </c>
    </row>
    <row r="51" spans="1:25" ht="18" customHeight="1">
      <c r="A51" s="1124"/>
      <c r="B51" s="1116" t="s">
        <v>302</v>
      </c>
      <c r="C51" s="1116"/>
      <c r="D51" s="536">
        <f>IF('statement of marks'!CN10="","",'statement of marks'!CN10)</f>
        <v>50</v>
      </c>
      <c r="E51" s="1117">
        <f>IF('statement of marks'!GK10="","",'statement of marks'!GK10)</f>
        <v>130</v>
      </c>
      <c r="F51" s="1117"/>
      <c r="G51" s="1117">
        <f>IF('statement of marks'!GM10="","",'statement of marks'!GM10)</f>
        <v>206</v>
      </c>
      <c r="H51" s="1117"/>
      <c r="I51" s="1117"/>
      <c r="J51" s="1117"/>
      <c r="K51" s="1117">
        <f>IF('statement of marks'!GO10="","",'statement of marks'!GO10)</f>
        <v>264</v>
      </c>
      <c r="L51" s="1117"/>
      <c r="M51" s="1117">
        <f>IF('statement of marks'!GQ10="","",'statement of marks'!GQ10)</f>
        <v>316</v>
      </c>
      <c r="N51" s="1117"/>
      <c r="O51" s="1117">
        <f>IF('statement of marks'!GS10="","",'statement of marks'!GS10)</f>
        <v>362</v>
      </c>
      <c r="P51" s="1117"/>
      <c r="Q51" s="1117"/>
      <c r="R51" s="563"/>
      <c r="S51" s="1086" t="s">
        <v>460</v>
      </c>
      <c r="T51" s="1086"/>
      <c r="U51" s="1086"/>
      <c r="V51" s="1086"/>
      <c r="W51" s="1115" t="str">
        <f>IF('result subject-wise'!AT10="","",'result subject-wise'!AT10)</f>
        <v/>
      </c>
      <c r="X51" s="1115"/>
      <c r="Y51" s="1118"/>
    </row>
    <row r="52" spans="1:25" ht="18" customHeight="1">
      <c r="A52" s="1124"/>
      <c r="B52" s="1084" t="s">
        <v>301</v>
      </c>
      <c r="C52" s="1084"/>
      <c r="D52" s="536">
        <f>IF('statement of marks'!BJ10="","",'statement of marks'!BJ10)</f>
        <v>50</v>
      </c>
      <c r="E52" s="1085">
        <f>IF('statement of marks'!GL10="","",'statement of marks'!GL10)</f>
        <v>60</v>
      </c>
      <c r="F52" s="1085"/>
      <c r="G52" s="1085">
        <f>IF('statement of marks'!GN10="","",'statement of marks'!GN10)</f>
        <v>100</v>
      </c>
      <c r="H52" s="1085"/>
      <c r="I52" s="1085"/>
      <c r="J52" s="1085"/>
      <c r="K52" s="1085">
        <f>IF('statement of marks'!GP10="","",'statement of marks'!GP10)</f>
        <v>140</v>
      </c>
      <c r="L52" s="1085"/>
      <c r="M52" s="1085">
        <f>IF('statement of marks'!GR10="","",'statement of marks'!GR10)</f>
        <v>180</v>
      </c>
      <c r="N52" s="1085"/>
      <c r="O52" s="1085">
        <f>IF('statement of marks'!GT10="","",'statement of marks'!GT10)</f>
        <v>220</v>
      </c>
      <c r="P52" s="1085"/>
      <c r="Q52" s="1085"/>
      <c r="R52" s="564"/>
      <c r="S52" s="1086" t="s">
        <v>296</v>
      </c>
      <c r="T52" s="1086"/>
      <c r="U52" s="1086"/>
      <c r="V52" s="1086"/>
      <c r="W52" s="1087" t="str">
        <f>IF(U50="","",'result subject-wise'!$G$118)</f>
        <v/>
      </c>
      <c r="X52" s="1087"/>
      <c r="Y52" s="1088"/>
    </row>
    <row r="53" spans="1:25" ht="18" customHeight="1">
      <c r="A53" s="1124"/>
      <c r="B53" s="1089" t="s">
        <v>307</v>
      </c>
      <c r="C53" s="1089"/>
      <c r="D53" s="535" t="str">
        <f>IF('statement of marks'!DR10="","",'statement of marks'!DR10)</f>
        <v/>
      </c>
      <c r="E53" s="1090"/>
      <c r="F53" s="1090"/>
      <c r="G53" s="1090"/>
      <c r="H53" s="1090"/>
      <c r="I53" s="1090"/>
      <c r="J53" s="1090"/>
      <c r="K53" s="1090"/>
      <c r="L53" s="1090"/>
      <c r="M53" s="1090"/>
      <c r="N53" s="1090"/>
      <c r="O53" s="1091"/>
      <c r="P53" s="1091"/>
      <c r="Q53" s="1091"/>
      <c r="R53" s="1091"/>
      <c r="S53" s="1091"/>
      <c r="T53" s="1091"/>
      <c r="U53" s="1092"/>
      <c r="V53" s="1092"/>
      <c r="W53" s="1092"/>
      <c r="X53" s="1092"/>
      <c r="Y53" s="1093"/>
    </row>
    <row r="54" spans="1:25" ht="18" customHeight="1">
      <c r="A54" s="1124"/>
      <c r="B54" s="895" t="s">
        <v>297</v>
      </c>
      <c r="C54" s="895"/>
      <c r="D54" s="544">
        <f>IF(AND(D51="",D52="",D53=""),"",SUM(D51:D53))</f>
        <v>100</v>
      </c>
      <c r="E54" s="1090"/>
      <c r="F54" s="1090"/>
      <c r="G54" s="1090"/>
      <c r="H54" s="1090"/>
      <c r="I54" s="1090"/>
      <c r="J54" s="1090"/>
      <c r="K54" s="1090"/>
      <c r="L54" s="1090"/>
      <c r="M54" s="1090"/>
      <c r="N54" s="1090"/>
      <c r="O54" s="1091"/>
      <c r="P54" s="1091"/>
      <c r="Q54" s="1091"/>
      <c r="R54" s="1091"/>
      <c r="S54" s="1091"/>
      <c r="T54" s="1091"/>
      <c r="U54" s="1092"/>
      <c r="V54" s="1092"/>
      <c r="W54" s="1092"/>
      <c r="X54" s="1092"/>
      <c r="Y54" s="1093"/>
    </row>
    <row r="55" spans="1:25" ht="18" customHeight="1">
      <c r="A55" s="1124"/>
      <c r="B55" s="1089" t="s">
        <v>790</v>
      </c>
      <c r="C55" s="1089"/>
      <c r="D55" s="565">
        <f>IF(J38="ML",L37)+IF(J39="ML",L37)+IF(J40="ML",L37-D40)+IF(J41="ML",L37-D41)+IF(J42="ML",L37-D42)+IF(K40="ml",D40)+IF(K41="ml",D41)+IF(K42="ml",D42)</f>
        <v>0</v>
      </c>
      <c r="E55" s="1090"/>
      <c r="F55" s="1090"/>
      <c r="G55" s="1090"/>
      <c r="H55" s="1090"/>
      <c r="I55" s="1090"/>
      <c r="J55" s="1090"/>
      <c r="K55" s="1090"/>
      <c r="L55" s="1090"/>
      <c r="M55" s="1090"/>
      <c r="N55" s="1090"/>
      <c r="O55" s="1091" t="s">
        <v>112</v>
      </c>
      <c r="P55" s="1091"/>
      <c r="Q55" s="1091"/>
      <c r="R55" s="1091"/>
      <c r="S55" s="1091"/>
      <c r="T55" s="1091"/>
      <c r="U55" s="1094" t="s">
        <v>798</v>
      </c>
      <c r="V55" s="1094"/>
      <c r="W55" s="1094"/>
      <c r="X55" s="1094"/>
      <c r="Y55" s="1095"/>
    </row>
    <row r="56" spans="1:25" ht="18" customHeight="1" thickBot="1">
      <c r="A56" s="1125"/>
      <c r="B56" s="1098" t="s">
        <v>308</v>
      </c>
      <c r="C56" s="1098"/>
      <c r="D56" s="566"/>
      <c r="E56" s="1099"/>
      <c r="F56" s="1099"/>
      <c r="G56" s="1099"/>
      <c r="H56" s="1099"/>
      <c r="I56" s="1099"/>
      <c r="J56" s="1099"/>
      <c r="K56" s="1099"/>
      <c r="L56" s="1099"/>
      <c r="M56" s="1099"/>
      <c r="N56" s="1099"/>
      <c r="O56" s="1100">
        <f>'statement of marks'!$IV$110</f>
        <v>45794</v>
      </c>
      <c r="P56" s="1100"/>
      <c r="Q56" s="1100"/>
      <c r="R56" s="1100"/>
      <c r="S56" s="1100"/>
      <c r="T56" s="1100"/>
      <c r="U56" s="1096"/>
      <c r="V56" s="1096"/>
      <c r="W56" s="1096"/>
      <c r="X56" s="1096"/>
      <c r="Y56" s="1097"/>
    </row>
    <row r="57" spans="1:25" ht="18" customHeight="1">
      <c r="A57" s="1119" t="s">
        <v>282</v>
      </c>
      <c r="B57" s="1120"/>
      <c r="C57" s="1120"/>
      <c r="D57" s="1120"/>
      <c r="E57" s="1120"/>
      <c r="F57" s="1120"/>
      <c r="G57" s="1120"/>
      <c r="H57" s="1120"/>
      <c r="I57" s="1120"/>
      <c r="J57" s="1120"/>
      <c r="K57" s="1120"/>
      <c r="L57" s="1120"/>
      <c r="M57" s="1120"/>
      <c r="N57" s="1120"/>
      <c r="O57" s="1120"/>
      <c r="P57" s="1120"/>
      <c r="Q57" s="1120"/>
      <c r="R57" s="1120"/>
      <c r="S57" s="1120"/>
      <c r="T57" s="1120"/>
      <c r="U57" s="1120"/>
      <c r="V57" s="1120"/>
      <c r="W57" s="1120"/>
      <c r="X57" s="1120"/>
      <c r="Y57" s="1121"/>
    </row>
    <row r="58" spans="1:25" ht="18" customHeight="1">
      <c r="A58" s="1122" t="str">
        <f>'statement of marks'!$A$1</f>
        <v>Govt. Hr. Sec. School,</v>
      </c>
      <c r="B58" s="1091"/>
      <c r="C58" s="1091"/>
      <c r="D58" s="1091"/>
      <c r="E58" s="1091"/>
      <c r="F58" s="1091"/>
      <c r="G58" s="1091"/>
      <c r="H58" s="1091"/>
      <c r="I58" s="1091"/>
      <c r="J58" s="1091"/>
      <c r="K58" s="1091"/>
      <c r="L58" s="1091"/>
      <c r="M58" s="1091"/>
      <c r="N58" s="1091"/>
      <c r="O58" s="1091"/>
      <c r="P58" s="1091"/>
      <c r="Q58" s="1091"/>
      <c r="R58" s="1091"/>
      <c r="S58" s="1091"/>
      <c r="T58" s="1091"/>
      <c r="U58" s="1091"/>
      <c r="V58" s="1091"/>
      <c r="W58" s="1091"/>
      <c r="X58" s="1091"/>
      <c r="Y58" s="1123"/>
    </row>
    <row r="59" spans="1:25" ht="18" customHeight="1">
      <c r="A59" s="1124"/>
      <c r="B59" s="1048" t="s">
        <v>100</v>
      </c>
      <c r="C59" s="1048"/>
      <c r="D59" s="1112" t="s">
        <v>485</v>
      </c>
      <c r="E59" s="1048" t="str">
        <f>'statement of marks'!$F$3</f>
        <v>2024-25</v>
      </c>
      <c r="F59" s="1048"/>
      <c r="G59" s="1126" t="str">
        <f>IF(U78="","MAIN EXAMINATION",IF(E77="Suppl.","SUPPLEMENTARY EXAMINATION",IF(E77="Re-exam.","RE-EXAMINATION",)))</f>
        <v>MAIN EXAMINATION</v>
      </c>
      <c r="H59" s="1127"/>
      <c r="I59" s="1127"/>
      <c r="J59" s="1127"/>
      <c r="K59" s="1127"/>
      <c r="L59" s="1127"/>
      <c r="M59" s="1127"/>
      <c r="N59" s="1127"/>
      <c r="O59" s="1127"/>
      <c r="P59" s="1127"/>
      <c r="Q59" s="1127"/>
      <c r="R59" s="1127"/>
      <c r="S59" s="1128"/>
      <c r="T59" s="1129" t="s">
        <v>305</v>
      </c>
      <c r="U59" s="1130"/>
      <c r="V59" s="1131"/>
      <c r="W59" s="1048" t="str">
        <f>'statement of marks'!$A$3</f>
        <v>11 'A'</v>
      </c>
      <c r="X59" s="1048"/>
      <c r="Y59" s="1135"/>
    </row>
    <row r="60" spans="1:25" ht="18" customHeight="1">
      <c r="A60" s="1124"/>
      <c r="B60" s="895" t="s">
        <v>36</v>
      </c>
      <c r="C60" s="895"/>
      <c r="D60" s="1112"/>
      <c r="E60" s="1132" t="str">
        <f>IF('statement of marks'!G11="","",'statement of marks'!G11)</f>
        <v>A 003</v>
      </c>
      <c r="F60" s="1133"/>
      <c r="G60" s="1133"/>
      <c r="H60" s="1133"/>
      <c r="I60" s="1133"/>
      <c r="J60" s="1133"/>
      <c r="K60" s="1133"/>
      <c r="L60" s="1133"/>
      <c r="M60" s="1133"/>
      <c r="N60" s="1133"/>
      <c r="O60" s="1133"/>
      <c r="P60" s="1133"/>
      <c r="Q60" s="1133"/>
      <c r="R60" s="1133"/>
      <c r="S60" s="1134"/>
      <c r="T60" s="1129" t="s">
        <v>304</v>
      </c>
      <c r="U60" s="1130"/>
      <c r="V60" s="1131"/>
      <c r="W60" s="1048">
        <f>IF('statement of marks'!E11="","",'statement of marks'!E11)</f>
        <v>11103</v>
      </c>
      <c r="X60" s="1048"/>
      <c r="Y60" s="1135"/>
    </row>
    <row r="61" spans="1:25" ht="18" customHeight="1">
      <c r="A61" s="1124"/>
      <c r="B61" s="895" t="s">
        <v>37</v>
      </c>
      <c r="C61" s="895"/>
      <c r="D61" s="1112"/>
      <c r="E61" s="1132" t="str">
        <f>IF('statement of marks'!H11="","",'statement of marks'!H11)</f>
        <v>B 003</v>
      </c>
      <c r="F61" s="1133"/>
      <c r="G61" s="1133"/>
      <c r="H61" s="1133"/>
      <c r="I61" s="1133"/>
      <c r="J61" s="1133"/>
      <c r="K61" s="1133"/>
      <c r="L61" s="1133"/>
      <c r="M61" s="1133"/>
      <c r="N61" s="1133"/>
      <c r="O61" s="1133"/>
      <c r="P61" s="1133"/>
      <c r="Q61" s="1133"/>
      <c r="R61" s="1133"/>
      <c r="S61" s="1134"/>
      <c r="T61" s="1129" t="s">
        <v>35</v>
      </c>
      <c r="U61" s="1130"/>
      <c r="V61" s="1131"/>
      <c r="W61" s="1048" t="str">
        <f>IF('statement of marks'!D11="","",'statement of marks'!D11)</f>
        <v/>
      </c>
      <c r="X61" s="1048"/>
      <c r="Y61" s="1135"/>
    </row>
    <row r="62" spans="1:25" ht="18" customHeight="1">
      <c r="A62" s="1124"/>
      <c r="B62" s="895" t="s">
        <v>38</v>
      </c>
      <c r="C62" s="895"/>
      <c r="D62" s="1112"/>
      <c r="E62" s="1132" t="str">
        <f>IF('statement of marks'!I11="","",'statement of marks'!I11)</f>
        <v>C 003</v>
      </c>
      <c r="F62" s="1133"/>
      <c r="G62" s="1133"/>
      <c r="H62" s="1133"/>
      <c r="I62" s="1133"/>
      <c r="J62" s="1133"/>
      <c r="K62" s="1133"/>
      <c r="L62" s="1133"/>
      <c r="M62" s="1133"/>
      <c r="N62" s="1133"/>
      <c r="O62" s="1133"/>
      <c r="P62" s="1133"/>
      <c r="Q62" s="1133"/>
      <c r="R62" s="1133"/>
      <c r="S62" s="1134"/>
      <c r="T62" s="1129" t="s">
        <v>280</v>
      </c>
      <c r="U62" s="1130"/>
      <c r="V62" s="1131"/>
      <c r="W62" s="1136" t="str">
        <f>IF('statement of marks'!F11="","",'statement of marks'!F11)</f>
        <v/>
      </c>
      <c r="X62" s="1136"/>
      <c r="Y62" s="1137"/>
    </row>
    <row r="63" spans="1:25" ht="18" customHeight="1">
      <c r="A63" s="1124"/>
      <c r="B63" s="1138" t="s">
        <v>218</v>
      </c>
      <c r="C63" s="1109" t="s">
        <v>293</v>
      </c>
      <c r="D63" s="1109" t="s">
        <v>457</v>
      </c>
      <c r="E63" s="1103" t="s">
        <v>109</v>
      </c>
      <c r="F63" s="1103" t="s">
        <v>110</v>
      </c>
      <c r="G63" s="1103" t="s">
        <v>111</v>
      </c>
      <c r="H63" s="1103" t="s">
        <v>797</v>
      </c>
      <c r="I63" s="1139" t="str">
        <f>IF('statement of marks'!N$4="","",'statement of marks'!N$4)</f>
        <v>VRIKSHAROPAN</v>
      </c>
      <c r="J63" s="1140" t="s">
        <v>276</v>
      </c>
      <c r="K63" s="1140" t="s">
        <v>277</v>
      </c>
      <c r="L63" s="1103" t="s">
        <v>284</v>
      </c>
      <c r="M63" s="1103" t="s">
        <v>294</v>
      </c>
      <c r="N63" s="1102" t="s">
        <v>458</v>
      </c>
      <c r="O63" s="1141" t="s">
        <v>287</v>
      </c>
      <c r="P63" s="1141" t="s">
        <v>288</v>
      </c>
      <c r="Q63" s="1101" t="s">
        <v>289</v>
      </c>
      <c r="R63" s="1101" t="s">
        <v>285</v>
      </c>
      <c r="S63" s="1101" t="s">
        <v>286</v>
      </c>
      <c r="T63" s="1102" t="s">
        <v>306</v>
      </c>
      <c r="U63" s="1103" t="s">
        <v>311</v>
      </c>
      <c r="V63" s="1104" t="s">
        <v>310</v>
      </c>
      <c r="W63" s="1104" t="s">
        <v>799</v>
      </c>
      <c r="X63" s="1103" t="s">
        <v>283</v>
      </c>
      <c r="Y63" s="1105" t="s">
        <v>290</v>
      </c>
    </row>
    <row r="64" spans="1:25" ht="18" customHeight="1">
      <c r="A64" s="1124"/>
      <c r="B64" s="1138"/>
      <c r="C64" s="1109"/>
      <c r="D64" s="1109"/>
      <c r="E64" s="1103"/>
      <c r="F64" s="1103"/>
      <c r="G64" s="1103"/>
      <c r="H64" s="1103"/>
      <c r="I64" s="1139"/>
      <c r="J64" s="1140"/>
      <c r="K64" s="1140"/>
      <c r="L64" s="1103"/>
      <c r="M64" s="1103"/>
      <c r="N64" s="1102"/>
      <c r="O64" s="1141"/>
      <c r="P64" s="1141"/>
      <c r="Q64" s="1101"/>
      <c r="R64" s="1101"/>
      <c r="S64" s="1101"/>
      <c r="T64" s="1102"/>
      <c r="U64" s="1103"/>
      <c r="V64" s="1104"/>
      <c r="W64" s="1104"/>
      <c r="X64" s="1103"/>
      <c r="Y64" s="1105"/>
    </row>
    <row r="65" spans="1:25" ht="18" customHeight="1">
      <c r="A65" s="1124"/>
      <c r="B65" s="1144" t="s">
        <v>113</v>
      </c>
      <c r="C65" s="1144"/>
      <c r="D65" s="535"/>
      <c r="E65" s="534">
        <f>IF('statement of marks'!J$6="","",'statement of marks'!J$6)</f>
        <v>10</v>
      </c>
      <c r="F65" s="534">
        <f>IF('statement of marks'!K$6="","",'statement of marks'!K$6)</f>
        <v>10</v>
      </c>
      <c r="G65" s="534">
        <f>IF('statement of marks'!L$6="","",'statement of marks'!L$6)</f>
        <v>8</v>
      </c>
      <c r="H65" s="534">
        <f>IF('statement of marks'!M$6="","",'statement of marks'!M$6)</f>
        <v>28</v>
      </c>
      <c r="I65" s="536">
        <f>IF('statement of marks'!N$6="","",'statement of marks'!N$6)</f>
        <v>2</v>
      </c>
      <c r="J65" s="298" t="s">
        <v>89</v>
      </c>
      <c r="K65" s="1106"/>
      <c r="L65" s="534">
        <f>IF('statement of marks'!O$6="","",'statement of marks'!O$6)</f>
        <v>70</v>
      </c>
      <c r="M65" s="298" t="s">
        <v>87</v>
      </c>
      <c r="N65" s="534">
        <f>IF('statement of marks'!P$6="","",'statement of marks'!P$6)</f>
        <v>100</v>
      </c>
      <c r="O65" s="298" t="s">
        <v>298</v>
      </c>
      <c r="P65" s="945"/>
      <c r="Q65" s="534">
        <f>IF('statement of marks'!Q$6="","",'statement of marks'!Q$6)</f>
        <v>100</v>
      </c>
      <c r="R65" s="298" t="s">
        <v>299</v>
      </c>
      <c r="S65" s="298" t="s">
        <v>454</v>
      </c>
      <c r="T65" s="538">
        <f>IF('statement of marks'!R$6="","",'statement of marks'!R$6)</f>
        <v>200</v>
      </c>
      <c r="U65" s="539"/>
      <c r="V65" s="539"/>
      <c r="W65" s="539"/>
      <c r="X65" s="539"/>
      <c r="Y65" s="540" t="str">
        <f>IF(OR(X72=0,X72&lt;V72),"",T65)</f>
        <v/>
      </c>
    </row>
    <row r="66" spans="1:25" ht="18" customHeight="1">
      <c r="A66" s="1124"/>
      <c r="B66" s="895" t="str">
        <f>'statement of marks'!$J$3</f>
        <v>HINDI COMPULSORY</v>
      </c>
      <c r="C66" s="895"/>
      <c r="D66" s="535"/>
      <c r="E66" s="541">
        <f>IF('statement of marks'!J11="","",'statement of marks'!J11)</f>
        <v>10</v>
      </c>
      <c r="F66" s="541">
        <f>IF('statement of marks'!K11="","",'statement of marks'!K11)</f>
        <v>10</v>
      </c>
      <c r="G66" s="541">
        <f>IF('statement of marks'!L11="","",'statement of marks'!L11)</f>
        <v>8</v>
      </c>
      <c r="H66" s="541">
        <f>IF('statement of marks'!M11="","",'statement of marks'!M11)</f>
        <v>28</v>
      </c>
      <c r="I66" s="541">
        <f>IF('statement of marks'!N11="","",'statement of marks'!N11)</f>
        <v>2</v>
      </c>
      <c r="J66" s="537">
        <f>IF('statement of marks'!O11="","",'statement of marks'!O11)</f>
        <v>70</v>
      </c>
      <c r="K66" s="1106"/>
      <c r="L66" s="536">
        <f>IF('statement of marks'!O11="","",'statement of marks'!O11)</f>
        <v>70</v>
      </c>
      <c r="M66" s="536">
        <f>IF('statement of marks'!P11="","",'statement of marks'!P11)</f>
        <v>100</v>
      </c>
      <c r="N66" s="538">
        <f>IF('statement of marks'!P11="","",'statement of marks'!P11)</f>
        <v>100</v>
      </c>
      <c r="O66" s="537">
        <f>IF('statement of marks'!Q11="","",'statement of marks'!Q11)</f>
        <v>100</v>
      </c>
      <c r="P66" s="945"/>
      <c r="Q66" s="536">
        <f>IF('statement of marks'!Q11="","",'statement of marks'!Q11)</f>
        <v>100</v>
      </c>
      <c r="R66" s="536">
        <f>IF('statement of marks'!R11="","",'statement of marks'!R11)</f>
        <v>200</v>
      </c>
      <c r="S66" s="1107" t="str">
        <f>IF(AND(K67="",P67=""),"",SUM(K67,P67))</f>
        <v/>
      </c>
      <c r="T66" s="538">
        <f>IF('statement of marks'!R11="","",'statement of marks'!R11)</f>
        <v>200</v>
      </c>
      <c r="U66" s="541" t="str">
        <f>CONCATENATE('statement of marks'!GV11,'statement of marks'!GW11,'statement of marks'!GX11)</f>
        <v>D</v>
      </c>
      <c r="V66" s="542" t="str">
        <f>IF(OR(U66="S",U66="RE"),'result subject-wise'!T$6,"")</f>
        <v/>
      </c>
      <c r="W66" s="542" t="str">
        <f>IF('result subject-wise'!U11="","",'result subject-wise'!U11)</f>
        <v/>
      </c>
      <c r="X66" s="542" t="str">
        <f>IF('result subject-wise'!V11="","",'result subject-wise'!V11)</f>
        <v/>
      </c>
      <c r="Y66" s="540" t="str">
        <f>IF(OR(X72=0,X72&lt;V72),"",IF(U66="RE",SUM(T66,W66),IF(U66="S",W66,T66)))</f>
        <v/>
      </c>
    </row>
    <row r="67" spans="1:25" ht="18" customHeight="1">
      <c r="A67" s="1124"/>
      <c r="B67" s="895" t="str">
        <f>'statement of marks'!$X$3</f>
        <v>ENGLISH COMPULSORY</v>
      </c>
      <c r="C67" s="895"/>
      <c r="D67" s="535" t="s">
        <v>455</v>
      </c>
      <c r="E67" s="541">
        <f>IF('statement of marks'!X11="","",'statement of marks'!X11)</f>
        <v>10</v>
      </c>
      <c r="F67" s="541">
        <f>IF('statement of marks'!Y11="","",'statement of marks'!Y11)</f>
        <v>10</v>
      </c>
      <c r="G67" s="541">
        <f>IF('statement of marks'!Z11="","",'statement of marks'!Z11)</f>
        <v>8</v>
      </c>
      <c r="H67" s="541">
        <f>IF('statement of marks'!AA11="","",'statement of marks'!AA11)</f>
        <v>28</v>
      </c>
      <c r="I67" s="541">
        <f>IF('statement of marks'!AB11="","",'statement of marks'!AB11)</f>
        <v>2</v>
      </c>
      <c r="J67" s="537">
        <f>IF('statement of marks'!AC11="","",'statement of marks'!AC11)</f>
        <v>70</v>
      </c>
      <c r="K67" s="1106"/>
      <c r="L67" s="536">
        <f>IF('statement of marks'!AC11="","",'statement of marks'!AC11)</f>
        <v>70</v>
      </c>
      <c r="M67" s="536">
        <f>IF('statement of marks'!AD11="","",'statement of marks'!AD11)</f>
        <v>100</v>
      </c>
      <c r="N67" s="538">
        <f>IF('statement of marks'!AD11="","",'statement of marks'!AD11)</f>
        <v>100</v>
      </c>
      <c r="O67" s="537">
        <f>IF('statement of marks'!AE11="","",'statement of marks'!AE11)</f>
        <v>100</v>
      </c>
      <c r="P67" s="945"/>
      <c r="Q67" s="536">
        <f>IF('statement of marks'!AE11="","",'statement of marks'!AE11)</f>
        <v>100</v>
      </c>
      <c r="R67" s="536">
        <f>IF('statement of marks'!AF11="","",'statement of marks'!AF11)</f>
        <v>200</v>
      </c>
      <c r="S67" s="1107"/>
      <c r="T67" s="538">
        <f>IF('statement of marks'!AF11="","",'statement of marks'!AF11)</f>
        <v>200</v>
      </c>
      <c r="U67" s="541" t="str">
        <f>CONCATENATE('statement of marks'!GY11,'statement of marks'!GZ11,'statement of marks'!HA11)</f>
        <v>D</v>
      </c>
      <c r="V67" s="542" t="str">
        <f>IF(OR(U67="S",U67="RE"),'result subject-wise'!W$6,"")</f>
        <v/>
      </c>
      <c r="W67" s="542" t="str">
        <f>IF('result subject-wise'!X11="","",'result subject-wise'!X11)</f>
        <v/>
      </c>
      <c r="X67" s="542" t="str">
        <f>IF('result subject-wise'!Y11="","",'result subject-wise'!Y11)</f>
        <v/>
      </c>
      <c r="Y67" s="540" t="str">
        <f>IF(OR(X72=0,X72&lt;V72),"",IF(U67="RE",SUM(T67,W67),IF(U67="S",W67,T67)))</f>
        <v/>
      </c>
    </row>
    <row r="68" spans="1:25" ht="18" customHeight="1">
      <c r="A68" s="1124"/>
      <c r="B68" s="1143" t="str">
        <f>'statement of marks'!AM11</f>
        <v>PHYSICS</v>
      </c>
      <c r="C68" s="1143"/>
      <c r="D68" s="535">
        <f>IF('statement of marks'!BH11="","",'statement of marks'!BH11)</f>
        <v>20</v>
      </c>
      <c r="E68" s="541">
        <f>IF('statement of marks'!AN11="","",'statement of marks'!AN11)</f>
        <v>10</v>
      </c>
      <c r="F68" s="541">
        <f>IF('statement of marks'!AO11="","",'statement of marks'!AO11)</f>
        <v>10</v>
      </c>
      <c r="G68" s="541">
        <f>IF('statement of marks'!AP11="","",'statement of marks'!AP11)</f>
        <v>9</v>
      </c>
      <c r="H68" s="541">
        <f>IF('statement of marks'!AQ11="","",'statement of marks'!AQ11)</f>
        <v>29</v>
      </c>
      <c r="I68" s="541">
        <f>IF('statement of marks'!AR11="","",'statement of marks'!AR11)</f>
        <v>1</v>
      </c>
      <c r="J68" s="537">
        <f>IF('statement of marks'!AS11="","",'statement of marks'!AS11)</f>
        <v>30</v>
      </c>
      <c r="K68" s="537">
        <f>IF('statement of marks'!AT11="","",'statement of marks'!AT11)</f>
        <v>20</v>
      </c>
      <c r="L68" s="536">
        <f>IF('statement of marks'!AU11="","",'statement of marks'!AU11)</f>
        <v>50</v>
      </c>
      <c r="M68" s="536">
        <f>IF('statement of marks'!AV11="","",'statement of marks'!AV11)</f>
        <v>60</v>
      </c>
      <c r="N68" s="538">
        <f>IF('statement of marks'!AW11="","",'statement of marks'!AW11)</f>
        <v>80</v>
      </c>
      <c r="O68" s="537">
        <f>IF('statement of marks'!AX11="","",'statement of marks'!AX11)</f>
        <v>70</v>
      </c>
      <c r="P68" s="537">
        <f>IF('statement of marks'!AY11="","",'statement of marks'!AY11)</f>
        <v>30</v>
      </c>
      <c r="Q68" s="536">
        <f>IF('statement of marks'!AZ11="","",'statement of marks'!AZ11)</f>
        <v>100</v>
      </c>
      <c r="R68" s="536">
        <f>IF('statement of marks'!BA11="","",'statement of marks'!BA11)</f>
        <v>130</v>
      </c>
      <c r="S68" s="538">
        <f>IF('statement of marks'!BB11="","",'statement of marks'!BB11)</f>
        <v>50</v>
      </c>
      <c r="T68" s="538">
        <f>IF('statement of marks'!BC11="","",'statement of marks'!BC11)</f>
        <v>180</v>
      </c>
      <c r="U68" s="541" t="str">
        <f>CONCATENATE('statement of marks'!HB11,'statement of marks'!HK11,'statement of marks'!HL11)</f>
        <v>D</v>
      </c>
      <c r="V68" s="542" t="str">
        <f>IF('result subject-wise'!Z11="","",'result subject-wise'!Z11)</f>
        <v/>
      </c>
      <c r="W68" s="542" t="str">
        <f>IF('result subject-wise'!AB11="","",'result subject-wise'!AB11)</f>
        <v/>
      </c>
      <c r="X68" s="542" t="str">
        <f>IF('result subject-wise'!AC11="","",'result subject-wise'!AC11)</f>
        <v/>
      </c>
      <c r="Y68" s="540" t="str">
        <f>IF(OR(X72=0,X72&lt;V72),"",IF(OR(U68="RE",U68="REP"),SUM(T68,W68),IF(U68="S",W68,T68)))</f>
        <v/>
      </c>
    </row>
    <row r="69" spans="1:25" ht="18" customHeight="1">
      <c r="A69" s="1124"/>
      <c r="B69" s="1143" t="str">
        <f>'statement of marks'!BQ11</f>
        <v>CHEMISTRY</v>
      </c>
      <c r="C69" s="1143"/>
      <c r="D69" s="535">
        <f>IF('statement of marks'!CL11="","",'statement of marks'!CL11)</f>
        <v>20</v>
      </c>
      <c r="E69" s="541">
        <f>IF('statement of marks'!BR11="","",'statement of marks'!BR11)</f>
        <v>10</v>
      </c>
      <c r="F69" s="541">
        <f>IF('statement of marks'!BS11="","",'statement of marks'!BS11)</f>
        <v>10</v>
      </c>
      <c r="G69" s="541">
        <f>IF('statement of marks'!BT11="","",'statement of marks'!BT11)</f>
        <v>9</v>
      </c>
      <c r="H69" s="541">
        <f>IF('statement of marks'!BU11="","",'statement of marks'!BU11)</f>
        <v>29</v>
      </c>
      <c r="I69" s="541">
        <f>IF('statement of marks'!BV11="","",'statement of marks'!BV11)</f>
        <v>1</v>
      </c>
      <c r="J69" s="537">
        <f>IF('statement of marks'!BW11="","",'statement of marks'!BW11)</f>
        <v>50</v>
      </c>
      <c r="K69" s="537">
        <f>IF('statement of marks'!BX11="","",'statement of marks'!BX11)</f>
        <v>20</v>
      </c>
      <c r="L69" s="536">
        <f>IF('statement of marks'!BY11="","",'statement of marks'!BY11)</f>
        <v>70</v>
      </c>
      <c r="M69" s="536">
        <f>IF('statement of marks'!BZ11="","",'statement of marks'!BZ11)</f>
        <v>80</v>
      </c>
      <c r="N69" s="538">
        <f>IF('statement of marks'!CA11="","",'statement of marks'!CA11)</f>
        <v>100</v>
      </c>
      <c r="O69" s="537">
        <f>IF('statement of marks'!CB11="","",'statement of marks'!CB11)</f>
        <v>70</v>
      </c>
      <c r="P69" s="537">
        <f>IF('statement of marks'!CC11="","",'statement of marks'!CC11)</f>
        <v>30</v>
      </c>
      <c r="Q69" s="536">
        <f>IF('statement of marks'!CD11="","",'statement of marks'!CD11)</f>
        <v>100</v>
      </c>
      <c r="R69" s="536">
        <f>IF('statement of marks'!CE11="","",'statement of marks'!CE11)</f>
        <v>150</v>
      </c>
      <c r="S69" s="538">
        <f>IF('statement of marks'!CF11="","",'statement of marks'!CF11)</f>
        <v>50</v>
      </c>
      <c r="T69" s="538">
        <f>IF('statement of marks'!CG11="","",'statement of marks'!CG11)</f>
        <v>200</v>
      </c>
      <c r="U69" s="541" t="str">
        <f>CONCATENATE('statement of marks'!HM11,'statement of marks'!HV11,'statement of marks'!HW11)</f>
        <v>D</v>
      </c>
      <c r="V69" s="542" t="str">
        <f>IF('result subject-wise'!AD11="","",'result subject-wise'!AD11)</f>
        <v/>
      </c>
      <c r="W69" s="542" t="str">
        <f>IF('result subject-wise'!AF11="","",'result subject-wise'!AF11)</f>
        <v/>
      </c>
      <c r="X69" s="542" t="str">
        <f>IF('result subject-wise'!AG11="","",'result subject-wise'!AG11)</f>
        <v/>
      </c>
      <c r="Y69" s="540" t="str">
        <f>IF(OR(X72=0,X72&lt;V72),"",IF(OR(U69="RE",U69="REP"),SUM(T69,W69),IF(U69="S",W69,T69)))</f>
        <v/>
      </c>
    </row>
    <row r="70" spans="1:25" ht="18" customHeight="1">
      <c r="A70" s="1124"/>
      <c r="B70" s="1143" t="str">
        <f>'statement of marks'!CU11</f>
        <v>MATHEMATICS</v>
      </c>
      <c r="C70" s="1143"/>
      <c r="D70" s="535" t="str">
        <f>IF('statement of marks'!DP11="","",'statement of marks'!DP11)</f>
        <v/>
      </c>
      <c r="E70" s="541">
        <f>IF('statement of marks'!CV11="","",'statement of marks'!CV11)</f>
        <v>10</v>
      </c>
      <c r="F70" s="541">
        <f>IF('statement of marks'!CW11="","",'statement of marks'!CW11)</f>
        <v>10</v>
      </c>
      <c r="G70" s="541">
        <f>IF('statement of marks'!CX11="","",'statement of marks'!CX11)</f>
        <v>9</v>
      </c>
      <c r="H70" s="541">
        <f>IF('statement of marks'!CY11="","",'statement of marks'!CY11)</f>
        <v>29</v>
      </c>
      <c r="I70" s="541">
        <f>IF('statement of marks'!CZ11="","",'statement of marks'!CZ11)</f>
        <v>1</v>
      </c>
      <c r="J70" s="537">
        <f>IF('statement of marks'!DA11="","",'statement of marks'!DA11)</f>
        <v>70</v>
      </c>
      <c r="K70" s="537" t="str">
        <f>IF('statement of marks'!DB11="","",'statement of marks'!DB11)</f>
        <v/>
      </c>
      <c r="L70" s="536">
        <f>IF('statement of marks'!DC11="","",'statement of marks'!DC11)</f>
        <v>70</v>
      </c>
      <c r="M70" s="536">
        <f>IF('statement of marks'!DD11="","",'statement of marks'!DD11)</f>
        <v>100</v>
      </c>
      <c r="N70" s="538">
        <f>IF('statement of marks'!DE11="","",'statement of marks'!DE11)</f>
        <v>100</v>
      </c>
      <c r="O70" s="537">
        <f>IF('statement of marks'!DF11="","",'statement of marks'!DF11)</f>
        <v>18</v>
      </c>
      <c r="P70" s="537" t="str">
        <f>IF('statement of marks'!DG11="","",'statement of marks'!DG11)</f>
        <v/>
      </c>
      <c r="Q70" s="536">
        <f>IF('statement of marks'!DH11="","",'statement of marks'!DH11)</f>
        <v>18</v>
      </c>
      <c r="R70" s="536">
        <f>IF('statement of marks'!DI11="","",'statement of marks'!DI11)</f>
        <v>118</v>
      </c>
      <c r="S70" s="538" t="str">
        <f>IF('statement of marks'!DJ11="","",'statement of marks'!DJ11)</f>
        <v/>
      </c>
      <c r="T70" s="538">
        <f>IF('statement of marks'!DK11="","",'statement of marks'!DK11)</f>
        <v>118</v>
      </c>
      <c r="U70" s="541" t="str">
        <f>CONCATENATE('statement of marks'!HX11,'statement of marks'!IG11,'statement of marks'!IH11)</f>
        <v>S</v>
      </c>
      <c r="V70" s="542">
        <f>IF('result subject-wise'!AH11="","",'result subject-wise'!AH11)</f>
        <v>100</v>
      </c>
      <c r="W70" s="542" t="str">
        <f>IF('result subject-wise'!AJ11="","",'result subject-wise'!AJ11)</f>
        <v/>
      </c>
      <c r="X70" s="542" t="str">
        <f>IF('result subject-wise'!AK11="","",'result subject-wise'!AK11)</f>
        <v/>
      </c>
      <c r="Y70" s="540" t="str">
        <f>IF(OR(X72=0,X72&lt;V72),"",IF(OR(U70="RE",U70="REP"),SUM(T70,W70),IF(U70="S",W70,T70)))</f>
        <v/>
      </c>
    </row>
    <row r="71" spans="1:25" ht="18" customHeight="1">
      <c r="A71" s="1124"/>
      <c r="B71" s="1108" t="s">
        <v>291</v>
      </c>
      <c r="C71" s="1108"/>
      <c r="D71" s="543">
        <f>IF(AND(D68="",D69="",D70=""),"",SUM(D68:D70))</f>
        <v>40</v>
      </c>
      <c r="E71" s="544">
        <f>IF(AND(E66="",E67="",E68="",E69="",E70=""),"",SUM(E66:E70))</f>
        <v>50</v>
      </c>
      <c r="F71" s="544">
        <f t="shared" ref="F71:H71" si="12">IF(AND(F66="",F67="",F68="",F69="",F70=""),"",SUM(F66:F70))</f>
        <v>50</v>
      </c>
      <c r="G71" s="544">
        <f t="shared" si="12"/>
        <v>43</v>
      </c>
      <c r="H71" s="544">
        <f t="shared" si="12"/>
        <v>143</v>
      </c>
      <c r="I71" s="544">
        <f>IF(AND(I66="",I67="",I68="",I69="",I70=""),"",SUM(I66:I70))</f>
        <v>7</v>
      </c>
      <c r="J71" s="544">
        <f t="shared" ref="J71:R71" si="13">IF(AND(J66="",J67="",J68="",J69="",J70=""),"",SUM(J66:J70))</f>
        <v>290</v>
      </c>
      <c r="K71" s="544">
        <f t="shared" si="13"/>
        <v>40</v>
      </c>
      <c r="L71" s="544">
        <f t="shared" si="13"/>
        <v>330</v>
      </c>
      <c r="M71" s="544">
        <f t="shared" si="13"/>
        <v>440</v>
      </c>
      <c r="N71" s="544">
        <f t="shared" si="13"/>
        <v>480</v>
      </c>
      <c r="O71" s="544">
        <f t="shared" si="13"/>
        <v>358</v>
      </c>
      <c r="P71" s="544">
        <f t="shared" si="13"/>
        <v>60</v>
      </c>
      <c r="Q71" s="544">
        <f t="shared" si="13"/>
        <v>418</v>
      </c>
      <c r="R71" s="544">
        <f t="shared" si="13"/>
        <v>798</v>
      </c>
      <c r="S71" s="544">
        <f>IF(AND(S66="",S67="",S68="",S69="",S70=""),"",SUM(S66:S70))</f>
        <v>100</v>
      </c>
      <c r="T71" s="544">
        <f t="shared" ref="T71" si="14">IF(AND(T66="",T67="",T68="",T69="",T70=""),"",SUM(T66:T70))</f>
        <v>898</v>
      </c>
      <c r="U71" s="544"/>
      <c r="V71" s="544">
        <f t="shared" ref="V71:W71" si="15">IF(AND(V66="",V67="",V68="",V69="",V70=""),"",SUM(V66:V70))</f>
        <v>100</v>
      </c>
      <c r="W71" s="544" t="str">
        <f t="shared" si="15"/>
        <v/>
      </c>
      <c r="X71" s="545"/>
      <c r="Y71" s="546" t="str">
        <f t="shared" ref="Y71" si="16">IF(AND(Y66="",Y67="",Y68="",Y69="",Y70=""),"",SUM(Y66:Y70))</f>
        <v/>
      </c>
    </row>
    <row r="72" spans="1:25" ht="18" customHeight="1">
      <c r="A72" s="1124"/>
      <c r="B72" s="1142" t="s">
        <v>292</v>
      </c>
      <c r="C72" s="1142"/>
      <c r="D72" s="547" t="s">
        <v>456</v>
      </c>
      <c r="E72" s="548">
        <f>IF(E71="","",(5*E65)-(COUNTIF(E66:E70,"NA")*E65+COUNTIF(E66:E70,"ML")*E65))</f>
        <v>50</v>
      </c>
      <c r="F72" s="548">
        <f>IF(F71="","",(5*F65)-(COUNTIF(F66:F70,"NA")*F65+COUNTIF(F66:F70,"ML")*F65))</f>
        <v>50</v>
      </c>
      <c r="G72" s="548">
        <f>IF(G71="","",(43)-(COUNTIF(G66:G70,"NA")*G65+COUNTIF(G66:G70,"ML")*G65))</f>
        <v>43</v>
      </c>
      <c r="H72" s="548">
        <f>IF(H71="","",(143)-(COUNTIF(H66:H70,"NA")*H65+COUNTIF(H66:H70,"ML")*H65))</f>
        <v>143</v>
      </c>
      <c r="I72" s="549">
        <f>IF(I71="","",7)</f>
        <v>7</v>
      </c>
      <c r="J72" s="538">
        <f>L72-K72</f>
        <v>310</v>
      </c>
      <c r="K72" s="538">
        <f>IF(D71="","",(D71-(IF(K68="ml",D68)+IF(K69="ml",D69)+IF(K70="ml",D70))))</f>
        <v>40</v>
      </c>
      <c r="L72" s="538">
        <f>IF(OR(L71=0,L71=""),L71,(5*L65)-D83)</f>
        <v>350</v>
      </c>
      <c r="M72" s="538">
        <f>IF(M71="","",SUM(H72:J72))</f>
        <v>460</v>
      </c>
      <c r="N72" s="538">
        <f>IF(N71="","",SUM(D71,M72))</f>
        <v>500</v>
      </c>
      <c r="O72" s="538">
        <f>Q72-D77</f>
        <v>440</v>
      </c>
      <c r="P72" s="538">
        <f>IF(D77="","",D77)</f>
        <v>60</v>
      </c>
      <c r="Q72" s="538">
        <f>IF(Q71="","",5*Q65)</f>
        <v>500</v>
      </c>
      <c r="R72" s="538">
        <f>IF(O72="","",SUM(M72,O72))</f>
        <v>900</v>
      </c>
      <c r="S72" s="538">
        <f>IF(D82="","",D82)</f>
        <v>100</v>
      </c>
      <c r="T72" s="538">
        <f>IF(T71="","",SUM(R72,S72))</f>
        <v>1000</v>
      </c>
      <c r="U72" s="550"/>
      <c r="V72" s="551">
        <f>COUNTIF(U66:U76,"S")</f>
        <v>1</v>
      </c>
      <c r="W72" s="551">
        <f>COUNTIF(U66:U76,"RE")+COUNTIF(U66:U76,"REP")</f>
        <v>0</v>
      </c>
      <c r="X72" s="551">
        <f>COUNTIF(X66:X71,"P")+COUNTIF(X75:X76,"P")</f>
        <v>0</v>
      </c>
      <c r="Y72" s="552" t="str">
        <f>IF(OR(X72=0,X72&lt;(V72+W72)),"",(T72-(V72*Y65)+V71))</f>
        <v/>
      </c>
    </row>
    <row r="73" spans="1:25" ht="18" customHeight="1">
      <c r="A73" s="1124"/>
      <c r="B73" s="895" t="s">
        <v>151</v>
      </c>
      <c r="C73" s="895"/>
      <c r="D73" s="553">
        <f>IF('statement of marks'!BG11="","",'statement of marks'!BG11)</f>
        <v>30</v>
      </c>
      <c r="E73" s="568">
        <f t="shared" ref="E73:H73" si="17">IF(E72="","",E71/E72*100)</f>
        <v>100</v>
      </c>
      <c r="F73" s="568">
        <f t="shared" si="17"/>
        <v>100</v>
      </c>
      <c r="G73" s="568">
        <f t="shared" si="17"/>
        <v>100</v>
      </c>
      <c r="H73" s="568">
        <f t="shared" si="17"/>
        <v>100</v>
      </c>
      <c r="I73" s="568">
        <f>IF(I72="","",I71/I72*100)</f>
        <v>100</v>
      </c>
      <c r="J73" s="568">
        <f t="shared" ref="J73:R73" si="18">IF(J72="","",J71/J72*100)</f>
        <v>93.548387096774192</v>
      </c>
      <c r="K73" s="568">
        <f t="shared" si="18"/>
        <v>100</v>
      </c>
      <c r="L73" s="568">
        <f t="shared" si="18"/>
        <v>94.285714285714278</v>
      </c>
      <c r="M73" s="568">
        <f t="shared" si="18"/>
        <v>95.652173913043484</v>
      </c>
      <c r="N73" s="569">
        <f t="shared" si="18"/>
        <v>96</v>
      </c>
      <c r="O73" s="568">
        <f t="shared" si="18"/>
        <v>81.36363636363636</v>
      </c>
      <c r="P73" s="568">
        <f t="shared" si="18"/>
        <v>100</v>
      </c>
      <c r="Q73" s="568">
        <f t="shared" si="18"/>
        <v>83.6</v>
      </c>
      <c r="R73" s="568">
        <f t="shared" si="18"/>
        <v>88.666666666666671</v>
      </c>
      <c r="S73" s="569">
        <f>IF(S72="","",S71/S72*100)</f>
        <v>100</v>
      </c>
      <c r="T73" s="569">
        <f t="shared" ref="T73" si="19">IF(T72="","",T71/T72*100)</f>
        <v>89.8</v>
      </c>
      <c r="U73" s="539"/>
      <c r="V73" s="539"/>
      <c r="W73" s="539"/>
      <c r="X73" s="539"/>
      <c r="Y73" s="554" t="str">
        <f>IF(Y72="","",Y71/Y72*100)</f>
        <v/>
      </c>
    </row>
    <row r="74" spans="1:25" ht="18" customHeight="1">
      <c r="A74" s="1124"/>
      <c r="B74" s="895" t="str">
        <f>'statement of marks'!DZ11</f>
        <v>BIOLOGY</v>
      </c>
      <c r="C74" s="895"/>
      <c r="D74" s="548"/>
      <c r="E74" s="541">
        <f>IF('statement of marks'!EA11="","",'statement of marks'!EA11)</f>
        <v>10</v>
      </c>
      <c r="F74" s="541">
        <f>IF('statement of marks'!EB11="","",'statement of marks'!EB11)</f>
        <v>10</v>
      </c>
      <c r="G74" s="541">
        <f>IF('statement of marks'!EC11="","",'statement of marks'!EC11)</f>
        <v>10</v>
      </c>
      <c r="H74" s="541">
        <f>IF('statement of marks'!ED11="","",'statement of marks'!ED11)</f>
        <v>30</v>
      </c>
      <c r="I74" s="541" t="str">
        <f>IF('statement of marks'!EE11="","",'statement of marks'!EE11)</f>
        <v/>
      </c>
      <c r="J74" s="537">
        <f>IF('statement of marks'!EF11="","",'statement of marks'!EF11)</f>
        <v>50</v>
      </c>
      <c r="K74" s="537">
        <f>IF('statement of marks'!EG11="","",'statement of marks'!EG11)</f>
        <v>20</v>
      </c>
      <c r="L74" s="536">
        <f>IF('statement of marks'!EH11="","",'statement of marks'!EH11)</f>
        <v>70</v>
      </c>
      <c r="M74" s="536">
        <f>IF('statement of marks'!EI11="","",'statement of marks'!EI11)</f>
        <v>80</v>
      </c>
      <c r="N74" s="538">
        <f>IF('statement of marks'!EJ11="","",'statement of marks'!EJ11)</f>
        <v>100</v>
      </c>
      <c r="O74" s="537">
        <f>IF('statement of marks'!EK11="","",'statement of marks'!EK11)</f>
        <v>70</v>
      </c>
      <c r="P74" s="537">
        <f>IF('statement of marks'!EL11="","",'statement of marks'!EL11)</f>
        <v>30</v>
      </c>
      <c r="Q74" s="536">
        <f>IF('statement of marks'!EM11="","",'statement of marks'!EM11)</f>
        <v>100</v>
      </c>
      <c r="R74" s="536">
        <f>IF('statement of marks'!EN11="","",'statement of marks'!EN11)</f>
        <v>150</v>
      </c>
      <c r="S74" s="538">
        <f>IF('statement of marks'!EO11="","",'statement of marks'!EO11)</f>
        <v>50</v>
      </c>
      <c r="T74" s="538">
        <f>IF('statement of marks'!EP11="","",'statement of marks'!EP11)</f>
        <v>200</v>
      </c>
      <c r="U74" s="538" t="str">
        <f>IF('statement of marks'!FB11="","",'statement of marks'!FB11)</f>
        <v>I</v>
      </c>
      <c r="V74" s="542"/>
      <c r="W74" s="542"/>
      <c r="X74" s="542"/>
      <c r="Y74" s="540"/>
    </row>
    <row r="75" spans="1:25" ht="18" customHeight="1">
      <c r="A75" s="1124"/>
      <c r="B75" s="1089" t="str">
        <f>'statement of marks'!$FC$3</f>
        <v>Azadi ke Baad ka Swarnim Bharat</v>
      </c>
      <c r="C75" s="1089"/>
      <c r="D75" s="553">
        <f>IF('statement of marks'!CK11="","",'statement of marks'!CK11)</f>
        <v>30</v>
      </c>
      <c r="E75" s="541">
        <f>IF('statement of marks'!FC11="","",'statement of marks'!FC11)</f>
        <v>10</v>
      </c>
      <c r="F75" s="541">
        <f>IF('statement of marks'!FD11="","",'statement of marks'!FD11)</f>
        <v>10</v>
      </c>
      <c r="G75" s="541">
        <f>IF('statement of marks'!FE11="","",'statement of marks'!FE11)</f>
        <v>10</v>
      </c>
      <c r="H75" s="541">
        <f>IF('statement of marks'!FF11="","",'statement of marks'!FF11)</f>
        <v>30</v>
      </c>
      <c r="I75" s="555"/>
      <c r="J75" s="541">
        <f>IF('statement of marks'!FG11="","",'statement of marks'!FG11)</f>
        <v>70</v>
      </c>
      <c r="K75" s="556"/>
      <c r="L75" s="536">
        <f>IF('statement of marks'!FG11="","",'statement of marks'!FG11)</f>
        <v>70</v>
      </c>
      <c r="M75" s="536">
        <f>IF('statement of marks'!FH11="","",'statement of marks'!FH11)</f>
        <v>100</v>
      </c>
      <c r="N75" s="536">
        <f>IF('statement of marks'!FH11="","",'statement of marks'!FH11)</f>
        <v>100</v>
      </c>
      <c r="O75" s="536">
        <f>IF('statement of marks'!FI11="","",'statement of marks'!FI11)</f>
        <v>100</v>
      </c>
      <c r="P75" s="557"/>
      <c r="Q75" s="536">
        <f>IF('statement of marks'!FI11="","",'statement of marks'!FI11)</f>
        <v>100</v>
      </c>
      <c r="R75" s="536">
        <f>IF('statement of marks'!FJ11="","",'statement of marks'!FJ11)</f>
        <v>200</v>
      </c>
      <c r="S75" s="557"/>
      <c r="T75" s="538">
        <f>IF('statement of marks'!FJ11="","",'statement of marks'!FJ11)</f>
        <v>200</v>
      </c>
      <c r="U75" s="541" t="str">
        <f>IF('statement of marks'!II11="","",'statement of marks'!II11)</f>
        <v>A</v>
      </c>
      <c r="V75" s="542" t="str">
        <f>IF(OR(U75="S",U75="RE"),'result subject-wise'!AL$6,"")</f>
        <v/>
      </c>
      <c r="W75" s="558" t="str">
        <f>IF('result subject-wise'!AL11="","",'result subject-wise'!AL11)</f>
        <v/>
      </c>
      <c r="X75" s="558" t="str">
        <f>IF('result subject-wise'!AM11="","",'result subject-wise'!AM11)</f>
        <v/>
      </c>
      <c r="Y75" s="1093"/>
    </row>
    <row r="76" spans="1:25" ht="18" customHeight="1">
      <c r="A76" s="1124"/>
      <c r="B76" s="895" t="str">
        <f>'statement of marks'!$FP$3</f>
        <v>JEEVAN KAUShAL</v>
      </c>
      <c r="C76" s="895"/>
      <c r="D76" s="535" t="str">
        <f>IF('statement of marks'!DO11="","",'statement of marks'!DO11)</f>
        <v/>
      </c>
      <c r="E76" s="1109" t="s">
        <v>278</v>
      </c>
      <c r="F76" s="1109"/>
      <c r="G76" s="536">
        <f>'statement of marks'!$FP$6</f>
        <v>30</v>
      </c>
      <c r="H76" s="536"/>
      <c r="I76" s="559"/>
      <c r="J76" s="537">
        <f>IF('statement of marks'!FP11="","",'statement of marks'!FP11)</f>
        <v>30</v>
      </c>
      <c r="K76" s="1109" t="s">
        <v>279</v>
      </c>
      <c r="L76" s="1109"/>
      <c r="M76" s="536">
        <f>'statement of marks'!$FQ$6</f>
        <v>30</v>
      </c>
      <c r="N76" s="538">
        <f>IF('statement of marks'!FQ11="","",'statement of marks'!FQ11)</f>
        <v>30</v>
      </c>
      <c r="O76" s="1109" t="s">
        <v>108</v>
      </c>
      <c r="P76" s="1109"/>
      <c r="Q76" s="536">
        <f>'statement of marks'!$FR$6</f>
        <v>40</v>
      </c>
      <c r="R76" s="541">
        <f>IF('statement of marks'!FR11="","",'statement of marks'!FR11)</f>
        <v>40</v>
      </c>
      <c r="S76" s="541"/>
      <c r="T76" s="538">
        <f>IF('statement of marks'!FS11="","",'statement of marks'!FS11)</f>
        <v>100</v>
      </c>
      <c r="U76" s="541" t="str">
        <f>IF('statement of marks'!IJ11="","",'statement of marks'!IJ11)</f>
        <v>A</v>
      </c>
      <c r="V76" s="542" t="str">
        <f>IF(OR(U76="S",U76="RE"),'result subject-wise'!AN$6,"")</f>
        <v/>
      </c>
      <c r="W76" s="558" t="str">
        <f>IF('result subject-wise'!AN11="","",'result subject-wise'!AN11)</f>
        <v/>
      </c>
      <c r="X76" s="558" t="str">
        <f>IF('result subject-wise'!AO11="","",'result subject-wise'!AO11)</f>
        <v/>
      </c>
      <c r="Y76" s="1093"/>
    </row>
    <row r="77" spans="1:25" ht="18" customHeight="1">
      <c r="A77" s="1124"/>
      <c r="B77" s="1110" t="s">
        <v>195</v>
      </c>
      <c r="C77" s="1110"/>
      <c r="D77" s="560">
        <f>IF(AND(D73="",D75="",D76=""),"",SUM(D73:D76))</f>
        <v>60</v>
      </c>
      <c r="E77" s="1111" t="str">
        <f>IF('statement of marks'!IP11="","",'statement of marks'!IP11)</f>
        <v>SUPPL.</v>
      </c>
      <c r="F77" s="1111"/>
      <c r="G77" s="1111"/>
      <c r="H77" s="1111"/>
      <c r="I77" s="1111"/>
      <c r="J77" s="1111"/>
      <c r="K77" s="1111"/>
      <c r="L77" s="1111"/>
      <c r="M77" s="533" t="s">
        <v>309</v>
      </c>
      <c r="N77" s="541" t="str">
        <f>IF('statement of marks'!IS11="","",'statement of marks'!IS11)</f>
        <v/>
      </c>
      <c r="O77" s="1091" t="s">
        <v>281</v>
      </c>
      <c r="P77" s="1091"/>
      <c r="Q77" s="1091"/>
      <c r="R77" s="541" t="str">
        <f>IF('statement of marks'!IU11="","",'statement of marks'!IU11)</f>
        <v/>
      </c>
      <c r="S77" s="1112" t="s">
        <v>295</v>
      </c>
      <c r="T77" s="1112"/>
      <c r="U77" s="1112"/>
      <c r="V77" s="1112"/>
      <c r="W77" s="1112"/>
      <c r="X77" s="1112"/>
      <c r="Y77" s="1113"/>
    </row>
    <row r="78" spans="1:25" ht="18" customHeight="1">
      <c r="A78" s="1124"/>
      <c r="B78" s="1110" t="s">
        <v>300</v>
      </c>
      <c r="C78" s="1110"/>
      <c r="D78" s="534" t="s">
        <v>201</v>
      </c>
      <c r="E78" s="1085" t="s">
        <v>122</v>
      </c>
      <c r="F78" s="1085"/>
      <c r="G78" s="1091" t="s">
        <v>124</v>
      </c>
      <c r="H78" s="1091"/>
      <c r="I78" s="1091"/>
      <c r="J78" s="1091"/>
      <c r="K78" s="1091" t="s">
        <v>126</v>
      </c>
      <c r="L78" s="1091"/>
      <c r="M78" s="1091" t="s">
        <v>128</v>
      </c>
      <c r="N78" s="1091"/>
      <c r="O78" s="924" t="s">
        <v>303</v>
      </c>
      <c r="P78" s="924"/>
      <c r="Q78" s="924"/>
      <c r="R78" s="561"/>
      <c r="S78" s="1114" t="s">
        <v>195</v>
      </c>
      <c r="T78" s="1114"/>
      <c r="U78" s="1115" t="str">
        <f>IF('result subject-wise'!AR11="","",'result subject-wise'!AR11)</f>
        <v/>
      </c>
      <c r="V78" s="1115"/>
      <c r="W78" s="1086" t="s">
        <v>459</v>
      </c>
      <c r="X78" s="1086"/>
      <c r="Y78" s="562" t="str">
        <f>IF('result subject-wise'!AS11="","",'result subject-wise'!AS11)</f>
        <v/>
      </c>
    </row>
    <row r="79" spans="1:25" ht="18" customHeight="1">
      <c r="A79" s="1124"/>
      <c r="B79" s="1116" t="s">
        <v>302</v>
      </c>
      <c r="C79" s="1116"/>
      <c r="D79" s="536">
        <f>IF('statement of marks'!CN11="","",'statement of marks'!CN11)</f>
        <v>50</v>
      </c>
      <c r="E79" s="1117">
        <f>IF('statement of marks'!GK11="","",'statement of marks'!GK11)</f>
        <v>130</v>
      </c>
      <c r="F79" s="1117"/>
      <c r="G79" s="1117">
        <f>IF('statement of marks'!GM11="","",'statement of marks'!GM11)</f>
        <v>206</v>
      </c>
      <c r="H79" s="1117"/>
      <c r="I79" s="1117"/>
      <c r="J79" s="1117"/>
      <c r="K79" s="1117">
        <f>IF('statement of marks'!GO11="","",'statement of marks'!GO11)</f>
        <v>264</v>
      </c>
      <c r="L79" s="1117"/>
      <c r="M79" s="1117">
        <f>IF('statement of marks'!GQ11="","",'statement of marks'!GQ11)</f>
        <v>316</v>
      </c>
      <c r="N79" s="1117"/>
      <c r="O79" s="1117">
        <f>IF('statement of marks'!GS11="","",'statement of marks'!GS11)</f>
        <v>362</v>
      </c>
      <c r="P79" s="1117"/>
      <c r="Q79" s="1117"/>
      <c r="R79" s="563"/>
      <c r="S79" s="1086" t="s">
        <v>460</v>
      </c>
      <c r="T79" s="1086"/>
      <c r="U79" s="1086"/>
      <c r="V79" s="1086"/>
      <c r="W79" s="1115" t="str">
        <f>IF('result subject-wise'!AT11="","",'result subject-wise'!AT11)</f>
        <v/>
      </c>
      <c r="X79" s="1115"/>
      <c r="Y79" s="1118"/>
    </row>
    <row r="80" spans="1:25" ht="18" customHeight="1">
      <c r="A80" s="1124"/>
      <c r="B80" s="1084" t="s">
        <v>301</v>
      </c>
      <c r="C80" s="1084"/>
      <c r="D80" s="536">
        <f>IF('statement of marks'!BJ11="","",'statement of marks'!BJ11)</f>
        <v>50</v>
      </c>
      <c r="E80" s="1085" t="str">
        <f>IF('statement of marks'!GL11="","",'statement of marks'!GL11)</f>
        <v/>
      </c>
      <c r="F80" s="1085"/>
      <c r="G80" s="1085" t="str">
        <f>IF('statement of marks'!GN11="","",'statement of marks'!GN11)</f>
        <v/>
      </c>
      <c r="H80" s="1085"/>
      <c r="I80" s="1085"/>
      <c r="J80" s="1085"/>
      <c r="K80" s="1085" t="str">
        <f>IF('statement of marks'!GP11="","",'statement of marks'!GP11)</f>
        <v/>
      </c>
      <c r="L80" s="1085"/>
      <c r="M80" s="1085" t="str">
        <f>IF('statement of marks'!GR11="","",'statement of marks'!GR11)</f>
        <v/>
      </c>
      <c r="N80" s="1085"/>
      <c r="O80" s="1085">
        <f>IF('statement of marks'!GT11="","",'statement of marks'!GT11)</f>
        <v>0</v>
      </c>
      <c r="P80" s="1085"/>
      <c r="Q80" s="1085"/>
      <c r="R80" s="564"/>
      <c r="S80" s="1086" t="s">
        <v>296</v>
      </c>
      <c r="T80" s="1086"/>
      <c r="U80" s="1086"/>
      <c r="V80" s="1086"/>
      <c r="W80" s="1087" t="str">
        <f>IF(U78="","",'result subject-wise'!$G$118)</f>
        <v/>
      </c>
      <c r="X80" s="1087"/>
      <c r="Y80" s="1088"/>
    </row>
    <row r="81" spans="1:25" ht="18" customHeight="1">
      <c r="A81" s="1124"/>
      <c r="B81" s="1089" t="s">
        <v>307</v>
      </c>
      <c r="C81" s="1089"/>
      <c r="D81" s="535" t="str">
        <f>IF('statement of marks'!DR11="","",'statement of marks'!DR11)</f>
        <v/>
      </c>
      <c r="E81" s="1090"/>
      <c r="F81" s="1090"/>
      <c r="G81" s="1090"/>
      <c r="H81" s="1090"/>
      <c r="I81" s="1090"/>
      <c r="J81" s="1090"/>
      <c r="K81" s="1090"/>
      <c r="L81" s="1090"/>
      <c r="M81" s="1090"/>
      <c r="N81" s="1090"/>
      <c r="O81" s="1091"/>
      <c r="P81" s="1091"/>
      <c r="Q81" s="1091"/>
      <c r="R81" s="1091"/>
      <c r="S81" s="1091"/>
      <c r="T81" s="1091"/>
      <c r="U81" s="1092"/>
      <c r="V81" s="1092"/>
      <c r="W81" s="1092"/>
      <c r="X81" s="1092"/>
      <c r="Y81" s="1093"/>
    </row>
    <row r="82" spans="1:25" ht="18" customHeight="1">
      <c r="A82" s="1124"/>
      <c r="B82" s="895" t="s">
        <v>297</v>
      </c>
      <c r="C82" s="895"/>
      <c r="D82" s="544">
        <f>IF(AND(D79="",D80="",D81=""),"",SUM(D79:D81))</f>
        <v>100</v>
      </c>
      <c r="E82" s="1090"/>
      <c r="F82" s="1090"/>
      <c r="G82" s="1090"/>
      <c r="H82" s="1090"/>
      <c r="I82" s="1090"/>
      <c r="J82" s="1090"/>
      <c r="K82" s="1090"/>
      <c r="L82" s="1090"/>
      <c r="M82" s="1090"/>
      <c r="N82" s="1090"/>
      <c r="O82" s="1091"/>
      <c r="P82" s="1091"/>
      <c r="Q82" s="1091"/>
      <c r="R82" s="1091"/>
      <c r="S82" s="1091"/>
      <c r="T82" s="1091"/>
      <c r="U82" s="1092"/>
      <c r="V82" s="1092"/>
      <c r="W82" s="1092"/>
      <c r="X82" s="1092"/>
      <c r="Y82" s="1093"/>
    </row>
    <row r="83" spans="1:25" ht="18" customHeight="1">
      <c r="A83" s="1124"/>
      <c r="B83" s="1089" t="s">
        <v>790</v>
      </c>
      <c r="C83" s="1089"/>
      <c r="D83" s="565">
        <f>IF(J66="ML",L65)+IF(J67="ML",L65)+IF(J68="ML",L65-D68)+IF(J69="ML",L65-D69)+IF(J70="ML",L65-D70)+IF(K68="ml",D68)+IF(K69="ml",D69)+IF(K70="ml",D70)</f>
        <v>0</v>
      </c>
      <c r="E83" s="1090"/>
      <c r="F83" s="1090"/>
      <c r="G83" s="1090"/>
      <c r="H83" s="1090"/>
      <c r="I83" s="1090"/>
      <c r="J83" s="1090"/>
      <c r="K83" s="1090"/>
      <c r="L83" s="1090"/>
      <c r="M83" s="1090"/>
      <c r="N83" s="1090"/>
      <c r="O83" s="1091" t="s">
        <v>112</v>
      </c>
      <c r="P83" s="1091"/>
      <c r="Q83" s="1091"/>
      <c r="R83" s="1091"/>
      <c r="S83" s="1091"/>
      <c r="T83" s="1091"/>
      <c r="U83" s="1094" t="s">
        <v>798</v>
      </c>
      <c r="V83" s="1094"/>
      <c r="W83" s="1094"/>
      <c r="X83" s="1094"/>
      <c r="Y83" s="1095"/>
    </row>
    <row r="84" spans="1:25" ht="18" customHeight="1" thickBot="1">
      <c r="A84" s="1125"/>
      <c r="B84" s="1098" t="s">
        <v>308</v>
      </c>
      <c r="C84" s="1098"/>
      <c r="D84" s="566"/>
      <c r="E84" s="1099"/>
      <c r="F84" s="1099"/>
      <c r="G84" s="1099"/>
      <c r="H84" s="1099"/>
      <c r="I84" s="1099"/>
      <c r="J84" s="1099"/>
      <c r="K84" s="1099"/>
      <c r="L84" s="1099"/>
      <c r="M84" s="1099"/>
      <c r="N84" s="1099"/>
      <c r="O84" s="1100">
        <f>'statement of marks'!$IV$110</f>
        <v>45794</v>
      </c>
      <c r="P84" s="1100"/>
      <c r="Q84" s="1100"/>
      <c r="R84" s="1100"/>
      <c r="S84" s="1100"/>
      <c r="T84" s="1100"/>
      <c r="U84" s="1096"/>
      <c r="V84" s="1096"/>
      <c r="W84" s="1096"/>
      <c r="X84" s="1096"/>
      <c r="Y84" s="1097"/>
    </row>
    <row r="85" spans="1:25" ht="18" customHeight="1">
      <c r="A85" s="1119" t="s">
        <v>282</v>
      </c>
      <c r="B85" s="1120"/>
      <c r="C85" s="1120"/>
      <c r="D85" s="1120"/>
      <c r="E85" s="1120"/>
      <c r="F85" s="1120"/>
      <c r="G85" s="1120"/>
      <c r="H85" s="1120"/>
      <c r="I85" s="1120"/>
      <c r="J85" s="1120"/>
      <c r="K85" s="1120"/>
      <c r="L85" s="1120"/>
      <c r="M85" s="1120"/>
      <c r="N85" s="1120"/>
      <c r="O85" s="1120"/>
      <c r="P85" s="1120"/>
      <c r="Q85" s="1120"/>
      <c r="R85" s="1120"/>
      <c r="S85" s="1120"/>
      <c r="T85" s="1120"/>
      <c r="U85" s="1120"/>
      <c r="V85" s="1120"/>
      <c r="W85" s="1120"/>
      <c r="X85" s="1120"/>
      <c r="Y85" s="1121"/>
    </row>
    <row r="86" spans="1:25" ht="18" customHeight="1">
      <c r="A86" s="1122" t="str">
        <f>'statement of marks'!$A$1</f>
        <v>Govt. Hr. Sec. School,</v>
      </c>
      <c r="B86" s="1091"/>
      <c r="C86" s="1091"/>
      <c r="D86" s="1091"/>
      <c r="E86" s="1091"/>
      <c r="F86" s="1091"/>
      <c r="G86" s="1091"/>
      <c r="H86" s="1091"/>
      <c r="I86" s="1091"/>
      <c r="J86" s="1091"/>
      <c r="K86" s="1091"/>
      <c r="L86" s="1091"/>
      <c r="M86" s="1091"/>
      <c r="N86" s="1091"/>
      <c r="O86" s="1091"/>
      <c r="P86" s="1091"/>
      <c r="Q86" s="1091"/>
      <c r="R86" s="1091"/>
      <c r="S86" s="1091"/>
      <c r="T86" s="1091"/>
      <c r="U86" s="1091"/>
      <c r="V86" s="1091"/>
      <c r="W86" s="1091"/>
      <c r="X86" s="1091"/>
      <c r="Y86" s="1123"/>
    </row>
    <row r="87" spans="1:25" ht="18" customHeight="1">
      <c r="A87" s="1124"/>
      <c r="B87" s="1048" t="s">
        <v>100</v>
      </c>
      <c r="C87" s="1048"/>
      <c r="D87" s="1112" t="s">
        <v>485</v>
      </c>
      <c r="E87" s="1048" t="str">
        <f>'statement of marks'!$F$3</f>
        <v>2024-25</v>
      </c>
      <c r="F87" s="1048"/>
      <c r="G87" s="1126" t="str">
        <f>IF(U106="","MAIN EXAMINATION",IF(E105="Suppl.","SUPPLEMENTARY EXAMINATION",IF(E105="Re-exam.","RE-EXAMINATION",)))</f>
        <v>MAIN EXAMINATION</v>
      </c>
      <c r="H87" s="1127"/>
      <c r="I87" s="1127"/>
      <c r="J87" s="1127"/>
      <c r="K87" s="1127"/>
      <c r="L87" s="1127"/>
      <c r="M87" s="1127"/>
      <c r="N87" s="1127"/>
      <c r="O87" s="1127"/>
      <c r="P87" s="1127"/>
      <c r="Q87" s="1127"/>
      <c r="R87" s="1127"/>
      <c r="S87" s="1128"/>
      <c r="T87" s="1129" t="s">
        <v>305</v>
      </c>
      <c r="U87" s="1130"/>
      <c r="V87" s="1131"/>
      <c r="W87" s="1048" t="str">
        <f>'statement of marks'!$A$3</f>
        <v>11 'A'</v>
      </c>
      <c r="X87" s="1048"/>
      <c r="Y87" s="1135"/>
    </row>
    <row r="88" spans="1:25" ht="18" customHeight="1">
      <c r="A88" s="1124"/>
      <c r="B88" s="895" t="s">
        <v>36</v>
      </c>
      <c r="C88" s="895"/>
      <c r="D88" s="1112"/>
      <c r="E88" s="1132" t="str">
        <f>IF('statement of marks'!G12="","",'statement of marks'!G12)</f>
        <v>A 004</v>
      </c>
      <c r="F88" s="1133"/>
      <c r="G88" s="1133"/>
      <c r="H88" s="1133"/>
      <c r="I88" s="1133"/>
      <c r="J88" s="1133"/>
      <c r="K88" s="1133"/>
      <c r="L88" s="1133"/>
      <c r="M88" s="1133"/>
      <c r="N88" s="1133"/>
      <c r="O88" s="1133"/>
      <c r="P88" s="1133"/>
      <c r="Q88" s="1133"/>
      <c r="R88" s="1133"/>
      <c r="S88" s="1134"/>
      <c r="T88" s="1129" t="s">
        <v>304</v>
      </c>
      <c r="U88" s="1130"/>
      <c r="V88" s="1131"/>
      <c r="W88" s="1048">
        <f>IF('statement of marks'!E12="","",'statement of marks'!E12)</f>
        <v>11104</v>
      </c>
      <c r="X88" s="1048"/>
      <c r="Y88" s="1135"/>
    </row>
    <row r="89" spans="1:25" ht="18" customHeight="1">
      <c r="A89" s="1124"/>
      <c r="B89" s="895" t="s">
        <v>37</v>
      </c>
      <c r="C89" s="895"/>
      <c r="D89" s="1112"/>
      <c r="E89" s="1132" t="str">
        <f>IF('statement of marks'!H12="","",'statement of marks'!H12)</f>
        <v>B 004</v>
      </c>
      <c r="F89" s="1133"/>
      <c r="G89" s="1133"/>
      <c r="H89" s="1133"/>
      <c r="I89" s="1133"/>
      <c r="J89" s="1133"/>
      <c r="K89" s="1133"/>
      <c r="L89" s="1133"/>
      <c r="M89" s="1133"/>
      <c r="N89" s="1133"/>
      <c r="O89" s="1133"/>
      <c r="P89" s="1133"/>
      <c r="Q89" s="1133"/>
      <c r="R89" s="1133"/>
      <c r="S89" s="1134"/>
      <c r="T89" s="1129" t="s">
        <v>35</v>
      </c>
      <c r="U89" s="1130"/>
      <c r="V89" s="1131"/>
      <c r="W89" s="1048" t="str">
        <f>IF('statement of marks'!D12="","",'statement of marks'!D12)</f>
        <v/>
      </c>
      <c r="X89" s="1048"/>
      <c r="Y89" s="1135"/>
    </row>
    <row r="90" spans="1:25" ht="18" customHeight="1">
      <c r="A90" s="1124"/>
      <c r="B90" s="895" t="s">
        <v>38</v>
      </c>
      <c r="C90" s="895"/>
      <c r="D90" s="1112"/>
      <c r="E90" s="1132" t="str">
        <f>IF('statement of marks'!I12="","",'statement of marks'!I12)</f>
        <v>C 004</v>
      </c>
      <c r="F90" s="1133"/>
      <c r="G90" s="1133"/>
      <c r="H90" s="1133"/>
      <c r="I90" s="1133"/>
      <c r="J90" s="1133"/>
      <c r="K90" s="1133"/>
      <c r="L90" s="1133"/>
      <c r="M90" s="1133"/>
      <c r="N90" s="1133"/>
      <c r="O90" s="1133"/>
      <c r="P90" s="1133"/>
      <c r="Q90" s="1133"/>
      <c r="R90" s="1133"/>
      <c r="S90" s="1134"/>
      <c r="T90" s="1129" t="s">
        <v>280</v>
      </c>
      <c r="U90" s="1130"/>
      <c r="V90" s="1131"/>
      <c r="W90" s="1136" t="str">
        <f>IF('statement of marks'!F12="","",'statement of marks'!F12)</f>
        <v/>
      </c>
      <c r="X90" s="1136"/>
      <c r="Y90" s="1137"/>
    </row>
    <row r="91" spans="1:25" ht="18" customHeight="1">
      <c r="A91" s="1124"/>
      <c r="B91" s="1138" t="s">
        <v>218</v>
      </c>
      <c r="C91" s="1109" t="s">
        <v>293</v>
      </c>
      <c r="D91" s="1109" t="s">
        <v>457</v>
      </c>
      <c r="E91" s="1103" t="s">
        <v>109</v>
      </c>
      <c r="F91" s="1103" t="s">
        <v>110</v>
      </c>
      <c r="G91" s="1103" t="s">
        <v>111</v>
      </c>
      <c r="H91" s="1103" t="s">
        <v>797</v>
      </c>
      <c r="I91" s="1139" t="str">
        <f>IF('statement of marks'!N$4="","",'statement of marks'!N$4)</f>
        <v>VRIKSHAROPAN</v>
      </c>
      <c r="J91" s="1140" t="s">
        <v>276</v>
      </c>
      <c r="K91" s="1140" t="s">
        <v>277</v>
      </c>
      <c r="L91" s="1103" t="s">
        <v>284</v>
      </c>
      <c r="M91" s="1103" t="s">
        <v>294</v>
      </c>
      <c r="N91" s="1102" t="s">
        <v>458</v>
      </c>
      <c r="O91" s="1141" t="s">
        <v>287</v>
      </c>
      <c r="P91" s="1141" t="s">
        <v>288</v>
      </c>
      <c r="Q91" s="1101" t="s">
        <v>289</v>
      </c>
      <c r="R91" s="1101" t="s">
        <v>285</v>
      </c>
      <c r="S91" s="1101" t="s">
        <v>286</v>
      </c>
      <c r="T91" s="1102" t="s">
        <v>306</v>
      </c>
      <c r="U91" s="1103" t="s">
        <v>311</v>
      </c>
      <c r="V91" s="1104" t="s">
        <v>310</v>
      </c>
      <c r="W91" s="1104" t="s">
        <v>799</v>
      </c>
      <c r="X91" s="1103" t="s">
        <v>283</v>
      </c>
      <c r="Y91" s="1105" t="s">
        <v>290</v>
      </c>
    </row>
    <row r="92" spans="1:25" ht="18" customHeight="1">
      <c r="A92" s="1124"/>
      <c r="B92" s="1138"/>
      <c r="C92" s="1109"/>
      <c r="D92" s="1109"/>
      <c r="E92" s="1103"/>
      <c r="F92" s="1103"/>
      <c r="G92" s="1103"/>
      <c r="H92" s="1103"/>
      <c r="I92" s="1139"/>
      <c r="J92" s="1140"/>
      <c r="K92" s="1140"/>
      <c r="L92" s="1103"/>
      <c r="M92" s="1103"/>
      <c r="N92" s="1102"/>
      <c r="O92" s="1141"/>
      <c r="P92" s="1141"/>
      <c r="Q92" s="1101"/>
      <c r="R92" s="1101"/>
      <c r="S92" s="1101"/>
      <c r="T92" s="1102"/>
      <c r="U92" s="1103"/>
      <c r="V92" s="1104"/>
      <c r="W92" s="1104"/>
      <c r="X92" s="1103"/>
      <c r="Y92" s="1105"/>
    </row>
    <row r="93" spans="1:25" ht="18" customHeight="1">
      <c r="A93" s="1124"/>
      <c r="B93" s="1144" t="s">
        <v>113</v>
      </c>
      <c r="C93" s="1144"/>
      <c r="D93" s="535"/>
      <c r="E93" s="534">
        <f>IF('statement of marks'!J$6="","",'statement of marks'!J$6)</f>
        <v>10</v>
      </c>
      <c r="F93" s="534">
        <f>IF('statement of marks'!K$6="","",'statement of marks'!K$6)</f>
        <v>10</v>
      </c>
      <c r="G93" s="534">
        <f>IF('statement of marks'!L$6="","",'statement of marks'!L$6)</f>
        <v>8</v>
      </c>
      <c r="H93" s="534">
        <f>IF('statement of marks'!M$6="","",'statement of marks'!M$6)</f>
        <v>28</v>
      </c>
      <c r="I93" s="536">
        <f>IF('statement of marks'!N$6="","",'statement of marks'!N$6)</f>
        <v>2</v>
      </c>
      <c r="J93" s="298" t="s">
        <v>89</v>
      </c>
      <c r="K93" s="1106"/>
      <c r="L93" s="534">
        <f>IF('statement of marks'!O$6="","",'statement of marks'!O$6)</f>
        <v>70</v>
      </c>
      <c r="M93" s="298" t="s">
        <v>87</v>
      </c>
      <c r="N93" s="534">
        <f>IF('statement of marks'!P$6="","",'statement of marks'!P$6)</f>
        <v>100</v>
      </c>
      <c r="O93" s="298" t="s">
        <v>298</v>
      </c>
      <c r="P93" s="945"/>
      <c r="Q93" s="534">
        <f>IF('statement of marks'!Q$6="","",'statement of marks'!Q$6)</f>
        <v>100</v>
      </c>
      <c r="R93" s="298" t="s">
        <v>299</v>
      </c>
      <c r="S93" s="298" t="s">
        <v>454</v>
      </c>
      <c r="T93" s="538">
        <f>IF('statement of marks'!R$6="","",'statement of marks'!R$6)</f>
        <v>200</v>
      </c>
      <c r="U93" s="539"/>
      <c r="V93" s="539"/>
      <c r="W93" s="539"/>
      <c r="X93" s="539"/>
      <c r="Y93" s="540" t="str">
        <f>IF(OR(X100=0,X100&lt;V100),"",T93)</f>
        <v/>
      </c>
    </row>
    <row r="94" spans="1:25" ht="18" customHeight="1">
      <c r="A94" s="1124"/>
      <c r="B94" s="895" t="str">
        <f>'statement of marks'!$J$3</f>
        <v>HINDI COMPULSORY</v>
      </c>
      <c r="C94" s="895"/>
      <c r="D94" s="535"/>
      <c r="E94" s="541">
        <f>IF('statement of marks'!J12="","",'statement of marks'!J12)</f>
        <v>10</v>
      </c>
      <c r="F94" s="541">
        <f>IF('statement of marks'!K12="","",'statement of marks'!K12)</f>
        <v>10</v>
      </c>
      <c r="G94" s="541">
        <f>IF('statement of marks'!L12="","",'statement of marks'!L12)</f>
        <v>8</v>
      </c>
      <c r="H94" s="541">
        <f>IF('statement of marks'!M12="","",'statement of marks'!M12)</f>
        <v>28</v>
      </c>
      <c r="I94" s="541">
        <f>IF('statement of marks'!N12="","",'statement of marks'!N12)</f>
        <v>2</v>
      </c>
      <c r="J94" s="537">
        <f>IF('statement of marks'!O12="","",'statement of marks'!O12)</f>
        <v>70</v>
      </c>
      <c r="K94" s="1106"/>
      <c r="L94" s="536">
        <f>IF('statement of marks'!O12="","",'statement of marks'!O12)</f>
        <v>70</v>
      </c>
      <c r="M94" s="536">
        <f>IF('statement of marks'!P12="","",'statement of marks'!P12)</f>
        <v>100</v>
      </c>
      <c r="N94" s="538">
        <f>IF('statement of marks'!P12="","",'statement of marks'!P12)</f>
        <v>100</v>
      </c>
      <c r="O94" s="537">
        <f>IF('statement of marks'!Q12="","",'statement of marks'!Q12)</f>
        <v>100</v>
      </c>
      <c r="P94" s="945"/>
      <c r="Q94" s="536">
        <f>IF('statement of marks'!Q12="","",'statement of marks'!Q12)</f>
        <v>100</v>
      </c>
      <c r="R94" s="536">
        <f>IF('statement of marks'!R12="","",'statement of marks'!R12)</f>
        <v>200</v>
      </c>
      <c r="S94" s="1107" t="str">
        <f>IF(AND(K95="",P95=""),"",SUM(K95,P95))</f>
        <v/>
      </c>
      <c r="T94" s="538">
        <f>IF('statement of marks'!R12="","",'statement of marks'!R12)</f>
        <v>200</v>
      </c>
      <c r="U94" s="541" t="str">
        <f>CONCATENATE('statement of marks'!GV12,'statement of marks'!GW12,'statement of marks'!GX12)</f>
        <v>D</v>
      </c>
      <c r="V94" s="542" t="str">
        <f>IF(OR(U94="S",U94="RE"),'result subject-wise'!T$6,"")</f>
        <v/>
      </c>
      <c r="W94" s="542" t="str">
        <f>IF('result subject-wise'!U12="","",'result subject-wise'!U12)</f>
        <v/>
      </c>
      <c r="X94" s="542" t="str">
        <f>IF('result subject-wise'!V12="","",'result subject-wise'!V12)</f>
        <v/>
      </c>
      <c r="Y94" s="540" t="str">
        <f>IF(OR(X100=0,X100&lt;V100),"",IF(U94="RE",SUM(T94,W94),IF(U94="S",W94,T94)))</f>
        <v/>
      </c>
    </row>
    <row r="95" spans="1:25" ht="18" customHeight="1">
      <c r="A95" s="1124"/>
      <c r="B95" s="895" t="str">
        <f>'statement of marks'!$X$3</f>
        <v>ENGLISH COMPULSORY</v>
      </c>
      <c r="C95" s="895"/>
      <c r="D95" s="535" t="s">
        <v>455</v>
      </c>
      <c r="E95" s="541">
        <f>IF('statement of marks'!X12="","",'statement of marks'!X12)</f>
        <v>10</v>
      </c>
      <c r="F95" s="541">
        <f>IF('statement of marks'!Y12="","",'statement of marks'!Y12)</f>
        <v>10</v>
      </c>
      <c r="G95" s="541">
        <f>IF('statement of marks'!Z12="","",'statement of marks'!Z12)</f>
        <v>8</v>
      </c>
      <c r="H95" s="541">
        <f>IF('statement of marks'!AA12="","",'statement of marks'!AA12)</f>
        <v>28</v>
      </c>
      <c r="I95" s="541">
        <f>IF('statement of marks'!AB12="","",'statement of marks'!AB12)</f>
        <v>2</v>
      </c>
      <c r="J95" s="537">
        <f>IF('statement of marks'!AC12="","",'statement of marks'!AC12)</f>
        <v>70</v>
      </c>
      <c r="K95" s="1106"/>
      <c r="L95" s="536">
        <f>IF('statement of marks'!AC12="","",'statement of marks'!AC12)</f>
        <v>70</v>
      </c>
      <c r="M95" s="536">
        <f>IF('statement of marks'!AD12="","",'statement of marks'!AD12)</f>
        <v>100</v>
      </c>
      <c r="N95" s="538">
        <f>IF('statement of marks'!AD12="","",'statement of marks'!AD12)</f>
        <v>100</v>
      </c>
      <c r="O95" s="537">
        <f>IF('statement of marks'!AE12="","",'statement of marks'!AE12)</f>
        <v>100</v>
      </c>
      <c r="P95" s="945"/>
      <c r="Q95" s="536">
        <f>IF('statement of marks'!AE12="","",'statement of marks'!AE12)</f>
        <v>100</v>
      </c>
      <c r="R95" s="536">
        <f>IF('statement of marks'!AF12="","",'statement of marks'!AF12)</f>
        <v>200</v>
      </c>
      <c r="S95" s="1107"/>
      <c r="T95" s="538">
        <f>IF('statement of marks'!AF12="","",'statement of marks'!AF12)</f>
        <v>200</v>
      </c>
      <c r="U95" s="541" t="str">
        <f>CONCATENATE('statement of marks'!GY12,'statement of marks'!GZ12,'statement of marks'!HA12)</f>
        <v>D</v>
      </c>
      <c r="V95" s="542" t="str">
        <f>IF(OR(U95="S",U95="RE"),'result subject-wise'!W$6,"")</f>
        <v/>
      </c>
      <c r="W95" s="542" t="str">
        <f>IF('result subject-wise'!X12="","",'result subject-wise'!X12)</f>
        <v/>
      </c>
      <c r="X95" s="542" t="str">
        <f>IF('result subject-wise'!Y12="","",'result subject-wise'!Y12)</f>
        <v/>
      </c>
      <c r="Y95" s="540" t="str">
        <f>IF(OR(X100=0,X100&lt;V100),"",IF(U95="RE",SUM(T95,W95),IF(U95="S",W95,T95)))</f>
        <v/>
      </c>
    </row>
    <row r="96" spans="1:25" ht="18" customHeight="1">
      <c r="A96" s="1124"/>
      <c r="B96" s="1143" t="str">
        <f>'statement of marks'!AM12</f>
        <v>PHYSICS</v>
      </c>
      <c r="C96" s="1143"/>
      <c r="D96" s="535">
        <f>IF('statement of marks'!BH12="","",'statement of marks'!BH12)</f>
        <v>20</v>
      </c>
      <c r="E96" s="541">
        <f>IF('statement of marks'!AN12="","",'statement of marks'!AN12)</f>
        <v>10</v>
      </c>
      <c r="F96" s="541">
        <f>IF('statement of marks'!AO12="","",'statement of marks'!AO12)</f>
        <v>10</v>
      </c>
      <c r="G96" s="541">
        <f>IF('statement of marks'!AP12="","",'statement of marks'!AP12)</f>
        <v>9</v>
      </c>
      <c r="H96" s="541">
        <f>IF('statement of marks'!AQ12="","",'statement of marks'!AQ12)</f>
        <v>29</v>
      </c>
      <c r="I96" s="541">
        <f>IF('statement of marks'!AR12="","",'statement of marks'!AR12)</f>
        <v>1</v>
      </c>
      <c r="J96" s="537">
        <f>IF('statement of marks'!AS12="","",'statement of marks'!AS12)</f>
        <v>30</v>
      </c>
      <c r="K96" s="537">
        <f>IF('statement of marks'!AT12="","",'statement of marks'!AT12)</f>
        <v>20</v>
      </c>
      <c r="L96" s="536">
        <f>IF('statement of marks'!AU12="","",'statement of marks'!AU12)</f>
        <v>50</v>
      </c>
      <c r="M96" s="536">
        <f>IF('statement of marks'!AV12="","",'statement of marks'!AV12)</f>
        <v>60</v>
      </c>
      <c r="N96" s="538">
        <f>IF('statement of marks'!AW12="","",'statement of marks'!AW12)</f>
        <v>80</v>
      </c>
      <c r="O96" s="537">
        <f>IF('statement of marks'!AX12="","",'statement of marks'!AX12)</f>
        <v>70</v>
      </c>
      <c r="P96" s="537">
        <f>IF('statement of marks'!AY12="","",'statement of marks'!AY12)</f>
        <v>30</v>
      </c>
      <c r="Q96" s="536">
        <f>IF('statement of marks'!AZ12="","",'statement of marks'!AZ12)</f>
        <v>100</v>
      </c>
      <c r="R96" s="536">
        <f>IF('statement of marks'!BA12="","",'statement of marks'!BA12)</f>
        <v>130</v>
      </c>
      <c r="S96" s="538">
        <f>IF('statement of marks'!BB12="","",'statement of marks'!BB12)</f>
        <v>50</v>
      </c>
      <c r="T96" s="538">
        <f>IF('statement of marks'!BC12="","",'statement of marks'!BC12)</f>
        <v>180</v>
      </c>
      <c r="U96" s="541" t="str">
        <f>CONCATENATE('statement of marks'!HB12,'statement of marks'!HK12,'statement of marks'!HL12)</f>
        <v>D</v>
      </c>
      <c r="V96" s="542" t="str">
        <f>IF('result subject-wise'!Z12="","",'result subject-wise'!Z12)</f>
        <v/>
      </c>
      <c r="W96" s="542" t="str">
        <f>IF('result subject-wise'!AB12="","",'result subject-wise'!AB12)</f>
        <v/>
      </c>
      <c r="X96" s="542" t="str">
        <f>IF('result subject-wise'!AC12="","",'result subject-wise'!AC12)</f>
        <v/>
      </c>
      <c r="Y96" s="540" t="str">
        <f>IF(OR(X100=0,X100&lt;V100),"",IF(OR(U96="RE",U96="REP"),SUM(T96,W96),IF(U96="S",W96,T96)))</f>
        <v/>
      </c>
    </row>
    <row r="97" spans="1:25" ht="18" customHeight="1">
      <c r="A97" s="1124"/>
      <c r="B97" s="1143" t="str">
        <f>'statement of marks'!BQ12</f>
        <v>CHEMISTRY</v>
      </c>
      <c r="C97" s="1143"/>
      <c r="D97" s="535">
        <f>IF('statement of marks'!CL12="","",'statement of marks'!CL12)</f>
        <v>20</v>
      </c>
      <c r="E97" s="541">
        <f>IF('statement of marks'!BR12="","",'statement of marks'!BR12)</f>
        <v>10</v>
      </c>
      <c r="F97" s="541">
        <f>IF('statement of marks'!BS12="","",'statement of marks'!BS12)</f>
        <v>10</v>
      </c>
      <c r="G97" s="541">
        <f>IF('statement of marks'!BT12="","",'statement of marks'!BT12)</f>
        <v>9</v>
      </c>
      <c r="H97" s="541">
        <f>IF('statement of marks'!BU12="","",'statement of marks'!BU12)</f>
        <v>29</v>
      </c>
      <c r="I97" s="541">
        <f>IF('statement of marks'!BV12="","",'statement of marks'!BV12)</f>
        <v>1</v>
      </c>
      <c r="J97" s="537">
        <f>IF('statement of marks'!BW12="","",'statement of marks'!BW12)</f>
        <v>50</v>
      </c>
      <c r="K97" s="537">
        <f>IF('statement of marks'!BX12="","",'statement of marks'!BX12)</f>
        <v>20</v>
      </c>
      <c r="L97" s="536">
        <f>IF('statement of marks'!BY12="","",'statement of marks'!BY12)</f>
        <v>70</v>
      </c>
      <c r="M97" s="536">
        <f>IF('statement of marks'!BZ12="","",'statement of marks'!BZ12)</f>
        <v>80</v>
      </c>
      <c r="N97" s="538">
        <f>IF('statement of marks'!CA12="","",'statement of marks'!CA12)</f>
        <v>100</v>
      </c>
      <c r="O97" s="537">
        <f>IF('statement of marks'!CB12="","",'statement of marks'!CB12)</f>
        <v>70</v>
      </c>
      <c r="P97" s="537">
        <f>IF('statement of marks'!CC12="","",'statement of marks'!CC12)</f>
        <v>30</v>
      </c>
      <c r="Q97" s="536">
        <f>IF('statement of marks'!CD12="","",'statement of marks'!CD12)</f>
        <v>100</v>
      </c>
      <c r="R97" s="536">
        <f>IF('statement of marks'!CE12="","",'statement of marks'!CE12)</f>
        <v>150</v>
      </c>
      <c r="S97" s="538">
        <f>IF('statement of marks'!CF12="","",'statement of marks'!CF12)</f>
        <v>50</v>
      </c>
      <c r="T97" s="538">
        <f>IF('statement of marks'!CG12="","",'statement of marks'!CG12)</f>
        <v>200</v>
      </c>
      <c r="U97" s="541" t="str">
        <f>CONCATENATE('statement of marks'!HM12,'statement of marks'!HV12,'statement of marks'!HW12)</f>
        <v>D</v>
      </c>
      <c r="V97" s="542" t="str">
        <f>IF('result subject-wise'!AD12="","",'result subject-wise'!AD12)</f>
        <v/>
      </c>
      <c r="W97" s="542" t="str">
        <f>IF('result subject-wise'!AF12="","",'result subject-wise'!AF12)</f>
        <v/>
      </c>
      <c r="X97" s="542" t="str">
        <f>IF('result subject-wise'!AG12="","",'result subject-wise'!AG12)</f>
        <v/>
      </c>
      <c r="Y97" s="540" t="str">
        <f>IF(OR(X100=0,X100&lt;V100),"",IF(OR(U97="RE",U97="REP"),SUM(T97,W97),IF(U97="S",W97,T97)))</f>
        <v/>
      </c>
    </row>
    <row r="98" spans="1:25" ht="18" customHeight="1">
      <c r="A98" s="1124"/>
      <c r="B98" s="1143" t="str">
        <f>'statement of marks'!CU12</f>
        <v>MATHEMATICS</v>
      </c>
      <c r="C98" s="1143"/>
      <c r="D98" s="535" t="str">
        <f>IF('statement of marks'!DP12="","",'statement of marks'!DP12)</f>
        <v/>
      </c>
      <c r="E98" s="541">
        <f>IF('statement of marks'!CV12="","",'statement of marks'!CV12)</f>
        <v>10</v>
      </c>
      <c r="F98" s="541">
        <f>IF('statement of marks'!CW12="","",'statement of marks'!CW12)</f>
        <v>10</v>
      </c>
      <c r="G98" s="541">
        <f>IF('statement of marks'!CX12="","",'statement of marks'!CX12)</f>
        <v>9</v>
      </c>
      <c r="H98" s="541">
        <f>IF('statement of marks'!CY12="","",'statement of marks'!CY12)</f>
        <v>29</v>
      </c>
      <c r="I98" s="541">
        <f>IF('statement of marks'!CZ12="","",'statement of marks'!CZ12)</f>
        <v>1</v>
      </c>
      <c r="J98" s="537">
        <f>IF('statement of marks'!DA12="","",'statement of marks'!DA12)</f>
        <v>70</v>
      </c>
      <c r="K98" s="537" t="str">
        <f>IF('statement of marks'!DB12="","",'statement of marks'!DB12)</f>
        <v/>
      </c>
      <c r="L98" s="536">
        <f>IF('statement of marks'!DC12="","",'statement of marks'!DC12)</f>
        <v>70</v>
      </c>
      <c r="M98" s="536">
        <f>IF('statement of marks'!DD12="","",'statement of marks'!DD12)</f>
        <v>100</v>
      </c>
      <c r="N98" s="538">
        <f>IF('statement of marks'!DE12="","",'statement of marks'!DE12)</f>
        <v>100</v>
      </c>
      <c r="O98" s="537">
        <f>IF('statement of marks'!DF12="","",'statement of marks'!DF12)</f>
        <v>18</v>
      </c>
      <c r="P98" s="537" t="str">
        <f>IF('statement of marks'!DG12="","",'statement of marks'!DG12)</f>
        <v/>
      </c>
      <c r="Q98" s="536">
        <f>IF('statement of marks'!DH12="","",'statement of marks'!DH12)</f>
        <v>18</v>
      </c>
      <c r="R98" s="536">
        <f>IF('statement of marks'!DI12="","",'statement of marks'!DI12)</f>
        <v>118</v>
      </c>
      <c r="S98" s="538" t="str">
        <f>IF('statement of marks'!DJ12="","",'statement of marks'!DJ12)</f>
        <v/>
      </c>
      <c r="T98" s="538">
        <f>IF('statement of marks'!DK12="","",'statement of marks'!DK12)</f>
        <v>118</v>
      </c>
      <c r="U98" s="541" t="str">
        <f>CONCATENATE('statement of marks'!HX12,'statement of marks'!IG12,'statement of marks'!IH12)</f>
        <v>S</v>
      </c>
      <c r="V98" s="542">
        <f>IF('result subject-wise'!AH12="","",'result subject-wise'!AH12)</f>
        <v>100</v>
      </c>
      <c r="W98" s="542" t="str">
        <f>IF('result subject-wise'!AJ12="","",'result subject-wise'!AJ12)</f>
        <v/>
      </c>
      <c r="X98" s="542" t="str">
        <f>IF('result subject-wise'!AK12="","",'result subject-wise'!AK12)</f>
        <v/>
      </c>
      <c r="Y98" s="540" t="str">
        <f>IF(OR(X100=0,X100&lt;V100),"",IF(OR(U98="RE",U98="REP"),SUM(T98,W98),IF(U98="S",W98,T98)))</f>
        <v/>
      </c>
    </row>
    <row r="99" spans="1:25" ht="18" customHeight="1">
      <c r="A99" s="1124"/>
      <c r="B99" s="1108" t="s">
        <v>291</v>
      </c>
      <c r="C99" s="1108"/>
      <c r="D99" s="543">
        <f>IF(AND(D96="",D97="",D98=""),"",SUM(D96:D98))</f>
        <v>40</v>
      </c>
      <c r="E99" s="544">
        <f>IF(AND(E94="",E95="",E96="",E97="",E98=""),"",SUM(E94:E98))</f>
        <v>50</v>
      </c>
      <c r="F99" s="544">
        <f t="shared" ref="F99:H99" si="20">IF(AND(F94="",F95="",F96="",F97="",F98=""),"",SUM(F94:F98))</f>
        <v>50</v>
      </c>
      <c r="G99" s="544">
        <f t="shared" si="20"/>
        <v>43</v>
      </c>
      <c r="H99" s="544">
        <f t="shared" si="20"/>
        <v>143</v>
      </c>
      <c r="I99" s="544">
        <f>IF(AND(I94="",I95="",I96="",I97="",I98=""),"",SUM(I94:I98))</f>
        <v>7</v>
      </c>
      <c r="J99" s="544">
        <f t="shared" ref="J99:R99" si="21">IF(AND(J94="",J95="",J96="",J97="",J98=""),"",SUM(J94:J98))</f>
        <v>290</v>
      </c>
      <c r="K99" s="544">
        <f t="shared" si="21"/>
        <v>40</v>
      </c>
      <c r="L99" s="544">
        <f t="shared" si="21"/>
        <v>330</v>
      </c>
      <c r="M99" s="544">
        <f t="shared" si="21"/>
        <v>440</v>
      </c>
      <c r="N99" s="544">
        <f t="shared" si="21"/>
        <v>480</v>
      </c>
      <c r="O99" s="544">
        <f t="shared" si="21"/>
        <v>358</v>
      </c>
      <c r="P99" s="544">
        <f t="shared" si="21"/>
        <v>60</v>
      </c>
      <c r="Q99" s="544">
        <f t="shared" si="21"/>
        <v>418</v>
      </c>
      <c r="R99" s="544">
        <f t="shared" si="21"/>
        <v>798</v>
      </c>
      <c r="S99" s="544">
        <f>IF(AND(S94="",S95="",S96="",S97="",S98=""),"",SUM(S94:S98))</f>
        <v>100</v>
      </c>
      <c r="T99" s="544">
        <f t="shared" ref="T99" si="22">IF(AND(T94="",T95="",T96="",T97="",T98=""),"",SUM(T94:T98))</f>
        <v>898</v>
      </c>
      <c r="U99" s="544"/>
      <c r="V99" s="544">
        <f t="shared" ref="V99:W99" si="23">IF(AND(V94="",V95="",V96="",V97="",V98=""),"",SUM(V94:V98))</f>
        <v>100</v>
      </c>
      <c r="W99" s="544" t="str">
        <f t="shared" si="23"/>
        <v/>
      </c>
      <c r="X99" s="545"/>
      <c r="Y99" s="546" t="str">
        <f t="shared" ref="Y99" si="24">IF(AND(Y94="",Y95="",Y96="",Y97="",Y98=""),"",SUM(Y94:Y98))</f>
        <v/>
      </c>
    </row>
    <row r="100" spans="1:25" ht="18" customHeight="1">
      <c r="A100" s="1124"/>
      <c r="B100" s="1142" t="s">
        <v>292</v>
      </c>
      <c r="C100" s="1142"/>
      <c r="D100" s="547" t="s">
        <v>456</v>
      </c>
      <c r="E100" s="548">
        <f>IF(E99="","",(5*E93)-(COUNTIF(E94:E98,"NA")*E93+COUNTIF(E94:E98,"ML")*E93))</f>
        <v>50</v>
      </c>
      <c r="F100" s="548">
        <f>IF(F99="","",(5*F93)-(COUNTIF(F94:F98,"NA")*F93+COUNTIF(F94:F98,"ML")*F93))</f>
        <v>50</v>
      </c>
      <c r="G100" s="548">
        <f>IF(G99="","",(43)-(COUNTIF(G94:G98,"NA")*G93+COUNTIF(G94:G98,"ML")*G93))</f>
        <v>43</v>
      </c>
      <c r="H100" s="548">
        <f>IF(H99="","",(143)-(COUNTIF(H94:H98,"NA")*H93+COUNTIF(H94:H98,"ML")*H93))</f>
        <v>143</v>
      </c>
      <c r="I100" s="549">
        <f>IF(I99="","",7)</f>
        <v>7</v>
      </c>
      <c r="J100" s="538">
        <f>L100-K100</f>
        <v>310</v>
      </c>
      <c r="K100" s="538">
        <f>IF(D99="","",(D99-(IF(K96="ml",D96)+IF(K97="ml",D97)+IF(K98="ml",D98))))</f>
        <v>40</v>
      </c>
      <c r="L100" s="538">
        <f>IF(OR(L99=0,L99=""),L99,(5*L93)-D111)</f>
        <v>350</v>
      </c>
      <c r="M100" s="538">
        <f>IF(M99="","",SUM(H100:J100))</f>
        <v>460</v>
      </c>
      <c r="N100" s="538">
        <f>IF(N99="","",SUM(D99,M100))</f>
        <v>500</v>
      </c>
      <c r="O100" s="538">
        <f>Q100-D105</f>
        <v>440</v>
      </c>
      <c r="P100" s="538">
        <f>IF(D105="","",D105)</f>
        <v>60</v>
      </c>
      <c r="Q100" s="538">
        <f>IF(Q99="","",5*Q93)</f>
        <v>500</v>
      </c>
      <c r="R100" s="538">
        <f>IF(O100="","",SUM(M100,O100))</f>
        <v>900</v>
      </c>
      <c r="S100" s="538">
        <f>IF(D110="","",D110)</f>
        <v>100</v>
      </c>
      <c r="T100" s="538">
        <f>IF(T99="","",SUM(R100,S100))</f>
        <v>1000</v>
      </c>
      <c r="U100" s="550"/>
      <c r="V100" s="551">
        <f>COUNTIF(U94:U104,"S")</f>
        <v>1</v>
      </c>
      <c r="W100" s="551">
        <f>COUNTIF(U94:U104,"RE")+COUNTIF(U94:U104,"REP")</f>
        <v>0</v>
      </c>
      <c r="X100" s="551">
        <f>COUNTIF(X94:X99,"P")+COUNTIF(X103:X104,"P")</f>
        <v>0</v>
      </c>
      <c r="Y100" s="552" t="str">
        <f>IF(OR(X100=0,X100&lt;(V100+W100)),"",(T100-(V100*Y93)+V99))</f>
        <v/>
      </c>
    </row>
    <row r="101" spans="1:25" ht="18" customHeight="1">
      <c r="A101" s="1124"/>
      <c r="B101" s="895" t="s">
        <v>151</v>
      </c>
      <c r="C101" s="895"/>
      <c r="D101" s="553">
        <f>IF('statement of marks'!BG12="","",'statement of marks'!BG12)</f>
        <v>30</v>
      </c>
      <c r="E101" s="568">
        <f t="shared" ref="E101:H101" si="25">IF(E100="","",E99/E100*100)</f>
        <v>100</v>
      </c>
      <c r="F101" s="568">
        <f t="shared" si="25"/>
        <v>100</v>
      </c>
      <c r="G101" s="568">
        <f t="shared" si="25"/>
        <v>100</v>
      </c>
      <c r="H101" s="568">
        <f t="shared" si="25"/>
        <v>100</v>
      </c>
      <c r="I101" s="568">
        <f>IF(I100="","",I99/I100*100)</f>
        <v>100</v>
      </c>
      <c r="J101" s="568">
        <f t="shared" ref="J101:R101" si="26">IF(J100="","",J99/J100*100)</f>
        <v>93.548387096774192</v>
      </c>
      <c r="K101" s="568">
        <f t="shared" si="26"/>
        <v>100</v>
      </c>
      <c r="L101" s="568">
        <f t="shared" si="26"/>
        <v>94.285714285714278</v>
      </c>
      <c r="M101" s="568">
        <f t="shared" si="26"/>
        <v>95.652173913043484</v>
      </c>
      <c r="N101" s="569">
        <f t="shared" si="26"/>
        <v>96</v>
      </c>
      <c r="O101" s="568">
        <f t="shared" si="26"/>
        <v>81.36363636363636</v>
      </c>
      <c r="P101" s="568">
        <f t="shared" si="26"/>
        <v>100</v>
      </c>
      <c r="Q101" s="568">
        <f t="shared" si="26"/>
        <v>83.6</v>
      </c>
      <c r="R101" s="568">
        <f t="shared" si="26"/>
        <v>88.666666666666671</v>
      </c>
      <c r="S101" s="569">
        <f>IF(S100="","",S99/S100*100)</f>
        <v>100</v>
      </c>
      <c r="T101" s="569">
        <f t="shared" ref="T101" si="27">IF(T100="","",T99/T100*100)</f>
        <v>89.8</v>
      </c>
      <c r="U101" s="539"/>
      <c r="V101" s="539"/>
      <c r="W101" s="539"/>
      <c r="X101" s="539"/>
      <c r="Y101" s="554" t="str">
        <f>IF(Y100="","",Y99/Y100*100)</f>
        <v/>
      </c>
    </row>
    <row r="102" spans="1:25" ht="18" customHeight="1">
      <c r="A102" s="1124"/>
      <c r="B102" s="895" t="str">
        <f>'statement of marks'!DZ12</f>
        <v>BIOLOGY</v>
      </c>
      <c r="C102" s="895"/>
      <c r="D102" s="548"/>
      <c r="E102" s="541">
        <f>IF('statement of marks'!EA12="","",'statement of marks'!EA12)</f>
        <v>10</v>
      </c>
      <c r="F102" s="541">
        <f>IF('statement of marks'!EB12="","",'statement of marks'!EB12)</f>
        <v>10</v>
      </c>
      <c r="G102" s="541">
        <f>IF('statement of marks'!EC12="","",'statement of marks'!EC12)</f>
        <v>10</v>
      </c>
      <c r="H102" s="541">
        <f>IF('statement of marks'!ED12="","",'statement of marks'!ED12)</f>
        <v>30</v>
      </c>
      <c r="I102" s="541" t="str">
        <f>IF('statement of marks'!EE12="","",'statement of marks'!EE12)</f>
        <v/>
      </c>
      <c r="J102" s="537">
        <f>IF('statement of marks'!EF12="","",'statement of marks'!EF12)</f>
        <v>50</v>
      </c>
      <c r="K102" s="537">
        <f>IF('statement of marks'!EG12="","",'statement of marks'!EG12)</f>
        <v>20</v>
      </c>
      <c r="L102" s="536">
        <f>IF('statement of marks'!EH12="","",'statement of marks'!EH12)</f>
        <v>70</v>
      </c>
      <c r="M102" s="536">
        <f>IF('statement of marks'!EI12="","",'statement of marks'!EI12)</f>
        <v>80</v>
      </c>
      <c r="N102" s="538">
        <f>IF('statement of marks'!EJ12="","",'statement of marks'!EJ12)</f>
        <v>100</v>
      </c>
      <c r="O102" s="537">
        <f>IF('statement of marks'!EK12="","",'statement of marks'!EK12)</f>
        <v>70</v>
      </c>
      <c r="P102" s="537">
        <f>IF('statement of marks'!EL12="","",'statement of marks'!EL12)</f>
        <v>30</v>
      </c>
      <c r="Q102" s="536">
        <f>IF('statement of marks'!EM12="","",'statement of marks'!EM12)</f>
        <v>100</v>
      </c>
      <c r="R102" s="536">
        <f>IF('statement of marks'!EN12="","",'statement of marks'!EN12)</f>
        <v>150</v>
      </c>
      <c r="S102" s="538">
        <f>IF('statement of marks'!EO12="","",'statement of marks'!EO12)</f>
        <v>50</v>
      </c>
      <c r="T102" s="538">
        <f>IF('statement of marks'!EP12="","",'statement of marks'!EP12)</f>
        <v>200</v>
      </c>
      <c r="U102" s="538" t="str">
        <f>IF('statement of marks'!FB12="","",'statement of marks'!FB12)</f>
        <v>I</v>
      </c>
      <c r="V102" s="542"/>
      <c r="W102" s="542"/>
      <c r="X102" s="542"/>
      <c r="Y102" s="540"/>
    </row>
    <row r="103" spans="1:25" ht="18" customHeight="1">
      <c r="A103" s="1124"/>
      <c r="B103" s="1089" t="str">
        <f>'statement of marks'!$FC$3</f>
        <v>Azadi ke Baad ka Swarnim Bharat</v>
      </c>
      <c r="C103" s="1089"/>
      <c r="D103" s="553">
        <f>IF('statement of marks'!CK12="","",'statement of marks'!CK12)</f>
        <v>30</v>
      </c>
      <c r="E103" s="541">
        <f>IF('statement of marks'!FC12="","",'statement of marks'!FC12)</f>
        <v>10</v>
      </c>
      <c r="F103" s="541">
        <f>IF('statement of marks'!FD12="","",'statement of marks'!FD12)</f>
        <v>10</v>
      </c>
      <c r="G103" s="541">
        <f>IF('statement of marks'!FE12="","",'statement of marks'!FE12)</f>
        <v>10</v>
      </c>
      <c r="H103" s="541">
        <f>IF('statement of marks'!FF12="","",'statement of marks'!FF12)</f>
        <v>30</v>
      </c>
      <c r="I103" s="555"/>
      <c r="J103" s="541">
        <f>IF('statement of marks'!FG12="","",'statement of marks'!FG12)</f>
        <v>70</v>
      </c>
      <c r="K103" s="556"/>
      <c r="L103" s="536">
        <f>IF('statement of marks'!FG12="","",'statement of marks'!FG12)</f>
        <v>70</v>
      </c>
      <c r="M103" s="536">
        <f>IF('statement of marks'!FH12="","",'statement of marks'!FH12)</f>
        <v>100</v>
      </c>
      <c r="N103" s="536">
        <f>IF('statement of marks'!FH12="","",'statement of marks'!FH12)</f>
        <v>100</v>
      </c>
      <c r="O103" s="536">
        <f>IF('statement of marks'!FI12="","",'statement of marks'!FI12)</f>
        <v>100</v>
      </c>
      <c r="P103" s="557"/>
      <c r="Q103" s="536">
        <f>IF('statement of marks'!FI12="","",'statement of marks'!FI12)</f>
        <v>100</v>
      </c>
      <c r="R103" s="536">
        <f>IF('statement of marks'!FJ12="","",'statement of marks'!FJ12)</f>
        <v>200</v>
      </c>
      <c r="S103" s="557"/>
      <c r="T103" s="538">
        <f>IF('statement of marks'!FJ12="","",'statement of marks'!FJ12)</f>
        <v>200</v>
      </c>
      <c r="U103" s="541" t="str">
        <f>IF('statement of marks'!II12="","",'statement of marks'!II12)</f>
        <v>A</v>
      </c>
      <c r="V103" s="542" t="str">
        <f>IF(OR(U103="S",U103="RE"),'result subject-wise'!AL$6,"")</f>
        <v/>
      </c>
      <c r="W103" s="558" t="str">
        <f>IF('result subject-wise'!AL12="","",'result subject-wise'!AL12)</f>
        <v/>
      </c>
      <c r="X103" s="558" t="str">
        <f>IF('result subject-wise'!AM12="","",'result subject-wise'!AM12)</f>
        <v/>
      </c>
      <c r="Y103" s="1093"/>
    </row>
    <row r="104" spans="1:25" ht="18" customHeight="1">
      <c r="A104" s="1124"/>
      <c r="B104" s="895" t="str">
        <f>'statement of marks'!$FP$3</f>
        <v>JEEVAN KAUShAL</v>
      </c>
      <c r="C104" s="895"/>
      <c r="D104" s="535" t="str">
        <f>IF('statement of marks'!DO12="","",'statement of marks'!DO12)</f>
        <v/>
      </c>
      <c r="E104" s="1109" t="s">
        <v>278</v>
      </c>
      <c r="F104" s="1109"/>
      <c r="G104" s="536">
        <f>'statement of marks'!$FP$6</f>
        <v>30</v>
      </c>
      <c r="H104" s="536"/>
      <c r="I104" s="559"/>
      <c r="J104" s="537">
        <f>IF('statement of marks'!FP12="","",'statement of marks'!FP12)</f>
        <v>30</v>
      </c>
      <c r="K104" s="1109" t="s">
        <v>279</v>
      </c>
      <c r="L104" s="1109"/>
      <c r="M104" s="536">
        <f>'statement of marks'!$FQ$6</f>
        <v>30</v>
      </c>
      <c r="N104" s="538">
        <f>IF('statement of marks'!FQ12="","",'statement of marks'!FQ12)</f>
        <v>30</v>
      </c>
      <c r="O104" s="1109" t="s">
        <v>108</v>
      </c>
      <c r="P104" s="1109"/>
      <c r="Q104" s="536">
        <f>'statement of marks'!$FR$6</f>
        <v>40</v>
      </c>
      <c r="R104" s="541">
        <f>IF('statement of marks'!FR12="","",'statement of marks'!FR12)</f>
        <v>40</v>
      </c>
      <c r="S104" s="541"/>
      <c r="T104" s="538">
        <f>IF('statement of marks'!FS12="","",'statement of marks'!FS12)</f>
        <v>100</v>
      </c>
      <c r="U104" s="541" t="str">
        <f>IF('statement of marks'!IJ12="","",'statement of marks'!IJ12)</f>
        <v>A</v>
      </c>
      <c r="V104" s="542" t="str">
        <f>IF(OR(U104="S",U104="RE"),'result subject-wise'!AN$6,"")</f>
        <v/>
      </c>
      <c r="W104" s="558" t="str">
        <f>IF('result subject-wise'!AN12="","",'result subject-wise'!AN12)</f>
        <v/>
      </c>
      <c r="X104" s="558" t="str">
        <f>IF('result subject-wise'!AO12="","",'result subject-wise'!AO12)</f>
        <v/>
      </c>
      <c r="Y104" s="1093"/>
    </row>
    <row r="105" spans="1:25" ht="18" customHeight="1">
      <c r="A105" s="1124"/>
      <c r="B105" s="1110" t="s">
        <v>195</v>
      </c>
      <c r="C105" s="1110"/>
      <c r="D105" s="560">
        <f>IF(AND(D101="",D103="",D104=""),"",SUM(D101:D104))</f>
        <v>60</v>
      </c>
      <c r="E105" s="1111" t="str">
        <f>IF('statement of marks'!IP12="","",'statement of marks'!IP12)</f>
        <v>SUPPL.</v>
      </c>
      <c r="F105" s="1111"/>
      <c r="G105" s="1111"/>
      <c r="H105" s="1111"/>
      <c r="I105" s="1111"/>
      <c r="J105" s="1111"/>
      <c r="K105" s="1111"/>
      <c r="L105" s="1111"/>
      <c r="M105" s="533" t="s">
        <v>309</v>
      </c>
      <c r="N105" s="541" t="str">
        <f>IF('statement of marks'!IS12="","",'statement of marks'!IS12)</f>
        <v/>
      </c>
      <c r="O105" s="1091" t="s">
        <v>281</v>
      </c>
      <c r="P105" s="1091"/>
      <c r="Q105" s="1091"/>
      <c r="R105" s="541" t="str">
        <f>IF('statement of marks'!IU12="","",'statement of marks'!IU12)</f>
        <v/>
      </c>
      <c r="S105" s="1112" t="s">
        <v>295</v>
      </c>
      <c r="T105" s="1112"/>
      <c r="U105" s="1112"/>
      <c r="V105" s="1112"/>
      <c r="W105" s="1112"/>
      <c r="X105" s="1112"/>
      <c r="Y105" s="1113"/>
    </row>
    <row r="106" spans="1:25" ht="18" customHeight="1">
      <c r="A106" s="1124"/>
      <c r="B106" s="1110" t="s">
        <v>300</v>
      </c>
      <c r="C106" s="1110"/>
      <c r="D106" s="534" t="s">
        <v>201</v>
      </c>
      <c r="E106" s="1085" t="s">
        <v>122</v>
      </c>
      <c r="F106" s="1085"/>
      <c r="G106" s="1091" t="s">
        <v>124</v>
      </c>
      <c r="H106" s="1091"/>
      <c r="I106" s="1091"/>
      <c r="J106" s="1091"/>
      <c r="K106" s="1091" t="s">
        <v>126</v>
      </c>
      <c r="L106" s="1091"/>
      <c r="M106" s="1091" t="s">
        <v>128</v>
      </c>
      <c r="N106" s="1091"/>
      <c r="O106" s="924" t="s">
        <v>303</v>
      </c>
      <c r="P106" s="924"/>
      <c r="Q106" s="924"/>
      <c r="R106" s="561"/>
      <c r="S106" s="1114" t="s">
        <v>195</v>
      </c>
      <c r="T106" s="1114"/>
      <c r="U106" s="1115" t="str">
        <f>IF('result subject-wise'!AR12="","",'result subject-wise'!AR12)</f>
        <v/>
      </c>
      <c r="V106" s="1115"/>
      <c r="W106" s="1086" t="s">
        <v>459</v>
      </c>
      <c r="X106" s="1086"/>
      <c r="Y106" s="562" t="str">
        <f>IF('result subject-wise'!AS12="","",'result subject-wise'!AS12)</f>
        <v/>
      </c>
    </row>
    <row r="107" spans="1:25" ht="18" customHeight="1">
      <c r="A107" s="1124"/>
      <c r="B107" s="1116" t="s">
        <v>302</v>
      </c>
      <c r="C107" s="1116"/>
      <c r="D107" s="536">
        <f>IF('statement of marks'!CN12="","",'statement of marks'!CN12)</f>
        <v>50</v>
      </c>
      <c r="E107" s="1117">
        <f>IF('statement of marks'!GK12="","",'statement of marks'!GK12)</f>
        <v>130</v>
      </c>
      <c r="F107" s="1117"/>
      <c r="G107" s="1117">
        <f>IF('statement of marks'!GM12="","",'statement of marks'!GM12)</f>
        <v>206</v>
      </c>
      <c r="H107" s="1117"/>
      <c r="I107" s="1117"/>
      <c r="J107" s="1117"/>
      <c r="K107" s="1117">
        <f>IF('statement of marks'!GO12="","",'statement of marks'!GO12)</f>
        <v>264</v>
      </c>
      <c r="L107" s="1117"/>
      <c r="M107" s="1117">
        <f>IF('statement of marks'!GQ12="","",'statement of marks'!GQ12)</f>
        <v>316</v>
      </c>
      <c r="N107" s="1117"/>
      <c r="O107" s="1117">
        <f>IF('statement of marks'!GS12="","",'statement of marks'!GS12)</f>
        <v>362</v>
      </c>
      <c r="P107" s="1117"/>
      <c r="Q107" s="1117"/>
      <c r="R107" s="563"/>
      <c r="S107" s="1086" t="s">
        <v>460</v>
      </c>
      <c r="T107" s="1086"/>
      <c r="U107" s="1086"/>
      <c r="V107" s="1086"/>
      <c r="W107" s="1115" t="str">
        <f>IF('result subject-wise'!AT12="","",'result subject-wise'!AT12)</f>
        <v/>
      </c>
      <c r="X107" s="1115"/>
      <c r="Y107" s="1118"/>
    </row>
    <row r="108" spans="1:25" ht="18" customHeight="1">
      <c r="A108" s="1124"/>
      <c r="B108" s="1084" t="s">
        <v>301</v>
      </c>
      <c r="C108" s="1084"/>
      <c r="D108" s="536">
        <f>IF('statement of marks'!BJ12="","",'statement of marks'!BJ12)</f>
        <v>50</v>
      </c>
      <c r="E108" s="1085" t="str">
        <f>IF('statement of marks'!GL12="","",'statement of marks'!GL12)</f>
        <v/>
      </c>
      <c r="F108" s="1085"/>
      <c r="G108" s="1085" t="str">
        <f>IF('statement of marks'!GN12="","",'statement of marks'!GN12)</f>
        <v/>
      </c>
      <c r="H108" s="1085"/>
      <c r="I108" s="1085"/>
      <c r="J108" s="1085"/>
      <c r="K108" s="1085" t="str">
        <f>IF('statement of marks'!GP12="","",'statement of marks'!GP12)</f>
        <v/>
      </c>
      <c r="L108" s="1085"/>
      <c r="M108" s="1085" t="str">
        <f>IF('statement of marks'!GR12="","",'statement of marks'!GR12)</f>
        <v/>
      </c>
      <c r="N108" s="1085"/>
      <c r="O108" s="1085">
        <f>IF('statement of marks'!GT12="","",'statement of marks'!GT12)</f>
        <v>0</v>
      </c>
      <c r="P108" s="1085"/>
      <c r="Q108" s="1085"/>
      <c r="R108" s="564"/>
      <c r="S108" s="1086" t="s">
        <v>296</v>
      </c>
      <c r="T108" s="1086"/>
      <c r="U108" s="1086"/>
      <c r="V108" s="1086"/>
      <c r="W108" s="1087" t="str">
        <f>IF(U106="","",'result subject-wise'!$G$118)</f>
        <v/>
      </c>
      <c r="X108" s="1087"/>
      <c r="Y108" s="1088"/>
    </row>
    <row r="109" spans="1:25" ht="18" customHeight="1">
      <c r="A109" s="1124"/>
      <c r="B109" s="1089" t="s">
        <v>307</v>
      </c>
      <c r="C109" s="1089"/>
      <c r="D109" s="535" t="str">
        <f>IF('statement of marks'!DR12="","",'statement of marks'!DR12)</f>
        <v/>
      </c>
      <c r="E109" s="1090"/>
      <c r="F109" s="1090"/>
      <c r="G109" s="1090"/>
      <c r="H109" s="1090"/>
      <c r="I109" s="1090"/>
      <c r="J109" s="1090"/>
      <c r="K109" s="1090"/>
      <c r="L109" s="1090"/>
      <c r="M109" s="1090"/>
      <c r="N109" s="1090"/>
      <c r="O109" s="1091"/>
      <c r="P109" s="1091"/>
      <c r="Q109" s="1091"/>
      <c r="R109" s="1091"/>
      <c r="S109" s="1091"/>
      <c r="T109" s="1091"/>
      <c r="U109" s="1092"/>
      <c r="V109" s="1092"/>
      <c r="W109" s="1092"/>
      <c r="X109" s="1092"/>
      <c r="Y109" s="1093"/>
    </row>
    <row r="110" spans="1:25" ht="18" customHeight="1">
      <c r="A110" s="1124"/>
      <c r="B110" s="895" t="s">
        <v>297</v>
      </c>
      <c r="C110" s="895"/>
      <c r="D110" s="544">
        <f>IF(AND(D107="",D108="",D109=""),"",SUM(D107:D109))</f>
        <v>100</v>
      </c>
      <c r="E110" s="1090"/>
      <c r="F110" s="1090"/>
      <c r="G110" s="1090"/>
      <c r="H110" s="1090"/>
      <c r="I110" s="1090"/>
      <c r="J110" s="1090"/>
      <c r="K110" s="1090"/>
      <c r="L110" s="1090"/>
      <c r="M110" s="1090"/>
      <c r="N110" s="1090"/>
      <c r="O110" s="1091"/>
      <c r="P110" s="1091"/>
      <c r="Q110" s="1091"/>
      <c r="R110" s="1091"/>
      <c r="S110" s="1091"/>
      <c r="T110" s="1091"/>
      <c r="U110" s="1092"/>
      <c r="V110" s="1092"/>
      <c r="W110" s="1092"/>
      <c r="X110" s="1092"/>
      <c r="Y110" s="1093"/>
    </row>
    <row r="111" spans="1:25" ht="18" customHeight="1">
      <c r="A111" s="1124"/>
      <c r="B111" s="1089" t="s">
        <v>790</v>
      </c>
      <c r="C111" s="1089"/>
      <c r="D111" s="565">
        <f>IF(J94="ML",L93)+IF(J95="ML",L93)+IF(J96="ML",L93-D96)+IF(J97="ML",L93-D97)+IF(J98="ML",L93-D98)+IF(K96="ml",D96)+IF(K97="ml",D97)+IF(K98="ml",D98)</f>
        <v>0</v>
      </c>
      <c r="E111" s="1090"/>
      <c r="F111" s="1090"/>
      <c r="G111" s="1090"/>
      <c r="H111" s="1090"/>
      <c r="I111" s="1090"/>
      <c r="J111" s="1090"/>
      <c r="K111" s="1090"/>
      <c r="L111" s="1090"/>
      <c r="M111" s="1090"/>
      <c r="N111" s="1090"/>
      <c r="O111" s="1091" t="s">
        <v>112</v>
      </c>
      <c r="P111" s="1091"/>
      <c r="Q111" s="1091"/>
      <c r="R111" s="1091"/>
      <c r="S111" s="1091"/>
      <c r="T111" s="1091"/>
      <c r="U111" s="1094" t="s">
        <v>798</v>
      </c>
      <c r="V111" s="1094"/>
      <c r="W111" s="1094"/>
      <c r="X111" s="1094"/>
      <c r="Y111" s="1095"/>
    </row>
    <row r="112" spans="1:25" ht="18" customHeight="1" thickBot="1">
      <c r="A112" s="1125"/>
      <c r="B112" s="1098" t="s">
        <v>308</v>
      </c>
      <c r="C112" s="1098"/>
      <c r="D112" s="566"/>
      <c r="E112" s="1099"/>
      <c r="F112" s="1099"/>
      <c r="G112" s="1099"/>
      <c r="H112" s="1099"/>
      <c r="I112" s="1099"/>
      <c r="J112" s="1099"/>
      <c r="K112" s="1099"/>
      <c r="L112" s="1099"/>
      <c r="M112" s="1099"/>
      <c r="N112" s="1099"/>
      <c r="O112" s="1100">
        <f>'statement of marks'!$IV$110</f>
        <v>45794</v>
      </c>
      <c r="P112" s="1100"/>
      <c r="Q112" s="1100"/>
      <c r="R112" s="1100"/>
      <c r="S112" s="1100"/>
      <c r="T112" s="1100"/>
      <c r="U112" s="1096"/>
      <c r="V112" s="1096"/>
      <c r="W112" s="1096"/>
      <c r="X112" s="1096"/>
      <c r="Y112" s="1097"/>
    </row>
    <row r="113" spans="1:25" ht="18" customHeight="1">
      <c r="A113" s="1119" t="s">
        <v>282</v>
      </c>
      <c r="B113" s="1120"/>
      <c r="C113" s="1120"/>
      <c r="D113" s="1120"/>
      <c r="E113" s="1120"/>
      <c r="F113" s="1120"/>
      <c r="G113" s="1120"/>
      <c r="H113" s="1120"/>
      <c r="I113" s="1120"/>
      <c r="J113" s="1120"/>
      <c r="K113" s="1120"/>
      <c r="L113" s="1120"/>
      <c r="M113" s="1120"/>
      <c r="N113" s="1120"/>
      <c r="O113" s="1120"/>
      <c r="P113" s="1120"/>
      <c r="Q113" s="1120"/>
      <c r="R113" s="1120"/>
      <c r="S113" s="1120"/>
      <c r="T113" s="1120"/>
      <c r="U113" s="1120"/>
      <c r="V113" s="1120"/>
      <c r="W113" s="1120"/>
      <c r="X113" s="1120"/>
      <c r="Y113" s="1121"/>
    </row>
    <row r="114" spans="1:25" ht="18" customHeight="1">
      <c r="A114" s="1122" t="str">
        <f>'statement of marks'!$A$1</f>
        <v>Govt. Hr. Sec. School,</v>
      </c>
      <c r="B114" s="1091"/>
      <c r="C114" s="1091"/>
      <c r="D114" s="1091"/>
      <c r="E114" s="1091"/>
      <c r="F114" s="1091"/>
      <c r="G114" s="1091"/>
      <c r="H114" s="1091"/>
      <c r="I114" s="1091"/>
      <c r="J114" s="1091"/>
      <c r="K114" s="1091"/>
      <c r="L114" s="1091"/>
      <c r="M114" s="1091"/>
      <c r="N114" s="1091"/>
      <c r="O114" s="1091"/>
      <c r="P114" s="1091"/>
      <c r="Q114" s="1091"/>
      <c r="R114" s="1091"/>
      <c r="S114" s="1091"/>
      <c r="T114" s="1091"/>
      <c r="U114" s="1091"/>
      <c r="V114" s="1091"/>
      <c r="W114" s="1091"/>
      <c r="X114" s="1091"/>
      <c r="Y114" s="1123"/>
    </row>
    <row r="115" spans="1:25" ht="18" customHeight="1">
      <c r="A115" s="1124"/>
      <c r="B115" s="1048" t="s">
        <v>100</v>
      </c>
      <c r="C115" s="1048"/>
      <c r="D115" s="1112" t="s">
        <v>485</v>
      </c>
      <c r="E115" s="1048" t="str">
        <f>'statement of marks'!$F$3</f>
        <v>2024-25</v>
      </c>
      <c r="F115" s="1048"/>
      <c r="G115" s="1126" t="str">
        <f>IF(U134="","MAIN EXAMINATION",IF(E150="Suppl.","SUPPLEMENTARY EXAMINATION",IF(E150="Re-exam.","RE-EXAMINATION",)))</f>
        <v>MAIN EXAMINATION</v>
      </c>
      <c r="H115" s="1127"/>
      <c r="I115" s="1127"/>
      <c r="J115" s="1127"/>
      <c r="K115" s="1127"/>
      <c r="L115" s="1127"/>
      <c r="M115" s="1127"/>
      <c r="N115" s="1127"/>
      <c r="O115" s="1127"/>
      <c r="P115" s="1127"/>
      <c r="Q115" s="1127"/>
      <c r="R115" s="1127"/>
      <c r="S115" s="1128"/>
      <c r="T115" s="1129" t="s">
        <v>305</v>
      </c>
      <c r="U115" s="1130"/>
      <c r="V115" s="1131"/>
      <c r="W115" s="1048" t="str">
        <f>'statement of marks'!$A$3</f>
        <v>11 'A'</v>
      </c>
      <c r="X115" s="1048"/>
      <c r="Y115" s="1135"/>
    </row>
    <row r="116" spans="1:25" ht="18" customHeight="1">
      <c r="A116" s="1124"/>
      <c r="B116" s="895" t="s">
        <v>36</v>
      </c>
      <c r="C116" s="895"/>
      <c r="D116" s="1112"/>
      <c r="E116" s="1132" t="str">
        <f>IF('statement of marks'!G13="","",'statement of marks'!G13)</f>
        <v>A 005</v>
      </c>
      <c r="F116" s="1133"/>
      <c r="G116" s="1133"/>
      <c r="H116" s="1133"/>
      <c r="I116" s="1133"/>
      <c r="J116" s="1133"/>
      <c r="K116" s="1133"/>
      <c r="L116" s="1133"/>
      <c r="M116" s="1133"/>
      <c r="N116" s="1133"/>
      <c r="O116" s="1133"/>
      <c r="P116" s="1133"/>
      <c r="Q116" s="1133"/>
      <c r="R116" s="1133"/>
      <c r="S116" s="1134"/>
      <c r="T116" s="1129" t="s">
        <v>304</v>
      </c>
      <c r="U116" s="1130"/>
      <c r="V116" s="1131"/>
      <c r="W116" s="1048">
        <f>IF('statement of marks'!E13="","",'statement of marks'!E13)</f>
        <v>11105</v>
      </c>
      <c r="X116" s="1048"/>
      <c r="Y116" s="1135"/>
    </row>
    <row r="117" spans="1:25" ht="18" customHeight="1">
      <c r="A117" s="1124"/>
      <c r="B117" s="895" t="s">
        <v>37</v>
      </c>
      <c r="C117" s="895"/>
      <c r="D117" s="1112"/>
      <c r="E117" s="1132" t="str">
        <f>IF('statement of marks'!H13="","",'statement of marks'!H13)</f>
        <v>B 005</v>
      </c>
      <c r="F117" s="1133"/>
      <c r="G117" s="1133"/>
      <c r="H117" s="1133"/>
      <c r="I117" s="1133"/>
      <c r="J117" s="1133"/>
      <c r="K117" s="1133"/>
      <c r="L117" s="1133"/>
      <c r="M117" s="1133"/>
      <c r="N117" s="1133"/>
      <c r="O117" s="1133"/>
      <c r="P117" s="1133"/>
      <c r="Q117" s="1133"/>
      <c r="R117" s="1133"/>
      <c r="S117" s="1134"/>
      <c r="T117" s="1129" t="s">
        <v>35</v>
      </c>
      <c r="U117" s="1130"/>
      <c r="V117" s="1131"/>
      <c r="W117" s="1048" t="str">
        <f>IF('statement of marks'!D13="","",'statement of marks'!D13)</f>
        <v/>
      </c>
      <c r="X117" s="1048"/>
      <c r="Y117" s="1135"/>
    </row>
    <row r="118" spans="1:25" ht="18" customHeight="1">
      <c r="A118" s="1124"/>
      <c r="B118" s="895" t="s">
        <v>38</v>
      </c>
      <c r="C118" s="895"/>
      <c r="D118" s="1112"/>
      <c r="E118" s="1132" t="str">
        <f>IF('statement of marks'!I13="","",'statement of marks'!I13)</f>
        <v>C 005</v>
      </c>
      <c r="F118" s="1133"/>
      <c r="G118" s="1133"/>
      <c r="H118" s="1133"/>
      <c r="I118" s="1133"/>
      <c r="J118" s="1133"/>
      <c r="K118" s="1133"/>
      <c r="L118" s="1133"/>
      <c r="M118" s="1133"/>
      <c r="N118" s="1133"/>
      <c r="O118" s="1133"/>
      <c r="P118" s="1133"/>
      <c r="Q118" s="1133"/>
      <c r="R118" s="1133"/>
      <c r="S118" s="1134"/>
      <c r="T118" s="1129" t="s">
        <v>280</v>
      </c>
      <c r="U118" s="1130"/>
      <c r="V118" s="1131"/>
      <c r="W118" s="1136" t="str">
        <f>IF('statement of marks'!F13="","",'statement of marks'!F13)</f>
        <v/>
      </c>
      <c r="X118" s="1136"/>
      <c r="Y118" s="1137"/>
    </row>
    <row r="119" spans="1:25" ht="18" customHeight="1">
      <c r="A119" s="1124"/>
      <c r="B119" s="1138" t="s">
        <v>218</v>
      </c>
      <c r="C119" s="1109" t="s">
        <v>293</v>
      </c>
      <c r="D119" s="1109" t="s">
        <v>457</v>
      </c>
      <c r="E119" s="1103" t="s">
        <v>109</v>
      </c>
      <c r="F119" s="1103" t="s">
        <v>110</v>
      </c>
      <c r="G119" s="1103" t="s">
        <v>111</v>
      </c>
      <c r="H119" s="1103" t="s">
        <v>797</v>
      </c>
      <c r="I119" s="1139" t="str">
        <f>IF('statement of marks'!N$4="","",'statement of marks'!N$4)</f>
        <v>VRIKSHAROPAN</v>
      </c>
      <c r="J119" s="1140" t="s">
        <v>276</v>
      </c>
      <c r="K119" s="1140" t="s">
        <v>277</v>
      </c>
      <c r="L119" s="1103" t="s">
        <v>284</v>
      </c>
      <c r="M119" s="1103" t="s">
        <v>294</v>
      </c>
      <c r="N119" s="1102" t="s">
        <v>458</v>
      </c>
      <c r="O119" s="1141" t="s">
        <v>287</v>
      </c>
      <c r="P119" s="1141" t="s">
        <v>288</v>
      </c>
      <c r="Q119" s="1101" t="s">
        <v>289</v>
      </c>
      <c r="R119" s="1101" t="s">
        <v>285</v>
      </c>
      <c r="S119" s="1101" t="s">
        <v>286</v>
      </c>
      <c r="T119" s="1102" t="s">
        <v>306</v>
      </c>
      <c r="U119" s="1103" t="s">
        <v>311</v>
      </c>
      <c r="V119" s="1104" t="s">
        <v>310</v>
      </c>
      <c r="W119" s="1104" t="s">
        <v>799</v>
      </c>
      <c r="X119" s="1103" t="s">
        <v>283</v>
      </c>
      <c r="Y119" s="1105" t="s">
        <v>290</v>
      </c>
    </row>
    <row r="120" spans="1:25" ht="18" customHeight="1">
      <c r="A120" s="1124"/>
      <c r="B120" s="1138"/>
      <c r="C120" s="1109"/>
      <c r="D120" s="1109"/>
      <c r="E120" s="1103"/>
      <c r="F120" s="1103"/>
      <c r="G120" s="1103"/>
      <c r="H120" s="1103"/>
      <c r="I120" s="1139"/>
      <c r="J120" s="1140"/>
      <c r="K120" s="1140"/>
      <c r="L120" s="1103"/>
      <c r="M120" s="1103"/>
      <c r="N120" s="1102"/>
      <c r="O120" s="1141"/>
      <c r="P120" s="1141"/>
      <c r="Q120" s="1101"/>
      <c r="R120" s="1101"/>
      <c r="S120" s="1101"/>
      <c r="T120" s="1102"/>
      <c r="U120" s="1103"/>
      <c r="V120" s="1104"/>
      <c r="W120" s="1104"/>
      <c r="X120" s="1103"/>
      <c r="Y120" s="1105"/>
    </row>
    <row r="121" spans="1:25" ht="18" customHeight="1">
      <c r="A121" s="1124"/>
      <c r="B121" s="1144" t="s">
        <v>113</v>
      </c>
      <c r="C121" s="1144"/>
      <c r="D121" s="535"/>
      <c r="E121" s="534">
        <f>IF('statement of marks'!J$6="","",'statement of marks'!J$6)</f>
        <v>10</v>
      </c>
      <c r="F121" s="534">
        <f>IF('statement of marks'!K$6="","",'statement of marks'!K$6)</f>
        <v>10</v>
      </c>
      <c r="G121" s="534">
        <f>IF('statement of marks'!L$6="","",'statement of marks'!L$6)</f>
        <v>8</v>
      </c>
      <c r="H121" s="534">
        <f>IF('statement of marks'!M$6="","",'statement of marks'!M$6)</f>
        <v>28</v>
      </c>
      <c r="I121" s="536">
        <f>IF('statement of marks'!N$6="","",'statement of marks'!N$6)</f>
        <v>2</v>
      </c>
      <c r="J121" s="298" t="s">
        <v>89</v>
      </c>
      <c r="K121" s="1106"/>
      <c r="L121" s="534">
        <f>IF('statement of marks'!O$6="","",'statement of marks'!O$6)</f>
        <v>70</v>
      </c>
      <c r="M121" s="298" t="s">
        <v>87</v>
      </c>
      <c r="N121" s="534">
        <f>IF('statement of marks'!P$6="","",'statement of marks'!P$6)</f>
        <v>100</v>
      </c>
      <c r="O121" s="298" t="s">
        <v>298</v>
      </c>
      <c r="P121" s="945"/>
      <c r="Q121" s="534">
        <f>IF('statement of marks'!Q$6="","",'statement of marks'!Q$6)</f>
        <v>100</v>
      </c>
      <c r="R121" s="298" t="s">
        <v>299</v>
      </c>
      <c r="S121" s="298" t="s">
        <v>454</v>
      </c>
      <c r="T121" s="538">
        <f>IF('statement of marks'!R$6="","",'statement of marks'!R$6)</f>
        <v>200</v>
      </c>
      <c r="U121" s="539"/>
      <c r="V121" s="539"/>
      <c r="W121" s="539"/>
      <c r="X121" s="539"/>
      <c r="Y121" s="540" t="str">
        <f>IF(OR(X128=0,X128&lt;V128),"",T121)</f>
        <v/>
      </c>
    </row>
    <row r="122" spans="1:25" ht="18" customHeight="1">
      <c r="A122" s="1124"/>
      <c r="B122" s="895" t="str">
        <f>'statement of marks'!$J$3</f>
        <v>HINDI COMPULSORY</v>
      </c>
      <c r="C122" s="895"/>
      <c r="D122" s="535"/>
      <c r="E122" s="541">
        <f>IF('statement of marks'!J13="","",'statement of marks'!J13)</f>
        <v>10</v>
      </c>
      <c r="F122" s="541">
        <f>IF('statement of marks'!K13="","",'statement of marks'!K13)</f>
        <v>10</v>
      </c>
      <c r="G122" s="541">
        <f>IF('statement of marks'!L13="","",'statement of marks'!L13)</f>
        <v>8</v>
      </c>
      <c r="H122" s="541">
        <f>IF('statement of marks'!M13="","",'statement of marks'!M13)</f>
        <v>28</v>
      </c>
      <c r="I122" s="541">
        <f>IF('statement of marks'!N13="","",'statement of marks'!N13)</f>
        <v>2</v>
      </c>
      <c r="J122" s="537">
        <f>IF('statement of marks'!O13="","",'statement of marks'!O13)</f>
        <v>70</v>
      </c>
      <c r="K122" s="1106"/>
      <c r="L122" s="536">
        <f>IF('statement of marks'!O13="","",'statement of marks'!O13)</f>
        <v>70</v>
      </c>
      <c r="M122" s="536">
        <f>IF('statement of marks'!P13="","",'statement of marks'!P13)</f>
        <v>100</v>
      </c>
      <c r="N122" s="538">
        <f>IF('statement of marks'!P13="","",'statement of marks'!P13)</f>
        <v>100</v>
      </c>
      <c r="O122" s="537">
        <f>IF('statement of marks'!Q13="","",'statement of marks'!Q13)</f>
        <v>100</v>
      </c>
      <c r="P122" s="945"/>
      <c r="Q122" s="536">
        <f>IF('statement of marks'!Q13="","",'statement of marks'!Q13)</f>
        <v>100</v>
      </c>
      <c r="R122" s="536">
        <f>IF('statement of marks'!R13="","",'statement of marks'!R13)</f>
        <v>200</v>
      </c>
      <c r="S122" s="1107" t="str">
        <f>IF(AND(K123="",P123=""),"",SUM(K123,P123))</f>
        <v/>
      </c>
      <c r="T122" s="538">
        <f>IF('statement of marks'!R13="","",'statement of marks'!R13)</f>
        <v>200</v>
      </c>
      <c r="U122" s="541" t="str">
        <f>CONCATENATE('statement of marks'!GV13,'statement of marks'!GW13,'statement of marks'!GX13)</f>
        <v>D</v>
      </c>
      <c r="V122" s="542" t="str">
        <f>IF(OR(U122="S",U122="RE"),'result subject-wise'!T$6,"")</f>
        <v/>
      </c>
      <c r="W122" s="542" t="str">
        <f>IF('result subject-wise'!U13="","",'result subject-wise'!U13)</f>
        <v/>
      </c>
      <c r="X122" s="542" t="str">
        <f>IF('result subject-wise'!V13="","",'result subject-wise'!V13)</f>
        <v/>
      </c>
      <c r="Y122" s="540" t="str">
        <f>IF(OR(X128=0,X128&lt;V128),"",IF(U122="RE",SUM(T122,W122),IF(U122="S",W122,T122)))</f>
        <v/>
      </c>
    </row>
    <row r="123" spans="1:25" ht="18" customHeight="1">
      <c r="A123" s="1124"/>
      <c r="B123" s="895" t="str">
        <f>'statement of marks'!$X$3</f>
        <v>ENGLISH COMPULSORY</v>
      </c>
      <c r="C123" s="895"/>
      <c r="D123" s="535" t="s">
        <v>455</v>
      </c>
      <c r="E123" s="541">
        <f>IF('statement of marks'!X13="","",'statement of marks'!X13)</f>
        <v>10</v>
      </c>
      <c r="F123" s="541">
        <f>IF('statement of marks'!Y13="","",'statement of marks'!Y13)</f>
        <v>10</v>
      </c>
      <c r="G123" s="541">
        <f>IF('statement of marks'!Z13="","",'statement of marks'!Z13)</f>
        <v>8</v>
      </c>
      <c r="H123" s="541">
        <f>IF('statement of marks'!AA13="","",'statement of marks'!AA13)</f>
        <v>28</v>
      </c>
      <c r="I123" s="541">
        <f>IF('statement of marks'!AB13="","",'statement of marks'!AB13)</f>
        <v>2</v>
      </c>
      <c r="J123" s="537">
        <f>IF('statement of marks'!AC13="","",'statement of marks'!AC13)</f>
        <v>70</v>
      </c>
      <c r="K123" s="1106"/>
      <c r="L123" s="536">
        <f>IF('statement of marks'!AC13="","",'statement of marks'!AC13)</f>
        <v>70</v>
      </c>
      <c r="M123" s="536">
        <f>IF('statement of marks'!AD13="","",'statement of marks'!AD13)</f>
        <v>100</v>
      </c>
      <c r="N123" s="538">
        <f>IF('statement of marks'!AD13="","",'statement of marks'!AD13)</f>
        <v>100</v>
      </c>
      <c r="O123" s="537">
        <f>IF('statement of marks'!AE13="","",'statement of marks'!AE13)</f>
        <v>100</v>
      </c>
      <c r="P123" s="945"/>
      <c r="Q123" s="536">
        <f>IF('statement of marks'!AE13="","",'statement of marks'!AE13)</f>
        <v>100</v>
      </c>
      <c r="R123" s="536">
        <f>IF('statement of marks'!AF13="","",'statement of marks'!AF13)</f>
        <v>200</v>
      </c>
      <c r="S123" s="1107"/>
      <c r="T123" s="538">
        <f>IF('statement of marks'!AF13="","",'statement of marks'!AF13)</f>
        <v>200</v>
      </c>
      <c r="U123" s="541" t="str">
        <f>CONCATENATE('statement of marks'!GY13,'statement of marks'!GZ13,'statement of marks'!HA13)</f>
        <v>D</v>
      </c>
      <c r="V123" s="542" t="str">
        <f>IF(OR(U123="S",U123="RE"),'result subject-wise'!W$6,"")</f>
        <v/>
      </c>
      <c r="W123" s="542" t="str">
        <f>IF('result subject-wise'!X13="","",'result subject-wise'!X13)</f>
        <v/>
      </c>
      <c r="X123" s="542" t="str">
        <f>IF('result subject-wise'!Y13="","",'result subject-wise'!Y13)</f>
        <v/>
      </c>
      <c r="Y123" s="540" t="str">
        <f>IF(OR(X128=0,X128&lt;V128),"",IF(U123="RE",SUM(T123,W123),IF(U123="S",W123,T123)))</f>
        <v/>
      </c>
    </row>
    <row r="124" spans="1:25" ht="18" customHeight="1">
      <c r="A124" s="1124"/>
      <c r="B124" s="1143" t="str">
        <f>'statement of marks'!AM13</f>
        <v>PHYSICS</v>
      </c>
      <c r="C124" s="1143"/>
      <c r="D124" s="535">
        <f>IF('statement of marks'!BH13="","",'statement of marks'!BH13)</f>
        <v>20</v>
      </c>
      <c r="E124" s="541">
        <f>IF('statement of marks'!AN13="","",'statement of marks'!AN13)</f>
        <v>10</v>
      </c>
      <c r="F124" s="541">
        <f>IF('statement of marks'!AO13="","",'statement of marks'!AO13)</f>
        <v>10</v>
      </c>
      <c r="G124" s="541">
        <f>IF('statement of marks'!AP13="","",'statement of marks'!AP13)</f>
        <v>9</v>
      </c>
      <c r="H124" s="541">
        <f>IF('statement of marks'!AQ13="","",'statement of marks'!AQ13)</f>
        <v>29</v>
      </c>
      <c r="I124" s="541">
        <f>IF('statement of marks'!AR13="","",'statement of marks'!AR13)</f>
        <v>1</v>
      </c>
      <c r="J124" s="537">
        <f>IF('statement of marks'!AS13="","",'statement of marks'!AS13)</f>
        <v>30</v>
      </c>
      <c r="K124" s="537">
        <f>IF('statement of marks'!AT13="","",'statement of marks'!AT13)</f>
        <v>20</v>
      </c>
      <c r="L124" s="536">
        <f>IF('statement of marks'!AU13="","",'statement of marks'!AU13)</f>
        <v>50</v>
      </c>
      <c r="M124" s="536">
        <f>IF('statement of marks'!AV13="","",'statement of marks'!AV13)</f>
        <v>60</v>
      </c>
      <c r="N124" s="538">
        <f>IF('statement of marks'!AW13="","",'statement of marks'!AW13)</f>
        <v>80</v>
      </c>
      <c r="O124" s="537">
        <f>IF('statement of marks'!AX13="","",'statement of marks'!AX13)</f>
        <v>70</v>
      </c>
      <c r="P124" s="537">
        <f>IF('statement of marks'!AY13="","",'statement of marks'!AY13)</f>
        <v>30</v>
      </c>
      <c r="Q124" s="536">
        <f>IF('statement of marks'!AZ13="","",'statement of marks'!AZ13)</f>
        <v>100</v>
      </c>
      <c r="R124" s="536">
        <f>IF('statement of marks'!BA13="","",'statement of marks'!BA13)</f>
        <v>130</v>
      </c>
      <c r="S124" s="538">
        <f>IF('statement of marks'!BB13="","",'statement of marks'!BB13)</f>
        <v>50</v>
      </c>
      <c r="T124" s="538">
        <f>IF('statement of marks'!BC13="","",'statement of marks'!BC13)</f>
        <v>180</v>
      </c>
      <c r="U124" s="541" t="str">
        <f>CONCATENATE('statement of marks'!HB13,'statement of marks'!HK13,'statement of marks'!HL13)</f>
        <v>D</v>
      </c>
      <c r="V124" s="542" t="str">
        <f>IF('result subject-wise'!Z13="","",'result subject-wise'!Z13)</f>
        <v/>
      </c>
      <c r="W124" s="542" t="str">
        <f>IF('result subject-wise'!AB13="","",'result subject-wise'!AB13)</f>
        <v/>
      </c>
      <c r="X124" s="542" t="str">
        <f>IF('result subject-wise'!AC13="","",'result subject-wise'!AC13)</f>
        <v/>
      </c>
      <c r="Y124" s="540" t="str">
        <f>IF(OR(X128=0,X128&lt;V128),"",IF(OR(U124="RE",U124="REP"),SUM(T124,W124),IF(U124="S",W124,T124)))</f>
        <v/>
      </c>
    </row>
    <row r="125" spans="1:25" ht="18" customHeight="1">
      <c r="A125" s="1124"/>
      <c r="B125" s="1143" t="str">
        <f>'statement of marks'!BQ13</f>
        <v>CHEMISTRY</v>
      </c>
      <c r="C125" s="1143"/>
      <c r="D125" s="535">
        <f>IF('statement of marks'!CL13="","",'statement of marks'!CL13)</f>
        <v>20</v>
      </c>
      <c r="E125" s="541">
        <f>IF('statement of marks'!BR13="","",'statement of marks'!BR13)</f>
        <v>10</v>
      </c>
      <c r="F125" s="541">
        <f>IF('statement of marks'!BS13="","",'statement of marks'!BS13)</f>
        <v>10</v>
      </c>
      <c r="G125" s="541">
        <f>IF('statement of marks'!BT13="","",'statement of marks'!BT13)</f>
        <v>9</v>
      </c>
      <c r="H125" s="541">
        <f>IF('statement of marks'!BU13="","",'statement of marks'!BU13)</f>
        <v>29</v>
      </c>
      <c r="I125" s="541">
        <f>IF('statement of marks'!BV13="","",'statement of marks'!BV13)</f>
        <v>1</v>
      </c>
      <c r="J125" s="537">
        <f>IF('statement of marks'!BW13="","",'statement of marks'!BW13)</f>
        <v>50</v>
      </c>
      <c r="K125" s="537">
        <f>IF('statement of marks'!BX13="","",'statement of marks'!BX13)</f>
        <v>20</v>
      </c>
      <c r="L125" s="536">
        <f>IF('statement of marks'!BY13="","",'statement of marks'!BY13)</f>
        <v>70</v>
      </c>
      <c r="M125" s="536">
        <f>IF('statement of marks'!BZ13="","",'statement of marks'!BZ13)</f>
        <v>80</v>
      </c>
      <c r="N125" s="538">
        <f>IF('statement of marks'!CA13="","",'statement of marks'!CA13)</f>
        <v>100</v>
      </c>
      <c r="O125" s="537">
        <f>IF('statement of marks'!CB13="","",'statement of marks'!CB13)</f>
        <v>70</v>
      </c>
      <c r="P125" s="537">
        <f>IF('statement of marks'!CC13="","",'statement of marks'!CC13)</f>
        <v>30</v>
      </c>
      <c r="Q125" s="536">
        <f>IF('statement of marks'!CD13="","",'statement of marks'!CD13)</f>
        <v>100</v>
      </c>
      <c r="R125" s="536">
        <f>IF('statement of marks'!CE13="","",'statement of marks'!CE13)</f>
        <v>150</v>
      </c>
      <c r="S125" s="538">
        <f>IF('statement of marks'!CF13="","",'statement of marks'!CF13)</f>
        <v>50</v>
      </c>
      <c r="T125" s="538">
        <f>IF('statement of marks'!CG13="","",'statement of marks'!CG13)</f>
        <v>200</v>
      </c>
      <c r="U125" s="541" t="str">
        <f>CONCATENATE('statement of marks'!HM13,'statement of marks'!HV13,'statement of marks'!HW13)</f>
        <v>D</v>
      </c>
      <c r="V125" s="542" t="str">
        <f>IF('result subject-wise'!AD13="","",'result subject-wise'!AD13)</f>
        <v/>
      </c>
      <c r="W125" s="542" t="str">
        <f>IF('result subject-wise'!AF13="","",'result subject-wise'!AF13)</f>
        <v/>
      </c>
      <c r="X125" s="542" t="str">
        <f>IF('result subject-wise'!AG13="","",'result subject-wise'!AG13)</f>
        <v/>
      </c>
      <c r="Y125" s="540" t="str">
        <f>IF(OR(X128=0,X128&lt;V128),"",IF(OR(U125="RE",U125="REP"),SUM(T125,W125),IF(U125="S",W125,T125)))</f>
        <v/>
      </c>
    </row>
    <row r="126" spans="1:25" ht="18" customHeight="1">
      <c r="A126" s="1124"/>
      <c r="B126" s="1143" t="str">
        <f>'statement of marks'!CU13</f>
        <v>MATHEMATICS</v>
      </c>
      <c r="C126" s="1143"/>
      <c r="D126" s="535" t="str">
        <f>IF('statement of marks'!DP13="","",'statement of marks'!DP13)</f>
        <v/>
      </c>
      <c r="E126" s="541">
        <f>IF('statement of marks'!CV13="","",'statement of marks'!CV13)</f>
        <v>10</v>
      </c>
      <c r="F126" s="541">
        <f>IF('statement of marks'!CW13="","",'statement of marks'!CW13)</f>
        <v>10</v>
      </c>
      <c r="G126" s="541">
        <f>IF('statement of marks'!CX13="","",'statement of marks'!CX13)</f>
        <v>9</v>
      </c>
      <c r="H126" s="541">
        <f>IF('statement of marks'!CY13="","",'statement of marks'!CY13)</f>
        <v>29</v>
      </c>
      <c r="I126" s="541">
        <f>IF('statement of marks'!CZ13="","",'statement of marks'!CZ13)</f>
        <v>1</v>
      </c>
      <c r="J126" s="537">
        <f>IF('statement of marks'!DA13="","",'statement of marks'!DA13)</f>
        <v>70</v>
      </c>
      <c r="K126" s="537" t="str">
        <f>IF('statement of marks'!DB13="","",'statement of marks'!DB13)</f>
        <v/>
      </c>
      <c r="L126" s="536">
        <f>IF('statement of marks'!DC13="","",'statement of marks'!DC13)</f>
        <v>70</v>
      </c>
      <c r="M126" s="536">
        <f>IF('statement of marks'!DD13="","",'statement of marks'!DD13)</f>
        <v>100</v>
      </c>
      <c r="N126" s="538">
        <f>IF('statement of marks'!DE13="","",'statement of marks'!DE13)</f>
        <v>100</v>
      </c>
      <c r="O126" s="537">
        <f>IF('statement of marks'!DF13="","",'statement of marks'!DF13)</f>
        <v>18</v>
      </c>
      <c r="P126" s="537" t="str">
        <f>IF('statement of marks'!DG13="","",'statement of marks'!DG13)</f>
        <v/>
      </c>
      <c r="Q126" s="536">
        <f>IF('statement of marks'!DH13="","",'statement of marks'!DH13)</f>
        <v>18</v>
      </c>
      <c r="R126" s="536">
        <f>IF('statement of marks'!DI13="","",'statement of marks'!DI13)</f>
        <v>118</v>
      </c>
      <c r="S126" s="538" t="str">
        <f>IF('statement of marks'!DJ13="","",'statement of marks'!DJ13)</f>
        <v/>
      </c>
      <c r="T126" s="538">
        <f>IF('statement of marks'!DK13="","",'statement of marks'!DK13)</f>
        <v>118</v>
      </c>
      <c r="U126" s="541" t="str">
        <f>CONCATENATE('statement of marks'!HX13,'statement of marks'!IG13,'statement of marks'!IH13)</f>
        <v>S</v>
      </c>
      <c r="V126" s="542">
        <f>IF('result subject-wise'!AH13="","",'result subject-wise'!AH13)</f>
        <v>100</v>
      </c>
      <c r="W126" s="542" t="str">
        <f>IF('result subject-wise'!AJ13="","",'result subject-wise'!AJ13)</f>
        <v/>
      </c>
      <c r="X126" s="542" t="str">
        <f>IF('result subject-wise'!AK13="","",'result subject-wise'!AK13)</f>
        <v/>
      </c>
      <c r="Y126" s="540" t="str">
        <f>IF(OR(X128=0,X128&lt;V128),"",IF(OR(U126="RE",U126="REP"),SUM(T126,W126),IF(U126="S",W126,T126)))</f>
        <v/>
      </c>
    </row>
    <row r="127" spans="1:25" ht="18" customHeight="1">
      <c r="A127" s="1124"/>
      <c r="B127" s="1108" t="s">
        <v>291</v>
      </c>
      <c r="C127" s="1108"/>
      <c r="D127" s="543">
        <f>IF(AND(D124="",D125="",D126=""),"",SUM(D124:D126))</f>
        <v>40</v>
      </c>
      <c r="E127" s="544">
        <f>IF(AND(E122="",E123="",E124="",E125="",E126=""),"",SUM(E122:E126))</f>
        <v>50</v>
      </c>
      <c r="F127" s="544">
        <f t="shared" ref="F127:H127" si="28">IF(AND(F122="",F123="",F124="",F125="",F126=""),"",SUM(F122:F126))</f>
        <v>50</v>
      </c>
      <c r="G127" s="544">
        <f t="shared" si="28"/>
        <v>43</v>
      </c>
      <c r="H127" s="544">
        <f t="shared" si="28"/>
        <v>143</v>
      </c>
      <c r="I127" s="544">
        <f>IF(AND(I122="",I123="",I124="",I125="",I126=""),"",SUM(I122:I126))</f>
        <v>7</v>
      </c>
      <c r="J127" s="544">
        <f t="shared" ref="J127:Q127" si="29">IF(AND(J122="",J123="",J124="",J125="",J126=""),"",SUM(J122:J126))</f>
        <v>290</v>
      </c>
      <c r="K127" s="544">
        <f t="shared" si="29"/>
        <v>40</v>
      </c>
      <c r="L127" s="544">
        <f t="shared" si="29"/>
        <v>330</v>
      </c>
      <c r="M127" s="544">
        <f t="shared" si="29"/>
        <v>440</v>
      </c>
      <c r="N127" s="544">
        <f t="shared" si="29"/>
        <v>480</v>
      </c>
      <c r="O127" s="544">
        <f t="shared" si="29"/>
        <v>358</v>
      </c>
      <c r="P127" s="544">
        <f t="shared" si="29"/>
        <v>60</v>
      </c>
      <c r="Q127" s="544">
        <f t="shared" si="29"/>
        <v>418</v>
      </c>
      <c r="R127" s="544">
        <f>IF(AND(R122="",R123="",R124="",R125="",R126=""),"",SUM(R122:R126))</f>
        <v>798</v>
      </c>
      <c r="S127" s="544">
        <f>IF(AND(S122="",S123="",S124="",S125="",S126=""),"",SUM(S122:S126))</f>
        <v>100</v>
      </c>
      <c r="T127" s="544">
        <f t="shared" ref="T127" si="30">IF(AND(T122="",T123="",T124="",T125="",T126=""),"",SUM(T122:T126))</f>
        <v>898</v>
      </c>
      <c r="U127" s="544"/>
      <c r="V127" s="544">
        <f t="shared" ref="V127:W127" si="31">IF(AND(V122="",V123="",V124="",V125="",V126=""),"",SUM(V122:V126))</f>
        <v>100</v>
      </c>
      <c r="W127" s="544" t="str">
        <f t="shared" si="31"/>
        <v/>
      </c>
      <c r="X127" s="545"/>
      <c r="Y127" s="546" t="str">
        <f t="shared" ref="Y127" si="32">IF(AND(Y122="",Y123="",Y124="",Y125="",Y126=""),"",SUM(Y122:Y126))</f>
        <v/>
      </c>
    </row>
    <row r="128" spans="1:25" ht="18" customHeight="1">
      <c r="A128" s="1124"/>
      <c r="B128" s="1142" t="s">
        <v>292</v>
      </c>
      <c r="C128" s="1142"/>
      <c r="D128" s="547" t="s">
        <v>456</v>
      </c>
      <c r="E128" s="548">
        <f>IF(E127="","",(5*E121)-(COUNTIF(E122:E126,"NA")*E121+COUNTIF(E122:E126,"ML")*E121))</f>
        <v>50</v>
      </c>
      <c r="F128" s="548">
        <f>IF(F127="","",(5*F121)-(COUNTIF(F122:F126,"NA")*F121+COUNTIF(F122:F126,"ML")*F121))</f>
        <v>50</v>
      </c>
      <c r="G128" s="548">
        <f>IF(G127="","",(43)-(COUNTIF(G122:G126,"NA")*G121+COUNTIF(G122:G126,"ML")*G121))</f>
        <v>43</v>
      </c>
      <c r="H128" s="548">
        <f>IF(H127="","",(143)-(COUNTIF(H122:H126,"NA")*H121+COUNTIF(H122:H126,"ML")*H121))</f>
        <v>143</v>
      </c>
      <c r="I128" s="549">
        <f>IF(I127="","",7)</f>
        <v>7</v>
      </c>
      <c r="J128" s="538">
        <f>L128-K128</f>
        <v>310</v>
      </c>
      <c r="K128" s="538">
        <f>IF(D127="","",(D127-(IF(K124="ml",D124)+IF(K125="ml",D125)+IF(K126="ml",D126))))</f>
        <v>40</v>
      </c>
      <c r="L128" s="538">
        <f>IF(OR(L127=0,L127=""),L127,(5*L121)-D139)</f>
        <v>350</v>
      </c>
      <c r="M128" s="538">
        <f>IF(M127="","",SUM(H128:J128))</f>
        <v>460</v>
      </c>
      <c r="N128" s="538">
        <f>IF(N127="","",SUM(D127,M128))</f>
        <v>500</v>
      </c>
      <c r="O128" s="538">
        <f>Q128-D133</f>
        <v>440</v>
      </c>
      <c r="P128" s="538">
        <f>IF(D133="","",D133)</f>
        <v>60</v>
      </c>
      <c r="Q128" s="538">
        <f>IF(Q127="","",5*Q121)</f>
        <v>500</v>
      </c>
      <c r="R128" s="538">
        <f>IF(O128="","",SUM(M128,O128))</f>
        <v>900</v>
      </c>
      <c r="S128" s="538">
        <f>IF(D138="","",D138)</f>
        <v>100</v>
      </c>
      <c r="T128" s="538">
        <f>IF(T127="","",SUM(R128,S128))</f>
        <v>1000</v>
      </c>
      <c r="U128" s="550"/>
      <c r="V128" s="551">
        <f>COUNTIF(U122:U132,"S")</f>
        <v>1</v>
      </c>
      <c r="W128" s="551">
        <f>COUNTIF(U122:U132,"RE")+COUNTIF(U122:U132,"REP")</f>
        <v>0</v>
      </c>
      <c r="X128" s="551">
        <f>COUNTIF(X122:X127,"P")+COUNTIF(X131:X132,"P")</f>
        <v>0</v>
      </c>
      <c r="Y128" s="552" t="str">
        <f>IF(OR(X128=0,X128&lt;(V128+W128)),"",(T128-(V128*Y121)+V127))</f>
        <v/>
      </c>
    </row>
    <row r="129" spans="1:25" ht="18" customHeight="1">
      <c r="A129" s="1124"/>
      <c r="B129" s="895" t="s">
        <v>151</v>
      </c>
      <c r="C129" s="895"/>
      <c r="D129" s="553">
        <f>IF('statement of marks'!BG13="","",'statement of marks'!BG13)</f>
        <v>30</v>
      </c>
      <c r="E129" s="568">
        <f t="shared" ref="E129:H129" si="33">IF(E128="","",E127/E128*100)</f>
        <v>100</v>
      </c>
      <c r="F129" s="568">
        <f t="shared" si="33"/>
        <v>100</v>
      </c>
      <c r="G129" s="568">
        <f t="shared" si="33"/>
        <v>100</v>
      </c>
      <c r="H129" s="568">
        <f t="shared" si="33"/>
        <v>100</v>
      </c>
      <c r="I129" s="568">
        <f>IF(I128="","",I127/I128*100)</f>
        <v>100</v>
      </c>
      <c r="J129" s="568">
        <f t="shared" ref="J129:R129" si="34">IF(J128="","",J127/J128*100)</f>
        <v>93.548387096774192</v>
      </c>
      <c r="K129" s="568">
        <f t="shared" si="34"/>
        <v>100</v>
      </c>
      <c r="L129" s="568">
        <f t="shared" si="34"/>
        <v>94.285714285714278</v>
      </c>
      <c r="M129" s="568">
        <f t="shared" si="34"/>
        <v>95.652173913043484</v>
      </c>
      <c r="N129" s="569">
        <f t="shared" si="34"/>
        <v>96</v>
      </c>
      <c r="O129" s="568">
        <f t="shared" si="34"/>
        <v>81.36363636363636</v>
      </c>
      <c r="P129" s="568">
        <f t="shared" si="34"/>
        <v>100</v>
      </c>
      <c r="Q129" s="568">
        <f t="shared" si="34"/>
        <v>83.6</v>
      </c>
      <c r="R129" s="568">
        <f t="shared" si="34"/>
        <v>88.666666666666671</v>
      </c>
      <c r="S129" s="569">
        <f>IF(S128="","",S127/S128*100)</f>
        <v>100</v>
      </c>
      <c r="T129" s="569">
        <f t="shared" ref="T129" si="35">IF(T128="","",T127/T128*100)</f>
        <v>89.8</v>
      </c>
      <c r="U129" s="539"/>
      <c r="V129" s="539"/>
      <c r="W129" s="539"/>
      <c r="X129" s="539"/>
      <c r="Y129" s="554" t="str">
        <f>IF(Y128="","",Y127/Y128*100)</f>
        <v/>
      </c>
    </row>
    <row r="130" spans="1:25" ht="18" customHeight="1">
      <c r="A130" s="1124"/>
      <c r="B130" s="895" t="str">
        <f>'statement of marks'!DZ13</f>
        <v>BIOLOGY</v>
      </c>
      <c r="C130" s="895"/>
      <c r="D130" s="548"/>
      <c r="E130" s="541">
        <f>IF('statement of marks'!EA13="","",'statement of marks'!EA13)</f>
        <v>10</v>
      </c>
      <c r="F130" s="541">
        <f>IF('statement of marks'!EB13="","",'statement of marks'!EB13)</f>
        <v>10</v>
      </c>
      <c r="G130" s="541">
        <f>IF('statement of marks'!EC13="","",'statement of marks'!EC13)</f>
        <v>10</v>
      </c>
      <c r="H130" s="541">
        <f>IF('statement of marks'!ED13="","",'statement of marks'!ED13)</f>
        <v>30</v>
      </c>
      <c r="I130" s="541" t="str">
        <f>IF('statement of marks'!EE13="","",'statement of marks'!EE13)</f>
        <v/>
      </c>
      <c r="J130" s="537">
        <f>IF('statement of marks'!EF13="","",'statement of marks'!EF13)</f>
        <v>50</v>
      </c>
      <c r="K130" s="537">
        <f>IF('statement of marks'!EG13="","",'statement of marks'!EG13)</f>
        <v>20</v>
      </c>
      <c r="L130" s="536">
        <f>IF('statement of marks'!EH13="","",'statement of marks'!EH13)</f>
        <v>70</v>
      </c>
      <c r="M130" s="536">
        <f>IF('statement of marks'!EI13="","",'statement of marks'!EI13)</f>
        <v>80</v>
      </c>
      <c r="N130" s="538">
        <f>IF('statement of marks'!EJ13="","",'statement of marks'!EJ13)</f>
        <v>100</v>
      </c>
      <c r="O130" s="537">
        <f>IF('statement of marks'!EK13="","",'statement of marks'!EK13)</f>
        <v>70</v>
      </c>
      <c r="P130" s="537">
        <f>IF('statement of marks'!EL13="","",'statement of marks'!EL13)</f>
        <v>30</v>
      </c>
      <c r="Q130" s="536">
        <f>IF('statement of marks'!EM13="","",'statement of marks'!EM13)</f>
        <v>100</v>
      </c>
      <c r="R130" s="536">
        <f>IF('statement of marks'!EN13="","",'statement of marks'!EN13)</f>
        <v>150</v>
      </c>
      <c r="S130" s="538">
        <f>IF('statement of marks'!EO13="","",'statement of marks'!EO13)</f>
        <v>50</v>
      </c>
      <c r="T130" s="538">
        <f>IF('statement of marks'!EP13="","",'statement of marks'!EP13)</f>
        <v>200</v>
      </c>
      <c r="U130" s="538" t="str">
        <f>IF('statement of marks'!FB13="","",'statement of marks'!FB13)</f>
        <v>I</v>
      </c>
      <c r="V130" s="542"/>
      <c r="W130" s="542"/>
      <c r="X130" s="542"/>
      <c r="Y130" s="540"/>
    </row>
    <row r="131" spans="1:25" ht="18" customHeight="1">
      <c r="A131" s="1124"/>
      <c r="B131" s="1089" t="str">
        <f>'statement of marks'!$FC$3</f>
        <v>Azadi ke Baad ka Swarnim Bharat</v>
      </c>
      <c r="C131" s="1089"/>
      <c r="D131" s="553">
        <f>IF('statement of marks'!CK13="","",'statement of marks'!CK13)</f>
        <v>30</v>
      </c>
      <c r="E131" s="541">
        <f>IF('statement of marks'!FC13="","",'statement of marks'!FC13)</f>
        <v>10</v>
      </c>
      <c r="F131" s="541">
        <f>IF('statement of marks'!FD13="","",'statement of marks'!FD13)</f>
        <v>10</v>
      </c>
      <c r="G131" s="541">
        <f>IF('statement of marks'!FE13="","",'statement of marks'!FE13)</f>
        <v>10</v>
      </c>
      <c r="H131" s="541">
        <f>IF('statement of marks'!FF13="","",'statement of marks'!FF13)</f>
        <v>30</v>
      </c>
      <c r="I131" s="555"/>
      <c r="J131" s="541">
        <f>IF('statement of marks'!FG13="","",'statement of marks'!FG13)</f>
        <v>70</v>
      </c>
      <c r="K131" s="556"/>
      <c r="L131" s="536">
        <f>IF('statement of marks'!FG13="","",'statement of marks'!FG13)</f>
        <v>70</v>
      </c>
      <c r="M131" s="536">
        <f>IF('statement of marks'!FH13="","",'statement of marks'!FH13)</f>
        <v>100</v>
      </c>
      <c r="N131" s="536">
        <f>IF('statement of marks'!FH13="","",'statement of marks'!FH13)</f>
        <v>100</v>
      </c>
      <c r="O131" s="536">
        <f>IF('statement of marks'!FI13="","",'statement of marks'!FI13)</f>
        <v>100</v>
      </c>
      <c r="P131" s="557"/>
      <c r="Q131" s="536">
        <f>IF('statement of marks'!FI13="","",'statement of marks'!FI13)</f>
        <v>100</v>
      </c>
      <c r="R131" s="536">
        <f>IF('statement of marks'!FJ13="","",'statement of marks'!FJ13)</f>
        <v>200</v>
      </c>
      <c r="S131" s="557"/>
      <c r="T131" s="538">
        <f>IF('statement of marks'!FJ13="","",'statement of marks'!FJ13)</f>
        <v>200</v>
      </c>
      <c r="U131" s="541" t="str">
        <f>IF('statement of marks'!II13="","",'statement of marks'!II13)</f>
        <v>A</v>
      </c>
      <c r="V131" s="542" t="str">
        <f>IF(OR(U131="S",U131="RE"),'result subject-wise'!AL$6,"")</f>
        <v/>
      </c>
      <c r="W131" s="558" t="str">
        <f>IF('result subject-wise'!AL13="","",'result subject-wise'!AL13)</f>
        <v/>
      </c>
      <c r="X131" s="558" t="str">
        <f>IF('result subject-wise'!AM13="","",'result subject-wise'!AM13)</f>
        <v/>
      </c>
      <c r="Y131" s="1093"/>
    </row>
    <row r="132" spans="1:25" ht="18" customHeight="1">
      <c r="A132" s="1124"/>
      <c r="B132" s="895" t="str">
        <f>'statement of marks'!$FP$3</f>
        <v>JEEVAN KAUShAL</v>
      </c>
      <c r="C132" s="895"/>
      <c r="D132" s="535" t="str">
        <f>IF('statement of marks'!DO13="","",'statement of marks'!DO13)</f>
        <v/>
      </c>
      <c r="E132" s="1109" t="s">
        <v>278</v>
      </c>
      <c r="F132" s="1109"/>
      <c r="G132" s="536">
        <f>'statement of marks'!$FP$6</f>
        <v>30</v>
      </c>
      <c r="H132" s="536"/>
      <c r="I132" s="559"/>
      <c r="J132" s="537">
        <f>IF('statement of marks'!FP13="","",'statement of marks'!FP13)</f>
        <v>30</v>
      </c>
      <c r="K132" s="1109" t="s">
        <v>279</v>
      </c>
      <c r="L132" s="1109"/>
      <c r="M132" s="536">
        <f>'statement of marks'!$FQ$6</f>
        <v>30</v>
      </c>
      <c r="N132" s="538">
        <f>IF('statement of marks'!FQ13="","",'statement of marks'!FQ13)</f>
        <v>30</v>
      </c>
      <c r="O132" s="1109" t="s">
        <v>108</v>
      </c>
      <c r="P132" s="1109"/>
      <c r="Q132" s="536">
        <f>'statement of marks'!$FR$6</f>
        <v>40</v>
      </c>
      <c r="R132" s="541">
        <f>IF('statement of marks'!FR13="","",'statement of marks'!FR13)</f>
        <v>40</v>
      </c>
      <c r="S132" s="541"/>
      <c r="T132" s="538">
        <f>IF('statement of marks'!FS13="","",'statement of marks'!FS13)</f>
        <v>100</v>
      </c>
      <c r="U132" s="541" t="str">
        <f>IF('statement of marks'!IJ13="","",'statement of marks'!IJ13)</f>
        <v>A</v>
      </c>
      <c r="V132" s="542" t="str">
        <f>IF(OR(U132="S",U132="RE"),'result subject-wise'!AN$6,"")</f>
        <v/>
      </c>
      <c r="W132" s="558" t="str">
        <f>IF('result subject-wise'!AN13="","",'result subject-wise'!AN13)</f>
        <v/>
      </c>
      <c r="X132" s="558" t="str">
        <f>IF('result subject-wise'!AO13="","",'result subject-wise'!AO13)</f>
        <v/>
      </c>
      <c r="Y132" s="1093"/>
    </row>
    <row r="133" spans="1:25" ht="18" customHeight="1">
      <c r="A133" s="1124"/>
      <c r="B133" s="1110" t="s">
        <v>195</v>
      </c>
      <c r="C133" s="1110"/>
      <c r="D133" s="560">
        <f>IF(AND(D129="",D131="",D132=""),"",SUM(D129:D132))</f>
        <v>60</v>
      </c>
      <c r="E133" s="1111" t="str">
        <f>IF('statement of marks'!IP13="","",'statement of marks'!IP13)</f>
        <v>SUPPL.</v>
      </c>
      <c r="F133" s="1111"/>
      <c r="G133" s="1111"/>
      <c r="H133" s="1111"/>
      <c r="I133" s="1111"/>
      <c r="J133" s="1111"/>
      <c r="K133" s="1111"/>
      <c r="L133" s="1111"/>
      <c r="M133" s="533" t="s">
        <v>309</v>
      </c>
      <c r="N133" s="541" t="str">
        <f>IF('statement of marks'!IS13="","",'statement of marks'!IS13)</f>
        <v/>
      </c>
      <c r="O133" s="1091" t="s">
        <v>281</v>
      </c>
      <c r="P133" s="1091"/>
      <c r="Q133" s="1091"/>
      <c r="R133" s="541" t="str">
        <f>IF('statement of marks'!IU13="","",'statement of marks'!IU13)</f>
        <v/>
      </c>
      <c r="S133" s="1112" t="s">
        <v>295</v>
      </c>
      <c r="T133" s="1112"/>
      <c r="U133" s="1112"/>
      <c r="V133" s="1112"/>
      <c r="W133" s="1112"/>
      <c r="X133" s="1112"/>
      <c r="Y133" s="1113"/>
    </row>
    <row r="134" spans="1:25" ht="18" customHeight="1">
      <c r="A134" s="1124"/>
      <c r="B134" s="1110" t="s">
        <v>300</v>
      </c>
      <c r="C134" s="1110"/>
      <c r="D134" s="534" t="s">
        <v>201</v>
      </c>
      <c r="E134" s="1085" t="s">
        <v>122</v>
      </c>
      <c r="F134" s="1085"/>
      <c r="G134" s="1091" t="s">
        <v>124</v>
      </c>
      <c r="H134" s="1091"/>
      <c r="I134" s="1091"/>
      <c r="J134" s="1091"/>
      <c r="K134" s="1091" t="s">
        <v>126</v>
      </c>
      <c r="L134" s="1091"/>
      <c r="M134" s="1091" t="s">
        <v>128</v>
      </c>
      <c r="N134" s="1091"/>
      <c r="O134" s="924" t="s">
        <v>303</v>
      </c>
      <c r="P134" s="924"/>
      <c r="Q134" s="924"/>
      <c r="R134" s="561"/>
      <c r="S134" s="1114" t="s">
        <v>195</v>
      </c>
      <c r="T134" s="1114"/>
      <c r="U134" s="1115" t="str">
        <f>IF('result subject-wise'!AR13="","",'result subject-wise'!AR13)</f>
        <v/>
      </c>
      <c r="V134" s="1115"/>
      <c r="W134" s="1086" t="s">
        <v>459</v>
      </c>
      <c r="X134" s="1086"/>
      <c r="Y134" s="562" t="str">
        <f>IF('result subject-wise'!AS13="","",'result subject-wise'!AS13)</f>
        <v/>
      </c>
    </row>
    <row r="135" spans="1:25" ht="18" customHeight="1">
      <c r="A135" s="1124"/>
      <c r="B135" s="1116" t="s">
        <v>302</v>
      </c>
      <c r="C135" s="1116"/>
      <c r="D135" s="536">
        <f>IF('statement of marks'!CN13="","",'statement of marks'!CN13)</f>
        <v>50</v>
      </c>
      <c r="E135" s="1117">
        <f>IF('statement of marks'!GK13="","",'statement of marks'!GK13)</f>
        <v>130</v>
      </c>
      <c r="F135" s="1117"/>
      <c r="G135" s="1117">
        <f>IF('statement of marks'!GM13="","",'statement of marks'!GM13)</f>
        <v>206</v>
      </c>
      <c r="H135" s="1117"/>
      <c r="I135" s="1117"/>
      <c r="J135" s="1117"/>
      <c r="K135" s="1117">
        <f>IF('statement of marks'!GO13="","",'statement of marks'!GO13)</f>
        <v>264</v>
      </c>
      <c r="L135" s="1117"/>
      <c r="M135" s="1117">
        <f>IF('statement of marks'!GQ13="","",'statement of marks'!GQ13)</f>
        <v>316</v>
      </c>
      <c r="N135" s="1117"/>
      <c r="O135" s="1117">
        <f>IF('statement of marks'!GS13="","",'statement of marks'!GS13)</f>
        <v>362</v>
      </c>
      <c r="P135" s="1117"/>
      <c r="Q135" s="1117"/>
      <c r="R135" s="563"/>
      <c r="S135" s="1086" t="s">
        <v>460</v>
      </c>
      <c r="T135" s="1086"/>
      <c r="U135" s="1086"/>
      <c r="V135" s="1086"/>
      <c r="W135" s="1115" t="str">
        <f>IF('result subject-wise'!AT13="","",'result subject-wise'!AT13)</f>
        <v/>
      </c>
      <c r="X135" s="1115"/>
      <c r="Y135" s="1118"/>
    </row>
    <row r="136" spans="1:25" ht="18" customHeight="1">
      <c r="A136" s="1124"/>
      <c r="B136" s="1084" t="s">
        <v>301</v>
      </c>
      <c r="C136" s="1084"/>
      <c r="D136" s="536">
        <f>IF('statement of marks'!BJ13="","",'statement of marks'!BJ13)</f>
        <v>50</v>
      </c>
      <c r="E136" s="1085" t="str">
        <f>IF('statement of marks'!GL13="","",'statement of marks'!GL13)</f>
        <v/>
      </c>
      <c r="F136" s="1085"/>
      <c r="G136" s="1085" t="str">
        <f>IF('statement of marks'!GN13="","",'statement of marks'!GN13)</f>
        <v/>
      </c>
      <c r="H136" s="1085"/>
      <c r="I136" s="1085"/>
      <c r="J136" s="1085"/>
      <c r="K136" s="1085" t="str">
        <f>IF('statement of marks'!GP13="","",'statement of marks'!GP13)</f>
        <v/>
      </c>
      <c r="L136" s="1085"/>
      <c r="M136" s="1085" t="str">
        <f>IF('statement of marks'!GR13="","",'statement of marks'!GR13)</f>
        <v/>
      </c>
      <c r="N136" s="1085"/>
      <c r="O136" s="1085">
        <f>IF('statement of marks'!GT13="","",'statement of marks'!GT13)</f>
        <v>0</v>
      </c>
      <c r="P136" s="1085"/>
      <c r="Q136" s="1085"/>
      <c r="R136" s="564"/>
      <c r="S136" s="1086" t="s">
        <v>296</v>
      </c>
      <c r="T136" s="1086"/>
      <c r="U136" s="1086"/>
      <c r="V136" s="1086"/>
      <c r="W136" s="1087" t="str">
        <f>IF(U134="","",'result subject-wise'!$G$118)</f>
        <v/>
      </c>
      <c r="X136" s="1087"/>
      <c r="Y136" s="1088"/>
    </row>
    <row r="137" spans="1:25" ht="18" customHeight="1">
      <c r="A137" s="1124"/>
      <c r="B137" s="1089" t="s">
        <v>307</v>
      </c>
      <c r="C137" s="1089"/>
      <c r="D137" s="535" t="str">
        <f>IF('statement of marks'!DR13="","",'statement of marks'!DR13)</f>
        <v/>
      </c>
      <c r="E137" s="1090"/>
      <c r="F137" s="1090"/>
      <c r="G137" s="1090"/>
      <c r="H137" s="1090"/>
      <c r="I137" s="1090"/>
      <c r="J137" s="1090"/>
      <c r="K137" s="1090"/>
      <c r="L137" s="1090"/>
      <c r="M137" s="1090"/>
      <c r="N137" s="1090"/>
      <c r="O137" s="1091"/>
      <c r="P137" s="1091"/>
      <c r="Q137" s="1091"/>
      <c r="R137" s="1091"/>
      <c r="S137" s="1091"/>
      <c r="T137" s="1091"/>
      <c r="U137" s="1092"/>
      <c r="V137" s="1092"/>
      <c r="W137" s="1092"/>
      <c r="X137" s="1092"/>
      <c r="Y137" s="1093"/>
    </row>
    <row r="138" spans="1:25" ht="18" customHeight="1">
      <c r="A138" s="1124"/>
      <c r="B138" s="895" t="s">
        <v>297</v>
      </c>
      <c r="C138" s="895"/>
      <c r="D138" s="544">
        <f>IF(AND(D135="",D136="",D137=""),"",SUM(D135:D137))</f>
        <v>100</v>
      </c>
      <c r="E138" s="1090"/>
      <c r="F138" s="1090"/>
      <c r="G138" s="1090"/>
      <c r="H138" s="1090"/>
      <c r="I138" s="1090"/>
      <c r="J138" s="1090"/>
      <c r="K138" s="1090"/>
      <c r="L138" s="1090"/>
      <c r="M138" s="1090"/>
      <c r="N138" s="1090"/>
      <c r="O138" s="1091"/>
      <c r="P138" s="1091"/>
      <c r="Q138" s="1091"/>
      <c r="R138" s="1091"/>
      <c r="S138" s="1091"/>
      <c r="T138" s="1091"/>
      <c r="U138" s="1092"/>
      <c r="V138" s="1092"/>
      <c r="W138" s="1092"/>
      <c r="X138" s="1092"/>
      <c r="Y138" s="1093"/>
    </row>
    <row r="139" spans="1:25" ht="18" customHeight="1">
      <c r="A139" s="1124"/>
      <c r="B139" s="1089" t="s">
        <v>790</v>
      </c>
      <c r="C139" s="1089"/>
      <c r="D139" s="565">
        <f>IF(J122="ML",L121)+IF(J123="ML",L121)+IF(J124="ML",L121-D124)+IF(J125="ML",L121-D125)+IF(J126="ML",L121-D126)+IF(K124="ml",D124)+IF(K125="ml",D125)+IF(K126="ml",D126)</f>
        <v>0</v>
      </c>
      <c r="E139" s="1090"/>
      <c r="F139" s="1090"/>
      <c r="G139" s="1090"/>
      <c r="H139" s="1090"/>
      <c r="I139" s="1090"/>
      <c r="J139" s="1090"/>
      <c r="K139" s="1090"/>
      <c r="L139" s="1090"/>
      <c r="M139" s="1090"/>
      <c r="N139" s="1090"/>
      <c r="O139" s="1091" t="s">
        <v>112</v>
      </c>
      <c r="P139" s="1091"/>
      <c r="Q139" s="1091"/>
      <c r="R139" s="1091"/>
      <c r="S139" s="1091"/>
      <c r="T139" s="1091"/>
      <c r="U139" s="1094" t="s">
        <v>798</v>
      </c>
      <c r="V139" s="1094"/>
      <c r="W139" s="1094"/>
      <c r="X139" s="1094"/>
      <c r="Y139" s="1095"/>
    </row>
    <row r="140" spans="1:25" ht="18" customHeight="1" thickBot="1">
      <c r="A140" s="1125"/>
      <c r="B140" s="1098" t="s">
        <v>308</v>
      </c>
      <c r="C140" s="1098"/>
      <c r="D140" s="566"/>
      <c r="E140" s="1099"/>
      <c r="F140" s="1099"/>
      <c r="G140" s="1099"/>
      <c r="H140" s="1099"/>
      <c r="I140" s="1099"/>
      <c r="J140" s="1099"/>
      <c r="K140" s="1099"/>
      <c r="L140" s="1099"/>
      <c r="M140" s="1099"/>
      <c r="N140" s="1099"/>
      <c r="O140" s="1100">
        <f>'statement of marks'!$IV$110</f>
        <v>45794</v>
      </c>
      <c r="P140" s="1100"/>
      <c r="Q140" s="1100"/>
      <c r="R140" s="1100"/>
      <c r="S140" s="1100"/>
      <c r="T140" s="1100"/>
      <c r="U140" s="1096"/>
      <c r="V140" s="1096"/>
      <c r="W140" s="1096"/>
      <c r="X140" s="1096"/>
      <c r="Y140" s="1097"/>
    </row>
    <row r="141" spans="1:25" ht="18" customHeight="1">
      <c r="A141" s="1119" t="s">
        <v>282</v>
      </c>
      <c r="B141" s="1120"/>
      <c r="C141" s="1120"/>
      <c r="D141" s="1120"/>
      <c r="E141" s="1120"/>
      <c r="F141" s="1120"/>
      <c r="G141" s="1120"/>
      <c r="H141" s="1120"/>
      <c r="I141" s="1120"/>
      <c r="J141" s="1120"/>
      <c r="K141" s="1120"/>
      <c r="L141" s="1120"/>
      <c r="M141" s="1120"/>
      <c r="N141" s="1120"/>
      <c r="O141" s="1120"/>
      <c r="P141" s="1120"/>
      <c r="Q141" s="1120"/>
      <c r="R141" s="1120"/>
      <c r="S141" s="1120"/>
      <c r="T141" s="1120"/>
      <c r="U141" s="1120"/>
      <c r="V141" s="1120"/>
      <c r="W141" s="1120"/>
      <c r="X141" s="1120"/>
      <c r="Y141" s="1121"/>
    </row>
    <row r="142" spans="1:25" ht="18" customHeight="1">
      <c r="A142" s="1122" t="str">
        <f>'statement of marks'!$A$1</f>
        <v>Govt. Hr. Sec. School,</v>
      </c>
      <c r="B142" s="1091"/>
      <c r="C142" s="1091"/>
      <c r="D142" s="1091"/>
      <c r="E142" s="1091"/>
      <c r="F142" s="1091"/>
      <c r="G142" s="1091"/>
      <c r="H142" s="1091"/>
      <c r="I142" s="1091"/>
      <c r="J142" s="1091"/>
      <c r="K142" s="1091"/>
      <c r="L142" s="1091"/>
      <c r="M142" s="1091"/>
      <c r="N142" s="1091"/>
      <c r="O142" s="1091"/>
      <c r="P142" s="1091"/>
      <c r="Q142" s="1091"/>
      <c r="R142" s="1091"/>
      <c r="S142" s="1091"/>
      <c r="T142" s="1091"/>
      <c r="U142" s="1091"/>
      <c r="V142" s="1091"/>
      <c r="W142" s="1091"/>
      <c r="X142" s="1091"/>
      <c r="Y142" s="1123"/>
    </row>
    <row r="143" spans="1:25" ht="18" customHeight="1">
      <c r="A143" s="1124"/>
      <c r="B143" s="1048" t="s">
        <v>100</v>
      </c>
      <c r="C143" s="1048"/>
      <c r="D143" s="1112" t="s">
        <v>485</v>
      </c>
      <c r="E143" s="1048" t="str">
        <f>'statement of marks'!$F$3</f>
        <v>2024-25</v>
      </c>
      <c r="F143" s="1048"/>
      <c r="G143" s="1126" t="str">
        <f>IF(U162="","MAIN EXAMINATION",IF(E161="Suppl.","SUPPLEMENTARY EXAMINATION",IF(E161="Re-exam.","RE-EXAMINATION",)))</f>
        <v>MAIN EXAMINATION</v>
      </c>
      <c r="H143" s="1127"/>
      <c r="I143" s="1127"/>
      <c r="J143" s="1127"/>
      <c r="K143" s="1127"/>
      <c r="L143" s="1127"/>
      <c r="M143" s="1127"/>
      <c r="N143" s="1127"/>
      <c r="O143" s="1127"/>
      <c r="P143" s="1127"/>
      <c r="Q143" s="1127"/>
      <c r="R143" s="1127"/>
      <c r="S143" s="1128"/>
      <c r="T143" s="1129" t="s">
        <v>305</v>
      </c>
      <c r="U143" s="1130"/>
      <c r="V143" s="1131"/>
      <c r="W143" s="1048" t="str">
        <f>'statement of marks'!$A$3</f>
        <v>11 'A'</v>
      </c>
      <c r="X143" s="1048"/>
      <c r="Y143" s="1135"/>
    </row>
    <row r="144" spans="1:25" ht="18" customHeight="1">
      <c r="A144" s="1124"/>
      <c r="B144" s="895" t="s">
        <v>36</v>
      </c>
      <c r="C144" s="895"/>
      <c r="D144" s="1112"/>
      <c r="E144" s="1132" t="str">
        <f>IF('statement of marks'!G14="","",'statement of marks'!G14)</f>
        <v>A 006</v>
      </c>
      <c r="F144" s="1133"/>
      <c r="G144" s="1133"/>
      <c r="H144" s="1133"/>
      <c r="I144" s="1133"/>
      <c r="J144" s="1133"/>
      <c r="K144" s="1133"/>
      <c r="L144" s="1133"/>
      <c r="M144" s="1133"/>
      <c r="N144" s="1133"/>
      <c r="O144" s="1133"/>
      <c r="P144" s="1133"/>
      <c r="Q144" s="1133"/>
      <c r="R144" s="1133"/>
      <c r="S144" s="1134"/>
      <c r="T144" s="1129" t="s">
        <v>304</v>
      </c>
      <c r="U144" s="1130"/>
      <c r="V144" s="1131"/>
      <c r="W144" s="1048">
        <f>IF('statement of marks'!E14="","",'statement of marks'!E14)</f>
        <v>11106</v>
      </c>
      <c r="X144" s="1048"/>
      <c r="Y144" s="1135"/>
    </row>
    <row r="145" spans="1:25" ht="18" customHeight="1">
      <c r="A145" s="1124"/>
      <c r="B145" s="895" t="s">
        <v>37</v>
      </c>
      <c r="C145" s="895"/>
      <c r="D145" s="1112"/>
      <c r="E145" s="1132" t="str">
        <f>IF('statement of marks'!H14="","",'statement of marks'!H14)</f>
        <v>B 006</v>
      </c>
      <c r="F145" s="1133"/>
      <c r="G145" s="1133"/>
      <c r="H145" s="1133"/>
      <c r="I145" s="1133"/>
      <c r="J145" s="1133"/>
      <c r="K145" s="1133"/>
      <c r="L145" s="1133"/>
      <c r="M145" s="1133"/>
      <c r="N145" s="1133"/>
      <c r="O145" s="1133"/>
      <c r="P145" s="1133"/>
      <c r="Q145" s="1133"/>
      <c r="R145" s="1133"/>
      <c r="S145" s="1134"/>
      <c r="T145" s="1129" t="s">
        <v>35</v>
      </c>
      <c r="U145" s="1130"/>
      <c r="V145" s="1131"/>
      <c r="W145" s="1048" t="str">
        <f>IF('statement of marks'!D14="","",'statement of marks'!D14)</f>
        <v/>
      </c>
      <c r="X145" s="1048"/>
      <c r="Y145" s="1135"/>
    </row>
    <row r="146" spans="1:25" ht="18" customHeight="1">
      <c r="A146" s="1124"/>
      <c r="B146" s="895" t="s">
        <v>38</v>
      </c>
      <c r="C146" s="895"/>
      <c r="D146" s="1112"/>
      <c r="E146" s="1132" t="str">
        <f>IF('statement of marks'!I14="","",'statement of marks'!I14)</f>
        <v>C 006</v>
      </c>
      <c r="F146" s="1133"/>
      <c r="G146" s="1133"/>
      <c r="H146" s="1133"/>
      <c r="I146" s="1133"/>
      <c r="J146" s="1133"/>
      <c r="K146" s="1133"/>
      <c r="L146" s="1133"/>
      <c r="M146" s="1133"/>
      <c r="N146" s="1133"/>
      <c r="O146" s="1133"/>
      <c r="P146" s="1133"/>
      <c r="Q146" s="1133"/>
      <c r="R146" s="1133"/>
      <c r="S146" s="1134"/>
      <c r="T146" s="1129" t="s">
        <v>280</v>
      </c>
      <c r="U146" s="1130"/>
      <c r="V146" s="1131"/>
      <c r="W146" s="1136" t="str">
        <f>IF('statement of marks'!F14="","",'statement of marks'!F14)</f>
        <v/>
      </c>
      <c r="X146" s="1136"/>
      <c r="Y146" s="1137"/>
    </row>
    <row r="147" spans="1:25" ht="18" customHeight="1">
      <c r="A147" s="1124"/>
      <c r="B147" s="1138" t="s">
        <v>218</v>
      </c>
      <c r="C147" s="1109" t="s">
        <v>293</v>
      </c>
      <c r="D147" s="1109" t="s">
        <v>457</v>
      </c>
      <c r="E147" s="1103" t="s">
        <v>109</v>
      </c>
      <c r="F147" s="1103" t="s">
        <v>110</v>
      </c>
      <c r="G147" s="1103" t="s">
        <v>111</v>
      </c>
      <c r="H147" s="1103" t="s">
        <v>797</v>
      </c>
      <c r="I147" s="1139" t="str">
        <f>IF('statement of marks'!N$4="","",'statement of marks'!N$4)</f>
        <v>VRIKSHAROPAN</v>
      </c>
      <c r="J147" s="1140" t="s">
        <v>276</v>
      </c>
      <c r="K147" s="1140" t="s">
        <v>277</v>
      </c>
      <c r="L147" s="1103" t="s">
        <v>284</v>
      </c>
      <c r="M147" s="1103" t="s">
        <v>294</v>
      </c>
      <c r="N147" s="1102" t="s">
        <v>458</v>
      </c>
      <c r="O147" s="1141" t="s">
        <v>287</v>
      </c>
      <c r="P147" s="1141" t="s">
        <v>288</v>
      </c>
      <c r="Q147" s="1101" t="s">
        <v>289</v>
      </c>
      <c r="R147" s="1101" t="s">
        <v>285</v>
      </c>
      <c r="S147" s="1101" t="s">
        <v>286</v>
      </c>
      <c r="T147" s="1102" t="s">
        <v>306</v>
      </c>
      <c r="U147" s="1103" t="s">
        <v>311</v>
      </c>
      <c r="V147" s="1104" t="s">
        <v>310</v>
      </c>
      <c r="W147" s="1104" t="s">
        <v>799</v>
      </c>
      <c r="X147" s="1103" t="s">
        <v>283</v>
      </c>
      <c r="Y147" s="1105" t="s">
        <v>290</v>
      </c>
    </row>
    <row r="148" spans="1:25" ht="18" customHeight="1">
      <c r="A148" s="1124"/>
      <c r="B148" s="1138"/>
      <c r="C148" s="1109"/>
      <c r="D148" s="1109"/>
      <c r="E148" s="1103"/>
      <c r="F148" s="1103"/>
      <c r="G148" s="1103"/>
      <c r="H148" s="1103"/>
      <c r="I148" s="1139"/>
      <c r="J148" s="1140"/>
      <c r="K148" s="1140"/>
      <c r="L148" s="1103"/>
      <c r="M148" s="1103"/>
      <c r="N148" s="1102"/>
      <c r="O148" s="1141"/>
      <c r="P148" s="1141"/>
      <c r="Q148" s="1101"/>
      <c r="R148" s="1101"/>
      <c r="S148" s="1101"/>
      <c r="T148" s="1102"/>
      <c r="U148" s="1103"/>
      <c r="V148" s="1104"/>
      <c r="W148" s="1104"/>
      <c r="X148" s="1103"/>
      <c r="Y148" s="1105"/>
    </row>
    <row r="149" spans="1:25" ht="18" customHeight="1">
      <c r="A149" s="1124"/>
      <c r="B149" s="1144" t="s">
        <v>113</v>
      </c>
      <c r="C149" s="1144"/>
      <c r="D149" s="535"/>
      <c r="E149" s="534">
        <f>IF('statement of marks'!J$6="","",'statement of marks'!J$6)</f>
        <v>10</v>
      </c>
      <c r="F149" s="534">
        <f>IF('statement of marks'!K$6="","",'statement of marks'!K$6)</f>
        <v>10</v>
      </c>
      <c r="G149" s="534">
        <f>IF('statement of marks'!L$6="","",'statement of marks'!L$6)</f>
        <v>8</v>
      </c>
      <c r="H149" s="534">
        <f>IF('statement of marks'!M$6="","",'statement of marks'!M$6)</f>
        <v>28</v>
      </c>
      <c r="I149" s="536">
        <f>IF('statement of marks'!N$6="","",'statement of marks'!N$6)</f>
        <v>2</v>
      </c>
      <c r="J149" s="298" t="s">
        <v>89</v>
      </c>
      <c r="K149" s="1106"/>
      <c r="L149" s="534">
        <f>IF('statement of marks'!O$6="","",'statement of marks'!O$6)</f>
        <v>70</v>
      </c>
      <c r="M149" s="298" t="s">
        <v>87</v>
      </c>
      <c r="N149" s="534">
        <f>IF('statement of marks'!P$6="","",'statement of marks'!P$6)</f>
        <v>100</v>
      </c>
      <c r="O149" s="298" t="s">
        <v>298</v>
      </c>
      <c r="P149" s="945"/>
      <c r="Q149" s="534">
        <f>IF('statement of marks'!Q$6="","",'statement of marks'!Q$6)</f>
        <v>100</v>
      </c>
      <c r="R149" s="298" t="s">
        <v>299</v>
      </c>
      <c r="S149" s="298" t="s">
        <v>454</v>
      </c>
      <c r="T149" s="538">
        <f>IF('statement of marks'!R$6="","",'statement of marks'!R$6)</f>
        <v>200</v>
      </c>
      <c r="U149" s="539"/>
      <c r="V149" s="539"/>
      <c r="W149" s="539"/>
      <c r="X149" s="539"/>
      <c r="Y149" s="540" t="str">
        <f>IF(OR(X156=0,X156&lt;V156),"",T149)</f>
        <v/>
      </c>
    </row>
    <row r="150" spans="1:25" ht="18" customHeight="1">
      <c r="A150" s="1124"/>
      <c r="B150" s="895" t="str">
        <f>'statement of marks'!$J$3</f>
        <v>HINDI COMPULSORY</v>
      </c>
      <c r="C150" s="895"/>
      <c r="D150" s="535"/>
      <c r="E150" s="541">
        <f>IF('statement of marks'!J14="","",'statement of marks'!J14)</f>
        <v>10</v>
      </c>
      <c r="F150" s="541">
        <f>IF('statement of marks'!K14="","",'statement of marks'!K14)</f>
        <v>10</v>
      </c>
      <c r="G150" s="541">
        <f>IF('statement of marks'!L14="","",'statement of marks'!L14)</f>
        <v>8</v>
      </c>
      <c r="H150" s="541">
        <f>IF('statement of marks'!M14="","",'statement of marks'!M14)</f>
        <v>28</v>
      </c>
      <c r="I150" s="541">
        <f>IF('statement of marks'!N14="","",'statement of marks'!N14)</f>
        <v>2</v>
      </c>
      <c r="J150" s="537">
        <f>IF('statement of marks'!O14="","",'statement of marks'!O14)</f>
        <v>70</v>
      </c>
      <c r="K150" s="1106"/>
      <c r="L150" s="536">
        <f>IF('statement of marks'!O14="","",'statement of marks'!O14)</f>
        <v>70</v>
      </c>
      <c r="M150" s="536">
        <f>IF('statement of marks'!P14="","",'statement of marks'!P14)</f>
        <v>100</v>
      </c>
      <c r="N150" s="538">
        <f>IF('statement of marks'!P14="","",'statement of marks'!P14)</f>
        <v>100</v>
      </c>
      <c r="O150" s="537">
        <f>IF('statement of marks'!Q14="","",'statement of marks'!Q14)</f>
        <v>100</v>
      </c>
      <c r="P150" s="945"/>
      <c r="Q150" s="536">
        <f>IF('statement of marks'!Q14="","",'statement of marks'!Q14)</f>
        <v>100</v>
      </c>
      <c r="R150" s="536">
        <f>IF('statement of marks'!R14="","",'statement of marks'!R14)</f>
        <v>200</v>
      </c>
      <c r="S150" s="1107" t="str">
        <f>IF(AND(K151="",P151=""),"",SUM(K151,P151))</f>
        <v/>
      </c>
      <c r="T150" s="538">
        <f>IF('statement of marks'!R14="","",'statement of marks'!R14)</f>
        <v>200</v>
      </c>
      <c r="U150" s="541" t="str">
        <f>CONCATENATE('statement of marks'!GV14,'statement of marks'!GW14,'statement of marks'!GX14)</f>
        <v>D</v>
      </c>
      <c r="V150" s="542" t="str">
        <f>IF(OR(U150="S",U150="RE"),'result subject-wise'!T$6,"")</f>
        <v/>
      </c>
      <c r="W150" s="542" t="str">
        <f>IF('result subject-wise'!U14="","",'result subject-wise'!U14)</f>
        <v/>
      </c>
      <c r="X150" s="542" t="str">
        <f>IF('result subject-wise'!V14="","",'result subject-wise'!V14)</f>
        <v/>
      </c>
      <c r="Y150" s="540" t="str">
        <f>IF(OR(X156=0,X156&lt;V156),"",IF(U150="RE",SUM(T150,W150),IF(U150="S",W150,T150)))</f>
        <v/>
      </c>
    </row>
    <row r="151" spans="1:25" ht="18" customHeight="1">
      <c r="A151" s="1124"/>
      <c r="B151" s="895" t="str">
        <f>'statement of marks'!$X$3</f>
        <v>ENGLISH COMPULSORY</v>
      </c>
      <c r="C151" s="895"/>
      <c r="D151" s="535" t="s">
        <v>455</v>
      </c>
      <c r="E151" s="541">
        <f>IF('statement of marks'!X14="","",'statement of marks'!X14)</f>
        <v>10</v>
      </c>
      <c r="F151" s="541">
        <f>IF('statement of marks'!Y14="","",'statement of marks'!Y14)</f>
        <v>10</v>
      </c>
      <c r="G151" s="541">
        <f>IF('statement of marks'!Z14="","",'statement of marks'!Z14)</f>
        <v>8</v>
      </c>
      <c r="H151" s="541">
        <f>IF('statement of marks'!AA14="","",'statement of marks'!AA14)</f>
        <v>28</v>
      </c>
      <c r="I151" s="541">
        <f>IF('statement of marks'!AB14="","",'statement of marks'!AB14)</f>
        <v>2</v>
      </c>
      <c r="J151" s="537">
        <f>IF('statement of marks'!AC14="","",'statement of marks'!AC14)</f>
        <v>70</v>
      </c>
      <c r="K151" s="1106"/>
      <c r="L151" s="536">
        <f>IF('statement of marks'!AC14="","",'statement of marks'!AC14)</f>
        <v>70</v>
      </c>
      <c r="M151" s="536">
        <f>IF('statement of marks'!AD14="","",'statement of marks'!AD14)</f>
        <v>100</v>
      </c>
      <c r="N151" s="538">
        <f>IF('statement of marks'!AD14="","",'statement of marks'!AD14)</f>
        <v>100</v>
      </c>
      <c r="O151" s="537">
        <f>IF('statement of marks'!AE14="","",'statement of marks'!AE14)</f>
        <v>100</v>
      </c>
      <c r="P151" s="945"/>
      <c r="Q151" s="536">
        <f>IF('statement of marks'!AE14="","",'statement of marks'!AE14)</f>
        <v>100</v>
      </c>
      <c r="R151" s="536">
        <f>IF('statement of marks'!AF14="","",'statement of marks'!AF14)</f>
        <v>200</v>
      </c>
      <c r="S151" s="1107"/>
      <c r="T151" s="538">
        <f>IF('statement of marks'!AF14="","",'statement of marks'!AF14)</f>
        <v>200</v>
      </c>
      <c r="U151" s="541" t="str">
        <f>CONCATENATE('statement of marks'!GY14,'statement of marks'!GZ14,'statement of marks'!HA14)</f>
        <v>D</v>
      </c>
      <c r="V151" s="542" t="str">
        <f>IF(OR(U151="S",U151="RE"),'result subject-wise'!W$6,"")</f>
        <v/>
      </c>
      <c r="W151" s="542" t="str">
        <f>IF('result subject-wise'!X14="","",'result subject-wise'!X14)</f>
        <v/>
      </c>
      <c r="X151" s="542" t="str">
        <f>IF('result subject-wise'!Y14="","",'result subject-wise'!Y14)</f>
        <v/>
      </c>
      <c r="Y151" s="540" t="str">
        <f>IF(OR(X156=0,X156&lt;V156),"",IF(U151="RE",SUM(T151,W151),IF(U151="S",W151,T151)))</f>
        <v/>
      </c>
    </row>
    <row r="152" spans="1:25" ht="18" customHeight="1">
      <c r="A152" s="1124"/>
      <c r="B152" s="1143" t="str">
        <f>'statement of marks'!AM14</f>
        <v>PHYSICS</v>
      </c>
      <c r="C152" s="1143"/>
      <c r="D152" s="535">
        <f>IF('statement of marks'!BH14="","",'statement of marks'!BH14)</f>
        <v>20</v>
      </c>
      <c r="E152" s="541">
        <f>IF('statement of marks'!AN14="","",'statement of marks'!AN14)</f>
        <v>10</v>
      </c>
      <c r="F152" s="541">
        <f>IF('statement of marks'!AO14="","",'statement of marks'!AO14)</f>
        <v>10</v>
      </c>
      <c r="G152" s="541">
        <f>IF('statement of marks'!AP14="","",'statement of marks'!AP14)</f>
        <v>9</v>
      </c>
      <c r="H152" s="541">
        <f>IF('statement of marks'!AQ14="","",'statement of marks'!AQ14)</f>
        <v>29</v>
      </c>
      <c r="I152" s="541">
        <f>IF('statement of marks'!AR14="","",'statement of marks'!AR14)</f>
        <v>1</v>
      </c>
      <c r="J152" s="537">
        <f>IF('statement of marks'!AS14="","",'statement of marks'!AS14)</f>
        <v>30</v>
      </c>
      <c r="K152" s="537">
        <f>IF('statement of marks'!AT14="","",'statement of marks'!AT14)</f>
        <v>20</v>
      </c>
      <c r="L152" s="536">
        <f>IF('statement of marks'!AU14="","",'statement of marks'!AU14)</f>
        <v>50</v>
      </c>
      <c r="M152" s="536">
        <f>IF('statement of marks'!AV14="","",'statement of marks'!AV14)</f>
        <v>60</v>
      </c>
      <c r="N152" s="538">
        <f>IF('statement of marks'!AW14="","",'statement of marks'!AW14)</f>
        <v>80</v>
      </c>
      <c r="O152" s="537">
        <f>IF('statement of marks'!AX14="","",'statement of marks'!AX14)</f>
        <v>70</v>
      </c>
      <c r="P152" s="537">
        <f>IF('statement of marks'!AY14="","",'statement of marks'!AY14)</f>
        <v>30</v>
      </c>
      <c r="Q152" s="536">
        <f>IF('statement of marks'!AZ14="","",'statement of marks'!AZ14)</f>
        <v>100</v>
      </c>
      <c r="R152" s="536">
        <f>IF('statement of marks'!BA14="","",'statement of marks'!BA14)</f>
        <v>130</v>
      </c>
      <c r="S152" s="538">
        <f>IF('statement of marks'!BB14="","",'statement of marks'!BB14)</f>
        <v>50</v>
      </c>
      <c r="T152" s="538">
        <f>IF('statement of marks'!BC14="","",'statement of marks'!BC14)</f>
        <v>180</v>
      </c>
      <c r="U152" s="541" t="str">
        <f>CONCATENATE('statement of marks'!HB14,'statement of marks'!HK14,'statement of marks'!HL14)</f>
        <v>D</v>
      </c>
      <c r="V152" s="542" t="str">
        <f>IF('result subject-wise'!Z14="","",'result subject-wise'!Z14)</f>
        <v/>
      </c>
      <c r="W152" s="542" t="str">
        <f>IF('result subject-wise'!AB14="","",'result subject-wise'!AB14)</f>
        <v/>
      </c>
      <c r="X152" s="542" t="str">
        <f>IF('result subject-wise'!AC14="","",'result subject-wise'!AC14)</f>
        <v/>
      </c>
      <c r="Y152" s="540" t="str">
        <f>IF(OR(X156=0,X156&lt;V156),"",IF(OR(U152="RE",U152="REP"),SUM(T152,W152),IF(U152="S",W152,T152)))</f>
        <v/>
      </c>
    </row>
    <row r="153" spans="1:25" ht="18" customHeight="1">
      <c r="A153" s="1124"/>
      <c r="B153" s="1143" t="str">
        <f>'statement of marks'!BQ14</f>
        <v>CHEMISTRY</v>
      </c>
      <c r="C153" s="1143"/>
      <c r="D153" s="535">
        <f>IF('statement of marks'!CL14="","",'statement of marks'!CL14)</f>
        <v>20</v>
      </c>
      <c r="E153" s="541">
        <f>IF('statement of marks'!BR14="","",'statement of marks'!BR14)</f>
        <v>10</v>
      </c>
      <c r="F153" s="541">
        <f>IF('statement of marks'!BS14="","",'statement of marks'!BS14)</f>
        <v>10</v>
      </c>
      <c r="G153" s="541">
        <f>IF('statement of marks'!BT14="","",'statement of marks'!BT14)</f>
        <v>9</v>
      </c>
      <c r="H153" s="541">
        <f>IF('statement of marks'!BU14="","",'statement of marks'!BU14)</f>
        <v>29</v>
      </c>
      <c r="I153" s="541">
        <f>IF('statement of marks'!BV14="","",'statement of marks'!BV14)</f>
        <v>1</v>
      </c>
      <c r="J153" s="537">
        <f>IF('statement of marks'!BW14="","",'statement of marks'!BW14)</f>
        <v>50</v>
      </c>
      <c r="K153" s="537">
        <f>IF('statement of marks'!BX14="","",'statement of marks'!BX14)</f>
        <v>20</v>
      </c>
      <c r="L153" s="536">
        <f>IF('statement of marks'!BY14="","",'statement of marks'!BY14)</f>
        <v>70</v>
      </c>
      <c r="M153" s="536">
        <f>IF('statement of marks'!BZ14="","",'statement of marks'!BZ14)</f>
        <v>80</v>
      </c>
      <c r="N153" s="538">
        <f>IF('statement of marks'!CA14="","",'statement of marks'!CA14)</f>
        <v>100</v>
      </c>
      <c r="O153" s="537">
        <f>IF('statement of marks'!CB14="","",'statement of marks'!CB14)</f>
        <v>70</v>
      </c>
      <c r="P153" s="537">
        <f>IF('statement of marks'!CC14="","",'statement of marks'!CC14)</f>
        <v>30</v>
      </c>
      <c r="Q153" s="536">
        <f>IF('statement of marks'!CD14="","",'statement of marks'!CD14)</f>
        <v>100</v>
      </c>
      <c r="R153" s="536">
        <f>IF('statement of marks'!CE14="","",'statement of marks'!CE14)</f>
        <v>150</v>
      </c>
      <c r="S153" s="538">
        <f>IF('statement of marks'!CF14="","",'statement of marks'!CF14)</f>
        <v>50</v>
      </c>
      <c r="T153" s="538">
        <f>IF('statement of marks'!CG14="","",'statement of marks'!CG14)</f>
        <v>200</v>
      </c>
      <c r="U153" s="541" t="str">
        <f>CONCATENATE('statement of marks'!HM14,'statement of marks'!HV14,'statement of marks'!HW14)</f>
        <v>D</v>
      </c>
      <c r="V153" s="542" t="str">
        <f>IF('result subject-wise'!AD14="","",'result subject-wise'!AD14)</f>
        <v/>
      </c>
      <c r="W153" s="542" t="str">
        <f>IF('result subject-wise'!AF14="","",'result subject-wise'!AF14)</f>
        <v/>
      </c>
      <c r="X153" s="542" t="str">
        <f>IF('result subject-wise'!AG14="","",'result subject-wise'!AG14)</f>
        <v/>
      </c>
      <c r="Y153" s="540" t="str">
        <f>IF(OR(X156=0,X156&lt;V156),"",IF(OR(U153="RE",U153="REP"),SUM(T153,W153),IF(U153="S",W153,T153)))</f>
        <v/>
      </c>
    </row>
    <row r="154" spans="1:25" ht="18" customHeight="1">
      <c r="A154" s="1124"/>
      <c r="B154" s="1143" t="str">
        <f>'statement of marks'!CU14</f>
        <v>MATHEMATICS</v>
      </c>
      <c r="C154" s="1143"/>
      <c r="D154" s="535" t="str">
        <f>IF('statement of marks'!DP14="","",'statement of marks'!DP14)</f>
        <v/>
      </c>
      <c r="E154" s="541">
        <f>IF('statement of marks'!CV14="","",'statement of marks'!CV14)</f>
        <v>10</v>
      </c>
      <c r="F154" s="541">
        <f>IF('statement of marks'!CW14="","",'statement of marks'!CW14)</f>
        <v>10</v>
      </c>
      <c r="G154" s="541">
        <f>IF('statement of marks'!CX14="","",'statement of marks'!CX14)</f>
        <v>9</v>
      </c>
      <c r="H154" s="541">
        <f>IF('statement of marks'!CY14="","",'statement of marks'!CY14)</f>
        <v>29</v>
      </c>
      <c r="I154" s="541">
        <f>IF('statement of marks'!CZ14="","",'statement of marks'!CZ14)</f>
        <v>1</v>
      </c>
      <c r="J154" s="537">
        <f>IF('statement of marks'!DA14="","",'statement of marks'!DA14)</f>
        <v>70</v>
      </c>
      <c r="K154" s="537" t="str">
        <f>IF('statement of marks'!DB14="","",'statement of marks'!DB14)</f>
        <v/>
      </c>
      <c r="L154" s="536">
        <f>IF('statement of marks'!DC14="","",'statement of marks'!DC14)</f>
        <v>70</v>
      </c>
      <c r="M154" s="536">
        <f>IF('statement of marks'!DD14="","",'statement of marks'!DD14)</f>
        <v>100</v>
      </c>
      <c r="N154" s="538">
        <f>IF('statement of marks'!DE14="","",'statement of marks'!DE14)</f>
        <v>100</v>
      </c>
      <c r="O154" s="537">
        <f>IF('statement of marks'!DF14="","",'statement of marks'!DF14)</f>
        <v>18</v>
      </c>
      <c r="P154" s="537" t="str">
        <f>IF('statement of marks'!DG14="","",'statement of marks'!DG14)</f>
        <v/>
      </c>
      <c r="Q154" s="536">
        <f>IF('statement of marks'!DH14="","",'statement of marks'!DH14)</f>
        <v>18</v>
      </c>
      <c r="R154" s="536">
        <f>IF('statement of marks'!DI14="","",'statement of marks'!DI14)</f>
        <v>118</v>
      </c>
      <c r="S154" s="538" t="str">
        <f>IF('statement of marks'!DJ14="","",'statement of marks'!DJ14)</f>
        <v/>
      </c>
      <c r="T154" s="538">
        <f>IF('statement of marks'!DK14="","",'statement of marks'!DK14)</f>
        <v>118</v>
      </c>
      <c r="U154" s="541" t="str">
        <f>CONCATENATE('statement of marks'!HX14,'statement of marks'!IG14,'statement of marks'!IH14)</f>
        <v>S</v>
      </c>
      <c r="V154" s="542">
        <f>IF('result subject-wise'!AH14="","",'result subject-wise'!AH14)</f>
        <v>100</v>
      </c>
      <c r="W154" s="542" t="str">
        <f>IF('result subject-wise'!AJ14="","",'result subject-wise'!AJ14)</f>
        <v/>
      </c>
      <c r="X154" s="542" t="str">
        <f>IF('result subject-wise'!AK14="","",'result subject-wise'!AK14)</f>
        <v/>
      </c>
      <c r="Y154" s="540" t="str">
        <f>IF(OR(X156=0,X156&lt;V156),"",IF(OR(U154="RE",U154="REP"),SUM(T154,W154),IF(U154="S",W154,T154)))</f>
        <v/>
      </c>
    </row>
    <row r="155" spans="1:25" ht="18" customHeight="1">
      <c r="A155" s="1124"/>
      <c r="B155" s="1108" t="s">
        <v>291</v>
      </c>
      <c r="C155" s="1108"/>
      <c r="D155" s="543">
        <f>IF(AND(D152="",D153="",D154=""),"",SUM(D152:D154))</f>
        <v>40</v>
      </c>
      <c r="E155" s="544">
        <f>IF(AND(E150="",E151="",E152="",E153="",E154=""),"",SUM(E150:E154))</f>
        <v>50</v>
      </c>
      <c r="F155" s="544">
        <f t="shared" ref="F155:H155" si="36">IF(AND(F150="",F151="",F152="",F153="",F154=""),"",SUM(F150:F154))</f>
        <v>50</v>
      </c>
      <c r="G155" s="544">
        <f t="shared" si="36"/>
        <v>43</v>
      </c>
      <c r="H155" s="544">
        <f t="shared" si="36"/>
        <v>143</v>
      </c>
      <c r="I155" s="544">
        <f>IF(AND(I150="",I151="",I152="",I153="",I154=""),"",SUM(I150:I154))</f>
        <v>7</v>
      </c>
      <c r="J155" s="544">
        <f t="shared" ref="J155:R155" si="37">IF(AND(J150="",J151="",J152="",J153="",J154=""),"",SUM(J150:J154))</f>
        <v>290</v>
      </c>
      <c r="K155" s="544">
        <f t="shared" si="37"/>
        <v>40</v>
      </c>
      <c r="L155" s="544">
        <f t="shared" si="37"/>
        <v>330</v>
      </c>
      <c r="M155" s="544">
        <f t="shared" si="37"/>
        <v>440</v>
      </c>
      <c r="N155" s="544">
        <f t="shared" si="37"/>
        <v>480</v>
      </c>
      <c r="O155" s="544">
        <f t="shared" si="37"/>
        <v>358</v>
      </c>
      <c r="P155" s="544">
        <f t="shared" si="37"/>
        <v>60</v>
      </c>
      <c r="Q155" s="544">
        <f t="shared" si="37"/>
        <v>418</v>
      </c>
      <c r="R155" s="544">
        <f t="shared" si="37"/>
        <v>798</v>
      </c>
      <c r="S155" s="544">
        <f>IF(AND(S150="",S151="",S152="",S153="",S154=""),"",SUM(S150:S154))</f>
        <v>100</v>
      </c>
      <c r="T155" s="544">
        <f t="shared" ref="T155" si="38">IF(AND(T150="",T151="",T152="",T153="",T154=""),"",SUM(T150:T154))</f>
        <v>898</v>
      </c>
      <c r="U155" s="544"/>
      <c r="V155" s="544">
        <f t="shared" ref="V155:W155" si="39">IF(AND(V150="",V151="",V152="",V153="",V154=""),"",SUM(V150:V154))</f>
        <v>100</v>
      </c>
      <c r="W155" s="544" t="str">
        <f t="shared" si="39"/>
        <v/>
      </c>
      <c r="X155" s="545"/>
      <c r="Y155" s="546" t="str">
        <f t="shared" ref="Y155" si="40">IF(AND(Y150="",Y151="",Y152="",Y153="",Y154=""),"",SUM(Y150:Y154))</f>
        <v/>
      </c>
    </row>
    <row r="156" spans="1:25" ht="18" customHeight="1">
      <c r="A156" s="1124"/>
      <c r="B156" s="1142" t="s">
        <v>292</v>
      </c>
      <c r="C156" s="1142"/>
      <c r="D156" s="547" t="s">
        <v>456</v>
      </c>
      <c r="E156" s="548">
        <f>IF(E155="","",(5*E149)-(COUNTIF(E150:E154,"NA")*E149+COUNTIF(E150:E154,"ML")*E149))</f>
        <v>50</v>
      </c>
      <c r="F156" s="548">
        <f>IF(F155="","",(5*F149)-(COUNTIF(F150:F154,"NA")*F149+COUNTIF(F150:F154,"ML")*F149))</f>
        <v>50</v>
      </c>
      <c r="G156" s="548">
        <f>IF(G155="","",(43)-(COUNTIF(G150:G154,"NA")*G149+COUNTIF(G150:G154,"ML")*G149))</f>
        <v>43</v>
      </c>
      <c r="H156" s="548">
        <f>IF(H155="","",(143)-(COUNTIF(H150:H154,"NA")*H149+COUNTIF(H150:H154,"ML")*H149))</f>
        <v>143</v>
      </c>
      <c r="I156" s="549">
        <f>IF(I155="","",7)</f>
        <v>7</v>
      </c>
      <c r="J156" s="538">
        <f>L156-K156</f>
        <v>310</v>
      </c>
      <c r="K156" s="538">
        <f>IF(D155="","",(D155-(IF(K152="ml",D152)+IF(K153="ml",D153)+IF(K154="ml",D154))))</f>
        <v>40</v>
      </c>
      <c r="L156" s="538">
        <f>IF(OR(L155=0,L155=""),L155,(5*L149)-D167)</f>
        <v>350</v>
      </c>
      <c r="M156" s="538">
        <f>IF(M155="","",SUM(H156:J156))</f>
        <v>460</v>
      </c>
      <c r="N156" s="538">
        <f>IF(N155="","",SUM(D155,M156))</f>
        <v>500</v>
      </c>
      <c r="O156" s="538">
        <f>Q156-D161</f>
        <v>440</v>
      </c>
      <c r="P156" s="538">
        <f>IF(D161="","",D161)</f>
        <v>60</v>
      </c>
      <c r="Q156" s="538">
        <f>IF(Q155="","",5*Q149)</f>
        <v>500</v>
      </c>
      <c r="R156" s="538">
        <f>IF(O156="","",SUM(M156,O156))</f>
        <v>900</v>
      </c>
      <c r="S156" s="538">
        <f>IF(D166="","",D166)</f>
        <v>100</v>
      </c>
      <c r="T156" s="538">
        <f>IF(T155="","",SUM(R156,S156))</f>
        <v>1000</v>
      </c>
      <c r="U156" s="550"/>
      <c r="V156" s="551">
        <f>COUNTIF(U150:U160,"S")</f>
        <v>1</v>
      </c>
      <c r="W156" s="551">
        <f>COUNTIF(U150:U160,"RE")+COUNTIF(U150:U160,"REP")</f>
        <v>0</v>
      </c>
      <c r="X156" s="551">
        <f>COUNTIF(X150:X155,"P")+COUNTIF(X159:X160,"P")</f>
        <v>0</v>
      </c>
      <c r="Y156" s="552" t="str">
        <f>IF(OR(X156=0,X156&lt;(V156+W156)),"",(T156-(V156*Y149)+V155))</f>
        <v/>
      </c>
    </row>
    <row r="157" spans="1:25" ht="18" customHeight="1">
      <c r="A157" s="1124"/>
      <c r="B157" s="895" t="s">
        <v>151</v>
      </c>
      <c r="C157" s="895"/>
      <c r="D157" s="553">
        <f>IF('statement of marks'!BG14="","",'statement of marks'!BG14)</f>
        <v>30</v>
      </c>
      <c r="E157" s="568">
        <f t="shared" ref="E157:H157" si="41">IF(E156="","",E155/E156*100)</f>
        <v>100</v>
      </c>
      <c r="F157" s="568">
        <f t="shared" si="41"/>
        <v>100</v>
      </c>
      <c r="G157" s="568">
        <f t="shared" si="41"/>
        <v>100</v>
      </c>
      <c r="H157" s="568">
        <f t="shared" si="41"/>
        <v>100</v>
      </c>
      <c r="I157" s="568">
        <f>IF(I156="","",I155/I156*100)</f>
        <v>100</v>
      </c>
      <c r="J157" s="568">
        <f t="shared" ref="J157:R157" si="42">IF(J156="","",J155/J156*100)</f>
        <v>93.548387096774192</v>
      </c>
      <c r="K157" s="568">
        <f t="shared" si="42"/>
        <v>100</v>
      </c>
      <c r="L157" s="568">
        <f t="shared" si="42"/>
        <v>94.285714285714278</v>
      </c>
      <c r="M157" s="568">
        <f t="shared" si="42"/>
        <v>95.652173913043484</v>
      </c>
      <c r="N157" s="569">
        <f t="shared" si="42"/>
        <v>96</v>
      </c>
      <c r="O157" s="568">
        <f t="shared" si="42"/>
        <v>81.36363636363636</v>
      </c>
      <c r="P157" s="568">
        <f t="shared" si="42"/>
        <v>100</v>
      </c>
      <c r="Q157" s="568">
        <f t="shared" si="42"/>
        <v>83.6</v>
      </c>
      <c r="R157" s="568">
        <f t="shared" si="42"/>
        <v>88.666666666666671</v>
      </c>
      <c r="S157" s="569">
        <f>IF(S156="","",S155/S156*100)</f>
        <v>100</v>
      </c>
      <c r="T157" s="569">
        <f t="shared" ref="T157" si="43">IF(T156="","",T155/T156*100)</f>
        <v>89.8</v>
      </c>
      <c r="U157" s="539"/>
      <c r="V157" s="539"/>
      <c r="W157" s="539"/>
      <c r="X157" s="539"/>
      <c r="Y157" s="554" t="str">
        <f>IF(Y156="","",Y155/Y156*100)</f>
        <v/>
      </c>
    </row>
    <row r="158" spans="1:25" ht="18" customHeight="1">
      <c r="A158" s="1124"/>
      <c r="B158" s="895" t="str">
        <f>'statement of marks'!DZ14</f>
        <v>BIOLOGY</v>
      </c>
      <c r="C158" s="895"/>
      <c r="D158" s="548"/>
      <c r="E158" s="541">
        <f>IF('statement of marks'!EA14="","",'statement of marks'!EA14)</f>
        <v>10</v>
      </c>
      <c r="F158" s="541">
        <f>IF('statement of marks'!EB14="","",'statement of marks'!EB14)</f>
        <v>10</v>
      </c>
      <c r="G158" s="541">
        <f>IF('statement of marks'!EC14="","",'statement of marks'!EC14)</f>
        <v>10</v>
      </c>
      <c r="H158" s="541">
        <f>IF('statement of marks'!ED14="","",'statement of marks'!ED14)</f>
        <v>30</v>
      </c>
      <c r="I158" s="541" t="str">
        <f>IF('statement of marks'!EE14="","",'statement of marks'!EE14)</f>
        <v/>
      </c>
      <c r="J158" s="537">
        <f>IF('statement of marks'!EF14="","",'statement of marks'!EF14)</f>
        <v>50</v>
      </c>
      <c r="K158" s="537">
        <f>IF('statement of marks'!EG14="","",'statement of marks'!EG14)</f>
        <v>20</v>
      </c>
      <c r="L158" s="536">
        <f>IF('statement of marks'!EH14="","",'statement of marks'!EH14)</f>
        <v>70</v>
      </c>
      <c r="M158" s="536">
        <f>IF('statement of marks'!EI14="","",'statement of marks'!EI14)</f>
        <v>80</v>
      </c>
      <c r="N158" s="538">
        <f>IF('statement of marks'!EJ14="","",'statement of marks'!EJ14)</f>
        <v>100</v>
      </c>
      <c r="O158" s="537">
        <f>IF('statement of marks'!EK14="","",'statement of marks'!EK14)</f>
        <v>70</v>
      </c>
      <c r="P158" s="537">
        <f>IF('statement of marks'!EL14="","",'statement of marks'!EL14)</f>
        <v>30</v>
      </c>
      <c r="Q158" s="536">
        <f>IF('statement of marks'!EM14="","",'statement of marks'!EM14)</f>
        <v>100</v>
      </c>
      <c r="R158" s="536">
        <f>IF('statement of marks'!EN14="","",'statement of marks'!EN14)</f>
        <v>150</v>
      </c>
      <c r="S158" s="538">
        <f>IF('statement of marks'!EO14="","",'statement of marks'!EO14)</f>
        <v>50</v>
      </c>
      <c r="T158" s="538">
        <f>IF('statement of marks'!EP14="","",'statement of marks'!EP14)</f>
        <v>200</v>
      </c>
      <c r="U158" s="538" t="str">
        <f>IF('statement of marks'!FB14="","",'statement of marks'!FB14)</f>
        <v>I</v>
      </c>
      <c r="V158" s="542"/>
      <c r="W158" s="542"/>
      <c r="X158" s="542"/>
      <c r="Y158" s="540"/>
    </row>
    <row r="159" spans="1:25" ht="18" customHeight="1">
      <c r="A159" s="1124"/>
      <c r="B159" s="1089" t="str">
        <f>'statement of marks'!$FC$3</f>
        <v>Azadi ke Baad ka Swarnim Bharat</v>
      </c>
      <c r="C159" s="1089"/>
      <c r="D159" s="553">
        <f>IF('statement of marks'!CK14="","",'statement of marks'!CK14)</f>
        <v>30</v>
      </c>
      <c r="E159" s="541">
        <f>IF('statement of marks'!FC14="","",'statement of marks'!FC14)</f>
        <v>10</v>
      </c>
      <c r="F159" s="541">
        <f>IF('statement of marks'!FD14="","",'statement of marks'!FD14)</f>
        <v>10</v>
      </c>
      <c r="G159" s="541">
        <f>IF('statement of marks'!FE14="","",'statement of marks'!FE14)</f>
        <v>10</v>
      </c>
      <c r="H159" s="541">
        <f>IF('statement of marks'!FF14="","",'statement of marks'!FF14)</f>
        <v>30</v>
      </c>
      <c r="I159" s="555"/>
      <c r="J159" s="541">
        <f>IF('statement of marks'!FG14="","",'statement of marks'!FG14)</f>
        <v>70</v>
      </c>
      <c r="K159" s="556"/>
      <c r="L159" s="536">
        <f>IF('statement of marks'!FG14="","",'statement of marks'!FG14)</f>
        <v>70</v>
      </c>
      <c r="M159" s="536">
        <f>IF('statement of marks'!FH14="","",'statement of marks'!FH14)</f>
        <v>100</v>
      </c>
      <c r="N159" s="536">
        <f>IF('statement of marks'!FH14="","",'statement of marks'!FH14)</f>
        <v>100</v>
      </c>
      <c r="O159" s="536">
        <f>IF('statement of marks'!FI14="","",'statement of marks'!FI14)</f>
        <v>100</v>
      </c>
      <c r="P159" s="557"/>
      <c r="Q159" s="536">
        <f>IF('statement of marks'!FI14="","",'statement of marks'!FI14)</f>
        <v>100</v>
      </c>
      <c r="R159" s="536">
        <f>IF('statement of marks'!FJ14="","",'statement of marks'!FJ14)</f>
        <v>200</v>
      </c>
      <c r="S159" s="557"/>
      <c r="T159" s="538">
        <f>IF('statement of marks'!FJ14="","",'statement of marks'!FJ14)</f>
        <v>200</v>
      </c>
      <c r="U159" s="541" t="str">
        <f>IF('statement of marks'!II14="","",'statement of marks'!II14)</f>
        <v>A</v>
      </c>
      <c r="V159" s="542" t="str">
        <f>IF(OR(U159="S",U159="RE"),'result subject-wise'!AL$6,"")</f>
        <v/>
      </c>
      <c r="W159" s="558" t="str">
        <f>IF('result subject-wise'!AL14="","",'result subject-wise'!AL14)</f>
        <v/>
      </c>
      <c r="X159" s="558" t="str">
        <f>IF('result subject-wise'!AM14="","",'result subject-wise'!AM14)</f>
        <v/>
      </c>
      <c r="Y159" s="1093"/>
    </row>
    <row r="160" spans="1:25" ht="18" customHeight="1">
      <c r="A160" s="1124"/>
      <c r="B160" s="895" t="str">
        <f>'statement of marks'!$FP$3</f>
        <v>JEEVAN KAUShAL</v>
      </c>
      <c r="C160" s="895"/>
      <c r="D160" s="535" t="str">
        <f>IF('statement of marks'!DO14="","",'statement of marks'!DO14)</f>
        <v/>
      </c>
      <c r="E160" s="1109" t="s">
        <v>278</v>
      </c>
      <c r="F160" s="1109"/>
      <c r="G160" s="536">
        <f>'statement of marks'!$FP$6</f>
        <v>30</v>
      </c>
      <c r="H160" s="536"/>
      <c r="I160" s="559"/>
      <c r="J160" s="537">
        <f>IF('statement of marks'!FP14="","",'statement of marks'!FP14)</f>
        <v>30</v>
      </c>
      <c r="K160" s="1109" t="s">
        <v>279</v>
      </c>
      <c r="L160" s="1109"/>
      <c r="M160" s="536">
        <f>'statement of marks'!$FQ$6</f>
        <v>30</v>
      </c>
      <c r="N160" s="538">
        <f>IF('statement of marks'!FQ14="","",'statement of marks'!FQ14)</f>
        <v>30</v>
      </c>
      <c r="O160" s="1109" t="s">
        <v>108</v>
      </c>
      <c r="P160" s="1109"/>
      <c r="Q160" s="536">
        <f>'statement of marks'!$FR$6</f>
        <v>40</v>
      </c>
      <c r="R160" s="541">
        <f>IF('statement of marks'!FR14="","",'statement of marks'!FR14)</f>
        <v>40</v>
      </c>
      <c r="S160" s="541"/>
      <c r="T160" s="538">
        <f>IF('statement of marks'!FS14="","",'statement of marks'!FS14)</f>
        <v>100</v>
      </c>
      <c r="U160" s="541" t="str">
        <f>IF('statement of marks'!IJ14="","",'statement of marks'!IJ14)</f>
        <v>A</v>
      </c>
      <c r="V160" s="542" t="str">
        <f>IF(OR(U160="S",U160="RE"),'result subject-wise'!AN$6,"")</f>
        <v/>
      </c>
      <c r="W160" s="558" t="str">
        <f>IF('result subject-wise'!AN14="","",'result subject-wise'!AN14)</f>
        <v/>
      </c>
      <c r="X160" s="558" t="str">
        <f>IF('result subject-wise'!AO14="","",'result subject-wise'!AO14)</f>
        <v/>
      </c>
      <c r="Y160" s="1093"/>
    </row>
    <row r="161" spans="1:25" ht="18" customHeight="1">
      <c r="A161" s="1124"/>
      <c r="B161" s="1110" t="s">
        <v>195</v>
      </c>
      <c r="C161" s="1110"/>
      <c r="D161" s="560">
        <f>IF(AND(D157="",D159="",D160=""),"",SUM(D157:D160))</f>
        <v>60</v>
      </c>
      <c r="E161" s="1111" t="str">
        <f>IF('statement of marks'!IP14="","",'statement of marks'!IP14)</f>
        <v>SUPPL.</v>
      </c>
      <c r="F161" s="1111"/>
      <c r="G161" s="1111"/>
      <c r="H161" s="1111"/>
      <c r="I161" s="1111"/>
      <c r="J161" s="1111"/>
      <c r="K161" s="1111"/>
      <c r="L161" s="1111"/>
      <c r="M161" s="533" t="s">
        <v>309</v>
      </c>
      <c r="N161" s="541" t="str">
        <f>IF('statement of marks'!IS14="","",'statement of marks'!IS14)</f>
        <v/>
      </c>
      <c r="O161" s="1091" t="s">
        <v>281</v>
      </c>
      <c r="P161" s="1091"/>
      <c r="Q161" s="1091"/>
      <c r="R161" s="541" t="str">
        <f>IF('statement of marks'!IU14="","",'statement of marks'!IU14)</f>
        <v/>
      </c>
      <c r="S161" s="1112" t="s">
        <v>295</v>
      </c>
      <c r="T161" s="1112"/>
      <c r="U161" s="1112"/>
      <c r="V161" s="1112"/>
      <c r="W161" s="1112"/>
      <c r="X161" s="1112"/>
      <c r="Y161" s="1113"/>
    </row>
    <row r="162" spans="1:25" ht="18" customHeight="1">
      <c r="A162" s="1124"/>
      <c r="B162" s="1110" t="s">
        <v>300</v>
      </c>
      <c r="C162" s="1110"/>
      <c r="D162" s="534" t="s">
        <v>201</v>
      </c>
      <c r="E162" s="1085" t="s">
        <v>122</v>
      </c>
      <c r="F162" s="1085"/>
      <c r="G162" s="1091" t="s">
        <v>124</v>
      </c>
      <c r="H162" s="1091"/>
      <c r="I162" s="1091"/>
      <c r="J162" s="1091"/>
      <c r="K162" s="1091" t="s">
        <v>126</v>
      </c>
      <c r="L162" s="1091"/>
      <c r="M162" s="1091" t="s">
        <v>128</v>
      </c>
      <c r="N162" s="1091"/>
      <c r="O162" s="924" t="s">
        <v>303</v>
      </c>
      <c r="P162" s="924"/>
      <c r="Q162" s="924"/>
      <c r="R162" s="561"/>
      <c r="S162" s="1114" t="s">
        <v>195</v>
      </c>
      <c r="T162" s="1114"/>
      <c r="U162" s="1115" t="str">
        <f>IF('result subject-wise'!AR14="","",'result subject-wise'!AR14)</f>
        <v/>
      </c>
      <c r="V162" s="1115"/>
      <c r="W162" s="1086" t="s">
        <v>459</v>
      </c>
      <c r="X162" s="1086"/>
      <c r="Y162" s="562" t="str">
        <f>IF('result subject-wise'!AS14="","",'result subject-wise'!AS14)</f>
        <v/>
      </c>
    </row>
    <row r="163" spans="1:25" ht="18" customHeight="1">
      <c r="A163" s="1124"/>
      <c r="B163" s="1116" t="s">
        <v>302</v>
      </c>
      <c r="C163" s="1116"/>
      <c r="D163" s="536">
        <f>IF('statement of marks'!CN14="","",'statement of marks'!CN14)</f>
        <v>50</v>
      </c>
      <c r="E163" s="1117">
        <f>IF('statement of marks'!GK14="","",'statement of marks'!GK14)</f>
        <v>130</v>
      </c>
      <c r="F163" s="1117"/>
      <c r="G163" s="1117">
        <f>IF('statement of marks'!GM14="","",'statement of marks'!GM14)</f>
        <v>206</v>
      </c>
      <c r="H163" s="1117"/>
      <c r="I163" s="1117"/>
      <c r="J163" s="1117"/>
      <c r="K163" s="1117">
        <f>IF('statement of marks'!GO14="","",'statement of marks'!GO14)</f>
        <v>264</v>
      </c>
      <c r="L163" s="1117"/>
      <c r="M163" s="1117">
        <f>IF('statement of marks'!GQ14="","",'statement of marks'!GQ14)</f>
        <v>316</v>
      </c>
      <c r="N163" s="1117"/>
      <c r="O163" s="1117">
        <f>IF('statement of marks'!GS14="","",'statement of marks'!GS14)</f>
        <v>362</v>
      </c>
      <c r="P163" s="1117"/>
      <c r="Q163" s="1117"/>
      <c r="R163" s="563"/>
      <c r="S163" s="1086" t="s">
        <v>460</v>
      </c>
      <c r="T163" s="1086"/>
      <c r="U163" s="1086"/>
      <c r="V163" s="1086"/>
      <c r="W163" s="1115" t="str">
        <f>IF('result subject-wise'!AT14="","",'result subject-wise'!AT14)</f>
        <v/>
      </c>
      <c r="X163" s="1115"/>
      <c r="Y163" s="1118"/>
    </row>
    <row r="164" spans="1:25" ht="18" customHeight="1">
      <c r="A164" s="1124"/>
      <c r="B164" s="1084" t="s">
        <v>301</v>
      </c>
      <c r="C164" s="1084"/>
      <c r="D164" s="536">
        <f>IF('statement of marks'!BJ14="","",'statement of marks'!BJ14)</f>
        <v>50</v>
      </c>
      <c r="E164" s="1085" t="str">
        <f>IF('statement of marks'!GL14="","",'statement of marks'!GL14)</f>
        <v/>
      </c>
      <c r="F164" s="1085"/>
      <c r="G164" s="1085" t="str">
        <f>IF('statement of marks'!GN14="","",'statement of marks'!GN14)</f>
        <v/>
      </c>
      <c r="H164" s="1085"/>
      <c r="I164" s="1085"/>
      <c r="J164" s="1085"/>
      <c r="K164" s="1085" t="str">
        <f>IF('statement of marks'!GP14="","",'statement of marks'!GP14)</f>
        <v/>
      </c>
      <c r="L164" s="1085"/>
      <c r="M164" s="1085" t="str">
        <f>IF('statement of marks'!GR14="","",'statement of marks'!GR14)</f>
        <v/>
      </c>
      <c r="N164" s="1085"/>
      <c r="O164" s="1085">
        <f>IF('statement of marks'!GT14="","",'statement of marks'!GT14)</f>
        <v>0</v>
      </c>
      <c r="P164" s="1085"/>
      <c r="Q164" s="1085"/>
      <c r="R164" s="564"/>
      <c r="S164" s="1086" t="s">
        <v>296</v>
      </c>
      <c r="T164" s="1086"/>
      <c r="U164" s="1086"/>
      <c r="V164" s="1086"/>
      <c r="W164" s="1087" t="str">
        <f>IF(U162="","",'result subject-wise'!$G$118)</f>
        <v/>
      </c>
      <c r="X164" s="1087"/>
      <c r="Y164" s="1088"/>
    </row>
    <row r="165" spans="1:25" ht="18" customHeight="1">
      <c r="A165" s="1124"/>
      <c r="B165" s="1089" t="s">
        <v>307</v>
      </c>
      <c r="C165" s="1089"/>
      <c r="D165" s="535" t="str">
        <f>IF('statement of marks'!DR14="","",'statement of marks'!DR14)</f>
        <v/>
      </c>
      <c r="E165" s="1090"/>
      <c r="F165" s="1090"/>
      <c r="G165" s="1090"/>
      <c r="H165" s="1090"/>
      <c r="I165" s="1090"/>
      <c r="J165" s="1090"/>
      <c r="K165" s="1090"/>
      <c r="L165" s="1090"/>
      <c r="M165" s="1090"/>
      <c r="N165" s="1090"/>
      <c r="O165" s="1091"/>
      <c r="P165" s="1091"/>
      <c r="Q165" s="1091"/>
      <c r="R165" s="1091"/>
      <c r="S165" s="1091"/>
      <c r="T165" s="1091"/>
      <c r="U165" s="1092"/>
      <c r="V165" s="1092"/>
      <c r="W165" s="1092"/>
      <c r="X165" s="1092"/>
      <c r="Y165" s="1093"/>
    </row>
    <row r="166" spans="1:25" ht="18" customHeight="1">
      <c r="A166" s="1124"/>
      <c r="B166" s="895" t="s">
        <v>297</v>
      </c>
      <c r="C166" s="895"/>
      <c r="D166" s="544">
        <f>IF(AND(D163="",D164="",D165=""),"",SUM(D163:D165))</f>
        <v>100</v>
      </c>
      <c r="E166" s="1090"/>
      <c r="F166" s="1090"/>
      <c r="G166" s="1090"/>
      <c r="H166" s="1090"/>
      <c r="I166" s="1090"/>
      <c r="J166" s="1090"/>
      <c r="K166" s="1090"/>
      <c r="L166" s="1090"/>
      <c r="M166" s="1090"/>
      <c r="N166" s="1090"/>
      <c r="O166" s="1091"/>
      <c r="P166" s="1091"/>
      <c r="Q166" s="1091"/>
      <c r="R166" s="1091"/>
      <c r="S166" s="1091"/>
      <c r="T166" s="1091"/>
      <c r="U166" s="1092"/>
      <c r="V166" s="1092"/>
      <c r="W166" s="1092"/>
      <c r="X166" s="1092"/>
      <c r="Y166" s="1093"/>
    </row>
    <row r="167" spans="1:25" ht="18" customHeight="1">
      <c r="A167" s="1124"/>
      <c r="B167" s="1089" t="s">
        <v>790</v>
      </c>
      <c r="C167" s="1089"/>
      <c r="D167" s="565">
        <f>IF(J150="ML",L149)+IF(J151="ML",L149)+IF(J152="ML",L149-D152)+IF(J153="ML",L149-D153)+IF(J154="ML",L149-D154)+IF(K152="ml",D152)+IF(K153="ml",D153)+IF(K154="ml",D154)</f>
        <v>0</v>
      </c>
      <c r="E167" s="1090"/>
      <c r="F167" s="1090"/>
      <c r="G167" s="1090"/>
      <c r="H167" s="1090"/>
      <c r="I167" s="1090"/>
      <c r="J167" s="1090"/>
      <c r="K167" s="1090"/>
      <c r="L167" s="1090"/>
      <c r="M167" s="1090"/>
      <c r="N167" s="1090"/>
      <c r="O167" s="1091" t="s">
        <v>112</v>
      </c>
      <c r="P167" s="1091"/>
      <c r="Q167" s="1091"/>
      <c r="R167" s="1091"/>
      <c r="S167" s="1091"/>
      <c r="T167" s="1091"/>
      <c r="U167" s="1094" t="s">
        <v>798</v>
      </c>
      <c r="V167" s="1094"/>
      <c r="W167" s="1094"/>
      <c r="X167" s="1094"/>
      <c r="Y167" s="1095"/>
    </row>
    <row r="168" spans="1:25" ht="18" customHeight="1" thickBot="1">
      <c r="A168" s="1125"/>
      <c r="B168" s="1098" t="s">
        <v>308</v>
      </c>
      <c r="C168" s="1098"/>
      <c r="D168" s="566"/>
      <c r="E168" s="1099"/>
      <c r="F168" s="1099"/>
      <c r="G168" s="1099"/>
      <c r="H168" s="1099"/>
      <c r="I168" s="1099"/>
      <c r="J168" s="1099"/>
      <c r="K168" s="1099"/>
      <c r="L168" s="1099"/>
      <c r="M168" s="1099"/>
      <c r="N168" s="1099"/>
      <c r="O168" s="1100">
        <f>'statement of marks'!$IV$110</f>
        <v>45794</v>
      </c>
      <c r="P168" s="1100"/>
      <c r="Q168" s="1100"/>
      <c r="R168" s="1100"/>
      <c r="S168" s="1100"/>
      <c r="T168" s="1100"/>
      <c r="U168" s="1096"/>
      <c r="V168" s="1096"/>
      <c r="W168" s="1096"/>
      <c r="X168" s="1096"/>
      <c r="Y168" s="1097"/>
    </row>
    <row r="169" spans="1:25" ht="18" customHeight="1">
      <c r="A169" s="1119" t="s">
        <v>282</v>
      </c>
      <c r="B169" s="1120"/>
      <c r="C169" s="1120"/>
      <c r="D169" s="1120"/>
      <c r="E169" s="1120"/>
      <c r="F169" s="1120"/>
      <c r="G169" s="1120"/>
      <c r="H169" s="1120"/>
      <c r="I169" s="1120"/>
      <c r="J169" s="1120"/>
      <c r="K169" s="1120"/>
      <c r="L169" s="1120"/>
      <c r="M169" s="1120"/>
      <c r="N169" s="1120"/>
      <c r="O169" s="1120"/>
      <c r="P169" s="1120"/>
      <c r="Q169" s="1120"/>
      <c r="R169" s="1120"/>
      <c r="S169" s="1120"/>
      <c r="T169" s="1120"/>
      <c r="U169" s="1120"/>
      <c r="V169" s="1120"/>
      <c r="W169" s="1120"/>
      <c r="X169" s="1120"/>
      <c r="Y169" s="1121"/>
    </row>
    <row r="170" spans="1:25" ht="18" customHeight="1">
      <c r="A170" s="1122" t="str">
        <f>'statement of marks'!$A$1</f>
        <v>Govt. Hr. Sec. School,</v>
      </c>
      <c r="B170" s="1091"/>
      <c r="C170" s="1091"/>
      <c r="D170" s="1091"/>
      <c r="E170" s="1091"/>
      <c r="F170" s="1091"/>
      <c r="G170" s="1091"/>
      <c r="H170" s="1091"/>
      <c r="I170" s="1091"/>
      <c r="J170" s="1091"/>
      <c r="K170" s="1091"/>
      <c r="L170" s="1091"/>
      <c r="M170" s="1091"/>
      <c r="N170" s="1091"/>
      <c r="O170" s="1091"/>
      <c r="P170" s="1091"/>
      <c r="Q170" s="1091"/>
      <c r="R170" s="1091"/>
      <c r="S170" s="1091"/>
      <c r="T170" s="1091"/>
      <c r="U170" s="1091"/>
      <c r="V170" s="1091"/>
      <c r="W170" s="1091"/>
      <c r="X170" s="1091"/>
      <c r="Y170" s="1123"/>
    </row>
    <row r="171" spans="1:25" ht="18" customHeight="1">
      <c r="A171" s="1124"/>
      <c r="B171" s="1048" t="s">
        <v>100</v>
      </c>
      <c r="C171" s="1048"/>
      <c r="D171" s="1112" t="s">
        <v>485</v>
      </c>
      <c r="E171" s="1048" t="str">
        <f>'statement of marks'!$F$3</f>
        <v>2024-25</v>
      </c>
      <c r="F171" s="1048"/>
      <c r="G171" s="1126" t="str">
        <f>IF(U190="","MAIN EXAMINATION",IF(E189="Suppl.","SUPPLEMENTARY EXAMINATION",IF(E189="Re-exam.","RE-EXAMINATION",)))</f>
        <v>MAIN EXAMINATION</v>
      </c>
      <c r="H171" s="1127"/>
      <c r="I171" s="1127"/>
      <c r="J171" s="1127"/>
      <c r="K171" s="1127"/>
      <c r="L171" s="1127"/>
      <c r="M171" s="1127"/>
      <c r="N171" s="1127"/>
      <c r="O171" s="1127"/>
      <c r="P171" s="1127"/>
      <c r="Q171" s="1127"/>
      <c r="R171" s="1127"/>
      <c r="S171" s="1128"/>
      <c r="T171" s="1129" t="s">
        <v>305</v>
      </c>
      <c r="U171" s="1130"/>
      <c r="V171" s="1131"/>
      <c r="W171" s="1048" t="str">
        <f>'statement of marks'!$A$3</f>
        <v>11 'A'</v>
      </c>
      <c r="X171" s="1048"/>
      <c r="Y171" s="1135"/>
    </row>
    <row r="172" spans="1:25" ht="18" customHeight="1">
      <c r="A172" s="1124"/>
      <c r="B172" s="895" t="s">
        <v>36</v>
      </c>
      <c r="C172" s="895"/>
      <c r="D172" s="1112"/>
      <c r="E172" s="1132" t="str">
        <f>IF('statement of marks'!G15="","",'statement of marks'!G15)</f>
        <v>A 007</v>
      </c>
      <c r="F172" s="1133"/>
      <c r="G172" s="1133"/>
      <c r="H172" s="1133"/>
      <c r="I172" s="1133"/>
      <c r="J172" s="1133"/>
      <c r="K172" s="1133"/>
      <c r="L172" s="1133"/>
      <c r="M172" s="1133"/>
      <c r="N172" s="1133"/>
      <c r="O172" s="1133"/>
      <c r="P172" s="1133"/>
      <c r="Q172" s="1133"/>
      <c r="R172" s="1133"/>
      <c r="S172" s="1134"/>
      <c r="T172" s="1129" t="s">
        <v>304</v>
      </c>
      <c r="U172" s="1130"/>
      <c r="V172" s="1131"/>
      <c r="W172" s="1048">
        <f>IF('statement of marks'!E15="","",'statement of marks'!E15)</f>
        <v>11107</v>
      </c>
      <c r="X172" s="1048"/>
      <c r="Y172" s="1135"/>
    </row>
    <row r="173" spans="1:25" ht="18" customHeight="1">
      <c r="A173" s="1124"/>
      <c r="B173" s="895" t="s">
        <v>37</v>
      </c>
      <c r="C173" s="895"/>
      <c r="D173" s="1112"/>
      <c r="E173" s="1132" t="str">
        <f>IF('statement of marks'!H15="","",'statement of marks'!H15)</f>
        <v>B 007</v>
      </c>
      <c r="F173" s="1133"/>
      <c r="G173" s="1133"/>
      <c r="H173" s="1133"/>
      <c r="I173" s="1133"/>
      <c r="J173" s="1133"/>
      <c r="K173" s="1133"/>
      <c r="L173" s="1133"/>
      <c r="M173" s="1133"/>
      <c r="N173" s="1133"/>
      <c r="O173" s="1133"/>
      <c r="P173" s="1133"/>
      <c r="Q173" s="1133"/>
      <c r="R173" s="1133"/>
      <c r="S173" s="1134"/>
      <c r="T173" s="1129" t="s">
        <v>35</v>
      </c>
      <c r="U173" s="1130"/>
      <c r="V173" s="1131"/>
      <c r="W173" s="1048" t="str">
        <f>IF('statement of marks'!D15="","",'statement of marks'!D15)</f>
        <v/>
      </c>
      <c r="X173" s="1048"/>
      <c r="Y173" s="1135"/>
    </row>
    <row r="174" spans="1:25" ht="18" customHeight="1">
      <c r="A174" s="1124"/>
      <c r="B174" s="895" t="s">
        <v>38</v>
      </c>
      <c r="C174" s="895"/>
      <c r="D174" s="1112"/>
      <c r="E174" s="1132" t="str">
        <f>IF('statement of marks'!I15="","",'statement of marks'!I15)</f>
        <v>C 007</v>
      </c>
      <c r="F174" s="1133"/>
      <c r="G174" s="1133"/>
      <c r="H174" s="1133"/>
      <c r="I174" s="1133"/>
      <c r="J174" s="1133"/>
      <c r="K174" s="1133"/>
      <c r="L174" s="1133"/>
      <c r="M174" s="1133"/>
      <c r="N174" s="1133"/>
      <c r="O174" s="1133"/>
      <c r="P174" s="1133"/>
      <c r="Q174" s="1133"/>
      <c r="R174" s="1133"/>
      <c r="S174" s="1134"/>
      <c r="T174" s="1129" t="s">
        <v>280</v>
      </c>
      <c r="U174" s="1130"/>
      <c r="V174" s="1131"/>
      <c r="W174" s="1136" t="str">
        <f>IF('statement of marks'!F15="","",'statement of marks'!F15)</f>
        <v/>
      </c>
      <c r="X174" s="1136"/>
      <c r="Y174" s="1137"/>
    </row>
    <row r="175" spans="1:25" ht="18" customHeight="1">
      <c r="A175" s="1124"/>
      <c r="B175" s="1138" t="s">
        <v>218</v>
      </c>
      <c r="C175" s="1109" t="s">
        <v>293</v>
      </c>
      <c r="D175" s="1109" t="s">
        <v>457</v>
      </c>
      <c r="E175" s="1103" t="s">
        <v>109</v>
      </c>
      <c r="F175" s="1103" t="s">
        <v>110</v>
      </c>
      <c r="G175" s="1103" t="s">
        <v>111</v>
      </c>
      <c r="H175" s="1103" t="s">
        <v>797</v>
      </c>
      <c r="I175" s="1139" t="str">
        <f>IF('statement of marks'!N$4="","",'statement of marks'!N$4)</f>
        <v>VRIKSHAROPAN</v>
      </c>
      <c r="J175" s="1140" t="s">
        <v>276</v>
      </c>
      <c r="K175" s="1140" t="s">
        <v>277</v>
      </c>
      <c r="L175" s="1103" t="s">
        <v>284</v>
      </c>
      <c r="M175" s="1103" t="s">
        <v>294</v>
      </c>
      <c r="N175" s="1102" t="s">
        <v>458</v>
      </c>
      <c r="O175" s="1141" t="s">
        <v>287</v>
      </c>
      <c r="P175" s="1141" t="s">
        <v>288</v>
      </c>
      <c r="Q175" s="1101" t="s">
        <v>289</v>
      </c>
      <c r="R175" s="1101" t="s">
        <v>285</v>
      </c>
      <c r="S175" s="1101" t="s">
        <v>286</v>
      </c>
      <c r="T175" s="1102" t="s">
        <v>306</v>
      </c>
      <c r="U175" s="1103" t="s">
        <v>311</v>
      </c>
      <c r="V175" s="1104" t="s">
        <v>310</v>
      </c>
      <c r="W175" s="1104" t="s">
        <v>799</v>
      </c>
      <c r="X175" s="1103" t="s">
        <v>283</v>
      </c>
      <c r="Y175" s="1105" t="s">
        <v>290</v>
      </c>
    </row>
    <row r="176" spans="1:25" ht="18" customHeight="1">
      <c r="A176" s="1124"/>
      <c r="B176" s="1138"/>
      <c r="C176" s="1109"/>
      <c r="D176" s="1109"/>
      <c r="E176" s="1103"/>
      <c r="F176" s="1103"/>
      <c r="G176" s="1103"/>
      <c r="H176" s="1103"/>
      <c r="I176" s="1139"/>
      <c r="J176" s="1140"/>
      <c r="K176" s="1140"/>
      <c r="L176" s="1103"/>
      <c r="M176" s="1103"/>
      <c r="N176" s="1102"/>
      <c r="O176" s="1141"/>
      <c r="P176" s="1141"/>
      <c r="Q176" s="1101"/>
      <c r="R176" s="1101"/>
      <c r="S176" s="1101"/>
      <c r="T176" s="1102"/>
      <c r="U176" s="1103"/>
      <c r="V176" s="1104"/>
      <c r="W176" s="1104"/>
      <c r="X176" s="1103"/>
      <c r="Y176" s="1105"/>
    </row>
    <row r="177" spans="1:25" ht="18" customHeight="1">
      <c r="A177" s="1124"/>
      <c r="B177" s="1144" t="s">
        <v>113</v>
      </c>
      <c r="C177" s="1144"/>
      <c r="D177" s="535"/>
      <c r="E177" s="534">
        <f>IF('statement of marks'!J$6="","",'statement of marks'!J$6)</f>
        <v>10</v>
      </c>
      <c r="F177" s="534">
        <f>IF('statement of marks'!K$6="","",'statement of marks'!K$6)</f>
        <v>10</v>
      </c>
      <c r="G177" s="534">
        <f>IF('statement of marks'!L$6="","",'statement of marks'!L$6)</f>
        <v>8</v>
      </c>
      <c r="H177" s="534">
        <f>IF('statement of marks'!M$6="","",'statement of marks'!M$6)</f>
        <v>28</v>
      </c>
      <c r="I177" s="536">
        <f>IF('statement of marks'!N$6="","",'statement of marks'!N$6)</f>
        <v>2</v>
      </c>
      <c r="J177" s="298" t="s">
        <v>89</v>
      </c>
      <c r="K177" s="1106"/>
      <c r="L177" s="534">
        <f>IF('statement of marks'!O$6="","",'statement of marks'!O$6)</f>
        <v>70</v>
      </c>
      <c r="M177" s="298" t="s">
        <v>87</v>
      </c>
      <c r="N177" s="534">
        <f>IF('statement of marks'!P$6="","",'statement of marks'!P$6)</f>
        <v>100</v>
      </c>
      <c r="O177" s="298" t="s">
        <v>298</v>
      </c>
      <c r="P177" s="945"/>
      <c r="Q177" s="534">
        <f>IF('statement of marks'!Q$6="","",'statement of marks'!Q$6)</f>
        <v>100</v>
      </c>
      <c r="R177" s="298" t="s">
        <v>299</v>
      </c>
      <c r="S177" s="298" t="s">
        <v>454</v>
      </c>
      <c r="T177" s="538">
        <f>IF('statement of marks'!R$6="","",'statement of marks'!R$6)</f>
        <v>200</v>
      </c>
      <c r="U177" s="539"/>
      <c r="V177" s="539"/>
      <c r="W177" s="539"/>
      <c r="X177" s="539"/>
      <c r="Y177" s="540" t="str">
        <f>IF(OR(X184=0,X184&lt;V184),"",T177)</f>
        <v/>
      </c>
    </row>
    <row r="178" spans="1:25" ht="18" customHeight="1">
      <c r="A178" s="1124"/>
      <c r="B178" s="895" t="str">
        <f>'statement of marks'!$J$3</f>
        <v>HINDI COMPULSORY</v>
      </c>
      <c r="C178" s="895"/>
      <c r="D178" s="535"/>
      <c r="E178" s="541">
        <f>IF('statement of marks'!J15="","",'statement of marks'!J15)</f>
        <v>10</v>
      </c>
      <c r="F178" s="541">
        <f>IF('statement of marks'!K15="","",'statement of marks'!K15)</f>
        <v>10</v>
      </c>
      <c r="G178" s="541">
        <f>IF('statement of marks'!L15="","",'statement of marks'!L15)</f>
        <v>8</v>
      </c>
      <c r="H178" s="541">
        <f>IF('statement of marks'!M15="","",'statement of marks'!M15)</f>
        <v>28</v>
      </c>
      <c r="I178" s="541">
        <f>IF('statement of marks'!N15="","",'statement of marks'!N15)</f>
        <v>2</v>
      </c>
      <c r="J178" s="537">
        <f>IF('statement of marks'!O15="","",'statement of marks'!O15)</f>
        <v>70</v>
      </c>
      <c r="K178" s="1106"/>
      <c r="L178" s="536">
        <f>IF('statement of marks'!O15="","",'statement of marks'!O15)</f>
        <v>70</v>
      </c>
      <c r="M178" s="536">
        <f>IF('statement of marks'!P15="","",'statement of marks'!P15)</f>
        <v>100</v>
      </c>
      <c r="N178" s="538">
        <f>IF('statement of marks'!P15="","",'statement of marks'!P15)</f>
        <v>100</v>
      </c>
      <c r="O178" s="537">
        <f>IF('statement of marks'!Q15="","",'statement of marks'!Q15)</f>
        <v>100</v>
      </c>
      <c r="P178" s="945"/>
      <c r="Q178" s="536">
        <f>IF('statement of marks'!Q15="","",'statement of marks'!Q15)</f>
        <v>100</v>
      </c>
      <c r="R178" s="536">
        <f>IF('statement of marks'!R15="","",'statement of marks'!R15)</f>
        <v>200</v>
      </c>
      <c r="S178" s="1107" t="str">
        <f>IF(AND(K179="",P179=""),"",SUM(K179,P179))</f>
        <v/>
      </c>
      <c r="T178" s="538">
        <f>IF('statement of marks'!R15="","",'statement of marks'!R15)</f>
        <v>200</v>
      </c>
      <c r="U178" s="541" t="str">
        <f>CONCATENATE('statement of marks'!GV15,'statement of marks'!GW15,'statement of marks'!GX15)</f>
        <v>D</v>
      </c>
      <c r="V178" s="542" t="str">
        <f>IF(OR(U178="S",U178="RE"),'result subject-wise'!T$6,"")</f>
        <v/>
      </c>
      <c r="W178" s="542" t="str">
        <f>IF('result subject-wise'!U15="","",'result subject-wise'!U15)</f>
        <v/>
      </c>
      <c r="X178" s="542" t="str">
        <f>IF('result subject-wise'!V15="","",'result subject-wise'!V15)</f>
        <v/>
      </c>
      <c r="Y178" s="540" t="str">
        <f>IF(OR(X184=0,X184&lt;V184),"",IF(U178="RE",SUM(T178,W178),IF(U178="S",W178,T178)))</f>
        <v/>
      </c>
    </row>
    <row r="179" spans="1:25" ht="18" customHeight="1">
      <c r="A179" s="1124"/>
      <c r="B179" s="895" t="str">
        <f>'statement of marks'!$X$3</f>
        <v>ENGLISH COMPULSORY</v>
      </c>
      <c r="C179" s="895"/>
      <c r="D179" s="535" t="s">
        <v>455</v>
      </c>
      <c r="E179" s="541">
        <f>IF('statement of marks'!X15="","",'statement of marks'!X15)</f>
        <v>10</v>
      </c>
      <c r="F179" s="541">
        <f>IF('statement of marks'!Y15="","",'statement of marks'!Y15)</f>
        <v>10</v>
      </c>
      <c r="G179" s="541">
        <f>IF('statement of marks'!Z15="","",'statement of marks'!Z15)</f>
        <v>8</v>
      </c>
      <c r="H179" s="541">
        <f>IF('statement of marks'!AA15="","",'statement of marks'!AA15)</f>
        <v>28</v>
      </c>
      <c r="I179" s="541">
        <f>IF('statement of marks'!AB15="","",'statement of marks'!AB15)</f>
        <v>2</v>
      </c>
      <c r="J179" s="537">
        <f>IF('statement of marks'!AC15="","",'statement of marks'!AC15)</f>
        <v>70</v>
      </c>
      <c r="K179" s="1106"/>
      <c r="L179" s="536">
        <f>IF('statement of marks'!AC15="","",'statement of marks'!AC15)</f>
        <v>70</v>
      </c>
      <c r="M179" s="536">
        <f>IF('statement of marks'!AD15="","",'statement of marks'!AD15)</f>
        <v>100</v>
      </c>
      <c r="N179" s="538">
        <f>IF('statement of marks'!AD15="","",'statement of marks'!AD15)</f>
        <v>100</v>
      </c>
      <c r="O179" s="537">
        <f>IF('statement of marks'!AE15="","",'statement of marks'!AE15)</f>
        <v>100</v>
      </c>
      <c r="P179" s="945"/>
      <c r="Q179" s="536">
        <f>IF('statement of marks'!AE15="","",'statement of marks'!AE15)</f>
        <v>100</v>
      </c>
      <c r="R179" s="536">
        <f>IF('statement of marks'!AF15="","",'statement of marks'!AF15)</f>
        <v>200</v>
      </c>
      <c r="S179" s="1107"/>
      <c r="T179" s="538">
        <f>IF('statement of marks'!AF15="","",'statement of marks'!AF15)</f>
        <v>200</v>
      </c>
      <c r="U179" s="541" t="str">
        <f>CONCATENATE('statement of marks'!GY15,'statement of marks'!GZ15,'statement of marks'!HA15)</f>
        <v>D</v>
      </c>
      <c r="V179" s="542" t="str">
        <f>IF(OR(U179="S",U179="RE"),'result subject-wise'!W$6,"")</f>
        <v/>
      </c>
      <c r="W179" s="542" t="str">
        <f>IF('result subject-wise'!X15="","",'result subject-wise'!X15)</f>
        <v/>
      </c>
      <c r="X179" s="542" t="str">
        <f>IF('result subject-wise'!Y15="","",'result subject-wise'!Y15)</f>
        <v/>
      </c>
      <c r="Y179" s="540" t="str">
        <f>IF(OR(X184=0,X184&lt;V184),"",IF(U179="RE",SUM(T179,W179),IF(U179="S",W179,T179)))</f>
        <v/>
      </c>
    </row>
    <row r="180" spans="1:25" ht="18" customHeight="1">
      <c r="A180" s="1124"/>
      <c r="B180" s="1143" t="str">
        <f>'statement of marks'!AM15</f>
        <v>PHYSICS</v>
      </c>
      <c r="C180" s="1143"/>
      <c r="D180" s="535">
        <f>IF('statement of marks'!BH15="","",'statement of marks'!BH15)</f>
        <v>20</v>
      </c>
      <c r="E180" s="541">
        <f>IF('statement of marks'!AN15="","",'statement of marks'!AN15)</f>
        <v>10</v>
      </c>
      <c r="F180" s="541">
        <f>IF('statement of marks'!AO15="","",'statement of marks'!AO15)</f>
        <v>10</v>
      </c>
      <c r="G180" s="541">
        <f>IF('statement of marks'!AP15="","",'statement of marks'!AP15)</f>
        <v>9</v>
      </c>
      <c r="H180" s="541">
        <f>IF('statement of marks'!AQ15="","",'statement of marks'!AQ15)</f>
        <v>29</v>
      </c>
      <c r="I180" s="541">
        <f>IF('statement of marks'!AR15="","",'statement of marks'!AR15)</f>
        <v>1</v>
      </c>
      <c r="J180" s="537">
        <f>IF('statement of marks'!AS15="","",'statement of marks'!AS15)</f>
        <v>30</v>
      </c>
      <c r="K180" s="537">
        <f>IF('statement of marks'!AT15="","",'statement of marks'!AT15)</f>
        <v>20</v>
      </c>
      <c r="L180" s="536">
        <f>IF('statement of marks'!AU15="","",'statement of marks'!AU15)</f>
        <v>50</v>
      </c>
      <c r="M180" s="536">
        <f>IF('statement of marks'!AV15="","",'statement of marks'!AV15)</f>
        <v>60</v>
      </c>
      <c r="N180" s="538">
        <f>IF('statement of marks'!AW15="","",'statement of marks'!AW15)</f>
        <v>80</v>
      </c>
      <c r="O180" s="537">
        <f>IF('statement of marks'!AX15="","",'statement of marks'!AX15)</f>
        <v>70</v>
      </c>
      <c r="P180" s="537">
        <f>IF('statement of marks'!AY15="","",'statement of marks'!AY15)</f>
        <v>30</v>
      </c>
      <c r="Q180" s="536">
        <f>IF('statement of marks'!AZ15="","",'statement of marks'!AZ15)</f>
        <v>100</v>
      </c>
      <c r="R180" s="536">
        <f>IF('statement of marks'!BA15="","",'statement of marks'!BA15)</f>
        <v>130</v>
      </c>
      <c r="S180" s="538">
        <f>IF('statement of marks'!BB15="","",'statement of marks'!BB15)</f>
        <v>50</v>
      </c>
      <c r="T180" s="538">
        <f>IF('statement of marks'!BC15="","",'statement of marks'!BC15)</f>
        <v>180</v>
      </c>
      <c r="U180" s="541" t="str">
        <f>CONCATENATE('statement of marks'!HB15,'statement of marks'!HK15,'statement of marks'!HL15)</f>
        <v>D</v>
      </c>
      <c r="V180" s="542" t="str">
        <f>IF('result subject-wise'!Z15="","",'result subject-wise'!Z15)</f>
        <v/>
      </c>
      <c r="W180" s="542" t="str">
        <f>IF('result subject-wise'!AB15="","",'result subject-wise'!AB15)</f>
        <v/>
      </c>
      <c r="X180" s="542" t="str">
        <f>IF('result subject-wise'!AC15="","",'result subject-wise'!AC15)</f>
        <v/>
      </c>
      <c r="Y180" s="540" t="str">
        <f>IF(OR(X184=0,X184&lt;V184),"",IF(OR(U180="RE",U180="REP"),SUM(T180,W180),IF(U180="S",W180,T180)))</f>
        <v/>
      </c>
    </row>
    <row r="181" spans="1:25" ht="18" customHeight="1">
      <c r="A181" s="1124"/>
      <c r="B181" s="1143" t="str">
        <f>'statement of marks'!BQ15</f>
        <v>CHEMISTRY</v>
      </c>
      <c r="C181" s="1143"/>
      <c r="D181" s="535">
        <f>IF('statement of marks'!CL15="","",'statement of marks'!CL15)</f>
        <v>20</v>
      </c>
      <c r="E181" s="541">
        <f>IF('statement of marks'!BR15="","",'statement of marks'!BR15)</f>
        <v>10</v>
      </c>
      <c r="F181" s="541">
        <f>IF('statement of marks'!BS15="","",'statement of marks'!BS15)</f>
        <v>10</v>
      </c>
      <c r="G181" s="541">
        <f>IF('statement of marks'!BT15="","",'statement of marks'!BT15)</f>
        <v>9</v>
      </c>
      <c r="H181" s="541">
        <f>IF('statement of marks'!BU15="","",'statement of marks'!BU15)</f>
        <v>29</v>
      </c>
      <c r="I181" s="541">
        <f>IF('statement of marks'!BV15="","",'statement of marks'!BV15)</f>
        <v>1</v>
      </c>
      <c r="J181" s="537">
        <f>IF('statement of marks'!BW15="","",'statement of marks'!BW15)</f>
        <v>50</v>
      </c>
      <c r="K181" s="537">
        <f>IF('statement of marks'!BX15="","",'statement of marks'!BX15)</f>
        <v>20</v>
      </c>
      <c r="L181" s="536">
        <f>IF('statement of marks'!BY15="","",'statement of marks'!BY15)</f>
        <v>70</v>
      </c>
      <c r="M181" s="536">
        <f>IF('statement of marks'!BZ15="","",'statement of marks'!BZ15)</f>
        <v>80</v>
      </c>
      <c r="N181" s="538">
        <f>IF('statement of marks'!CA15="","",'statement of marks'!CA15)</f>
        <v>100</v>
      </c>
      <c r="O181" s="537">
        <f>IF('statement of marks'!CB15="","",'statement of marks'!CB15)</f>
        <v>70</v>
      </c>
      <c r="P181" s="537">
        <f>IF('statement of marks'!CC15="","",'statement of marks'!CC15)</f>
        <v>30</v>
      </c>
      <c r="Q181" s="536">
        <f>IF('statement of marks'!CD15="","",'statement of marks'!CD15)</f>
        <v>100</v>
      </c>
      <c r="R181" s="536">
        <f>IF('statement of marks'!CE15="","",'statement of marks'!CE15)</f>
        <v>150</v>
      </c>
      <c r="S181" s="538">
        <f>IF('statement of marks'!CF15="","",'statement of marks'!CF15)</f>
        <v>50</v>
      </c>
      <c r="T181" s="538">
        <f>IF('statement of marks'!CG15="","",'statement of marks'!CG15)</f>
        <v>200</v>
      </c>
      <c r="U181" s="541" t="str">
        <f>CONCATENATE('statement of marks'!HM15,'statement of marks'!HV15,'statement of marks'!HW15)</f>
        <v>D</v>
      </c>
      <c r="V181" s="542" t="str">
        <f>IF('result subject-wise'!AD15="","",'result subject-wise'!AD15)</f>
        <v/>
      </c>
      <c r="W181" s="542" t="str">
        <f>IF('result subject-wise'!AF15="","",'result subject-wise'!AF15)</f>
        <v/>
      </c>
      <c r="X181" s="542" t="str">
        <f>IF('result subject-wise'!AG15="","",'result subject-wise'!AG15)</f>
        <v/>
      </c>
      <c r="Y181" s="540" t="str">
        <f>IF(OR(X184=0,X184&lt;V184),"",IF(OR(U181="RE",U181="REP"),SUM(T181,W181),IF(U181="S",W181,T181)))</f>
        <v/>
      </c>
    </row>
    <row r="182" spans="1:25" ht="18" customHeight="1">
      <c r="A182" s="1124"/>
      <c r="B182" s="1143" t="str">
        <f>'statement of marks'!CU15</f>
        <v>MATHEMATICS</v>
      </c>
      <c r="C182" s="1143"/>
      <c r="D182" s="535" t="str">
        <f>IF('statement of marks'!DP15="","",'statement of marks'!DP15)</f>
        <v/>
      </c>
      <c r="E182" s="541">
        <f>IF('statement of marks'!CV15="","",'statement of marks'!CV15)</f>
        <v>10</v>
      </c>
      <c r="F182" s="541">
        <f>IF('statement of marks'!CW15="","",'statement of marks'!CW15)</f>
        <v>10</v>
      </c>
      <c r="G182" s="541">
        <f>IF('statement of marks'!CX15="","",'statement of marks'!CX15)</f>
        <v>9</v>
      </c>
      <c r="H182" s="541">
        <f>IF('statement of marks'!CY15="","",'statement of marks'!CY15)</f>
        <v>29</v>
      </c>
      <c r="I182" s="541">
        <f>IF('statement of marks'!CZ15="","",'statement of marks'!CZ15)</f>
        <v>1</v>
      </c>
      <c r="J182" s="537">
        <f>IF('statement of marks'!DA15="","",'statement of marks'!DA15)</f>
        <v>70</v>
      </c>
      <c r="K182" s="537" t="str">
        <f>IF('statement of marks'!DB15="","",'statement of marks'!DB15)</f>
        <v/>
      </c>
      <c r="L182" s="536">
        <f>IF('statement of marks'!DC15="","",'statement of marks'!DC15)</f>
        <v>70</v>
      </c>
      <c r="M182" s="536">
        <f>IF('statement of marks'!DD15="","",'statement of marks'!DD15)</f>
        <v>100</v>
      </c>
      <c r="N182" s="538">
        <f>IF('statement of marks'!DE15="","",'statement of marks'!DE15)</f>
        <v>100</v>
      </c>
      <c r="O182" s="537">
        <f>IF('statement of marks'!DF15="","",'statement of marks'!DF15)</f>
        <v>18</v>
      </c>
      <c r="P182" s="537" t="str">
        <f>IF('statement of marks'!DG15="","",'statement of marks'!DG15)</f>
        <v/>
      </c>
      <c r="Q182" s="536">
        <f>IF('statement of marks'!DH15="","",'statement of marks'!DH15)</f>
        <v>18</v>
      </c>
      <c r="R182" s="536">
        <f>IF('statement of marks'!DI15="","",'statement of marks'!DI15)</f>
        <v>118</v>
      </c>
      <c r="S182" s="538" t="str">
        <f>IF('statement of marks'!DJ15="","",'statement of marks'!DJ15)</f>
        <v/>
      </c>
      <c r="T182" s="538">
        <f>IF('statement of marks'!DK15="","",'statement of marks'!DK15)</f>
        <v>118</v>
      </c>
      <c r="U182" s="541" t="str">
        <f>CONCATENATE('statement of marks'!HX15,'statement of marks'!IG15,'statement of marks'!IH15)</f>
        <v>S</v>
      </c>
      <c r="V182" s="542">
        <f>IF('result subject-wise'!AH15="","",'result subject-wise'!AH15)</f>
        <v>100</v>
      </c>
      <c r="W182" s="542" t="str">
        <f>IF('result subject-wise'!AJ15="","",'result subject-wise'!AJ15)</f>
        <v/>
      </c>
      <c r="X182" s="542" t="str">
        <f>IF('result subject-wise'!AK15="","",'result subject-wise'!AK15)</f>
        <v/>
      </c>
      <c r="Y182" s="540" t="str">
        <f>IF(OR(X184=0,X184&lt;V184),"",IF(OR(U182="RE",U182="REP"),SUM(T182,W182),IF(U182="S",W182,T182)))</f>
        <v/>
      </c>
    </row>
    <row r="183" spans="1:25" ht="18" customHeight="1">
      <c r="A183" s="1124"/>
      <c r="B183" s="1108" t="s">
        <v>291</v>
      </c>
      <c r="C183" s="1108"/>
      <c r="D183" s="543">
        <f>IF(AND(D180="",D181="",D182=""),"",SUM(D180:D182))</f>
        <v>40</v>
      </c>
      <c r="E183" s="544">
        <f>IF(AND(E178="",E179="",E180="",E181="",E182=""),"",SUM(E178:E182))</f>
        <v>50</v>
      </c>
      <c r="F183" s="544">
        <f t="shared" ref="F183:H183" si="44">IF(AND(F178="",F179="",F180="",F181="",F182=""),"",SUM(F178:F182))</f>
        <v>50</v>
      </c>
      <c r="G183" s="544">
        <f t="shared" si="44"/>
        <v>43</v>
      </c>
      <c r="H183" s="544">
        <f t="shared" si="44"/>
        <v>143</v>
      </c>
      <c r="I183" s="544">
        <f>IF(AND(I178="",I179="",I180="",I181="",I182=""),"",SUM(I178:I182))</f>
        <v>7</v>
      </c>
      <c r="J183" s="544">
        <f t="shared" ref="J183:R183" si="45">IF(AND(J178="",J179="",J180="",J181="",J182=""),"",SUM(J178:J182))</f>
        <v>290</v>
      </c>
      <c r="K183" s="544">
        <f t="shared" si="45"/>
        <v>40</v>
      </c>
      <c r="L183" s="544">
        <f t="shared" si="45"/>
        <v>330</v>
      </c>
      <c r="M183" s="544">
        <f t="shared" si="45"/>
        <v>440</v>
      </c>
      <c r="N183" s="544">
        <f t="shared" si="45"/>
        <v>480</v>
      </c>
      <c r="O183" s="544">
        <f t="shared" si="45"/>
        <v>358</v>
      </c>
      <c r="P183" s="544">
        <f t="shared" si="45"/>
        <v>60</v>
      </c>
      <c r="Q183" s="544">
        <f t="shared" si="45"/>
        <v>418</v>
      </c>
      <c r="R183" s="544">
        <f t="shared" si="45"/>
        <v>798</v>
      </c>
      <c r="S183" s="544">
        <f>IF(AND(S178="",S179="",S180="",S181="",S182=""),"",SUM(S178:S182))</f>
        <v>100</v>
      </c>
      <c r="T183" s="544">
        <f t="shared" ref="T183" si="46">IF(AND(T178="",T179="",T180="",T181="",T182=""),"",SUM(T178:T182))</f>
        <v>898</v>
      </c>
      <c r="U183" s="544"/>
      <c r="V183" s="544">
        <f t="shared" ref="V183:W183" si="47">IF(AND(V178="",V179="",V180="",V181="",V182=""),"",SUM(V178:V182))</f>
        <v>100</v>
      </c>
      <c r="W183" s="544" t="str">
        <f t="shared" si="47"/>
        <v/>
      </c>
      <c r="X183" s="545"/>
      <c r="Y183" s="546" t="str">
        <f t="shared" ref="Y183" si="48">IF(AND(Y178="",Y179="",Y180="",Y181="",Y182=""),"",SUM(Y178:Y182))</f>
        <v/>
      </c>
    </row>
    <row r="184" spans="1:25" ht="18" customHeight="1">
      <c r="A184" s="1124"/>
      <c r="B184" s="1142" t="s">
        <v>292</v>
      </c>
      <c r="C184" s="1142"/>
      <c r="D184" s="547" t="s">
        <v>456</v>
      </c>
      <c r="E184" s="548">
        <f>IF(E183="","",(5*E177)-(COUNTIF(E178:E182,"NA")*E177+COUNTIF(E178:E182,"ML")*E177))</f>
        <v>50</v>
      </c>
      <c r="F184" s="548">
        <f>IF(F183="","",(5*F177)-(COUNTIF(F178:F182,"NA")*F177+COUNTIF(F178:F182,"ML")*F177))</f>
        <v>50</v>
      </c>
      <c r="G184" s="548">
        <f>IF(G183="","",(43)-(COUNTIF(G178:G182,"NA")*G177+COUNTIF(G178:G182,"ML")*G177))</f>
        <v>43</v>
      </c>
      <c r="H184" s="548">
        <f>IF(H183="","",(143)-(COUNTIF(H178:H182,"NA")*H177+COUNTIF(H178:H182,"ML")*H177))</f>
        <v>143</v>
      </c>
      <c r="I184" s="549">
        <f>IF(I183="","",7)</f>
        <v>7</v>
      </c>
      <c r="J184" s="538">
        <f>L184-K184</f>
        <v>310</v>
      </c>
      <c r="K184" s="538">
        <f>IF(D183="","",(D183-(IF(K180="ml",D180)+IF(K181="ml",D181)+IF(K182="ml",D182))))</f>
        <v>40</v>
      </c>
      <c r="L184" s="538">
        <f>IF(OR(L183=0,L183=""),L183,(5*L177)-D195)</f>
        <v>350</v>
      </c>
      <c r="M184" s="538">
        <f>IF(M183="","",SUM(H184:J184))</f>
        <v>460</v>
      </c>
      <c r="N184" s="538">
        <f>IF(N183="","",SUM(D183,M184))</f>
        <v>500</v>
      </c>
      <c r="O184" s="538">
        <f>Q184-D189</f>
        <v>440</v>
      </c>
      <c r="P184" s="538">
        <f>IF(D189="","",D189)</f>
        <v>60</v>
      </c>
      <c r="Q184" s="538">
        <f>IF(Q183="","",5*Q177)</f>
        <v>500</v>
      </c>
      <c r="R184" s="538">
        <f>IF(O184="","",SUM(M184,O184))</f>
        <v>900</v>
      </c>
      <c r="S184" s="538">
        <f>IF(D194="","",D194)</f>
        <v>100</v>
      </c>
      <c r="T184" s="538">
        <f>IF(T183="","",SUM(R184,S184))</f>
        <v>1000</v>
      </c>
      <c r="U184" s="550"/>
      <c r="V184" s="551">
        <f>COUNTIF(U178:U188,"S")</f>
        <v>1</v>
      </c>
      <c r="W184" s="551">
        <f>COUNTIF(U178:U188,"RE")+COUNTIF(U178:U188,"REP")</f>
        <v>0</v>
      </c>
      <c r="X184" s="551">
        <f>COUNTIF(X178:X183,"P")+COUNTIF(X187:X188,"P")</f>
        <v>0</v>
      </c>
      <c r="Y184" s="552" t="str">
        <f>IF(OR(X184=0,X184&lt;(V184+W184)),"",(T184-(V184*Y177)+V183))</f>
        <v/>
      </c>
    </row>
    <row r="185" spans="1:25" ht="18" customHeight="1">
      <c r="A185" s="1124"/>
      <c r="B185" s="895" t="s">
        <v>151</v>
      </c>
      <c r="C185" s="895"/>
      <c r="D185" s="553">
        <f>IF('statement of marks'!BG15="","",'statement of marks'!BG15)</f>
        <v>30</v>
      </c>
      <c r="E185" s="568">
        <f t="shared" ref="E185:H185" si="49">IF(E184="","",E183/E184*100)</f>
        <v>100</v>
      </c>
      <c r="F185" s="568">
        <f t="shared" si="49"/>
        <v>100</v>
      </c>
      <c r="G185" s="568">
        <f t="shared" si="49"/>
        <v>100</v>
      </c>
      <c r="H185" s="568">
        <f t="shared" si="49"/>
        <v>100</v>
      </c>
      <c r="I185" s="568">
        <f>IF(I184="","",I183/I184*100)</f>
        <v>100</v>
      </c>
      <c r="J185" s="568">
        <f t="shared" ref="J185:R185" si="50">IF(J184="","",J183/J184*100)</f>
        <v>93.548387096774192</v>
      </c>
      <c r="K185" s="568">
        <f t="shared" si="50"/>
        <v>100</v>
      </c>
      <c r="L185" s="568">
        <f t="shared" si="50"/>
        <v>94.285714285714278</v>
      </c>
      <c r="M185" s="568">
        <f t="shared" si="50"/>
        <v>95.652173913043484</v>
      </c>
      <c r="N185" s="569">
        <f t="shared" si="50"/>
        <v>96</v>
      </c>
      <c r="O185" s="568">
        <f t="shared" si="50"/>
        <v>81.36363636363636</v>
      </c>
      <c r="P185" s="568">
        <f t="shared" si="50"/>
        <v>100</v>
      </c>
      <c r="Q185" s="568">
        <f t="shared" si="50"/>
        <v>83.6</v>
      </c>
      <c r="R185" s="568">
        <f t="shared" si="50"/>
        <v>88.666666666666671</v>
      </c>
      <c r="S185" s="569">
        <f>IF(S184="","",S183/S184*100)</f>
        <v>100</v>
      </c>
      <c r="T185" s="569">
        <f t="shared" ref="T185" si="51">IF(T184="","",T183/T184*100)</f>
        <v>89.8</v>
      </c>
      <c r="U185" s="539"/>
      <c r="V185" s="539"/>
      <c r="W185" s="539"/>
      <c r="X185" s="539"/>
      <c r="Y185" s="554" t="str">
        <f>IF(Y184="","",Y183/Y184*100)</f>
        <v/>
      </c>
    </row>
    <row r="186" spans="1:25" ht="18" customHeight="1">
      <c r="A186" s="1124"/>
      <c r="B186" s="895" t="str">
        <f>'statement of marks'!DZ15</f>
        <v>BIOLOGY</v>
      </c>
      <c r="C186" s="895"/>
      <c r="D186" s="548"/>
      <c r="E186" s="541">
        <f>IF('statement of marks'!EA15="","",'statement of marks'!EA15)</f>
        <v>10</v>
      </c>
      <c r="F186" s="541">
        <f>IF('statement of marks'!EB15="","",'statement of marks'!EB15)</f>
        <v>10</v>
      </c>
      <c r="G186" s="541">
        <f>IF('statement of marks'!EC15="","",'statement of marks'!EC15)</f>
        <v>10</v>
      </c>
      <c r="H186" s="541">
        <f>IF('statement of marks'!ED15="","",'statement of marks'!ED15)</f>
        <v>30</v>
      </c>
      <c r="I186" s="541" t="str">
        <f>IF('statement of marks'!EE15="","",'statement of marks'!EE15)</f>
        <v/>
      </c>
      <c r="J186" s="537">
        <f>IF('statement of marks'!EF15="","",'statement of marks'!EF15)</f>
        <v>50</v>
      </c>
      <c r="K186" s="537">
        <f>IF('statement of marks'!EG15="","",'statement of marks'!EG15)</f>
        <v>20</v>
      </c>
      <c r="L186" s="536">
        <f>IF('statement of marks'!EH15="","",'statement of marks'!EH15)</f>
        <v>70</v>
      </c>
      <c r="M186" s="536">
        <f>IF('statement of marks'!EI15="","",'statement of marks'!EI15)</f>
        <v>80</v>
      </c>
      <c r="N186" s="538">
        <f>IF('statement of marks'!EJ15="","",'statement of marks'!EJ15)</f>
        <v>100</v>
      </c>
      <c r="O186" s="537">
        <f>IF('statement of marks'!EK15="","",'statement of marks'!EK15)</f>
        <v>70</v>
      </c>
      <c r="P186" s="537">
        <f>IF('statement of marks'!EL15="","",'statement of marks'!EL15)</f>
        <v>30</v>
      </c>
      <c r="Q186" s="536">
        <f>IF('statement of marks'!EM15="","",'statement of marks'!EM15)</f>
        <v>100</v>
      </c>
      <c r="R186" s="536">
        <f>IF('statement of marks'!EN15="","",'statement of marks'!EN15)</f>
        <v>150</v>
      </c>
      <c r="S186" s="538">
        <f>IF('statement of marks'!EO15="","",'statement of marks'!EO15)</f>
        <v>50</v>
      </c>
      <c r="T186" s="538">
        <f>IF('statement of marks'!EP15="","",'statement of marks'!EP15)</f>
        <v>200</v>
      </c>
      <c r="U186" s="538" t="str">
        <f>IF('statement of marks'!FB15="","",'statement of marks'!FB15)</f>
        <v>I</v>
      </c>
      <c r="V186" s="542"/>
      <c r="W186" s="542"/>
      <c r="X186" s="542"/>
      <c r="Y186" s="540"/>
    </row>
    <row r="187" spans="1:25" ht="18" customHeight="1">
      <c r="A187" s="1124"/>
      <c r="B187" s="1089" t="str">
        <f>'statement of marks'!$FC$3</f>
        <v>Azadi ke Baad ka Swarnim Bharat</v>
      </c>
      <c r="C187" s="1089"/>
      <c r="D187" s="553">
        <f>IF('statement of marks'!CK15="","",'statement of marks'!CK15)</f>
        <v>30</v>
      </c>
      <c r="E187" s="541">
        <f>IF('statement of marks'!FC15="","",'statement of marks'!FC15)</f>
        <v>10</v>
      </c>
      <c r="F187" s="541">
        <f>IF('statement of marks'!FD15="","",'statement of marks'!FD15)</f>
        <v>10</v>
      </c>
      <c r="G187" s="541">
        <f>IF('statement of marks'!FE15="","",'statement of marks'!FE15)</f>
        <v>10</v>
      </c>
      <c r="H187" s="541">
        <f>IF('statement of marks'!FF15="","",'statement of marks'!FF15)</f>
        <v>30</v>
      </c>
      <c r="I187" s="555"/>
      <c r="J187" s="541">
        <f>IF('statement of marks'!FG15="","",'statement of marks'!FG15)</f>
        <v>70</v>
      </c>
      <c r="K187" s="556"/>
      <c r="L187" s="536">
        <f>IF('statement of marks'!FG15="","",'statement of marks'!FG15)</f>
        <v>70</v>
      </c>
      <c r="M187" s="536">
        <f>IF('statement of marks'!FH15="","",'statement of marks'!FH15)</f>
        <v>100</v>
      </c>
      <c r="N187" s="536">
        <f>IF('statement of marks'!FH15="","",'statement of marks'!FH15)</f>
        <v>100</v>
      </c>
      <c r="O187" s="536">
        <f>IF('statement of marks'!FI15="","",'statement of marks'!FI15)</f>
        <v>100</v>
      </c>
      <c r="P187" s="557"/>
      <c r="Q187" s="536">
        <f>IF('statement of marks'!FI15="","",'statement of marks'!FI15)</f>
        <v>100</v>
      </c>
      <c r="R187" s="536">
        <f>IF('statement of marks'!FJ15="","",'statement of marks'!FJ15)</f>
        <v>200</v>
      </c>
      <c r="S187" s="557"/>
      <c r="T187" s="538">
        <f>IF('statement of marks'!FJ15="","",'statement of marks'!FJ15)</f>
        <v>200</v>
      </c>
      <c r="U187" s="541" t="str">
        <f>IF('statement of marks'!II15="","",'statement of marks'!II15)</f>
        <v>A</v>
      </c>
      <c r="V187" s="542" t="str">
        <f>IF(OR(U187="S",U187="RE"),'result subject-wise'!AL$6,"")</f>
        <v/>
      </c>
      <c r="W187" s="558" t="str">
        <f>IF('result subject-wise'!AL15="","",'result subject-wise'!AL15)</f>
        <v/>
      </c>
      <c r="X187" s="558" t="str">
        <f>IF('result subject-wise'!AM15="","",'result subject-wise'!AM15)</f>
        <v/>
      </c>
      <c r="Y187" s="1093"/>
    </row>
    <row r="188" spans="1:25" ht="18" customHeight="1">
      <c r="A188" s="1124"/>
      <c r="B188" s="895" t="str">
        <f>'statement of marks'!$FP$3</f>
        <v>JEEVAN KAUShAL</v>
      </c>
      <c r="C188" s="895"/>
      <c r="D188" s="535" t="str">
        <f>IF('statement of marks'!DO15="","",'statement of marks'!DO15)</f>
        <v/>
      </c>
      <c r="E188" s="1109" t="s">
        <v>278</v>
      </c>
      <c r="F188" s="1109"/>
      <c r="G188" s="536">
        <f>'statement of marks'!$FP$6</f>
        <v>30</v>
      </c>
      <c r="H188" s="536"/>
      <c r="I188" s="559"/>
      <c r="J188" s="537">
        <f>IF('statement of marks'!FP15="","",'statement of marks'!FP15)</f>
        <v>30</v>
      </c>
      <c r="K188" s="1109" t="s">
        <v>279</v>
      </c>
      <c r="L188" s="1109"/>
      <c r="M188" s="536">
        <f>'statement of marks'!$FQ$6</f>
        <v>30</v>
      </c>
      <c r="N188" s="538">
        <f>IF('statement of marks'!FQ15="","",'statement of marks'!FQ15)</f>
        <v>30</v>
      </c>
      <c r="O188" s="1109" t="s">
        <v>108</v>
      </c>
      <c r="P188" s="1109"/>
      <c r="Q188" s="536">
        <f>'statement of marks'!$FR$6</f>
        <v>40</v>
      </c>
      <c r="R188" s="541">
        <f>IF('statement of marks'!FR15="","",'statement of marks'!FR15)</f>
        <v>40</v>
      </c>
      <c r="S188" s="541"/>
      <c r="T188" s="538">
        <f>IF('statement of marks'!FS15="","",'statement of marks'!FS15)</f>
        <v>100</v>
      </c>
      <c r="U188" s="541" t="str">
        <f>IF('statement of marks'!IJ15="","",'statement of marks'!IJ15)</f>
        <v>A</v>
      </c>
      <c r="V188" s="542" t="str">
        <f>IF(OR(U188="S",U188="RE"),'result subject-wise'!AN$6,"")</f>
        <v/>
      </c>
      <c r="W188" s="558" t="str">
        <f>IF('result subject-wise'!AN15="","",'result subject-wise'!AN15)</f>
        <v/>
      </c>
      <c r="X188" s="558" t="str">
        <f>IF('result subject-wise'!AO15="","",'result subject-wise'!AO15)</f>
        <v/>
      </c>
      <c r="Y188" s="1093"/>
    </row>
    <row r="189" spans="1:25" ht="18" customHeight="1">
      <c r="A189" s="1124"/>
      <c r="B189" s="1110" t="s">
        <v>195</v>
      </c>
      <c r="C189" s="1110"/>
      <c r="D189" s="560">
        <f>IF(AND(D185="",D187="",D188=""),"",SUM(D185:D188))</f>
        <v>60</v>
      </c>
      <c r="E189" s="1111" t="str">
        <f>IF('statement of marks'!IP15="","",'statement of marks'!IP15)</f>
        <v>SUPPL.</v>
      </c>
      <c r="F189" s="1111"/>
      <c r="G189" s="1111"/>
      <c r="H189" s="1111"/>
      <c r="I189" s="1111"/>
      <c r="J189" s="1111"/>
      <c r="K189" s="1111"/>
      <c r="L189" s="1111"/>
      <c r="M189" s="533" t="s">
        <v>309</v>
      </c>
      <c r="N189" s="541" t="str">
        <f>IF('statement of marks'!IS15="","",'statement of marks'!IS15)</f>
        <v/>
      </c>
      <c r="O189" s="1091" t="s">
        <v>281</v>
      </c>
      <c r="P189" s="1091"/>
      <c r="Q189" s="1091"/>
      <c r="R189" s="541" t="str">
        <f>IF('statement of marks'!IU15="","",'statement of marks'!IU15)</f>
        <v/>
      </c>
      <c r="S189" s="1112" t="s">
        <v>295</v>
      </c>
      <c r="T189" s="1112"/>
      <c r="U189" s="1112"/>
      <c r="V189" s="1112"/>
      <c r="W189" s="1112"/>
      <c r="X189" s="1112"/>
      <c r="Y189" s="1113"/>
    </row>
    <row r="190" spans="1:25" ht="18" customHeight="1">
      <c r="A190" s="1124"/>
      <c r="B190" s="1110" t="s">
        <v>300</v>
      </c>
      <c r="C190" s="1110"/>
      <c r="D190" s="534" t="s">
        <v>201</v>
      </c>
      <c r="E190" s="1085" t="s">
        <v>122</v>
      </c>
      <c r="F190" s="1085"/>
      <c r="G190" s="1091" t="s">
        <v>124</v>
      </c>
      <c r="H190" s="1091"/>
      <c r="I190" s="1091"/>
      <c r="J190" s="1091"/>
      <c r="K190" s="1091" t="s">
        <v>126</v>
      </c>
      <c r="L190" s="1091"/>
      <c r="M190" s="1091" t="s">
        <v>128</v>
      </c>
      <c r="N190" s="1091"/>
      <c r="O190" s="924" t="s">
        <v>303</v>
      </c>
      <c r="P190" s="924"/>
      <c r="Q190" s="924"/>
      <c r="R190" s="561"/>
      <c r="S190" s="1114" t="s">
        <v>195</v>
      </c>
      <c r="T190" s="1114"/>
      <c r="U190" s="1115" t="str">
        <f>IF('result subject-wise'!AR15="","",'result subject-wise'!AR15)</f>
        <v/>
      </c>
      <c r="V190" s="1115"/>
      <c r="W190" s="1086" t="s">
        <v>459</v>
      </c>
      <c r="X190" s="1086"/>
      <c r="Y190" s="562" t="str">
        <f>IF('result subject-wise'!AS15="","",'result subject-wise'!AS15)</f>
        <v/>
      </c>
    </row>
    <row r="191" spans="1:25" ht="18" customHeight="1">
      <c r="A191" s="1124"/>
      <c r="B191" s="1116" t="s">
        <v>302</v>
      </c>
      <c r="C191" s="1116"/>
      <c r="D191" s="536">
        <f>IF('statement of marks'!CN15="","",'statement of marks'!CN15)</f>
        <v>50</v>
      </c>
      <c r="E191" s="1117">
        <f>IF('statement of marks'!GK15="","",'statement of marks'!GK15)</f>
        <v>130</v>
      </c>
      <c r="F191" s="1117"/>
      <c r="G191" s="1117">
        <f>IF('statement of marks'!GM15="","",'statement of marks'!GM15)</f>
        <v>206</v>
      </c>
      <c r="H191" s="1117"/>
      <c r="I191" s="1117"/>
      <c r="J191" s="1117"/>
      <c r="K191" s="1117">
        <f>IF('statement of marks'!GO15="","",'statement of marks'!GO15)</f>
        <v>264</v>
      </c>
      <c r="L191" s="1117"/>
      <c r="M191" s="1117">
        <f>IF('statement of marks'!GQ15="","",'statement of marks'!GQ15)</f>
        <v>316</v>
      </c>
      <c r="N191" s="1117"/>
      <c r="O191" s="1117">
        <f>IF('statement of marks'!GS15="","",'statement of marks'!GS15)</f>
        <v>362</v>
      </c>
      <c r="P191" s="1117"/>
      <c r="Q191" s="1117"/>
      <c r="R191" s="563"/>
      <c r="S191" s="1086" t="s">
        <v>460</v>
      </c>
      <c r="T191" s="1086"/>
      <c r="U191" s="1086"/>
      <c r="V191" s="1086"/>
      <c r="W191" s="1115" t="str">
        <f>IF('result subject-wise'!AT15="","",'result subject-wise'!AT15)</f>
        <v/>
      </c>
      <c r="X191" s="1115"/>
      <c r="Y191" s="1118"/>
    </row>
    <row r="192" spans="1:25" ht="18" customHeight="1">
      <c r="A192" s="1124"/>
      <c r="B192" s="1084" t="s">
        <v>301</v>
      </c>
      <c r="C192" s="1084"/>
      <c r="D192" s="536">
        <f>IF('statement of marks'!BJ15="","",'statement of marks'!BJ15)</f>
        <v>50</v>
      </c>
      <c r="E192" s="1085" t="str">
        <f>IF('statement of marks'!GL15="","",'statement of marks'!GL15)</f>
        <v/>
      </c>
      <c r="F192" s="1085"/>
      <c r="G192" s="1085" t="str">
        <f>IF('statement of marks'!GN15="","",'statement of marks'!GN15)</f>
        <v/>
      </c>
      <c r="H192" s="1085"/>
      <c r="I192" s="1085"/>
      <c r="J192" s="1085"/>
      <c r="K192" s="1085" t="str">
        <f>IF('statement of marks'!GP15="","",'statement of marks'!GP15)</f>
        <v/>
      </c>
      <c r="L192" s="1085"/>
      <c r="M192" s="1085" t="str">
        <f>IF('statement of marks'!GR15="","",'statement of marks'!GR15)</f>
        <v/>
      </c>
      <c r="N192" s="1085"/>
      <c r="O192" s="1085">
        <f>IF('statement of marks'!GT15="","",'statement of marks'!GT15)</f>
        <v>0</v>
      </c>
      <c r="P192" s="1085"/>
      <c r="Q192" s="1085"/>
      <c r="R192" s="564"/>
      <c r="S192" s="1086" t="s">
        <v>296</v>
      </c>
      <c r="T192" s="1086"/>
      <c r="U192" s="1086"/>
      <c r="V192" s="1086"/>
      <c r="W192" s="1087" t="str">
        <f>IF(U190="","",'result subject-wise'!$G$118)</f>
        <v/>
      </c>
      <c r="X192" s="1087"/>
      <c r="Y192" s="1088"/>
    </row>
    <row r="193" spans="1:25" ht="18" customHeight="1">
      <c r="A193" s="1124"/>
      <c r="B193" s="1089" t="s">
        <v>307</v>
      </c>
      <c r="C193" s="1089"/>
      <c r="D193" s="535" t="str">
        <f>IF('statement of marks'!DR15="","",'statement of marks'!DR15)</f>
        <v/>
      </c>
      <c r="E193" s="1090"/>
      <c r="F193" s="1090"/>
      <c r="G193" s="1090"/>
      <c r="H193" s="1090"/>
      <c r="I193" s="1090"/>
      <c r="J193" s="1090"/>
      <c r="K193" s="1090"/>
      <c r="L193" s="1090"/>
      <c r="M193" s="1090"/>
      <c r="N193" s="1090"/>
      <c r="O193" s="1091"/>
      <c r="P193" s="1091"/>
      <c r="Q193" s="1091"/>
      <c r="R193" s="1091"/>
      <c r="S193" s="1091"/>
      <c r="T193" s="1091"/>
      <c r="U193" s="1092"/>
      <c r="V193" s="1092"/>
      <c r="W193" s="1092"/>
      <c r="X193" s="1092"/>
      <c r="Y193" s="1093"/>
    </row>
    <row r="194" spans="1:25" ht="18" customHeight="1">
      <c r="A194" s="1124"/>
      <c r="B194" s="895" t="s">
        <v>297</v>
      </c>
      <c r="C194" s="895"/>
      <c r="D194" s="544">
        <f>IF(AND(D191="",D192="",D193=""),"",SUM(D191:D193))</f>
        <v>100</v>
      </c>
      <c r="E194" s="1090"/>
      <c r="F194" s="1090"/>
      <c r="G194" s="1090"/>
      <c r="H194" s="1090"/>
      <c r="I194" s="1090"/>
      <c r="J194" s="1090"/>
      <c r="K194" s="1090"/>
      <c r="L194" s="1090"/>
      <c r="M194" s="1090"/>
      <c r="N194" s="1090"/>
      <c r="O194" s="1091"/>
      <c r="P194" s="1091"/>
      <c r="Q194" s="1091"/>
      <c r="R194" s="1091"/>
      <c r="S194" s="1091"/>
      <c r="T194" s="1091"/>
      <c r="U194" s="1092"/>
      <c r="V194" s="1092"/>
      <c r="W194" s="1092"/>
      <c r="X194" s="1092"/>
      <c r="Y194" s="1093"/>
    </row>
    <row r="195" spans="1:25" ht="18" customHeight="1">
      <c r="A195" s="1124"/>
      <c r="B195" s="1089" t="s">
        <v>790</v>
      </c>
      <c r="C195" s="1089"/>
      <c r="D195" s="565">
        <f>IF(J178="ML",L177)+IF(J179="ML",L177)+IF(J180="ML",L177-D180)+IF(J181="ML",L177-D181)+IF(J182="ML",L177-D182)+IF(K180="ml",D180)+IF(K181="ml",D181)+IF(K182="ml",D182)</f>
        <v>0</v>
      </c>
      <c r="E195" s="1090"/>
      <c r="F195" s="1090"/>
      <c r="G195" s="1090"/>
      <c r="H195" s="1090"/>
      <c r="I195" s="1090"/>
      <c r="J195" s="1090"/>
      <c r="K195" s="1090"/>
      <c r="L195" s="1090"/>
      <c r="M195" s="1090"/>
      <c r="N195" s="1090"/>
      <c r="O195" s="1091" t="s">
        <v>112</v>
      </c>
      <c r="P195" s="1091"/>
      <c r="Q195" s="1091"/>
      <c r="R195" s="1091"/>
      <c r="S195" s="1091"/>
      <c r="T195" s="1091"/>
      <c r="U195" s="1094" t="s">
        <v>798</v>
      </c>
      <c r="V195" s="1094"/>
      <c r="W195" s="1094"/>
      <c r="X195" s="1094"/>
      <c r="Y195" s="1095"/>
    </row>
    <row r="196" spans="1:25" ht="18" customHeight="1" thickBot="1">
      <c r="A196" s="1125"/>
      <c r="B196" s="1098" t="s">
        <v>308</v>
      </c>
      <c r="C196" s="1098"/>
      <c r="D196" s="566"/>
      <c r="E196" s="1099"/>
      <c r="F196" s="1099"/>
      <c r="G196" s="1099"/>
      <c r="H196" s="1099"/>
      <c r="I196" s="1099"/>
      <c r="J196" s="1099"/>
      <c r="K196" s="1099"/>
      <c r="L196" s="1099"/>
      <c r="M196" s="1099"/>
      <c r="N196" s="1099"/>
      <c r="O196" s="1100">
        <f>'statement of marks'!$IV$110</f>
        <v>45794</v>
      </c>
      <c r="P196" s="1100"/>
      <c r="Q196" s="1100"/>
      <c r="R196" s="1100"/>
      <c r="S196" s="1100"/>
      <c r="T196" s="1100"/>
      <c r="U196" s="1096"/>
      <c r="V196" s="1096"/>
      <c r="W196" s="1096"/>
      <c r="X196" s="1096"/>
      <c r="Y196" s="1097"/>
    </row>
    <row r="197" spans="1:25" ht="18" customHeight="1">
      <c r="A197" s="1119" t="s">
        <v>282</v>
      </c>
      <c r="B197" s="1120"/>
      <c r="C197" s="1120"/>
      <c r="D197" s="1120"/>
      <c r="E197" s="1120"/>
      <c r="F197" s="1120"/>
      <c r="G197" s="1120"/>
      <c r="H197" s="1120"/>
      <c r="I197" s="1120"/>
      <c r="J197" s="1120"/>
      <c r="K197" s="1120"/>
      <c r="L197" s="1120"/>
      <c r="M197" s="1120"/>
      <c r="N197" s="1120"/>
      <c r="O197" s="1120"/>
      <c r="P197" s="1120"/>
      <c r="Q197" s="1120"/>
      <c r="R197" s="1120"/>
      <c r="S197" s="1120"/>
      <c r="T197" s="1120"/>
      <c r="U197" s="1120"/>
      <c r="V197" s="1120"/>
      <c r="W197" s="1120"/>
      <c r="X197" s="1120"/>
      <c r="Y197" s="1121"/>
    </row>
    <row r="198" spans="1:25" ht="18" customHeight="1">
      <c r="A198" s="1122" t="str">
        <f>'statement of marks'!$A$1</f>
        <v>Govt. Hr. Sec. School,</v>
      </c>
      <c r="B198" s="1091"/>
      <c r="C198" s="1091"/>
      <c r="D198" s="1091"/>
      <c r="E198" s="1091"/>
      <c r="F198" s="1091"/>
      <c r="G198" s="1091"/>
      <c r="H198" s="1091"/>
      <c r="I198" s="1091"/>
      <c r="J198" s="1091"/>
      <c r="K198" s="1091"/>
      <c r="L198" s="1091"/>
      <c r="M198" s="1091"/>
      <c r="N198" s="1091"/>
      <c r="O198" s="1091"/>
      <c r="P198" s="1091"/>
      <c r="Q198" s="1091"/>
      <c r="R198" s="1091"/>
      <c r="S198" s="1091"/>
      <c r="T198" s="1091"/>
      <c r="U198" s="1091"/>
      <c r="V198" s="1091"/>
      <c r="W198" s="1091"/>
      <c r="X198" s="1091"/>
      <c r="Y198" s="1123"/>
    </row>
    <row r="199" spans="1:25" ht="18" customHeight="1">
      <c r="A199" s="1124"/>
      <c r="B199" s="1048" t="s">
        <v>100</v>
      </c>
      <c r="C199" s="1048"/>
      <c r="D199" s="1112" t="s">
        <v>485</v>
      </c>
      <c r="E199" s="1048" t="str">
        <f>'statement of marks'!$F$3</f>
        <v>2024-25</v>
      </c>
      <c r="F199" s="1048"/>
      <c r="G199" s="1126" t="str">
        <f>IF(U218="","MAIN EXAMINATION",IF(E234="Suppl.","SUPPLEMENTARY EXAMINATION",IF(E234="Re-exam.","RE-EXAMINATION",)))</f>
        <v>MAIN EXAMINATION</v>
      </c>
      <c r="H199" s="1127"/>
      <c r="I199" s="1127"/>
      <c r="J199" s="1127"/>
      <c r="K199" s="1127"/>
      <c r="L199" s="1127"/>
      <c r="M199" s="1127"/>
      <c r="N199" s="1127"/>
      <c r="O199" s="1127"/>
      <c r="P199" s="1127"/>
      <c r="Q199" s="1127"/>
      <c r="R199" s="1127"/>
      <c r="S199" s="1128"/>
      <c r="T199" s="1129" t="s">
        <v>305</v>
      </c>
      <c r="U199" s="1130"/>
      <c r="V199" s="1131"/>
      <c r="W199" s="1048" t="str">
        <f>'statement of marks'!$A$3</f>
        <v>11 'A'</v>
      </c>
      <c r="X199" s="1048"/>
      <c r="Y199" s="1135"/>
    </row>
    <row r="200" spans="1:25" ht="18" customHeight="1">
      <c r="A200" s="1124"/>
      <c r="B200" s="895" t="s">
        <v>36</v>
      </c>
      <c r="C200" s="895"/>
      <c r="D200" s="1112"/>
      <c r="E200" s="1132" t="str">
        <f>IF('statement of marks'!G16="","",'statement of marks'!G16)</f>
        <v>A 008</v>
      </c>
      <c r="F200" s="1133"/>
      <c r="G200" s="1133"/>
      <c r="H200" s="1133"/>
      <c r="I200" s="1133"/>
      <c r="J200" s="1133"/>
      <c r="K200" s="1133"/>
      <c r="L200" s="1133"/>
      <c r="M200" s="1133"/>
      <c r="N200" s="1133"/>
      <c r="O200" s="1133"/>
      <c r="P200" s="1133"/>
      <c r="Q200" s="1133"/>
      <c r="R200" s="1133"/>
      <c r="S200" s="1134"/>
      <c r="T200" s="1129" t="s">
        <v>304</v>
      </c>
      <c r="U200" s="1130"/>
      <c r="V200" s="1131"/>
      <c r="W200" s="1048">
        <f>IF('statement of marks'!E16="","",'statement of marks'!E16)</f>
        <v>11108</v>
      </c>
      <c r="X200" s="1048"/>
      <c r="Y200" s="1135"/>
    </row>
    <row r="201" spans="1:25" ht="18" customHeight="1">
      <c r="A201" s="1124"/>
      <c r="B201" s="895" t="s">
        <v>37</v>
      </c>
      <c r="C201" s="895"/>
      <c r="D201" s="1112"/>
      <c r="E201" s="1132" t="str">
        <f>IF('statement of marks'!H16="","",'statement of marks'!H16)</f>
        <v>B 008</v>
      </c>
      <c r="F201" s="1133"/>
      <c r="G201" s="1133"/>
      <c r="H201" s="1133"/>
      <c r="I201" s="1133"/>
      <c r="J201" s="1133"/>
      <c r="K201" s="1133"/>
      <c r="L201" s="1133"/>
      <c r="M201" s="1133"/>
      <c r="N201" s="1133"/>
      <c r="O201" s="1133"/>
      <c r="P201" s="1133"/>
      <c r="Q201" s="1133"/>
      <c r="R201" s="1133"/>
      <c r="S201" s="1134"/>
      <c r="T201" s="1129" t="s">
        <v>35</v>
      </c>
      <c r="U201" s="1130"/>
      <c r="V201" s="1131"/>
      <c r="W201" s="1048" t="str">
        <f>IF('statement of marks'!D16="","",'statement of marks'!D16)</f>
        <v/>
      </c>
      <c r="X201" s="1048"/>
      <c r="Y201" s="1135"/>
    </row>
    <row r="202" spans="1:25" ht="18" customHeight="1">
      <c r="A202" s="1124"/>
      <c r="B202" s="895" t="s">
        <v>38</v>
      </c>
      <c r="C202" s="895"/>
      <c r="D202" s="1112"/>
      <c r="E202" s="1132" t="str">
        <f>IF('statement of marks'!I16="","",'statement of marks'!I16)</f>
        <v>C 008</v>
      </c>
      <c r="F202" s="1133"/>
      <c r="G202" s="1133"/>
      <c r="H202" s="1133"/>
      <c r="I202" s="1133"/>
      <c r="J202" s="1133"/>
      <c r="K202" s="1133"/>
      <c r="L202" s="1133"/>
      <c r="M202" s="1133"/>
      <c r="N202" s="1133"/>
      <c r="O202" s="1133"/>
      <c r="P202" s="1133"/>
      <c r="Q202" s="1133"/>
      <c r="R202" s="1133"/>
      <c r="S202" s="1134"/>
      <c r="T202" s="1129" t="s">
        <v>280</v>
      </c>
      <c r="U202" s="1130"/>
      <c r="V202" s="1131"/>
      <c r="W202" s="1136" t="str">
        <f>IF('statement of marks'!F16="","",'statement of marks'!F16)</f>
        <v/>
      </c>
      <c r="X202" s="1136"/>
      <c r="Y202" s="1137"/>
    </row>
    <row r="203" spans="1:25" ht="18" customHeight="1">
      <c r="A203" s="1124"/>
      <c r="B203" s="1138" t="s">
        <v>218</v>
      </c>
      <c r="C203" s="1109" t="s">
        <v>293</v>
      </c>
      <c r="D203" s="1109" t="s">
        <v>457</v>
      </c>
      <c r="E203" s="1103" t="s">
        <v>109</v>
      </c>
      <c r="F203" s="1103" t="s">
        <v>110</v>
      </c>
      <c r="G203" s="1103" t="s">
        <v>111</v>
      </c>
      <c r="H203" s="1103" t="s">
        <v>797</v>
      </c>
      <c r="I203" s="1139" t="str">
        <f>IF('statement of marks'!N$4="","",'statement of marks'!N$4)</f>
        <v>VRIKSHAROPAN</v>
      </c>
      <c r="J203" s="1140" t="s">
        <v>276</v>
      </c>
      <c r="K203" s="1140" t="s">
        <v>277</v>
      </c>
      <c r="L203" s="1103" t="s">
        <v>284</v>
      </c>
      <c r="M203" s="1103" t="s">
        <v>294</v>
      </c>
      <c r="N203" s="1102" t="s">
        <v>458</v>
      </c>
      <c r="O203" s="1141" t="s">
        <v>287</v>
      </c>
      <c r="P203" s="1141" t="s">
        <v>288</v>
      </c>
      <c r="Q203" s="1101" t="s">
        <v>289</v>
      </c>
      <c r="R203" s="1101" t="s">
        <v>285</v>
      </c>
      <c r="S203" s="1101" t="s">
        <v>286</v>
      </c>
      <c r="T203" s="1102" t="s">
        <v>306</v>
      </c>
      <c r="U203" s="1103" t="s">
        <v>311</v>
      </c>
      <c r="V203" s="1104" t="s">
        <v>310</v>
      </c>
      <c r="W203" s="1104" t="s">
        <v>799</v>
      </c>
      <c r="X203" s="1103" t="s">
        <v>283</v>
      </c>
      <c r="Y203" s="1105" t="s">
        <v>290</v>
      </c>
    </row>
    <row r="204" spans="1:25" ht="18" customHeight="1">
      <c r="A204" s="1124"/>
      <c r="B204" s="1138"/>
      <c r="C204" s="1109"/>
      <c r="D204" s="1109"/>
      <c r="E204" s="1103"/>
      <c r="F204" s="1103"/>
      <c r="G204" s="1103"/>
      <c r="H204" s="1103"/>
      <c r="I204" s="1139"/>
      <c r="J204" s="1140"/>
      <c r="K204" s="1140"/>
      <c r="L204" s="1103"/>
      <c r="M204" s="1103"/>
      <c r="N204" s="1102"/>
      <c r="O204" s="1141"/>
      <c r="P204" s="1141"/>
      <c r="Q204" s="1101"/>
      <c r="R204" s="1101"/>
      <c r="S204" s="1101"/>
      <c r="T204" s="1102"/>
      <c r="U204" s="1103"/>
      <c r="V204" s="1104"/>
      <c r="W204" s="1104"/>
      <c r="X204" s="1103"/>
      <c r="Y204" s="1105"/>
    </row>
    <row r="205" spans="1:25" ht="18" customHeight="1">
      <c r="A205" s="1124"/>
      <c r="B205" s="1144" t="s">
        <v>113</v>
      </c>
      <c r="C205" s="1144"/>
      <c r="D205" s="535"/>
      <c r="E205" s="534">
        <f>IF('statement of marks'!J$6="","",'statement of marks'!J$6)</f>
        <v>10</v>
      </c>
      <c r="F205" s="534">
        <f>IF('statement of marks'!K$6="","",'statement of marks'!K$6)</f>
        <v>10</v>
      </c>
      <c r="G205" s="534">
        <f>IF('statement of marks'!L$6="","",'statement of marks'!L$6)</f>
        <v>8</v>
      </c>
      <c r="H205" s="534">
        <f>IF('statement of marks'!M$6="","",'statement of marks'!M$6)</f>
        <v>28</v>
      </c>
      <c r="I205" s="536">
        <f>IF('statement of marks'!N$6="","",'statement of marks'!N$6)</f>
        <v>2</v>
      </c>
      <c r="J205" s="298" t="s">
        <v>89</v>
      </c>
      <c r="K205" s="1106"/>
      <c r="L205" s="534">
        <f>IF('statement of marks'!O$6="","",'statement of marks'!O$6)</f>
        <v>70</v>
      </c>
      <c r="M205" s="298" t="s">
        <v>87</v>
      </c>
      <c r="N205" s="534">
        <f>IF('statement of marks'!P$6="","",'statement of marks'!P$6)</f>
        <v>100</v>
      </c>
      <c r="O205" s="298" t="s">
        <v>298</v>
      </c>
      <c r="P205" s="945"/>
      <c r="Q205" s="534">
        <f>IF('statement of marks'!Q$6="","",'statement of marks'!Q$6)</f>
        <v>100</v>
      </c>
      <c r="R205" s="298" t="s">
        <v>299</v>
      </c>
      <c r="S205" s="298" t="s">
        <v>454</v>
      </c>
      <c r="T205" s="538">
        <f>IF('statement of marks'!R$6="","",'statement of marks'!R$6)</f>
        <v>200</v>
      </c>
      <c r="U205" s="539"/>
      <c r="V205" s="539"/>
      <c r="W205" s="539"/>
      <c r="X205" s="539"/>
      <c r="Y205" s="540" t="str">
        <f>IF(OR(X212=0,X212&lt;V212),"",T205)</f>
        <v/>
      </c>
    </row>
    <row r="206" spans="1:25" ht="18" customHeight="1">
      <c r="A206" s="1124"/>
      <c r="B206" s="895" t="str">
        <f>'statement of marks'!$J$3</f>
        <v>HINDI COMPULSORY</v>
      </c>
      <c r="C206" s="895"/>
      <c r="D206" s="535"/>
      <c r="E206" s="541">
        <f>IF('statement of marks'!J16="","",'statement of marks'!J16)</f>
        <v>10</v>
      </c>
      <c r="F206" s="541">
        <f>IF('statement of marks'!K16="","",'statement of marks'!K16)</f>
        <v>10</v>
      </c>
      <c r="G206" s="541">
        <f>IF('statement of marks'!L16="","",'statement of marks'!L16)</f>
        <v>8</v>
      </c>
      <c r="H206" s="541">
        <f>IF('statement of marks'!M16="","",'statement of marks'!M16)</f>
        <v>28</v>
      </c>
      <c r="I206" s="541">
        <f>IF('statement of marks'!N16="","",'statement of marks'!N16)</f>
        <v>2</v>
      </c>
      <c r="J206" s="537">
        <f>IF('statement of marks'!O16="","",'statement of marks'!O16)</f>
        <v>70</v>
      </c>
      <c r="K206" s="1106"/>
      <c r="L206" s="536">
        <f>IF('statement of marks'!O16="","",'statement of marks'!O16)</f>
        <v>70</v>
      </c>
      <c r="M206" s="536">
        <f>IF('statement of marks'!P16="","",'statement of marks'!P16)</f>
        <v>100</v>
      </c>
      <c r="N206" s="538">
        <f>IF('statement of marks'!P16="","",'statement of marks'!P16)</f>
        <v>100</v>
      </c>
      <c r="O206" s="537">
        <f>IF('statement of marks'!Q16="","",'statement of marks'!Q16)</f>
        <v>100</v>
      </c>
      <c r="P206" s="945"/>
      <c r="Q206" s="536">
        <f>IF('statement of marks'!Q16="","",'statement of marks'!Q16)</f>
        <v>100</v>
      </c>
      <c r="R206" s="536">
        <f>IF('statement of marks'!R16="","",'statement of marks'!R16)</f>
        <v>200</v>
      </c>
      <c r="S206" s="1107" t="str">
        <f>IF(AND(K207="",P207=""),"",SUM(K207,P207))</f>
        <v/>
      </c>
      <c r="T206" s="538">
        <f>IF('statement of marks'!R16="","",'statement of marks'!R16)</f>
        <v>200</v>
      </c>
      <c r="U206" s="541" t="str">
        <f>CONCATENATE('statement of marks'!GV16,'statement of marks'!GW16,'statement of marks'!GX16)</f>
        <v>D</v>
      </c>
      <c r="V206" s="542" t="str">
        <f>IF(OR(U206="S",U206="RE"),'result subject-wise'!T$6,"")</f>
        <v/>
      </c>
      <c r="W206" s="542" t="str">
        <f>IF('result subject-wise'!U16="","",'result subject-wise'!U16)</f>
        <v/>
      </c>
      <c r="X206" s="542" t="str">
        <f>IF('result subject-wise'!V16="","",'result subject-wise'!V16)</f>
        <v/>
      </c>
      <c r="Y206" s="540" t="str">
        <f>IF(OR(X212=0,X212&lt;V212),"",IF(U206="RE",SUM(T206,W206),IF(U206="S",W206,T206)))</f>
        <v/>
      </c>
    </row>
    <row r="207" spans="1:25" ht="18" customHeight="1">
      <c r="A207" s="1124"/>
      <c r="B207" s="895" t="str">
        <f>'statement of marks'!$X$3</f>
        <v>ENGLISH COMPULSORY</v>
      </c>
      <c r="C207" s="895"/>
      <c r="D207" s="535" t="s">
        <v>455</v>
      </c>
      <c r="E207" s="541">
        <f>IF('statement of marks'!X16="","",'statement of marks'!X16)</f>
        <v>10</v>
      </c>
      <c r="F207" s="541">
        <f>IF('statement of marks'!Y16="","",'statement of marks'!Y16)</f>
        <v>10</v>
      </c>
      <c r="G207" s="541">
        <f>IF('statement of marks'!Z16="","",'statement of marks'!Z16)</f>
        <v>8</v>
      </c>
      <c r="H207" s="541">
        <f>IF('statement of marks'!AA16="","",'statement of marks'!AA16)</f>
        <v>28</v>
      </c>
      <c r="I207" s="541">
        <f>IF('statement of marks'!AB16="","",'statement of marks'!AB16)</f>
        <v>2</v>
      </c>
      <c r="J207" s="537">
        <f>IF('statement of marks'!AC16="","",'statement of marks'!AC16)</f>
        <v>70</v>
      </c>
      <c r="K207" s="1106"/>
      <c r="L207" s="536">
        <f>IF('statement of marks'!AC16="","",'statement of marks'!AC16)</f>
        <v>70</v>
      </c>
      <c r="M207" s="536">
        <f>IF('statement of marks'!AD16="","",'statement of marks'!AD16)</f>
        <v>100</v>
      </c>
      <c r="N207" s="538">
        <f>IF('statement of marks'!AD16="","",'statement of marks'!AD16)</f>
        <v>100</v>
      </c>
      <c r="O207" s="537">
        <f>IF('statement of marks'!AE16="","",'statement of marks'!AE16)</f>
        <v>100</v>
      </c>
      <c r="P207" s="945"/>
      <c r="Q207" s="536">
        <f>IF('statement of marks'!AE16="","",'statement of marks'!AE16)</f>
        <v>100</v>
      </c>
      <c r="R207" s="536">
        <f>IF('statement of marks'!AF16="","",'statement of marks'!AF16)</f>
        <v>200</v>
      </c>
      <c r="S207" s="1107"/>
      <c r="T207" s="538">
        <f>IF('statement of marks'!AF16="","",'statement of marks'!AF16)</f>
        <v>200</v>
      </c>
      <c r="U207" s="541" t="str">
        <f>CONCATENATE('statement of marks'!GY16,'statement of marks'!GZ16,'statement of marks'!HA16)</f>
        <v>D</v>
      </c>
      <c r="V207" s="542" t="str">
        <f>IF(OR(U207="S",U207="RE"),'result subject-wise'!W$6,"")</f>
        <v/>
      </c>
      <c r="W207" s="542" t="str">
        <f>IF('result subject-wise'!X16="","",'result subject-wise'!X16)</f>
        <v/>
      </c>
      <c r="X207" s="542" t="str">
        <f>IF('result subject-wise'!Y16="","",'result subject-wise'!Y16)</f>
        <v/>
      </c>
      <c r="Y207" s="540" t="str">
        <f>IF(OR(X212=0,X212&lt;V212),"",IF(U207="RE",SUM(T207,W207),IF(U207="S",W207,T207)))</f>
        <v/>
      </c>
    </row>
    <row r="208" spans="1:25" ht="18" customHeight="1">
      <c r="A208" s="1124"/>
      <c r="B208" s="1143" t="str">
        <f>'statement of marks'!AM16</f>
        <v>PHYSICS</v>
      </c>
      <c r="C208" s="1143"/>
      <c r="D208" s="535">
        <f>IF('statement of marks'!BH16="","",'statement of marks'!BH16)</f>
        <v>20</v>
      </c>
      <c r="E208" s="541">
        <f>IF('statement of marks'!AN16="","",'statement of marks'!AN16)</f>
        <v>10</v>
      </c>
      <c r="F208" s="541">
        <f>IF('statement of marks'!AO16="","",'statement of marks'!AO16)</f>
        <v>10</v>
      </c>
      <c r="G208" s="541">
        <f>IF('statement of marks'!AP16="","",'statement of marks'!AP16)</f>
        <v>9</v>
      </c>
      <c r="H208" s="541">
        <f>IF('statement of marks'!AQ16="","",'statement of marks'!AQ16)</f>
        <v>29</v>
      </c>
      <c r="I208" s="541">
        <f>IF('statement of marks'!AR16="","",'statement of marks'!AR16)</f>
        <v>1</v>
      </c>
      <c r="J208" s="537">
        <f>IF('statement of marks'!AS16="","",'statement of marks'!AS16)</f>
        <v>30</v>
      </c>
      <c r="K208" s="537">
        <f>IF('statement of marks'!AT16="","",'statement of marks'!AT16)</f>
        <v>20</v>
      </c>
      <c r="L208" s="536">
        <f>IF('statement of marks'!AU16="","",'statement of marks'!AU16)</f>
        <v>50</v>
      </c>
      <c r="M208" s="536">
        <f>IF('statement of marks'!AV16="","",'statement of marks'!AV16)</f>
        <v>60</v>
      </c>
      <c r="N208" s="538">
        <f>IF('statement of marks'!AW16="","",'statement of marks'!AW16)</f>
        <v>80</v>
      </c>
      <c r="O208" s="537">
        <f>IF('statement of marks'!AX16="","",'statement of marks'!AX16)</f>
        <v>70</v>
      </c>
      <c r="P208" s="537">
        <f>IF('statement of marks'!AY16="","",'statement of marks'!AY16)</f>
        <v>30</v>
      </c>
      <c r="Q208" s="536">
        <f>IF('statement of marks'!AZ16="","",'statement of marks'!AZ16)</f>
        <v>100</v>
      </c>
      <c r="R208" s="536">
        <f>IF('statement of marks'!BA16="","",'statement of marks'!BA16)</f>
        <v>130</v>
      </c>
      <c r="S208" s="538">
        <f>IF('statement of marks'!BB16="","",'statement of marks'!BB16)</f>
        <v>50</v>
      </c>
      <c r="T208" s="538">
        <f>IF('statement of marks'!BC16="","",'statement of marks'!BC16)</f>
        <v>180</v>
      </c>
      <c r="U208" s="541" t="str">
        <f>CONCATENATE('statement of marks'!HB16,'statement of marks'!HK16,'statement of marks'!HL16)</f>
        <v>D</v>
      </c>
      <c r="V208" s="542" t="str">
        <f>IF('result subject-wise'!Z16="","",'result subject-wise'!Z16)</f>
        <v/>
      </c>
      <c r="W208" s="542" t="str">
        <f>IF('result subject-wise'!AB16="","",'result subject-wise'!AB16)</f>
        <v/>
      </c>
      <c r="X208" s="542" t="str">
        <f>IF('result subject-wise'!AC16="","",'result subject-wise'!AC16)</f>
        <v/>
      </c>
      <c r="Y208" s="540" t="str">
        <f>IF(OR(X212=0,X212&lt;V212),"",IF(OR(U208="RE",U208="REP"),SUM(T208,W208),IF(U208="S",W208,T208)))</f>
        <v/>
      </c>
    </row>
    <row r="209" spans="1:25" ht="18" customHeight="1">
      <c r="A209" s="1124"/>
      <c r="B209" s="1143" t="str">
        <f>'statement of marks'!BQ16</f>
        <v>CHEMISTRY</v>
      </c>
      <c r="C209" s="1143"/>
      <c r="D209" s="535">
        <f>IF('statement of marks'!CL16="","",'statement of marks'!CL16)</f>
        <v>20</v>
      </c>
      <c r="E209" s="541">
        <f>IF('statement of marks'!BR16="","",'statement of marks'!BR16)</f>
        <v>10</v>
      </c>
      <c r="F209" s="541">
        <f>IF('statement of marks'!BS16="","",'statement of marks'!BS16)</f>
        <v>10</v>
      </c>
      <c r="G209" s="541">
        <f>IF('statement of marks'!BT16="","",'statement of marks'!BT16)</f>
        <v>9</v>
      </c>
      <c r="H209" s="541">
        <f>IF('statement of marks'!BU16="","",'statement of marks'!BU16)</f>
        <v>29</v>
      </c>
      <c r="I209" s="541">
        <f>IF('statement of marks'!BV16="","",'statement of marks'!BV16)</f>
        <v>1</v>
      </c>
      <c r="J209" s="537">
        <f>IF('statement of marks'!BW16="","",'statement of marks'!BW16)</f>
        <v>50</v>
      </c>
      <c r="K209" s="537">
        <f>IF('statement of marks'!BX16="","",'statement of marks'!BX16)</f>
        <v>20</v>
      </c>
      <c r="L209" s="536">
        <f>IF('statement of marks'!BY16="","",'statement of marks'!BY16)</f>
        <v>70</v>
      </c>
      <c r="M209" s="536">
        <f>IF('statement of marks'!BZ16="","",'statement of marks'!BZ16)</f>
        <v>80</v>
      </c>
      <c r="N209" s="538">
        <f>IF('statement of marks'!CA16="","",'statement of marks'!CA16)</f>
        <v>100</v>
      </c>
      <c r="O209" s="537">
        <f>IF('statement of marks'!CB16="","",'statement of marks'!CB16)</f>
        <v>70</v>
      </c>
      <c r="P209" s="537">
        <f>IF('statement of marks'!CC16="","",'statement of marks'!CC16)</f>
        <v>30</v>
      </c>
      <c r="Q209" s="536">
        <f>IF('statement of marks'!CD16="","",'statement of marks'!CD16)</f>
        <v>100</v>
      </c>
      <c r="R209" s="536">
        <f>IF('statement of marks'!CE16="","",'statement of marks'!CE16)</f>
        <v>150</v>
      </c>
      <c r="S209" s="538">
        <f>IF('statement of marks'!CF16="","",'statement of marks'!CF16)</f>
        <v>50</v>
      </c>
      <c r="T209" s="538">
        <f>IF('statement of marks'!CG16="","",'statement of marks'!CG16)</f>
        <v>200</v>
      </c>
      <c r="U209" s="541" t="str">
        <f>CONCATENATE('statement of marks'!HM16,'statement of marks'!HV16,'statement of marks'!HW16)</f>
        <v>D</v>
      </c>
      <c r="V209" s="542" t="str">
        <f>IF('result subject-wise'!AD16="","",'result subject-wise'!AD16)</f>
        <v/>
      </c>
      <c r="W209" s="542" t="str">
        <f>IF('result subject-wise'!AF16="","",'result subject-wise'!AF16)</f>
        <v/>
      </c>
      <c r="X209" s="542" t="str">
        <f>IF('result subject-wise'!AG16="","",'result subject-wise'!AG16)</f>
        <v/>
      </c>
      <c r="Y209" s="540" t="str">
        <f>IF(OR(X212=0,X212&lt;V212),"",IF(OR(U209="RE",U209="REP"),SUM(T209,W209),IF(U209="S",W209,T209)))</f>
        <v/>
      </c>
    </row>
    <row r="210" spans="1:25" ht="18" customHeight="1">
      <c r="A210" s="1124"/>
      <c r="B210" s="1143" t="str">
        <f>'statement of marks'!CU16</f>
        <v>MATHEMATICS</v>
      </c>
      <c r="C210" s="1143"/>
      <c r="D210" s="535" t="str">
        <f>IF('statement of marks'!DP16="","",'statement of marks'!DP16)</f>
        <v/>
      </c>
      <c r="E210" s="541">
        <f>IF('statement of marks'!CV16="","",'statement of marks'!CV16)</f>
        <v>10</v>
      </c>
      <c r="F210" s="541">
        <f>IF('statement of marks'!CW16="","",'statement of marks'!CW16)</f>
        <v>10</v>
      </c>
      <c r="G210" s="541">
        <f>IF('statement of marks'!CX16="","",'statement of marks'!CX16)</f>
        <v>9</v>
      </c>
      <c r="H210" s="541">
        <f>IF('statement of marks'!CY16="","",'statement of marks'!CY16)</f>
        <v>29</v>
      </c>
      <c r="I210" s="541">
        <f>IF('statement of marks'!CZ16="","",'statement of marks'!CZ16)</f>
        <v>1</v>
      </c>
      <c r="J210" s="537">
        <f>IF('statement of marks'!DA16="","",'statement of marks'!DA16)</f>
        <v>70</v>
      </c>
      <c r="K210" s="537" t="str">
        <f>IF('statement of marks'!DB16="","",'statement of marks'!DB16)</f>
        <v/>
      </c>
      <c r="L210" s="536">
        <f>IF('statement of marks'!DC16="","",'statement of marks'!DC16)</f>
        <v>70</v>
      </c>
      <c r="M210" s="536">
        <f>IF('statement of marks'!DD16="","",'statement of marks'!DD16)</f>
        <v>100</v>
      </c>
      <c r="N210" s="538">
        <f>IF('statement of marks'!DE16="","",'statement of marks'!DE16)</f>
        <v>100</v>
      </c>
      <c r="O210" s="537">
        <f>IF('statement of marks'!DF16="","",'statement of marks'!DF16)</f>
        <v>18</v>
      </c>
      <c r="P210" s="537" t="str">
        <f>IF('statement of marks'!DG16="","",'statement of marks'!DG16)</f>
        <v/>
      </c>
      <c r="Q210" s="536">
        <f>IF('statement of marks'!DH16="","",'statement of marks'!DH16)</f>
        <v>18</v>
      </c>
      <c r="R210" s="536">
        <f>IF('statement of marks'!DI16="","",'statement of marks'!DI16)</f>
        <v>118</v>
      </c>
      <c r="S210" s="538" t="str">
        <f>IF('statement of marks'!DJ16="","",'statement of marks'!DJ16)</f>
        <v/>
      </c>
      <c r="T210" s="538">
        <f>IF('statement of marks'!DK16="","",'statement of marks'!DK16)</f>
        <v>118</v>
      </c>
      <c r="U210" s="541" t="str">
        <f>CONCATENATE('statement of marks'!HX16,'statement of marks'!IG16,'statement of marks'!IH16)</f>
        <v>S</v>
      </c>
      <c r="V210" s="542">
        <f>IF('result subject-wise'!AH16="","",'result subject-wise'!AH16)</f>
        <v>100</v>
      </c>
      <c r="W210" s="542" t="str">
        <f>IF('result subject-wise'!AJ16="","",'result subject-wise'!AJ16)</f>
        <v/>
      </c>
      <c r="X210" s="542" t="str">
        <f>IF('result subject-wise'!AK16="","",'result subject-wise'!AK16)</f>
        <v/>
      </c>
      <c r="Y210" s="540" t="str">
        <f>IF(OR(X212=0,X212&lt;V212),"",IF(OR(U210="RE",U210="REP"),SUM(T210,W210),IF(U210="S",W210,T210)))</f>
        <v/>
      </c>
    </row>
    <row r="211" spans="1:25" ht="18" customHeight="1">
      <c r="A211" s="1124"/>
      <c r="B211" s="1108" t="s">
        <v>291</v>
      </c>
      <c r="C211" s="1108"/>
      <c r="D211" s="543">
        <f>IF(AND(D208="",D209="",D210=""),"",SUM(D208:D210))</f>
        <v>40</v>
      </c>
      <c r="E211" s="544">
        <f>IF(AND(E206="",E207="",E208="",E209="",E210=""),"",SUM(E206:E210))</f>
        <v>50</v>
      </c>
      <c r="F211" s="544">
        <f t="shared" ref="F211:H211" si="52">IF(AND(F206="",F207="",F208="",F209="",F210=""),"",SUM(F206:F210))</f>
        <v>50</v>
      </c>
      <c r="G211" s="544">
        <f t="shared" si="52"/>
        <v>43</v>
      </c>
      <c r="H211" s="544">
        <f t="shared" si="52"/>
        <v>143</v>
      </c>
      <c r="I211" s="544">
        <f>IF(AND(I206="",I207="",I208="",I209="",I210=""),"",SUM(I206:I210))</f>
        <v>7</v>
      </c>
      <c r="J211" s="544">
        <f t="shared" ref="J211:Q211" si="53">IF(AND(J206="",J207="",J208="",J209="",J210=""),"",SUM(J206:J210))</f>
        <v>290</v>
      </c>
      <c r="K211" s="544">
        <f t="shared" si="53"/>
        <v>40</v>
      </c>
      <c r="L211" s="544">
        <f t="shared" si="53"/>
        <v>330</v>
      </c>
      <c r="M211" s="544">
        <f t="shared" si="53"/>
        <v>440</v>
      </c>
      <c r="N211" s="544">
        <f t="shared" si="53"/>
        <v>480</v>
      </c>
      <c r="O211" s="544">
        <f t="shared" si="53"/>
        <v>358</v>
      </c>
      <c r="P211" s="544">
        <f t="shared" si="53"/>
        <v>60</v>
      </c>
      <c r="Q211" s="544">
        <f t="shared" si="53"/>
        <v>418</v>
      </c>
      <c r="R211" s="544">
        <f>IF(AND(R206="",R207="",R208="",R209="",R210=""),"",SUM(R206:R210))</f>
        <v>798</v>
      </c>
      <c r="S211" s="544">
        <f>IF(AND(S206="",S207="",S208="",S209="",S210=""),"",SUM(S206:S210))</f>
        <v>100</v>
      </c>
      <c r="T211" s="544">
        <f t="shared" ref="T211" si="54">IF(AND(T206="",T207="",T208="",T209="",T210=""),"",SUM(T206:T210))</f>
        <v>898</v>
      </c>
      <c r="U211" s="544"/>
      <c r="V211" s="544">
        <f t="shared" ref="V211:W211" si="55">IF(AND(V206="",V207="",V208="",V209="",V210=""),"",SUM(V206:V210))</f>
        <v>100</v>
      </c>
      <c r="W211" s="544" t="str">
        <f t="shared" si="55"/>
        <v/>
      </c>
      <c r="X211" s="545"/>
      <c r="Y211" s="546" t="str">
        <f t="shared" ref="Y211" si="56">IF(AND(Y206="",Y207="",Y208="",Y209="",Y210=""),"",SUM(Y206:Y210))</f>
        <v/>
      </c>
    </row>
    <row r="212" spans="1:25" ht="18" customHeight="1">
      <c r="A212" s="1124"/>
      <c r="B212" s="1142" t="s">
        <v>292</v>
      </c>
      <c r="C212" s="1142"/>
      <c r="D212" s="547" t="s">
        <v>456</v>
      </c>
      <c r="E212" s="548">
        <f>IF(E211="","",(5*E205)-(COUNTIF(E206:E210,"NA")*E205+COUNTIF(E206:E210,"ML")*E205))</f>
        <v>50</v>
      </c>
      <c r="F212" s="548">
        <f>IF(F211="","",(5*F205)-(COUNTIF(F206:F210,"NA")*F205+COUNTIF(F206:F210,"ML")*F205))</f>
        <v>50</v>
      </c>
      <c r="G212" s="548">
        <f>IF(G211="","",(43)-(COUNTIF(G206:G210,"NA")*G205+COUNTIF(G206:G210,"ML")*G205))</f>
        <v>43</v>
      </c>
      <c r="H212" s="548">
        <f>IF(H211="","",(143)-(COUNTIF(H206:H210,"NA")*H205+COUNTIF(H206:H210,"ML")*H205))</f>
        <v>143</v>
      </c>
      <c r="I212" s="549">
        <f>IF(I211="","",7)</f>
        <v>7</v>
      </c>
      <c r="J212" s="538">
        <f>L212-K212</f>
        <v>310</v>
      </c>
      <c r="K212" s="538">
        <f>IF(D211="","",(D211-(IF(K208="ml",D208)+IF(K209="ml",D209)+IF(K210="ml",D210))))</f>
        <v>40</v>
      </c>
      <c r="L212" s="538">
        <f>IF(OR(L211=0,L211=""),L211,(5*L205)-D223)</f>
        <v>350</v>
      </c>
      <c r="M212" s="538">
        <f>IF(M211="","",SUM(H212:J212))</f>
        <v>460</v>
      </c>
      <c r="N212" s="538">
        <f>IF(N211="","",SUM(D211,M212))</f>
        <v>500</v>
      </c>
      <c r="O212" s="538">
        <f>Q212-D217</f>
        <v>440</v>
      </c>
      <c r="P212" s="538">
        <f>IF(D217="","",D217)</f>
        <v>60</v>
      </c>
      <c r="Q212" s="538">
        <f>IF(Q211="","",5*Q205)</f>
        <v>500</v>
      </c>
      <c r="R212" s="538">
        <f>IF(O212="","",SUM(M212,O212))</f>
        <v>900</v>
      </c>
      <c r="S212" s="538">
        <f>IF(D222="","",D222)</f>
        <v>100</v>
      </c>
      <c r="T212" s="538">
        <f>IF(T211="","",SUM(R212,S212))</f>
        <v>1000</v>
      </c>
      <c r="U212" s="550"/>
      <c r="V212" s="551">
        <f>COUNTIF(U206:U216,"S")</f>
        <v>1</v>
      </c>
      <c r="W212" s="551">
        <f>COUNTIF(U206:U216,"RE")+COUNTIF(U206:U216,"REP")</f>
        <v>0</v>
      </c>
      <c r="X212" s="551">
        <f>COUNTIF(X206:X211,"P")+COUNTIF(X215:X216,"P")</f>
        <v>0</v>
      </c>
      <c r="Y212" s="552" t="str">
        <f>IF(OR(X212=0,X212&lt;(V212+W212)),"",(T212-(V212*Y205)+V211))</f>
        <v/>
      </c>
    </row>
    <row r="213" spans="1:25" ht="18" customHeight="1">
      <c r="A213" s="1124"/>
      <c r="B213" s="895" t="s">
        <v>151</v>
      </c>
      <c r="C213" s="895"/>
      <c r="D213" s="553">
        <f>IF('statement of marks'!BG16="","",'statement of marks'!BG16)</f>
        <v>30</v>
      </c>
      <c r="E213" s="568">
        <f t="shared" ref="E213:H213" si="57">IF(E212="","",E211/E212*100)</f>
        <v>100</v>
      </c>
      <c r="F213" s="568">
        <f t="shared" si="57"/>
        <v>100</v>
      </c>
      <c r="G213" s="568">
        <f t="shared" si="57"/>
        <v>100</v>
      </c>
      <c r="H213" s="568">
        <f t="shared" si="57"/>
        <v>100</v>
      </c>
      <c r="I213" s="568">
        <f>IF(I212="","",I211/I212*100)</f>
        <v>100</v>
      </c>
      <c r="J213" s="568">
        <f t="shared" ref="J213:R213" si="58">IF(J212="","",J211/J212*100)</f>
        <v>93.548387096774192</v>
      </c>
      <c r="K213" s="568">
        <f t="shared" si="58"/>
        <v>100</v>
      </c>
      <c r="L213" s="568">
        <f t="shared" si="58"/>
        <v>94.285714285714278</v>
      </c>
      <c r="M213" s="568">
        <f t="shared" si="58"/>
        <v>95.652173913043484</v>
      </c>
      <c r="N213" s="569">
        <f t="shared" si="58"/>
        <v>96</v>
      </c>
      <c r="O213" s="568">
        <f t="shared" si="58"/>
        <v>81.36363636363636</v>
      </c>
      <c r="P213" s="568">
        <f t="shared" si="58"/>
        <v>100</v>
      </c>
      <c r="Q213" s="568">
        <f t="shared" si="58"/>
        <v>83.6</v>
      </c>
      <c r="R213" s="568">
        <f t="shared" si="58"/>
        <v>88.666666666666671</v>
      </c>
      <c r="S213" s="569">
        <f>IF(S212="","",S211/S212*100)</f>
        <v>100</v>
      </c>
      <c r="T213" s="569">
        <f t="shared" ref="T213" si="59">IF(T212="","",T211/T212*100)</f>
        <v>89.8</v>
      </c>
      <c r="U213" s="539"/>
      <c r="V213" s="539"/>
      <c r="W213" s="539"/>
      <c r="X213" s="539"/>
      <c r="Y213" s="554" t="str">
        <f>IF(Y212="","",Y211/Y212*100)</f>
        <v/>
      </c>
    </row>
    <row r="214" spans="1:25" ht="18" customHeight="1">
      <c r="A214" s="1124"/>
      <c r="B214" s="895" t="str">
        <f>'statement of marks'!DZ16</f>
        <v>BIOLOGY</v>
      </c>
      <c r="C214" s="895"/>
      <c r="D214" s="548"/>
      <c r="E214" s="541">
        <f>IF('statement of marks'!EA16="","",'statement of marks'!EA16)</f>
        <v>10</v>
      </c>
      <c r="F214" s="541">
        <f>IF('statement of marks'!EB16="","",'statement of marks'!EB16)</f>
        <v>10</v>
      </c>
      <c r="G214" s="541">
        <f>IF('statement of marks'!EC16="","",'statement of marks'!EC16)</f>
        <v>10</v>
      </c>
      <c r="H214" s="541">
        <f>IF('statement of marks'!ED16="","",'statement of marks'!ED16)</f>
        <v>30</v>
      </c>
      <c r="I214" s="541" t="str">
        <f>IF('statement of marks'!EE16="","",'statement of marks'!EE16)</f>
        <v/>
      </c>
      <c r="J214" s="537">
        <f>IF('statement of marks'!EF16="","",'statement of marks'!EF16)</f>
        <v>50</v>
      </c>
      <c r="K214" s="537">
        <f>IF('statement of marks'!EG16="","",'statement of marks'!EG16)</f>
        <v>20</v>
      </c>
      <c r="L214" s="536">
        <f>IF('statement of marks'!EH16="","",'statement of marks'!EH16)</f>
        <v>70</v>
      </c>
      <c r="M214" s="536">
        <f>IF('statement of marks'!EI16="","",'statement of marks'!EI16)</f>
        <v>80</v>
      </c>
      <c r="N214" s="538">
        <f>IF('statement of marks'!EJ16="","",'statement of marks'!EJ16)</f>
        <v>100</v>
      </c>
      <c r="O214" s="537">
        <f>IF('statement of marks'!EK16="","",'statement of marks'!EK16)</f>
        <v>70</v>
      </c>
      <c r="P214" s="537">
        <f>IF('statement of marks'!EL16="","",'statement of marks'!EL16)</f>
        <v>30</v>
      </c>
      <c r="Q214" s="536">
        <f>IF('statement of marks'!EM16="","",'statement of marks'!EM16)</f>
        <v>100</v>
      </c>
      <c r="R214" s="536">
        <f>IF('statement of marks'!EN16="","",'statement of marks'!EN16)</f>
        <v>150</v>
      </c>
      <c r="S214" s="538">
        <f>IF('statement of marks'!EO16="","",'statement of marks'!EO16)</f>
        <v>50</v>
      </c>
      <c r="T214" s="538">
        <f>IF('statement of marks'!EP16="","",'statement of marks'!EP16)</f>
        <v>200</v>
      </c>
      <c r="U214" s="538" t="str">
        <f>IF('statement of marks'!FB16="","",'statement of marks'!FB16)</f>
        <v>I</v>
      </c>
      <c r="V214" s="542"/>
      <c r="W214" s="542"/>
      <c r="X214" s="542"/>
      <c r="Y214" s="540"/>
    </row>
    <row r="215" spans="1:25" ht="18" customHeight="1">
      <c r="A215" s="1124"/>
      <c r="B215" s="1089" t="str">
        <f>'statement of marks'!$FC$3</f>
        <v>Azadi ke Baad ka Swarnim Bharat</v>
      </c>
      <c r="C215" s="1089"/>
      <c r="D215" s="553">
        <f>IF('statement of marks'!CK16="","",'statement of marks'!CK16)</f>
        <v>30</v>
      </c>
      <c r="E215" s="541">
        <f>IF('statement of marks'!FC16="","",'statement of marks'!FC16)</f>
        <v>10</v>
      </c>
      <c r="F215" s="541">
        <f>IF('statement of marks'!FD16="","",'statement of marks'!FD16)</f>
        <v>10</v>
      </c>
      <c r="G215" s="541">
        <f>IF('statement of marks'!FE16="","",'statement of marks'!FE16)</f>
        <v>10</v>
      </c>
      <c r="H215" s="541">
        <f>IF('statement of marks'!FF16="","",'statement of marks'!FF16)</f>
        <v>30</v>
      </c>
      <c r="I215" s="555"/>
      <c r="J215" s="541">
        <f>IF('statement of marks'!FG16="","",'statement of marks'!FG16)</f>
        <v>70</v>
      </c>
      <c r="K215" s="556"/>
      <c r="L215" s="536">
        <f>IF('statement of marks'!FG16="","",'statement of marks'!FG16)</f>
        <v>70</v>
      </c>
      <c r="M215" s="536">
        <f>IF('statement of marks'!FH16="","",'statement of marks'!FH16)</f>
        <v>100</v>
      </c>
      <c r="N215" s="536">
        <f>IF('statement of marks'!FH16="","",'statement of marks'!FH16)</f>
        <v>100</v>
      </c>
      <c r="O215" s="536">
        <f>IF('statement of marks'!FI16="","",'statement of marks'!FI16)</f>
        <v>100</v>
      </c>
      <c r="P215" s="557"/>
      <c r="Q215" s="536">
        <f>IF('statement of marks'!FI16="","",'statement of marks'!FI16)</f>
        <v>100</v>
      </c>
      <c r="R215" s="536">
        <f>IF('statement of marks'!FJ16="","",'statement of marks'!FJ16)</f>
        <v>200</v>
      </c>
      <c r="S215" s="557"/>
      <c r="T215" s="538">
        <f>IF('statement of marks'!FJ16="","",'statement of marks'!FJ16)</f>
        <v>200</v>
      </c>
      <c r="U215" s="541" t="str">
        <f>IF('statement of marks'!II16="","",'statement of marks'!II16)</f>
        <v>A</v>
      </c>
      <c r="V215" s="542" t="str">
        <f>IF(OR(U215="S",U215="RE"),'result subject-wise'!AL$6,"")</f>
        <v/>
      </c>
      <c r="W215" s="558" t="str">
        <f>IF('result subject-wise'!AL16="","",'result subject-wise'!AL16)</f>
        <v/>
      </c>
      <c r="X215" s="558" t="str">
        <f>IF('result subject-wise'!AM16="","",'result subject-wise'!AM16)</f>
        <v/>
      </c>
      <c r="Y215" s="1093"/>
    </row>
    <row r="216" spans="1:25" ht="18" customHeight="1">
      <c r="A216" s="1124"/>
      <c r="B216" s="895" t="str">
        <f>'statement of marks'!$FP$3</f>
        <v>JEEVAN KAUShAL</v>
      </c>
      <c r="C216" s="895"/>
      <c r="D216" s="535" t="str">
        <f>IF('statement of marks'!DO16="","",'statement of marks'!DO16)</f>
        <v/>
      </c>
      <c r="E216" s="1109" t="s">
        <v>278</v>
      </c>
      <c r="F216" s="1109"/>
      <c r="G216" s="536">
        <f>'statement of marks'!$FP$6</f>
        <v>30</v>
      </c>
      <c r="H216" s="536"/>
      <c r="I216" s="559"/>
      <c r="J216" s="537">
        <f>IF('statement of marks'!FP16="","",'statement of marks'!FP16)</f>
        <v>30</v>
      </c>
      <c r="K216" s="1109" t="s">
        <v>279</v>
      </c>
      <c r="L216" s="1109"/>
      <c r="M216" s="536">
        <f>'statement of marks'!$FQ$6</f>
        <v>30</v>
      </c>
      <c r="N216" s="538">
        <f>IF('statement of marks'!FQ16="","",'statement of marks'!FQ16)</f>
        <v>30</v>
      </c>
      <c r="O216" s="1109" t="s">
        <v>108</v>
      </c>
      <c r="P216" s="1109"/>
      <c r="Q216" s="536">
        <f>'statement of marks'!$FR$6</f>
        <v>40</v>
      </c>
      <c r="R216" s="541">
        <f>IF('statement of marks'!FR16="","",'statement of marks'!FR16)</f>
        <v>40</v>
      </c>
      <c r="S216" s="541"/>
      <c r="T216" s="538">
        <f>IF('statement of marks'!FS16="","",'statement of marks'!FS16)</f>
        <v>100</v>
      </c>
      <c r="U216" s="541" t="str">
        <f>IF('statement of marks'!IJ16="","",'statement of marks'!IJ16)</f>
        <v>A</v>
      </c>
      <c r="V216" s="542" t="str">
        <f>IF(OR(U216="S",U216="RE"),'result subject-wise'!AN$6,"")</f>
        <v/>
      </c>
      <c r="W216" s="558" t="str">
        <f>IF('result subject-wise'!AN16="","",'result subject-wise'!AN16)</f>
        <v/>
      </c>
      <c r="X216" s="558" t="str">
        <f>IF('result subject-wise'!AO16="","",'result subject-wise'!AO16)</f>
        <v/>
      </c>
      <c r="Y216" s="1093"/>
    </row>
    <row r="217" spans="1:25" ht="18" customHeight="1">
      <c r="A217" s="1124"/>
      <c r="B217" s="1110" t="s">
        <v>195</v>
      </c>
      <c r="C217" s="1110"/>
      <c r="D217" s="560">
        <f>IF(AND(D213="",D215="",D216=""),"",SUM(D213:D216))</f>
        <v>60</v>
      </c>
      <c r="E217" s="1111" t="str">
        <f>IF('statement of marks'!IP16="","",'statement of marks'!IP16)</f>
        <v>SUPPL.</v>
      </c>
      <c r="F217" s="1111"/>
      <c r="G217" s="1111"/>
      <c r="H217" s="1111"/>
      <c r="I217" s="1111"/>
      <c r="J217" s="1111"/>
      <c r="K217" s="1111"/>
      <c r="L217" s="1111"/>
      <c r="M217" s="533" t="s">
        <v>309</v>
      </c>
      <c r="N217" s="541" t="str">
        <f>IF('statement of marks'!IS16="","",'statement of marks'!IS16)</f>
        <v/>
      </c>
      <c r="O217" s="1091" t="s">
        <v>281</v>
      </c>
      <c r="P217" s="1091"/>
      <c r="Q217" s="1091"/>
      <c r="R217" s="541" t="str">
        <f>IF('statement of marks'!IU16="","",'statement of marks'!IU16)</f>
        <v/>
      </c>
      <c r="S217" s="1112" t="s">
        <v>295</v>
      </c>
      <c r="T217" s="1112"/>
      <c r="U217" s="1112"/>
      <c r="V217" s="1112"/>
      <c r="W217" s="1112"/>
      <c r="X217" s="1112"/>
      <c r="Y217" s="1113"/>
    </row>
    <row r="218" spans="1:25" ht="18" customHeight="1">
      <c r="A218" s="1124"/>
      <c r="B218" s="1110" t="s">
        <v>300</v>
      </c>
      <c r="C218" s="1110"/>
      <c r="D218" s="534" t="s">
        <v>201</v>
      </c>
      <c r="E218" s="1085" t="s">
        <v>122</v>
      </c>
      <c r="F218" s="1085"/>
      <c r="G218" s="1091" t="s">
        <v>124</v>
      </c>
      <c r="H218" s="1091"/>
      <c r="I218" s="1091"/>
      <c r="J218" s="1091"/>
      <c r="K218" s="1091" t="s">
        <v>126</v>
      </c>
      <c r="L218" s="1091"/>
      <c r="M218" s="1091" t="s">
        <v>128</v>
      </c>
      <c r="N218" s="1091"/>
      <c r="O218" s="924" t="s">
        <v>303</v>
      </c>
      <c r="P218" s="924"/>
      <c r="Q218" s="924"/>
      <c r="R218" s="561"/>
      <c r="S218" s="1114" t="s">
        <v>195</v>
      </c>
      <c r="T218" s="1114"/>
      <c r="U218" s="1115" t="str">
        <f>IF('result subject-wise'!AR16="","",'result subject-wise'!AR16)</f>
        <v/>
      </c>
      <c r="V218" s="1115"/>
      <c r="W218" s="1086" t="s">
        <v>459</v>
      </c>
      <c r="X218" s="1086"/>
      <c r="Y218" s="562" t="str">
        <f>IF('result subject-wise'!AS16="","",'result subject-wise'!AS16)</f>
        <v/>
      </c>
    </row>
    <row r="219" spans="1:25" ht="18" customHeight="1">
      <c r="A219" s="1124"/>
      <c r="B219" s="1116" t="s">
        <v>302</v>
      </c>
      <c r="C219" s="1116"/>
      <c r="D219" s="536">
        <f>IF('statement of marks'!CN16="","",'statement of marks'!CN16)</f>
        <v>50</v>
      </c>
      <c r="E219" s="1117">
        <f>IF('statement of marks'!GK16="","",'statement of marks'!GK16)</f>
        <v>130</v>
      </c>
      <c r="F219" s="1117"/>
      <c r="G219" s="1117">
        <f>IF('statement of marks'!GM16="","",'statement of marks'!GM16)</f>
        <v>206</v>
      </c>
      <c r="H219" s="1117"/>
      <c r="I219" s="1117"/>
      <c r="J219" s="1117"/>
      <c r="K219" s="1117">
        <f>IF('statement of marks'!GO16="","",'statement of marks'!GO16)</f>
        <v>264</v>
      </c>
      <c r="L219" s="1117"/>
      <c r="M219" s="1117">
        <f>IF('statement of marks'!GQ16="","",'statement of marks'!GQ16)</f>
        <v>316</v>
      </c>
      <c r="N219" s="1117"/>
      <c r="O219" s="1117">
        <f>IF('statement of marks'!GS16="","",'statement of marks'!GS16)</f>
        <v>362</v>
      </c>
      <c r="P219" s="1117"/>
      <c r="Q219" s="1117"/>
      <c r="R219" s="563"/>
      <c r="S219" s="1086" t="s">
        <v>460</v>
      </c>
      <c r="T219" s="1086"/>
      <c r="U219" s="1086"/>
      <c r="V219" s="1086"/>
      <c r="W219" s="1115" t="str">
        <f>IF('result subject-wise'!AT16="","",'result subject-wise'!AT16)</f>
        <v/>
      </c>
      <c r="X219" s="1115"/>
      <c r="Y219" s="1118"/>
    </row>
    <row r="220" spans="1:25" ht="18" customHeight="1">
      <c r="A220" s="1124"/>
      <c r="B220" s="1084" t="s">
        <v>301</v>
      </c>
      <c r="C220" s="1084"/>
      <c r="D220" s="536">
        <f>IF('statement of marks'!BJ16="","",'statement of marks'!BJ16)</f>
        <v>50</v>
      </c>
      <c r="E220" s="1085" t="str">
        <f>IF('statement of marks'!GL16="","",'statement of marks'!GL16)</f>
        <v/>
      </c>
      <c r="F220" s="1085"/>
      <c r="G220" s="1085" t="str">
        <f>IF('statement of marks'!GN16="","",'statement of marks'!GN16)</f>
        <v/>
      </c>
      <c r="H220" s="1085"/>
      <c r="I220" s="1085"/>
      <c r="J220" s="1085"/>
      <c r="K220" s="1085" t="str">
        <f>IF('statement of marks'!GP16="","",'statement of marks'!GP16)</f>
        <v/>
      </c>
      <c r="L220" s="1085"/>
      <c r="M220" s="1085" t="str">
        <f>IF('statement of marks'!GR16="","",'statement of marks'!GR16)</f>
        <v/>
      </c>
      <c r="N220" s="1085"/>
      <c r="O220" s="1085">
        <f>IF('statement of marks'!GT16="","",'statement of marks'!GT16)</f>
        <v>0</v>
      </c>
      <c r="P220" s="1085"/>
      <c r="Q220" s="1085"/>
      <c r="R220" s="564"/>
      <c r="S220" s="1086" t="s">
        <v>296</v>
      </c>
      <c r="T220" s="1086"/>
      <c r="U220" s="1086"/>
      <c r="V220" s="1086"/>
      <c r="W220" s="1087" t="str">
        <f>IF(U218="","",'result subject-wise'!$G$118)</f>
        <v/>
      </c>
      <c r="X220" s="1087"/>
      <c r="Y220" s="1088"/>
    </row>
    <row r="221" spans="1:25" ht="18" customHeight="1">
      <c r="A221" s="1124"/>
      <c r="B221" s="1089" t="s">
        <v>307</v>
      </c>
      <c r="C221" s="1089"/>
      <c r="D221" s="535" t="str">
        <f>IF('statement of marks'!DR16="","",'statement of marks'!DR16)</f>
        <v/>
      </c>
      <c r="E221" s="1090"/>
      <c r="F221" s="1090"/>
      <c r="G221" s="1090"/>
      <c r="H221" s="1090"/>
      <c r="I221" s="1090"/>
      <c r="J221" s="1090"/>
      <c r="K221" s="1090"/>
      <c r="L221" s="1090"/>
      <c r="M221" s="1090"/>
      <c r="N221" s="1090"/>
      <c r="O221" s="1091"/>
      <c r="P221" s="1091"/>
      <c r="Q221" s="1091"/>
      <c r="R221" s="1091"/>
      <c r="S221" s="1091"/>
      <c r="T221" s="1091"/>
      <c r="U221" s="1092"/>
      <c r="V221" s="1092"/>
      <c r="W221" s="1092"/>
      <c r="X221" s="1092"/>
      <c r="Y221" s="1093"/>
    </row>
    <row r="222" spans="1:25" ht="18" customHeight="1">
      <c r="A222" s="1124"/>
      <c r="B222" s="895" t="s">
        <v>297</v>
      </c>
      <c r="C222" s="895"/>
      <c r="D222" s="544">
        <f>IF(AND(D219="",D220="",D221=""),"",SUM(D219:D221))</f>
        <v>100</v>
      </c>
      <c r="E222" s="1090"/>
      <c r="F222" s="1090"/>
      <c r="G222" s="1090"/>
      <c r="H222" s="1090"/>
      <c r="I222" s="1090"/>
      <c r="J222" s="1090"/>
      <c r="K222" s="1090"/>
      <c r="L222" s="1090"/>
      <c r="M222" s="1090"/>
      <c r="N222" s="1090"/>
      <c r="O222" s="1091"/>
      <c r="P222" s="1091"/>
      <c r="Q222" s="1091"/>
      <c r="R222" s="1091"/>
      <c r="S222" s="1091"/>
      <c r="T222" s="1091"/>
      <c r="U222" s="1092"/>
      <c r="V222" s="1092"/>
      <c r="W222" s="1092"/>
      <c r="X222" s="1092"/>
      <c r="Y222" s="1093"/>
    </row>
    <row r="223" spans="1:25" ht="18" customHeight="1">
      <c r="A223" s="1124"/>
      <c r="B223" s="1089" t="s">
        <v>790</v>
      </c>
      <c r="C223" s="1089"/>
      <c r="D223" s="565">
        <f>IF(J206="ML",L205)+IF(J207="ML",L205)+IF(J208="ML",L205-D208)+IF(J209="ML",L205-D209)+IF(J210="ML",L205-D210)+IF(K208="ml",D208)+IF(K209="ml",D209)+IF(K210="ml",D210)</f>
        <v>0</v>
      </c>
      <c r="E223" s="1090"/>
      <c r="F223" s="1090"/>
      <c r="G223" s="1090"/>
      <c r="H223" s="1090"/>
      <c r="I223" s="1090"/>
      <c r="J223" s="1090"/>
      <c r="K223" s="1090"/>
      <c r="L223" s="1090"/>
      <c r="M223" s="1090"/>
      <c r="N223" s="1090"/>
      <c r="O223" s="1091" t="s">
        <v>112</v>
      </c>
      <c r="P223" s="1091"/>
      <c r="Q223" s="1091"/>
      <c r="R223" s="1091"/>
      <c r="S223" s="1091"/>
      <c r="T223" s="1091"/>
      <c r="U223" s="1094" t="s">
        <v>798</v>
      </c>
      <c r="V223" s="1094"/>
      <c r="W223" s="1094"/>
      <c r="X223" s="1094"/>
      <c r="Y223" s="1095"/>
    </row>
    <row r="224" spans="1:25" ht="18" customHeight="1" thickBot="1">
      <c r="A224" s="1125"/>
      <c r="B224" s="1098" t="s">
        <v>308</v>
      </c>
      <c r="C224" s="1098"/>
      <c r="D224" s="566"/>
      <c r="E224" s="1099"/>
      <c r="F224" s="1099"/>
      <c r="G224" s="1099"/>
      <c r="H224" s="1099"/>
      <c r="I224" s="1099"/>
      <c r="J224" s="1099"/>
      <c r="K224" s="1099"/>
      <c r="L224" s="1099"/>
      <c r="M224" s="1099"/>
      <c r="N224" s="1099"/>
      <c r="O224" s="1100">
        <f>'statement of marks'!$IV$110</f>
        <v>45794</v>
      </c>
      <c r="P224" s="1100"/>
      <c r="Q224" s="1100"/>
      <c r="R224" s="1100"/>
      <c r="S224" s="1100"/>
      <c r="T224" s="1100"/>
      <c r="U224" s="1096"/>
      <c r="V224" s="1096"/>
      <c r="W224" s="1096"/>
      <c r="X224" s="1096"/>
      <c r="Y224" s="1097"/>
    </row>
    <row r="225" spans="1:25" ht="18" customHeight="1">
      <c r="A225" s="1119" t="s">
        <v>282</v>
      </c>
      <c r="B225" s="1120"/>
      <c r="C225" s="1120"/>
      <c r="D225" s="1120"/>
      <c r="E225" s="1120"/>
      <c r="F225" s="1120"/>
      <c r="G225" s="1120"/>
      <c r="H225" s="1120"/>
      <c r="I225" s="1120"/>
      <c r="J225" s="1120"/>
      <c r="K225" s="1120"/>
      <c r="L225" s="1120"/>
      <c r="M225" s="1120"/>
      <c r="N225" s="1120"/>
      <c r="O225" s="1120"/>
      <c r="P225" s="1120"/>
      <c r="Q225" s="1120"/>
      <c r="R225" s="1120"/>
      <c r="S225" s="1120"/>
      <c r="T225" s="1120"/>
      <c r="U225" s="1120"/>
      <c r="V225" s="1120"/>
      <c r="W225" s="1120"/>
      <c r="X225" s="1120"/>
      <c r="Y225" s="1121"/>
    </row>
    <row r="226" spans="1:25" ht="18" customHeight="1">
      <c r="A226" s="1122" t="str">
        <f>'statement of marks'!$A$1</f>
        <v>Govt. Hr. Sec. School,</v>
      </c>
      <c r="B226" s="1091"/>
      <c r="C226" s="1091"/>
      <c r="D226" s="1091"/>
      <c r="E226" s="1091"/>
      <c r="F226" s="1091"/>
      <c r="G226" s="1091"/>
      <c r="H226" s="1091"/>
      <c r="I226" s="1091"/>
      <c r="J226" s="1091"/>
      <c r="K226" s="1091"/>
      <c r="L226" s="1091"/>
      <c r="M226" s="1091"/>
      <c r="N226" s="1091"/>
      <c r="O226" s="1091"/>
      <c r="P226" s="1091"/>
      <c r="Q226" s="1091"/>
      <c r="R226" s="1091"/>
      <c r="S226" s="1091"/>
      <c r="T226" s="1091"/>
      <c r="U226" s="1091"/>
      <c r="V226" s="1091"/>
      <c r="W226" s="1091"/>
      <c r="X226" s="1091"/>
      <c r="Y226" s="1123"/>
    </row>
    <row r="227" spans="1:25" ht="18" customHeight="1">
      <c r="A227" s="1124"/>
      <c r="B227" s="1048" t="s">
        <v>100</v>
      </c>
      <c r="C227" s="1048"/>
      <c r="D227" s="1112" t="s">
        <v>485</v>
      </c>
      <c r="E227" s="1048" t="str">
        <f>'statement of marks'!$F$3</f>
        <v>2024-25</v>
      </c>
      <c r="F227" s="1048"/>
      <c r="G227" s="1126" t="str">
        <f>IF(U246="","MAIN EXAMINATION",IF(E245="Suppl.","SUPPLEMENTARY EXAMINATION",IF(E245="Re-exam.","RE-EXAMINATION",)))</f>
        <v>MAIN EXAMINATION</v>
      </c>
      <c r="H227" s="1127"/>
      <c r="I227" s="1127"/>
      <c r="J227" s="1127"/>
      <c r="K227" s="1127"/>
      <c r="L227" s="1127"/>
      <c r="M227" s="1127"/>
      <c r="N227" s="1127"/>
      <c r="O227" s="1127"/>
      <c r="P227" s="1127"/>
      <c r="Q227" s="1127"/>
      <c r="R227" s="1127"/>
      <c r="S227" s="1128"/>
      <c r="T227" s="1129" t="s">
        <v>305</v>
      </c>
      <c r="U227" s="1130"/>
      <c r="V227" s="1131"/>
      <c r="W227" s="1048" t="str">
        <f>'statement of marks'!$A$3</f>
        <v>11 'A'</v>
      </c>
      <c r="X227" s="1048"/>
      <c r="Y227" s="1135"/>
    </row>
    <row r="228" spans="1:25" ht="18" customHeight="1">
      <c r="A228" s="1124"/>
      <c r="B228" s="895" t="s">
        <v>36</v>
      </c>
      <c r="C228" s="895"/>
      <c r="D228" s="1112"/>
      <c r="E228" s="1132" t="str">
        <f>IF('statement of marks'!G17="","",'statement of marks'!G17)</f>
        <v>A 009</v>
      </c>
      <c r="F228" s="1133"/>
      <c r="G228" s="1133"/>
      <c r="H228" s="1133"/>
      <c r="I228" s="1133"/>
      <c r="J228" s="1133"/>
      <c r="K228" s="1133"/>
      <c r="L228" s="1133"/>
      <c r="M228" s="1133"/>
      <c r="N228" s="1133"/>
      <c r="O228" s="1133"/>
      <c r="P228" s="1133"/>
      <c r="Q228" s="1133"/>
      <c r="R228" s="1133"/>
      <c r="S228" s="1134"/>
      <c r="T228" s="1129" t="s">
        <v>304</v>
      </c>
      <c r="U228" s="1130"/>
      <c r="V228" s="1131"/>
      <c r="W228" s="1048">
        <f>IF('statement of marks'!E17="","",'statement of marks'!E17)</f>
        <v>11109</v>
      </c>
      <c r="X228" s="1048"/>
      <c r="Y228" s="1135"/>
    </row>
    <row r="229" spans="1:25" ht="18" customHeight="1">
      <c r="A229" s="1124"/>
      <c r="B229" s="895" t="s">
        <v>37</v>
      </c>
      <c r="C229" s="895"/>
      <c r="D229" s="1112"/>
      <c r="E229" s="1132" t="str">
        <f>IF('statement of marks'!H17="","",'statement of marks'!H17)</f>
        <v>B 009</v>
      </c>
      <c r="F229" s="1133"/>
      <c r="G229" s="1133"/>
      <c r="H229" s="1133"/>
      <c r="I229" s="1133"/>
      <c r="J229" s="1133"/>
      <c r="K229" s="1133"/>
      <c r="L229" s="1133"/>
      <c r="M229" s="1133"/>
      <c r="N229" s="1133"/>
      <c r="O229" s="1133"/>
      <c r="P229" s="1133"/>
      <c r="Q229" s="1133"/>
      <c r="R229" s="1133"/>
      <c r="S229" s="1134"/>
      <c r="T229" s="1129" t="s">
        <v>35</v>
      </c>
      <c r="U229" s="1130"/>
      <c r="V229" s="1131"/>
      <c r="W229" s="1048" t="str">
        <f>IF('statement of marks'!D17="","",'statement of marks'!D17)</f>
        <v/>
      </c>
      <c r="X229" s="1048"/>
      <c r="Y229" s="1135"/>
    </row>
    <row r="230" spans="1:25" ht="18" customHeight="1">
      <c r="A230" s="1124"/>
      <c r="B230" s="895" t="s">
        <v>38</v>
      </c>
      <c r="C230" s="895"/>
      <c r="D230" s="1112"/>
      <c r="E230" s="1132" t="str">
        <f>IF('statement of marks'!I17="","",'statement of marks'!I17)</f>
        <v>C 009</v>
      </c>
      <c r="F230" s="1133"/>
      <c r="G230" s="1133"/>
      <c r="H230" s="1133"/>
      <c r="I230" s="1133"/>
      <c r="J230" s="1133"/>
      <c r="K230" s="1133"/>
      <c r="L230" s="1133"/>
      <c r="M230" s="1133"/>
      <c r="N230" s="1133"/>
      <c r="O230" s="1133"/>
      <c r="P230" s="1133"/>
      <c r="Q230" s="1133"/>
      <c r="R230" s="1133"/>
      <c r="S230" s="1134"/>
      <c r="T230" s="1129" t="s">
        <v>280</v>
      </c>
      <c r="U230" s="1130"/>
      <c r="V230" s="1131"/>
      <c r="W230" s="1136" t="str">
        <f>IF('statement of marks'!F17="","",'statement of marks'!F17)</f>
        <v/>
      </c>
      <c r="X230" s="1136"/>
      <c r="Y230" s="1137"/>
    </row>
    <row r="231" spans="1:25" ht="18" customHeight="1">
      <c r="A231" s="1124"/>
      <c r="B231" s="1138" t="s">
        <v>218</v>
      </c>
      <c r="C231" s="1109" t="s">
        <v>293</v>
      </c>
      <c r="D231" s="1109" t="s">
        <v>457</v>
      </c>
      <c r="E231" s="1103" t="s">
        <v>109</v>
      </c>
      <c r="F231" s="1103" t="s">
        <v>110</v>
      </c>
      <c r="G231" s="1103" t="s">
        <v>111</v>
      </c>
      <c r="H231" s="1103" t="s">
        <v>797</v>
      </c>
      <c r="I231" s="1139" t="str">
        <f>IF('statement of marks'!N$4="","",'statement of marks'!N$4)</f>
        <v>VRIKSHAROPAN</v>
      </c>
      <c r="J231" s="1140" t="s">
        <v>276</v>
      </c>
      <c r="K231" s="1140" t="s">
        <v>277</v>
      </c>
      <c r="L231" s="1103" t="s">
        <v>284</v>
      </c>
      <c r="M231" s="1103" t="s">
        <v>294</v>
      </c>
      <c r="N231" s="1102" t="s">
        <v>458</v>
      </c>
      <c r="O231" s="1141" t="s">
        <v>287</v>
      </c>
      <c r="P231" s="1141" t="s">
        <v>288</v>
      </c>
      <c r="Q231" s="1101" t="s">
        <v>289</v>
      </c>
      <c r="R231" s="1101" t="s">
        <v>285</v>
      </c>
      <c r="S231" s="1101" t="s">
        <v>286</v>
      </c>
      <c r="T231" s="1102" t="s">
        <v>306</v>
      </c>
      <c r="U231" s="1103" t="s">
        <v>311</v>
      </c>
      <c r="V231" s="1104" t="s">
        <v>310</v>
      </c>
      <c r="W231" s="1104" t="s">
        <v>799</v>
      </c>
      <c r="X231" s="1103" t="s">
        <v>283</v>
      </c>
      <c r="Y231" s="1105" t="s">
        <v>290</v>
      </c>
    </row>
    <row r="232" spans="1:25" ht="18" customHeight="1">
      <c r="A232" s="1124"/>
      <c r="B232" s="1138"/>
      <c r="C232" s="1109"/>
      <c r="D232" s="1109"/>
      <c r="E232" s="1103"/>
      <c r="F232" s="1103"/>
      <c r="G232" s="1103"/>
      <c r="H232" s="1103"/>
      <c r="I232" s="1139"/>
      <c r="J232" s="1140"/>
      <c r="K232" s="1140"/>
      <c r="L232" s="1103"/>
      <c r="M232" s="1103"/>
      <c r="N232" s="1102"/>
      <c r="O232" s="1141"/>
      <c r="P232" s="1141"/>
      <c r="Q232" s="1101"/>
      <c r="R232" s="1101"/>
      <c r="S232" s="1101"/>
      <c r="T232" s="1102"/>
      <c r="U232" s="1103"/>
      <c r="V232" s="1104"/>
      <c r="W232" s="1104"/>
      <c r="X232" s="1103"/>
      <c r="Y232" s="1105"/>
    </row>
    <row r="233" spans="1:25" ht="18" customHeight="1">
      <c r="A233" s="1124"/>
      <c r="B233" s="1144" t="s">
        <v>113</v>
      </c>
      <c r="C233" s="1144"/>
      <c r="D233" s="535"/>
      <c r="E233" s="534">
        <f>IF('statement of marks'!J$6="","",'statement of marks'!J$6)</f>
        <v>10</v>
      </c>
      <c r="F233" s="534">
        <f>IF('statement of marks'!K$6="","",'statement of marks'!K$6)</f>
        <v>10</v>
      </c>
      <c r="G233" s="534">
        <f>IF('statement of marks'!L$6="","",'statement of marks'!L$6)</f>
        <v>8</v>
      </c>
      <c r="H233" s="534">
        <f>IF('statement of marks'!M$6="","",'statement of marks'!M$6)</f>
        <v>28</v>
      </c>
      <c r="I233" s="536">
        <f>IF('statement of marks'!N$6="","",'statement of marks'!N$6)</f>
        <v>2</v>
      </c>
      <c r="J233" s="298" t="s">
        <v>89</v>
      </c>
      <c r="K233" s="1106"/>
      <c r="L233" s="534">
        <f>IF('statement of marks'!O$6="","",'statement of marks'!O$6)</f>
        <v>70</v>
      </c>
      <c r="M233" s="298" t="s">
        <v>87</v>
      </c>
      <c r="N233" s="534">
        <f>IF('statement of marks'!P$6="","",'statement of marks'!P$6)</f>
        <v>100</v>
      </c>
      <c r="O233" s="298" t="s">
        <v>298</v>
      </c>
      <c r="P233" s="945"/>
      <c r="Q233" s="534">
        <f>IF('statement of marks'!Q$6="","",'statement of marks'!Q$6)</f>
        <v>100</v>
      </c>
      <c r="R233" s="298" t="s">
        <v>299</v>
      </c>
      <c r="S233" s="298" t="s">
        <v>454</v>
      </c>
      <c r="T233" s="538">
        <f>IF('statement of marks'!R$6="","",'statement of marks'!R$6)</f>
        <v>200</v>
      </c>
      <c r="U233" s="539"/>
      <c r="V233" s="539"/>
      <c r="W233" s="539"/>
      <c r="X233" s="539"/>
      <c r="Y233" s="540" t="str">
        <f>IF(OR(X240=0,X240&lt;V240),"",T233)</f>
        <v/>
      </c>
    </row>
    <row r="234" spans="1:25" ht="18" customHeight="1">
      <c r="A234" s="1124"/>
      <c r="B234" s="895" t="str">
        <f>'statement of marks'!$J$3</f>
        <v>HINDI COMPULSORY</v>
      </c>
      <c r="C234" s="895"/>
      <c r="D234" s="535"/>
      <c r="E234" s="541">
        <f>IF('statement of marks'!J17="","",'statement of marks'!J17)</f>
        <v>10</v>
      </c>
      <c r="F234" s="541">
        <f>IF('statement of marks'!K17="","",'statement of marks'!K17)</f>
        <v>10</v>
      </c>
      <c r="G234" s="541">
        <f>IF('statement of marks'!L17="","",'statement of marks'!L17)</f>
        <v>8</v>
      </c>
      <c r="H234" s="541">
        <f>IF('statement of marks'!M17="","",'statement of marks'!M17)</f>
        <v>28</v>
      </c>
      <c r="I234" s="541">
        <f>IF('statement of marks'!N17="","",'statement of marks'!N17)</f>
        <v>2</v>
      </c>
      <c r="J234" s="537">
        <f>IF('statement of marks'!O17="","",'statement of marks'!O17)</f>
        <v>70</v>
      </c>
      <c r="K234" s="1106"/>
      <c r="L234" s="536">
        <f>IF('statement of marks'!O17="","",'statement of marks'!O17)</f>
        <v>70</v>
      </c>
      <c r="M234" s="536">
        <f>IF('statement of marks'!P17="","",'statement of marks'!P17)</f>
        <v>100</v>
      </c>
      <c r="N234" s="538">
        <f>IF('statement of marks'!P17="","",'statement of marks'!P17)</f>
        <v>100</v>
      </c>
      <c r="O234" s="537">
        <f>IF('statement of marks'!Q17="","",'statement of marks'!Q17)</f>
        <v>100</v>
      </c>
      <c r="P234" s="945"/>
      <c r="Q234" s="536">
        <f>IF('statement of marks'!Q17="","",'statement of marks'!Q17)</f>
        <v>100</v>
      </c>
      <c r="R234" s="536">
        <f>IF('statement of marks'!R17="","",'statement of marks'!R17)</f>
        <v>200</v>
      </c>
      <c r="S234" s="1107" t="str">
        <f>IF(AND(K235="",P235=""),"",SUM(K235,P235))</f>
        <v/>
      </c>
      <c r="T234" s="538">
        <f>IF('statement of marks'!R17="","",'statement of marks'!R17)</f>
        <v>200</v>
      </c>
      <c r="U234" s="541" t="str">
        <f>CONCATENATE('statement of marks'!GV17,'statement of marks'!GW17,'statement of marks'!GX17)</f>
        <v>D</v>
      </c>
      <c r="V234" s="542" t="str">
        <f>IF(OR(U234="S",U234="RE"),'result subject-wise'!T$6,"")</f>
        <v/>
      </c>
      <c r="W234" s="542" t="str">
        <f>IF('result subject-wise'!U17="","",'result subject-wise'!U17)</f>
        <v/>
      </c>
      <c r="X234" s="542" t="str">
        <f>IF('result subject-wise'!V17="","",'result subject-wise'!V17)</f>
        <v/>
      </c>
      <c r="Y234" s="540" t="str">
        <f>IF(OR(X240=0,X240&lt;V240),"",IF(U234="RE",SUM(T234,W234),IF(U234="S",W234,T234)))</f>
        <v/>
      </c>
    </row>
    <row r="235" spans="1:25" ht="18" customHeight="1">
      <c r="A235" s="1124"/>
      <c r="B235" s="895" t="str">
        <f>'statement of marks'!$X$3</f>
        <v>ENGLISH COMPULSORY</v>
      </c>
      <c r="C235" s="895"/>
      <c r="D235" s="535" t="s">
        <v>455</v>
      </c>
      <c r="E235" s="541">
        <f>IF('statement of marks'!X17="","",'statement of marks'!X17)</f>
        <v>10</v>
      </c>
      <c r="F235" s="541">
        <f>IF('statement of marks'!Y17="","",'statement of marks'!Y17)</f>
        <v>10</v>
      </c>
      <c r="G235" s="541">
        <f>IF('statement of marks'!Z17="","",'statement of marks'!Z17)</f>
        <v>8</v>
      </c>
      <c r="H235" s="541">
        <f>IF('statement of marks'!AA17="","",'statement of marks'!AA17)</f>
        <v>28</v>
      </c>
      <c r="I235" s="541">
        <f>IF('statement of marks'!AB17="","",'statement of marks'!AB17)</f>
        <v>2</v>
      </c>
      <c r="J235" s="537">
        <f>IF('statement of marks'!AC17="","",'statement of marks'!AC17)</f>
        <v>70</v>
      </c>
      <c r="K235" s="1106"/>
      <c r="L235" s="536">
        <f>IF('statement of marks'!AC17="","",'statement of marks'!AC17)</f>
        <v>70</v>
      </c>
      <c r="M235" s="536">
        <f>IF('statement of marks'!AD17="","",'statement of marks'!AD17)</f>
        <v>100</v>
      </c>
      <c r="N235" s="538">
        <f>IF('statement of marks'!AD17="","",'statement of marks'!AD17)</f>
        <v>100</v>
      </c>
      <c r="O235" s="537">
        <f>IF('statement of marks'!AE17="","",'statement of marks'!AE17)</f>
        <v>100</v>
      </c>
      <c r="P235" s="945"/>
      <c r="Q235" s="536">
        <f>IF('statement of marks'!AE17="","",'statement of marks'!AE17)</f>
        <v>100</v>
      </c>
      <c r="R235" s="536">
        <f>IF('statement of marks'!AF17="","",'statement of marks'!AF17)</f>
        <v>200</v>
      </c>
      <c r="S235" s="1107"/>
      <c r="T235" s="538">
        <f>IF('statement of marks'!AF17="","",'statement of marks'!AF17)</f>
        <v>200</v>
      </c>
      <c r="U235" s="541" t="str">
        <f>CONCATENATE('statement of marks'!GY17,'statement of marks'!GZ17,'statement of marks'!HA17)</f>
        <v>D</v>
      </c>
      <c r="V235" s="542" t="str">
        <f>IF(OR(U235="S",U235="RE"),'result subject-wise'!W$6,"")</f>
        <v/>
      </c>
      <c r="W235" s="542" t="str">
        <f>IF('result subject-wise'!X17="","",'result subject-wise'!X17)</f>
        <v/>
      </c>
      <c r="X235" s="542" t="str">
        <f>IF('result subject-wise'!Y17="","",'result subject-wise'!Y17)</f>
        <v/>
      </c>
      <c r="Y235" s="540" t="str">
        <f>IF(OR(X240=0,X240&lt;V240),"",IF(U235="RE",SUM(T235,W235),IF(U235="S",W235,T235)))</f>
        <v/>
      </c>
    </row>
    <row r="236" spans="1:25" ht="18" customHeight="1">
      <c r="A236" s="1124"/>
      <c r="B236" s="1143" t="str">
        <f>'statement of marks'!AM17</f>
        <v>PHYSICS</v>
      </c>
      <c r="C236" s="1143"/>
      <c r="D236" s="535">
        <f>IF('statement of marks'!BH17="","",'statement of marks'!BH17)</f>
        <v>20</v>
      </c>
      <c r="E236" s="541">
        <f>IF('statement of marks'!AN17="","",'statement of marks'!AN17)</f>
        <v>10</v>
      </c>
      <c r="F236" s="541">
        <f>IF('statement of marks'!AO17="","",'statement of marks'!AO17)</f>
        <v>10</v>
      </c>
      <c r="G236" s="541">
        <f>IF('statement of marks'!AP17="","",'statement of marks'!AP17)</f>
        <v>9</v>
      </c>
      <c r="H236" s="541">
        <f>IF('statement of marks'!AQ17="","",'statement of marks'!AQ17)</f>
        <v>29</v>
      </c>
      <c r="I236" s="541">
        <f>IF('statement of marks'!AR17="","",'statement of marks'!AR17)</f>
        <v>1</v>
      </c>
      <c r="J236" s="537">
        <f>IF('statement of marks'!AS17="","",'statement of marks'!AS17)</f>
        <v>30</v>
      </c>
      <c r="K236" s="537">
        <f>IF('statement of marks'!AT17="","",'statement of marks'!AT17)</f>
        <v>20</v>
      </c>
      <c r="L236" s="536">
        <f>IF('statement of marks'!AU17="","",'statement of marks'!AU17)</f>
        <v>50</v>
      </c>
      <c r="M236" s="536">
        <f>IF('statement of marks'!AV17="","",'statement of marks'!AV17)</f>
        <v>60</v>
      </c>
      <c r="N236" s="538">
        <f>IF('statement of marks'!AW17="","",'statement of marks'!AW17)</f>
        <v>80</v>
      </c>
      <c r="O236" s="537">
        <f>IF('statement of marks'!AX17="","",'statement of marks'!AX17)</f>
        <v>70</v>
      </c>
      <c r="P236" s="537">
        <f>IF('statement of marks'!AY17="","",'statement of marks'!AY17)</f>
        <v>30</v>
      </c>
      <c r="Q236" s="536">
        <f>IF('statement of marks'!AZ17="","",'statement of marks'!AZ17)</f>
        <v>100</v>
      </c>
      <c r="R236" s="536">
        <f>IF('statement of marks'!BA17="","",'statement of marks'!BA17)</f>
        <v>130</v>
      </c>
      <c r="S236" s="538">
        <f>IF('statement of marks'!BB17="","",'statement of marks'!BB17)</f>
        <v>50</v>
      </c>
      <c r="T236" s="538">
        <f>IF('statement of marks'!BC17="","",'statement of marks'!BC17)</f>
        <v>180</v>
      </c>
      <c r="U236" s="541" t="str">
        <f>CONCATENATE('statement of marks'!HB17,'statement of marks'!HK17,'statement of marks'!HL17)</f>
        <v>D</v>
      </c>
      <c r="V236" s="542" t="str">
        <f>IF('result subject-wise'!Z17="","",'result subject-wise'!Z17)</f>
        <v/>
      </c>
      <c r="W236" s="542" t="str">
        <f>IF('result subject-wise'!AB17="","",'result subject-wise'!AB17)</f>
        <v/>
      </c>
      <c r="X236" s="542" t="str">
        <f>IF('result subject-wise'!AC17="","",'result subject-wise'!AC17)</f>
        <v/>
      </c>
      <c r="Y236" s="540" t="str">
        <f>IF(OR(X240=0,X240&lt;V240),"",IF(OR(U236="RE",U236="REP"),SUM(T236,W236),IF(U236="S",W236,T236)))</f>
        <v/>
      </c>
    </row>
    <row r="237" spans="1:25" ht="18" customHeight="1">
      <c r="A237" s="1124"/>
      <c r="B237" s="1143" t="str">
        <f>'statement of marks'!BQ17</f>
        <v>CHEMISTRY</v>
      </c>
      <c r="C237" s="1143"/>
      <c r="D237" s="535">
        <f>IF('statement of marks'!CL17="","",'statement of marks'!CL17)</f>
        <v>20</v>
      </c>
      <c r="E237" s="541">
        <f>IF('statement of marks'!BR17="","",'statement of marks'!BR17)</f>
        <v>10</v>
      </c>
      <c r="F237" s="541">
        <f>IF('statement of marks'!BS17="","",'statement of marks'!BS17)</f>
        <v>10</v>
      </c>
      <c r="G237" s="541">
        <f>IF('statement of marks'!BT17="","",'statement of marks'!BT17)</f>
        <v>9</v>
      </c>
      <c r="H237" s="541">
        <f>IF('statement of marks'!BU17="","",'statement of marks'!BU17)</f>
        <v>29</v>
      </c>
      <c r="I237" s="541">
        <f>IF('statement of marks'!BV17="","",'statement of marks'!BV17)</f>
        <v>1</v>
      </c>
      <c r="J237" s="537">
        <f>IF('statement of marks'!BW17="","",'statement of marks'!BW17)</f>
        <v>50</v>
      </c>
      <c r="K237" s="537">
        <f>IF('statement of marks'!BX17="","",'statement of marks'!BX17)</f>
        <v>20</v>
      </c>
      <c r="L237" s="536">
        <f>IF('statement of marks'!BY17="","",'statement of marks'!BY17)</f>
        <v>70</v>
      </c>
      <c r="M237" s="536">
        <f>IF('statement of marks'!BZ17="","",'statement of marks'!BZ17)</f>
        <v>80</v>
      </c>
      <c r="N237" s="538">
        <f>IF('statement of marks'!CA17="","",'statement of marks'!CA17)</f>
        <v>100</v>
      </c>
      <c r="O237" s="537">
        <f>IF('statement of marks'!CB17="","",'statement of marks'!CB17)</f>
        <v>70</v>
      </c>
      <c r="P237" s="537">
        <f>IF('statement of marks'!CC17="","",'statement of marks'!CC17)</f>
        <v>30</v>
      </c>
      <c r="Q237" s="536">
        <f>IF('statement of marks'!CD17="","",'statement of marks'!CD17)</f>
        <v>100</v>
      </c>
      <c r="R237" s="536">
        <f>IF('statement of marks'!CE17="","",'statement of marks'!CE17)</f>
        <v>150</v>
      </c>
      <c r="S237" s="538">
        <f>IF('statement of marks'!CF17="","",'statement of marks'!CF17)</f>
        <v>50</v>
      </c>
      <c r="T237" s="538">
        <f>IF('statement of marks'!CG17="","",'statement of marks'!CG17)</f>
        <v>200</v>
      </c>
      <c r="U237" s="541" t="str">
        <f>CONCATENATE('statement of marks'!HM17,'statement of marks'!HV17,'statement of marks'!HW17)</f>
        <v>D</v>
      </c>
      <c r="V237" s="542" t="str">
        <f>IF('result subject-wise'!AD17="","",'result subject-wise'!AD17)</f>
        <v/>
      </c>
      <c r="W237" s="542" t="str">
        <f>IF('result subject-wise'!AF17="","",'result subject-wise'!AF17)</f>
        <v/>
      </c>
      <c r="X237" s="542" t="str">
        <f>IF('result subject-wise'!AG17="","",'result subject-wise'!AG17)</f>
        <v/>
      </c>
      <c r="Y237" s="540" t="str">
        <f>IF(OR(X240=0,X240&lt;V240),"",IF(OR(U237="RE",U237="REP"),SUM(T237,W237),IF(U237="S",W237,T237)))</f>
        <v/>
      </c>
    </row>
    <row r="238" spans="1:25" ht="18" customHeight="1">
      <c r="A238" s="1124"/>
      <c r="B238" s="1143" t="str">
        <f>'statement of marks'!CU17</f>
        <v>MATHEMATICS</v>
      </c>
      <c r="C238" s="1143"/>
      <c r="D238" s="535" t="str">
        <f>IF('statement of marks'!DP17="","",'statement of marks'!DP17)</f>
        <v/>
      </c>
      <c r="E238" s="541">
        <f>IF('statement of marks'!CV17="","",'statement of marks'!CV17)</f>
        <v>10</v>
      </c>
      <c r="F238" s="541">
        <f>IF('statement of marks'!CW17="","",'statement of marks'!CW17)</f>
        <v>10</v>
      </c>
      <c r="G238" s="541">
        <f>IF('statement of marks'!CX17="","",'statement of marks'!CX17)</f>
        <v>9</v>
      </c>
      <c r="H238" s="541">
        <f>IF('statement of marks'!CY17="","",'statement of marks'!CY17)</f>
        <v>29</v>
      </c>
      <c r="I238" s="541">
        <f>IF('statement of marks'!CZ17="","",'statement of marks'!CZ17)</f>
        <v>1</v>
      </c>
      <c r="J238" s="537">
        <f>IF('statement of marks'!DA17="","",'statement of marks'!DA17)</f>
        <v>70</v>
      </c>
      <c r="K238" s="537" t="str">
        <f>IF('statement of marks'!DB17="","",'statement of marks'!DB17)</f>
        <v/>
      </c>
      <c r="L238" s="536">
        <f>IF('statement of marks'!DC17="","",'statement of marks'!DC17)</f>
        <v>70</v>
      </c>
      <c r="M238" s="536">
        <f>IF('statement of marks'!DD17="","",'statement of marks'!DD17)</f>
        <v>100</v>
      </c>
      <c r="N238" s="538">
        <f>IF('statement of marks'!DE17="","",'statement of marks'!DE17)</f>
        <v>100</v>
      </c>
      <c r="O238" s="537">
        <f>IF('statement of marks'!DF17="","",'statement of marks'!DF17)</f>
        <v>18</v>
      </c>
      <c r="P238" s="537" t="str">
        <f>IF('statement of marks'!DG17="","",'statement of marks'!DG17)</f>
        <v/>
      </c>
      <c r="Q238" s="536">
        <f>IF('statement of marks'!DH17="","",'statement of marks'!DH17)</f>
        <v>18</v>
      </c>
      <c r="R238" s="536">
        <f>IF('statement of marks'!DI17="","",'statement of marks'!DI17)</f>
        <v>118</v>
      </c>
      <c r="S238" s="538" t="str">
        <f>IF('statement of marks'!DJ17="","",'statement of marks'!DJ17)</f>
        <v/>
      </c>
      <c r="T238" s="538">
        <f>IF('statement of marks'!DK17="","",'statement of marks'!DK17)</f>
        <v>118</v>
      </c>
      <c r="U238" s="541" t="str">
        <f>CONCATENATE('statement of marks'!HX17,'statement of marks'!IG17,'statement of marks'!IH17)</f>
        <v>S</v>
      </c>
      <c r="V238" s="542">
        <f>IF('result subject-wise'!AH17="","",'result subject-wise'!AH17)</f>
        <v>100</v>
      </c>
      <c r="W238" s="542" t="str">
        <f>IF('result subject-wise'!AJ17="","",'result subject-wise'!AJ17)</f>
        <v/>
      </c>
      <c r="X238" s="542" t="str">
        <f>IF('result subject-wise'!AK17="","",'result subject-wise'!AK17)</f>
        <v/>
      </c>
      <c r="Y238" s="540" t="str">
        <f>IF(OR(X240=0,X240&lt;V240),"",IF(OR(U238="RE",U238="REP"),SUM(T238,W238),IF(U238="S",W238,T238)))</f>
        <v/>
      </c>
    </row>
    <row r="239" spans="1:25" ht="18" customHeight="1">
      <c r="A239" s="1124"/>
      <c r="B239" s="1108" t="s">
        <v>291</v>
      </c>
      <c r="C239" s="1108"/>
      <c r="D239" s="543">
        <f>IF(AND(D236="",D237="",D238=""),"",SUM(D236:D238))</f>
        <v>40</v>
      </c>
      <c r="E239" s="544">
        <f>IF(AND(E234="",E235="",E236="",E237="",E238=""),"",SUM(E234:E238))</f>
        <v>50</v>
      </c>
      <c r="F239" s="544">
        <f t="shared" ref="F239:H239" si="60">IF(AND(F234="",F235="",F236="",F237="",F238=""),"",SUM(F234:F238))</f>
        <v>50</v>
      </c>
      <c r="G239" s="544">
        <f t="shared" si="60"/>
        <v>43</v>
      </c>
      <c r="H239" s="544">
        <f t="shared" si="60"/>
        <v>143</v>
      </c>
      <c r="I239" s="544">
        <f>IF(AND(I234="",I235="",I236="",I237="",I238=""),"",SUM(I234:I238))</f>
        <v>7</v>
      </c>
      <c r="J239" s="544">
        <f t="shared" ref="J239:R239" si="61">IF(AND(J234="",J235="",J236="",J237="",J238=""),"",SUM(J234:J238))</f>
        <v>290</v>
      </c>
      <c r="K239" s="544">
        <f t="shared" si="61"/>
        <v>40</v>
      </c>
      <c r="L239" s="544">
        <f t="shared" si="61"/>
        <v>330</v>
      </c>
      <c r="M239" s="544">
        <f t="shared" si="61"/>
        <v>440</v>
      </c>
      <c r="N239" s="544">
        <f t="shared" si="61"/>
        <v>480</v>
      </c>
      <c r="O239" s="544">
        <f t="shared" si="61"/>
        <v>358</v>
      </c>
      <c r="P239" s="544">
        <f t="shared" si="61"/>
        <v>60</v>
      </c>
      <c r="Q239" s="544">
        <f t="shared" si="61"/>
        <v>418</v>
      </c>
      <c r="R239" s="544">
        <f t="shared" si="61"/>
        <v>798</v>
      </c>
      <c r="S239" s="544">
        <f>IF(AND(S234="",S235="",S236="",S237="",S238=""),"",SUM(S234:S238))</f>
        <v>100</v>
      </c>
      <c r="T239" s="544">
        <f t="shared" ref="T239" si="62">IF(AND(T234="",T235="",T236="",T237="",T238=""),"",SUM(T234:T238))</f>
        <v>898</v>
      </c>
      <c r="U239" s="544"/>
      <c r="V239" s="544">
        <f t="shared" ref="V239:W239" si="63">IF(AND(V234="",V235="",V236="",V237="",V238=""),"",SUM(V234:V238))</f>
        <v>100</v>
      </c>
      <c r="W239" s="544" t="str">
        <f t="shared" si="63"/>
        <v/>
      </c>
      <c r="X239" s="545"/>
      <c r="Y239" s="546" t="str">
        <f t="shared" ref="Y239" si="64">IF(AND(Y234="",Y235="",Y236="",Y237="",Y238=""),"",SUM(Y234:Y238))</f>
        <v/>
      </c>
    </row>
    <row r="240" spans="1:25" ht="18" customHeight="1">
      <c r="A240" s="1124"/>
      <c r="B240" s="1142" t="s">
        <v>292</v>
      </c>
      <c r="C240" s="1142"/>
      <c r="D240" s="547" t="s">
        <v>456</v>
      </c>
      <c r="E240" s="548">
        <f>IF(E239="","",(5*E233)-(COUNTIF(E234:E238,"NA")*E233+COUNTIF(E234:E238,"ML")*E233))</f>
        <v>50</v>
      </c>
      <c r="F240" s="548">
        <f>IF(F239="","",(5*F233)-(COUNTIF(F234:F238,"NA")*F233+COUNTIF(F234:F238,"ML")*F233))</f>
        <v>50</v>
      </c>
      <c r="G240" s="548">
        <f>IF(G239="","",(43)-(COUNTIF(G234:G238,"NA")*G233+COUNTIF(G234:G238,"ML")*G233))</f>
        <v>43</v>
      </c>
      <c r="H240" s="548">
        <f>IF(H239="","",(143)-(COUNTIF(H234:H238,"NA")*H233+COUNTIF(H234:H238,"ML")*H233))</f>
        <v>143</v>
      </c>
      <c r="I240" s="549">
        <f>IF(I239="","",7)</f>
        <v>7</v>
      </c>
      <c r="J240" s="538">
        <f>L240-K240</f>
        <v>310</v>
      </c>
      <c r="K240" s="538">
        <f>IF(D239="","",(D239-(IF(K236="ml",D236)+IF(K237="ml",D237)+IF(K238="ml",D238))))</f>
        <v>40</v>
      </c>
      <c r="L240" s="538">
        <f>IF(OR(L239=0,L239=""),L239,(5*L233)-D251)</f>
        <v>350</v>
      </c>
      <c r="M240" s="538">
        <f>IF(M239="","",SUM(H240:J240))</f>
        <v>460</v>
      </c>
      <c r="N240" s="538">
        <f>IF(N239="","",SUM(D239,M240))</f>
        <v>500</v>
      </c>
      <c r="O240" s="538">
        <f>Q240-D245</f>
        <v>440</v>
      </c>
      <c r="P240" s="538">
        <f>IF(D245="","",D245)</f>
        <v>60</v>
      </c>
      <c r="Q240" s="538">
        <f>IF(Q239="","",5*Q233)</f>
        <v>500</v>
      </c>
      <c r="R240" s="538">
        <f>IF(O240="","",SUM(M240,O240))</f>
        <v>900</v>
      </c>
      <c r="S240" s="538">
        <f>IF(D250="","",D250)</f>
        <v>100</v>
      </c>
      <c r="T240" s="538">
        <f>IF(T239="","",SUM(R240,S240))</f>
        <v>1000</v>
      </c>
      <c r="U240" s="550"/>
      <c r="V240" s="551">
        <f>COUNTIF(U234:U244,"S")</f>
        <v>1</v>
      </c>
      <c r="W240" s="551">
        <f>COUNTIF(U234:U244,"RE")+COUNTIF(U234:U244,"REP")</f>
        <v>0</v>
      </c>
      <c r="X240" s="551">
        <f>COUNTIF(X234:X239,"P")+COUNTIF(X243:X244,"P")</f>
        <v>0</v>
      </c>
      <c r="Y240" s="552" t="str">
        <f>IF(OR(X240=0,X240&lt;(V240+W240)),"",(T240-(V240*Y233)+V239))</f>
        <v/>
      </c>
    </row>
    <row r="241" spans="1:25" ht="18" customHeight="1">
      <c r="A241" s="1124"/>
      <c r="B241" s="895" t="s">
        <v>151</v>
      </c>
      <c r="C241" s="895"/>
      <c r="D241" s="553">
        <f>IF('statement of marks'!BG17="","",'statement of marks'!BG17)</f>
        <v>30</v>
      </c>
      <c r="E241" s="568">
        <f t="shared" ref="E241:H241" si="65">IF(E240="","",E239/E240*100)</f>
        <v>100</v>
      </c>
      <c r="F241" s="568">
        <f t="shared" si="65"/>
        <v>100</v>
      </c>
      <c r="G241" s="568">
        <f t="shared" si="65"/>
        <v>100</v>
      </c>
      <c r="H241" s="568">
        <f t="shared" si="65"/>
        <v>100</v>
      </c>
      <c r="I241" s="568">
        <f>IF(I240="","",I239/I240*100)</f>
        <v>100</v>
      </c>
      <c r="J241" s="568">
        <f t="shared" ref="J241:R241" si="66">IF(J240="","",J239/J240*100)</f>
        <v>93.548387096774192</v>
      </c>
      <c r="K241" s="568">
        <f t="shared" si="66"/>
        <v>100</v>
      </c>
      <c r="L241" s="568">
        <f t="shared" si="66"/>
        <v>94.285714285714278</v>
      </c>
      <c r="M241" s="568">
        <f t="shared" si="66"/>
        <v>95.652173913043484</v>
      </c>
      <c r="N241" s="569">
        <f t="shared" si="66"/>
        <v>96</v>
      </c>
      <c r="O241" s="568">
        <f t="shared" si="66"/>
        <v>81.36363636363636</v>
      </c>
      <c r="P241" s="568">
        <f t="shared" si="66"/>
        <v>100</v>
      </c>
      <c r="Q241" s="568">
        <f t="shared" si="66"/>
        <v>83.6</v>
      </c>
      <c r="R241" s="568">
        <f t="shared" si="66"/>
        <v>88.666666666666671</v>
      </c>
      <c r="S241" s="569">
        <f>IF(S240="","",S239/S240*100)</f>
        <v>100</v>
      </c>
      <c r="T241" s="569">
        <f t="shared" ref="T241" si="67">IF(T240="","",T239/T240*100)</f>
        <v>89.8</v>
      </c>
      <c r="U241" s="539"/>
      <c r="V241" s="539"/>
      <c r="W241" s="539"/>
      <c r="X241" s="539"/>
      <c r="Y241" s="554" t="str">
        <f>IF(Y240="","",Y239/Y240*100)</f>
        <v/>
      </c>
    </row>
    <row r="242" spans="1:25" ht="18" customHeight="1">
      <c r="A242" s="1124"/>
      <c r="B242" s="895" t="str">
        <f>'statement of marks'!DZ17</f>
        <v>BIOLOGY</v>
      </c>
      <c r="C242" s="895"/>
      <c r="D242" s="548"/>
      <c r="E242" s="541">
        <f>IF('statement of marks'!EA17="","",'statement of marks'!EA17)</f>
        <v>10</v>
      </c>
      <c r="F242" s="541">
        <f>IF('statement of marks'!EB17="","",'statement of marks'!EB17)</f>
        <v>10</v>
      </c>
      <c r="G242" s="541">
        <f>IF('statement of marks'!EC17="","",'statement of marks'!EC17)</f>
        <v>10</v>
      </c>
      <c r="H242" s="541">
        <f>IF('statement of marks'!ED17="","",'statement of marks'!ED17)</f>
        <v>30</v>
      </c>
      <c r="I242" s="541" t="str">
        <f>IF('statement of marks'!EE17="","",'statement of marks'!EE17)</f>
        <v/>
      </c>
      <c r="J242" s="537">
        <f>IF('statement of marks'!EF17="","",'statement of marks'!EF17)</f>
        <v>50</v>
      </c>
      <c r="K242" s="537">
        <f>IF('statement of marks'!EG17="","",'statement of marks'!EG17)</f>
        <v>20</v>
      </c>
      <c r="L242" s="536">
        <f>IF('statement of marks'!EH17="","",'statement of marks'!EH17)</f>
        <v>70</v>
      </c>
      <c r="M242" s="536">
        <f>IF('statement of marks'!EI17="","",'statement of marks'!EI17)</f>
        <v>80</v>
      </c>
      <c r="N242" s="538">
        <f>IF('statement of marks'!EJ17="","",'statement of marks'!EJ17)</f>
        <v>100</v>
      </c>
      <c r="O242" s="537">
        <f>IF('statement of marks'!EK17="","",'statement of marks'!EK17)</f>
        <v>70</v>
      </c>
      <c r="P242" s="537">
        <f>IF('statement of marks'!EL17="","",'statement of marks'!EL17)</f>
        <v>30</v>
      </c>
      <c r="Q242" s="536">
        <f>IF('statement of marks'!EM17="","",'statement of marks'!EM17)</f>
        <v>100</v>
      </c>
      <c r="R242" s="536">
        <f>IF('statement of marks'!EN17="","",'statement of marks'!EN17)</f>
        <v>150</v>
      </c>
      <c r="S242" s="538">
        <f>IF('statement of marks'!EO17="","",'statement of marks'!EO17)</f>
        <v>50</v>
      </c>
      <c r="T242" s="538">
        <f>IF('statement of marks'!EP17="","",'statement of marks'!EP17)</f>
        <v>200</v>
      </c>
      <c r="U242" s="538" t="str">
        <f>IF('statement of marks'!FB17="","",'statement of marks'!FB17)</f>
        <v>I</v>
      </c>
      <c r="V242" s="542"/>
      <c r="W242" s="542"/>
      <c r="X242" s="542"/>
      <c r="Y242" s="540"/>
    </row>
    <row r="243" spans="1:25" ht="18" customHeight="1">
      <c r="A243" s="1124"/>
      <c r="B243" s="1089" t="str">
        <f>'statement of marks'!$FC$3</f>
        <v>Azadi ke Baad ka Swarnim Bharat</v>
      </c>
      <c r="C243" s="1089"/>
      <c r="D243" s="553">
        <f>IF('statement of marks'!CK17="","",'statement of marks'!CK17)</f>
        <v>30</v>
      </c>
      <c r="E243" s="541">
        <f>IF('statement of marks'!FC17="","",'statement of marks'!FC17)</f>
        <v>10</v>
      </c>
      <c r="F243" s="541">
        <f>IF('statement of marks'!FD17="","",'statement of marks'!FD17)</f>
        <v>10</v>
      </c>
      <c r="G243" s="541">
        <f>IF('statement of marks'!FE17="","",'statement of marks'!FE17)</f>
        <v>10</v>
      </c>
      <c r="H243" s="541">
        <f>IF('statement of marks'!FF17="","",'statement of marks'!FF17)</f>
        <v>30</v>
      </c>
      <c r="I243" s="555"/>
      <c r="J243" s="541">
        <f>IF('statement of marks'!FG17="","",'statement of marks'!FG17)</f>
        <v>70</v>
      </c>
      <c r="K243" s="556"/>
      <c r="L243" s="536">
        <f>IF('statement of marks'!FG17="","",'statement of marks'!FG17)</f>
        <v>70</v>
      </c>
      <c r="M243" s="536">
        <f>IF('statement of marks'!FH17="","",'statement of marks'!FH17)</f>
        <v>100</v>
      </c>
      <c r="N243" s="536">
        <f>IF('statement of marks'!FH17="","",'statement of marks'!FH17)</f>
        <v>100</v>
      </c>
      <c r="O243" s="536">
        <f>IF('statement of marks'!FI17="","",'statement of marks'!FI17)</f>
        <v>100</v>
      </c>
      <c r="P243" s="557"/>
      <c r="Q243" s="536">
        <f>IF('statement of marks'!FI17="","",'statement of marks'!FI17)</f>
        <v>100</v>
      </c>
      <c r="R243" s="536">
        <f>IF('statement of marks'!FJ17="","",'statement of marks'!FJ17)</f>
        <v>200</v>
      </c>
      <c r="S243" s="557"/>
      <c r="T243" s="538">
        <f>IF('statement of marks'!FJ17="","",'statement of marks'!FJ17)</f>
        <v>200</v>
      </c>
      <c r="U243" s="541" t="str">
        <f>IF('statement of marks'!II17="","",'statement of marks'!II17)</f>
        <v>A</v>
      </c>
      <c r="V243" s="542" t="str">
        <f>IF(OR(U243="S",U243="RE"),'result subject-wise'!AL$6,"")</f>
        <v/>
      </c>
      <c r="W243" s="558" t="str">
        <f>IF('result subject-wise'!AL17="","",'result subject-wise'!AL17)</f>
        <v/>
      </c>
      <c r="X243" s="558" t="str">
        <f>IF('result subject-wise'!AM17="","",'result subject-wise'!AM17)</f>
        <v/>
      </c>
      <c r="Y243" s="1093"/>
    </row>
    <row r="244" spans="1:25" ht="18" customHeight="1">
      <c r="A244" s="1124"/>
      <c r="B244" s="895" t="str">
        <f>'statement of marks'!$FP$3</f>
        <v>JEEVAN KAUShAL</v>
      </c>
      <c r="C244" s="895"/>
      <c r="D244" s="535" t="str">
        <f>IF('statement of marks'!DO17="","",'statement of marks'!DO17)</f>
        <v/>
      </c>
      <c r="E244" s="1109" t="s">
        <v>278</v>
      </c>
      <c r="F244" s="1109"/>
      <c r="G244" s="536">
        <f>'statement of marks'!$FP$6</f>
        <v>30</v>
      </c>
      <c r="H244" s="536"/>
      <c r="I244" s="559"/>
      <c r="J244" s="537">
        <f>IF('statement of marks'!FP17="","",'statement of marks'!FP17)</f>
        <v>30</v>
      </c>
      <c r="K244" s="1109" t="s">
        <v>279</v>
      </c>
      <c r="L244" s="1109"/>
      <c r="M244" s="536">
        <f>'statement of marks'!$FQ$6</f>
        <v>30</v>
      </c>
      <c r="N244" s="538">
        <f>IF('statement of marks'!FQ17="","",'statement of marks'!FQ17)</f>
        <v>30</v>
      </c>
      <c r="O244" s="1109" t="s">
        <v>108</v>
      </c>
      <c r="P244" s="1109"/>
      <c r="Q244" s="536">
        <f>'statement of marks'!$FR$6</f>
        <v>40</v>
      </c>
      <c r="R244" s="541">
        <f>IF('statement of marks'!FR17="","",'statement of marks'!FR17)</f>
        <v>40</v>
      </c>
      <c r="S244" s="541"/>
      <c r="T244" s="538">
        <f>IF('statement of marks'!FS17="","",'statement of marks'!FS17)</f>
        <v>100</v>
      </c>
      <c r="U244" s="541" t="str">
        <f>IF('statement of marks'!IJ17="","",'statement of marks'!IJ17)</f>
        <v>A</v>
      </c>
      <c r="V244" s="542" t="str">
        <f>IF(OR(U244="S",U244="RE"),'result subject-wise'!AN$6,"")</f>
        <v/>
      </c>
      <c r="W244" s="558" t="str">
        <f>IF('result subject-wise'!AN17="","",'result subject-wise'!AN17)</f>
        <v/>
      </c>
      <c r="X244" s="558" t="str">
        <f>IF('result subject-wise'!AO17="","",'result subject-wise'!AO17)</f>
        <v/>
      </c>
      <c r="Y244" s="1093"/>
    </row>
    <row r="245" spans="1:25" ht="18" customHeight="1">
      <c r="A245" s="1124"/>
      <c r="B245" s="1110" t="s">
        <v>195</v>
      </c>
      <c r="C245" s="1110"/>
      <c r="D245" s="560">
        <f>IF(AND(D241="",D243="",D244=""),"",SUM(D241:D244))</f>
        <v>60</v>
      </c>
      <c r="E245" s="1111" t="str">
        <f>IF('statement of marks'!IP17="","",'statement of marks'!IP17)</f>
        <v>SUPPL.</v>
      </c>
      <c r="F245" s="1111"/>
      <c r="G245" s="1111"/>
      <c r="H245" s="1111"/>
      <c r="I245" s="1111"/>
      <c r="J245" s="1111"/>
      <c r="K245" s="1111"/>
      <c r="L245" s="1111"/>
      <c r="M245" s="533" t="s">
        <v>309</v>
      </c>
      <c r="N245" s="541" t="str">
        <f>IF('statement of marks'!IS17="","",'statement of marks'!IS17)</f>
        <v/>
      </c>
      <c r="O245" s="1091" t="s">
        <v>281</v>
      </c>
      <c r="P245" s="1091"/>
      <c r="Q245" s="1091"/>
      <c r="R245" s="541" t="str">
        <f>IF('statement of marks'!IU17="","",'statement of marks'!IU17)</f>
        <v/>
      </c>
      <c r="S245" s="1112" t="s">
        <v>295</v>
      </c>
      <c r="T245" s="1112"/>
      <c r="U245" s="1112"/>
      <c r="V245" s="1112"/>
      <c r="W245" s="1112"/>
      <c r="X245" s="1112"/>
      <c r="Y245" s="1113"/>
    </row>
    <row r="246" spans="1:25" ht="18" customHeight="1">
      <c r="A246" s="1124"/>
      <c r="B246" s="1110" t="s">
        <v>300</v>
      </c>
      <c r="C246" s="1110"/>
      <c r="D246" s="534" t="s">
        <v>201</v>
      </c>
      <c r="E246" s="1085" t="s">
        <v>122</v>
      </c>
      <c r="F246" s="1085"/>
      <c r="G246" s="1091" t="s">
        <v>124</v>
      </c>
      <c r="H246" s="1091"/>
      <c r="I246" s="1091"/>
      <c r="J246" s="1091"/>
      <c r="K246" s="1091" t="s">
        <v>126</v>
      </c>
      <c r="L246" s="1091"/>
      <c r="M246" s="1091" t="s">
        <v>128</v>
      </c>
      <c r="N246" s="1091"/>
      <c r="O246" s="924" t="s">
        <v>303</v>
      </c>
      <c r="P246" s="924"/>
      <c r="Q246" s="924"/>
      <c r="R246" s="561"/>
      <c r="S246" s="1114" t="s">
        <v>195</v>
      </c>
      <c r="T246" s="1114"/>
      <c r="U246" s="1115" t="str">
        <f>IF('result subject-wise'!AR17="","",'result subject-wise'!AR17)</f>
        <v/>
      </c>
      <c r="V246" s="1115"/>
      <c r="W246" s="1086" t="s">
        <v>459</v>
      </c>
      <c r="X246" s="1086"/>
      <c r="Y246" s="562" t="str">
        <f>IF('result subject-wise'!AS17="","",'result subject-wise'!AS17)</f>
        <v/>
      </c>
    </row>
    <row r="247" spans="1:25" ht="18" customHeight="1">
      <c r="A247" s="1124"/>
      <c r="B247" s="1116" t="s">
        <v>302</v>
      </c>
      <c r="C247" s="1116"/>
      <c r="D247" s="536">
        <f>IF('statement of marks'!CN17="","",'statement of marks'!CN17)</f>
        <v>50</v>
      </c>
      <c r="E247" s="1117">
        <f>IF('statement of marks'!GK17="","",'statement of marks'!GK17)</f>
        <v>130</v>
      </c>
      <c r="F247" s="1117"/>
      <c r="G247" s="1117">
        <f>IF('statement of marks'!GM17="","",'statement of marks'!GM17)</f>
        <v>206</v>
      </c>
      <c r="H247" s="1117"/>
      <c r="I247" s="1117"/>
      <c r="J247" s="1117"/>
      <c r="K247" s="1117">
        <f>IF('statement of marks'!GO17="","",'statement of marks'!GO17)</f>
        <v>264</v>
      </c>
      <c r="L247" s="1117"/>
      <c r="M247" s="1117">
        <f>IF('statement of marks'!GQ17="","",'statement of marks'!GQ17)</f>
        <v>316</v>
      </c>
      <c r="N247" s="1117"/>
      <c r="O247" s="1117">
        <f>IF('statement of marks'!GS17="","",'statement of marks'!GS17)</f>
        <v>362</v>
      </c>
      <c r="P247" s="1117"/>
      <c r="Q247" s="1117"/>
      <c r="R247" s="563"/>
      <c r="S247" s="1086" t="s">
        <v>460</v>
      </c>
      <c r="T247" s="1086"/>
      <c r="U247" s="1086"/>
      <c r="V247" s="1086"/>
      <c r="W247" s="1115" t="str">
        <f>IF('result subject-wise'!AT17="","",'result subject-wise'!AT17)</f>
        <v/>
      </c>
      <c r="X247" s="1115"/>
      <c r="Y247" s="1118"/>
    </row>
    <row r="248" spans="1:25" ht="18" customHeight="1">
      <c r="A248" s="1124"/>
      <c r="B248" s="1084" t="s">
        <v>301</v>
      </c>
      <c r="C248" s="1084"/>
      <c r="D248" s="536">
        <f>IF('statement of marks'!BJ17="","",'statement of marks'!BJ17)</f>
        <v>50</v>
      </c>
      <c r="E248" s="1085" t="str">
        <f>IF('statement of marks'!GL17="","",'statement of marks'!GL17)</f>
        <v/>
      </c>
      <c r="F248" s="1085"/>
      <c r="G248" s="1085" t="str">
        <f>IF('statement of marks'!GN17="","",'statement of marks'!GN17)</f>
        <v/>
      </c>
      <c r="H248" s="1085"/>
      <c r="I248" s="1085"/>
      <c r="J248" s="1085"/>
      <c r="K248" s="1085" t="str">
        <f>IF('statement of marks'!GP17="","",'statement of marks'!GP17)</f>
        <v/>
      </c>
      <c r="L248" s="1085"/>
      <c r="M248" s="1085" t="str">
        <f>IF('statement of marks'!GR17="","",'statement of marks'!GR17)</f>
        <v/>
      </c>
      <c r="N248" s="1085"/>
      <c r="O248" s="1085">
        <f>IF('statement of marks'!GT17="","",'statement of marks'!GT17)</f>
        <v>0</v>
      </c>
      <c r="P248" s="1085"/>
      <c r="Q248" s="1085"/>
      <c r="R248" s="564"/>
      <c r="S248" s="1086" t="s">
        <v>296</v>
      </c>
      <c r="T248" s="1086"/>
      <c r="U248" s="1086"/>
      <c r="V248" s="1086"/>
      <c r="W248" s="1087" t="str">
        <f>IF(U246="","",'result subject-wise'!$G$118)</f>
        <v/>
      </c>
      <c r="X248" s="1087"/>
      <c r="Y248" s="1088"/>
    </row>
    <row r="249" spans="1:25" ht="18" customHeight="1">
      <c r="A249" s="1124"/>
      <c r="B249" s="1089" t="s">
        <v>307</v>
      </c>
      <c r="C249" s="1089"/>
      <c r="D249" s="535" t="str">
        <f>IF('statement of marks'!DR17="","",'statement of marks'!DR17)</f>
        <v/>
      </c>
      <c r="E249" s="1090"/>
      <c r="F249" s="1090"/>
      <c r="G249" s="1090"/>
      <c r="H249" s="1090"/>
      <c r="I249" s="1090"/>
      <c r="J249" s="1090"/>
      <c r="K249" s="1090"/>
      <c r="L249" s="1090"/>
      <c r="M249" s="1090"/>
      <c r="N249" s="1090"/>
      <c r="O249" s="1091"/>
      <c r="P249" s="1091"/>
      <c r="Q249" s="1091"/>
      <c r="R249" s="1091"/>
      <c r="S249" s="1091"/>
      <c r="T249" s="1091"/>
      <c r="U249" s="1092"/>
      <c r="V249" s="1092"/>
      <c r="W249" s="1092"/>
      <c r="X249" s="1092"/>
      <c r="Y249" s="1093"/>
    </row>
    <row r="250" spans="1:25" ht="18" customHeight="1">
      <c r="A250" s="1124"/>
      <c r="B250" s="895" t="s">
        <v>297</v>
      </c>
      <c r="C250" s="895"/>
      <c r="D250" s="544">
        <f>IF(AND(D247="",D248="",D249=""),"",SUM(D247:D249))</f>
        <v>100</v>
      </c>
      <c r="E250" s="1090"/>
      <c r="F250" s="1090"/>
      <c r="G250" s="1090"/>
      <c r="H250" s="1090"/>
      <c r="I250" s="1090"/>
      <c r="J250" s="1090"/>
      <c r="K250" s="1090"/>
      <c r="L250" s="1090"/>
      <c r="M250" s="1090"/>
      <c r="N250" s="1090"/>
      <c r="O250" s="1091"/>
      <c r="P250" s="1091"/>
      <c r="Q250" s="1091"/>
      <c r="R250" s="1091"/>
      <c r="S250" s="1091"/>
      <c r="T250" s="1091"/>
      <c r="U250" s="1092"/>
      <c r="V250" s="1092"/>
      <c r="W250" s="1092"/>
      <c r="X250" s="1092"/>
      <c r="Y250" s="1093"/>
    </row>
    <row r="251" spans="1:25" ht="18" customHeight="1">
      <c r="A251" s="1124"/>
      <c r="B251" s="1089" t="s">
        <v>790</v>
      </c>
      <c r="C251" s="1089"/>
      <c r="D251" s="565">
        <f>IF(J234="ML",L233)+IF(J235="ML",L233)+IF(J236="ML",L233-D236)+IF(J237="ML",L233-D237)+IF(J238="ML",L233-D238)+IF(K236="ml",D236)+IF(K237="ml",D237)+IF(K238="ml",D238)</f>
        <v>0</v>
      </c>
      <c r="E251" s="1090"/>
      <c r="F251" s="1090"/>
      <c r="G251" s="1090"/>
      <c r="H251" s="1090"/>
      <c r="I251" s="1090"/>
      <c r="J251" s="1090"/>
      <c r="K251" s="1090"/>
      <c r="L251" s="1090"/>
      <c r="M251" s="1090"/>
      <c r="N251" s="1090"/>
      <c r="O251" s="1091" t="s">
        <v>112</v>
      </c>
      <c r="P251" s="1091"/>
      <c r="Q251" s="1091"/>
      <c r="R251" s="1091"/>
      <c r="S251" s="1091"/>
      <c r="T251" s="1091"/>
      <c r="U251" s="1094" t="s">
        <v>798</v>
      </c>
      <c r="V251" s="1094"/>
      <c r="W251" s="1094"/>
      <c r="X251" s="1094"/>
      <c r="Y251" s="1095"/>
    </row>
    <row r="252" spans="1:25" ht="18" customHeight="1" thickBot="1">
      <c r="A252" s="1125"/>
      <c r="B252" s="1098" t="s">
        <v>308</v>
      </c>
      <c r="C252" s="1098"/>
      <c r="D252" s="566"/>
      <c r="E252" s="1099"/>
      <c r="F252" s="1099"/>
      <c r="G252" s="1099"/>
      <c r="H252" s="1099"/>
      <c r="I252" s="1099"/>
      <c r="J252" s="1099"/>
      <c r="K252" s="1099"/>
      <c r="L252" s="1099"/>
      <c r="M252" s="1099"/>
      <c r="N252" s="1099"/>
      <c r="O252" s="1100">
        <f>'statement of marks'!$IV$110</f>
        <v>45794</v>
      </c>
      <c r="P252" s="1100"/>
      <c r="Q252" s="1100"/>
      <c r="R252" s="1100"/>
      <c r="S252" s="1100"/>
      <c r="T252" s="1100"/>
      <c r="U252" s="1096"/>
      <c r="V252" s="1096"/>
      <c r="W252" s="1096"/>
      <c r="X252" s="1096"/>
      <c r="Y252" s="1097"/>
    </row>
    <row r="253" spans="1:25" ht="18" customHeight="1">
      <c r="A253" s="1119" t="s">
        <v>282</v>
      </c>
      <c r="B253" s="1120"/>
      <c r="C253" s="1120"/>
      <c r="D253" s="1120"/>
      <c r="E253" s="1120"/>
      <c r="F253" s="1120"/>
      <c r="G253" s="1120"/>
      <c r="H253" s="1120"/>
      <c r="I253" s="1120"/>
      <c r="J253" s="1120"/>
      <c r="K253" s="1120"/>
      <c r="L253" s="1120"/>
      <c r="M253" s="1120"/>
      <c r="N253" s="1120"/>
      <c r="O253" s="1120"/>
      <c r="P253" s="1120"/>
      <c r="Q253" s="1120"/>
      <c r="R253" s="1120"/>
      <c r="S253" s="1120"/>
      <c r="T253" s="1120"/>
      <c r="U253" s="1120"/>
      <c r="V253" s="1120"/>
      <c r="W253" s="1120"/>
      <c r="X253" s="1120"/>
      <c r="Y253" s="1121"/>
    </row>
    <row r="254" spans="1:25" ht="18" customHeight="1">
      <c r="A254" s="1122" t="str">
        <f>'statement of marks'!$A$1</f>
        <v>Govt. Hr. Sec. School,</v>
      </c>
      <c r="B254" s="1091"/>
      <c r="C254" s="1091"/>
      <c r="D254" s="1091"/>
      <c r="E254" s="1091"/>
      <c r="F254" s="1091"/>
      <c r="G254" s="1091"/>
      <c r="H254" s="1091"/>
      <c r="I254" s="1091"/>
      <c r="J254" s="1091"/>
      <c r="K254" s="1091"/>
      <c r="L254" s="1091"/>
      <c r="M254" s="1091"/>
      <c r="N254" s="1091"/>
      <c r="O254" s="1091"/>
      <c r="P254" s="1091"/>
      <c r="Q254" s="1091"/>
      <c r="R254" s="1091"/>
      <c r="S254" s="1091"/>
      <c r="T254" s="1091"/>
      <c r="U254" s="1091"/>
      <c r="V254" s="1091"/>
      <c r="W254" s="1091"/>
      <c r="X254" s="1091"/>
      <c r="Y254" s="1123"/>
    </row>
    <row r="255" spans="1:25" ht="18" customHeight="1">
      <c r="A255" s="1124"/>
      <c r="B255" s="1048" t="s">
        <v>100</v>
      </c>
      <c r="C255" s="1048"/>
      <c r="D255" s="1112" t="s">
        <v>485</v>
      </c>
      <c r="E255" s="1048" t="str">
        <f>'statement of marks'!$F$3</f>
        <v>2024-25</v>
      </c>
      <c r="F255" s="1048"/>
      <c r="G255" s="1126" t="str">
        <f>IF(U274="","MAIN EXAMINATION",IF(E273="Suppl.","SUPPLEMENTARY EXAMINATION",IF(E273="Re-exam.","RE-EXAMINATION",)))</f>
        <v>MAIN EXAMINATION</v>
      </c>
      <c r="H255" s="1127"/>
      <c r="I255" s="1127"/>
      <c r="J255" s="1127"/>
      <c r="K255" s="1127"/>
      <c r="L255" s="1127"/>
      <c r="M255" s="1127"/>
      <c r="N255" s="1127"/>
      <c r="O255" s="1127"/>
      <c r="P255" s="1127"/>
      <c r="Q255" s="1127"/>
      <c r="R255" s="1127"/>
      <c r="S255" s="1128"/>
      <c r="T255" s="1129" t="s">
        <v>305</v>
      </c>
      <c r="U255" s="1130"/>
      <c r="V255" s="1131"/>
      <c r="W255" s="1048" t="str">
        <f>'statement of marks'!$A$3</f>
        <v>11 'A'</v>
      </c>
      <c r="X255" s="1048"/>
      <c r="Y255" s="1135"/>
    </row>
    <row r="256" spans="1:25" ht="18" customHeight="1">
      <c r="A256" s="1124"/>
      <c r="B256" s="895" t="s">
        <v>36</v>
      </c>
      <c r="C256" s="895"/>
      <c r="D256" s="1112"/>
      <c r="E256" s="1132" t="str">
        <f>IF('statement of marks'!G18="","",'statement of marks'!G18)</f>
        <v>A 010</v>
      </c>
      <c r="F256" s="1133"/>
      <c r="G256" s="1133"/>
      <c r="H256" s="1133"/>
      <c r="I256" s="1133"/>
      <c r="J256" s="1133"/>
      <c r="K256" s="1133"/>
      <c r="L256" s="1133"/>
      <c r="M256" s="1133"/>
      <c r="N256" s="1133"/>
      <c r="O256" s="1133"/>
      <c r="P256" s="1133"/>
      <c r="Q256" s="1133"/>
      <c r="R256" s="1133"/>
      <c r="S256" s="1134"/>
      <c r="T256" s="1129" t="s">
        <v>304</v>
      </c>
      <c r="U256" s="1130"/>
      <c r="V256" s="1131"/>
      <c r="W256" s="1048">
        <f>IF('statement of marks'!E18="","",'statement of marks'!E18)</f>
        <v>11110</v>
      </c>
      <c r="X256" s="1048"/>
      <c r="Y256" s="1135"/>
    </row>
    <row r="257" spans="1:25" ht="18" customHeight="1">
      <c r="A257" s="1124"/>
      <c r="B257" s="895" t="s">
        <v>37</v>
      </c>
      <c r="C257" s="895"/>
      <c r="D257" s="1112"/>
      <c r="E257" s="1132" t="str">
        <f>IF('statement of marks'!H18="","",'statement of marks'!H18)</f>
        <v>B 010</v>
      </c>
      <c r="F257" s="1133"/>
      <c r="G257" s="1133"/>
      <c r="H257" s="1133"/>
      <c r="I257" s="1133"/>
      <c r="J257" s="1133"/>
      <c r="K257" s="1133"/>
      <c r="L257" s="1133"/>
      <c r="M257" s="1133"/>
      <c r="N257" s="1133"/>
      <c r="O257" s="1133"/>
      <c r="P257" s="1133"/>
      <c r="Q257" s="1133"/>
      <c r="R257" s="1133"/>
      <c r="S257" s="1134"/>
      <c r="T257" s="1129" t="s">
        <v>35</v>
      </c>
      <c r="U257" s="1130"/>
      <c r="V257" s="1131"/>
      <c r="W257" s="1048" t="str">
        <f>IF('statement of marks'!D18="","",'statement of marks'!D18)</f>
        <v/>
      </c>
      <c r="X257" s="1048"/>
      <c r="Y257" s="1135"/>
    </row>
    <row r="258" spans="1:25" ht="18" customHeight="1">
      <c r="A258" s="1124"/>
      <c r="B258" s="895" t="s">
        <v>38</v>
      </c>
      <c r="C258" s="895"/>
      <c r="D258" s="1112"/>
      <c r="E258" s="1132" t="str">
        <f>IF('statement of marks'!I18="","",'statement of marks'!I18)</f>
        <v>C 010</v>
      </c>
      <c r="F258" s="1133"/>
      <c r="G258" s="1133"/>
      <c r="H258" s="1133"/>
      <c r="I258" s="1133"/>
      <c r="J258" s="1133"/>
      <c r="K258" s="1133"/>
      <c r="L258" s="1133"/>
      <c r="M258" s="1133"/>
      <c r="N258" s="1133"/>
      <c r="O258" s="1133"/>
      <c r="P258" s="1133"/>
      <c r="Q258" s="1133"/>
      <c r="R258" s="1133"/>
      <c r="S258" s="1134"/>
      <c r="T258" s="1129" t="s">
        <v>280</v>
      </c>
      <c r="U258" s="1130"/>
      <c r="V258" s="1131"/>
      <c r="W258" s="1136" t="str">
        <f>IF('statement of marks'!F18="","",'statement of marks'!F18)</f>
        <v/>
      </c>
      <c r="X258" s="1136"/>
      <c r="Y258" s="1137"/>
    </row>
    <row r="259" spans="1:25" ht="18" customHeight="1">
      <c r="A259" s="1124"/>
      <c r="B259" s="1138" t="s">
        <v>218</v>
      </c>
      <c r="C259" s="1109" t="s">
        <v>293</v>
      </c>
      <c r="D259" s="1109" t="s">
        <v>457</v>
      </c>
      <c r="E259" s="1103" t="s">
        <v>109</v>
      </c>
      <c r="F259" s="1103" t="s">
        <v>110</v>
      </c>
      <c r="G259" s="1103" t="s">
        <v>111</v>
      </c>
      <c r="H259" s="1103" t="s">
        <v>797</v>
      </c>
      <c r="I259" s="1139" t="str">
        <f>IF('statement of marks'!N$4="","",'statement of marks'!N$4)</f>
        <v>VRIKSHAROPAN</v>
      </c>
      <c r="J259" s="1140" t="s">
        <v>276</v>
      </c>
      <c r="K259" s="1140" t="s">
        <v>277</v>
      </c>
      <c r="L259" s="1103" t="s">
        <v>284</v>
      </c>
      <c r="M259" s="1103" t="s">
        <v>294</v>
      </c>
      <c r="N259" s="1102" t="s">
        <v>458</v>
      </c>
      <c r="O259" s="1141" t="s">
        <v>287</v>
      </c>
      <c r="P259" s="1141" t="s">
        <v>288</v>
      </c>
      <c r="Q259" s="1101" t="s">
        <v>289</v>
      </c>
      <c r="R259" s="1101" t="s">
        <v>285</v>
      </c>
      <c r="S259" s="1101" t="s">
        <v>286</v>
      </c>
      <c r="T259" s="1102" t="s">
        <v>306</v>
      </c>
      <c r="U259" s="1103" t="s">
        <v>311</v>
      </c>
      <c r="V259" s="1104" t="s">
        <v>310</v>
      </c>
      <c r="W259" s="1104" t="s">
        <v>799</v>
      </c>
      <c r="X259" s="1103" t="s">
        <v>283</v>
      </c>
      <c r="Y259" s="1105" t="s">
        <v>290</v>
      </c>
    </row>
    <row r="260" spans="1:25" ht="18" customHeight="1">
      <c r="A260" s="1124"/>
      <c r="B260" s="1138"/>
      <c r="C260" s="1109"/>
      <c r="D260" s="1109"/>
      <c r="E260" s="1103"/>
      <c r="F260" s="1103"/>
      <c r="G260" s="1103"/>
      <c r="H260" s="1103"/>
      <c r="I260" s="1139"/>
      <c r="J260" s="1140"/>
      <c r="K260" s="1140"/>
      <c r="L260" s="1103"/>
      <c r="M260" s="1103"/>
      <c r="N260" s="1102"/>
      <c r="O260" s="1141"/>
      <c r="P260" s="1141"/>
      <c r="Q260" s="1101"/>
      <c r="R260" s="1101"/>
      <c r="S260" s="1101"/>
      <c r="T260" s="1102"/>
      <c r="U260" s="1103"/>
      <c r="V260" s="1104"/>
      <c r="W260" s="1104"/>
      <c r="X260" s="1103"/>
      <c r="Y260" s="1105"/>
    </row>
    <row r="261" spans="1:25" ht="18" customHeight="1">
      <c r="A261" s="1124"/>
      <c r="B261" s="1144" t="s">
        <v>113</v>
      </c>
      <c r="C261" s="1144"/>
      <c r="D261" s="535"/>
      <c r="E261" s="534">
        <f>IF('statement of marks'!J$6="","",'statement of marks'!J$6)</f>
        <v>10</v>
      </c>
      <c r="F261" s="534">
        <f>IF('statement of marks'!K$6="","",'statement of marks'!K$6)</f>
        <v>10</v>
      </c>
      <c r="G261" s="534">
        <f>IF('statement of marks'!L$6="","",'statement of marks'!L$6)</f>
        <v>8</v>
      </c>
      <c r="H261" s="534">
        <f>IF('statement of marks'!M$6="","",'statement of marks'!M$6)</f>
        <v>28</v>
      </c>
      <c r="I261" s="536">
        <f>IF('statement of marks'!N$6="","",'statement of marks'!N$6)</f>
        <v>2</v>
      </c>
      <c r="J261" s="298" t="s">
        <v>89</v>
      </c>
      <c r="K261" s="1106"/>
      <c r="L261" s="534">
        <f>IF('statement of marks'!O$6="","",'statement of marks'!O$6)</f>
        <v>70</v>
      </c>
      <c r="M261" s="298" t="s">
        <v>87</v>
      </c>
      <c r="N261" s="534">
        <f>IF('statement of marks'!P$6="","",'statement of marks'!P$6)</f>
        <v>100</v>
      </c>
      <c r="O261" s="298" t="s">
        <v>298</v>
      </c>
      <c r="P261" s="945"/>
      <c r="Q261" s="534">
        <f>IF('statement of marks'!Q$6="","",'statement of marks'!Q$6)</f>
        <v>100</v>
      </c>
      <c r="R261" s="298" t="s">
        <v>299</v>
      </c>
      <c r="S261" s="298" t="s">
        <v>454</v>
      </c>
      <c r="T261" s="538">
        <f>IF('statement of marks'!R$6="","",'statement of marks'!R$6)</f>
        <v>200</v>
      </c>
      <c r="U261" s="539"/>
      <c r="V261" s="539"/>
      <c r="W261" s="539"/>
      <c r="X261" s="539"/>
      <c r="Y261" s="540" t="str">
        <f>IF(OR(X268=0,X268&lt;V268),"",T261)</f>
        <v/>
      </c>
    </row>
    <row r="262" spans="1:25" ht="18" customHeight="1">
      <c r="A262" s="1124"/>
      <c r="B262" s="895" t="str">
        <f>'statement of marks'!$J$3</f>
        <v>HINDI COMPULSORY</v>
      </c>
      <c r="C262" s="895"/>
      <c r="D262" s="535"/>
      <c r="E262" s="541">
        <f>IF('statement of marks'!J18="","",'statement of marks'!J18)</f>
        <v>10</v>
      </c>
      <c r="F262" s="541">
        <f>IF('statement of marks'!K18="","",'statement of marks'!K18)</f>
        <v>10</v>
      </c>
      <c r="G262" s="541">
        <f>IF('statement of marks'!L18="","",'statement of marks'!L18)</f>
        <v>8</v>
      </c>
      <c r="H262" s="541">
        <f>IF('statement of marks'!M18="","",'statement of marks'!M18)</f>
        <v>28</v>
      </c>
      <c r="I262" s="541">
        <f>IF('statement of marks'!N18="","",'statement of marks'!N18)</f>
        <v>2</v>
      </c>
      <c r="J262" s="537">
        <f>IF('statement of marks'!O18="","",'statement of marks'!O18)</f>
        <v>70</v>
      </c>
      <c r="K262" s="1106"/>
      <c r="L262" s="536">
        <f>IF('statement of marks'!O18="","",'statement of marks'!O18)</f>
        <v>70</v>
      </c>
      <c r="M262" s="536">
        <f>IF('statement of marks'!P18="","",'statement of marks'!P18)</f>
        <v>100</v>
      </c>
      <c r="N262" s="538">
        <f>IF('statement of marks'!P18="","",'statement of marks'!P18)</f>
        <v>100</v>
      </c>
      <c r="O262" s="537">
        <f>IF('statement of marks'!Q18="","",'statement of marks'!Q18)</f>
        <v>100</v>
      </c>
      <c r="P262" s="945"/>
      <c r="Q262" s="536">
        <f>IF('statement of marks'!Q18="","",'statement of marks'!Q18)</f>
        <v>100</v>
      </c>
      <c r="R262" s="536">
        <f>IF('statement of marks'!R18="","",'statement of marks'!R18)</f>
        <v>200</v>
      </c>
      <c r="S262" s="1107" t="str">
        <f>IF(AND(K263="",P263=""),"",SUM(K263,P263))</f>
        <v/>
      </c>
      <c r="T262" s="538">
        <f>IF('statement of marks'!R18="","",'statement of marks'!R18)</f>
        <v>200</v>
      </c>
      <c r="U262" s="541" t="str">
        <f>CONCATENATE('statement of marks'!GV18,'statement of marks'!GW18,'statement of marks'!GX18)</f>
        <v>D</v>
      </c>
      <c r="V262" s="542" t="str">
        <f>IF(OR(U262="S",U262="RE"),'result subject-wise'!T$6,"")</f>
        <v/>
      </c>
      <c r="W262" s="542" t="str">
        <f>IF('result subject-wise'!U18="","",'result subject-wise'!U18)</f>
        <v/>
      </c>
      <c r="X262" s="542" t="str">
        <f>IF('result subject-wise'!V18="","",'result subject-wise'!V18)</f>
        <v/>
      </c>
      <c r="Y262" s="540" t="str">
        <f>IF(OR(X268=0,X268&lt;V268),"",IF(U262="RE",SUM(T262,W262),IF(U262="S",W262,T262)))</f>
        <v/>
      </c>
    </row>
    <row r="263" spans="1:25" ht="18" customHeight="1">
      <c r="A263" s="1124"/>
      <c r="B263" s="895" t="str">
        <f>'statement of marks'!$X$3</f>
        <v>ENGLISH COMPULSORY</v>
      </c>
      <c r="C263" s="895"/>
      <c r="D263" s="535" t="s">
        <v>455</v>
      </c>
      <c r="E263" s="541">
        <f>IF('statement of marks'!X18="","",'statement of marks'!X18)</f>
        <v>10</v>
      </c>
      <c r="F263" s="541">
        <f>IF('statement of marks'!Y18="","",'statement of marks'!Y18)</f>
        <v>10</v>
      </c>
      <c r="G263" s="541">
        <f>IF('statement of marks'!Z18="","",'statement of marks'!Z18)</f>
        <v>8</v>
      </c>
      <c r="H263" s="541">
        <f>IF('statement of marks'!AA18="","",'statement of marks'!AA18)</f>
        <v>28</v>
      </c>
      <c r="I263" s="541">
        <f>IF('statement of marks'!AB18="","",'statement of marks'!AB18)</f>
        <v>2</v>
      </c>
      <c r="J263" s="537">
        <f>IF('statement of marks'!AC18="","",'statement of marks'!AC18)</f>
        <v>70</v>
      </c>
      <c r="K263" s="1106"/>
      <c r="L263" s="536">
        <f>IF('statement of marks'!AC18="","",'statement of marks'!AC18)</f>
        <v>70</v>
      </c>
      <c r="M263" s="536">
        <f>IF('statement of marks'!AD18="","",'statement of marks'!AD18)</f>
        <v>100</v>
      </c>
      <c r="N263" s="538">
        <f>IF('statement of marks'!AD18="","",'statement of marks'!AD18)</f>
        <v>100</v>
      </c>
      <c r="O263" s="537">
        <f>IF('statement of marks'!AE18="","",'statement of marks'!AE18)</f>
        <v>100</v>
      </c>
      <c r="P263" s="945"/>
      <c r="Q263" s="536">
        <f>IF('statement of marks'!AE18="","",'statement of marks'!AE18)</f>
        <v>100</v>
      </c>
      <c r="R263" s="536">
        <f>IF('statement of marks'!AF18="","",'statement of marks'!AF18)</f>
        <v>200</v>
      </c>
      <c r="S263" s="1107"/>
      <c r="T263" s="538">
        <f>IF('statement of marks'!AF18="","",'statement of marks'!AF18)</f>
        <v>200</v>
      </c>
      <c r="U263" s="541" t="str">
        <f>CONCATENATE('statement of marks'!GY18,'statement of marks'!GZ18,'statement of marks'!HA18)</f>
        <v>D</v>
      </c>
      <c r="V263" s="542" t="str">
        <f>IF(OR(U263="S",U263="RE"),'result subject-wise'!W$6,"")</f>
        <v/>
      </c>
      <c r="W263" s="542" t="str">
        <f>IF('result subject-wise'!X18="","",'result subject-wise'!X18)</f>
        <v/>
      </c>
      <c r="X263" s="542" t="str">
        <f>IF('result subject-wise'!Y18="","",'result subject-wise'!Y18)</f>
        <v/>
      </c>
      <c r="Y263" s="540" t="str">
        <f>IF(OR(X268=0,X268&lt;V268),"",IF(U263="RE",SUM(T263,W263),IF(U263="S",W263,T263)))</f>
        <v/>
      </c>
    </row>
    <row r="264" spans="1:25" ht="18" customHeight="1">
      <c r="A264" s="1124"/>
      <c r="B264" s="1143" t="str">
        <f>'statement of marks'!AM18</f>
        <v>PHYSICS</v>
      </c>
      <c r="C264" s="1143"/>
      <c r="D264" s="535">
        <f>IF('statement of marks'!BH18="","",'statement of marks'!BH18)</f>
        <v>20</v>
      </c>
      <c r="E264" s="541">
        <f>IF('statement of marks'!AN18="","",'statement of marks'!AN18)</f>
        <v>10</v>
      </c>
      <c r="F264" s="541">
        <f>IF('statement of marks'!AO18="","",'statement of marks'!AO18)</f>
        <v>10</v>
      </c>
      <c r="G264" s="541">
        <f>IF('statement of marks'!AP18="","",'statement of marks'!AP18)</f>
        <v>9</v>
      </c>
      <c r="H264" s="541">
        <f>IF('statement of marks'!AQ18="","",'statement of marks'!AQ18)</f>
        <v>29</v>
      </c>
      <c r="I264" s="541">
        <f>IF('statement of marks'!AR18="","",'statement of marks'!AR18)</f>
        <v>1</v>
      </c>
      <c r="J264" s="537">
        <f>IF('statement of marks'!AS18="","",'statement of marks'!AS18)</f>
        <v>30</v>
      </c>
      <c r="K264" s="537">
        <f>IF('statement of marks'!AT18="","",'statement of marks'!AT18)</f>
        <v>20</v>
      </c>
      <c r="L264" s="536">
        <f>IF('statement of marks'!AU18="","",'statement of marks'!AU18)</f>
        <v>50</v>
      </c>
      <c r="M264" s="536">
        <f>IF('statement of marks'!AV18="","",'statement of marks'!AV18)</f>
        <v>60</v>
      </c>
      <c r="N264" s="538">
        <f>IF('statement of marks'!AW18="","",'statement of marks'!AW18)</f>
        <v>80</v>
      </c>
      <c r="O264" s="537">
        <f>IF('statement of marks'!AX18="","",'statement of marks'!AX18)</f>
        <v>70</v>
      </c>
      <c r="P264" s="537">
        <f>IF('statement of marks'!AY18="","",'statement of marks'!AY18)</f>
        <v>30</v>
      </c>
      <c r="Q264" s="536">
        <f>IF('statement of marks'!AZ18="","",'statement of marks'!AZ18)</f>
        <v>100</v>
      </c>
      <c r="R264" s="536">
        <f>IF('statement of marks'!BA18="","",'statement of marks'!BA18)</f>
        <v>130</v>
      </c>
      <c r="S264" s="538">
        <f>IF('statement of marks'!BB18="","",'statement of marks'!BB18)</f>
        <v>50</v>
      </c>
      <c r="T264" s="538">
        <f>IF('statement of marks'!BC18="","",'statement of marks'!BC18)</f>
        <v>180</v>
      </c>
      <c r="U264" s="541" t="str">
        <f>CONCATENATE('statement of marks'!HB18,'statement of marks'!HK18,'statement of marks'!HL18)</f>
        <v>D</v>
      </c>
      <c r="V264" s="542" t="str">
        <f>IF('result subject-wise'!Z18="","",'result subject-wise'!Z18)</f>
        <v/>
      </c>
      <c r="W264" s="542" t="str">
        <f>IF('result subject-wise'!AB18="","",'result subject-wise'!AB18)</f>
        <v/>
      </c>
      <c r="X264" s="542" t="str">
        <f>IF('result subject-wise'!AC18="","",'result subject-wise'!AC18)</f>
        <v/>
      </c>
      <c r="Y264" s="540" t="str">
        <f>IF(OR(X268=0,X268&lt;V268),"",IF(OR(U264="RE",U264="REP"),SUM(T264,W264),IF(U264="S",W264,T264)))</f>
        <v/>
      </c>
    </row>
    <row r="265" spans="1:25" ht="18" customHeight="1">
      <c r="A265" s="1124"/>
      <c r="B265" s="1143" t="str">
        <f>'statement of marks'!BQ18</f>
        <v>CHEMISTRY</v>
      </c>
      <c r="C265" s="1143"/>
      <c r="D265" s="535">
        <f>IF('statement of marks'!CL18="","",'statement of marks'!CL18)</f>
        <v>20</v>
      </c>
      <c r="E265" s="541">
        <f>IF('statement of marks'!BR18="","",'statement of marks'!BR18)</f>
        <v>10</v>
      </c>
      <c r="F265" s="541">
        <f>IF('statement of marks'!BS18="","",'statement of marks'!BS18)</f>
        <v>10</v>
      </c>
      <c r="G265" s="541">
        <f>IF('statement of marks'!BT18="","",'statement of marks'!BT18)</f>
        <v>9</v>
      </c>
      <c r="H265" s="541">
        <f>IF('statement of marks'!BU18="","",'statement of marks'!BU18)</f>
        <v>29</v>
      </c>
      <c r="I265" s="541">
        <f>IF('statement of marks'!BV18="","",'statement of marks'!BV18)</f>
        <v>1</v>
      </c>
      <c r="J265" s="537">
        <f>IF('statement of marks'!BW18="","",'statement of marks'!BW18)</f>
        <v>50</v>
      </c>
      <c r="K265" s="537">
        <f>IF('statement of marks'!BX18="","",'statement of marks'!BX18)</f>
        <v>20</v>
      </c>
      <c r="L265" s="536">
        <f>IF('statement of marks'!BY18="","",'statement of marks'!BY18)</f>
        <v>70</v>
      </c>
      <c r="M265" s="536">
        <f>IF('statement of marks'!BZ18="","",'statement of marks'!BZ18)</f>
        <v>80</v>
      </c>
      <c r="N265" s="538">
        <f>IF('statement of marks'!CA18="","",'statement of marks'!CA18)</f>
        <v>100</v>
      </c>
      <c r="O265" s="537">
        <f>IF('statement of marks'!CB18="","",'statement of marks'!CB18)</f>
        <v>70</v>
      </c>
      <c r="P265" s="537">
        <f>IF('statement of marks'!CC18="","",'statement of marks'!CC18)</f>
        <v>30</v>
      </c>
      <c r="Q265" s="536">
        <f>IF('statement of marks'!CD18="","",'statement of marks'!CD18)</f>
        <v>100</v>
      </c>
      <c r="R265" s="536">
        <f>IF('statement of marks'!CE18="","",'statement of marks'!CE18)</f>
        <v>150</v>
      </c>
      <c r="S265" s="538">
        <f>IF('statement of marks'!CF18="","",'statement of marks'!CF18)</f>
        <v>50</v>
      </c>
      <c r="T265" s="538">
        <f>IF('statement of marks'!CG18="","",'statement of marks'!CG18)</f>
        <v>200</v>
      </c>
      <c r="U265" s="541" t="str">
        <f>CONCATENATE('statement of marks'!HM18,'statement of marks'!HV18,'statement of marks'!HW18)</f>
        <v>D</v>
      </c>
      <c r="V265" s="542" t="str">
        <f>IF('result subject-wise'!AD18="","",'result subject-wise'!AD18)</f>
        <v/>
      </c>
      <c r="W265" s="542" t="str">
        <f>IF('result subject-wise'!AF18="","",'result subject-wise'!AF18)</f>
        <v/>
      </c>
      <c r="X265" s="542" t="str">
        <f>IF('result subject-wise'!AG18="","",'result subject-wise'!AG18)</f>
        <v/>
      </c>
      <c r="Y265" s="540" t="str">
        <f>IF(OR(X268=0,X268&lt;V268),"",IF(OR(U265="RE",U265="REP"),SUM(T265,W265),IF(U265="S",W265,T265)))</f>
        <v/>
      </c>
    </row>
    <row r="266" spans="1:25" ht="18" customHeight="1">
      <c r="A266" s="1124"/>
      <c r="B266" s="1143" t="str">
        <f>'statement of marks'!CU18</f>
        <v>MATHEMATICS</v>
      </c>
      <c r="C266" s="1143"/>
      <c r="D266" s="535" t="str">
        <f>IF('statement of marks'!DP18="","",'statement of marks'!DP18)</f>
        <v/>
      </c>
      <c r="E266" s="541">
        <f>IF('statement of marks'!CV18="","",'statement of marks'!CV18)</f>
        <v>10</v>
      </c>
      <c r="F266" s="541">
        <f>IF('statement of marks'!CW18="","",'statement of marks'!CW18)</f>
        <v>10</v>
      </c>
      <c r="G266" s="541">
        <f>IF('statement of marks'!CX18="","",'statement of marks'!CX18)</f>
        <v>9</v>
      </c>
      <c r="H266" s="541">
        <f>IF('statement of marks'!CY18="","",'statement of marks'!CY18)</f>
        <v>29</v>
      </c>
      <c r="I266" s="541">
        <f>IF('statement of marks'!CZ18="","",'statement of marks'!CZ18)</f>
        <v>1</v>
      </c>
      <c r="J266" s="537">
        <f>IF('statement of marks'!DA18="","",'statement of marks'!DA18)</f>
        <v>70</v>
      </c>
      <c r="K266" s="537" t="str">
        <f>IF('statement of marks'!DB18="","",'statement of marks'!DB18)</f>
        <v/>
      </c>
      <c r="L266" s="536">
        <f>IF('statement of marks'!DC18="","",'statement of marks'!DC18)</f>
        <v>70</v>
      </c>
      <c r="M266" s="536">
        <f>IF('statement of marks'!DD18="","",'statement of marks'!DD18)</f>
        <v>100</v>
      </c>
      <c r="N266" s="538">
        <f>IF('statement of marks'!DE18="","",'statement of marks'!DE18)</f>
        <v>100</v>
      </c>
      <c r="O266" s="537">
        <f>IF('statement of marks'!DF18="","",'statement of marks'!DF18)</f>
        <v>18</v>
      </c>
      <c r="P266" s="537" t="str">
        <f>IF('statement of marks'!DG18="","",'statement of marks'!DG18)</f>
        <v/>
      </c>
      <c r="Q266" s="536">
        <f>IF('statement of marks'!DH18="","",'statement of marks'!DH18)</f>
        <v>18</v>
      </c>
      <c r="R266" s="536">
        <f>IF('statement of marks'!DI18="","",'statement of marks'!DI18)</f>
        <v>118</v>
      </c>
      <c r="S266" s="538" t="str">
        <f>IF('statement of marks'!DJ18="","",'statement of marks'!DJ18)</f>
        <v/>
      </c>
      <c r="T266" s="538">
        <f>IF('statement of marks'!DK18="","",'statement of marks'!DK18)</f>
        <v>118</v>
      </c>
      <c r="U266" s="541" t="str">
        <f>CONCATENATE('statement of marks'!HX18,'statement of marks'!IG18,'statement of marks'!IH18)</f>
        <v>S</v>
      </c>
      <c r="V266" s="542">
        <f>IF('result subject-wise'!AH18="","",'result subject-wise'!AH18)</f>
        <v>100</v>
      </c>
      <c r="W266" s="542" t="str">
        <f>IF('result subject-wise'!AJ18="","",'result subject-wise'!AJ18)</f>
        <v/>
      </c>
      <c r="X266" s="542" t="str">
        <f>IF('result subject-wise'!AK18="","",'result subject-wise'!AK18)</f>
        <v/>
      </c>
      <c r="Y266" s="540" t="str">
        <f>IF(OR(X268=0,X268&lt;V268),"",IF(OR(U266="RE",U266="REP"),SUM(T266,W266),IF(U266="S",W266,T266)))</f>
        <v/>
      </c>
    </row>
    <row r="267" spans="1:25" ht="18" customHeight="1">
      <c r="A267" s="1124"/>
      <c r="B267" s="1108" t="s">
        <v>291</v>
      </c>
      <c r="C267" s="1108"/>
      <c r="D267" s="543">
        <f>IF(AND(D264="",D265="",D266=""),"",SUM(D264:D266))</f>
        <v>40</v>
      </c>
      <c r="E267" s="544">
        <f>IF(AND(E262="",E263="",E264="",E265="",E266=""),"",SUM(E262:E266))</f>
        <v>50</v>
      </c>
      <c r="F267" s="544">
        <f t="shared" ref="F267:H267" si="68">IF(AND(F262="",F263="",F264="",F265="",F266=""),"",SUM(F262:F266))</f>
        <v>50</v>
      </c>
      <c r="G267" s="544">
        <f t="shared" si="68"/>
        <v>43</v>
      </c>
      <c r="H267" s="544">
        <f t="shared" si="68"/>
        <v>143</v>
      </c>
      <c r="I267" s="544">
        <f>IF(AND(I262="",I263="",I264="",I265="",I266=""),"",SUM(I262:I266))</f>
        <v>7</v>
      </c>
      <c r="J267" s="544">
        <f t="shared" ref="J267:R267" si="69">IF(AND(J262="",J263="",J264="",J265="",J266=""),"",SUM(J262:J266))</f>
        <v>290</v>
      </c>
      <c r="K267" s="544">
        <f t="shared" si="69"/>
        <v>40</v>
      </c>
      <c r="L267" s="544">
        <f t="shared" si="69"/>
        <v>330</v>
      </c>
      <c r="M267" s="544">
        <f t="shared" si="69"/>
        <v>440</v>
      </c>
      <c r="N267" s="544">
        <f t="shared" si="69"/>
        <v>480</v>
      </c>
      <c r="O267" s="544">
        <f t="shared" si="69"/>
        <v>358</v>
      </c>
      <c r="P267" s="544">
        <f t="shared" si="69"/>
        <v>60</v>
      </c>
      <c r="Q267" s="544">
        <f t="shared" si="69"/>
        <v>418</v>
      </c>
      <c r="R267" s="544">
        <f t="shared" si="69"/>
        <v>798</v>
      </c>
      <c r="S267" s="544">
        <f>IF(AND(S262="",S263="",S264="",S265="",S266=""),"",SUM(S262:S266))</f>
        <v>100</v>
      </c>
      <c r="T267" s="544">
        <f t="shared" ref="T267" si="70">IF(AND(T262="",T263="",T264="",T265="",T266=""),"",SUM(T262:T266))</f>
        <v>898</v>
      </c>
      <c r="U267" s="544"/>
      <c r="V267" s="544">
        <f t="shared" ref="V267:W267" si="71">IF(AND(V262="",V263="",V264="",V265="",V266=""),"",SUM(V262:V266))</f>
        <v>100</v>
      </c>
      <c r="W267" s="544" t="str">
        <f t="shared" si="71"/>
        <v/>
      </c>
      <c r="X267" s="545"/>
      <c r="Y267" s="546" t="str">
        <f t="shared" ref="Y267" si="72">IF(AND(Y262="",Y263="",Y264="",Y265="",Y266=""),"",SUM(Y262:Y266))</f>
        <v/>
      </c>
    </row>
    <row r="268" spans="1:25" ht="18" customHeight="1">
      <c r="A268" s="1124"/>
      <c r="B268" s="1142" t="s">
        <v>292</v>
      </c>
      <c r="C268" s="1142"/>
      <c r="D268" s="547" t="s">
        <v>456</v>
      </c>
      <c r="E268" s="548">
        <f>IF(E267="","",(5*E261)-(COUNTIF(E262:E266,"NA")*E261+COUNTIF(E262:E266,"ML")*E261))</f>
        <v>50</v>
      </c>
      <c r="F268" s="548">
        <f>IF(F267="","",(5*F261)-(COUNTIF(F262:F266,"NA")*F261+COUNTIF(F262:F266,"ML")*F261))</f>
        <v>50</v>
      </c>
      <c r="G268" s="548">
        <f>IF(G267="","",(43)-(COUNTIF(G262:G266,"NA")*G261+COUNTIF(G262:G266,"ML")*G261))</f>
        <v>43</v>
      </c>
      <c r="H268" s="548">
        <f>IF(H267="","",(143)-(COUNTIF(H262:H266,"NA")*H261+COUNTIF(H262:H266,"ML")*H261))</f>
        <v>143</v>
      </c>
      <c r="I268" s="549">
        <f>IF(I267="","",7)</f>
        <v>7</v>
      </c>
      <c r="J268" s="538">
        <f>L268-K268</f>
        <v>310</v>
      </c>
      <c r="K268" s="538">
        <f>IF(D267="","",(D267-(IF(K264="ml",D264)+IF(K265="ml",D265)+IF(K266="ml",D266))))</f>
        <v>40</v>
      </c>
      <c r="L268" s="538">
        <f>IF(OR(L267=0,L267=""),L267,(5*L261)-D279)</f>
        <v>350</v>
      </c>
      <c r="M268" s="538">
        <f>IF(M267="","",SUM(H268:J268))</f>
        <v>460</v>
      </c>
      <c r="N268" s="538">
        <f>IF(N267="","",SUM(D267,M268))</f>
        <v>500</v>
      </c>
      <c r="O268" s="538">
        <f>Q268-D273</f>
        <v>440</v>
      </c>
      <c r="P268" s="538">
        <f>IF(D273="","",D273)</f>
        <v>60</v>
      </c>
      <c r="Q268" s="538">
        <f>IF(Q267="","",5*Q261)</f>
        <v>500</v>
      </c>
      <c r="R268" s="538">
        <f>IF(O268="","",SUM(M268,O268))</f>
        <v>900</v>
      </c>
      <c r="S268" s="538">
        <f>IF(D278="","",D278)</f>
        <v>100</v>
      </c>
      <c r="T268" s="538">
        <f>IF(T267="","",SUM(R268,S268))</f>
        <v>1000</v>
      </c>
      <c r="U268" s="550"/>
      <c r="V268" s="551">
        <f>COUNTIF(U262:U272,"S")</f>
        <v>1</v>
      </c>
      <c r="W268" s="551">
        <f>COUNTIF(U262:U272,"RE")+COUNTIF(U262:U272,"REP")</f>
        <v>0</v>
      </c>
      <c r="X268" s="551">
        <f>COUNTIF(X262:X267,"P")+COUNTIF(X271:X272,"P")</f>
        <v>0</v>
      </c>
      <c r="Y268" s="552" t="str">
        <f>IF(OR(X268=0,X268&lt;(V268+W268)),"",(T268-(V268*Y261)+V267))</f>
        <v/>
      </c>
    </row>
    <row r="269" spans="1:25" ht="18" customHeight="1">
      <c r="A269" s="1124"/>
      <c r="B269" s="895" t="s">
        <v>151</v>
      </c>
      <c r="C269" s="895"/>
      <c r="D269" s="553">
        <f>IF('statement of marks'!BG18="","",'statement of marks'!BG18)</f>
        <v>30</v>
      </c>
      <c r="E269" s="568">
        <f t="shared" ref="E269:H269" si="73">IF(E268="","",E267/E268*100)</f>
        <v>100</v>
      </c>
      <c r="F269" s="568">
        <f t="shared" si="73"/>
        <v>100</v>
      </c>
      <c r="G269" s="568">
        <f t="shared" si="73"/>
        <v>100</v>
      </c>
      <c r="H269" s="568">
        <f t="shared" si="73"/>
        <v>100</v>
      </c>
      <c r="I269" s="568">
        <f>IF(I268="","",I267/I268*100)</f>
        <v>100</v>
      </c>
      <c r="J269" s="568">
        <f t="shared" ref="J269:R269" si="74">IF(J268="","",J267/J268*100)</f>
        <v>93.548387096774192</v>
      </c>
      <c r="K269" s="568">
        <f t="shared" si="74"/>
        <v>100</v>
      </c>
      <c r="L269" s="568">
        <f t="shared" si="74"/>
        <v>94.285714285714278</v>
      </c>
      <c r="M269" s="568">
        <f t="shared" si="74"/>
        <v>95.652173913043484</v>
      </c>
      <c r="N269" s="569">
        <f t="shared" si="74"/>
        <v>96</v>
      </c>
      <c r="O269" s="568">
        <f t="shared" si="74"/>
        <v>81.36363636363636</v>
      </c>
      <c r="P269" s="568">
        <f t="shared" si="74"/>
        <v>100</v>
      </c>
      <c r="Q269" s="568">
        <f t="shared" si="74"/>
        <v>83.6</v>
      </c>
      <c r="R269" s="568">
        <f t="shared" si="74"/>
        <v>88.666666666666671</v>
      </c>
      <c r="S269" s="569">
        <f>IF(S268="","",S267/S268*100)</f>
        <v>100</v>
      </c>
      <c r="T269" s="569">
        <f t="shared" ref="T269" si="75">IF(T268="","",T267/T268*100)</f>
        <v>89.8</v>
      </c>
      <c r="U269" s="539"/>
      <c r="V269" s="539"/>
      <c r="W269" s="539"/>
      <c r="X269" s="539"/>
      <c r="Y269" s="554" t="str">
        <f>IF(Y268="","",Y267/Y268*100)</f>
        <v/>
      </c>
    </row>
    <row r="270" spans="1:25" ht="18" customHeight="1">
      <c r="A270" s="1124"/>
      <c r="B270" s="895" t="str">
        <f>'statement of marks'!DZ18</f>
        <v>BIOLOGY</v>
      </c>
      <c r="C270" s="895"/>
      <c r="D270" s="548"/>
      <c r="E270" s="541">
        <f>IF('statement of marks'!EA18="","",'statement of marks'!EA18)</f>
        <v>10</v>
      </c>
      <c r="F270" s="541">
        <f>IF('statement of marks'!EB18="","",'statement of marks'!EB18)</f>
        <v>10</v>
      </c>
      <c r="G270" s="541">
        <f>IF('statement of marks'!EC18="","",'statement of marks'!EC18)</f>
        <v>10</v>
      </c>
      <c r="H270" s="541">
        <f>IF('statement of marks'!ED18="","",'statement of marks'!ED18)</f>
        <v>30</v>
      </c>
      <c r="I270" s="541" t="str">
        <f>IF('statement of marks'!EE18="","",'statement of marks'!EE18)</f>
        <v/>
      </c>
      <c r="J270" s="537">
        <f>IF('statement of marks'!EF18="","",'statement of marks'!EF18)</f>
        <v>50</v>
      </c>
      <c r="K270" s="537">
        <f>IF('statement of marks'!EG18="","",'statement of marks'!EG18)</f>
        <v>20</v>
      </c>
      <c r="L270" s="536">
        <f>IF('statement of marks'!EH18="","",'statement of marks'!EH18)</f>
        <v>70</v>
      </c>
      <c r="M270" s="536">
        <f>IF('statement of marks'!EI18="","",'statement of marks'!EI18)</f>
        <v>80</v>
      </c>
      <c r="N270" s="538">
        <f>IF('statement of marks'!EJ18="","",'statement of marks'!EJ18)</f>
        <v>100</v>
      </c>
      <c r="O270" s="537">
        <f>IF('statement of marks'!EK18="","",'statement of marks'!EK18)</f>
        <v>70</v>
      </c>
      <c r="P270" s="537">
        <f>IF('statement of marks'!EL18="","",'statement of marks'!EL18)</f>
        <v>30</v>
      </c>
      <c r="Q270" s="536">
        <f>IF('statement of marks'!EM18="","",'statement of marks'!EM18)</f>
        <v>100</v>
      </c>
      <c r="R270" s="536">
        <f>IF('statement of marks'!EN18="","",'statement of marks'!EN18)</f>
        <v>150</v>
      </c>
      <c r="S270" s="538">
        <f>IF('statement of marks'!EO18="","",'statement of marks'!EO18)</f>
        <v>50</v>
      </c>
      <c r="T270" s="538">
        <f>IF('statement of marks'!EP18="","",'statement of marks'!EP18)</f>
        <v>200</v>
      </c>
      <c r="U270" s="538" t="str">
        <f>IF('statement of marks'!FB18="","",'statement of marks'!FB18)</f>
        <v>I</v>
      </c>
      <c r="V270" s="542"/>
      <c r="W270" s="542"/>
      <c r="X270" s="542"/>
      <c r="Y270" s="540"/>
    </row>
    <row r="271" spans="1:25" ht="18" customHeight="1">
      <c r="A271" s="1124"/>
      <c r="B271" s="1089" t="str">
        <f>'statement of marks'!$FC$3</f>
        <v>Azadi ke Baad ka Swarnim Bharat</v>
      </c>
      <c r="C271" s="1089"/>
      <c r="D271" s="553">
        <f>IF('statement of marks'!CK18="","",'statement of marks'!CK18)</f>
        <v>30</v>
      </c>
      <c r="E271" s="541">
        <f>IF('statement of marks'!FC18="","",'statement of marks'!FC18)</f>
        <v>10</v>
      </c>
      <c r="F271" s="541">
        <f>IF('statement of marks'!FD18="","",'statement of marks'!FD18)</f>
        <v>10</v>
      </c>
      <c r="G271" s="541">
        <f>IF('statement of marks'!FE18="","",'statement of marks'!FE18)</f>
        <v>10</v>
      </c>
      <c r="H271" s="541">
        <f>IF('statement of marks'!FF18="","",'statement of marks'!FF18)</f>
        <v>30</v>
      </c>
      <c r="I271" s="555"/>
      <c r="J271" s="541">
        <f>IF('statement of marks'!FG18="","",'statement of marks'!FG18)</f>
        <v>70</v>
      </c>
      <c r="K271" s="556"/>
      <c r="L271" s="536">
        <f>IF('statement of marks'!FG18="","",'statement of marks'!FG18)</f>
        <v>70</v>
      </c>
      <c r="M271" s="536">
        <f>IF('statement of marks'!FH18="","",'statement of marks'!FH18)</f>
        <v>100</v>
      </c>
      <c r="N271" s="536">
        <f>IF('statement of marks'!FH18="","",'statement of marks'!FH18)</f>
        <v>100</v>
      </c>
      <c r="O271" s="536">
        <f>IF('statement of marks'!FI18="","",'statement of marks'!FI18)</f>
        <v>100</v>
      </c>
      <c r="P271" s="557"/>
      <c r="Q271" s="536">
        <f>IF('statement of marks'!FI18="","",'statement of marks'!FI18)</f>
        <v>100</v>
      </c>
      <c r="R271" s="536">
        <f>IF('statement of marks'!FJ18="","",'statement of marks'!FJ18)</f>
        <v>200</v>
      </c>
      <c r="S271" s="557"/>
      <c r="T271" s="538">
        <f>IF('statement of marks'!FJ18="","",'statement of marks'!FJ18)</f>
        <v>200</v>
      </c>
      <c r="U271" s="541" t="str">
        <f>IF('statement of marks'!II18="","",'statement of marks'!II18)</f>
        <v>A</v>
      </c>
      <c r="V271" s="542" t="str">
        <f>IF(OR(U271="S",U271="RE"),'result subject-wise'!AL$6,"")</f>
        <v/>
      </c>
      <c r="W271" s="558" t="str">
        <f>IF('result subject-wise'!AL18="","",'result subject-wise'!AL18)</f>
        <v/>
      </c>
      <c r="X271" s="558" t="str">
        <f>IF('result subject-wise'!AM18="","",'result subject-wise'!AM18)</f>
        <v/>
      </c>
      <c r="Y271" s="1093"/>
    </row>
    <row r="272" spans="1:25" ht="18" customHeight="1">
      <c r="A272" s="1124"/>
      <c r="B272" s="895" t="str">
        <f>'statement of marks'!$FP$3</f>
        <v>JEEVAN KAUShAL</v>
      </c>
      <c r="C272" s="895"/>
      <c r="D272" s="535" t="str">
        <f>IF('statement of marks'!DO18="","",'statement of marks'!DO18)</f>
        <v/>
      </c>
      <c r="E272" s="1109" t="s">
        <v>278</v>
      </c>
      <c r="F272" s="1109"/>
      <c r="G272" s="536">
        <f>'statement of marks'!$FP$6</f>
        <v>30</v>
      </c>
      <c r="H272" s="536"/>
      <c r="I272" s="559"/>
      <c r="J272" s="537">
        <f>IF('statement of marks'!FP18="","",'statement of marks'!FP18)</f>
        <v>30</v>
      </c>
      <c r="K272" s="1109" t="s">
        <v>279</v>
      </c>
      <c r="L272" s="1109"/>
      <c r="M272" s="536">
        <f>'statement of marks'!$FQ$6</f>
        <v>30</v>
      </c>
      <c r="N272" s="538">
        <f>IF('statement of marks'!FQ18="","",'statement of marks'!FQ18)</f>
        <v>30</v>
      </c>
      <c r="O272" s="1109" t="s">
        <v>108</v>
      </c>
      <c r="P272" s="1109"/>
      <c r="Q272" s="536">
        <f>'statement of marks'!$FR$6</f>
        <v>40</v>
      </c>
      <c r="R272" s="541">
        <f>IF('statement of marks'!FR18="","",'statement of marks'!FR18)</f>
        <v>40</v>
      </c>
      <c r="S272" s="541"/>
      <c r="T272" s="538">
        <f>IF('statement of marks'!FS18="","",'statement of marks'!FS18)</f>
        <v>100</v>
      </c>
      <c r="U272" s="541" t="str">
        <f>IF('statement of marks'!IJ18="","",'statement of marks'!IJ18)</f>
        <v>A</v>
      </c>
      <c r="V272" s="542" t="str">
        <f>IF(OR(U272="S",U272="RE"),'result subject-wise'!AN$6,"")</f>
        <v/>
      </c>
      <c r="W272" s="558" t="str">
        <f>IF('result subject-wise'!AN18="","",'result subject-wise'!AN18)</f>
        <v/>
      </c>
      <c r="X272" s="558" t="str">
        <f>IF('result subject-wise'!AO18="","",'result subject-wise'!AO18)</f>
        <v/>
      </c>
      <c r="Y272" s="1093"/>
    </row>
    <row r="273" spans="1:25" ht="18" customHeight="1">
      <c r="A273" s="1124"/>
      <c r="B273" s="1110" t="s">
        <v>195</v>
      </c>
      <c r="C273" s="1110"/>
      <c r="D273" s="560">
        <f>IF(AND(D269="",D271="",D272=""),"",SUM(D269:D272))</f>
        <v>60</v>
      </c>
      <c r="E273" s="1111" t="str">
        <f>IF('statement of marks'!IP18="","",'statement of marks'!IP18)</f>
        <v>SUPPL.</v>
      </c>
      <c r="F273" s="1111"/>
      <c r="G273" s="1111"/>
      <c r="H273" s="1111"/>
      <c r="I273" s="1111"/>
      <c r="J273" s="1111"/>
      <c r="K273" s="1111"/>
      <c r="L273" s="1111"/>
      <c r="M273" s="533" t="s">
        <v>309</v>
      </c>
      <c r="N273" s="541" t="str">
        <f>IF('statement of marks'!IS18="","",'statement of marks'!IS18)</f>
        <v/>
      </c>
      <c r="O273" s="1091" t="s">
        <v>281</v>
      </c>
      <c r="P273" s="1091"/>
      <c r="Q273" s="1091"/>
      <c r="R273" s="541" t="str">
        <f>IF('statement of marks'!IU18="","",'statement of marks'!IU18)</f>
        <v/>
      </c>
      <c r="S273" s="1112" t="s">
        <v>295</v>
      </c>
      <c r="T273" s="1112"/>
      <c r="U273" s="1112"/>
      <c r="V273" s="1112"/>
      <c r="W273" s="1112"/>
      <c r="X273" s="1112"/>
      <c r="Y273" s="1113"/>
    </row>
    <row r="274" spans="1:25" ht="18" customHeight="1">
      <c r="A274" s="1124"/>
      <c r="B274" s="1110" t="s">
        <v>300</v>
      </c>
      <c r="C274" s="1110"/>
      <c r="D274" s="534" t="s">
        <v>201</v>
      </c>
      <c r="E274" s="1085" t="s">
        <v>122</v>
      </c>
      <c r="F274" s="1085"/>
      <c r="G274" s="1091" t="s">
        <v>124</v>
      </c>
      <c r="H274" s="1091"/>
      <c r="I274" s="1091"/>
      <c r="J274" s="1091"/>
      <c r="K274" s="1091" t="s">
        <v>126</v>
      </c>
      <c r="L274" s="1091"/>
      <c r="M274" s="1091" t="s">
        <v>128</v>
      </c>
      <c r="N274" s="1091"/>
      <c r="O274" s="924" t="s">
        <v>303</v>
      </c>
      <c r="P274" s="924"/>
      <c r="Q274" s="924"/>
      <c r="R274" s="561"/>
      <c r="S274" s="1114" t="s">
        <v>195</v>
      </c>
      <c r="T274" s="1114"/>
      <c r="U274" s="1115" t="str">
        <f>IF('result subject-wise'!AR18="","",'result subject-wise'!AR18)</f>
        <v/>
      </c>
      <c r="V274" s="1115"/>
      <c r="W274" s="1086" t="s">
        <v>459</v>
      </c>
      <c r="X274" s="1086"/>
      <c r="Y274" s="562" t="str">
        <f>IF('result subject-wise'!AS18="","",'result subject-wise'!AS18)</f>
        <v/>
      </c>
    </row>
    <row r="275" spans="1:25" ht="18" customHeight="1">
      <c r="A275" s="1124"/>
      <c r="B275" s="1116" t="s">
        <v>302</v>
      </c>
      <c r="C275" s="1116"/>
      <c r="D275" s="536">
        <f>IF('statement of marks'!CN18="","",'statement of marks'!CN18)</f>
        <v>50</v>
      </c>
      <c r="E275" s="1117">
        <f>IF('statement of marks'!GK18="","",'statement of marks'!GK18)</f>
        <v>130</v>
      </c>
      <c r="F275" s="1117"/>
      <c r="G275" s="1117">
        <f>IF('statement of marks'!GM18="","",'statement of marks'!GM18)</f>
        <v>206</v>
      </c>
      <c r="H275" s="1117"/>
      <c r="I275" s="1117"/>
      <c r="J275" s="1117"/>
      <c r="K275" s="1117">
        <f>IF('statement of marks'!GO18="","",'statement of marks'!GO18)</f>
        <v>264</v>
      </c>
      <c r="L275" s="1117"/>
      <c r="M275" s="1117">
        <f>IF('statement of marks'!GQ18="","",'statement of marks'!GQ18)</f>
        <v>316</v>
      </c>
      <c r="N275" s="1117"/>
      <c r="O275" s="1117">
        <f>IF('statement of marks'!GS18="","",'statement of marks'!GS18)</f>
        <v>362</v>
      </c>
      <c r="P275" s="1117"/>
      <c r="Q275" s="1117"/>
      <c r="R275" s="563"/>
      <c r="S275" s="1086" t="s">
        <v>460</v>
      </c>
      <c r="T275" s="1086"/>
      <c r="U275" s="1086"/>
      <c r="V275" s="1086"/>
      <c r="W275" s="1115" t="str">
        <f>IF('result subject-wise'!AT18="","",'result subject-wise'!AT18)</f>
        <v/>
      </c>
      <c r="X275" s="1115"/>
      <c r="Y275" s="1118"/>
    </row>
    <row r="276" spans="1:25" ht="18" customHeight="1">
      <c r="A276" s="1124"/>
      <c r="B276" s="1084" t="s">
        <v>301</v>
      </c>
      <c r="C276" s="1084"/>
      <c r="D276" s="536">
        <f>IF('statement of marks'!BJ18="","",'statement of marks'!BJ18)</f>
        <v>50</v>
      </c>
      <c r="E276" s="1085" t="str">
        <f>IF('statement of marks'!GL18="","",'statement of marks'!GL18)</f>
        <v/>
      </c>
      <c r="F276" s="1085"/>
      <c r="G276" s="1085" t="str">
        <f>IF('statement of marks'!GN18="","",'statement of marks'!GN18)</f>
        <v/>
      </c>
      <c r="H276" s="1085"/>
      <c r="I276" s="1085"/>
      <c r="J276" s="1085"/>
      <c r="K276" s="1085" t="str">
        <f>IF('statement of marks'!GP18="","",'statement of marks'!GP18)</f>
        <v/>
      </c>
      <c r="L276" s="1085"/>
      <c r="M276" s="1085" t="str">
        <f>IF('statement of marks'!GR18="","",'statement of marks'!GR18)</f>
        <v/>
      </c>
      <c r="N276" s="1085"/>
      <c r="O276" s="1085">
        <f>IF('statement of marks'!GT18="","",'statement of marks'!GT18)</f>
        <v>0</v>
      </c>
      <c r="P276" s="1085"/>
      <c r="Q276" s="1085"/>
      <c r="R276" s="564"/>
      <c r="S276" s="1086" t="s">
        <v>296</v>
      </c>
      <c r="T276" s="1086"/>
      <c r="U276" s="1086"/>
      <c r="V276" s="1086"/>
      <c r="W276" s="1087" t="str">
        <f>IF(U274="","",'result subject-wise'!$G$118)</f>
        <v/>
      </c>
      <c r="X276" s="1087"/>
      <c r="Y276" s="1088"/>
    </row>
    <row r="277" spans="1:25" ht="18" customHeight="1">
      <c r="A277" s="1124"/>
      <c r="B277" s="1089" t="s">
        <v>307</v>
      </c>
      <c r="C277" s="1089"/>
      <c r="D277" s="535" t="str">
        <f>IF('statement of marks'!DR18="","",'statement of marks'!DR18)</f>
        <v/>
      </c>
      <c r="E277" s="1090"/>
      <c r="F277" s="1090"/>
      <c r="G277" s="1090"/>
      <c r="H277" s="1090"/>
      <c r="I277" s="1090"/>
      <c r="J277" s="1090"/>
      <c r="K277" s="1090"/>
      <c r="L277" s="1090"/>
      <c r="M277" s="1090"/>
      <c r="N277" s="1090"/>
      <c r="O277" s="1091"/>
      <c r="P277" s="1091"/>
      <c r="Q277" s="1091"/>
      <c r="R277" s="1091"/>
      <c r="S277" s="1091"/>
      <c r="T277" s="1091"/>
      <c r="U277" s="1092"/>
      <c r="V277" s="1092"/>
      <c r="W277" s="1092"/>
      <c r="X277" s="1092"/>
      <c r="Y277" s="1093"/>
    </row>
    <row r="278" spans="1:25" ht="18" customHeight="1">
      <c r="A278" s="1124"/>
      <c r="B278" s="895" t="s">
        <v>297</v>
      </c>
      <c r="C278" s="895"/>
      <c r="D278" s="544">
        <f>IF(AND(D275="",D276="",D277=""),"",SUM(D275:D277))</f>
        <v>100</v>
      </c>
      <c r="E278" s="1090"/>
      <c r="F278" s="1090"/>
      <c r="G278" s="1090"/>
      <c r="H278" s="1090"/>
      <c r="I278" s="1090"/>
      <c r="J278" s="1090"/>
      <c r="K278" s="1090"/>
      <c r="L278" s="1090"/>
      <c r="M278" s="1090"/>
      <c r="N278" s="1090"/>
      <c r="O278" s="1091"/>
      <c r="P278" s="1091"/>
      <c r="Q278" s="1091"/>
      <c r="R278" s="1091"/>
      <c r="S278" s="1091"/>
      <c r="T278" s="1091"/>
      <c r="U278" s="1092"/>
      <c r="V278" s="1092"/>
      <c r="W278" s="1092"/>
      <c r="X278" s="1092"/>
      <c r="Y278" s="1093"/>
    </row>
    <row r="279" spans="1:25" ht="18" customHeight="1">
      <c r="A279" s="1124"/>
      <c r="B279" s="1089" t="s">
        <v>790</v>
      </c>
      <c r="C279" s="1089"/>
      <c r="D279" s="565">
        <f>IF(J262="ML",L261)+IF(J263="ML",L261)+IF(J264="ML",L261-D264)+IF(J265="ML",L261-D265)+IF(J266="ML",L261-D266)+IF(K264="ml",D264)+IF(K265="ml",D265)+IF(K266="ml",D266)</f>
        <v>0</v>
      </c>
      <c r="E279" s="1090"/>
      <c r="F279" s="1090"/>
      <c r="G279" s="1090"/>
      <c r="H279" s="1090"/>
      <c r="I279" s="1090"/>
      <c r="J279" s="1090"/>
      <c r="K279" s="1090"/>
      <c r="L279" s="1090"/>
      <c r="M279" s="1090"/>
      <c r="N279" s="1090"/>
      <c r="O279" s="1091" t="s">
        <v>112</v>
      </c>
      <c r="P279" s="1091"/>
      <c r="Q279" s="1091"/>
      <c r="R279" s="1091"/>
      <c r="S279" s="1091"/>
      <c r="T279" s="1091"/>
      <c r="U279" s="1094" t="s">
        <v>798</v>
      </c>
      <c r="V279" s="1094"/>
      <c r="W279" s="1094"/>
      <c r="X279" s="1094"/>
      <c r="Y279" s="1095"/>
    </row>
    <row r="280" spans="1:25" ht="18" customHeight="1" thickBot="1">
      <c r="A280" s="1125"/>
      <c r="B280" s="1098" t="s">
        <v>308</v>
      </c>
      <c r="C280" s="1098"/>
      <c r="D280" s="566"/>
      <c r="E280" s="1099"/>
      <c r="F280" s="1099"/>
      <c r="G280" s="1099"/>
      <c r="H280" s="1099"/>
      <c r="I280" s="1099"/>
      <c r="J280" s="1099"/>
      <c r="K280" s="1099"/>
      <c r="L280" s="1099"/>
      <c r="M280" s="1099"/>
      <c r="N280" s="1099"/>
      <c r="O280" s="1100">
        <f>'statement of marks'!$IV$110</f>
        <v>45794</v>
      </c>
      <c r="P280" s="1100"/>
      <c r="Q280" s="1100"/>
      <c r="R280" s="1100"/>
      <c r="S280" s="1100"/>
      <c r="T280" s="1100"/>
      <c r="U280" s="1096"/>
      <c r="V280" s="1096"/>
      <c r="W280" s="1096"/>
      <c r="X280" s="1096"/>
      <c r="Y280" s="1097"/>
    </row>
    <row r="281" spans="1:25" ht="18" customHeight="1">
      <c r="A281" s="1119" t="s">
        <v>282</v>
      </c>
      <c r="B281" s="1120"/>
      <c r="C281" s="1120"/>
      <c r="D281" s="1120"/>
      <c r="E281" s="1120"/>
      <c r="F281" s="1120"/>
      <c r="G281" s="1120"/>
      <c r="H281" s="1120"/>
      <c r="I281" s="1120"/>
      <c r="J281" s="1120"/>
      <c r="K281" s="1120"/>
      <c r="L281" s="1120"/>
      <c r="M281" s="1120"/>
      <c r="N281" s="1120"/>
      <c r="O281" s="1120"/>
      <c r="P281" s="1120"/>
      <c r="Q281" s="1120"/>
      <c r="R281" s="1120"/>
      <c r="S281" s="1120"/>
      <c r="T281" s="1120"/>
      <c r="U281" s="1120"/>
      <c r="V281" s="1120"/>
      <c r="W281" s="1120"/>
      <c r="X281" s="1120"/>
      <c r="Y281" s="1121"/>
    </row>
    <row r="282" spans="1:25" ht="18" customHeight="1">
      <c r="A282" s="1122" t="str">
        <f>'statement of marks'!$A$1</f>
        <v>Govt. Hr. Sec. School,</v>
      </c>
      <c r="B282" s="1091"/>
      <c r="C282" s="1091"/>
      <c r="D282" s="1091"/>
      <c r="E282" s="1091"/>
      <c r="F282" s="1091"/>
      <c r="G282" s="1091"/>
      <c r="H282" s="1091"/>
      <c r="I282" s="1091"/>
      <c r="J282" s="1091"/>
      <c r="K282" s="1091"/>
      <c r="L282" s="1091"/>
      <c r="M282" s="1091"/>
      <c r="N282" s="1091"/>
      <c r="O282" s="1091"/>
      <c r="P282" s="1091"/>
      <c r="Q282" s="1091"/>
      <c r="R282" s="1091"/>
      <c r="S282" s="1091"/>
      <c r="T282" s="1091"/>
      <c r="U282" s="1091"/>
      <c r="V282" s="1091"/>
      <c r="W282" s="1091"/>
      <c r="X282" s="1091"/>
      <c r="Y282" s="1123"/>
    </row>
    <row r="283" spans="1:25" ht="18" customHeight="1">
      <c r="A283" s="1124"/>
      <c r="B283" s="1048" t="s">
        <v>100</v>
      </c>
      <c r="C283" s="1048"/>
      <c r="D283" s="1112" t="s">
        <v>485</v>
      </c>
      <c r="E283" s="1048" t="str">
        <f>'statement of marks'!$F$3</f>
        <v>2024-25</v>
      </c>
      <c r="F283" s="1048"/>
      <c r="G283" s="1126" t="str">
        <f>IF(U302="","MAIN EXAMINATION",IF(E301="Suppl.","SUPPLEMENTARY EXAMINATION",IF(E301="Re-exam.","RE-EXAMINATION",)))</f>
        <v>MAIN EXAMINATION</v>
      </c>
      <c r="H283" s="1127"/>
      <c r="I283" s="1127"/>
      <c r="J283" s="1127"/>
      <c r="K283" s="1127"/>
      <c r="L283" s="1127"/>
      <c r="M283" s="1127"/>
      <c r="N283" s="1127"/>
      <c r="O283" s="1127"/>
      <c r="P283" s="1127"/>
      <c r="Q283" s="1127"/>
      <c r="R283" s="1127"/>
      <c r="S283" s="1128"/>
      <c r="T283" s="1129" t="s">
        <v>305</v>
      </c>
      <c r="U283" s="1130"/>
      <c r="V283" s="1131"/>
      <c r="W283" s="1048" t="str">
        <f>'statement of marks'!$A$3</f>
        <v>11 'A'</v>
      </c>
      <c r="X283" s="1048"/>
      <c r="Y283" s="1135"/>
    </row>
    <row r="284" spans="1:25" ht="18" customHeight="1">
      <c r="A284" s="1124"/>
      <c r="B284" s="895" t="s">
        <v>36</v>
      </c>
      <c r="C284" s="895"/>
      <c r="D284" s="1112"/>
      <c r="E284" s="1132" t="str">
        <f>IF('statement of marks'!G19="","",'statement of marks'!G19)</f>
        <v>A 011</v>
      </c>
      <c r="F284" s="1133"/>
      <c r="G284" s="1133"/>
      <c r="H284" s="1133"/>
      <c r="I284" s="1133"/>
      <c r="J284" s="1133"/>
      <c r="K284" s="1133"/>
      <c r="L284" s="1133"/>
      <c r="M284" s="1133"/>
      <c r="N284" s="1133"/>
      <c r="O284" s="1133"/>
      <c r="P284" s="1133"/>
      <c r="Q284" s="1133"/>
      <c r="R284" s="1133"/>
      <c r="S284" s="1134"/>
      <c r="T284" s="1129" t="s">
        <v>304</v>
      </c>
      <c r="U284" s="1130"/>
      <c r="V284" s="1131"/>
      <c r="W284" s="1048">
        <f>IF('statement of marks'!E19="","",'statement of marks'!E19)</f>
        <v>11111</v>
      </c>
      <c r="X284" s="1048"/>
      <c r="Y284" s="1135"/>
    </row>
    <row r="285" spans="1:25" ht="18" customHeight="1">
      <c r="A285" s="1124"/>
      <c r="B285" s="895" t="s">
        <v>37</v>
      </c>
      <c r="C285" s="895"/>
      <c r="D285" s="1112"/>
      <c r="E285" s="1132" t="str">
        <f>IF('statement of marks'!H19="","",'statement of marks'!H19)</f>
        <v>B 011</v>
      </c>
      <c r="F285" s="1133"/>
      <c r="G285" s="1133"/>
      <c r="H285" s="1133"/>
      <c r="I285" s="1133"/>
      <c r="J285" s="1133"/>
      <c r="K285" s="1133"/>
      <c r="L285" s="1133"/>
      <c r="M285" s="1133"/>
      <c r="N285" s="1133"/>
      <c r="O285" s="1133"/>
      <c r="P285" s="1133"/>
      <c r="Q285" s="1133"/>
      <c r="R285" s="1133"/>
      <c r="S285" s="1134"/>
      <c r="T285" s="1129" t="s">
        <v>35</v>
      </c>
      <c r="U285" s="1130"/>
      <c r="V285" s="1131"/>
      <c r="W285" s="1048" t="str">
        <f>IF('statement of marks'!D19="","",'statement of marks'!D19)</f>
        <v/>
      </c>
      <c r="X285" s="1048"/>
      <c r="Y285" s="1135"/>
    </row>
    <row r="286" spans="1:25" ht="18" customHeight="1">
      <c r="A286" s="1124"/>
      <c r="B286" s="895" t="s">
        <v>38</v>
      </c>
      <c r="C286" s="895"/>
      <c r="D286" s="1112"/>
      <c r="E286" s="1132" t="str">
        <f>IF('statement of marks'!I19="","",'statement of marks'!I19)</f>
        <v>C 011</v>
      </c>
      <c r="F286" s="1133"/>
      <c r="G286" s="1133"/>
      <c r="H286" s="1133"/>
      <c r="I286" s="1133"/>
      <c r="J286" s="1133"/>
      <c r="K286" s="1133"/>
      <c r="L286" s="1133"/>
      <c r="M286" s="1133"/>
      <c r="N286" s="1133"/>
      <c r="O286" s="1133"/>
      <c r="P286" s="1133"/>
      <c r="Q286" s="1133"/>
      <c r="R286" s="1133"/>
      <c r="S286" s="1134"/>
      <c r="T286" s="1129" t="s">
        <v>280</v>
      </c>
      <c r="U286" s="1130"/>
      <c r="V286" s="1131"/>
      <c r="W286" s="1136" t="str">
        <f>IF('statement of marks'!F19="","",'statement of marks'!F19)</f>
        <v/>
      </c>
      <c r="X286" s="1136"/>
      <c r="Y286" s="1137"/>
    </row>
    <row r="287" spans="1:25" ht="18" customHeight="1">
      <c r="A287" s="1124"/>
      <c r="B287" s="1138" t="s">
        <v>218</v>
      </c>
      <c r="C287" s="1109" t="s">
        <v>293</v>
      </c>
      <c r="D287" s="1109" t="s">
        <v>457</v>
      </c>
      <c r="E287" s="1103" t="s">
        <v>109</v>
      </c>
      <c r="F287" s="1103" t="s">
        <v>110</v>
      </c>
      <c r="G287" s="1103" t="s">
        <v>111</v>
      </c>
      <c r="H287" s="1103" t="s">
        <v>797</v>
      </c>
      <c r="I287" s="1139" t="str">
        <f>IF('statement of marks'!N$4="","",'statement of marks'!N$4)</f>
        <v>VRIKSHAROPAN</v>
      </c>
      <c r="J287" s="1140" t="s">
        <v>276</v>
      </c>
      <c r="K287" s="1140" t="s">
        <v>277</v>
      </c>
      <c r="L287" s="1103" t="s">
        <v>284</v>
      </c>
      <c r="M287" s="1103" t="s">
        <v>294</v>
      </c>
      <c r="N287" s="1102" t="s">
        <v>458</v>
      </c>
      <c r="O287" s="1141" t="s">
        <v>287</v>
      </c>
      <c r="P287" s="1141" t="s">
        <v>288</v>
      </c>
      <c r="Q287" s="1101" t="s">
        <v>289</v>
      </c>
      <c r="R287" s="1101" t="s">
        <v>285</v>
      </c>
      <c r="S287" s="1101" t="s">
        <v>286</v>
      </c>
      <c r="T287" s="1102" t="s">
        <v>306</v>
      </c>
      <c r="U287" s="1103" t="s">
        <v>311</v>
      </c>
      <c r="V287" s="1104" t="s">
        <v>310</v>
      </c>
      <c r="W287" s="1104" t="s">
        <v>799</v>
      </c>
      <c r="X287" s="1103" t="s">
        <v>283</v>
      </c>
      <c r="Y287" s="1105" t="s">
        <v>290</v>
      </c>
    </row>
    <row r="288" spans="1:25" ht="18" customHeight="1">
      <c r="A288" s="1124"/>
      <c r="B288" s="1138"/>
      <c r="C288" s="1109"/>
      <c r="D288" s="1109"/>
      <c r="E288" s="1103"/>
      <c r="F288" s="1103"/>
      <c r="G288" s="1103"/>
      <c r="H288" s="1103"/>
      <c r="I288" s="1139"/>
      <c r="J288" s="1140"/>
      <c r="K288" s="1140"/>
      <c r="L288" s="1103"/>
      <c r="M288" s="1103"/>
      <c r="N288" s="1102"/>
      <c r="O288" s="1141"/>
      <c r="P288" s="1141"/>
      <c r="Q288" s="1101"/>
      <c r="R288" s="1101"/>
      <c r="S288" s="1101"/>
      <c r="T288" s="1102"/>
      <c r="U288" s="1103"/>
      <c r="V288" s="1104"/>
      <c r="W288" s="1104"/>
      <c r="X288" s="1103"/>
      <c r="Y288" s="1105"/>
    </row>
    <row r="289" spans="1:25" ht="18" customHeight="1">
      <c r="A289" s="1124"/>
      <c r="B289" s="1144" t="s">
        <v>113</v>
      </c>
      <c r="C289" s="1144"/>
      <c r="D289" s="535"/>
      <c r="E289" s="534">
        <f>IF('statement of marks'!J$6="","",'statement of marks'!J$6)</f>
        <v>10</v>
      </c>
      <c r="F289" s="534">
        <f>IF('statement of marks'!K$6="","",'statement of marks'!K$6)</f>
        <v>10</v>
      </c>
      <c r="G289" s="534">
        <f>IF('statement of marks'!L$6="","",'statement of marks'!L$6)</f>
        <v>8</v>
      </c>
      <c r="H289" s="534">
        <f>IF('statement of marks'!M$6="","",'statement of marks'!M$6)</f>
        <v>28</v>
      </c>
      <c r="I289" s="536">
        <f>IF('statement of marks'!N$6="","",'statement of marks'!N$6)</f>
        <v>2</v>
      </c>
      <c r="J289" s="298" t="s">
        <v>89</v>
      </c>
      <c r="K289" s="1106"/>
      <c r="L289" s="534">
        <f>IF('statement of marks'!O$6="","",'statement of marks'!O$6)</f>
        <v>70</v>
      </c>
      <c r="M289" s="298" t="s">
        <v>87</v>
      </c>
      <c r="N289" s="534">
        <f>IF('statement of marks'!P$6="","",'statement of marks'!P$6)</f>
        <v>100</v>
      </c>
      <c r="O289" s="298" t="s">
        <v>298</v>
      </c>
      <c r="P289" s="945"/>
      <c r="Q289" s="534">
        <f>IF('statement of marks'!Q$6="","",'statement of marks'!Q$6)</f>
        <v>100</v>
      </c>
      <c r="R289" s="298" t="s">
        <v>299</v>
      </c>
      <c r="S289" s="298" t="s">
        <v>454</v>
      </c>
      <c r="T289" s="538">
        <f>IF('statement of marks'!R$6="","",'statement of marks'!R$6)</f>
        <v>200</v>
      </c>
      <c r="U289" s="539"/>
      <c r="V289" s="539"/>
      <c r="W289" s="539"/>
      <c r="X289" s="539"/>
      <c r="Y289" s="540" t="str">
        <f>IF(OR(X296=0,X296&lt;V296),"",T289)</f>
        <v/>
      </c>
    </row>
    <row r="290" spans="1:25" ht="18" customHeight="1">
      <c r="A290" s="1124"/>
      <c r="B290" s="895" t="str">
        <f>'statement of marks'!$J$3</f>
        <v>HINDI COMPULSORY</v>
      </c>
      <c r="C290" s="895"/>
      <c r="D290" s="535"/>
      <c r="E290" s="541">
        <f>IF('statement of marks'!J19="","",'statement of marks'!J19)</f>
        <v>10</v>
      </c>
      <c r="F290" s="541">
        <f>IF('statement of marks'!K19="","",'statement of marks'!K19)</f>
        <v>10</v>
      </c>
      <c r="G290" s="541">
        <f>IF('statement of marks'!L19="","",'statement of marks'!L19)</f>
        <v>8</v>
      </c>
      <c r="H290" s="541">
        <f>IF('statement of marks'!M19="","",'statement of marks'!M19)</f>
        <v>28</v>
      </c>
      <c r="I290" s="541">
        <f>IF('statement of marks'!N19="","",'statement of marks'!N19)</f>
        <v>2</v>
      </c>
      <c r="J290" s="537">
        <f>IF('statement of marks'!O19="","",'statement of marks'!O19)</f>
        <v>70</v>
      </c>
      <c r="K290" s="1106"/>
      <c r="L290" s="536">
        <f>IF('statement of marks'!O19="","",'statement of marks'!O19)</f>
        <v>70</v>
      </c>
      <c r="M290" s="536">
        <f>IF('statement of marks'!P19="","",'statement of marks'!P19)</f>
        <v>100</v>
      </c>
      <c r="N290" s="538">
        <f>IF('statement of marks'!P19="","",'statement of marks'!P19)</f>
        <v>100</v>
      </c>
      <c r="O290" s="537">
        <f>IF('statement of marks'!Q19="","",'statement of marks'!Q19)</f>
        <v>100</v>
      </c>
      <c r="P290" s="945"/>
      <c r="Q290" s="536">
        <f>IF('statement of marks'!Q19="","",'statement of marks'!Q19)</f>
        <v>100</v>
      </c>
      <c r="R290" s="536">
        <f>IF('statement of marks'!R19="","",'statement of marks'!R19)</f>
        <v>200</v>
      </c>
      <c r="S290" s="1107" t="str">
        <f>IF(AND(K291="",P291=""),"",SUM(K291,P291))</f>
        <v/>
      </c>
      <c r="T290" s="538">
        <f>IF('statement of marks'!R19="","",'statement of marks'!R19)</f>
        <v>200</v>
      </c>
      <c r="U290" s="541" t="str">
        <f>CONCATENATE('statement of marks'!GV19,'statement of marks'!GW19,'statement of marks'!GX19)</f>
        <v>D</v>
      </c>
      <c r="V290" s="542" t="str">
        <f>IF(OR(U290="S",U290="RE"),'result subject-wise'!T$6,"")</f>
        <v/>
      </c>
      <c r="W290" s="542" t="str">
        <f>IF('result subject-wise'!U19="","",'result subject-wise'!U19)</f>
        <v/>
      </c>
      <c r="X290" s="542" t="str">
        <f>IF('result subject-wise'!V19="","",'result subject-wise'!V19)</f>
        <v/>
      </c>
      <c r="Y290" s="540" t="str">
        <f>IF(OR(X296=0,X296&lt;V296),"",IF(U290="RE",SUM(T290,W290),IF(U290="S",W290,T290)))</f>
        <v/>
      </c>
    </row>
    <row r="291" spans="1:25" ht="18" customHeight="1">
      <c r="A291" s="1124"/>
      <c r="B291" s="895" t="str">
        <f>'statement of marks'!$X$3</f>
        <v>ENGLISH COMPULSORY</v>
      </c>
      <c r="C291" s="895"/>
      <c r="D291" s="535" t="s">
        <v>455</v>
      </c>
      <c r="E291" s="541">
        <f>IF('statement of marks'!X19="","",'statement of marks'!X19)</f>
        <v>10</v>
      </c>
      <c r="F291" s="541">
        <f>IF('statement of marks'!Y19="","",'statement of marks'!Y19)</f>
        <v>10</v>
      </c>
      <c r="G291" s="541">
        <f>IF('statement of marks'!Z19="","",'statement of marks'!Z19)</f>
        <v>8</v>
      </c>
      <c r="H291" s="541">
        <f>IF('statement of marks'!AA19="","",'statement of marks'!AA19)</f>
        <v>28</v>
      </c>
      <c r="I291" s="541">
        <f>IF('statement of marks'!AB19="","",'statement of marks'!AB19)</f>
        <v>2</v>
      </c>
      <c r="J291" s="537">
        <f>IF('statement of marks'!AC19="","",'statement of marks'!AC19)</f>
        <v>70</v>
      </c>
      <c r="K291" s="1106"/>
      <c r="L291" s="536">
        <f>IF('statement of marks'!AC19="","",'statement of marks'!AC19)</f>
        <v>70</v>
      </c>
      <c r="M291" s="536">
        <f>IF('statement of marks'!AD19="","",'statement of marks'!AD19)</f>
        <v>100</v>
      </c>
      <c r="N291" s="538">
        <f>IF('statement of marks'!AD19="","",'statement of marks'!AD19)</f>
        <v>100</v>
      </c>
      <c r="O291" s="537">
        <f>IF('statement of marks'!AE19="","",'statement of marks'!AE19)</f>
        <v>100</v>
      </c>
      <c r="P291" s="945"/>
      <c r="Q291" s="536">
        <f>IF('statement of marks'!AE19="","",'statement of marks'!AE19)</f>
        <v>100</v>
      </c>
      <c r="R291" s="536">
        <f>IF('statement of marks'!AF19="","",'statement of marks'!AF19)</f>
        <v>200</v>
      </c>
      <c r="S291" s="1107"/>
      <c r="T291" s="538">
        <f>IF('statement of marks'!AF19="","",'statement of marks'!AF19)</f>
        <v>200</v>
      </c>
      <c r="U291" s="541" t="str">
        <f>CONCATENATE('statement of marks'!GY19,'statement of marks'!GZ19,'statement of marks'!HA19)</f>
        <v>D</v>
      </c>
      <c r="V291" s="542" t="str">
        <f>IF(OR(U291="S",U291="RE"),'result subject-wise'!W$6,"")</f>
        <v/>
      </c>
      <c r="W291" s="542" t="str">
        <f>IF('result subject-wise'!X19="","",'result subject-wise'!X19)</f>
        <v/>
      </c>
      <c r="X291" s="542" t="str">
        <f>IF('result subject-wise'!Y19="","",'result subject-wise'!Y19)</f>
        <v/>
      </c>
      <c r="Y291" s="540" t="str">
        <f>IF(OR(X296=0,X296&lt;V296),"",IF(U291="RE",SUM(T291,W291),IF(U291="S",W291,T291)))</f>
        <v/>
      </c>
    </row>
    <row r="292" spans="1:25" ht="18" customHeight="1">
      <c r="A292" s="1124"/>
      <c r="B292" s="1143" t="str">
        <f>'statement of marks'!AM19</f>
        <v>PHYSICS</v>
      </c>
      <c r="C292" s="1143"/>
      <c r="D292" s="535">
        <f>IF('statement of marks'!BH19="","",'statement of marks'!BH19)</f>
        <v>20</v>
      </c>
      <c r="E292" s="541">
        <f>IF('statement of marks'!AN19="","",'statement of marks'!AN19)</f>
        <v>10</v>
      </c>
      <c r="F292" s="541">
        <f>IF('statement of marks'!AO19="","",'statement of marks'!AO19)</f>
        <v>10</v>
      </c>
      <c r="G292" s="541">
        <f>IF('statement of marks'!AP19="","",'statement of marks'!AP19)</f>
        <v>9</v>
      </c>
      <c r="H292" s="541">
        <f>IF('statement of marks'!AQ19="","",'statement of marks'!AQ19)</f>
        <v>29</v>
      </c>
      <c r="I292" s="541">
        <f>IF('statement of marks'!AR19="","",'statement of marks'!AR19)</f>
        <v>1</v>
      </c>
      <c r="J292" s="537">
        <f>IF('statement of marks'!AS19="","",'statement of marks'!AS19)</f>
        <v>30</v>
      </c>
      <c r="K292" s="537">
        <f>IF('statement of marks'!AT19="","",'statement of marks'!AT19)</f>
        <v>20</v>
      </c>
      <c r="L292" s="536">
        <f>IF('statement of marks'!AU19="","",'statement of marks'!AU19)</f>
        <v>50</v>
      </c>
      <c r="M292" s="536">
        <f>IF('statement of marks'!AV19="","",'statement of marks'!AV19)</f>
        <v>60</v>
      </c>
      <c r="N292" s="538">
        <f>IF('statement of marks'!AW19="","",'statement of marks'!AW19)</f>
        <v>80</v>
      </c>
      <c r="O292" s="537">
        <f>IF('statement of marks'!AX19="","",'statement of marks'!AX19)</f>
        <v>70</v>
      </c>
      <c r="P292" s="537">
        <f>IF('statement of marks'!AY19="","",'statement of marks'!AY19)</f>
        <v>30</v>
      </c>
      <c r="Q292" s="536">
        <f>IF('statement of marks'!AZ19="","",'statement of marks'!AZ19)</f>
        <v>100</v>
      </c>
      <c r="R292" s="536">
        <f>IF('statement of marks'!BA19="","",'statement of marks'!BA19)</f>
        <v>130</v>
      </c>
      <c r="S292" s="538">
        <f>IF('statement of marks'!BB19="","",'statement of marks'!BB19)</f>
        <v>50</v>
      </c>
      <c r="T292" s="538">
        <f>IF('statement of marks'!BC19="","",'statement of marks'!BC19)</f>
        <v>180</v>
      </c>
      <c r="U292" s="541" t="str">
        <f>CONCATENATE('statement of marks'!HB19,'statement of marks'!HK19,'statement of marks'!HL19)</f>
        <v>D</v>
      </c>
      <c r="V292" s="542" t="str">
        <f>IF('result subject-wise'!Z19="","",'result subject-wise'!Z19)</f>
        <v/>
      </c>
      <c r="W292" s="542" t="str">
        <f>IF('result subject-wise'!AB19="","",'result subject-wise'!AB19)</f>
        <v/>
      </c>
      <c r="X292" s="542" t="str">
        <f>IF('result subject-wise'!AC19="","",'result subject-wise'!AC19)</f>
        <v/>
      </c>
      <c r="Y292" s="540" t="str">
        <f>IF(OR(X296=0,X296&lt;V296),"",IF(OR(U292="RE",U292="REP"),SUM(T292,W292),IF(U292="S",W292,T292)))</f>
        <v/>
      </c>
    </row>
    <row r="293" spans="1:25" ht="18" customHeight="1">
      <c r="A293" s="1124"/>
      <c r="B293" s="1143" t="str">
        <f>'statement of marks'!BQ19</f>
        <v>CHEMISTRY</v>
      </c>
      <c r="C293" s="1143"/>
      <c r="D293" s="535">
        <f>IF('statement of marks'!CL19="","",'statement of marks'!CL19)</f>
        <v>20</v>
      </c>
      <c r="E293" s="541">
        <f>IF('statement of marks'!BR19="","",'statement of marks'!BR19)</f>
        <v>10</v>
      </c>
      <c r="F293" s="541">
        <f>IF('statement of marks'!BS19="","",'statement of marks'!BS19)</f>
        <v>10</v>
      </c>
      <c r="G293" s="541">
        <f>IF('statement of marks'!BT19="","",'statement of marks'!BT19)</f>
        <v>9</v>
      </c>
      <c r="H293" s="541">
        <f>IF('statement of marks'!BU19="","",'statement of marks'!BU19)</f>
        <v>29</v>
      </c>
      <c r="I293" s="541">
        <f>IF('statement of marks'!BV19="","",'statement of marks'!BV19)</f>
        <v>1</v>
      </c>
      <c r="J293" s="537">
        <f>IF('statement of marks'!BW19="","",'statement of marks'!BW19)</f>
        <v>50</v>
      </c>
      <c r="K293" s="537">
        <f>IF('statement of marks'!BX19="","",'statement of marks'!BX19)</f>
        <v>20</v>
      </c>
      <c r="L293" s="536">
        <f>IF('statement of marks'!BY19="","",'statement of marks'!BY19)</f>
        <v>70</v>
      </c>
      <c r="M293" s="536">
        <f>IF('statement of marks'!BZ19="","",'statement of marks'!BZ19)</f>
        <v>80</v>
      </c>
      <c r="N293" s="538">
        <f>IF('statement of marks'!CA19="","",'statement of marks'!CA19)</f>
        <v>100</v>
      </c>
      <c r="O293" s="537">
        <f>IF('statement of marks'!CB19="","",'statement of marks'!CB19)</f>
        <v>70</v>
      </c>
      <c r="P293" s="537">
        <f>IF('statement of marks'!CC19="","",'statement of marks'!CC19)</f>
        <v>30</v>
      </c>
      <c r="Q293" s="536">
        <f>IF('statement of marks'!CD19="","",'statement of marks'!CD19)</f>
        <v>100</v>
      </c>
      <c r="R293" s="536">
        <f>IF('statement of marks'!CE19="","",'statement of marks'!CE19)</f>
        <v>150</v>
      </c>
      <c r="S293" s="538">
        <f>IF('statement of marks'!CF19="","",'statement of marks'!CF19)</f>
        <v>50</v>
      </c>
      <c r="T293" s="538">
        <f>IF('statement of marks'!CG19="","",'statement of marks'!CG19)</f>
        <v>200</v>
      </c>
      <c r="U293" s="541" t="str">
        <f>CONCATENATE('statement of marks'!HM19,'statement of marks'!HV19,'statement of marks'!HW19)</f>
        <v>D</v>
      </c>
      <c r="V293" s="542" t="str">
        <f>IF('result subject-wise'!AD19="","",'result subject-wise'!AD19)</f>
        <v/>
      </c>
      <c r="W293" s="542" t="str">
        <f>IF('result subject-wise'!AF19="","",'result subject-wise'!AF19)</f>
        <v/>
      </c>
      <c r="X293" s="542" t="str">
        <f>IF('result subject-wise'!AG19="","",'result subject-wise'!AG19)</f>
        <v/>
      </c>
      <c r="Y293" s="540" t="str">
        <f>IF(OR(X296=0,X296&lt;V296),"",IF(OR(U293="RE",U293="REP"),SUM(T293,W293),IF(U293="S",W293,T293)))</f>
        <v/>
      </c>
    </row>
    <row r="294" spans="1:25" ht="18" customHeight="1">
      <c r="A294" s="1124"/>
      <c r="B294" s="1143" t="str">
        <f>'statement of marks'!CU19</f>
        <v>MATHEMATICS</v>
      </c>
      <c r="C294" s="1143"/>
      <c r="D294" s="535" t="str">
        <f>IF('statement of marks'!DP19="","",'statement of marks'!DP19)</f>
        <v/>
      </c>
      <c r="E294" s="541">
        <f>IF('statement of marks'!CV19="","",'statement of marks'!CV19)</f>
        <v>10</v>
      </c>
      <c r="F294" s="541">
        <f>IF('statement of marks'!CW19="","",'statement of marks'!CW19)</f>
        <v>10</v>
      </c>
      <c r="G294" s="541">
        <f>IF('statement of marks'!CX19="","",'statement of marks'!CX19)</f>
        <v>9</v>
      </c>
      <c r="H294" s="541">
        <f>IF('statement of marks'!CY19="","",'statement of marks'!CY19)</f>
        <v>29</v>
      </c>
      <c r="I294" s="541">
        <f>IF('statement of marks'!CZ19="","",'statement of marks'!CZ19)</f>
        <v>1</v>
      </c>
      <c r="J294" s="537">
        <f>IF('statement of marks'!DA19="","",'statement of marks'!DA19)</f>
        <v>70</v>
      </c>
      <c r="K294" s="537" t="str">
        <f>IF('statement of marks'!DB19="","",'statement of marks'!DB19)</f>
        <v/>
      </c>
      <c r="L294" s="536">
        <f>IF('statement of marks'!DC19="","",'statement of marks'!DC19)</f>
        <v>70</v>
      </c>
      <c r="M294" s="536">
        <f>IF('statement of marks'!DD19="","",'statement of marks'!DD19)</f>
        <v>100</v>
      </c>
      <c r="N294" s="538">
        <f>IF('statement of marks'!DE19="","",'statement of marks'!DE19)</f>
        <v>100</v>
      </c>
      <c r="O294" s="537">
        <f>IF('statement of marks'!DF19="","",'statement of marks'!DF19)</f>
        <v>18</v>
      </c>
      <c r="P294" s="537" t="str">
        <f>IF('statement of marks'!DG19="","",'statement of marks'!DG19)</f>
        <v/>
      </c>
      <c r="Q294" s="536">
        <f>IF('statement of marks'!DH19="","",'statement of marks'!DH19)</f>
        <v>18</v>
      </c>
      <c r="R294" s="536">
        <f>IF('statement of marks'!DI19="","",'statement of marks'!DI19)</f>
        <v>118</v>
      </c>
      <c r="S294" s="538" t="str">
        <f>IF('statement of marks'!DJ19="","",'statement of marks'!DJ19)</f>
        <v/>
      </c>
      <c r="T294" s="538">
        <f>IF('statement of marks'!DK19="","",'statement of marks'!DK19)</f>
        <v>118</v>
      </c>
      <c r="U294" s="541" t="str">
        <f>CONCATENATE('statement of marks'!HX19,'statement of marks'!IG19,'statement of marks'!IH19)</f>
        <v>S</v>
      </c>
      <c r="V294" s="542">
        <f>IF('result subject-wise'!AH19="","",'result subject-wise'!AH19)</f>
        <v>100</v>
      </c>
      <c r="W294" s="542" t="str">
        <f>IF('result subject-wise'!AJ19="","",'result subject-wise'!AJ19)</f>
        <v/>
      </c>
      <c r="X294" s="542" t="str">
        <f>IF('result subject-wise'!AK19="","",'result subject-wise'!AK19)</f>
        <v/>
      </c>
      <c r="Y294" s="540" t="str">
        <f>IF(OR(X296=0,X296&lt;V296),"",IF(OR(U294="RE",U294="REP"),SUM(T294,W294),IF(U294="S",W294,T294)))</f>
        <v/>
      </c>
    </row>
    <row r="295" spans="1:25" ht="18" customHeight="1">
      <c r="A295" s="1124"/>
      <c r="B295" s="1108" t="s">
        <v>291</v>
      </c>
      <c r="C295" s="1108"/>
      <c r="D295" s="543">
        <f>IF(AND(D292="",D293="",D294=""),"",SUM(D292:D294))</f>
        <v>40</v>
      </c>
      <c r="E295" s="544">
        <f>IF(AND(E290="",E291="",E292="",E293="",E294=""),"",SUM(E290:E294))</f>
        <v>50</v>
      </c>
      <c r="F295" s="544">
        <f t="shared" ref="F295:H295" si="76">IF(AND(F290="",F291="",F292="",F293="",F294=""),"",SUM(F290:F294))</f>
        <v>50</v>
      </c>
      <c r="G295" s="544">
        <f t="shared" si="76"/>
        <v>43</v>
      </c>
      <c r="H295" s="544">
        <f t="shared" si="76"/>
        <v>143</v>
      </c>
      <c r="I295" s="544">
        <f>IF(AND(I290="",I291="",I292="",I293="",I294=""),"",SUM(I290:I294))</f>
        <v>7</v>
      </c>
      <c r="J295" s="544">
        <f t="shared" ref="J295:R295" si="77">IF(AND(J290="",J291="",J292="",J293="",J294=""),"",SUM(J290:J294))</f>
        <v>290</v>
      </c>
      <c r="K295" s="544">
        <f t="shared" si="77"/>
        <v>40</v>
      </c>
      <c r="L295" s="544">
        <f t="shared" si="77"/>
        <v>330</v>
      </c>
      <c r="M295" s="544">
        <f t="shared" si="77"/>
        <v>440</v>
      </c>
      <c r="N295" s="544">
        <f t="shared" si="77"/>
        <v>480</v>
      </c>
      <c r="O295" s="544">
        <f t="shared" si="77"/>
        <v>358</v>
      </c>
      <c r="P295" s="544">
        <f t="shared" si="77"/>
        <v>60</v>
      </c>
      <c r="Q295" s="544">
        <f t="shared" si="77"/>
        <v>418</v>
      </c>
      <c r="R295" s="544">
        <f t="shared" si="77"/>
        <v>798</v>
      </c>
      <c r="S295" s="544">
        <f>IF(AND(S290="",S291="",S292="",S293="",S294=""),"",SUM(S290:S294))</f>
        <v>100</v>
      </c>
      <c r="T295" s="544">
        <f t="shared" ref="T295" si="78">IF(AND(T290="",T291="",T292="",T293="",T294=""),"",SUM(T290:T294))</f>
        <v>898</v>
      </c>
      <c r="U295" s="544"/>
      <c r="V295" s="544">
        <f t="shared" ref="V295:W295" si="79">IF(AND(V290="",V291="",V292="",V293="",V294=""),"",SUM(V290:V294))</f>
        <v>100</v>
      </c>
      <c r="W295" s="544" t="str">
        <f t="shared" si="79"/>
        <v/>
      </c>
      <c r="X295" s="545"/>
      <c r="Y295" s="546" t="str">
        <f t="shared" ref="Y295" si="80">IF(AND(Y290="",Y291="",Y292="",Y293="",Y294=""),"",SUM(Y290:Y294))</f>
        <v/>
      </c>
    </row>
    <row r="296" spans="1:25" ht="18" customHeight="1">
      <c r="A296" s="1124"/>
      <c r="B296" s="1142" t="s">
        <v>292</v>
      </c>
      <c r="C296" s="1142"/>
      <c r="D296" s="547" t="s">
        <v>456</v>
      </c>
      <c r="E296" s="548">
        <f>IF(E295="","",(5*E289)-(COUNTIF(E290:E294,"NA")*E289+COUNTIF(E290:E294,"ML")*E289))</f>
        <v>50</v>
      </c>
      <c r="F296" s="548">
        <f>IF(F295="","",(5*F289)-(COUNTIF(F290:F294,"NA")*F289+COUNTIF(F290:F294,"ML")*F289))</f>
        <v>50</v>
      </c>
      <c r="G296" s="548">
        <f>IF(G295="","",(43)-(COUNTIF(G290:G294,"NA")*G289+COUNTIF(G290:G294,"ML")*G289))</f>
        <v>43</v>
      </c>
      <c r="H296" s="548">
        <f>IF(H295="","",(143)-(COUNTIF(H290:H294,"NA")*H289+COUNTIF(H290:H294,"ML")*H289))</f>
        <v>143</v>
      </c>
      <c r="I296" s="549">
        <f>IF(I295="","",7)</f>
        <v>7</v>
      </c>
      <c r="J296" s="538">
        <f>L296-K296</f>
        <v>310</v>
      </c>
      <c r="K296" s="538">
        <f>IF(D295="","",(D295-(IF(K292="ml",D292)+IF(K293="ml",D293)+IF(K294="ml",D294))))</f>
        <v>40</v>
      </c>
      <c r="L296" s="538">
        <f>IF(OR(L295=0,L295=""),L295,(5*L289)-D307)</f>
        <v>350</v>
      </c>
      <c r="M296" s="538">
        <f>IF(M295="","",SUM(H296:J296))</f>
        <v>460</v>
      </c>
      <c r="N296" s="538">
        <f>IF(N295="","",SUM(D295,M296))</f>
        <v>500</v>
      </c>
      <c r="O296" s="538">
        <f>Q296-D301</f>
        <v>440</v>
      </c>
      <c r="P296" s="538">
        <f>IF(D301="","",D301)</f>
        <v>60</v>
      </c>
      <c r="Q296" s="538">
        <f>IF(Q295="","",5*Q289)</f>
        <v>500</v>
      </c>
      <c r="R296" s="538">
        <f>IF(O296="","",SUM(M296,O296))</f>
        <v>900</v>
      </c>
      <c r="S296" s="538">
        <f>IF(D306="","",D306)</f>
        <v>100</v>
      </c>
      <c r="T296" s="538">
        <f>IF(T295="","",SUM(R296,S296))</f>
        <v>1000</v>
      </c>
      <c r="U296" s="550"/>
      <c r="V296" s="551">
        <f>COUNTIF(U290:U300,"S")</f>
        <v>1</v>
      </c>
      <c r="W296" s="551">
        <f>COUNTIF(U290:U300,"RE")+COUNTIF(U290:U300,"REP")</f>
        <v>0</v>
      </c>
      <c r="X296" s="551">
        <f>COUNTIF(X290:X295,"P")+COUNTIF(X299:X300,"P")</f>
        <v>0</v>
      </c>
      <c r="Y296" s="552" t="str">
        <f>IF(OR(X296=0,X296&lt;(V296+W296)),"",(T296-(V296*Y289)+V295))</f>
        <v/>
      </c>
    </row>
    <row r="297" spans="1:25" ht="18" customHeight="1">
      <c r="A297" s="1124"/>
      <c r="B297" s="895" t="s">
        <v>151</v>
      </c>
      <c r="C297" s="895"/>
      <c r="D297" s="553">
        <f>IF('statement of marks'!BG19="","",'statement of marks'!BG19)</f>
        <v>30</v>
      </c>
      <c r="E297" s="568">
        <f t="shared" ref="E297:H297" si="81">IF(E296="","",E295/E296*100)</f>
        <v>100</v>
      </c>
      <c r="F297" s="568">
        <f t="shared" si="81"/>
        <v>100</v>
      </c>
      <c r="G297" s="568">
        <f t="shared" si="81"/>
        <v>100</v>
      </c>
      <c r="H297" s="568">
        <f t="shared" si="81"/>
        <v>100</v>
      </c>
      <c r="I297" s="568">
        <f>IF(I296="","",I295/I296*100)</f>
        <v>100</v>
      </c>
      <c r="J297" s="568">
        <f t="shared" ref="J297:R297" si="82">IF(J296="","",J295/J296*100)</f>
        <v>93.548387096774192</v>
      </c>
      <c r="K297" s="568">
        <f t="shared" si="82"/>
        <v>100</v>
      </c>
      <c r="L297" s="568">
        <f t="shared" si="82"/>
        <v>94.285714285714278</v>
      </c>
      <c r="M297" s="568">
        <f t="shared" si="82"/>
        <v>95.652173913043484</v>
      </c>
      <c r="N297" s="569">
        <f t="shared" si="82"/>
        <v>96</v>
      </c>
      <c r="O297" s="568">
        <f t="shared" si="82"/>
        <v>81.36363636363636</v>
      </c>
      <c r="P297" s="568">
        <f t="shared" si="82"/>
        <v>100</v>
      </c>
      <c r="Q297" s="568">
        <f t="shared" si="82"/>
        <v>83.6</v>
      </c>
      <c r="R297" s="568">
        <f t="shared" si="82"/>
        <v>88.666666666666671</v>
      </c>
      <c r="S297" s="569">
        <f>IF(S296="","",S295/S296*100)</f>
        <v>100</v>
      </c>
      <c r="T297" s="569">
        <f t="shared" ref="T297" si="83">IF(T296="","",T295/T296*100)</f>
        <v>89.8</v>
      </c>
      <c r="U297" s="539"/>
      <c r="V297" s="539"/>
      <c r="W297" s="539"/>
      <c r="X297" s="539"/>
      <c r="Y297" s="554" t="str">
        <f>IF(Y296="","",Y295/Y296*100)</f>
        <v/>
      </c>
    </row>
    <row r="298" spans="1:25" ht="18" customHeight="1">
      <c r="A298" s="1124"/>
      <c r="B298" s="895" t="str">
        <f>'statement of marks'!DZ19</f>
        <v>BIOLOGY</v>
      </c>
      <c r="C298" s="895"/>
      <c r="D298" s="548"/>
      <c r="E298" s="541">
        <f>IF('statement of marks'!EA19="","",'statement of marks'!EA19)</f>
        <v>10</v>
      </c>
      <c r="F298" s="541">
        <f>IF('statement of marks'!EB19="","",'statement of marks'!EB19)</f>
        <v>10</v>
      </c>
      <c r="G298" s="541">
        <f>IF('statement of marks'!EC19="","",'statement of marks'!EC19)</f>
        <v>10</v>
      </c>
      <c r="H298" s="541">
        <f>IF('statement of marks'!ED19="","",'statement of marks'!ED19)</f>
        <v>30</v>
      </c>
      <c r="I298" s="541" t="str">
        <f>IF('statement of marks'!EE19="","",'statement of marks'!EE19)</f>
        <v/>
      </c>
      <c r="J298" s="537">
        <f>IF('statement of marks'!EF19="","",'statement of marks'!EF19)</f>
        <v>50</v>
      </c>
      <c r="K298" s="537">
        <f>IF('statement of marks'!EG19="","",'statement of marks'!EG19)</f>
        <v>20</v>
      </c>
      <c r="L298" s="536">
        <f>IF('statement of marks'!EH19="","",'statement of marks'!EH19)</f>
        <v>70</v>
      </c>
      <c r="M298" s="536">
        <f>IF('statement of marks'!EI19="","",'statement of marks'!EI19)</f>
        <v>80</v>
      </c>
      <c r="N298" s="538">
        <f>IF('statement of marks'!EJ19="","",'statement of marks'!EJ19)</f>
        <v>100</v>
      </c>
      <c r="O298" s="537">
        <f>IF('statement of marks'!EK19="","",'statement of marks'!EK19)</f>
        <v>70</v>
      </c>
      <c r="P298" s="537">
        <f>IF('statement of marks'!EL19="","",'statement of marks'!EL19)</f>
        <v>30</v>
      </c>
      <c r="Q298" s="536">
        <f>IF('statement of marks'!EM19="","",'statement of marks'!EM19)</f>
        <v>100</v>
      </c>
      <c r="R298" s="536">
        <f>IF('statement of marks'!EN19="","",'statement of marks'!EN19)</f>
        <v>150</v>
      </c>
      <c r="S298" s="538">
        <f>IF('statement of marks'!EO19="","",'statement of marks'!EO19)</f>
        <v>50</v>
      </c>
      <c r="T298" s="538">
        <f>IF('statement of marks'!EP19="","",'statement of marks'!EP19)</f>
        <v>200</v>
      </c>
      <c r="U298" s="538" t="str">
        <f>IF('statement of marks'!FB19="","",'statement of marks'!FB19)</f>
        <v>I</v>
      </c>
      <c r="V298" s="542"/>
      <c r="W298" s="542"/>
      <c r="X298" s="542"/>
      <c r="Y298" s="540"/>
    </row>
    <row r="299" spans="1:25" ht="18" customHeight="1">
      <c r="A299" s="1124"/>
      <c r="B299" s="1089" t="str">
        <f>'statement of marks'!$FC$3</f>
        <v>Azadi ke Baad ka Swarnim Bharat</v>
      </c>
      <c r="C299" s="1089"/>
      <c r="D299" s="553">
        <f>IF('statement of marks'!CK19="","",'statement of marks'!CK19)</f>
        <v>30</v>
      </c>
      <c r="E299" s="541">
        <f>IF('statement of marks'!FC19="","",'statement of marks'!FC19)</f>
        <v>10</v>
      </c>
      <c r="F299" s="541">
        <f>IF('statement of marks'!FD19="","",'statement of marks'!FD19)</f>
        <v>10</v>
      </c>
      <c r="G299" s="541">
        <f>IF('statement of marks'!FE19="","",'statement of marks'!FE19)</f>
        <v>10</v>
      </c>
      <c r="H299" s="541">
        <f>IF('statement of marks'!FF19="","",'statement of marks'!FF19)</f>
        <v>30</v>
      </c>
      <c r="I299" s="555"/>
      <c r="J299" s="541">
        <f>IF('statement of marks'!FG19="","",'statement of marks'!FG19)</f>
        <v>70</v>
      </c>
      <c r="K299" s="556"/>
      <c r="L299" s="536">
        <f>IF('statement of marks'!FG19="","",'statement of marks'!FG19)</f>
        <v>70</v>
      </c>
      <c r="M299" s="536">
        <f>IF('statement of marks'!FH19="","",'statement of marks'!FH19)</f>
        <v>100</v>
      </c>
      <c r="N299" s="536">
        <f>IF('statement of marks'!FH19="","",'statement of marks'!FH19)</f>
        <v>100</v>
      </c>
      <c r="O299" s="536">
        <f>IF('statement of marks'!FI19="","",'statement of marks'!FI19)</f>
        <v>100</v>
      </c>
      <c r="P299" s="557"/>
      <c r="Q299" s="536">
        <f>IF('statement of marks'!FI19="","",'statement of marks'!FI19)</f>
        <v>100</v>
      </c>
      <c r="R299" s="536">
        <f>IF('statement of marks'!FJ19="","",'statement of marks'!FJ19)</f>
        <v>200</v>
      </c>
      <c r="S299" s="557"/>
      <c r="T299" s="538">
        <f>IF('statement of marks'!FJ19="","",'statement of marks'!FJ19)</f>
        <v>200</v>
      </c>
      <c r="U299" s="541" t="str">
        <f>IF('statement of marks'!II19="","",'statement of marks'!II19)</f>
        <v>A</v>
      </c>
      <c r="V299" s="542" t="str">
        <f>IF(OR(U299="S",U299="RE"),'result subject-wise'!AL$6,"")</f>
        <v/>
      </c>
      <c r="W299" s="558" t="str">
        <f>IF('result subject-wise'!AL19="","",'result subject-wise'!AL19)</f>
        <v/>
      </c>
      <c r="X299" s="558" t="str">
        <f>IF('result subject-wise'!AM19="","",'result subject-wise'!AM19)</f>
        <v/>
      </c>
      <c r="Y299" s="1093"/>
    </row>
    <row r="300" spans="1:25" ht="18" customHeight="1">
      <c r="A300" s="1124"/>
      <c r="B300" s="895" t="str">
        <f>'statement of marks'!$FP$3</f>
        <v>JEEVAN KAUShAL</v>
      </c>
      <c r="C300" s="895"/>
      <c r="D300" s="535" t="str">
        <f>IF('statement of marks'!DO19="","",'statement of marks'!DO19)</f>
        <v/>
      </c>
      <c r="E300" s="1109" t="s">
        <v>278</v>
      </c>
      <c r="F300" s="1109"/>
      <c r="G300" s="536">
        <f>'statement of marks'!$FP$6</f>
        <v>30</v>
      </c>
      <c r="H300" s="536"/>
      <c r="I300" s="559"/>
      <c r="J300" s="537">
        <f>IF('statement of marks'!FP19="","",'statement of marks'!FP19)</f>
        <v>30</v>
      </c>
      <c r="K300" s="1109" t="s">
        <v>279</v>
      </c>
      <c r="L300" s="1109"/>
      <c r="M300" s="536">
        <f>'statement of marks'!$FQ$6</f>
        <v>30</v>
      </c>
      <c r="N300" s="538">
        <f>IF('statement of marks'!FQ19="","",'statement of marks'!FQ19)</f>
        <v>30</v>
      </c>
      <c r="O300" s="1109" t="s">
        <v>108</v>
      </c>
      <c r="P300" s="1109"/>
      <c r="Q300" s="536">
        <f>'statement of marks'!$FR$6</f>
        <v>40</v>
      </c>
      <c r="R300" s="541">
        <f>IF('statement of marks'!FR19="","",'statement of marks'!FR19)</f>
        <v>40</v>
      </c>
      <c r="S300" s="541"/>
      <c r="T300" s="538">
        <f>IF('statement of marks'!FS19="","",'statement of marks'!FS19)</f>
        <v>100</v>
      </c>
      <c r="U300" s="541" t="str">
        <f>IF('statement of marks'!IJ19="","",'statement of marks'!IJ19)</f>
        <v>A</v>
      </c>
      <c r="V300" s="542" t="str">
        <f>IF(OR(U300="S",U300="RE"),'result subject-wise'!AN$6,"")</f>
        <v/>
      </c>
      <c r="W300" s="558" t="str">
        <f>IF('result subject-wise'!AN19="","",'result subject-wise'!AN19)</f>
        <v/>
      </c>
      <c r="X300" s="558" t="str">
        <f>IF('result subject-wise'!AO19="","",'result subject-wise'!AO19)</f>
        <v/>
      </c>
      <c r="Y300" s="1093"/>
    </row>
    <row r="301" spans="1:25" ht="18" customHeight="1">
      <c r="A301" s="1124"/>
      <c r="B301" s="1110" t="s">
        <v>195</v>
      </c>
      <c r="C301" s="1110"/>
      <c r="D301" s="560">
        <f>IF(AND(D297="",D299="",D300=""),"",SUM(D297:D300))</f>
        <v>60</v>
      </c>
      <c r="E301" s="1111" t="str">
        <f>IF('statement of marks'!IP19="","",'statement of marks'!IP19)</f>
        <v>SUPPL.</v>
      </c>
      <c r="F301" s="1111"/>
      <c r="G301" s="1111"/>
      <c r="H301" s="1111"/>
      <c r="I301" s="1111"/>
      <c r="J301" s="1111"/>
      <c r="K301" s="1111"/>
      <c r="L301" s="1111"/>
      <c r="M301" s="533" t="s">
        <v>309</v>
      </c>
      <c r="N301" s="541" t="str">
        <f>IF('statement of marks'!IS19="","",'statement of marks'!IS19)</f>
        <v/>
      </c>
      <c r="O301" s="1091" t="s">
        <v>281</v>
      </c>
      <c r="P301" s="1091"/>
      <c r="Q301" s="1091"/>
      <c r="R301" s="541" t="str">
        <f>IF('statement of marks'!IU19="","",'statement of marks'!IU19)</f>
        <v/>
      </c>
      <c r="S301" s="1112" t="s">
        <v>295</v>
      </c>
      <c r="T301" s="1112"/>
      <c r="U301" s="1112"/>
      <c r="V301" s="1112"/>
      <c r="W301" s="1112"/>
      <c r="X301" s="1112"/>
      <c r="Y301" s="1113"/>
    </row>
    <row r="302" spans="1:25" ht="18" customHeight="1">
      <c r="A302" s="1124"/>
      <c r="B302" s="1110" t="s">
        <v>300</v>
      </c>
      <c r="C302" s="1110"/>
      <c r="D302" s="534" t="s">
        <v>201</v>
      </c>
      <c r="E302" s="1085" t="s">
        <v>122</v>
      </c>
      <c r="F302" s="1085"/>
      <c r="G302" s="1091" t="s">
        <v>124</v>
      </c>
      <c r="H302" s="1091"/>
      <c r="I302" s="1091"/>
      <c r="J302" s="1091"/>
      <c r="K302" s="1091" t="s">
        <v>126</v>
      </c>
      <c r="L302" s="1091"/>
      <c r="M302" s="1091" t="s">
        <v>128</v>
      </c>
      <c r="N302" s="1091"/>
      <c r="O302" s="924" t="s">
        <v>303</v>
      </c>
      <c r="P302" s="924"/>
      <c r="Q302" s="924"/>
      <c r="R302" s="561"/>
      <c r="S302" s="1114" t="s">
        <v>195</v>
      </c>
      <c r="T302" s="1114"/>
      <c r="U302" s="1115" t="str">
        <f>IF('result subject-wise'!AR19="","",'result subject-wise'!AR19)</f>
        <v/>
      </c>
      <c r="V302" s="1115"/>
      <c r="W302" s="1086" t="s">
        <v>459</v>
      </c>
      <c r="X302" s="1086"/>
      <c r="Y302" s="562" t="str">
        <f>IF('result subject-wise'!AS19="","",'result subject-wise'!AS19)</f>
        <v/>
      </c>
    </row>
    <row r="303" spans="1:25" ht="18" customHeight="1">
      <c r="A303" s="1124"/>
      <c r="B303" s="1116" t="s">
        <v>302</v>
      </c>
      <c r="C303" s="1116"/>
      <c r="D303" s="536">
        <f>IF('statement of marks'!CN19="","",'statement of marks'!CN19)</f>
        <v>50</v>
      </c>
      <c r="E303" s="1117">
        <f>IF('statement of marks'!GK19="","",'statement of marks'!GK19)</f>
        <v>130</v>
      </c>
      <c r="F303" s="1117"/>
      <c r="G303" s="1117">
        <f>IF('statement of marks'!GM19="","",'statement of marks'!GM19)</f>
        <v>206</v>
      </c>
      <c r="H303" s="1117"/>
      <c r="I303" s="1117"/>
      <c r="J303" s="1117"/>
      <c r="K303" s="1117">
        <f>IF('statement of marks'!GO19="","",'statement of marks'!GO19)</f>
        <v>264</v>
      </c>
      <c r="L303" s="1117"/>
      <c r="M303" s="1117">
        <f>IF('statement of marks'!GQ19="","",'statement of marks'!GQ19)</f>
        <v>316</v>
      </c>
      <c r="N303" s="1117"/>
      <c r="O303" s="1117">
        <f>IF('statement of marks'!GS19="","",'statement of marks'!GS19)</f>
        <v>362</v>
      </c>
      <c r="P303" s="1117"/>
      <c r="Q303" s="1117"/>
      <c r="R303" s="563"/>
      <c r="S303" s="1086" t="s">
        <v>460</v>
      </c>
      <c r="T303" s="1086"/>
      <c r="U303" s="1086"/>
      <c r="V303" s="1086"/>
      <c r="W303" s="1115" t="str">
        <f>IF('result subject-wise'!AT19="","",'result subject-wise'!AT19)</f>
        <v/>
      </c>
      <c r="X303" s="1115"/>
      <c r="Y303" s="1118"/>
    </row>
    <row r="304" spans="1:25" ht="18" customHeight="1">
      <c r="A304" s="1124"/>
      <c r="B304" s="1084" t="s">
        <v>301</v>
      </c>
      <c r="C304" s="1084"/>
      <c r="D304" s="536">
        <f>IF('statement of marks'!BJ19="","",'statement of marks'!BJ19)</f>
        <v>50</v>
      </c>
      <c r="E304" s="1085" t="str">
        <f>IF('statement of marks'!GL19="","",'statement of marks'!GL19)</f>
        <v/>
      </c>
      <c r="F304" s="1085"/>
      <c r="G304" s="1085" t="str">
        <f>IF('statement of marks'!GN19="","",'statement of marks'!GN19)</f>
        <v/>
      </c>
      <c r="H304" s="1085"/>
      <c r="I304" s="1085"/>
      <c r="J304" s="1085"/>
      <c r="K304" s="1085" t="str">
        <f>IF('statement of marks'!GP19="","",'statement of marks'!GP19)</f>
        <v/>
      </c>
      <c r="L304" s="1085"/>
      <c r="M304" s="1085" t="str">
        <f>IF('statement of marks'!GR19="","",'statement of marks'!GR19)</f>
        <v/>
      </c>
      <c r="N304" s="1085"/>
      <c r="O304" s="1085">
        <f>IF('statement of marks'!GT19="","",'statement of marks'!GT19)</f>
        <v>0</v>
      </c>
      <c r="P304" s="1085"/>
      <c r="Q304" s="1085"/>
      <c r="R304" s="564"/>
      <c r="S304" s="1086" t="s">
        <v>296</v>
      </c>
      <c r="T304" s="1086"/>
      <c r="U304" s="1086"/>
      <c r="V304" s="1086"/>
      <c r="W304" s="1087" t="str">
        <f>IF(U302="","",'result subject-wise'!$G$118)</f>
        <v/>
      </c>
      <c r="X304" s="1087"/>
      <c r="Y304" s="1088"/>
    </row>
    <row r="305" spans="1:25" ht="18" customHeight="1">
      <c r="A305" s="1124"/>
      <c r="B305" s="1089" t="s">
        <v>307</v>
      </c>
      <c r="C305" s="1089"/>
      <c r="D305" s="535" t="str">
        <f>IF('statement of marks'!DR19="","",'statement of marks'!DR19)</f>
        <v/>
      </c>
      <c r="E305" s="1090"/>
      <c r="F305" s="1090"/>
      <c r="G305" s="1090"/>
      <c r="H305" s="1090"/>
      <c r="I305" s="1090"/>
      <c r="J305" s="1090"/>
      <c r="K305" s="1090"/>
      <c r="L305" s="1090"/>
      <c r="M305" s="1090"/>
      <c r="N305" s="1090"/>
      <c r="O305" s="1091"/>
      <c r="P305" s="1091"/>
      <c r="Q305" s="1091"/>
      <c r="R305" s="1091"/>
      <c r="S305" s="1091"/>
      <c r="T305" s="1091"/>
      <c r="U305" s="1092"/>
      <c r="V305" s="1092"/>
      <c r="W305" s="1092"/>
      <c r="X305" s="1092"/>
      <c r="Y305" s="1093"/>
    </row>
    <row r="306" spans="1:25" ht="18" customHeight="1">
      <c r="A306" s="1124"/>
      <c r="B306" s="895" t="s">
        <v>297</v>
      </c>
      <c r="C306" s="895"/>
      <c r="D306" s="544">
        <f>IF(AND(D303="",D304="",D305=""),"",SUM(D303:D305))</f>
        <v>100</v>
      </c>
      <c r="E306" s="1090"/>
      <c r="F306" s="1090"/>
      <c r="G306" s="1090"/>
      <c r="H306" s="1090"/>
      <c r="I306" s="1090"/>
      <c r="J306" s="1090"/>
      <c r="K306" s="1090"/>
      <c r="L306" s="1090"/>
      <c r="M306" s="1090"/>
      <c r="N306" s="1090"/>
      <c r="O306" s="1091"/>
      <c r="P306" s="1091"/>
      <c r="Q306" s="1091"/>
      <c r="R306" s="1091"/>
      <c r="S306" s="1091"/>
      <c r="T306" s="1091"/>
      <c r="U306" s="1092"/>
      <c r="V306" s="1092"/>
      <c r="W306" s="1092"/>
      <c r="X306" s="1092"/>
      <c r="Y306" s="1093"/>
    </row>
    <row r="307" spans="1:25" ht="18" customHeight="1">
      <c r="A307" s="1124"/>
      <c r="B307" s="1089" t="s">
        <v>790</v>
      </c>
      <c r="C307" s="1089"/>
      <c r="D307" s="565">
        <f>IF(J290="ML",L289)+IF(J291="ML",L289)+IF(J292="ML",L289-D292)+IF(J293="ML",L289-D293)+IF(J294="ML",L289-D294)+IF(K292="ml",D292)+IF(K293="ml",D293)+IF(K294="ml",D294)</f>
        <v>0</v>
      </c>
      <c r="E307" s="1090"/>
      <c r="F307" s="1090"/>
      <c r="G307" s="1090"/>
      <c r="H307" s="1090"/>
      <c r="I307" s="1090"/>
      <c r="J307" s="1090"/>
      <c r="K307" s="1090"/>
      <c r="L307" s="1090"/>
      <c r="M307" s="1090"/>
      <c r="N307" s="1090"/>
      <c r="O307" s="1091" t="s">
        <v>112</v>
      </c>
      <c r="P307" s="1091"/>
      <c r="Q307" s="1091"/>
      <c r="R307" s="1091"/>
      <c r="S307" s="1091"/>
      <c r="T307" s="1091"/>
      <c r="U307" s="1094" t="s">
        <v>798</v>
      </c>
      <c r="V307" s="1094"/>
      <c r="W307" s="1094"/>
      <c r="X307" s="1094"/>
      <c r="Y307" s="1095"/>
    </row>
    <row r="308" spans="1:25" ht="18" customHeight="1" thickBot="1">
      <c r="A308" s="1125"/>
      <c r="B308" s="1098" t="s">
        <v>308</v>
      </c>
      <c r="C308" s="1098"/>
      <c r="D308" s="566"/>
      <c r="E308" s="1099"/>
      <c r="F308" s="1099"/>
      <c r="G308" s="1099"/>
      <c r="H308" s="1099"/>
      <c r="I308" s="1099"/>
      <c r="J308" s="1099"/>
      <c r="K308" s="1099"/>
      <c r="L308" s="1099"/>
      <c r="M308" s="1099"/>
      <c r="N308" s="1099"/>
      <c r="O308" s="1100">
        <f>'statement of marks'!$IV$110</f>
        <v>45794</v>
      </c>
      <c r="P308" s="1100"/>
      <c r="Q308" s="1100"/>
      <c r="R308" s="1100"/>
      <c r="S308" s="1100"/>
      <c r="T308" s="1100"/>
      <c r="U308" s="1096"/>
      <c r="V308" s="1096"/>
      <c r="W308" s="1096"/>
      <c r="X308" s="1096"/>
      <c r="Y308" s="1097"/>
    </row>
    <row r="309" spans="1:25" ht="18" customHeight="1">
      <c r="A309" s="1119" t="s">
        <v>282</v>
      </c>
      <c r="B309" s="1120"/>
      <c r="C309" s="1120"/>
      <c r="D309" s="1120"/>
      <c r="E309" s="1120"/>
      <c r="F309" s="1120"/>
      <c r="G309" s="1120"/>
      <c r="H309" s="1120"/>
      <c r="I309" s="1120"/>
      <c r="J309" s="1120"/>
      <c r="K309" s="1120"/>
      <c r="L309" s="1120"/>
      <c r="M309" s="1120"/>
      <c r="N309" s="1120"/>
      <c r="O309" s="1120"/>
      <c r="P309" s="1120"/>
      <c r="Q309" s="1120"/>
      <c r="R309" s="1120"/>
      <c r="S309" s="1120"/>
      <c r="T309" s="1120"/>
      <c r="U309" s="1120"/>
      <c r="V309" s="1120"/>
      <c r="W309" s="1120"/>
      <c r="X309" s="1120"/>
      <c r="Y309" s="1121"/>
    </row>
    <row r="310" spans="1:25" ht="18" customHeight="1">
      <c r="A310" s="1122" t="str">
        <f>'statement of marks'!$A$1</f>
        <v>Govt. Hr. Sec. School,</v>
      </c>
      <c r="B310" s="1091"/>
      <c r="C310" s="1091"/>
      <c r="D310" s="1091"/>
      <c r="E310" s="1091"/>
      <c r="F310" s="1091"/>
      <c r="G310" s="1091"/>
      <c r="H310" s="1091"/>
      <c r="I310" s="1091"/>
      <c r="J310" s="1091"/>
      <c r="K310" s="1091"/>
      <c r="L310" s="1091"/>
      <c r="M310" s="1091"/>
      <c r="N310" s="1091"/>
      <c r="O310" s="1091"/>
      <c r="P310" s="1091"/>
      <c r="Q310" s="1091"/>
      <c r="R310" s="1091"/>
      <c r="S310" s="1091"/>
      <c r="T310" s="1091"/>
      <c r="U310" s="1091"/>
      <c r="V310" s="1091"/>
      <c r="W310" s="1091"/>
      <c r="X310" s="1091"/>
      <c r="Y310" s="1123"/>
    </row>
    <row r="311" spans="1:25" ht="18" customHeight="1">
      <c r="A311" s="1124"/>
      <c r="B311" s="1048" t="s">
        <v>100</v>
      </c>
      <c r="C311" s="1048"/>
      <c r="D311" s="1112" t="s">
        <v>485</v>
      </c>
      <c r="E311" s="1048" t="str">
        <f>'statement of marks'!$F$3</f>
        <v>2024-25</v>
      </c>
      <c r="F311" s="1048"/>
      <c r="G311" s="1126" t="str">
        <f>IF(U330="","MAIN EXAMINATION",IF(E346="Suppl.","SUPPLEMENTARY EXAMINATION",IF(E346="Re-exam.","RE-EXAMINATION",)))</f>
        <v>MAIN EXAMINATION</v>
      </c>
      <c r="H311" s="1127"/>
      <c r="I311" s="1127"/>
      <c r="J311" s="1127"/>
      <c r="K311" s="1127"/>
      <c r="L311" s="1127"/>
      <c r="M311" s="1127"/>
      <c r="N311" s="1127"/>
      <c r="O311" s="1127"/>
      <c r="P311" s="1127"/>
      <c r="Q311" s="1127"/>
      <c r="R311" s="1127"/>
      <c r="S311" s="1128"/>
      <c r="T311" s="1129" t="s">
        <v>305</v>
      </c>
      <c r="U311" s="1130"/>
      <c r="V311" s="1131"/>
      <c r="W311" s="1048" t="str">
        <f>'statement of marks'!$A$3</f>
        <v>11 'A'</v>
      </c>
      <c r="X311" s="1048"/>
      <c r="Y311" s="1135"/>
    </row>
    <row r="312" spans="1:25" ht="18" customHeight="1">
      <c r="A312" s="1124"/>
      <c r="B312" s="895" t="s">
        <v>36</v>
      </c>
      <c r="C312" s="895"/>
      <c r="D312" s="1112"/>
      <c r="E312" s="1132" t="str">
        <f>IF('statement of marks'!G20="","",'statement of marks'!G20)</f>
        <v>A 012</v>
      </c>
      <c r="F312" s="1133"/>
      <c r="G312" s="1133"/>
      <c r="H312" s="1133"/>
      <c r="I312" s="1133"/>
      <c r="J312" s="1133"/>
      <c r="K312" s="1133"/>
      <c r="L312" s="1133"/>
      <c r="M312" s="1133"/>
      <c r="N312" s="1133"/>
      <c r="O312" s="1133"/>
      <c r="P312" s="1133"/>
      <c r="Q312" s="1133"/>
      <c r="R312" s="1133"/>
      <c r="S312" s="1134"/>
      <c r="T312" s="1129" t="s">
        <v>304</v>
      </c>
      <c r="U312" s="1130"/>
      <c r="V312" s="1131"/>
      <c r="W312" s="1048">
        <f>IF('statement of marks'!E20="","",'statement of marks'!E20)</f>
        <v>11112</v>
      </c>
      <c r="X312" s="1048"/>
      <c r="Y312" s="1135"/>
    </row>
    <row r="313" spans="1:25" ht="18" customHeight="1">
      <c r="A313" s="1124"/>
      <c r="B313" s="895" t="s">
        <v>37</v>
      </c>
      <c r="C313" s="895"/>
      <c r="D313" s="1112"/>
      <c r="E313" s="1132" t="str">
        <f>IF('statement of marks'!H20="","",'statement of marks'!H20)</f>
        <v>B 012</v>
      </c>
      <c r="F313" s="1133"/>
      <c r="G313" s="1133"/>
      <c r="H313" s="1133"/>
      <c r="I313" s="1133"/>
      <c r="J313" s="1133"/>
      <c r="K313" s="1133"/>
      <c r="L313" s="1133"/>
      <c r="M313" s="1133"/>
      <c r="N313" s="1133"/>
      <c r="O313" s="1133"/>
      <c r="P313" s="1133"/>
      <c r="Q313" s="1133"/>
      <c r="R313" s="1133"/>
      <c r="S313" s="1134"/>
      <c r="T313" s="1129" t="s">
        <v>35</v>
      </c>
      <c r="U313" s="1130"/>
      <c r="V313" s="1131"/>
      <c r="W313" s="1048" t="str">
        <f>IF('statement of marks'!D20="","",'statement of marks'!D20)</f>
        <v/>
      </c>
      <c r="X313" s="1048"/>
      <c r="Y313" s="1135"/>
    </row>
    <row r="314" spans="1:25" ht="18" customHeight="1">
      <c r="A314" s="1124"/>
      <c r="B314" s="895" t="s">
        <v>38</v>
      </c>
      <c r="C314" s="895"/>
      <c r="D314" s="1112"/>
      <c r="E314" s="1132" t="str">
        <f>IF('statement of marks'!I20="","",'statement of marks'!I20)</f>
        <v>C 012</v>
      </c>
      <c r="F314" s="1133"/>
      <c r="G314" s="1133"/>
      <c r="H314" s="1133"/>
      <c r="I314" s="1133"/>
      <c r="J314" s="1133"/>
      <c r="K314" s="1133"/>
      <c r="L314" s="1133"/>
      <c r="M314" s="1133"/>
      <c r="N314" s="1133"/>
      <c r="O314" s="1133"/>
      <c r="P314" s="1133"/>
      <c r="Q314" s="1133"/>
      <c r="R314" s="1133"/>
      <c r="S314" s="1134"/>
      <c r="T314" s="1129" t="s">
        <v>280</v>
      </c>
      <c r="U314" s="1130"/>
      <c r="V314" s="1131"/>
      <c r="W314" s="1136" t="str">
        <f>IF('statement of marks'!F20="","",'statement of marks'!F20)</f>
        <v/>
      </c>
      <c r="X314" s="1136"/>
      <c r="Y314" s="1137"/>
    </row>
    <row r="315" spans="1:25" ht="18" customHeight="1">
      <c r="A315" s="1124"/>
      <c r="B315" s="1138" t="s">
        <v>218</v>
      </c>
      <c r="C315" s="1109" t="s">
        <v>293</v>
      </c>
      <c r="D315" s="1109" t="s">
        <v>457</v>
      </c>
      <c r="E315" s="1103" t="s">
        <v>109</v>
      </c>
      <c r="F315" s="1103" t="s">
        <v>110</v>
      </c>
      <c r="G315" s="1103" t="s">
        <v>111</v>
      </c>
      <c r="H315" s="1103" t="s">
        <v>797</v>
      </c>
      <c r="I315" s="1139" t="str">
        <f>IF('statement of marks'!N$4="","",'statement of marks'!N$4)</f>
        <v>VRIKSHAROPAN</v>
      </c>
      <c r="J315" s="1140" t="s">
        <v>276</v>
      </c>
      <c r="K315" s="1140" t="s">
        <v>277</v>
      </c>
      <c r="L315" s="1103" t="s">
        <v>284</v>
      </c>
      <c r="M315" s="1103" t="s">
        <v>294</v>
      </c>
      <c r="N315" s="1102" t="s">
        <v>458</v>
      </c>
      <c r="O315" s="1141" t="s">
        <v>287</v>
      </c>
      <c r="P315" s="1141" t="s">
        <v>288</v>
      </c>
      <c r="Q315" s="1101" t="s">
        <v>289</v>
      </c>
      <c r="R315" s="1101" t="s">
        <v>285</v>
      </c>
      <c r="S315" s="1101" t="s">
        <v>286</v>
      </c>
      <c r="T315" s="1102" t="s">
        <v>306</v>
      </c>
      <c r="U315" s="1103" t="s">
        <v>311</v>
      </c>
      <c r="V315" s="1104" t="s">
        <v>310</v>
      </c>
      <c r="W315" s="1104" t="s">
        <v>799</v>
      </c>
      <c r="X315" s="1103" t="s">
        <v>283</v>
      </c>
      <c r="Y315" s="1105" t="s">
        <v>290</v>
      </c>
    </row>
    <row r="316" spans="1:25" ht="18" customHeight="1">
      <c r="A316" s="1124"/>
      <c r="B316" s="1138"/>
      <c r="C316" s="1109"/>
      <c r="D316" s="1109"/>
      <c r="E316" s="1103"/>
      <c r="F316" s="1103"/>
      <c r="G316" s="1103"/>
      <c r="H316" s="1103"/>
      <c r="I316" s="1139"/>
      <c r="J316" s="1140"/>
      <c r="K316" s="1140"/>
      <c r="L316" s="1103"/>
      <c r="M316" s="1103"/>
      <c r="N316" s="1102"/>
      <c r="O316" s="1141"/>
      <c r="P316" s="1141"/>
      <c r="Q316" s="1101"/>
      <c r="R316" s="1101"/>
      <c r="S316" s="1101"/>
      <c r="T316" s="1102"/>
      <c r="U316" s="1103"/>
      <c r="V316" s="1104"/>
      <c r="W316" s="1104"/>
      <c r="X316" s="1103"/>
      <c r="Y316" s="1105"/>
    </row>
    <row r="317" spans="1:25" ht="18" customHeight="1">
      <c r="A317" s="1124"/>
      <c r="B317" s="1144" t="s">
        <v>113</v>
      </c>
      <c r="C317" s="1144"/>
      <c r="D317" s="535"/>
      <c r="E317" s="534">
        <f>IF('statement of marks'!J$6="","",'statement of marks'!J$6)</f>
        <v>10</v>
      </c>
      <c r="F317" s="534">
        <f>IF('statement of marks'!K$6="","",'statement of marks'!K$6)</f>
        <v>10</v>
      </c>
      <c r="G317" s="534">
        <f>IF('statement of marks'!L$6="","",'statement of marks'!L$6)</f>
        <v>8</v>
      </c>
      <c r="H317" s="534">
        <f>IF('statement of marks'!M$6="","",'statement of marks'!M$6)</f>
        <v>28</v>
      </c>
      <c r="I317" s="536">
        <f>IF('statement of marks'!N$6="","",'statement of marks'!N$6)</f>
        <v>2</v>
      </c>
      <c r="J317" s="298" t="s">
        <v>89</v>
      </c>
      <c r="K317" s="1106"/>
      <c r="L317" s="534">
        <f>IF('statement of marks'!O$6="","",'statement of marks'!O$6)</f>
        <v>70</v>
      </c>
      <c r="M317" s="298" t="s">
        <v>87</v>
      </c>
      <c r="N317" s="534">
        <f>IF('statement of marks'!P$6="","",'statement of marks'!P$6)</f>
        <v>100</v>
      </c>
      <c r="O317" s="298" t="s">
        <v>298</v>
      </c>
      <c r="P317" s="945"/>
      <c r="Q317" s="534">
        <f>IF('statement of marks'!Q$6="","",'statement of marks'!Q$6)</f>
        <v>100</v>
      </c>
      <c r="R317" s="298" t="s">
        <v>299</v>
      </c>
      <c r="S317" s="298" t="s">
        <v>454</v>
      </c>
      <c r="T317" s="538">
        <f>IF('statement of marks'!R$6="","",'statement of marks'!R$6)</f>
        <v>200</v>
      </c>
      <c r="U317" s="539"/>
      <c r="V317" s="539"/>
      <c r="W317" s="539"/>
      <c r="X317" s="539"/>
      <c r="Y317" s="540" t="str">
        <f>IF(OR(X324=0,X324&lt;V324),"",T317)</f>
        <v/>
      </c>
    </row>
    <row r="318" spans="1:25" ht="18" customHeight="1">
      <c r="A318" s="1124"/>
      <c r="B318" s="895" t="str">
        <f>'statement of marks'!$J$3</f>
        <v>HINDI COMPULSORY</v>
      </c>
      <c r="C318" s="895"/>
      <c r="D318" s="535"/>
      <c r="E318" s="541">
        <f>IF('statement of marks'!J20="","",'statement of marks'!J20)</f>
        <v>10</v>
      </c>
      <c r="F318" s="541">
        <f>IF('statement of marks'!K20="","",'statement of marks'!K20)</f>
        <v>10</v>
      </c>
      <c r="G318" s="541">
        <f>IF('statement of marks'!L20="","",'statement of marks'!L20)</f>
        <v>8</v>
      </c>
      <c r="H318" s="541">
        <f>IF('statement of marks'!M20="","",'statement of marks'!M20)</f>
        <v>28</v>
      </c>
      <c r="I318" s="541">
        <f>IF('statement of marks'!N20="","",'statement of marks'!N20)</f>
        <v>2</v>
      </c>
      <c r="J318" s="537">
        <f>IF('statement of marks'!O20="","",'statement of marks'!O20)</f>
        <v>70</v>
      </c>
      <c r="K318" s="1106"/>
      <c r="L318" s="536">
        <f>IF('statement of marks'!O20="","",'statement of marks'!O20)</f>
        <v>70</v>
      </c>
      <c r="M318" s="536">
        <f>IF('statement of marks'!P20="","",'statement of marks'!P20)</f>
        <v>100</v>
      </c>
      <c r="N318" s="538">
        <f>IF('statement of marks'!P20="","",'statement of marks'!P20)</f>
        <v>100</v>
      </c>
      <c r="O318" s="537">
        <f>IF('statement of marks'!Q20="","",'statement of marks'!Q20)</f>
        <v>100</v>
      </c>
      <c r="P318" s="945"/>
      <c r="Q318" s="536">
        <f>IF('statement of marks'!Q20="","",'statement of marks'!Q20)</f>
        <v>100</v>
      </c>
      <c r="R318" s="536">
        <f>IF('statement of marks'!R20="","",'statement of marks'!R20)</f>
        <v>200</v>
      </c>
      <c r="S318" s="1107" t="str">
        <f>IF(AND(K319="",P319=""),"",SUM(K319,P319))</f>
        <v/>
      </c>
      <c r="T318" s="538">
        <f>IF('statement of marks'!R20="","",'statement of marks'!R20)</f>
        <v>200</v>
      </c>
      <c r="U318" s="541" t="str">
        <f>CONCATENATE('statement of marks'!GV20,'statement of marks'!GW20,'statement of marks'!GX20)</f>
        <v>D</v>
      </c>
      <c r="V318" s="542" t="str">
        <f>IF(OR(U318="S",U318="RE"),'result subject-wise'!T$6,"")</f>
        <v/>
      </c>
      <c r="W318" s="542" t="str">
        <f>IF('result subject-wise'!U20="","",'result subject-wise'!U20)</f>
        <v/>
      </c>
      <c r="X318" s="542" t="str">
        <f>IF('result subject-wise'!V20="","",'result subject-wise'!V20)</f>
        <v/>
      </c>
      <c r="Y318" s="540" t="str">
        <f>IF(OR(X324=0,X324&lt;V324),"",IF(U318="RE",SUM(T318,W318),IF(U318="S",W318,T318)))</f>
        <v/>
      </c>
    </row>
    <row r="319" spans="1:25" ht="18" customHeight="1">
      <c r="A319" s="1124"/>
      <c r="B319" s="895" t="str">
        <f>'statement of marks'!$X$3</f>
        <v>ENGLISH COMPULSORY</v>
      </c>
      <c r="C319" s="895"/>
      <c r="D319" s="535" t="s">
        <v>455</v>
      </c>
      <c r="E319" s="541">
        <f>IF('statement of marks'!X20="","",'statement of marks'!X20)</f>
        <v>10</v>
      </c>
      <c r="F319" s="541">
        <f>IF('statement of marks'!Y20="","",'statement of marks'!Y20)</f>
        <v>10</v>
      </c>
      <c r="G319" s="541">
        <f>IF('statement of marks'!Z20="","",'statement of marks'!Z20)</f>
        <v>8</v>
      </c>
      <c r="H319" s="541">
        <f>IF('statement of marks'!AA20="","",'statement of marks'!AA20)</f>
        <v>28</v>
      </c>
      <c r="I319" s="541">
        <f>IF('statement of marks'!AB20="","",'statement of marks'!AB20)</f>
        <v>2</v>
      </c>
      <c r="J319" s="537">
        <f>IF('statement of marks'!AC20="","",'statement of marks'!AC20)</f>
        <v>70</v>
      </c>
      <c r="K319" s="1106"/>
      <c r="L319" s="536">
        <f>IF('statement of marks'!AC20="","",'statement of marks'!AC20)</f>
        <v>70</v>
      </c>
      <c r="M319" s="536">
        <f>IF('statement of marks'!AD20="","",'statement of marks'!AD20)</f>
        <v>100</v>
      </c>
      <c r="N319" s="538">
        <f>IF('statement of marks'!AD20="","",'statement of marks'!AD20)</f>
        <v>100</v>
      </c>
      <c r="O319" s="537">
        <f>IF('statement of marks'!AE20="","",'statement of marks'!AE20)</f>
        <v>100</v>
      </c>
      <c r="P319" s="945"/>
      <c r="Q319" s="536">
        <f>IF('statement of marks'!AE20="","",'statement of marks'!AE20)</f>
        <v>100</v>
      </c>
      <c r="R319" s="536">
        <f>IF('statement of marks'!AF20="","",'statement of marks'!AF20)</f>
        <v>200</v>
      </c>
      <c r="S319" s="1107"/>
      <c r="T319" s="538">
        <f>IF('statement of marks'!AF20="","",'statement of marks'!AF20)</f>
        <v>200</v>
      </c>
      <c r="U319" s="541" t="str">
        <f>CONCATENATE('statement of marks'!GY20,'statement of marks'!GZ20,'statement of marks'!HA20)</f>
        <v>D</v>
      </c>
      <c r="V319" s="542" t="str">
        <f>IF(OR(U319="S",U319="RE"),'result subject-wise'!W$6,"")</f>
        <v/>
      </c>
      <c r="W319" s="542" t="str">
        <f>IF('result subject-wise'!X20="","",'result subject-wise'!X20)</f>
        <v/>
      </c>
      <c r="X319" s="542" t="str">
        <f>IF('result subject-wise'!Y20="","",'result subject-wise'!Y20)</f>
        <v/>
      </c>
      <c r="Y319" s="540" t="str">
        <f>IF(OR(X324=0,X324&lt;V324),"",IF(U319="RE",SUM(T319,W319),IF(U319="S",W319,T319)))</f>
        <v/>
      </c>
    </row>
    <row r="320" spans="1:25" ht="18" customHeight="1">
      <c r="A320" s="1124"/>
      <c r="B320" s="1143" t="str">
        <f>'statement of marks'!AM20</f>
        <v>PHYSICS</v>
      </c>
      <c r="C320" s="1143"/>
      <c r="D320" s="535">
        <f>IF('statement of marks'!BH20="","",'statement of marks'!BH20)</f>
        <v>20</v>
      </c>
      <c r="E320" s="541">
        <f>IF('statement of marks'!AN20="","",'statement of marks'!AN20)</f>
        <v>10</v>
      </c>
      <c r="F320" s="541">
        <f>IF('statement of marks'!AO20="","",'statement of marks'!AO20)</f>
        <v>10</v>
      </c>
      <c r="G320" s="541">
        <f>IF('statement of marks'!AP20="","",'statement of marks'!AP20)</f>
        <v>9</v>
      </c>
      <c r="H320" s="541">
        <f>IF('statement of marks'!AQ20="","",'statement of marks'!AQ20)</f>
        <v>29</v>
      </c>
      <c r="I320" s="541">
        <f>IF('statement of marks'!AR20="","",'statement of marks'!AR20)</f>
        <v>1</v>
      </c>
      <c r="J320" s="537">
        <f>IF('statement of marks'!AS20="","",'statement of marks'!AS20)</f>
        <v>30</v>
      </c>
      <c r="K320" s="537">
        <f>IF('statement of marks'!AT20="","",'statement of marks'!AT20)</f>
        <v>20</v>
      </c>
      <c r="L320" s="536">
        <f>IF('statement of marks'!AU20="","",'statement of marks'!AU20)</f>
        <v>50</v>
      </c>
      <c r="M320" s="536">
        <f>IF('statement of marks'!AV20="","",'statement of marks'!AV20)</f>
        <v>60</v>
      </c>
      <c r="N320" s="538">
        <f>IF('statement of marks'!AW20="","",'statement of marks'!AW20)</f>
        <v>80</v>
      </c>
      <c r="O320" s="537">
        <f>IF('statement of marks'!AX20="","",'statement of marks'!AX20)</f>
        <v>70</v>
      </c>
      <c r="P320" s="537">
        <f>IF('statement of marks'!AY20="","",'statement of marks'!AY20)</f>
        <v>30</v>
      </c>
      <c r="Q320" s="536">
        <f>IF('statement of marks'!AZ20="","",'statement of marks'!AZ20)</f>
        <v>100</v>
      </c>
      <c r="R320" s="536">
        <f>IF('statement of marks'!BA20="","",'statement of marks'!BA20)</f>
        <v>130</v>
      </c>
      <c r="S320" s="538">
        <f>IF('statement of marks'!BB20="","",'statement of marks'!BB20)</f>
        <v>50</v>
      </c>
      <c r="T320" s="538">
        <f>IF('statement of marks'!BC20="","",'statement of marks'!BC20)</f>
        <v>180</v>
      </c>
      <c r="U320" s="541" t="str">
        <f>CONCATENATE('statement of marks'!HB20,'statement of marks'!HK20,'statement of marks'!HL20)</f>
        <v>D</v>
      </c>
      <c r="V320" s="542" t="str">
        <f>IF('result subject-wise'!Z20="","",'result subject-wise'!Z20)</f>
        <v/>
      </c>
      <c r="W320" s="542" t="str">
        <f>IF('result subject-wise'!AB20="","",'result subject-wise'!AB20)</f>
        <v/>
      </c>
      <c r="X320" s="542" t="str">
        <f>IF('result subject-wise'!AC20="","",'result subject-wise'!AC20)</f>
        <v/>
      </c>
      <c r="Y320" s="540" t="str">
        <f>IF(OR(X324=0,X324&lt;V324),"",IF(OR(U320="RE",U320="REP"),SUM(T320,W320),IF(U320="S",W320,T320)))</f>
        <v/>
      </c>
    </row>
    <row r="321" spans="1:25" ht="18" customHeight="1">
      <c r="A321" s="1124"/>
      <c r="B321" s="1143" t="str">
        <f>'statement of marks'!BQ20</f>
        <v>CHEMISTRY</v>
      </c>
      <c r="C321" s="1143"/>
      <c r="D321" s="535">
        <f>IF('statement of marks'!CL20="","",'statement of marks'!CL20)</f>
        <v>20</v>
      </c>
      <c r="E321" s="541">
        <f>IF('statement of marks'!BR20="","",'statement of marks'!BR20)</f>
        <v>10</v>
      </c>
      <c r="F321" s="541">
        <f>IF('statement of marks'!BS20="","",'statement of marks'!BS20)</f>
        <v>10</v>
      </c>
      <c r="G321" s="541">
        <f>IF('statement of marks'!BT20="","",'statement of marks'!BT20)</f>
        <v>9</v>
      </c>
      <c r="H321" s="541">
        <f>IF('statement of marks'!BU20="","",'statement of marks'!BU20)</f>
        <v>29</v>
      </c>
      <c r="I321" s="541">
        <f>IF('statement of marks'!BV20="","",'statement of marks'!BV20)</f>
        <v>1</v>
      </c>
      <c r="J321" s="537">
        <f>IF('statement of marks'!BW20="","",'statement of marks'!BW20)</f>
        <v>50</v>
      </c>
      <c r="K321" s="537">
        <f>IF('statement of marks'!BX20="","",'statement of marks'!BX20)</f>
        <v>20</v>
      </c>
      <c r="L321" s="536">
        <f>IF('statement of marks'!BY20="","",'statement of marks'!BY20)</f>
        <v>70</v>
      </c>
      <c r="M321" s="536">
        <f>IF('statement of marks'!BZ20="","",'statement of marks'!BZ20)</f>
        <v>80</v>
      </c>
      <c r="N321" s="538">
        <f>IF('statement of marks'!CA20="","",'statement of marks'!CA20)</f>
        <v>100</v>
      </c>
      <c r="O321" s="537">
        <f>IF('statement of marks'!CB20="","",'statement of marks'!CB20)</f>
        <v>70</v>
      </c>
      <c r="P321" s="537">
        <f>IF('statement of marks'!CC20="","",'statement of marks'!CC20)</f>
        <v>30</v>
      </c>
      <c r="Q321" s="536">
        <f>IF('statement of marks'!CD20="","",'statement of marks'!CD20)</f>
        <v>100</v>
      </c>
      <c r="R321" s="536">
        <f>IF('statement of marks'!CE20="","",'statement of marks'!CE20)</f>
        <v>150</v>
      </c>
      <c r="S321" s="538">
        <f>IF('statement of marks'!CF20="","",'statement of marks'!CF20)</f>
        <v>50</v>
      </c>
      <c r="T321" s="538">
        <f>IF('statement of marks'!CG20="","",'statement of marks'!CG20)</f>
        <v>200</v>
      </c>
      <c r="U321" s="541" t="str">
        <f>CONCATENATE('statement of marks'!HM20,'statement of marks'!HV20,'statement of marks'!HW20)</f>
        <v>D</v>
      </c>
      <c r="V321" s="542" t="str">
        <f>IF('result subject-wise'!AD20="","",'result subject-wise'!AD20)</f>
        <v/>
      </c>
      <c r="W321" s="542" t="str">
        <f>IF('result subject-wise'!AF20="","",'result subject-wise'!AF20)</f>
        <v/>
      </c>
      <c r="X321" s="542" t="str">
        <f>IF('result subject-wise'!AG20="","",'result subject-wise'!AG20)</f>
        <v/>
      </c>
      <c r="Y321" s="540" t="str">
        <f>IF(OR(X324=0,X324&lt;V324),"",IF(OR(U321="RE",U321="REP"),SUM(T321,W321),IF(U321="S",W321,T321)))</f>
        <v/>
      </c>
    </row>
    <row r="322" spans="1:25" ht="18" customHeight="1">
      <c r="A322" s="1124"/>
      <c r="B322" s="1143" t="str">
        <f>'statement of marks'!CU20</f>
        <v>MATHEMATICS</v>
      </c>
      <c r="C322" s="1143"/>
      <c r="D322" s="535" t="str">
        <f>IF('statement of marks'!DP20="","",'statement of marks'!DP20)</f>
        <v/>
      </c>
      <c r="E322" s="541">
        <f>IF('statement of marks'!CV20="","",'statement of marks'!CV20)</f>
        <v>10</v>
      </c>
      <c r="F322" s="541">
        <f>IF('statement of marks'!CW20="","",'statement of marks'!CW20)</f>
        <v>10</v>
      </c>
      <c r="G322" s="541">
        <f>IF('statement of marks'!CX20="","",'statement of marks'!CX20)</f>
        <v>9</v>
      </c>
      <c r="H322" s="541">
        <f>IF('statement of marks'!CY20="","",'statement of marks'!CY20)</f>
        <v>29</v>
      </c>
      <c r="I322" s="541">
        <f>IF('statement of marks'!CZ20="","",'statement of marks'!CZ20)</f>
        <v>1</v>
      </c>
      <c r="J322" s="537">
        <f>IF('statement of marks'!DA20="","",'statement of marks'!DA20)</f>
        <v>70</v>
      </c>
      <c r="K322" s="537" t="str">
        <f>IF('statement of marks'!DB20="","",'statement of marks'!DB20)</f>
        <v/>
      </c>
      <c r="L322" s="536">
        <f>IF('statement of marks'!DC20="","",'statement of marks'!DC20)</f>
        <v>70</v>
      </c>
      <c r="M322" s="536">
        <f>IF('statement of marks'!DD20="","",'statement of marks'!DD20)</f>
        <v>100</v>
      </c>
      <c r="N322" s="538">
        <f>IF('statement of marks'!DE20="","",'statement of marks'!DE20)</f>
        <v>100</v>
      </c>
      <c r="O322" s="537">
        <f>IF('statement of marks'!DF20="","",'statement of marks'!DF20)</f>
        <v>18</v>
      </c>
      <c r="P322" s="537" t="str">
        <f>IF('statement of marks'!DG20="","",'statement of marks'!DG20)</f>
        <v/>
      </c>
      <c r="Q322" s="536">
        <f>IF('statement of marks'!DH20="","",'statement of marks'!DH20)</f>
        <v>18</v>
      </c>
      <c r="R322" s="536">
        <f>IF('statement of marks'!DI20="","",'statement of marks'!DI20)</f>
        <v>118</v>
      </c>
      <c r="S322" s="538" t="str">
        <f>IF('statement of marks'!DJ20="","",'statement of marks'!DJ20)</f>
        <v/>
      </c>
      <c r="T322" s="538">
        <f>IF('statement of marks'!DK20="","",'statement of marks'!DK20)</f>
        <v>118</v>
      </c>
      <c r="U322" s="541" t="str">
        <f>CONCATENATE('statement of marks'!HX20,'statement of marks'!IG20,'statement of marks'!IH20)</f>
        <v>S</v>
      </c>
      <c r="V322" s="542">
        <f>IF('result subject-wise'!AH20="","",'result subject-wise'!AH20)</f>
        <v>100</v>
      </c>
      <c r="W322" s="542" t="str">
        <f>IF('result subject-wise'!AJ20="","",'result subject-wise'!AJ20)</f>
        <v/>
      </c>
      <c r="X322" s="542" t="str">
        <f>IF('result subject-wise'!AK20="","",'result subject-wise'!AK20)</f>
        <v/>
      </c>
      <c r="Y322" s="540" t="str">
        <f>IF(OR(X324=0,X324&lt;V324),"",IF(OR(U322="RE",U322="REP"),SUM(T322,W322),IF(U322="S",W322,T322)))</f>
        <v/>
      </c>
    </row>
    <row r="323" spans="1:25" ht="18" customHeight="1">
      <c r="A323" s="1124"/>
      <c r="B323" s="1108" t="s">
        <v>291</v>
      </c>
      <c r="C323" s="1108"/>
      <c r="D323" s="543">
        <f>IF(AND(D320="",D321="",D322=""),"",SUM(D320:D322))</f>
        <v>40</v>
      </c>
      <c r="E323" s="544">
        <f>IF(AND(E318="",E319="",E320="",E321="",E322=""),"",SUM(E318:E322))</f>
        <v>50</v>
      </c>
      <c r="F323" s="544">
        <f t="shared" ref="F323:H323" si="84">IF(AND(F318="",F319="",F320="",F321="",F322=""),"",SUM(F318:F322))</f>
        <v>50</v>
      </c>
      <c r="G323" s="544">
        <f t="shared" si="84"/>
        <v>43</v>
      </c>
      <c r="H323" s="544">
        <f t="shared" si="84"/>
        <v>143</v>
      </c>
      <c r="I323" s="544">
        <f>IF(AND(I318="",I319="",I320="",I321="",I322=""),"",SUM(I318:I322))</f>
        <v>7</v>
      </c>
      <c r="J323" s="544">
        <f t="shared" ref="J323:Q323" si="85">IF(AND(J318="",J319="",J320="",J321="",J322=""),"",SUM(J318:J322))</f>
        <v>290</v>
      </c>
      <c r="K323" s="544">
        <f t="shared" si="85"/>
        <v>40</v>
      </c>
      <c r="L323" s="544">
        <f t="shared" si="85"/>
        <v>330</v>
      </c>
      <c r="M323" s="544">
        <f t="shared" si="85"/>
        <v>440</v>
      </c>
      <c r="N323" s="544">
        <f t="shared" si="85"/>
        <v>480</v>
      </c>
      <c r="O323" s="544">
        <f t="shared" si="85"/>
        <v>358</v>
      </c>
      <c r="P323" s="544">
        <f t="shared" si="85"/>
        <v>60</v>
      </c>
      <c r="Q323" s="544">
        <f t="shared" si="85"/>
        <v>418</v>
      </c>
      <c r="R323" s="544">
        <f>IF(AND(R318="",R319="",R320="",R321="",R322=""),"",SUM(R318:R322))</f>
        <v>798</v>
      </c>
      <c r="S323" s="544">
        <f>IF(AND(S318="",S319="",S320="",S321="",S322=""),"",SUM(S318:S322))</f>
        <v>100</v>
      </c>
      <c r="T323" s="544">
        <f t="shared" ref="T323" si="86">IF(AND(T318="",T319="",T320="",T321="",T322=""),"",SUM(T318:T322))</f>
        <v>898</v>
      </c>
      <c r="U323" s="544"/>
      <c r="V323" s="544">
        <f t="shared" ref="V323:W323" si="87">IF(AND(V318="",V319="",V320="",V321="",V322=""),"",SUM(V318:V322))</f>
        <v>100</v>
      </c>
      <c r="W323" s="544" t="str">
        <f t="shared" si="87"/>
        <v/>
      </c>
      <c r="X323" s="545"/>
      <c r="Y323" s="546" t="str">
        <f t="shared" ref="Y323" si="88">IF(AND(Y318="",Y319="",Y320="",Y321="",Y322=""),"",SUM(Y318:Y322))</f>
        <v/>
      </c>
    </row>
    <row r="324" spans="1:25" ht="18" customHeight="1">
      <c r="A324" s="1124"/>
      <c r="B324" s="1142" t="s">
        <v>292</v>
      </c>
      <c r="C324" s="1142"/>
      <c r="D324" s="547" t="s">
        <v>456</v>
      </c>
      <c r="E324" s="548">
        <f>IF(E323="","",(5*E317)-(COUNTIF(E318:E322,"NA")*E317+COUNTIF(E318:E322,"ML")*E317))</f>
        <v>50</v>
      </c>
      <c r="F324" s="548">
        <f>IF(F323="","",(5*F317)-(COUNTIF(F318:F322,"NA")*F317+COUNTIF(F318:F322,"ML")*F317))</f>
        <v>50</v>
      </c>
      <c r="G324" s="548">
        <f>IF(G323="","",(43)-(COUNTIF(G318:G322,"NA")*G317+COUNTIF(G318:G322,"ML")*G317))</f>
        <v>43</v>
      </c>
      <c r="H324" s="548">
        <f>IF(H323="","",(143)-(COUNTIF(H318:H322,"NA")*H317+COUNTIF(H318:H322,"ML")*H317))</f>
        <v>143</v>
      </c>
      <c r="I324" s="549">
        <f>IF(I323="","",7)</f>
        <v>7</v>
      </c>
      <c r="J324" s="538">
        <f>L324-K324</f>
        <v>310</v>
      </c>
      <c r="K324" s="538">
        <f>IF(D323="","",(D323-(IF(K320="ml",D320)+IF(K321="ml",D321)+IF(K322="ml",D322))))</f>
        <v>40</v>
      </c>
      <c r="L324" s="538">
        <f>IF(OR(L323=0,L323=""),L323,(5*L317)-D335)</f>
        <v>350</v>
      </c>
      <c r="M324" s="538">
        <f>IF(M323="","",SUM(H324:J324))</f>
        <v>460</v>
      </c>
      <c r="N324" s="538">
        <f>IF(N323="","",SUM(D323,M324))</f>
        <v>500</v>
      </c>
      <c r="O324" s="538">
        <f>Q324-D329</f>
        <v>440</v>
      </c>
      <c r="P324" s="538">
        <f>IF(D329="","",D329)</f>
        <v>60</v>
      </c>
      <c r="Q324" s="538">
        <f>IF(Q323="","",5*Q317)</f>
        <v>500</v>
      </c>
      <c r="R324" s="538">
        <f>IF(O324="","",SUM(M324,O324))</f>
        <v>900</v>
      </c>
      <c r="S324" s="538">
        <f>IF(D334="","",D334)</f>
        <v>100</v>
      </c>
      <c r="T324" s="538">
        <f>IF(T323="","",SUM(R324,S324))</f>
        <v>1000</v>
      </c>
      <c r="U324" s="550"/>
      <c r="V324" s="551">
        <f>COUNTIF(U318:U328,"S")</f>
        <v>1</v>
      </c>
      <c r="W324" s="551">
        <f>COUNTIF(U318:U328,"RE")+COUNTIF(U318:U328,"REP")</f>
        <v>0</v>
      </c>
      <c r="X324" s="551">
        <f>COUNTIF(X318:X323,"P")+COUNTIF(X327:X328,"P")</f>
        <v>0</v>
      </c>
      <c r="Y324" s="552" t="str">
        <f>IF(OR(X324=0,X324&lt;(V324+W324)),"",(T324-(V324*Y317)+V323))</f>
        <v/>
      </c>
    </row>
    <row r="325" spans="1:25" ht="18" customHeight="1">
      <c r="A325" s="1124"/>
      <c r="B325" s="895" t="s">
        <v>151</v>
      </c>
      <c r="C325" s="895"/>
      <c r="D325" s="553">
        <f>IF('statement of marks'!BG20="","",'statement of marks'!BG20)</f>
        <v>30</v>
      </c>
      <c r="E325" s="568">
        <f t="shared" ref="E325:H325" si="89">IF(E324="","",E323/E324*100)</f>
        <v>100</v>
      </c>
      <c r="F325" s="568">
        <f t="shared" si="89"/>
        <v>100</v>
      </c>
      <c r="G325" s="568">
        <f t="shared" si="89"/>
        <v>100</v>
      </c>
      <c r="H325" s="568">
        <f t="shared" si="89"/>
        <v>100</v>
      </c>
      <c r="I325" s="568">
        <f>IF(I324="","",I323/I324*100)</f>
        <v>100</v>
      </c>
      <c r="J325" s="568">
        <f t="shared" ref="J325:R325" si="90">IF(J324="","",J323/J324*100)</f>
        <v>93.548387096774192</v>
      </c>
      <c r="K325" s="568">
        <f t="shared" si="90"/>
        <v>100</v>
      </c>
      <c r="L325" s="568">
        <f t="shared" si="90"/>
        <v>94.285714285714278</v>
      </c>
      <c r="M325" s="568">
        <f t="shared" si="90"/>
        <v>95.652173913043484</v>
      </c>
      <c r="N325" s="569">
        <f t="shared" si="90"/>
        <v>96</v>
      </c>
      <c r="O325" s="568">
        <f t="shared" si="90"/>
        <v>81.36363636363636</v>
      </c>
      <c r="P325" s="568">
        <f t="shared" si="90"/>
        <v>100</v>
      </c>
      <c r="Q325" s="568">
        <f t="shared" si="90"/>
        <v>83.6</v>
      </c>
      <c r="R325" s="568">
        <f t="shared" si="90"/>
        <v>88.666666666666671</v>
      </c>
      <c r="S325" s="569">
        <f>IF(S324="","",S323/S324*100)</f>
        <v>100</v>
      </c>
      <c r="T325" s="569">
        <f t="shared" ref="T325" si="91">IF(T324="","",T323/T324*100)</f>
        <v>89.8</v>
      </c>
      <c r="U325" s="539"/>
      <c r="V325" s="539"/>
      <c r="W325" s="539"/>
      <c r="X325" s="539"/>
      <c r="Y325" s="554" t="str">
        <f>IF(Y324="","",Y323/Y324*100)</f>
        <v/>
      </c>
    </row>
    <row r="326" spans="1:25" ht="18" customHeight="1">
      <c r="A326" s="1124"/>
      <c r="B326" s="895" t="str">
        <f>'statement of marks'!DZ20</f>
        <v>BIOLOGY</v>
      </c>
      <c r="C326" s="895"/>
      <c r="D326" s="548"/>
      <c r="E326" s="541">
        <f>IF('statement of marks'!EA20="","",'statement of marks'!EA20)</f>
        <v>10</v>
      </c>
      <c r="F326" s="541">
        <f>IF('statement of marks'!EB20="","",'statement of marks'!EB20)</f>
        <v>10</v>
      </c>
      <c r="G326" s="541">
        <f>IF('statement of marks'!EC20="","",'statement of marks'!EC20)</f>
        <v>10</v>
      </c>
      <c r="H326" s="541">
        <f>IF('statement of marks'!ED20="","",'statement of marks'!ED20)</f>
        <v>30</v>
      </c>
      <c r="I326" s="541" t="str">
        <f>IF('statement of marks'!EE20="","",'statement of marks'!EE20)</f>
        <v/>
      </c>
      <c r="J326" s="537">
        <f>IF('statement of marks'!EF20="","",'statement of marks'!EF20)</f>
        <v>50</v>
      </c>
      <c r="K326" s="537">
        <f>IF('statement of marks'!EG20="","",'statement of marks'!EG20)</f>
        <v>20</v>
      </c>
      <c r="L326" s="536">
        <f>IF('statement of marks'!EH20="","",'statement of marks'!EH20)</f>
        <v>70</v>
      </c>
      <c r="M326" s="536">
        <f>IF('statement of marks'!EI20="","",'statement of marks'!EI20)</f>
        <v>80</v>
      </c>
      <c r="N326" s="538">
        <f>IF('statement of marks'!EJ20="","",'statement of marks'!EJ20)</f>
        <v>100</v>
      </c>
      <c r="O326" s="537">
        <f>IF('statement of marks'!EK20="","",'statement of marks'!EK20)</f>
        <v>70</v>
      </c>
      <c r="P326" s="537">
        <f>IF('statement of marks'!EL20="","",'statement of marks'!EL20)</f>
        <v>30</v>
      </c>
      <c r="Q326" s="536">
        <f>IF('statement of marks'!EM20="","",'statement of marks'!EM20)</f>
        <v>100</v>
      </c>
      <c r="R326" s="536">
        <f>IF('statement of marks'!EN20="","",'statement of marks'!EN20)</f>
        <v>150</v>
      </c>
      <c r="S326" s="538">
        <f>IF('statement of marks'!EO20="","",'statement of marks'!EO20)</f>
        <v>50</v>
      </c>
      <c r="T326" s="538">
        <f>IF('statement of marks'!EP20="","",'statement of marks'!EP20)</f>
        <v>200</v>
      </c>
      <c r="U326" s="538" t="str">
        <f>IF('statement of marks'!FB20="","",'statement of marks'!FB20)</f>
        <v>I</v>
      </c>
      <c r="V326" s="542"/>
      <c r="W326" s="542"/>
      <c r="X326" s="542"/>
      <c r="Y326" s="540"/>
    </row>
    <row r="327" spans="1:25" ht="18" customHeight="1">
      <c r="A327" s="1124"/>
      <c r="B327" s="1089" t="str">
        <f>'statement of marks'!$FC$3</f>
        <v>Azadi ke Baad ka Swarnim Bharat</v>
      </c>
      <c r="C327" s="1089"/>
      <c r="D327" s="553">
        <f>IF('statement of marks'!CK20="","",'statement of marks'!CK20)</f>
        <v>30</v>
      </c>
      <c r="E327" s="541">
        <f>IF('statement of marks'!FC20="","",'statement of marks'!FC20)</f>
        <v>10</v>
      </c>
      <c r="F327" s="541">
        <f>IF('statement of marks'!FD20="","",'statement of marks'!FD20)</f>
        <v>10</v>
      </c>
      <c r="G327" s="541">
        <f>IF('statement of marks'!FE20="","",'statement of marks'!FE20)</f>
        <v>10</v>
      </c>
      <c r="H327" s="541">
        <f>IF('statement of marks'!FF20="","",'statement of marks'!FF20)</f>
        <v>30</v>
      </c>
      <c r="I327" s="555"/>
      <c r="J327" s="541">
        <f>IF('statement of marks'!FG20="","",'statement of marks'!FG20)</f>
        <v>70</v>
      </c>
      <c r="K327" s="556"/>
      <c r="L327" s="536">
        <f>IF('statement of marks'!FG20="","",'statement of marks'!FG20)</f>
        <v>70</v>
      </c>
      <c r="M327" s="536">
        <f>IF('statement of marks'!FH20="","",'statement of marks'!FH20)</f>
        <v>100</v>
      </c>
      <c r="N327" s="536">
        <f>IF('statement of marks'!FH20="","",'statement of marks'!FH20)</f>
        <v>100</v>
      </c>
      <c r="O327" s="536">
        <f>IF('statement of marks'!FI20="","",'statement of marks'!FI20)</f>
        <v>100</v>
      </c>
      <c r="P327" s="557"/>
      <c r="Q327" s="536">
        <f>IF('statement of marks'!FI20="","",'statement of marks'!FI20)</f>
        <v>100</v>
      </c>
      <c r="R327" s="536">
        <f>IF('statement of marks'!FJ20="","",'statement of marks'!FJ20)</f>
        <v>200</v>
      </c>
      <c r="S327" s="557"/>
      <c r="T327" s="538">
        <f>IF('statement of marks'!FJ20="","",'statement of marks'!FJ20)</f>
        <v>200</v>
      </c>
      <c r="U327" s="541" t="str">
        <f>IF('statement of marks'!II20="","",'statement of marks'!II20)</f>
        <v>A</v>
      </c>
      <c r="V327" s="542" t="str">
        <f>IF(OR(U327="S",U327="RE"),'result subject-wise'!AL$6,"")</f>
        <v/>
      </c>
      <c r="W327" s="558" t="str">
        <f>IF('result subject-wise'!AL20="","",'result subject-wise'!AL20)</f>
        <v/>
      </c>
      <c r="X327" s="558" t="str">
        <f>IF('result subject-wise'!AM20="","",'result subject-wise'!AM20)</f>
        <v/>
      </c>
      <c r="Y327" s="1093"/>
    </row>
    <row r="328" spans="1:25" ht="18" customHeight="1">
      <c r="A328" s="1124"/>
      <c r="B328" s="895" t="str">
        <f>'statement of marks'!$FP$3</f>
        <v>JEEVAN KAUShAL</v>
      </c>
      <c r="C328" s="895"/>
      <c r="D328" s="535" t="str">
        <f>IF('statement of marks'!DO20="","",'statement of marks'!DO20)</f>
        <v/>
      </c>
      <c r="E328" s="1109" t="s">
        <v>278</v>
      </c>
      <c r="F328" s="1109"/>
      <c r="G328" s="536">
        <f>'statement of marks'!$FP$6</f>
        <v>30</v>
      </c>
      <c r="H328" s="536"/>
      <c r="I328" s="559"/>
      <c r="J328" s="537">
        <f>IF('statement of marks'!FP20="","",'statement of marks'!FP20)</f>
        <v>30</v>
      </c>
      <c r="K328" s="1109" t="s">
        <v>279</v>
      </c>
      <c r="L328" s="1109"/>
      <c r="M328" s="536">
        <f>'statement of marks'!$FQ$6</f>
        <v>30</v>
      </c>
      <c r="N328" s="538">
        <f>IF('statement of marks'!FQ20="","",'statement of marks'!FQ20)</f>
        <v>30</v>
      </c>
      <c r="O328" s="1109" t="s">
        <v>108</v>
      </c>
      <c r="P328" s="1109"/>
      <c r="Q328" s="536">
        <f>'statement of marks'!$FR$6</f>
        <v>40</v>
      </c>
      <c r="R328" s="541">
        <f>IF('statement of marks'!FR20="","",'statement of marks'!FR20)</f>
        <v>40</v>
      </c>
      <c r="S328" s="541"/>
      <c r="T328" s="538">
        <f>IF('statement of marks'!FS20="","",'statement of marks'!FS20)</f>
        <v>100</v>
      </c>
      <c r="U328" s="541" t="str">
        <f>IF('statement of marks'!IJ20="","",'statement of marks'!IJ20)</f>
        <v>A</v>
      </c>
      <c r="V328" s="542" t="str">
        <f>IF(OR(U328="S",U328="RE"),'result subject-wise'!AN$6,"")</f>
        <v/>
      </c>
      <c r="W328" s="558" t="str">
        <f>IF('result subject-wise'!AN20="","",'result subject-wise'!AN20)</f>
        <v/>
      </c>
      <c r="X328" s="558" t="str">
        <f>IF('result subject-wise'!AO20="","",'result subject-wise'!AO20)</f>
        <v/>
      </c>
      <c r="Y328" s="1093"/>
    </row>
    <row r="329" spans="1:25" ht="18" customHeight="1">
      <c r="A329" s="1124"/>
      <c r="B329" s="1110" t="s">
        <v>195</v>
      </c>
      <c r="C329" s="1110"/>
      <c r="D329" s="560">
        <f>IF(AND(D325="",D327="",D328=""),"",SUM(D325:D328))</f>
        <v>60</v>
      </c>
      <c r="E329" s="1111" t="str">
        <f>IF('statement of marks'!IP20="","",'statement of marks'!IP20)</f>
        <v>SUPPL.</v>
      </c>
      <c r="F329" s="1111"/>
      <c r="G329" s="1111"/>
      <c r="H329" s="1111"/>
      <c r="I329" s="1111"/>
      <c r="J329" s="1111"/>
      <c r="K329" s="1111"/>
      <c r="L329" s="1111"/>
      <c r="M329" s="533" t="s">
        <v>309</v>
      </c>
      <c r="N329" s="541" t="str">
        <f>IF('statement of marks'!IS20="","",'statement of marks'!IS20)</f>
        <v/>
      </c>
      <c r="O329" s="1091" t="s">
        <v>281</v>
      </c>
      <c r="P329" s="1091"/>
      <c r="Q329" s="1091"/>
      <c r="R329" s="541" t="str">
        <f>IF('statement of marks'!IU20="","",'statement of marks'!IU20)</f>
        <v/>
      </c>
      <c r="S329" s="1112" t="s">
        <v>295</v>
      </c>
      <c r="T329" s="1112"/>
      <c r="U329" s="1112"/>
      <c r="V329" s="1112"/>
      <c r="W329" s="1112"/>
      <c r="X329" s="1112"/>
      <c r="Y329" s="1113"/>
    </row>
    <row r="330" spans="1:25" ht="18" customHeight="1">
      <c r="A330" s="1124"/>
      <c r="B330" s="1110" t="s">
        <v>300</v>
      </c>
      <c r="C330" s="1110"/>
      <c r="D330" s="534" t="s">
        <v>201</v>
      </c>
      <c r="E330" s="1085" t="s">
        <v>122</v>
      </c>
      <c r="F330" s="1085"/>
      <c r="G330" s="1091" t="s">
        <v>124</v>
      </c>
      <c r="H330" s="1091"/>
      <c r="I330" s="1091"/>
      <c r="J330" s="1091"/>
      <c r="K330" s="1091" t="s">
        <v>126</v>
      </c>
      <c r="L330" s="1091"/>
      <c r="M330" s="1091" t="s">
        <v>128</v>
      </c>
      <c r="N330" s="1091"/>
      <c r="O330" s="924" t="s">
        <v>303</v>
      </c>
      <c r="P330" s="924"/>
      <c r="Q330" s="924"/>
      <c r="R330" s="561"/>
      <c r="S330" s="1114" t="s">
        <v>195</v>
      </c>
      <c r="T330" s="1114"/>
      <c r="U330" s="1115" t="str">
        <f>IF('result subject-wise'!AR20="","",'result subject-wise'!AR20)</f>
        <v/>
      </c>
      <c r="V330" s="1115"/>
      <c r="W330" s="1086" t="s">
        <v>459</v>
      </c>
      <c r="X330" s="1086"/>
      <c r="Y330" s="562" t="str">
        <f>IF('result subject-wise'!AS20="","",'result subject-wise'!AS20)</f>
        <v/>
      </c>
    </row>
    <row r="331" spans="1:25" ht="18" customHeight="1">
      <c r="A331" s="1124"/>
      <c r="B331" s="1116" t="s">
        <v>302</v>
      </c>
      <c r="C331" s="1116"/>
      <c r="D331" s="536">
        <f>IF('statement of marks'!CN20="","",'statement of marks'!CN20)</f>
        <v>50</v>
      </c>
      <c r="E331" s="1117">
        <f>IF('statement of marks'!GK20="","",'statement of marks'!GK20)</f>
        <v>130</v>
      </c>
      <c r="F331" s="1117"/>
      <c r="G331" s="1117">
        <f>IF('statement of marks'!GM20="","",'statement of marks'!GM20)</f>
        <v>206</v>
      </c>
      <c r="H331" s="1117"/>
      <c r="I331" s="1117"/>
      <c r="J331" s="1117"/>
      <c r="K331" s="1117">
        <f>IF('statement of marks'!GO20="","",'statement of marks'!GO20)</f>
        <v>264</v>
      </c>
      <c r="L331" s="1117"/>
      <c r="M331" s="1117">
        <f>IF('statement of marks'!GQ20="","",'statement of marks'!GQ20)</f>
        <v>316</v>
      </c>
      <c r="N331" s="1117"/>
      <c r="O331" s="1117">
        <f>IF('statement of marks'!GS20="","",'statement of marks'!GS20)</f>
        <v>362</v>
      </c>
      <c r="P331" s="1117"/>
      <c r="Q331" s="1117"/>
      <c r="R331" s="563"/>
      <c r="S331" s="1086" t="s">
        <v>460</v>
      </c>
      <c r="T331" s="1086"/>
      <c r="U331" s="1086"/>
      <c r="V331" s="1086"/>
      <c r="W331" s="1115" t="str">
        <f>IF('result subject-wise'!AT20="","",'result subject-wise'!AT20)</f>
        <v/>
      </c>
      <c r="X331" s="1115"/>
      <c r="Y331" s="1118"/>
    </row>
    <row r="332" spans="1:25" ht="18" customHeight="1">
      <c r="A332" s="1124"/>
      <c r="B332" s="1084" t="s">
        <v>301</v>
      </c>
      <c r="C332" s="1084"/>
      <c r="D332" s="536">
        <f>IF('statement of marks'!BJ20="","",'statement of marks'!BJ20)</f>
        <v>50</v>
      </c>
      <c r="E332" s="1085" t="str">
        <f>IF('statement of marks'!GL20="","",'statement of marks'!GL20)</f>
        <v/>
      </c>
      <c r="F332" s="1085"/>
      <c r="G332" s="1085" t="str">
        <f>IF('statement of marks'!GN20="","",'statement of marks'!GN20)</f>
        <v/>
      </c>
      <c r="H332" s="1085"/>
      <c r="I332" s="1085"/>
      <c r="J332" s="1085"/>
      <c r="K332" s="1085" t="str">
        <f>IF('statement of marks'!GP20="","",'statement of marks'!GP20)</f>
        <v/>
      </c>
      <c r="L332" s="1085"/>
      <c r="M332" s="1085" t="str">
        <f>IF('statement of marks'!GR20="","",'statement of marks'!GR20)</f>
        <v/>
      </c>
      <c r="N332" s="1085"/>
      <c r="O332" s="1085">
        <f>IF('statement of marks'!GT20="","",'statement of marks'!GT20)</f>
        <v>0</v>
      </c>
      <c r="P332" s="1085"/>
      <c r="Q332" s="1085"/>
      <c r="R332" s="564"/>
      <c r="S332" s="1086" t="s">
        <v>296</v>
      </c>
      <c r="T332" s="1086"/>
      <c r="U332" s="1086"/>
      <c r="V332" s="1086"/>
      <c r="W332" s="1087" t="str">
        <f>IF(U330="","",'result subject-wise'!$G$118)</f>
        <v/>
      </c>
      <c r="X332" s="1087"/>
      <c r="Y332" s="1088"/>
    </row>
    <row r="333" spans="1:25" ht="18" customHeight="1">
      <c r="A333" s="1124"/>
      <c r="B333" s="1089" t="s">
        <v>307</v>
      </c>
      <c r="C333" s="1089"/>
      <c r="D333" s="535" t="str">
        <f>IF('statement of marks'!DR20="","",'statement of marks'!DR20)</f>
        <v/>
      </c>
      <c r="E333" s="1090"/>
      <c r="F333" s="1090"/>
      <c r="G333" s="1090"/>
      <c r="H333" s="1090"/>
      <c r="I333" s="1090"/>
      <c r="J333" s="1090"/>
      <c r="K333" s="1090"/>
      <c r="L333" s="1090"/>
      <c r="M333" s="1090"/>
      <c r="N333" s="1090"/>
      <c r="O333" s="1091"/>
      <c r="P333" s="1091"/>
      <c r="Q333" s="1091"/>
      <c r="R333" s="1091"/>
      <c r="S333" s="1091"/>
      <c r="T333" s="1091"/>
      <c r="U333" s="1092"/>
      <c r="V333" s="1092"/>
      <c r="W333" s="1092"/>
      <c r="X333" s="1092"/>
      <c r="Y333" s="1093"/>
    </row>
    <row r="334" spans="1:25" ht="18" customHeight="1">
      <c r="A334" s="1124"/>
      <c r="B334" s="895" t="s">
        <v>297</v>
      </c>
      <c r="C334" s="895"/>
      <c r="D334" s="544">
        <f>IF(AND(D331="",D332="",D333=""),"",SUM(D331:D333))</f>
        <v>100</v>
      </c>
      <c r="E334" s="1090"/>
      <c r="F334" s="1090"/>
      <c r="G334" s="1090"/>
      <c r="H334" s="1090"/>
      <c r="I334" s="1090"/>
      <c r="J334" s="1090"/>
      <c r="K334" s="1090"/>
      <c r="L334" s="1090"/>
      <c r="M334" s="1090"/>
      <c r="N334" s="1090"/>
      <c r="O334" s="1091"/>
      <c r="P334" s="1091"/>
      <c r="Q334" s="1091"/>
      <c r="R334" s="1091"/>
      <c r="S334" s="1091"/>
      <c r="T334" s="1091"/>
      <c r="U334" s="1092"/>
      <c r="V334" s="1092"/>
      <c r="W334" s="1092"/>
      <c r="X334" s="1092"/>
      <c r="Y334" s="1093"/>
    </row>
    <row r="335" spans="1:25" ht="18" customHeight="1">
      <c r="A335" s="1124"/>
      <c r="B335" s="1089" t="s">
        <v>790</v>
      </c>
      <c r="C335" s="1089"/>
      <c r="D335" s="565">
        <f>IF(J318="ML",L317)+IF(J319="ML",L317)+IF(J320="ML",L317-D320)+IF(J321="ML",L317-D321)+IF(J322="ML",L317-D322)+IF(K320="ml",D320)+IF(K321="ml",D321)+IF(K322="ml",D322)</f>
        <v>0</v>
      </c>
      <c r="E335" s="1090"/>
      <c r="F335" s="1090"/>
      <c r="G335" s="1090"/>
      <c r="H335" s="1090"/>
      <c r="I335" s="1090"/>
      <c r="J335" s="1090"/>
      <c r="K335" s="1090"/>
      <c r="L335" s="1090"/>
      <c r="M335" s="1090"/>
      <c r="N335" s="1090"/>
      <c r="O335" s="1091" t="s">
        <v>112</v>
      </c>
      <c r="P335" s="1091"/>
      <c r="Q335" s="1091"/>
      <c r="R335" s="1091"/>
      <c r="S335" s="1091"/>
      <c r="T335" s="1091"/>
      <c r="U335" s="1094" t="s">
        <v>798</v>
      </c>
      <c r="V335" s="1094"/>
      <c r="W335" s="1094"/>
      <c r="X335" s="1094"/>
      <c r="Y335" s="1095"/>
    </row>
    <row r="336" spans="1:25" ht="18" customHeight="1" thickBot="1">
      <c r="A336" s="1125"/>
      <c r="B336" s="1098" t="s">
        <v>308</v>
      </c>
      <c r="C336" s="1098"/>
      <c r="D336" s="566"/>
      <c r="E336" s="1099"/>
      <c r="F336" s="1099"/>
      <c r="G336" s="1099"/>
      <c r="H336" s="1099"/>
      <c r="I336" s="1099"/>
      <c r="J336" s="1099"/>
      <c r="K336" s="1099"/>
      <c r="L336" s="1099"/>
      <c r="M336" s="1099"/>
      <c r="N336" s="1099"/>
      <c r="O336" s="1100">
        <f>'statement of marks'!$IV$110</f>
        <v>45794</v>
      </c>
      <c r="P336" s="1100"/>
      <c r="Q336" s="1100"/>
      <c r="R336" s="1100"/>
      <c r="S336" s="1100"/>
      <c r="T336" s="1100"/>
      <c r="U336" s="1096"/>
      <c r="V336" s="1096"/>
      <c r="W336" s="1096"/>
      <c r="X336" s="1096"/>
      <c r="Y336" s="1097"/>
    </row>
    <row r="337" spans="1:25" ht="18" customHeight="1">
      <c r="A337" s="1119" t="s">
        <v>282</v>
      </c>
      <c r="B337" s="1120"/>
      <c r="C337" s="1120"/>
      <c r="D337" s="1120"/>
      <c r="E337" s="1120"/>
      <c r="F337" s="1120"/>
      <c r="G337" s="1120"/>
      <c r="H337" s="1120"/>
      <c r="I337" s="1120"/>
      <c r="J337" s="1120"/>
      <c r="K337" s="1120"/>
      <c r="L337" s="1120"/>
      <c r="M337" s="1120"/>
      <c r="N337" s="1120"/>
      <c r="O337" s="1120"/>
      <c r="P337" s="1120"/>
      <c r="Q337" s="1120"/>
      <c r="R337" s="1120"/>
      <c r="S337" s="1120"/>
      <c r="T337" s="1120"/>
      <c r="U337" s="1120"/>
      <c r="V337" s="1120"/>
      <c r="W337" s="1120"/>
      <c r="X337" s="1120"/>
      <c r="Y337" s="1121"/>
    </row>
    <row r="338" spans="1:25" ht="18" customHeight="1">
      <c r="A338" s="1122" t="str">
        <f>'statement of marks'!$A$1</f>
        <v>Govt. Hr. Sec. School,</v>
      </c>
      <c r="B338" s="1091"/>
      <c r="C338" s="1091"/>
      <c r="D338" s="1091"/>
      <c r="E338" s="1091"/>
      <c r="F338" s="1091"/>
      <c r="G338" s="1091"/>
      <c r="H338" s="1091"/>
      <c r="I338" s="1091"/>
      <c r="J338" s="1091"/>
      <c r="K338" s="1091"/>
      <c r="L338" s="1091"/>
      <c r="M338" s="1091"/>
      <c r="N338" s="1091"/>
      <c r="O338" s="1091"/>
      <c r="P338" s="1091"/>
      <c r="Q338" s="1091"/>
      <c r="R338" s="1091"/>
      <c r="S338" s="1091"/>
      <c r="T338" s="1091"/>
      <c r="U338" s="1091"/>
      <c r="V338" s="1091"/>
      <c r="W338" s="1091"/>
      <c r="X338" s="1091"/>
      <c r="Y338" s="1123"/>
    </row>
    <row r="339" spans="1:25" ht="18" customHeight="1">
      <c r="A339" s="1124"/>
      <c r="B339" s="1048" t="s">
        <v>100</v>
      </c>
      <c r="C339" s="1048"/>
      <c r="D339" s="1112" t="s">
        <v>485</v>
      </c>
      <c r="E339" s="1048" t="str">
        <f>'statement of marks'!$F$3</f>
        <v>2024-25</v>
      </c>
      <c r="F339" s="1048"/>
      <c r="G339" s="1126" t="str">
        <f>IF(U358="","MAIN EXAMINATION",IF(E357="Suppl.","SUPPLEMENTARY EXAMINATION",IF(E357="Re-exam.","RE-EXAMINATION",)))</f>
        <v>MAIN EXAMINATION</v>
      </c>
      <c r="H339" s="1127"/>
      <c r="I339" s="1127"/>
      <c r="J339" s="1127"/>
      <c r="K339" s="1127"/>
      <c r="L339" s="1127"/>
      <c r="M339" s="1127"/>
      <c r="N339" s="1127"/>
      <c r="O339" s="1127"/>
      <c r="P339" s="1127"/>
      <c r="Q339" s="1127"/>
      <c r="R339" s="1127"/>
      <c r="S339" s="1128"/>
      <c r="T339" s="1129" t="s">
        <v>305</v>
      </c>
      <c r="U339" s="1130"/>
      <c r="V339" s="1131"/>
      <c r="W339" s="1048" t="str">
        <f>'statement of marks'!$A$3</f>
        <v>11 'A'</v>
      </c>
      <c r="X339" s="1048"/>
      <c r="Y339" s="1135"/>
    </row>
    <row r="340" spans="1:25" ht="18" customHeight="1">
      <c r="A340" s="1124"/>
      <c r="B340" s="895" t="s">
        <v>36</v>
      </c>
      <c r="C340" s="895"/>
      <c r="D340" s="1112"/>
      <c r="E340" s="1132" t="str">
        <f>IF('statement of marks'!G21="","",'statement of marks'!G21)</f>
        <v>A 013</v>
      </c>
      <c r="F340" s="1133"/>
      <c r="G340" s="1133"/>
      <c r="H340" s="1133"/>
      <c r="I340" s="1133"/>
      <c r="J340" s="1133"/>
      <c r="K340" s="1133"/>
      <c r="L340" s="1133"/>
      <c r="M340" s="1133"/>
      <c r="N340" s="1133"/>
      <c r="O340" s="1133"/>
      <c r="P340" s="1133"/>
      <c r="Q340" s="1133"/>
      <c r="R340" s="1133"/>
      <c r="S340" s="1134"/>
      <c r="T340" s="1129" t="s">
        <v>304</v>
      </c>
      <c r="U340" s="1130"/>
      <c r="V340" s="1131"/>
      <c r="W340" s="1048">
        <f>IF('statement of marks'!E21="","",'statement of marks'!E21)</f>
        <v>11113</v>
      </c>
      <c r="X340" s="1048"/>
      <c r="Y340" s="1135"/>
    </row>
    <row r="341" spans="1:25" ht="18" customHeight="1">
      <c r="A341" s="1124"/>
      <c r="B341" s="895" t="s">
        <v>37</v>
      </c>
      <c r="C341" s="895"/>
      <c r="D341" s="1112"/>
      <c r="E341" s="1132" t="str">
        <f>IF('statement of marks'!H21="","",'statement of marks'!H21)</f>
        <v>B 013</v>
      </c>
      <c r="F341" s="1133"/>
      <c r="G341" s="1133"/>
      <c r="H341" s="1133"/>
      <c r="I341" s="1133"/>
      <c r="J341" s="1133"/>
      <c r="K341" s="1133"/>
      <c r="L341" s="1133"/>
      <c r="M341" s="1133"/>
      <c r="N341" s="1133"/>
      <c r="O341" s="1133"/>
      <c r="P341" s="1133"/>
      <c r="Q341" s="1133"/>
      <c r="R341" s="1133"/>
      <c r="S341" s="1134"/>
      <c r="T341" s="1129" t="s">
        <v>35</v>
      </c>
      <c r="U341" s="1130"/>
      <c r="V341" s="1131"/>
      <c r="W341" s="1048" t="str">
        <f>IF('statement of marks'!D21="","",'statement of marks'!D21)</f>
        <v/>
      </c>
      <c r="X341" s="1048"/>
      <c r="Y341" s="1135"/>
    </row>
    <row r="342" spans="1:25" ht="18" customHeight="1">
      <c r="A342" s="1124"/>
      <c r="B342" s="895" t="s">
        <v>38</v>
      </c>
      <c r="C342" s="895"/>
      <c r="D342" s="1112"/>
      <c r="E342" s="1132" t="str">
        <f>IF('statement of marks'!I21="","",'statement of marks'!I21)</f>
        <v>C 013</v>
      </c>
      <c r="F342" s="1133"/>
      <c r="G342" s="1133"/>
      <c r="H342" s="1133"/>
      <c r="I342" s="1133"/>
      <c r="J342" s="1133"/>
      <c r="K342" s="1133"/>
      <c r="L342" s="1133"/>
      <c r="M342" s="1133"/>
      <c r="N342" s="1133"/>
      <c r="O342" s="1133"/>
      <c r="P342" s="1133"/>
      <c r="Q342" s="1133"/>
      <c r="R342" s="1133"/>
      <c r="S342" s="1134"/>
      <c r="T342" s="1129" t="s">
        <v>280</v>
      </c>
      <c r="U342" s="1130"/>
      <c r="V342" s="1131"/>
      <c r="W342" s="1136" t="str">
        <f>IF('statement of marks'!F21="","",'statement of marks'!F21)</f>
        <v/>
      </c>
      <c r="X342" s="1136"/>
      <c r="Y342" s="1137"/>
    </row>
    <row r="343" spans="1:25" ht="18" customHeight="1">
      <c r="A343" s="1124"/>
      <c r="B343" s="1138" t="s">
        <v>218</v>
      </c>
      <c r="C343" s="1109" t="s">
        <v>293</v>
      </c>
      <c r="D343" s="1109" t="s">
        <v>457</v>
      </c>
      <c r="E343" s="1103" t="s">
        <v>109</v>
      </c>
      <c r="F343" s="1103" t="s">
        <v>110</v>
      </c>
      <c r="G343" s="1103" t="s">
        <v>111</v>
      </c>
      <c r="H343" s="1103" t="s">
        <v>797</v>
      </c>
      <c r="I343" s="1139" t="str">
        <f>IF('statement of marks'!N$4="","",'statement of marks'!N$4)</f>
        <v>VRIKSHAROPAN</v>
      </c>
      <c r="J343" s="1140" t="s">
        <v>276</v>
      </c>
      <c r="K343" s="1140" t="s">
        <v>277</v>
      </c>
      <c r="L343" s="1103" t="s">
        <v>284</v>
      </c>
      <c r="M343" s="1103" t="s">
        <v>294</v>
      </c>
      <c r="N343" s="1102" t="s">
        <v>458</v>
      </c>
      <c r="O343" s="1141" t="s">
        <v>287</v>
      </c>
      <c r="P343" s="1141" t="s">
        <v>288</v>
      </c>
      <c r="Q343" s="1101" t="s">
        <v>289</v>
      </c>
      <c r="R343" s="1101" t="s">
        <v>285</v>
      </c>
      <c r="S343" s="1101" t="s">
        <v>286</v>
      </c>
      <c r="T343" s="1102" t="s">
        <v>306</v>
      </c>
      <c r="U343" s="1103" t="s">
        <v>311</v>
      </c>
      <c r="V343" s="1104" t="s">
        <v>310</v>
      </c>
      <c r="W343" s="1104" t="s">
        <v>799</v>
      </c>
      <c r="X343" s="1103" t="s">
        <v>283</v>
      </c>
      <c r="Y343" s="1105" t="s">
        <v>290</v>
      </c>
    </row>
    <row r="344" spans="1:25" ht="18" customHeight="1">
      <c r="A344" s="1124"/>
      <c r="B344" s="1138"/>
      <c r="C344" s="1109"/>
      <c r="D344" s="1109"/>
      <c r="E344" s="1103"/>
      <c r="F344" s="1103"/>
      <c r="G344" s="1103"/>
      <c r="H344" s="1103"/>
      <c r="I344" s="1139"/>
      <c r="J344" s="1140"/>
      <c r="K344" s="1140"/>
      <c r="L344" s="1103"/>
      <c r="M344" s="1103"/>
      <c r="N344" s="1102"/>
      <c r="O344" s="1141"/>
      <c r="P344" s="1141"/>
      <c r="Q344" s="1101"/>
      <c r="R344" s="1101"/>
      <c r="S344" s="1101"/>
      <c r="T344" s="1102"/>
      <c r="U344" s="1103"/>
      <c r="V344" s="1104"/>
      <c r="W344" s="1104"/>
      <c r="X344" s="1103"/>
      <c r="Y344" s="1105"/>
    </row>
    <row r="345" spans="1:25" ht="18" customHeight="1">
      <c r="A345" s="1124"/>
      <c r="B345" s="1144" t="s">
        <v>113</v>
      </c>
      <c r="C345" s="1144"/>
      <c r="D345" s="535"/>
      <c r="E345" s="534">
        <f>IF('statement of marks'!J$6="","",'statement of marks'!J$6)</f>
        <v>10</v>
      </c>
      <c r="F345" s="534">
        <f>IF('statement of marks'!K$6="","",'statement of marks'!K$6)</f>
        <v>10</v>
      </c>
      <c r="G345" s="534">
        <f>IF('statement of marks'!L$6="","",'statement of marks'!L$6)</f>
        <v>8</v>
      </c>
      <c r="H345" s="534">
        <f>IF('statement of marks'!M$6="","",'statement of marks'!M$6)</f>
        <v>28</v>
      </c>
      <c r="I345" s="536">
        <f>IF('statement of marks'!N$6="","",'statement of marks'!N$6)</f>
        <v>2</v>
      </c>
      <c r="J345" s="298" t="s">
        <v>89</v>
      </c>
      <c r="K345" s="1106"/>
      <c r="L345" s="534">
        <f>IF('statement of marks'!O$6="","",'statement of marks'!O$6)</f>
        <v>70</v>
      </c>
      <c r="M345" s="298" t="s">
        <v>87</v>
      </c>
      <c r="N345" s="534">
        <f>IF('statement of marks'!P$6="","",'statement of marks'!P$6)</f>
        <v>100</v>
      </c>
      <c r="O345" s="298" t="s">
        <v>298</v>
      </c>
      <c r="P345" s="945"/>
      <c r="Q345" s="534">
        <f>IF('statement of marks'!Q$6="","",'statement of marks'!Q$6)</f>
        <v>100</v>
      </c>
      <c r="R345" s="298" t="s">
        <v>299</v>
      </c>
      <c r="S345" s="298" t="s">
        <v>454</v>
      </c>
      <c r="T345" s="538">
        <f>IF('statement of marks'!R$6="","",'statement of marks'!R$6)</f>
        <v>200</v>
      </c>
      <c r="U345" s="539"/>
      <c r="V345" s="539"/>
      <c r="W345" s="539"/>
      <c r="X345" s="539"/>
      <c r="Y345" s="540" t="str">
        <f>IF(OR(X352=0,X352&lt;V352),"",T345)</f>
        <v/>
      </c>
    </row>
    <row r="346" spans="1:25" ht="18" customHeight="1">
      <c r="A346" s="1124"/>
      <c r="B346" s="895" t="str">
        <f>'statement of marks'!$J$3</f>
        <v>HINDI COMPULSORY</v>
      </c>
      <c r="C346" s="895"/>
      <c r="D346" s="535"/>
      <c r="E346" s="541">
        <f>IF('statement of marks'!J21="","",'statement of marks'!J21)</f>
        <v>10</v>
      </c>
      <c r="F346" s="541">
        <f>IF('statement of marks'!K21="","",'statement of marks'!K21)</f>
        <v>10</v>
      </c>
      <c r="G346" s="541">
        <f>IF('statement of marks'!L21="","",'statement of marks'!L21)</f>
        <v>8</v>
      </c>
      <c r="H346" s="541">
        <f>IF('statement of marks'!M21="","",'statement of marks'!M21)</f>
        <v>28</v>
      </c>
      <c r="I346" s="541">
        <f>IF('statement of marks'!N21="","",'statement of marks'!N21)</f>
        <v>2</v>
      </c>
      <c r="J346" s="537">
        <f>IF('statement of marks'!O21="","",'statement of marks'!O21)</f>
        <v>70</v>
      </c>
      <c r="K346" s="1106"/>
      <c r="L346" s="536">
        <f>IF('statement of marks'!O21="","",'statement of marks'!O21)</f>
        <v>70</v>
      </c>
      <c r="M346" s="536">
        <f>IF('statement of marks'!P21="","",'statement of marks'!P21)</f>
        <v>100</v>
      </c>
      <c r="N346" s="538">
        <f>IF('statement of marks'!P21="","",'statement of marks'!P21)</f>
        <v>100</v>
      </c>
      <c r="O346" s="537">
        <f>IF('statement of marks'!Q21="","",'statement of marks'!Q21)</f>
        <v>100</v>
      </c>
      <c r="P346" s="945"/>
      <c r="Q346" s="536">
        <f>IF('statement of marks'!Q21="","",'statement of marks'!Q21)</f>
        <v>100</v>
      </c>
      <c r="R346" s="536">
        <f>IF('statement of marks'!R21="","",'statement of marks'!R21)</f>
        <v>200</v>
      </c>
      <c r="S346" s="1107" t="str">
        <f>IF(AND(K347="",P347=""),"",SUM(K347,P347))</f>
        <v/>
      </c>
      <c r="T346" s="538">
        <f>IF('statement of marks'!R21="","",'statement of marks'!R21)</f>
        <v>200</v>
      </c>
      <c r="U346" s="541" t="str">
        <f>CONCATENATE('statement of marks'!GV21,'statement of marks'!GW21,'statement of marks'!GX21)</f>
        <v>D</v>
      </c>
      <c r="V346" s="542" t="str">
        <f>IF(OR(U346="S",U346="RE"),'result subject-wise'!T$6,"")</f>
        <v/>
      </c>
      <c r="W346" s="542" t="str">
        <f>IF('result subject-wise'!U21="","",'result subject-wise'!U21)</f>
        <v/>
      </c>
      <c r="X346" s="542" t="str">
        <f>IF('result subject-wise'!V21="","",'result subject-wise'!V21)</f>
        <v/>
      </c>
      <c r="Y346" s="540" t="str">
        <f>IF(OR(X352=0,X352&lt;V352),"",IF(U346="RE",SUM(T346,W346),IF(U346="S",W346,T346)))</f>
        <v/>
      </c>
    </row>
    <row r="347" spans="1:25" ht="18" customHeight="1">
      <c r="A347" s="1124"/>
      <c r="B347" s="895" t="str">
        <f>'statement of marks'!$X$3</f>
        <v>ENGLISH COMPULSORY</v>
      </c>
      <c r="C347" s="895"/>
      <c r="D347" s="535" t="s">
        <v>455</v>
      </c>
      <c r="E347" s="541">
        <f>IF('statement of marks'!X21="","",'statement of marks'!X21)</f>
        <v>10</v>
      </c>
      <c r="F347" s="541">
        <f>IF('statement of marks'!Y21="","",'statement of marks'!Y21)</f>
        <v>10</v>
      </c>
      <c r="G347" s="541">
        <f>IF('statement of marks'!Z21="","",'statement of marks'!Z21)</f>
        <v>8</v>
      </c>
      <c r="H347" s="541">
        <f>IF('statement of marks'!AA21="","",'statement of marks'!AA21)</f>
        <v>28</v>
      </c>
      <c r="I347" s="541">
        <f>IF('statement of marks'!AB21="","",'statement of marks'!AB21)</f>
        <v>2</v>
      </c>
      <c r="J347" s="537">
        <f>IF('statement of marks'!AC21="","",'statement of marks'!AC21)</f>
        <v>70</v>
      </c>
      <c r="K347" s="1106"/>
      <c r="L347" s="536">
        <f>IF('statement of marks'!AC21="","",'statement of marks'!AC21)</f>
        <v>70</v>
      </c>
      <c r="M347" s="536">
        <f>IF('statement of marks'!AD21="","",'statement of marks'!AD21)</f>
        <v>100</v>
      </c>
      <c r="N347" s="538">
        <f>IF('statement of marks'!AD21="","",'statement of marks'!AD21)</f>
        <v>100</v>
      </c>
      <c r="O347" s="537">
        <f>IF('statement of marks'!AE21="","",'statement of marks'!AE21)</f>
        <v>100</v>
      </c>
      <c r="P347" s="945"/>
      <c r="Q347" s="536">
        <f>IF('statement of marks'!AE21="","",'statement of marks'!AE21)</f>
        <v>100</v>
      </c>
      <c r="R347" s="536">
        <f>IF('statement of marks'!AF21="","",'statement of marks'!AF21)</f>
        <v>200</v>
      </c>
      <c r="S347" s="1107"/>
      <c r="T347" s="538">
        <f>IF('statement of marks'!AF21="","",'statement of marks'!AF21)</f>
        <v>200</v>
      </c>
      <c r="U347" s="541" t="str">
        <f>CONCATENATE('statement of marks'!GY21,'statement of marks'!GZ21,'statement of marks'!HA21)</f>
        <v>D</v>
      </c>
      <c r="V347" s="542" t="str">
        <f>IF(OR(U347="S",U347="RE"),'result subject-wise'!W$6,"")</f>
        <v/>
      </c>
      <c r="W347" s="542" t="str">
        <f>IF('result subject-wise'!X21="","",'result subject-wise'!X21)</f>
        <v/>
      </c>
      <c r="X347" s="542" t="str">
        <f>IF('result subject-wise'!Y21="","",'result subject-wise'!Y21)</f>
        <v/>
      </c>
      <c r="Y347" s="540" t="str">
        <f>IF(OR(X352=0,X352&lt;V352),"",IF(U347="RE",SUM(T347,W347),IF(U347="S",W347,T347)))</f>
        <v/>
      </c>
    </row>
    <row r="348" spans="1:25" ht="18" customHeight="1">
      <c r="A348" s="1124"/>
      <c r="B348" s="1143" t="str">
        <f>'statement of marks'!AM21</f>
        <v>PHYSICS</v>
      </c>
      <c r="C348" s="1143"/>
      <c r="D348" s="535">
        <f>IF('statement of marks'!BH21="","",'statement of marks'!BH21)</f>
        <v>20</v>
      </c>
      <c r="E348" s="541">
        <f>IF('statement of marks'!AN21="","",'statement of marks'!AN21)</f>
        <v>10</v>
      </c>
      <c r="F348" s="541">
        <f>IF('statement of marks'!AO21="","",'statement of marks'!AO21)</f>
        <v>10</v>
      </c>
      <c r="G348" s="541">
        <f>IF('statement of marks'!AP21="","",'statement of marks'!AP21)</f>
        <v>9</v>
      </c>
      <c r="H348" s="541">
        <f>IF('statement of marks'!AQ21="","",'statement of marks'!AQ21)</f>
        <v>29</v>
      </c>
      <c r="I348" s="541">
        <f>IF('statement of marks'!AR21="","",'statement of marks'!AR21)</f>
        <v>1</v>
      </c>
      <c r="J348" s="537">
        <f>IF('statement of marks'!AS21="","",'statement of marks'!AS21)</f>
        <v>30</v>
      </c>
      <c r="K348" s="537">
        <f>IF('statement of marks'!AT21="","",'statement of marks'!AT21)</f>
        <v>20</v>
      </c>
      <c r="L348" s="536">
        <f>IF('statement of marks'!AU21="","",'statement of marks'!AU21)</f>
        <v>50</v>
      </c>
      <c r="M348" s="536">
        <f>IF('statement of marks'!AV21="","",'statement of marks'!AV21)</f>
        <v>60</v>
      </c>
      <c r="N348" s="538">
        <f>IF('statement of marks'!AW21="","",'statement of marks'!AW21)</f>
        <v>80</v>
      </c>
      <c r="O348" s="537">
        <f>IF('statement of marks'!AX21="","",'statement of marks'!AX21)</f>
        <v>70</v>
      </c>
      <c r="P348" s="537">
        <f>IF('statement of marks'!AY21="","",'statement of marks'!AY21)</f>
        <v>30</v>
      </c>
      <c r="Q348" s="536">
        <f>IF('statement of marks'!AZ21="","",'statement of marks'!AZ21)</f>
        <v>100</v>
      </c>
      <c r="R348" s="536">
        <f>IF('statement of marks'!BA21="","",'statement of marks'!BA21)</f>
        <v>130</v>
      </c>
      <c r="S348" s="538">
        <f>IF('statement of marks'!BB21="","",'statement of marks'!BB21)</f>
        <v>50</v>
      </c>
      <c r="T348" s="538">
        <f>IF('statement of marks'!BC21="","",'statement of marks'!BC21)</f>
        <v>180</v>
      </c>
      <c r="U348" s="541" t="str">
        <f>CONCATENATE('statement of marks'!HB21,'statement of marks'!HK21,'statement of marks'!HL21)</f>
        <v>D</v>
      </c>
      <c r="V348" s="542" t="str">
        <f>IF('result subject-wise'!Z21="","",'result subject-wise'!Z21)</f>
        <v/>
      </c>
      <c r="W348" s="542" t="str">
        <f>IF('result subject-wise'!AB21="","",'result subject-wise'!AB21)</f>
        <v/>
      </c>
      <c r="X348" s="542" t="str">
        <f>IF('result subject-wise'!AC21="","",'result subject-wise'!AC21)</f>
        <v/>
      </c>
      <c r="Y348" s="540" t="str">
        <f>IF(OR(X352=0,X352&lt;V352),"",IF(OR(U348="RE",U348="REP"),SUM(T348,W348),IF(U348="S",W348,T348)))</f>
        <v/>
      </c>
    </row>
    <row r="349" spans="1:25" ht="18" customHeight="1">
      <c r="A349" s="1124"/>
      <c r="B349" s="1143" t="str">
        <f>'statement of marks'!BQ21</f>
        <v>CHEMISTRY</v>
      </c>
      <c r="C349" s="1143"/>
      <c r="D349" s="535">
        <f>IF('statement of marks'!CL21="","",'statement of marks'!CL21)</f>
        <v>20</v>
      </c>
      <c r="E349" s="541">
        <f>IF('statement of marks'!BR21="","",'statement of marks'!BR21)</f>
        <v>10</v>
      </c>
      <c r="F349" s="541">
        <f>IF('statement of marks'!BS21="","",'statement of marks'!BS21)</f>
        <v>10</v>
      </c>
      <c r="G349" s="541">
        <f>IF('statement of marks'!BT21="","",'statement of marks'!BT21)</f>
        <v>9</v>
      </c>
      <c r="H349" s="541">
        <f>IF('statement of marks'!BU21="","",'statement of marks'!BU21)</f>
        <v>29</v>
      </c>
      <c r="I349" s="541">
        <f>IF('statement of marks'!BV21="","",'statement of marks'!BV21)</f>
        <v>1</v>
      </c>
      <c r="J349" s="537">
        <f>IF('statement of marks'!BW21="","",'statement of marks'!BW21)</f>
        <v>50</v>
      </c>
      <c r="K349" s="537">
        <f>IF('statement of marks'!BX21="","",'statement of marks'!BX21)</f>
        <v>20</v>
      </c>
      <c r="L349" s="536">
        <f>IF('statement of marks'!BY21="","",'statement of marks'!BY21)</f>
        <v>70</v>
      </c>
      <c r="M349" s="536">
        <f>IF('statement of marks'!BZ21="","",'statement of marks'!BZ21)</f>
        <v>80</v>
      </c>
      <c r="N349" s="538">
        <f>IF('statement of marks'!CA21="","",'statement of marks'!CA21)</f>
        <v>100</v>
      </c>
      <c r="O349" s="537">
        <f>IF('statement of marks'!CB21="","",'statement of marks'!CB21)</f>
        <v>70</v>
      </c>
      <c r="P349" s="537">
        <f>IF('statement of marks'!CC21="","",'statement of marks'!CC21)</f>
        <v>30</v>
      </c>
      <c r="Q349" s="536">
        <f>IF('statement of marks'!CD21="","",'statement of marks'!CD21)</f>
        <v>100</v>
      </c>
      <c r="R349" s="536">
        <f>IF('statement of marks'!CE21="","",'statement of marks'!CE21)</f>
        <v>150</v>
      </c>
      <c r="S349" s="538">
        <f>IF('statement of marks'!CF21="","",'statement of marks'!CF21)</f>
        <v>50</v>
      </c>
      <c r="T349" s="538">
        <f>IF('statement of marks'!CG21="","",'statement of marks'!CG21)</f>
        <v>200</v>
      </c>
      <c r="U349" s="541" t="str">
        <f>CONCATENATE('statement of marks'!HM21,'statement of marks'!HV21,'statement of marks'!HW21)</f>
        <v>D</v>
      </c>
      <c r="V349" s="542" t="str">
        <f>IF('result subject-wise'!AD21="","",'result subject-wise'!AD21)</f>
        <v/>
      </c>
      <c r="W349" s="542" t="str">
        <f>IF('result subject-wise'!AF21="","",'result subject-wise'!AF21)</f>
        <v/>
      </c>
      <c r="X349" s="542" t="str">
        <f>IF('result subject-wise'!AG21="","",'result subject-wise'!AG21)</f>
        <v/>
      </c>
      <c r="Y349" s="540" t="str">
        <f>IF(OR(X352=0,X352&lt;V352),"",IF(OR(U349="RE",U349="REP"),SUM(T349,W349),IF(U349="S",W349,T349)))</f>
        <v/>
      </c>
    </row>
    <row r="350" spans="1:25" ht="18" customHeight="1">
      <c r="A350" s="1124"/>
      <c r="B350" s="1143" t="str">
        <f>'statement of marks'!CU21</f>
        <v>MATHEMATICS</v>
      </c>
      <c r="C350" s="1143"/>
      <c r="D350" s="535" t="str">
        <f>IF('statement of marks'!DP21="","",'statement of marks'!DP21)</f>
        <v/>
      </c>
      <c r="E350" s="541">
        <f>IF('statement of marks'!CV21="","",'statement of marks'!CV21)</f>
        <v>10</v>
      </c>
      <c r="F350" s="541">
        <f>IF('statement of marks'!CW21="","",'statement of marks'!CW21)</f>
        <v>10</v>
      </c>
      <c r="G350" s="541">
        <f>IF('statement of marks'!CX21="","",'statement of marks'!CX21)</f>
        <v>9</v>
      </c>
      <c r="H350" s="541">
        <f>IF('statement of marks'!CY21="","",'statement of marks'!CY21)</f>
        <v>29</v>
      </c>
      <c r="I350" s="541">
        <f>IF('statement of marks'!CZ21="","",'statement of marks'!CZ21)</f>
        <v>1</v>
      </c>
      <c r="J350" s="537">
        <f>IF('statement of marks'!DA21="","",'statement of marks'!DA21)</f>
        <v>70</v>
      </c>
      <c r="K350" s="537" t="str">
        <f>IF('statement of marks'!DB21="","",'statement of marks'!DB21)</f>
        <v/>
      </c>
      <c r="L350" s="536">
        <f>IF('statement of marks'!DC21="","",'statement of marks'!DC21)</f>
        <v>70</v>
      </c>
      <c r="M350" s="536">
        <f>IF('statement of marks'!DD21="","",'statement of marks'!DD21)</f>
        <v>100</v>
      </c>
      <c r="N350" s="538">
        <f>IF('statement of marks'!DE21="","",'statement of marks'!DE21)</f>
        <v>100</v>
      </c>
      <c r="O350" s="537">
        <f>IF('statement of marks'!DF21="","",'statement of marks'!DF21)</f>
        <v>18</v>
      </c>
      <c r="P350" s="537" t="str">
        <f>IF('statement of marks'!DG21="","",'statement of marks'!DG21)</f>
        <v/>
      </c>
      <c r="Q350" s="536">
        <f>IF('statement of marks'!DH21="","",'statement of marks'!DH21)</f>
        <v>18</v>
      </c>
      <c r="R350" s="536">
        <f>IF('statement of marks'!DI21="","",'statement of marks'!DI21)</f>
        <v>118</v>
      </c>
      <c r="S350" s="538" t="str">
        <f>IF('statement of marks'!DJ21="","",'statement of marks'!DJ21)</f>
        <v/>
      </c>
      <c r="T350" s="538">
        <f>IF('statement of marks'!DK21="","",'statement of marks'!DK21)</f>
        <v>118</v>
      </c>
      <c r="U350" s="541" t="str">
        <f>CONCATENATE('statement of marks'!HX21,'statement of marks'!IG21,'statement of marks'!IH21)</f>
        <v>S</v>
      </c>
      <c r="V350" s="542">
        <f>IF('result subject-wise'!AH21="","",'result subject-wise'!AH21)</f>
        <v>100</v>
      </c>
      <c r="W350" s="542" t="str">
        <f>IF('result subject-wise'!AJ21="","",'result subject-wise'!AJ21)</f>
        <v/>
      </c>
      <c r="X350" s="542" t="str">
        <f>IF('result subject-wise'!AK21="","",'result subject-wise'!AK21)</f>
        <v/>
      </c>
      <c r="Y350" s="540" t="str">
        <f>IF(OR(X352=0,X352&lt;V352),"",IF(OR(U350="RE",U350="REP"),SUM(T350,W350),IF(U350="S",W350,T350)))</f>
        <v/>
      </c>
    </row>
    <row r="351" spans="1:25" ht="18" customHeight="1">
      <c r="A351" s="1124"/>
      <c r="B351" s="1108" t="s">
        <v>291</v>
      </c>
      <c r="C351" s="1108"/>
      <c r="D351" s="543">
        <f>IF(AND(D348="",D349="",D350=""),"",SUM(D348:D350))</f>
        <v>40</v>
      </c>
      <c r="E351" s="544">
        <f>IF(AND(E346="",E347="",E348="",E349="",E350=""),"",SUM(E346:E350))</f>
        <v>50</v>
      </c>
      <c r="F351" s="544">
        <f t="shared" ref="F351:H351" si="92">IF(AND(F346="",F347="",F348="",F349="",F350=""),"",SUM(F346:F350))</f>
        <v>50</v>
      </c>
      <c r="G351" s="544">
        <f t="shared" si="92"/>
        <v>43</v>
      </c>
      <c r="H351" s="544">
        <f t="shared" si="92"/>
        <v>143</v>
      </c>
      <c r="I351" s="544">
        <f>IF(AND(I346="",I347="",I348="",I349="",I350=""),"",SUM(I346:I350))</f>
        <v>7</v>
      </c>
      <c r="J351" s="544">
        <f t="shared" ref="J351:R351" si="93">IF(AND(J346="",J347="",J348="",J349="",J350=""),"",SUM(J346:J350))</f>
        <v>290</v>
      </c>
      <c r="K351" s="544">
        <f t="shared" si="93"/>
        <v>40</v>
      </c>
      <c r="L351" s="544">
        <f t="shared" si="93"/>
        <v>330</v>
      </c>
      <c r="M351" s="544">
        <f t="shared" si="93"/>
        <v>440</v>
      </c>
      <c r="N351" s="544">
        <f t="shared" si="93"/>
        <v>480</v>
      </c>
      <c r="O351" s="544">
        <f t="shared" si="93"/>
        <v>358</v>
      </c>
      <c r="P351" s="544">
        <f t="shared" si="93"/>
        <v>60</v>
      </c>
      <c r="Q351" s="544">
        <f t="shared" si="93"/>
        <v>418</v>
      </c>
      <c r="R351" s="544">
        <f t="shared" si="93"/>
        <v>798</v>
      </c>
      <c r="S351" s="544">
        <f>IF(AND(S346="",S347="",S348="",S349="",S350=""),"",SUM(S346:S350))</f>
        <v>100</v>
      </c>
      <c r="T351" s="544">
        <f t="shared" ref="T351" si="94">IF(AND(T346="",T347="",T348="",T349="",T350=""),"",SUM(T346:T350))</f>
        <v>898</v>
      </c>
      <c r="U351" s="544"/>
      <c r="V351" s="544">
        <f t="shared" ref="V351:W351" si="95">IF(AND(V346="",V347="",V348="",V349="",V350=""),"",SUM(V346:V350))</f>
        <v>100</v>
      </c>
      <c r="W351" s="544" t="str">
        <f t="shared" si="95"/>
        <v/>
      </c>
      <c r="X351" s="545"/>
      <c r="Y351" s="546" t="str">
        <f t="shared" ref="Y351" si="96">IF(AND(Y346="",Y347="",Y348="",Y349="",Y350=""),"",SUM(Y346:Y350))</f>
        <v/>
      </c>
    </row>
    <row r="352" spans="1:25" ht="18" customHeight="1">
      <c r="A352" s="1124"/>
      <c r="B352" s="1142" t="s">
        <v>292</v>
      </c>
      <c r="C352" s="1142"/>
      <c r="D352" s="547" t="s">
        <v>456</v>
      </c>
      <c r="E352" s="548">
        <f>IF(E351="","",(5*E345)-(COUNTIF(E346:E350,"NA")*E345+COUNTIF(E346:E350,"ML")*E345))</f>
        <v>50</v>
      </c>
      <c r="F352" s="548">
        <f>IF(F351="","",(5*F345)-(COUNTIF(F346:F350,"NA")*F345+COUNTIF(F346:F350,"ML")*F345))</f>
        <v>50</v>
      </c>
      <c r="G352" s="548">
        <f>IF(G351="","",(43)-(COUNTIF(G346:G350,"NA")*G345+COUNTIF(G346:G350,"ML")*G345))</f>
        <v>43</v>
      </c>
      <c r="H352" s="548">
        <f>IF(H351="","",(143)-(COUNTIF(H346:H350,"NA")*H345+COUNTIF(H346:H350,"ML")*H345))</f>
        <v>143</v>
      </c>
      <c r="I352" s="549">
        <f>IF(I351="","",7)</f>
        <v>7</v>
      </c>
      <c r="J352" s="538">
        <f>L352-K352</f>
        <v>310</v>
      </c>
      <c r="K352" s="538">
        <f>IF(D351="","",(D351-(IF(K348="ml",D348)+IF(K349="ml",D349)+IF(K350="ml",D350))))</f>
        <v>40</v>
      </c>
      <c r="L352" s="538">
        <f>IF(OR(L351=0,L351=""),L351,(5*L345)-D363)</f>
        <v>350</v>
      </c>
      <c r="M352" s="538">
        <f>IF(M351="","",SUM(H352:J352))</f>
        <v>460</v>
      </c>
      <c r="N352" s="538">
        <f>IF(N351="","",SUM(D351,M352))</f>
        <v>500</v>
      </c>
      <c r="O352" s="538">
        <f>Q352-D357</f>
        <v>440</v>
      </c>
      <c r="P352" s="538">
        <f>IF(D357="","",D357)</f>
        <v>60</v>
      </c>
      <c r="Q352" s="538">
        <f>IF(Q351="","",5*Q345)</f>
        <v>500</v>
      </c>
      <c r="R352" s="538">
        <f>IF(O352="","",SUM(M352,O352))</f>
        <v>900</v>
      </c>
      <c r="S352" s="538">
        <f>IF(D362="","",D362)</f>
        <v>100</v>
      </c>
      <c r="T352" s="538">
        <f>IF(T351="","",SUM(R352,S352))</f>
        <v>1000</v>
      </c>
      <c r="U352" s="550"/>
      <c r="V352" s="551">
        <f>COUNTIF(U346:U356,"S")</f>
        <v>1</v>
      </c>
      <c r="W352" s="551">
        <f>COUNTIF(U346:U356,"RE")+COUNTIF(U346:U356,"REP")</f>
        <v>0</v>
      </c>
      <c r="X352" s="551">
        <f>COUNTIF(X346:X351,"P")+COUNTIF(X355:X356,"P")</f>
        <v>0</v>
      </c>
      <c r="Y352" s="552" t="str">
        <f>IF(OR(X352=0,X352&lt;(V352+W352)),"",(T352-(V352*Y345)+V351))</f>
        <v/>
      </c>
    </row>
    <row r="353" spans="1:25" ht="18" customHeight="1">
      <c r="A353" s="1124"/>
      <c r="B353" s="895" t="s">
        <v>151</v>
      </c>
      <c r="C353" s="895"/>
      <c r="D353" s="553">
        <f>IF('statement of marks'!BG21="","",'statement of marks'!BG21)</f>
        <v>30</v>
      </c>
      <c r="E353" s="568">
        <f t="shared" ref="E353:H353" si="97">IF(E352="","",E351/E352*100)</f>
        <v>100</v>
      </c>
      <c r="F353" s="568">
        <f t="shared" si="97"/>
        <v>100</v>
      </c>
      <c r="G353" s="568">
        <f t="shared" si="97"/>
        <v>100</v>
      </c>
      <c r="H353" s="568">
        <f t="shared" si="97"/>
        <v>100</v>
      </c>
      <c r="I353" s="568">
        <f>IF(I352="","",I351/I352*100)</f>
        <v>100</v>
      </c>
      <c r="J353" s="568">
        <f t="shared" ref="J353:R353" si="98">IF(J352="","",J351/J352*100)</f>
        <v>93.548387096774192</v>
      </c>
      <c r="K353" s="568">
        <f t="shared" si="98"/>
        <v>100</v>
      </c>
      <c r="L353" s="568">
        <f t="shared" si="98"/>
        <v>94.285714285714278</v>
      </c>
      <c r="M353" s="568">
        <f t="shared" si="98"/>
        <v>95.652173913043484</v>
      </c>
      <c r="N353" s="569">
        <f t="shared" si="98"/>
        <v>96</v>
      </c>
      <c r="O353" s="568">
        <f t="shared" si="98"/>
        <v>81.36363636363636</v>
      </c>
      <c r="P353" s="568">
        <f t="shared" si="98"/>
        <v>100</v>
      </c>
      <c r="Q353" s="568">
        <f t="shared" si="98"/>
        <v>83.6</v>
      </c>
      <c r="R353" s="568">
        <f t="shared" si="98"/>
        <v>88.666666666666671</v>
      </c>
      <c r="S353" s="569">
        <f>IF(S352="","",S351/S352*100)</f>
        <v>100</v>
      </c>
      <c r="T353" s="569">
        <f t="shared" ref="T353" si="99">IF(T352="","",T351/T352*100)</f>
        <v>89.8</v>
      </c>
      <c r="U353" s="539"/>
      <c r="V353" s="539"/>
      <c r="W353" s="539"/>
      <c r="X353" s="539"/>
      <c r="Y353" s="554" t="str">
        <f>IF(Y352="","",Y351/Y352*100)</f>
        <v/>
      </c>
    </row>
    <row r="354" spans="1:25" ht="18" customHeight="1">
      <c r="A354" s="1124"/>
      <c r="B354" s="895" t="str">
        <f>'statement of marks'!DZ21</f>
        <v>BIOLOGY</v>
      </c>
      <c r="C354" s="895"/>
      <c r="D354" s="548"/>
      <c r="E354" s="541">
        <f>IF('statement of marks'!EA21="","",'statement of marks'!EA21)</f>
        <v>10</v>
      </c>
      <c r="F354" s="541">
        <f>IF('statement of marks'!EB21="","",'statement of marks'!EB21)</f>
        <v>10</v>
      </c>
      <c r="G354" s="541">
        <f>IF('statement of marks'!EC21="","",'statement of marks'!EC21)</f>
        <v>10</v>
      </c>
      <c r="H354" s="541">
        <f>IF('statement of marks'!ED21="","",'statement of marks'!ED21)</f>
        <v>30</v>
      </c>
      <c r="I354" s="541" t="str">
        <f>IF('statement of marks'!EE21="","",'statement of marks'!EE21)</f>
        <v/>
      </c>
      <c r="J354" s="537">
        <f>IF('statement of marks'!EF21="","",'statement of marks'!EF21)</f>
        <v>50</v>
      </c>
      <c r="K354" s="537">
        <f>IF('statement of marks'!EG21="","",'statement of marks'!EG21)</f>
        <v>20</v>
      </c>
      <c r="L354" s="536">
        <f>IF('statement of marks'!EH21="","",'statement of marks'!EH21)</f>
        <v>70</v>
      </c>
      <c r="M354" s="536">
        <f>IF('statement of marks'!EI21="","",'statement of marks'!EI21)</f>
        <v>80</v>
      </c>
      <c r="N354" s="538">
        <f>IF('statement of marks'!EJ21="","",'statement of marks'!EJ21)</f>
        <v>100</v>
      </c>
      <c r="O354" s="537">
        <f>IF('statement of marks'!EK21="","",'statement of marks'!EK21)</f>
        <v>70</v>
      </c>
      <c r="P354" s="537">
        <f>IF('statement of marks'!EL21="","",'statement of marks'!EL21)</f>
        <v>30</v>
      </c>
      <c r="Q354" s="536">
        <f>IF('statement of marks'!EM21="","",'statement of marks'!EM21)</f>
        <v>100</v>
      </c>
      <c r="R354" s="536">
        <f>IF('statement of marks'!EN21="","",'statement of marks'!EN21)</f>
        <v>150</v>
      </c>
      <c r="S354" s="538">
        <f>IF('statement of marks'!EO21="","",'statement of marks'!EO21)</f>
        <v>50</v>
      </c>
      <c r="T354" s="538">
        <f>IF('statement of marks'!EP21="","",'statement of marks'!EP21)</f>
        <v>200</v>
      </c>
      <c r="U354" s="538" t="str">
        <f>IF('statement of marks'!FB21="","",'statement of marks'!FB21)</f>
        <v>I</v>
      </c>
      <c r="V354" s="542"/>
      <c r="W354" s="542"/>
      <c r="X354" s="542"/>
      <c r="Y354" s="540"/>
    </row>
    <row r="355" spans="1:25" ht="18" customHeight="1">
      <c r="A355" s="1124"/>
      <c r="B355" s="1089" t="str">
        <f>'statement of marks'!$FC$3</f>
        <v>Azadi ke Baad ka Swarnim Bharat</v>
      </c>
      <c r="C355" s="1089"/>
      <c r="D355" s="553">
        <f>IF('statement of marks'!CK21="","",'statement of marks'!CK21)</f>
        <v>30</v>
      </c>
      <c r="E355" s="541">
        <f>IF('statement of marks'!FC21="","",'statement of marks'!FC21)</f>
        <v>10</v>
      </c>
      <c r="F355" s="541">
        <f>IF('statement of marks'!FD21="","",'statement of marks'!FD21)</f>
        <v>10</v>
      </c>
      <c r="G355" s="541">
        <f>IF('statement of marks'!FE21="","",'statement of marks'!FE21)</f>
        <v>10</v>
      </c>
      <c r="H355" s="541">
        <f>IF('statement of marks'!FF21="","",'statement of marks'!FF21)</f>
        <v>30</v>
      </c>
      <c r="I355" s="555"/>
      <c r="J355" s="541">
        <f>IF('statement of marks'!FG21="","",'statement of marks'!FG21)</f>
        <v>70</v>
      </c>
      <c r="K355" s="556"/>
      <c r="L355" s="536">
        <f>IF('statement of marks'!FG21="","",'statement of marks'!FG21)</f>
        <v>70</v>
      </c>
      <c r="M355" s="536">
        <f>IF('statement of marks'!FH21="","",'statement of marks'!FH21)</f>
        <v>100</v>
      </c>
      <c r="N355" s="536">
        <f>IF('statement of marks'!FH21="","",'statement of marks'!FH21)</f>
        <v>100</v>
      </c>
      <c r="O355" s="536">
        <f>IF('statement of marks'!FI21="","",'statement of marks'!FI21)</f>
        <v>100</v>
      </c>
      <c r="P355" s="557"/>
      <c r="Q355" s="536">
        <f>IF('statement of marks'!FI21="","",'statement of marks'!FI21)</f>
        <v>100</v>
      </c>
      <c r="R355" s="536">
        <f>IF('statement of marks'!FJ21="","",'statement of marks'!FJ21)</f>
        <v>200</v>
      </c>
      <c r="S355" s="557"/>
      <c r="T355" s="538">
        <f>IF('statement of marks'!FJ21="","",'statement of marks'!FJ21)</f>
        <v>200</v>
      </c>
      <c r="U355" s="541" t="str">
        <f>IF('statement of marks'!II21="","",'statement of marks'!II21)</f>
        <v>A</v>
      </c>
      <c r="V355" s="542" t="str">
        <f>IF(OR(U355="S",U355="RE"),'result subject-wise'!AL$6,"")</f>
        <v/>
      </c>
      <c r="W355" s="558" t="str">
        <f>IF('result subject-wise'!AL21="","",'result subject-wise'!AL21)</f>
        <v/>
      </c>
      <c r="X355" s="558" t="str">
        <f>IF('result subject-wise'!AM21="","",'result subject-wise'!AM21)</f>
        <v/>
      </c>
      <c r="Y355" s="1093"/>
    </row>
    <row r="356" spans="1:25" ht="18" customHeight="1">
      <c r="A356" s="1124"/>
      <c r="B356" s="895" t="str">
        <f>'statement of marks'!$FP$3</f>
        <v>JEEVAN KAUShAL</v>
      </c>
      <c r="C356" s="895"/>
      <c r="D356" s="535" t="str">
        <f>IF('statement of marks'!DO21="","",'statement of marks'!DO21)</f>
        <v/>
      </c>
      <c r="E356" s="1109" t="s">
        <v>278</v>
      </c>
      <c r="F356" s="1109"/>
      <c r="G356" s="536">
        <f>'statement of marks'!$FP$6</f>
        <v>30</v>
      </c>
      <c r="H356" s="536"/>
      <c r="I356" s="559"/>
      <c r="J356" s="537">
        <f>IF('statement of marks'!FP21="","",'statement of marks'!FP21)</f>
        <v>30</v>
      </c>
      <c r="K356" s="1109" t="s">
        <v>279</v>
      </c>
      <c r="L356" s="1109"/>
      <c r="M356" s="536">
        <f>'statement of marks'!$FQ$6</f>
        <v>30</v>
      </c>
      <c r="N356" s="538">
        <f>IF('statement of marks'!FQ21="","",'statement of marks'!FQ21)</f>
        <v>30</v>
      </c>
      <c r="O356" s="1109" t="s">
        <v>108</v>
      </c>
      <c r="P356" s="1109"/>
      <c r="Q356" s="536">
        <f>'statement of marks'!$FR$6</f>
        <v>40</v>
      </c>
      <c r="R356" s="541">
        <f>IF('statement of marks'!FR21="","",'statement of marks'!FR21)</f>
        <v>40</v>
      </c>
      <c r="S356" s="541"/>
      <c r="T356" s="538">
        <f>IF('statement of marks'!FS21="","",'statement of marks'!FS21)</f>
        <v>100</v>
      </c>
      <c r="U356" s="541" t="str">
        <f>IF('statement of marks'!IJ21="","",'statement of marks'!IJ21)</f>
        <v>A</v>
      </c>
      <c r="V356" s="542" t="str">
        <f>IF(OR(U356="S",U356="RE"),'result subject-wise'!AN$6,"")</f>
        <v/>
      </c>
      <c r="W356" s="558" t="str">
        <f>IF('result subject-wise'!AN21="","",'result subject-wise'!AN21)</f>
        <v/>
      </c>
      <c r="X356" s="558" t="str">
        <f>IF('result subject-wise'!AO21="","",'result subject-wise'!AO21)</f>
        <v/>
      </c>
      <c r="Y356" s="1093"/>
    </row>
    <row r="357" spans="1:25" ht="18" customHeight="1">
      <c r="A357" s="1124"/>
      <c r="B357" s="1110" t="s">
        <v>195</v>
      </c>
      <c r="C357" s="1110"/>
      <c r="D357" s="560">
        <f>IF(AND(D353="",D355="",D356=""),"",SUM(D353:D356))</f>
        <v>60</v>
      </c>
      <c r="E357" s="1111" t="str">
        <f>IF('statement of marks'!IP21="","",'statement of marks'!IP21)</f>
        <v>SUPPL.</v>
      </c>
      <c r="F357" s="1111"/>
      <c r="G357" s="1111"/>
      <c r="H357" s="1111"/>
      <c r="I357" s="1111"/>
      <c r="J357" s="1111"/>
      <c r="K357" s="1111"/>
      <c r="L357" s="1111"/>
      <c r="M357" s="533" t="s">
        <v>309</v>
      </c>
      <c r="N357" s="541" t="str">
        <f>IF('statement of marks'!IS21="","",'statement of marks'!IS21)</f>
        <v/>
      </c>
      <c r="O357" s="1091" t="s">
        <v>281</v>
      </c>
      <c r="P357" s="1091"/>
      <c r="Q357" s="1091"/>
      <c r="R357" s="541" t="str">
        <f>IF('statement of marks'!IU21="","",'statement of marks'!IU21)</f>
        <v/>
      </c>
      <c r="S357" s="1112" t="s">
        <v>295</v>
      </c>
      <c r="T357" s="1112"/>
      <c r="U357" s="1112"/>
      <c r="V357" s="1112"/>
      <c r="W357" s="1112"/>
      <c r="X357" s="1112"/>
      <c r="Y357" s="1113"/>
    </row>
    <row r="358" spans="1:25" ht="18" customHeight="1">
      <c r="A358" s="1124"/>
      <c r="B358" s="1110" t="s">
        <v>300</v>
      </c>
      <c r="C358" s="1110"/>
      <c r="D358" s="534" t="s">
        <v>201</v>
      </c>
      <c r="E358" s="1085" t="s">
        <v>122</v>
      </c>
      <c r="F358" s="1085"/>
      <c r="G358" s="1091" t="s">
        <v>124</v>
      </c>
      <c r="H358" s="1091"/>
      <c r="I358" s="1091"/>
      <c r="J358" s="1091"/>
      <c r="K358" s="1091" t="s">
        <v>126</v>
      </c>
      <c r="L358" s="1091"/>
      <c r="M358" s="1091" t="s">
        <v>128</v>
      </c>
      <c r="N358" s="1091"/>
      <c r="O358" s="924" t="s">
        <v>303</v>
      </c>
      <c r="P358" s="924"/>
      <c r="Q358" s="924"/>
      <c r="R358" s="561"/>
      <c r="S358" s="1114" t="s">
        <v>195</v>
      </c>
      <c r="T358" s="1114"/>
      <c r="U358" s="1115" t="str">
        <f>IF('result subject-wise'!AR21="","",'result subject-wise'!AR21)</f>
        <v/>
      </c>
      <c r="V358" s="1115"/>
      <c r="W358" s="1086" t="s">
        <v>459</v>
      </c>
      <c r="X358" s="1086"/>
      <c r="Y358" s="562" t="str">
        <f>IF('result subject-wise'!AS21="","",'result subject-wise'!AS21)</f>
        <v/>
      </c>
    </row>
    <row r="359" spans="1:25" ht="18" customHeight="1">
      <c r="A359" s="1124"/>
      <c r="B359" s="1116" t="s">
        <v>302</v>
      </c>
      <c r="C359" s="1116"/>
      <c r="D359" s="536">
        <f>IF('statement of marks'!CN21="","",'statement of marks'!CN21)</f>
        <v>50</v>
      </c>
      <c r="E359" s="1117">
        <f>IF('statement of marks'!GK21="","",'statement of marks'!GK21)</f>
        <v>130</v>
      </c>
      <c r="F359" s="1117"/>
      <c r="G359" s="1117">
        <f>IF('statement of marks'!GM21="","",'statement of marks'!GM21)</f>
        <v>206</v>
      </c>
      <c r="H359" s="1117"/>
      <c r="I359" s="1117"/>
      <c r="J359" s="1117"/>
      <c r="K359" s="1117">
        <f>IF('statement of marks'!GO21="","",'statement of marks'!GO21)</f>
        <v>264</v>
      </c>
      <c r="L359" s="1117"/>
      <c r="M359" s="1117">
        <f>IF('statement of marks'!GQ21="","",'statement of marks'!GQ21)</f>
        <v>316</v>
      </c>
      <c r="N359" s="1117"/>
      <c r="O359" s="1117">
        <f>IF('statement of marks'!GS21="","",'statement of marks'!GS21)</f>
        <v>362</v>
      </c>
      <c r="P359" s="1117"/>
      <c r="Q359" s="1117"/>
      <c r="R359" s="563"/>
      <c r="S359" s="1086" t="s">
        <v>460</v>
      </c>
      <c r="T359" s="1086"/>
      <c r="U359" s="1086"/>
      <c r="V359" s="1086"/>
      <c r="W359" s="1115" t="str">
        <f>IF('result subject-wise'!AT21="","",'result subject-wise'!AT21)</f>
        <v/>
      </c>
      <c r="X359" s="1115"/>
      <c r="Y359" s="1118"/>
    </row>
    <row r="360" spans="1:25" ht="18" customHeight="1">
      <c r="A360" s="1124"/>
      <c r="B360" s="1084" t="s">
        <v>301</v>
      </c>
      <c r="C360" s="1084"/>
      <c r="D360" s="536">
        <f>IF('statement of marks'!BJ21="","",'statement of marks'!BJ21)</f>
        <v>50</v>
      </c>
      <c r="E360" s="1085" t="str">
        <f>IF('statement of marks'!GL21="","",'statement of marks'!GL21)</f>
        <v/>
      </c>
      <c r="F360" s="1085"/>
      <c r="G360" s="1085" t="str">
        <f>IF('statement of marks'!GN21="","",'statement of marks'!GN21)</f>
        <v/>
      </c>
      <c r="H360" s="1085"/>
      <c r="I360" s="1085"/>
      <c r="J360" s="1085"/>
      <c r="K360" s="1085" t="str">
        <f>IF('statement of marks'!GP21="","",'statement of marks'!GP21)</f>
        <v/>
      </c>
      <c r="L360" s="1085"/>
      <c r="M360" s="1085" t="str">
        <f>IF('statement of marks'!GR21="","",'statement of marks'!GR21)</f>
        <v/>
      </c>
      <c r="N360" s="1085"/>
      <c r="O360" s="1085">
        <f>IF('statement of marks'!GT21="","",'statement of marks'!GT21)</f>
        <v>0</v>
      </c>
      <c r="P360" s="1085"/>
      <c r="Q360" s="1085"/>
      <c r="R360" s="564"/>
      <c r="S360" s="1086" t="s">
        <v>296</v>
      </c>
      <c r="T360" s="1086"/>
      <c r="U360" s="1086"/>
      <c r="V360" s="1086"/>
      <c r="W360" s="1087" t="str">
        <f>IF(U358="","",'result subject-wise'!$G$118)</f>
        <v/>
      </c>
      <c r="X360" s="1087"/>
      <c r="Y360" s="1088"/>
    </row>
    <row r="361" spans="1:25" ht="18" customHeight="1">
      <c r="A361" s="1124"/>
      <c r="B361" s="1089" t="s">
        <v>307</v>
      </c>
      <c r="C361" s="1089"/>
      <c r="D361" s="535" t="str">
        <f>IF('statement of marks'!DR21="","",'statement of marks'!DR21)</f>
        <v/>
      </c>
      <c r="E361" s="1090"/>
      <c r="F361" s="1090"/>
      <c r="G361" s="1090"/>
      <c r="H361" s="1090"/>
      <c r="I361" s="1090"/>
      <c r="J361" s="1090"/>
      <c r="K361" s="1090"/>
      <c r="L361" s="1090"/>
      <c r="M361" s="1090"/>
      <c r="N361" s="1090"/>
      <c r="O361" s="1091"/>
      <c r="P361" s="1091"/>
      <c r="Q361" s="1091"/>
      <c r="R361" s="1091"/>
      <c r="S361" s="1091"/>
      <c r="T361" s="1091"/>
      <c r="U361" s="1092"/>
      <c r="V361" s="1092"/>
      <c r="W361" s="1092"/>
      <c r="X361" s="1092"/>
      <c r="Y361" s="1093"/>
    </row>
    <row r="362" spans="1:25" ht="18" customHeight="1">
      <c r="A362" s="1124"/>
      <c r="B362" s="895" t="s">
        <v>297</v>
      </c>
      <c r="C362" s="895"/>
      <c r="D362" s="544">
        <f>IF(AND(D359="",D360="",D361=""),"",SUM(D359:D361))</f>
        <v>100</v>
      </c>
      <c r="E362" s="1090"/>
      <c r="F362" s="1090"/>
      <c r="G362" s="1090"/>
      <c r="H362" s="1090"/>
      <c r="I362" s="1090"/>
      <c r="J362" s="1090"/>
      <c r="K362" s="1090"/>
      <c r="L362" s="1090"/>
      <c r="M362" s="1090"/>
      <c r="N362" s="1090"/>
      <c r="O362" s="1091"/>
      <c r="P362" s="1091"/>
      <c r="Q362" s="1091"/>
      <c r="R362" s="1091"/>
      <c r="S362" s="1091"/>
      <c r="T362" s="1091"/>
      <c r="U362" s="1092"/>
      <c r="V362" s="1092"/>
      <c r="W362" s="1092"/>
      <c r="X362" s="1092"/>
      <c r="Y362" s="1093"/>
    </row>
    <row r="363" spans="1:25" ht="18" customHeight="1">
      <c r="A363" s="1124"/>
      <c r="B363" s="1089" t="s">
        <v>790</v>
      </c>
      <c r="C363" s="1089"/>
      <c r="D363" s="565">
        <f>IF(J346="ML",L345)+IF(J347="ML",L345)+IF(J348="ML",L345-D348)+IF(J349="ML",L345-D349)+IF(J350="ML",L345-D350)+IF(K348="ml",D348)+IF(K349="ml",D349)+IF(K350="ml",D350)</f>
        <v>0</v>
      </c>
      <c r="E363" s="1090"/>
      <c r="F363" s="1090"/>
      <c r="G363" s="1090"/>
      <c r="H363" s="1090"/>
      <c r="I363" s="1090"/>
      <c r="J363" s="1090"/>
      <c r="K363" s="1090"/>
      <c r="L363" s="1090"/>
      <c r="M363" s="1090"/>
      <c r="N363" s="1090"/>
      <c r="O363" s="1091" t="s">
        <v>112</v>
      </c>
      <c r="P363" s="1091"/>
      <c r="Q363" s="1091"/>
      <c r="R363" s="1091"/>
      <c r="S363" s="1091"/>
      <c r="T363" s="1091"/>
      <c r="U363" s="1094" t="s">
        <v>798</v>
      </c>
      <c r="V363" s="1094"/>
      <c r="W363" s="1094"/>
      <c r="X363" s="1094"/>
      <c r="Y363" s="1095"/>
    </row>
    <row r="364" spans="1:25" ht="18" customHeight="1" thickBot="1">
      <c r="A364" s="1125"/>
      <c r="B364" s="1098" t="s">
        <v>308</v>
      </c>
      <c r="C364" s="1098"/>
      <c r="D364" s="566"/>
      <c r="E364" s="1099"/>
      <c r="F364" s="1099"/>
      <c r="G364" s="1099"/>
      <c r="H364" s="1099"/>
      <c r="I364" s="1099"/>
      <c r="J364" s="1099"/>
      <c r="K364" s="1099"/>
      <c r="L364" s="1099"/>
      <c r="M364" s="1099"/>
      <c r="N364" s="1099"/>
      <c r="O364" s="1100">
        <f>'statement of marks'!$IV$110</f>
        <v>45794</v>
      </c>
      <c r="P364" s="1100"/>
      <c r="Q364" s="1100"/>
      <c r="R364" s="1100"/>
      <c r="S364" s="1100"/>
      <c r="T364" s="1100"/>
      <c r="U364" s="1096"/>
      <c r="V364" s="1096"/>
      <c r="W364" s="1096"/>
      <c r="X364" s="1096"/>
      <c r="Y364" s="1097"/>
    </row>
    <row r="365" spans="1:25" ht="18" customHeight="1">
      <c r="A365" s="1119" t="s">
        <v>282</v>
      </c>
      <c r="B365" s="1120"/>
      <c r="C365" s="1120"/>
      <c r="D365" s="1120"/>
      <c r="E365" s="1120"/>
      <c r="F365" s="1120"/>
      <c r="G365" s="1120"/>
      <c r="H365" s="1120"/>
      <c r="I365" s="1120"/>
      <c r="J365" s="1120"/>
      <c r="K365" s="1120"/>
      <c r="L365" s="1120"/>
      <c r="M365" s="1120"/>
      <c r="N365" s="1120"/>
      <c r="O365" s="1120"/>
      <c r="P365" s="1120"/>
      <c r="Q365" s="1120"/>
      <c r="R365" s="1120"/>
      <c r="S365" s="1120"/>
      <c r="T365" s="1120"/>
      <c r="U365" s="1120"/>
      <c r="V365" s="1120"/>
      <c r="W365" s="1120"/>
      <c r="X365" s="1120"/>
      <c r="Y365" s="1121"/>
    </row>
    <row r="366" spans="1:25" ht="18" customHeight="1">
      <c r="A366" s="1122" t="str">
        <f>'statement of marks'!$A$1</f>
        <v>Govt. Hr. Sec. School,</v>
      </c>
      <c r="B366" s="1091"/>
      <c r="C366" s="1091"/>
      <c r="D366" s="1091"/>
      <c r="E366" s="1091"/>
      <c r="F366" s="1091"/>
      <c r="G366" s="1091"/>
      <c r="H366" s="1091"/>
      <c r="I366" s="1091"/>
      <c r="J366" s="1091"/>
      <c r="K366" s="1091"/>
      <c r="L366" s="1091"/>
      <c r="M366" s="1091"/>
      <c r="N366" s="1091"/>
      <c r="O366" s="1091"/>
      <c r="P366" s="1091"/>
      <c r="Q366" s="1091"/>
      <c r="R366" s="1091"/>
      <c r="S366" s="1091"/>
      <c r="T366" s="1091"/>
      <c r="U366" s="1091"/>
      <c r="V366" s="1091"/>
      <c r="W366" s="1091"/>
      <c r="X366" s="1091"/>
      <c r="Y366" s="1123"/>
    </row>
    <row r="367" spans="1:25" ht="18" customHeight="1">
      <c r="A367" s="1124"/>
      <c r="B367" s="1048" t="s">
        <v>100</v>
      </c>
      <c r="C367" s="1048"/>
      <c r="D367" s="1112" t="s">
        <v>485</v>
      </c>
      <c r="E367" s="1048" t="str">
        <f>'statement of marks'!$F$3</f>
        <v>2024-25</v>
      </c>
      <c r="F367" s="1048"/>
      <c r="G367" s="1126" t="str">
        <f>IF(U386="","MAIN EXAMINATION",IF(E385="Suppl.","SUPPLEMENTARY EXAMINATION",IF(E385="Re-exam.","RE-EXAMINATION",)))</f>
        <v>MAIN EXAMINATION</v>
      </c>
      <c r="H367" s="1127"/>
      <c r="I367" s="1127"/>
      <c r="J367" s="1127"/>
      <c r="K367" s="1127"/>
      <c r="L367" s="1127"/>
      <c r="M367" s="1127"/>
      <c r="N367" s="1127"/>
      <c r="O367" s="1127"/>
      <c r="P367" s="1127"/>
      <c r="Q367" s="1127"/>
      <c r="R367" s="1127"/>
      <c r="S367" s="1128"/>
      <c r="T367" s="1129" t="s">
        <v>305</v>
      </c>
      <c r="U367" s="1130"/>
      <c r="V367" s="1131"/>
      <c r="W367" s="1048" t="str">
        <f>'statement of marks'!$A$3</f>
        <v>11 'A'</v>
      </c>
      <c r="X367" s="1048"/>
      <c r="Y367" s="1135"/>
    </row>
    <row r="368" spans="1:25" ht="18" customHeight="1">
      <c r="A368" s="1124"/>
      <c r="B368" s="895" t="s">
        <v>36</v>
      </c>
      <c r="C368" s="895"/>
      <c r="D368" s="1112"/>
      <c r="E368" s="1132" t="str">
        <f>IF('statement of marks'!G22="","",'statement of marks'!G22)</f>
        <v>A 014</v>
      </c>
      <c r="F368" s="1133"/>
      <c r="G368" s="1133"/>
      <c r="H368" s="1133"/>
      <c r="I368" s="1133"/>
      <c r="J368" s="1133"/>
      <c r="K368" s="1133"/>
      <c r="L368" s="1133"/>
      <c r="M368" s="1133"/>
      <c r="N368" s="1133"/>
      <c r="O368" s="1133"/>
      <c r="P368" s="1133"/>
      <c r="Q368" s="1133"/>
      <c r="R368" s="1133"/>
      <c r="S368" s="1134"/>
      <c r="T368" s="1129" t="s">
        <v>304</v>
      </c>
      <c r="U368" s="1130"/>
      <c r="V368" s="1131"/>
      <c r="W368" s="1048">
        <f>IF('statement of marks'!E22="","",'statement of marks'!E22)</f>
        <v>11114</v>
      </c>
      <c r="X368" s="1048"/>
      <c r="Y368" s="1135"/>
    </row>
    <row r="369" spans="1:25" ht="18" customHeight="1">
      <c r="A369" s="1124"/>
      <c r="B369" s="895" t="s">
        <v>37</v>
      </c>
      <c r="C369" s="895"/>
      <c r="D369" s="1112"/>
      <c r="E369" s="1132" t="str">
        <f>IF('statement of marks'!H22="","",'statement of marks'!H22)</f>
        <v>B 014</v>
      </c>
      <c r="F369" s="1133"/>
      <c r="G369" s="1133"/>
      <c r="H369" s="1133"/>
      <c r="I369" s="1133"/>
      <c r="J369" s="1133"/>
      <c r="K369" s="1133"/>
      <c r="L369" s="1133"/>
      <c r="M369" s="1133"/>
      <c r="N369" s="1133"/>
      <c r="O369" s="1133"/>
      <c r="P369" s="1133"/>
      <c r="Q369" s="1133"/>
      <c r="R369" s="1133"/>
      <c r="S369" s="1134"/>
      <c r="T369" s="1129" t="s">
        <v>35</v>
      </c>
      <c r="U369" s="1130"/>
      <c r="V369" s="1131"/>
      <c r="W369" s="1048" t="str">
        <f>IF('statement of marks'!D22="","",'statement of marks'!D22)</f>
        <v/>
      </c>
      <c r="X369" s="1048"/>
      <c r="Y369" s="1135"/>
    </row>
    <row r="370" spans="1:25" ht="18" customHeight="1">
      <c r="A370" s="1124"/>
      <c r="B370" s="895" t="s">
        <v>38</v>
      </c>
      <c r="C370" s="895"/>
      <c r="D370" s="1112"/>
      <c r="E370" s="1132" t="str">
        <f>IF('statement of marks'!I22="","",'statement of marks'!I22)</f>
        <v>C 014</v>
      </c>
      <c r="F370" s="1133"/>
      <c r="G370" s="1133"/>
      <c r="H370" s="1133"/>
      <c r="I370" s="1133"/>
      <c r="J370" s="1133"/>
      <c r="K370" s="1133"/>
      <c r="L370" s="1133"/>
      <c r="M370" s="1133"/>
      <c r="N370" s="1133"/>
      <c r="O370" s="1133"/>
      <c r="P370" s="1133"/>
      <c r="Q370" s="1133"/>
      <c r="R370" s="1133"/>
      <c r="S370" s="1134"/>
      <c r="T370" s="1129" t="s">
        <v>280</v>
      </c>
      <c r="U370" s="1130"/>
      <c r="V370" s="1131"/>
      <c r="W370" s="1136" t="str">
        <f>IF('statement of marks'!F22="","",'statement of marks'!F22)</f>
        <v/>
      </c>
      <c r="X370" s="1136"/>
      <c r="Y370" s="1137"/>
    </row>
    <row r="371" spans="1:25" ht="18" customHeight="1">
      <c r="A371" s="1124"/>
      <c r="B371" s="1138" t="s">
        <v>218</v>
      </c>
      <c r="C371" s="1109" t="s">
        <v>293</v>
      </c>
      <c r="D371" s="1109" t="s">
        <v>457</v>
      </c>
      <c r="E371" s="1103" t="s">
        <v>109</v>
      </c>
      <c r="F371" s="1103" t="s">
        <v>110</v>
      </c>
      <c r="G371" s="1103" t="s">
        <v>111</v>
      </c>
      <c r="H371" s="1103" t="s">
        <v>797</v>
      </c>
      <c r="I371" s="1139" t="str">
        <f>IF('statement of marks'!N$4="","",'statement of marks'!N$4)</f>
        <v>VRIKSHAROPAN</v>
      </c>
      <c r="J371" s="1140" t="s">
        <v>276</v>
      </c>
      <c r="K371" s="1140" t="s">
        <v>277</v>
      </c>
      <c r="L371" s="1103" t="s">
        <v>284</v>
      </c>
      <c r="M371" s="1103" t="s">
        <v>294</v>
      </c>
      <c r="N371" s="1102" t="s">
        <v>458</v>
      </c>
      <c r="O371" s="1141" t="s">
        <v>287</v>
      </c>
      <c r="P371" s="1141" t="s">
        <v>288</v>
      </c>
      <c r="Q371" s="1101" t="s">
        <v>289</v>
      </c>
      <c r="R371" s="1101" t="s">
        <v>285</v>
      </c>
      <c r="S371" s="1101" t="s">
        <v>286</v>
      </c>
      <c r="T371" s="1102" t="s">
        <v>306</v>
      </c>
      <c r="U371" s="1103" t="s">
        <v>311</v>
      </c>
      <c r="V371" s="1104" t="s">
        <v>310</v>
      </c>
      <c r="W371" s="1104" t="s">
        <v>799</v>
      </c>
      <c r="X371" s="1103" t="s">
        <v>283</v>
      </c>
      <c r="Y371" s="1105" t="s">
        <v>290</v>
      </c>
    </row>
    <row r="372" spans="1:25" ht="18" customHeight="1">
      <c r="A372" s="1124"/>
      <c r="B372" s="1138"/>
      <c r="C372" s="1109"/>
      <c r="D372" s="1109"/>
      <c r="E372" s="1103"/>
      <c r="F372" s="1103"/>
      <c r="G372" s="1103"/>
      <c r="H372" s="1103"/>
      <c r="I372" s="1139"/>
      <c r="J372" s="1140"/>
      <c r="K372" s="1140"/>
      <c r="L372" s="1103"/>
      <c r="M372" s="1103"/>
      <c r="N372" s="1102"/>
      <c r="O372" s="1141"/>
      <c r="P372" s="1141"/>
      <c r="Q372" s="1101"/>
      <c r="R372" s="1101"/>
      <c r="S372" s="1101"/>
      <c r="T372" s="1102"/>
      <c r="U372" s="1103"/>
      <c r="V372" s="1104"/>
      <c r="W372" s="1104"/>
      <c r="X372" s="1103"/>
      <c r="Y372" s="1105"/>
    </row>
    <row r="373" spans="1:25" ht="18" customHeight="1">
      <c r="A373" s="1124"/>
      <c r="B373" s="1144" t="s">
        <v>113</v>
      </c>
      <c r="C373" s="1144"/>
      <c r="D373" s="535"/>
      <c r="E373" s="534">
        <f>IF('statement of marks'!J$6="","",'statement of marks'!J$6)</f>
        <v>10</v>
      </c>
      <c r="F373" s="534">
        <f>IF('statement of marks'!K$6="","",'statement of marks'!K$6)</f>
        <v>10</v>
      </c>
      <c r="G373" s="534">
        <f>IF('statement of marks'!L$6="","",'statement of marks'!L$6)</f>
        <v>8</v>
      </c>
      <c r="H373" s="534">
        <f>IF('statement of marks'!M$6="","",'statement of marks'!M$6)</f>
        <v>28</v>
      </c>
      <c r="I373" s="536">
        <f>IF('statement of marks'!N$6="","",'statement of marks'!N$6)</f>
        <v>2</v>
      </c>
      <c r="J373" s="298" t="s">
        <v>89</v>
      </c>
      <c r="K373" s="1106"/>
      <c r="L373" s="534">
        <f>IF('statement of marks'!O$6="","",'statement of marks'!O$6)</f>
        <v>70</v>
      </c>
      <c r="M373" s="298" t="s">
        <v>87</v>
      </c>
      <c r="N373" s="534">
        <f>IF('statement of marks'!P$6="","",'statement of marks'!P$6)</f>
        <v>100</v>
      </c>
      <c r="O373" s="298" t="s">
        <v>298</v>
      </c>
      <c r="P373" s="945"/>
      <c r="Q373" s="534">
        <f>IF('statement of marks'!Q$6="","",'statement of marks'!Q$6)</f>
        <v>100</v>
      </c>
      <c r="R373" s="298" t="s">
        <v>299</v>
      </c>
      <c r="S373" s="298" t="s">
        <v>454</v>
      </c>
      <c r="T373" s="538">
        <f>IF('statement of marks'!R$6="","",'statement of marks'!R$6)</f>
        <v>200</v>
      </c>
      <c r="U373" s="539"/>
      <c r="V373" s="539"/>
      <c r="W373" s="539"/>
      <c r="X373" s="539"/>
      <c r="Y373" s="540" t="str">
        <f>IF(OR(X380=0,X380&lt;V380),"",T373)</f>
        <v/>
      </c>
    </row>
    <row r="374" spans="1:25" ht="18" customHeight="1">
      <c r="A374" s="1124"/>
      <c r="B374" s="895" t="str">
        <f>'statement of marks'!$J$3</f>
        <v>HINDI COMPULSORY</v>
      </c>
      <c r="C374" s="895"/>
      <c r="D374" s="535"/>
      <c r="E374" s="541">
        <f>IF('statement of marks'!J22="","",'statement of marks'!J22)</f>
        <v>10</v>
      </c>
      <c r="F374" s="541">
        <f>IF('statement of marks'!K22="","",'statement of marks'!K22)</f>
        <v>10</v>
      </c>
      <c r="G374" s="541">
        <f>IF('statement of marks'!L22="","",'statement of marks'!L22)</f>
        <v>8</v>
      </c>
      <c r="H374" s="541">
        <f>IF('statement of marks'!M22="","",'statement of marks'!M22)</f>
        <v>28</v>
      </c>
      <c r="I374" s="541">
        <f>IF('statement of marks'!N22="","",'statement of marks'!N22)</f>
        <v>2</v>
      </c>
      <c r="J374" s="537">
        <f>IF('statement of marks'!O22="","",'statement of marks'!O22)</f>
        <v>70</v>
      </c>
      <c r="K374" s="1106"/>
      <c r="L374" s="536">
        <f>IF('statement of marks'!O22="","",'statement of marks'!O22)</f>
        <v>70</v>
      </c>
      <c r="M374" s="536">
        <f>IF('statement of marks'!P22="","",'statement of marks'!P22)</f>
        <v>100</v>
      </c>
      <c r="N374" s="538">
        <f>IF('statement of marks'!P22="","",'statement of marks'!P22)</f>
        <v>100</v>
      </c>
      <c r="O374" s="537">
        <f>IF('statement of marks'!Q22="","",'statement of marks'!Q22)</f>
        <v>100</v>
      </c>
      <c r="P374" s="945"/>
      <c r="Q374" s="536">
        <f>IF('statement of marks'!Q22="","",'statement of marks'!Q22)</f>
        <v>100</v>
      </c>
      <c r="R374" s="536">
        <f>IF('statement of marks'!R22="","",'statement of marks'!R22)</f>
        <v>200</v>
      </c>
      <c r="S374" s="1107" t="str">
        <f>IF(AND(K375="",P375=""),"",SUM(K375,P375))</f>
        <v/>
      </c>
      <c r="T374" s="538">
        <f>IF('statement of marks'!R22="","",'statement of marks'!R22)</f>
        <v>200</v>
      </c>
      <c r="U374" s="541" t="str">
        <f>CONCATENATE('statement of marks'!GV22,'statement of marks'!GW22,'statement of marks'!GX22)</f>
        <v>D</v>
      </c>
      <c r="V374" s="542" t="str">
        <f>IF(OR(U374="S",U374="RE"),'result subject-wise'!T$6,"")</f>
        <v/>
      </c>
      <c r="W374" s="542" t="str">
        <f>IF('result subject-wise'!U22="","",'result subject-wise'!U22)</f>
        <v/>
      </c>
      <c r="X374" s="542" t="str">
        <f>IF('result subject-wise'!V22="","",'result subject-wise'!V22)</f>
        <v/>
      </c>
      <c r="Y374" s="540" t="str">
        <f>IF(OR(X380=0,X380&lt;V380),"",IF(U374="RE",SUM(T374,W374),IF(U374="S",W374,T374)))</f>
        <v/>
      </c>
    </row>
    <row r="375" spans="1:25" ht="18" customHeight="1">
      <c r="A375" s="1124"/>
      <c r="B375" s="895" t="str">
        <f>'statement of marks'!$X$3</f>
        <v>ENGLISH COMPULSORY</v>
      </c>
      <c r="C375" s="895"/>
      <c r="D375" s="535" t="s">
        <v>455</v>
      </c>
      <c r="E375" s="541">
        <f>IF('statement of marks'!X22="","",'statement of marks'!X22)</f>
        <v>10</v>
      </c>
      <c r="F375" s="541">
        <f>IF('statement of marks'!Y22="","",'statement of marks'!Y22)</f>
        <v>10</v>
      </c>
      <c r="G375" s="541">
        <f>IF('statement of marks'!Z22="","",'statement of marks'!Z22)</f>
        <v>8</v>
      </c>
      <c r="H375" s="541">
        <f>IF('statement of marks'!AA22="","",'statement of marks'!AA22)</f>
        <v>28</v>
      </c>
      <c r="I375" s="541">
        <f>IF('statement of marks'!AB22="","",'statement of marks'!AB22)</f>
        <v>2</v>
      </c>
      <c r="J375" s="537">
        <f>IF('statement of marks'!AC22="","",'statement of marks'!AC22)</f>
        <v>70</v>
      </c>
      <c r="K375" s="1106"/>
      <c r="L375" s="536">
        <f>IF('statement of marks'!AC22="","",'statement of marks'!AC22)</f>
        <v>70</v>
      </c>
      <c r="M375" s="536">
        <f>IF('statement of marks'!AD22="","",'statement of marks'!AD22)</f>
        <v>100</v>
      </c>
      <c r="N375" s="538">
        <f>IF('statement of marks'!AD22="","",'statement of marks'!AD22)</f>
        <v>100</v>
      </c>
      <c r="O375" s="537">
        <f>IF('statement of marks'!AE22="","",'statement of marks'!AE22)</f>
        <v>100</v>
      </c>
      <c r="P375" s="945"/>
      <c r="Q375" s="536">
        <f>IF('statement of marks'!AE22="","",'statement of marks'!AE22)</f>
        <v>100</v>
      </c>
      <c r="R375" s="536">
        <f>IF('statement of marks'!AF22="","",'statement of marks'!AF22)</f>
        <v>200</v>
      </c>
      <c r="S375" s="1107"/>
      <c r="T375" s="538">
        <f>IF('statement of marks'!AF22="","",'statement of marks'!AF22)</f>
        <v>200</v>
      </c>
      <c r="U375" s="541" t="str">
        <f>CONCATENATE('statement of marks'!GY22,'statement of marks'!GZ22,'statement of marks'!HA22)</f>
        <v>D</v>
      </c>
      <c r="V375" s="542" t="str">
        <f>IF(OR(U375="S",U375="RE"),'result subject-wise'!W$6,"")</f>
        <v/>
      </c>
      <c r="W375" s="542" t="str">
        <f>IF('result subject-wise'!X22="","",'result subject-wise'!X22)</f>
        <v/>
      </c>
      <c r="X375" s="542" t="str">
        <f>IF('result subject-wise'!Y22="","",'result subject-wise'!Y22)</f>
        <v/>
      </c>
      <c r="Y375" s="540" t="str">
        <f>IF(OR(X380=0,X380&lt;V380),"",IF(U375="RE",SUM(T375,W375),IF(U375="S",W375,T375)))</f>
        <v/>
      </c>
    </row>
    <row r="376" spans="1:25" ht="18" customHeight="1">
      <c r="A376" s="1124"/>
      <c r="B376" s="1143" t="str">
        <f>'statement of marks'!AM22</f>
        <v>PHYSICS</v>
      </c>
      <c r="C376" s="1143"/>
      <c r="D376" s="535">
        <f>IF('statement of marks'!BH22="","",'statement of marks'!BH22)</f>
        <v>20</v>
      </c>
      <c r="E376" s="541">
        <f>IF('statement of marks'!AN22="","",'statement of marks'!AN22)</f>
        <v>10</v>
      </c>
      <c r="F376" s="541">
        <f>IF('statement of marks'!AO22="","",'statement of marks'!AO22)</f>
        <v>10</v>
      </c>
      <c r="G376" s="541">
        <f>IF('statement of marks'!AP22="","",'statement of marks'!AP22)</f>
        <v>9</v>
      </c>
      <c r="H376" s="541">
        <f>IF('statement of marks'!AQ22="","",'statement of marks'!AQ22)</f>
        <v>29</v>
      </c>
      <c r="I376" s="541">
        <f>IF('statement of marks'!AR22="","",'statement of marks'!AR22)</f>
        <v>1</v>
      </c>
      <c r="J376" s="537">
        <f>IF('statement of marks'!AS22="","",'statement of marks'!AS22)</f>
        <v>30</v>
      </c>
      <c r="K376" s="537">
        <f>IF('statement of marks'!AT22="","",'statement of marks'!AT22)</f>
        <v>20</v>
      </c>
      <c r="L376" s="536">
        <f>IF('statement of marks'!AU22="","",'statement of marks'!AU22)</f>
        <v>50</v>
      </c>
      <c r="M376" s="536">
        <f>IF('statement of marks'!AV22="","",'statement of marks'!AV22)</f>
        <v>60</v>
      </c>
      <c r="N376" s="538">
        <f>IF('statement of marks'!AW22="","",'statement of marks'!AW22)</f>
        <v>80</v>
      </c>
      <c r="O376" s="537">
        <f>IF('statement of marks'!AX22="","",'statement of marks'!AX22)</f>
        <v>70</v>
      </c>
      <c r="P376" s="537">
        <f>IF('statement of marks'!AY22="","",'statement of marks'!AY22)</f>
        <v>30</v>
      </c>
      <c r="Q376" s="536">
        <f>IF('statement of marks'!AZ22="","",'statement of marks'!AZ22)</f>
        <v>100</v>
      </c>
      <c r="R376" s="536">
        <f>IF('statement of marks'!BA22="","",'statement of marks'!BA22)</f>
        <v>130</v>
      </c>
      <c r="S376" s="538">
        <f>IF('statement of marks'!BB22="","",'statement of marks'!BB22)</f>
        <v>50</v>
      </c>
      <c r="T376" s="538">
        <f>IF('statement of marks'!BC22="","",'statement of marks'!BC22)</f>
        <v>180</v>
      </c>
      <c r="U376" s="541" t="str">
        <f>CONCATENATE('statement of marks'!HB22,'statement of marks'!HK22,'statement of marks'!HL22)</f>
        <v>D</v>
      </c>
      <c r="V376" s="542" t="str">
        <f>IF('result subject-wise'!Z22="","",'result subject-wise'!Z22)</f>
        <v/>
      </c>
      <c r="W376" s="542" t="str">
        <f>IF('result subject-wise'!AB22="","",'result subject-wise'!AB22)</f>
        <v/>
      </c>
      <c r="X376" s="542" t="str">
        <f>IF('result subject-wise'!AC22="","",'result subject-wise'!AC22)</f>
        <v/>
      </c>
      <c r="Y376" s="540" t="str">
        <f>IF(OR(X380=0,X380&lt;V380),"",IF(OR(U376="RE",U376="REP"),SUM(T376,W376),IF(U376="S",W376,T376)))</f>
        <v/>
      </c>
    </row>
    <row r="377" spans="1:25" ht="18" customHeight="1">
      <c r="A377" s="1124"/>
      <c r="B377" s="1143" t="str">
        <f>'statement of marks'!BQ22</f>
        <v>CHEMISTRY</v>
      </c>
      <c r="C377" s="1143"/>
      <c r="D377" s="535">
        <f>IF('statement of marks'!CL22="","",'statement of marks'!CL22)</f>
        <v>20</v>
      </c>
      <c r="E377" s="541">
        <f>IF('statement of marks'!BR22="","",'statement of marks'!BR22)</f>
        <v>10</v>
      </c>
      <c r="F377" s="541">
        <f>IF('statement of marks'!BS22="","",'statement of marks'!BS22)</f>
        <v>10</v>
      </c>
      <c r="G377" s="541">
        <f>IF('statement of marks'!BT22="","",'statement of marks'!BT22)</f>
        <v>9</v>
      </c>
      <c r="H377" s="541">
        <f>IF('statement of marks'!BU22="","",'statement of marks'!BU22)</f>
        <v>29</v>
      </c>
      <c r="I377" s="541">
        <f>IF('statement of marks'!BV22="","",'statement of marks'!BV22)</f>
        <v>1</v>
      </c>
      <c r="J377" s="537">
        <f>IF('statement of marks'!BW22="","",'statement of marks'!BW22)</f>
        <v>50</v>
      </c>
      <c r="K377" s="537">
        <f>IF('statement of marks'!BX22="","",'statement of marks'!BX22)</f>
        <v>20</v>
      </c>
      <c r="L377" s="536">
        <f>IF('statement of marks'!BY22="","",'statement of marks'!BY22)</f>
        <v>70</v>
      </c>
      <c r="M377" s="536">
        <f>IF('statement of marks'!BZ22="","",'statement of marks'!BZ22)</f>
        <v>80</v>
      </c>
      <c r="N377" s="538">
        <f>IF('statement of marks'!CA22="","",'statement of marks'!CA22)</f>
        <v>100</v>
      </c>
      <c r="O377" s="537">
        <f>IF('statement of marks'!CB22="","",'statement of marks'!CB22)</f>
        <v>70</v>
      </c>
      <c r="P377" s="537">
        <f>IF('statement of marks'!CC22="","",'statement of marks'!CC22)</f>
        <v>30</v>
      </c>
      <c r="Q377" s="536">
        <f>IF('statement of marks'!CD22="","",'statement of marks'!CD22)</f>
        <v>100</v>
      </c>
      <c r="R377" s="536">
        <f>IF('statement of marks'!CE22="","",'statement of marks'!CE22)</f>
        <v>150</v>
      </c>
      <c r="S377" s="538">
        <f>IF('statement of marks'!CF22="","",'statement of marks'!CF22)</f>
        <v>50</v>
      </c>
      <c r="T377" s="538">
        <f>IF('statement of marks'!CG22="","",'statement of marks'!CG22)</f>
        <v>200</v>
      </c>
      <c r="U377" s="541" t="str">
        <f>CONCATENATE('statement of marks'!HM22,'statement of marks'!HV22,'statement of marks'!HW22)</f>
        <v>D</v>
      </c>
      <c r="V377" s="542" t="str">
        <f>IF('result subject-wise'!AD22="","",'result subject-wise'!AD22)</f>
        <v/>
      </c>
      <c r="W377" s="542" t="str">
        <f>IF('result subject-wise'!AF22="","",'result subject-wise'!AF22)</f>
        <v/>
      </c>
      <c r="X377" s="542" t="str">
        <f>IF('result subject-wise'!AG22="","",'result subject-wise'!AG22)</f>
        <v/>
      </c>
      <c r="Y377" s="540" t="str">
        <f>IF(OR(X380=0,X380&lt;V380),"",IF(OR(U377="RE",U377="REP"),SUM(T377,W377),IF(U377="S",W377,T377)))</f>
        <v/>
      </c>
    </row>
    <row r="378" spans="1:25" ht="18" customHeight="1">
      <c r="A378" s="1124"/>
      <c r="B378" s="1143" t="str">
        <f>'statement of marks'!CU22</f>
        <v>MATHEMATICS</v>
      </c>
      <c r="C378" s="1143"/>
      <c r="D378" s="535" t="str">
        <f>IF('statement of marks'!DP22="","",'statement of marks'!DP22)</f>
        <v/>
      </c>
      <c r="E378" s="541">
        <f>IF('statement of marks'!CV22="","",'statement of marks'!CV22)</f>
        <v>10</v>
      </c>
      <c r="F378" s="541">
        <f>IF('statement of marks'!CW22="","",'statement of marks'!CW22)</f>
        <v>10</v>
      </c>
      <c r="G378" s="541">
        <f>IF('statement of marks'!CX22="","",'statement of marks'!CX22)</f>
        <v>9</v>
      </c>
      <c r="H378" s="541">
        <f>IF('statement of marks'!CY22="","",'statement of marks'!CY22)</f>
        <v>29</v>
      </c>
      <c r="I378" s="541">
        <f>IF('statement of marks'!CZ22="","",'statement of marks'!CZ22)</f>
        <v>1</v>
      </c>
      <c r="J378" s="537">
        <f>IF('statement of marks'!DA22="","",'statement of marks'!DA22)</f>
        <v>70</v>
      </c>
      <c r="K378" s="537" t="str">
        <f>IF('statement of marks'!DB22="","",'statement of marks'!DB22)</f>
        <v/>
      </c>
      <c r="L378" s="536">
        <f>IF('statement of marks'!DC22="","",'statement of marks'!DC22)</f>
        <v>70</v>
      </c>
      <c r="M378" s="536">
        <f>IF('statement of marks'!DD22="","",'statement of marks'!DD22)</f>
        <v>100</v>
      </c>
      <c r="N378" s="538">
        <f>IF('statement of marks'!DE22="","",'statement of marks'!DE22)</f>
        <v>100</v>
      </c>
      <c r="O378" s="537">
        <f>IF('statement of marks'!DF22="","",'statement of marks'!DF22)</f>
        <v>18</v>
      </c>
      <c r="P378" s="537" t="str">
        <f>IF('statement of marks'!DG22="","",'statement of marks'!DG22)</f>
        <v/>
      </c>
      <c r="Q378" s="536">
        <f>IF('statement of marks'!DH22="","",'statement of marks'!DH22)</f>
        <v>18</v>
      </c>
      <c r="R378" s="536">
        <f>IF('statement of marks'!DI22="","",'statement of marks'!DI22)</f>
        <v>118</v>
      </c>
      <c r="S378" s="538" t="str">
        <f>IF('statement of marks'!DJ22="","",'statement of marks'!DJ22)</f>
        <v/>
      </c>
      <c r="T378" s="538">
        <f>IF('statement of marks'!DK22="","",'statement of marks'!DK22)</f>
        <v>118</v>
      </c>
      <c r="U378" s="541" t="str">
        <f>CONCATENATE('statement of marks'!HX22,'statement of marks'!IG22,'statement of marks'!IH22)</f>
        <v>S</v>
      </c>
      <c r="V378" s="542">
        <f>IF('result subject-wise'!AH22="","",'result subject-wise'!AH22)</f>
        <v>100</v>
      </c>
      <c r="W378" s="542" t="str">
        <f>IF('result subject-wise'!AJ22="","",'result subject-wise'!AJ22)</f>
        <v/>
      </c>
      <c r="X378" s="542" t="str">
        <f>IF('result subject-wise'!AK22="","",'result subject-wise'!AK22)</f>
        <v/>
      </c>
      <c r="Y378" s="540" t="str">
        <f>IF(OR(X380=0,X380&lt;V380),"",IF(OR(U378="RE",U378="REP"),SUM(T378,W378),IF(U378="S",W378,T378)))</f>
        <v/>
      </c>
    </row>
    <row r="379" spans="1:25" ht="18" customHeight="1">
      <c r="A379" s="1124"/>
      <c r="B379" s="1108" t="s">
        <v>291</v>
      </c>
      <c r="C379" s="1108"/>
      <c r="D379" s="543">
        <f>IF(AND(D376="",D377="",D378=""),"",SUM(D376:D378))</f>
        <v>40</v>
      </c>
      <c r="E379" s="544">
        <f>IF(AND(E374="",E375="",E376="",E377="",E378=""),"",SUM(E374:E378))</f>
        <v>50</v>
      </c>
      <c r="F379" s="544">
        <f t="shared" ref="F379:H379" si="100">IF(AND(F374="",F375="",F376="",F377="",F378=""),"",SUM(F374:F378))</f>
        <v>50</v>
      </c>
      <c r="G379" s="544">
        <f t="shared" si="100"/>
        <v>43</v>
      </c>
      <c r="H379" s="544">
        <f t="shared" si="100"/>
        <v>143</v>
      </c>
      <c r="I379" s="544">
        <f>IF(AND(I374="",I375="",I376="",I377="",I378=""),"",SUM(I374:I378))</f>
        <v>7</v>
      </c>
      <c r="J379" s="544">
        <f t="shared" ref="J379:R379" si="101">IF(AND(J374="",J375="",J376="",J377="",J378=""),"",SUM(J374:J378))</f>
        <v>290</v>
      </c>
      <c r="K379" s="544">
        <f t="shared" si="101"/>
        <v>40</v>
      </c>
      <c r="L379" s="544">
        <f t="shared" si="101"/>
        <v>330</v>
      </c>
      <c r="M379" s="544">
        <f t="shared" si="101"/>
        <v>440</v>
      </c>
      <c r="N379" s="544">
        <f t="shared" si="101"/>
        <v>480</v>
      </c>
      <c r="O379" s="544">
        <f t="shared" si="101"/>
        <v>358</v>
      </c>
      <c r="P379" s="544">
        <f t="shared" si="101"/>
        <v>60</v>
      </c>
      <c r="Q379" s="544">
        <f t="shared" si="101"/>
        <v>418</v>
      </c>
      <c r="R379" s="544">
        <f t="shared" si="101"/>
        <v>798</v>
      </c>
      <c r="S379" s="544">
        <f>IF(AND(S374="",S375="",S376="",S377="",S378=""),"",SUM(S374:S378))</f>
        <v>100</v>
      </c>
      <c r="T379" s="544">
        <f t="shared" ref="T379" si="102">IF(AND(T374="",T375="",T376="",T377="",T378=""),"",SUM(T374:T378))</f>
        <v>898</v>
      </c>
      <c r="U379" s="544"/>
      <c r="V379" s="544">
        <f t="shared" ref="V379:W379" si="103">IF(AND(V374="",V375="",V376="",V377="",V378=""),"",SUM(V374:V378))</f>
        <v>100</v>
      </c>
      <c r="W379" s="544" t="str">
        <f t="shared" si="103"/>
        <v/>
      </c>
      <c r="X379" s="545"/>
      <c r="Y379" s="546" t="str">
        <f t="shared" ref="Y379" si="104">IF(AND(Y374="",Y375="",Y376="",Y377="",Y378=""),"",SUM(Y374:Y378))</f>
        <v/>
      </c>
    </row>
    <row r="380" spans="1:25" ht="18" customHeight="1">
      <c r="A380" s="1124"/>
      <c r="B380" s="1142" t="s">
        <v>292</v>
      </c>
      <c r="C380" s="1142"/>
      <c r="D380" s="547" t="s">
        <v>456</v>
      </c>
      <c r="E380" s="548">
        <f>IF(E379="","",(5*E373)-(COUNTIF(E374:E378,"NA")*E373+COUNTIF(E374:E378,"ML")*E373))</f>
        <v>50</v>
      </c>
      <c r="F380" s="548">
        <f>IF(F379="","",(5*F373)-(COUNTIF(F374:F378,"NA")*F373+COUNTIF(F374:F378,"ML")*F373))</f>
        <v>50</v>
      </c>
      <c r="G380" s="548">
        <f>IF(G379="","",(43)-(COUNTIF(G374:G378,"NA")*G373+COUNTIF(G374:G378,"ML")*G373))</f>
        <v>43</v>
      </c>
      <c r="H380" s="548">
        <f>IF(H379="","",(143)-(COUNTIF(H374:H378,"NA")*H373+COUNTIF(H374:H378,"ML")*H373))</f>
        <v>143</v>
      </c>
      <c r="I380" s="549">
        <f>IF(I379="","",7)</f>
        <v>7</v>
      </c>
      <c r="J380" s="538">
        <f>L380-K380</f>
        <v>310</v>
      </c>
      <c r="K380" s="538">
        <f>IF(D379="","",(D379-(IF(K376="ml",D376)+IF(K377="ml",D377)+IF(K378="ml",D378))))</f>
        <v>40</v>
      </c>
      <c r="L380" s="538">
        <f>IF(OR(L379=0,L379=""),L379,(5*L373)-D391)</f>
        <v>350</v>
      </c>
      <c r="M380" s="538">
        <f>IF(M379="","",SUM(H380:J380))</f>
        <v>460</v>
      </c>
      <c r="N380" s="538">
        <f>IF(N379="","",SUM(D379,M380))</f>
        <v>500</v>
      </c>
      <c r="O380" s="538">
        <f>Q380-D385</f>
        <v>440</v>
      </c>
      <c r="P380" s="538">
        <f>IF(D385="","",D385)</f>
        <v>60</v>
      </c>
      <c r="Q380" s="538">
        <f>IF(Q379="","",5*Q373)</f>
        <v>500</v>
      </c>
      <c r="R380" s="538">
        <f>IF(O380="","",SUM(M380,O380))</f>
        <v>900</v>
      </c>
      <c r="S380" s="538">
        <f>IF(D390="","",D390)</f>
        <v>100</v>
      </c>
      <c r="T380" s="538">
        <f>IF(T379="","",SUM(R380,S380))</f>
        <v>1000</v>
      </c>
      <c r="U380" s="550"/>
      <c r="V380" s="551">
        <f>COUNTIF(U374:U384,"S")</f>
        <v>1</v>
      </c>
      <c r="W380" s="551">
        <f>COUNTIF(U374:U384,"RE")+COUNTIF(U374:U384,"REP")</f>
        <v>0</v>
      </c>
      <c r="X380" s="551">
        <f>COUNTIF(X374:X379,"P")+COUNTIF(X383:X384,"P")</f>
        <v>0</v>
      </c>
      <c r="Y380" s="552" t="str">
        <f>IF(OR(X380=0,X380&lt;(V380+W380)),"",(T380-(V380*Y373)+V379))</f>
        <v/>
      </c>
    </row>
    <row r="381" spans="1:25" ht="18" customHeight="1">
      <c r="A381" s="1124"/>
      <c r="B381" s="895" t="s">
        <v>151</v>
      </c>
      <c r="C381" s="895"/>
      <c r="D381" s="553">
        <f>IF('statement of marks'!BG22="","",'statement of marks'!BG22)</f>
        <v>30</v>
      </c>
      <c r="E381" s="568">
        <f t="shared" ref="E381:H381" si="105">IF(E380="","",E379/E380*100)</f>
        <v>100</v>
      </c>
      <c r="F381" s="568">
        <f t="shared" si="105"/>
        <v>100</v>
      </c>
      <c r="G381" s="568">
        <f t="shared" si="105"/>
        <v>100</v>
      </c>
      <c r="H381" s="568">
        <f t="shared" si="105"/>
        <v>100</v>
      </c>
      <c r="I381" s="568">
        <f>IF(I380="","",I379/I380*100)</f>
        <v>100</v>
      </c>
      <c r="J381" s="568">
        <f t="shared" ref="J381:R381" si="106">IF(J380="","",J379/J380*100)</f>
        <v>93.548387096774192</v>
      </c>
      <c r="K381" s="568">
        <f t="shared" si="106"/>
        <v>100</v>
      </c>
      <c r="L381" s="568">
        <f t="shared" si="106"/>
        <v>94.285714285714278</v>
      </c>
      <c r="M381" s="568">
        <f t="shared" si="106"/>
        <v>95.652173913043484</v>
      </c>
      <c r="N381" s="569">
        <f t="shared" si="106"/>
        <v>96</v>
      </c>
      <c r="O381" s="568">
        <f t="shared" si="106"/>
        <v>81.36363636363636</v>
      </c>
      <c r="P381" s="568">
        <f t="shared" si="106"/>
        <v>100</v>
      </c>
      <c r="Q381" s="568">
        <f t="shared" si="106"/>
        <v>83.6</v>
      </c>
      <c r="R381" s="568">
        <f t="shared" si="106"/>
        <v>88.666666666666671</v>
      </c>
      <c r="S381" s="569">
        <f>IF(S380="","",S379/S380*100)</f>
        <v>100</v>
      </c>
      <c r="T381" s="569">
        <f t="shared" ref="T381" si="107">IF(T380="","",T379/T380*100)</f>
        <v>89.8</v>
      </c>
      <c r="U381" s="539"/>
      <c r="V381" s="539"/>
      <c r="W381" s="539"/>
      <c r="X381" s="539"/>
      <c r="Y381" s="554" t="str">
        <f>IF(Y380="","",Y379/Y380*100)</f>
        <v/>
      </c>
    </row>
    <row r="382" spans="1:25" ht="18" customHeight="1">
      <c r="A382" s="1124"/>
      <c r="B382" s="895" t="str">
        <f>'statement of marks'!DZ22</f>
        <v>BIOLOGY</v>
      </c>
      <c r="C382" s="895"/>
      <c r="D382" s="548"/>
      <c r="E382" s="541">
        <f>IF('statement of marks'!EA22="","",'statement of marks'!EA22)</f>
        <v>10</v>
      </c>
      <c r="F382" s="541">
        <f>IF('statement of marks'!EB22="","",'statement of marks'!EB22)</f>
        <v>10</v>
      </c>
      <c r="G382" s="541">
        <f>IF('statement of marks'!EC22="","",'statement of marks'!EC22)</f>
        <v>10</v>
      </c>
      <c r="H382" s="541">
        <f>IF('statement of marks'!ED22="","",'statement of marks'!ED22)</f>
        <v>30</v>
      </c>
      <c r="I382" s="541" t="str">
        <f>IF('statement of marks'!EE22="","",'statement of marks'!EE22)</f>
        <v/>
      </c>
      <c r="J382" s="537">
        <f>IF('statement of marks'!EF22="","",'statement of marks'!EF22)</f>
        <v>50</v>
      </c>
      <c r="K382" s="537">
        <f>IF('statement of marks'!EG22="","",'statement of marks'!EG22)</f>
        <v>20</v>
      </c>
      <c r="L382" s="536">
        <f>IF('statement of marks'!EH22="","",'statement of marks'!EH22)</f>
        <v>70</v>
      </c>
      <c r="M382" s="536">
        <f>IF('statement of marks'!EI22="","",'statement of marks'!EI22)</f>
        <v>80</v>
      </c>
      <c r="N382" s="538">
        <f>IF('statement of marks'!EJ22="","",'statement of marks'!EJ22)</f>
        <v>100</v>
      </c>
      <c r="O382" s="537">
        <f>IF('statement of marks'!EK22="","",'statement of marks'!EK22)</f>
        <v>70</v>
      </c>
      <c r="P382" s="537">
        <f>IF('statement of marks'!EL22="","",'statement of marks'!EL22)</f>
        <v>30</v>
      </c>
      <c r="Q382" s="536">
        <f>IF('statement of marks'!EM22="","",'statement of marks'!EM22)</f>
        <v>100</v>
      </c>
      <c r="R382" s="536">
        <f>IF('statement of marks'!EN22="","",'statement of marks'!EN22)</f>
        <v>150</v>
      </c>
      <c r="S382" s="538">
        <f>IF('statement of marks'!EO22="","",'statement of marks'!EO22)</f>
        <v>50</v>
      </c>
      <c r="T382" s="538">
        <f>IF('statement of marks'!EP22="","",'statement of marks'!EP22)</f>
        <v>200</v>
      </c>
      <c r="U382" s="538" t="str">
        <f>IF('statement of marks'!FB22="","",'statement of marks'!FB22)</f>
        <v>I</v>
      </c>
      <c r="V382" s="542"/>
      <c r="W382" s="542"/>
      <c r="X382" s="542"/>
      <c r="Y382" s="540"/>
    </row>
    <row r="383" spans="1:25" ht="18" customHeight="1">
      <c r="A383" s="1124"/>
      <c r="B383" s="1089" t="str">
        <f>'statement of marks'!$FC$3</f>
        <v>Azadi ke Baad ka Swarnim Bharat</v>
      </c>
      <c r="C383" s="1089"/>
      <c r="D383" s="553">
        <f>IF('statement of marks'!CK22="","",'statement of marks'!CK22)</f>
        <v>30</v>
      </c>
      <c r="E383" s="541">
        <f>IF('statement of marks'!FC22="","",'statement of marks'!FC22)</f>
        <v>10</v>
      </c>
      <c r="F383" s="541">
        <f>IF('statement of marks'!FD22="","",'statement of marks'!FD22)</f>
        <v>10</v>
      </c>
      <c r="G383" s="541">
        <f>IF('statement of marks'!FE22="","",'statement of marks'!FE22)</f>
        <v>10</v>
      </c>
      <c r="H383" s="541">
        <f>IF('statement of marks'!FF22="","",'statement of marks'!FF22)</f>
        <v>30</v>
      </c>
      <c r="I383" s="555"/>
      <c r="J383" s="541">
        <f>IF('statement of marks'!FG22="","",'statement of marks'!FG22)</f>
        <v>70</v>
      </c>
      <c r="K383" s="556"/>
      <c r="L383" s="536">
        <f>IF('statement of marks'!FG22="","",'statement of marks'!FG22)</f>
        <v>70</v>
      </c>
      <c r="M383" s="536">
        <f>IF('statement of marks'!FH22="","",'statement of marks'!FH22)</f>
        <v>100</v>
      </c>
      <c r="N383" s="536">
        <f>IF('statement of marks'!FH22="","",'statement of marks'!FH22)</f>
        <v>100</v>
      </c>
      <c r="O383" s="536">
        <f>IF('statement of marks'!FI22="","",'statement of marks'!FI22)</f>
        <v>100</v>
      </c>
      <c r="P383" s="557"/>
      <c r="Q383" s="536">
        <f>IF('statement of marks'!FI22="","",'statement of marks'!FI22)</f>
        <v>100</v>
      </c>
      <c r="R383" s="536">
        <f>IF('statement of marks'!FJ22="","",'statement of marks'!FJ22)</f>
        <v>200</v>
      </c>
      <c r="S383" s="557"/>
      <c r="T383" s="538">
        <f>IF('statement of marks'!FJ22="","",'statement of marks'!FJ22)</f>
        <v>200</v>
      </c>
      <c r="U383" s="541" t="str">
        <f>IF('statement of marks'!II22="","",'statement of marks'!II22)</f>
        <v>A</v>
      </c>
      <c r="V383" s="542" t="str">
        <f>IF(OR(U383="S",U383="RE"),'result subject-wise'!AL$6,"")</f>
        <v/>
      </c>
      <c r="W383" s="558" t="str">
        <f>IF('result subject-wise'!AL22="","",'result subject-wise'!AL22)</f>
        <v/>
      </c>
      <c r="X383" s="558" t="str">
        <f>IF('result subject-wise'!AM22="","",'result subject-wise'!AM22)</f>
        <v/>
      </c>
      <c r="Y383" s="1093"/>
    </row>
    <row r="384" spans="1:25" ht="18" customHeight="1">
      <c r="A384" s="1124"/>
      <c r="B384" s="895" t="str">
        <f>'statement of marks'!$FP$3</f>
        <v>JEEVAN KAUShAL</v>
      </c>
      <c r="C384" s="895"/>
      <c r="D384" s="535" t="str">
        <f>IF('statement of marks'!DO22="","",'statement of marks'!DO22)</f>
        <v/>
      </c>
      <c r="E384" s="1109" t="s">
        <v>278</v>
      </c>
      <c r="F384" s="1109"/>
      <c r="G384" s="536">
        <f>'statement of marks'!$FP$6</f>
        <v>30</v>
      </c>
      <c r="H384" s="536"/>
      <c r="I384" s="559"/>
      <c r="J384" s="537">
        <f>IF('statement of marks'!FP22="","",'statement of marks'!FP22)</f>
        <v>30</v>
      </c>
      <c r="K384" s="1109" t="s">
        <v>279</v>
      </c>
      <c r="L384" s="1109"/>
      <c r="M384" s="536">
        <f>'statement of marks'!$FQ$6</f>
        <v>30</v>
      </c>
      <c r="N384" s="538">
        <f>IF('statement of marks'!FQ22="","",'statement of marks'!FQ22)</f>
        <v>30</v>
      </c>
      <c r="O384" s="1109" t="s">
        <v>108</v>
      </c>
      <c r="P384" s="1109"/>
      <c r="Q384" s="536">
        <f>'statement of marks'!$FR$6</f>
        <v>40</v>
      </c>
      <c r="R384" s="541">
        <f>IF('statement of marks'!FR22="","",'statement of marks'!FR22)</f>
        <v>40</v>
      </c>
      <c r="S384" s="541"/>
      <c r="T384" s="538">
        <f>IF('statement of marks'!FS22="","",'statement of marks'!FS22)</f>
        <v>100</v>
      </c>
      <c r="U384" s="541" t="str">
        <f>IF('statement of marks'!IJ22="","",'statement of marks'!IJ22)</f>
        <v>A</v>
      </c>
      <c r="V384" s="542" t="str">
        <f>IF(OR(U384="S",U384="RE"),'result subject-wise'!AN$6,"")</f>
        <v/>
      </c>
      <c r="W384" s="558" t="str">
        <f>IF('result subject-wise'!AN22="","",'result subject-wise'!AN22)</f>
        <v/>
      </c>
      <c r="X384" s="558" t="str">
        <f>IF('result subject-wise'!AO22="","",'result subject-wise'!AO22)</f>
        <v/>
      </c>
      <c r="Y384" s="1093"/>
    </row>
    <row r="385" spans="1:25" ht="18" customHeight="1">
      <c r="A385" s="1124"/>
      <c r="B385" s="1110" t="s">
        <v>195</v>
      </c>
      <c r="C385" s="1110"/>
      <c r="D385" s="560">
        <f>IF(AND(D381="",D383="",D384=""),"",SUM(D381:D384))</f>
        <v>60</v>
      </c>
      <c r="E385" s="1111" t="str">
        <f>IF('statement of marks'!IP22="","",'statement of marks'!IP22)</f>
        <v>SUPPL.</v>
      </c>
      <c r="F385" s="1111"/>
      <c r="G385" s="1111"/>
      <c r="H385" s="1111"/>
      <c r="I385" s="1111"/>
      <c r="J385" s="1111"/>
      <c r="K385" s="1111"/>
      <c r="L385" s="1111"/>
      <c r="M385" s="533" t="s">
        <v>309</v>
      </c>
      <c r="N385" s="541" t="str">
        <f>IF('statement of marks'!IS22="","",'statement of marks'!IS22)</f>
        <v/>
      </c>
      <c r="O385" s="1091" t="s">
        <v>281</v>
      </c>
      <c r="P385" s="1091"/>
      <c r="Q385" s="1091"/>
      <c r="R385" s="541" t="str">
        <f>IF('statement of marks'!IU22="","",'statement of marks'!IU22)</f>
        <v/>
      </c>
      <c r="S385" s="1112" t="s">
        <v>295</v>
      </c>
      <c r="T385" s="1112"/>
      <c r="U385" s="1112"/>
      <c r="V385" s="1112"/>
      <c r="W385" s="1112"/>
      <c r="X385" s="1112"/>
      <c r="Y385" s="1113"/>
    </row>
    <row r="386" spans="1:25" ht="18" customHeight="1">
      <c r="A386" s="1124"/>
      <c r="B386" s="1110" t="s">
        <v>300</v>
      </c>
      <c r="C386" s="1110"/>
      <c r="D386" s="534" t="s">
        <v>201</v>
      </c>
      <c r="E386" s="1085" t="s">
        <v>122</v>
      </c>
      <c r="F386" s="1085"/>
      <c r="G386" s="1091" t="s">
        <v>124</v>
      </c>
      <c r="H386" s="1091"/>
      <c r="I386" s="1091"/>
      <c r="J386" s="1091"/>
      <c r="K386" s="1091" t="s">
        <v>126</v>
      </c>
      <c r="L386" s="1091"/>
      <c r="M386" s="1091" t="s">
        <v>128</v>
      </c>
      <c r="N386" s="1091"/>
      <c r="O386" s="924" t="s">
        <v>303</v>
      </c>
      <c r="P386" s="924"/>
      <c r="Q386" s="924"/>
      <c r="R386" s="561"/>
      <c r="S386" s="1114" t="s">
        <v>195</v>
      </c>
      <c r="T386" s="1114"/>
      <c r="U386" s="1115" t="str">
        <f>IF('result subject-wise'!AR22="","",'result subject-wise'!AR22)</f>
        <v/>
      </c>
      <c r="V386" s="1115"/>
      <c r="W386" s="1086" t="s">
        <v>459</v>
      </c>
      <c r="X386" s="1086"/>
      <c r="Y386" s="562" t="str">
        <f>IF('result subject-wise'!AS22="","",'result subject-wise'!AS22)</f>
        <v/>
      </c>
    </row>
    <row r="387" spans="1:25" ht="18" customHeight="1">
      <c r="A387" s="1124"/>
      <c r="B387" s="1116" t="s">
        <v>302</v>
      </c>
      <c r="C387" s="1116"/>
      <c r="D387" s="536">
        <f>IF('statement of marks'!CN22="","",'statement of marks'!CN22)</f>
        <v>50</v>
      </c>
      <c r="E387" s="1117">
        <f>IF('statement of marks'!GK22="","",'statement of marks'!GK22)</f>
        <v>130</v>
      </c>
      <c r="F387" s="1117"/>
      <c r="G387" s="1117">
        <f>IF('statement of marks'!GM22="","",'statement of marks'!GM22)</f>
        <v>206</v>
      </c>
      <c r="H387" s="1117"/>
      <c r="I387" s="1117"/>
      <c r="J387" s="1117"/>
      <c r="K387" s="1117">
        <f>IF('statement of marks'!GO22="","",'statement of marks'!GO22)</f>
        <v>264</v>
      </c>
      <c r="L387" s="1117"/>
      <c r="M387" s="1117">
        <f>IF('statement of marks'!GQ22="","",'statement of marks'!GQ22)</f>
        <v>316</v>
      </c>
      <c r="N387" s="1117"/>
      <c r="O387" s="1117">
        <f>IF('statement of marks'!GS22="","",'statement of marks'!GS22)</f>
        <v>362</v>
      </c>
      <c r="P387" s="1117"/>
      <c r="Q387" s="1117"/>
      <c r="R387" s="563"/>
      <c r="S387" s="1086" t="s">
        <v>460</v>
      </c>
      <c r="T387" s="1086"/>
      <c r="U387" s="1086"/>
      <c r="V387" s="1086"/>
      <c r="W387" s="1115" t="str">
        <f>IF('result subject-wise'!AT22="","",'result subject-wise'!AT22)</f>
        <v/>
      </c>
      <c r="X387" s="1115"/>
      <c r="Y387" s="1118"/>
    </row>
    <row r="388" spans="1:25" ht="18" customHeight="1">
      <c r="A388" s="1124"/>
      <c r="B388" s="1084" t="s">
        <v>301</v>
      </c>
      <c r="C388" s="1084"/>
      <c r="D388" s="536">
        <f>IF('statement of marks'!BJ22="","",'statement of marks'!BJ22)</f>
        <v>50</v>
      </c>
      <c r="E388" s="1085" t="str">
        <f>IF('statement of marks'!GL22="","",'statement of marks'!GL22)</f>
        <v/>
      </c>
      <c r="F388" s="1085"/>
      <c r="G388" s="1085" t="str">
        <f>IF('statement of marks'!GN22="","",'statement of marks'!GN22)</f>
        <v/>
      </c>
      <c r="H388" s="1085"/>
      <c r="I388" s="1085"/>
      <c r="J388" s="1085"/>
      <c r="K388" s="1085" t="str">
        <f>IF('statement of marks'!GP22="","",'statement of marks'!GP22)</f>
        <v/>
      </c>
      <c r="L388" s="1085"/>
      <c r="M388" s="1085" t="str">
        <f>IF('statement of marks'!GR22="","",'statement of marks'!GR22)</f>
        <v/>
      </c>
      <c r="N388" s="1085"/>
      <c r="O388" s="1085">
        <f>IF('statement of marks'!GT22="","",'statement of marks'!GT22)</f>
        <v>0</v>
      </c>
      <c r="P388" s="1085"/>
      <c r="Q388" s="1085"/>
      <c r="R388" s="564"/>
      <c r="S388" s="1086" t="s">
        <v>296</v>
      </c>
      <c r="T388" s="1086"/>
      <c r="U388" s="1086"/>
      <c r="V388" s="1086"/>
      <c r="W388" s="1087" t="str">
        <f>IF(U386="","",'result subject-wise'!$G$118)</f>
        <v/>
      </c>
      <c r="X388" s="1087"/>
      <c r="Y388" s="1088"/>
    </row>
    <row r="389" spans="1:25" ht="18" customHeight="1">
      <c r="A389" s="1124"/>
      <c r="B389" s="1089" t="s">
        <v>307</v>
      </c>
      <c r="C389" s="1089"/>
      <c r="D389" s="535" t="str">
        <f>IF('statement of marks'!DR22="","",'statement of marks'!DR22)</f>
        <v/>
      </c>
      <c r="E389" s="1090"/>
      <c r="F389" s="1090"/>
      <c r="G389" s="1090"/>
      <c r="H389" s="1090"/>
      <c r="I389" s="1090"/>
      <c r="J389" s="1090"/>
      <c r="K389" s="1090"/>
      <c r="L389" s="1090"/>
      <c r="M389" s="1090"/>
      <c r="N389" s="1090"/>
      <c r="O389" s="1091"/>
      <c r="P389" s="1091"/>
      <c r="Q389" s="1091"/>
      <c r="R389" s="1091"/>
      <c r="S389" s="1091"/>
      <c r="T389" s="1091"/>
      <c r="U389" s="1092"/>
      <c r="V389" s="1092"/>
      <c r="W389" s="1092"/>
      <c r="X389" s="1092"/>
      <c r="Y389" s="1093"/>
    </row>
    <row r="390" spans="1:25" ht="18" customHeight="1">
      <c r="A390" s="1124"/>
      <c r="B390" s="895" t="s">
        <v>297</v>
      </c>
      <c r="C390" s="895"/>
      <c r="D390" s="544">
        <f>IF(AND(D387="",D388="",D389=""),"",SUM(D387:D389))</f>
        <v>100</v>
      </c>
      <c r="E390" s="1090"/>
      <c r="F390" s="1090"/>
      <c r="G390" s="1090"/>
      <c r="H390" s="1090"/>
      <c r="I390" s="1090"/>
      <c r="J390" s="1090"/>
      <c r="K390" s="1090"/>
      <c r="L390" s="1090"/>
      <c r="M390" s="1090"/>
      <c r="N390" s="1090"/>
      <c r="O390" s="1091"/>
      <c r="P390" s="1091"/>
      <c r="Q390" s="1091"/>
      <c r="R390" s="1091"/>
      <c r="S390" s="1091"/>
      <c r="T390" s="1091"/>
      <c r="U390" s="1092"/>
      <c r="V390" s="1092"/>
      <c r="W390" s="1092"/>
      <c r="X390" s="1092"/>
      <c r="Y390" s="1093"/>
    </row>
    <row r="391" spans="1:25" ht="18" customHeight="1">
      <c r="A391" s="1124"/>
      <c r="B391" s="1089" t="s">
        <v>790</v>
      </c>
      <c r="C391" s="1089"/>
      <c r="D391" s="565">
        <f>IF(J374="ML",L373)+IF(J375="ML",L373)+IF(J376="ML",L373-D376)+IF(J377="ML",L373-D377)+IF(J378="ML",L373-D378)+IF(K376="ml",D376)+IF(K377="ml",D377)+IF(K378="ml",D378)</f>
        <v>0</v>
      </c>
      <c r="E391" s="1090"/>
      <c r="F391" s="1090"/>
      <c r="G391" s="1090"/>
      <c r="H391" s="1090"/>
      <c r="I391" s="1090"/>
      <c r="J391" s="1090"/>
      <c r="K391" s="1090"/>
      <c r="L391" s="1090"/>
      <c r="M391" s="1090"/>
      <c r="N391" s="1090"/>
      <c r="O391" s="1091" t="s">
        <v>112</v>
      </c>
      <c r="P391" s="1091"/>
      <c r="Q391" s="1091"/>
      <c r="R391" s="1091"/>
      <c r="S391" s="1091"/>
      <c r="T391" s="1091"/>
      <c r="U391" s="1094" t="s">
        <v>798</v>
      </c>
      <c r="V391" s="1094"/>
      <c r="W391" s="1094"/>
      <c r="X391" s="1094"/>
      <c r="Y391" s="1095"/>
    </row>
    <row r="392" spans="1:25" ht="18" customHeight="1" thickBot="1">
      <c r="A392" s="1125"/>
      <c r="B392" s="1098" t="s">
        <v>308</v>
      </c>
      <c r="C392" s="1098"/>
      <c r="D392" s="566"/>
      <c r="E392" s="1099"/>
      <c r="F392" s="1099"/>
      <c r="G392" s="1099"/>
      <c r="H392" s="1099"/>
      <c r="I392" s="1099"/>
      <c r="J392" s="1099"/>
      <c r="K392" s="1099"/>
      <c r="L392" s="1099"/>
      <c r="M392" s="1099"/>
      <c r="N392" s="1099"/>
      <c r="O392" s="1100">
        <f>'statement of marks'!$IV$110</f>
        <v>45794</v>
      </c>
      <c r="P392" s="1100"/>
      <c r="Q392" s="1100"/>
      <c r="R392" s="1100"/>
      <c r="S392" s="1100"/>
      <c r="T392" s="1100"/>
      <c r="U392" s="1096"/>
      <c r="V392" s="1096"/>
      <c r="W392" s="1096"/>
      <c r="X392" s="1096"/>
      <c r="Y392" s="1097"/>
    </row>
    <row r="393" spans="1:25" ht="18" customHeight="1">
      <c r="A393" s="1119" t="s">
        <v>282</v>
      </c>
      <c r="B393" s="1120"/>
      <c r="C393" s="1120"/>
      <c r="D393" s="1120"/>
      <c r="E393" s="1120"/>
      <c r="F393" s="1120"/>
      <c r="G393" s="1120"/>
      <c r="H393" s="1120"/>
      <c r="I393" s="1120"/>
      <c r="J393" s="1120"/>
      <c r="K393" s="1120"/>
      <c r="L393" s="1120"/>
      <c r="M393" s="1120"/>
      <c r="N393" s="1120"/>
      <c r="O393" s="1120"/>
      <c r="P393" s="1120"/>
      <c r="Q393" s="1120"/>
      <c r="R393" s="1120"/>
      <c r="S393" s="1120"/>
      <c r="T393" s="1120"/>
      <c r="U393" s="1120"/>
      <c r="V393" s="1120"/>
      <c r="W393" s="1120"/>
      <c r="X393" s="1120"/>
      <c r="Y393" s="1121"/>
    </row>
    <row r="394" spans="1:25" ht="18" customHeight="1">
      <c r="A394" s="1122" t="str">
        <f>'statement of marks'!$A$1</f>
        <v>Govt. Hr. Sec. School,</v>
      </c>
      <c r="B394" s="1091"/>
      <c r="C394" s="1091"/>
      <c r="D394" s="1091"/>
      <c r="E394" s="1091"/>
      <c r="F394" s="1091"/>
      <c r="G394" s="1091"/>
      <c r="H394" s="1091"/>
      <c r="I394" s="1091"/>
      <c r="J394" s="1091"/>
      <c r="K394" s="1091"/>
      <c r="L394" s="1091"/>
      <c r="M394" s="1091"/>
      <c r="N394" s="1091"/>
      <c r="O394" s="1091"/>
      <c r="P394" s="1091"/>
      <c r="Q394" s="1091"/>
      <c r="R394" s="1091"/>
      <c r="S394" s="1091"/>
      <c r="T394" s="1091"/>
      <c r="U394" s="1091"/>
      <c r="V394" s="1091"/>
      <c r="W394" s="1091"/>
      <c r="X394" s="1091"/>
      <c r="Y394" s="1123"/>
    </row>
    <row r="395" spans="1:25" ht="18" customHeight="1">
      <c r="A395" s="1124"/>
      <c r="B395" s="1048" t="s">
        <v>100</v>
      </c>
      <c r="C395" s="1048"/>
      <c r="D395" s="1112" t="s">
        <v>485</v>
      </c>
      <c r="E395" s="1048" t="str">
        <f>'statement of marks'!$F$3</f>
        <v>2024-25</v>
      </c>
      <c r="F395" s="1048"/>
      <c r="G395" s="1126" t="str">
        <f>IF(U414="","MAIN EXAMINATION",IF(E430="Suppl.","SUPPLEMENTARY EXAMINATION",IF(E430="Re-exam.","RE-EXAMINATION",)))</f>
        <v>MAIN EXAMINATION</v>
      </c>
      <c r="H395" s="1127"/>
      <c r="I395" s="1127"/>
      <c r="J395" s="1127"/>
      <c r="K395" s="1127"/>
      <c r="L395" s="1127"/>
      <c r="M395" s="1127"/>
      <c r="N395" s="1127"/>
      <c r="O395" s="1127"/>
      <c r="P395" s="1127"/>
      <c r="Q395" s="1127"/>
      <c r="R395" s="1127"/>
      <c r="S395" s="1128"/>
      <c r="T395" s="1129" t="s">
        <v>305</v>
      </c>
      <c r="U395" s="1130"/>
      <c r="V395" s="1131"/>
      <c r="W395" s="1048" t="str">
        <f>'statement of marks'!$A$3</f>
        <v>11 'A'</v>
      </c>
      <c r="X395" s="1048"/>
      <c r="Y395" s="1135"/>
    </row>
    <row r="396" spans="1:25" ht="18" customHeight="1">
      <c r="A396" s="1124"/>
      <c r="B396" s="895" t="s">
        <v>36</v>
      </c>
      <c r="C396" s="895"/>
      <c r="D396" s="1112"/>
      <c r="E396" s="1132" t="str">
        <f>IF('statement of marks'!G23="","",'statement of marks'!G23)</f>
        <v>A 015</v>
      </c>
      <c r="F396" s="1133"/>
      <c r="G396" s="1133"/>
      <c r="H396" s="1133"/>
      <c r="I396" s="1133"/>
      <c r="J396" s="1133"/>
      <c r="K396" s="1133"/>
      <c r="L396" s="1133"/>
      <c r="M396" s="1133"/>
      <c r="N396" s="1133"/>
      <c r="O396" s="1133"/>
      <c r="P396" s="1133"/>
      <c r="Q396" s="1133"/>
      <c r="R396" s="1133"/>
      <c r="S396" s="1134"/>
      <c r="T396" s="1129" t="s">
        <v>304</v>
      </c>
      <c r="U396" s="1130"/>
      <c r="V396" s="1131"/>
      <c r="W396" s="1048">
        <f>IF('statement of marks'!E23="","",'statement of marks'!E23)</f>
        <v>11115</v>
      </c>
      <c r="X396" s="1048"/>
      <c r="Y396" s="1135"/>
    </row>
    <row r="397" spans="1:25" ht="18" customHeight="1">
      <c r="A397" s="1124"/>
      <c r="B397" s="895" t="s">
        <v>37</v>
      </c>
      <c r="C397" s="895"/>
      <c r="D397" s="1112"/>
      <c r="E397" s="1132" t="str">
        <f>IF('statement of marks'!H23="","",'statement of marks'!H23)</f>
        <v>B 015</v>
      </c>
      <c r="F397" s="1133"/>
      <c r="G397" s="1133"/>
      <c r="H397" s="1133"/>
      <c r="I397" s="1133"/>
      <c r="J397" s="1133"/>
      <c r="K397" s="1133"/>
      <c r="L397" s="1133"/>
      <c r="M397" s="1133"/>
      <c r="N397" s="1133"/>
      <c r="O397" s="1133"/>
      <c r="P397" s="1133"/>
      <c r="Q397" s="1133"/>
      <c r="R397" s="1133"/>
      <c r="S397" s="1134"/>
      <c r="T397" s="1129" t="s">
        <v>35</v>
      </c>
      <c r="U397" s="1130"/>
      <c r="V397" s="1131"/>
      <c r="W397" s="1048" t="str">
        <f>IF('statement of marks'!D23="","",'statement of marks'!D23)</f>
        <v/>
      </c>
      <c r="X397" s="1048"/>
      <c r="Y397" s="1135"/>
    </row>
    <row r="398" spans="1:25" ht="18" customHeight="1">
      <c r="A398" s="1124"/>
      <c r="B398" s="895" t="s">
        <v>38</v>
      </c>
      <c r="C398" s="895"/>
      <c r="D398" s="1112"/>
      <c r="E398" s="1132" t="str">
        <f>IF('statement of marks'!I23="","",'statement of marks'!I23)</f>
        <v>C 015</v>
      </c>
      <c r="F398" s="1133"/>
      <c r="G398" s="1133"/>
      <c r="H398" s="1133"/>
      <c r="I398" s="1133"/>
      <c r="J398" s="1133"/>
      <c r="K398" s="1133"/>
      <c r="L398" s="1133"/>
      <c r="M398" s="1133"/>
      <c r="N398" s="1133"/>
      <c r="O398" s="1133"/>
      <c r="P398" s="1133"/>
      <c r="Q398" s="1133"/>
      <c r="R398" s="1133"/>
      <c r="S398" s="1134"/>
      <c r="T398" s="1129" t="s">
        <v>280</v>
      </c>
      <c r="U398" s="1130"/>
      <c r="V398" s="1131"/>
      <c r="W398" s="1136" t="str">
        <f>IF('statement of marks'!F23="","",'statement of marks'!F23)</f>
        <v/>
      </c>
      <c r="X398" s="1136"/>
      <c r="Y398" s="1137"/>
    </row>
    <row r="399" spans="1:25" ht="18" customHeight="1">
      <c r="A399" s="1124"/>
      <c r="B399" s="1138" t="s">
        <v>218</v>
      </c>
      <c r="C399" s="1109" t="s">
        <v>293</v>
      </c>
      <c r="D399" s="1109" t="s">
        <v>457</v>
      </c>
      <c r="E399" s="1103" t="s">
        <v>109</v>
      </c>
      <c r="F399" s="1103" t="s">
        <v>110</v>
      </c>
      <c r="G399" s="1103" t="s">
        <v>111</v>
      </c>
      <c r="H399" s="1103" t="s">
        <v>797</v>
      </c>
      <c r="I399" s="1139" t="str">
        <f>IF('statement of marks'!N$4="","",'statement of marks'!N$4)</f>
        <v>VRIKSHAROPAN</v>
      </c>
      <c r="J399" s="1140" t="s">
        <v>276</v>
      </c>
      <c r="K399" s="1140" t="s">
        <v>277</v>
      </c>
      <c r="L399" s="1103" t="s">
        <v>284</v>
      </c>
      <c r="M399" s="1103" t="s">
        <v>294</v>
      </c>
      <c r="N399" s="1102" t="s">
        <v>458</v>
      </c>
      <c r="O399" s="1141" t="s">
        <v>287</v>
      </c>
      <c r="P399" s="1141" t="s">
        <v>288</v>
      </c>
      <c r="Q399" s="1101" t="s">
        <v>289</v>
      </c>
      <c r="R399" s="1101" t="s">
        <v>285</v>
      </c>
      <c r="S399" s="1101" t="s">
        <v>286</v>
      </c>
      <c r="T399" s="1102" t="s">
        <v>306</v>
      </c>
      <c r="U399" s="1103" t="s">
        <v>311</v>
      </c>
      <c r="V399" s="1104" t="s">
        <v>310</v>
      </c>
      <c r="W399" s="1104" t="s">
        <v>799</v>
      </c>
      <c r="X399" s="1103" t="s">
        <v>283</v>
      </c>
      <c r="Y399" s="1105" t="s">
        <v>290</v>
      </c>
    </row>
    <row r="400" spans="1:25" ht="18" customHeight="1">
      <c r="A400" s="1124"/>
      <c r="B400" s="1138"/>
      <c r="C400" s="1109"/>
      <c r="D400" s="1109"/>
      <c r="E400" s="1103"/>
      <c r="F400" s="1103"/>
      <c r="G400" s="1103"/>
      <c r="H400" s="1103"/>
      <c r="I400" s="1139"/>
      <c r="J400" s="1140"/>
      <c r="K400" s="1140"/>
      <c r="L400" s="1103"/>
      <c r="M400" s="1103"/>
      <c r="N400" s="1102"/>
      <c r="O400" s="1141"/>
      <c r="P400" s="1141"/>
      <c r="Q400" s="1101"/>
      <c r="R400" s="1101"/>
      <c r="S400" s="1101"/>
      <c r="T400" s="1102"/>
      <c r="U400" s="1103"/>
      <c r="V400" s="1104"/>
      <c r="W400" s="1104"/>
      <c r="X400" s="1103"/>
      <c r="Y400" s="1105"/>
    </row>
    <row r="401" spans="1:25" ht="18" customHeight="1">
      <c r="A401" s="1124"/>
      <c r="B401" s="1144" t="s">
        <v>113</v>
      </c>
      <c r="C401" s="1144"/>
      <c r="D401" s="535"/>
      <c r="E401" s="534">
        <f>IF('statement of marks'!J$6="","",'statement of marks'!J$6)</f>
        <v>10</v>
      </c>
      <c r="F401" s="534">
        <f>IF('statement of marks'!K$6="","",'statement of marks'!K$6)</f>
        <v>10</v>
      </c>
      <c r="G401" s="534">
        <f>IF('statement of marks'!L$6="","",'statement of marks'!L$6)</f>
        <v>8</v>
      </c>
      <c r="H401" s="534">
        <f>IF('statement of marks'!M$6="","",'statement of marks'!M$6)</f>
        <v>28</v>
      </c>
      <c r="I401" s="536">
        <f>IF('statement of marks'!N$6="","",'statement of marks'!N$6)</f>
        <v>2</v>
      </c>
      <c r="J401" s="298" t="s">
        <v>89</v>
      </c>
      <c r="K401" s="1106"/>
      <c r="L401" s="534">
        <f>IF('statement of marks'!O$6="","",'statement of marks'!O$6)</f>
        <v>70</v>
      </c>
      <c r="M401" s="298" t="s">
        <v>87</v>
      </c>
      <c r="N401" s="534">
        <f>IF('statement of marks'!P$6="","",'statement of marks'!P$6)</f>
        <v>100</v>
      </c>
      <c r="O401" s="298" t="s">
        <v>298</v>
      </c>
      <c r="P401" s="945"/>
      <c r="Q401" s="534">
        <f>IF('statement of marks'!Q$6="","",'statement of marks'!Q$6)</f>
        <v>100</v>
      </c>
      <c r="R401" s="298" t="s">
        <v>299</v>
      </c>
      <c r="S401" s="298" t="s">
        <v>454</v>
      </c>
      <c r="T401" s="538">
        <f>IF('statement of marks'!R$6="","",'statement of marks'!R$6)</f>
        <v>200</v>
      </c>
      <c r="U401" s="539"/>
      <c r="V401" s="539"/>
      <c r="W401" s="539"/>
      <c r="X401" s="539"/>
      <c r="Y401" s="540" t="str">
        <f>IF(OR(X408=0,X408&lt;V408),"",T401)</f>
        <v/>
      </c>
    </row>
    <row r="402" spans="1:25" ht="18" customHeight="1">
      <c r="A402" s="1124"/>
      <c r="B402" s="895" t="str">
        <f>'statement of marks'!$J$3</f>
        <v>HINDI COMPULSORY</v>
      </c>
      <c r="C402" s="895"/>
      <c r="D402" s="535"/>
      <c r="E402" s="541">
        <f>IF('statement of marks'!J23="","",'statement of marks'!J23)</f>
        <v>10</v>
      </c>
      <c r="F402" s="541">
        <f>IF('statement of marks'!K23="","",'statement of marks'!K23)</f>
        <v>10</v>
      </c>
      <c r="G402" s="541">
        <f>IF('statement of marks'!L23="","",'statement of marks'!L23)</f>
        <v>8</v>
      </c>
      <c r="H402" s="541">
        <f>IF('statement of marks'!M23="","",'statement of marks'!M23)</f>
        <v>28</v>
      </c>
      <c r="I402" s="541">
        <f>IF('statement of marks'!N23="","",'statement of marks'!N23)</f>
        <v>2</v>
      </c>
      <c r="J402" s="537">
        <f>IF('statement of marks'!O23="","",'statement of marks'!O23)</f>
        <v>70</v>
      </c>
      <c r="K402" s="1106"/>
      <c r="L402" s="536">
        <f>IF('statement of marks'!O23="","",'statement of marks'!O23)</f>
        <v>70</v>
      </c>
      <c r="M402" s="536">
        <f>IF('statement of marks'!P23="","",'statement of marks'!P23)</f>
        <v>100</v>
      </c>
      <c r="N402" s="538">
        <f>IF('statement of marks'!P23="","",'statement of marks'!P23)</f>
        <v>100</v>
      </c>
      <c r="O402" s="537">
        <f>IF('statement of marks'!Q23="","",'statement of marks'!Q23)</f>
        <v>100</v>
      </c>
      <c r="P402" s="945"/>
      <c r="Q402" s="536">
        <f>IF('statement of marks'!Q23="","",'statement of marks'!Q23)</f>
        <v>100</v>
      </c>
      <c r="R402" s="536">
        <f>IF('statement of marks'!R23="","",'statement of marks'!R23)</f>
        <v>200</v>
      </c>
      <c r="S402" s="1107" t="str">
        <f>IF(AND(K403="",P403=""),"",SUM(K403,P403))</f>
        <v/>
      </c>
      <c r="T402" s="538">
        <f>IF('statement of marks'!R23="","",'statement of marks'!R23)</f>
        <v>200</v>
      </c>
      <c r="U402" s="541" t="str">
        <f>CONCATENATE('statement of marks'!GV23,'statement of marks'!GW23,'statement of marks'!GX23)</f>
        <v>D</v>
      </c>
      <c r="V402" s="542" t="str">
        <f>IF(OR(U402="S",U402="RE"),'result subject-wise'!T$6,"")</f>
        <v/>
      </c>
      <c r="W402" s="542" t="str">
        <f>IF('result subject-wise'!U23="","",'result subject-wise'!U23)</f>
        <v/>
      </c>
      <c r="X402" s="542" t="str">
        <f>IF('result subject-wise'!V23="","",'result subject-wise'!V23)</f>
        <v/>
      </c>
      <c r="Y402" s="540" t="str">
        <f>IF(OR(X408=0,X408&lt;V408),"",IF(U402="RE",SUM(T402,W402),IF(U402="S",W402,T402)))</f>
        <v/>
      </c>
    </row>
    <row r="403" spans="1:25" ht="18" customHeight="1">
      <c r="A403" s="1124"/>
      <c r="B403" s="895" t="str">
        <f>'statement of marks'!$X$3</f>
        <v>ENGLISH COMPULSORY</v>
      </c>
      <c r="C403" s="895"/>
      <c r="D403" s="535" t="s">
        <v>455</v>
      </c>
      <c r="E403" s="541">
        <f>IF('statement of marks'!X23="","",'statement of marks'!X23)</f>
        <v>10</v>
      </c>
      <c r="F403" s="541">
        <f>IF('statement of marks'!Y23="","",'statement of marks'!Y23)</f>
        <v>10</v>
      </c>
      <c r="G403" s="541">
        <f>IF('statement of marks'!Z23="","",'statement of marks'!Z23)</f>
        <v>8</v>
      </c>
      <c r="H403" s="541">
        <f>IF('statement of marks'!AA23="","",'statement of marks'!AA23)</f>
        <v>28</v>
      </c>
      <c r="I403" s="541">
        <f>IF('statement of marks'!AB23="","",'statement of marks'!AB23)</f>
        <v>2</v>
      </c>
      <c r="J403" s="537">
        <f>IF('statement of marks'!AC23="","",'statement of marks'!AC23)</f>
        <v>70</v>
      </c>
      <c r="K403" s="1106"/>
      <c r="L403" s="536">
        <f>IF('statement of marks'!AC23="","",'statement of marks'!AC23)</f>
        <v>70</v>
      </c>
      <c r="M403" s="536">
        <f>IF('statement of marks'!AD23="","",'statement of marks'!AD23)</f>
        <v>100</v>
      </c>
      <c r="N403" s="538">
        <f>IF('statement of marks'!AD23="","",'statement of marks'!AD23)</f>
        <v>100</v>
      </c>
      <c r="O403" s="537">
        <f>IF('statement of marks'!AE23="","",'statement of marks'!AE23)</f>
        <v>100</v>
      </c>
      <c r="P403" s="945"/>
      <c r="Q403" s="536">
        <f>IF('statement of marks'!AE23="","",'statement of marks'!AE23)</f>
        <v>100</v>
      </c>
      <c r="R403" s="536">
        <f>IF('statement of marks'!AF23="","",'statement of marks'!AF23)</f>
        <v>200</v>
      </c>
      <c r="S403" s="1107"/>
      <c r="T403" s="538">
        <f>IF('statement of marks'!AF23="","",'statement of marks'!AF23)</f>
        <v>200</v>
      </c>
      <c r="U403" s="541" t="str">
        <f>CONCATENATE('statement of marks'!GY23,'statement of marks'!GZ23,'statement of marks'!HA23)</f>
        <v>D</v>
      </c>
      <c r="V403" s="542" t="str">
        <f>IF(OR(U403="S",U403="RE"),'result subject-wise'!W$6,"")</f>
        <v/>
      </c>
      <c r="W403" s="542" t="str">
        <f>IF('result subject-wise'!X23="","",'result subject-wise'!X23)</f>
        <v/>
      </c>
      <c r="X403" s="542" t="str">
        <f>IF('result subject-wise'!Y23="","",'result subject-wise'!Y23)</f>
        <v/>
      </c>
      <c r="Y403" s="540" t="str">
        <f>IF(OR(X408=0,X408&lt;V408),"",IF(U403="RE",SUM(T403,W403),IF(U403="S",W403,T403)))</f>
        <v/>
      </c>
    </row>
    <row r="404" spans="1:25" ht="18" customHeight="1">
      <c r="A404" s="1124"/>
      <c r="B404" s="1143" t="str">
        <f>'statement of marks'!AM23</f>
        <v>PHYSICS</v>
      </c>
      <c r="C404" s="1143"/>
      <c r="D404" s="535">
        <f>IF('statement of marks'!BH23="","",'statement of marks'!BH23)</f>
        <v>20</v>
      </c>
      <c r="E404" s="541">
        <f>IF('statement of marks'!AN23="","",'statement of marks'!AN23)</f>
        <v>10</v>
      </c>
      <c r="F404" s="541">
        <f>IF('statement of marks'!AO23="","",'statement of marks'!AO23)</f>
        <v>10</v>
      </c>
      <c r="G404" s="541">
        <f>IF('statement of marks'!AP23="","",'statement of marks'!AP23)</f>
        <v>9</v>
      </c>
      <c r="H404" s="541">
        <f>IF('statement of marks'!AQ23="","",'statement of marks'!AQ23)</f>
        <v>29</v>
      </c>
      <c r="I404" s="541">
        <f>IF('statement of marks'!AR23="","",'statement of marks'!AR23)</f>
        <v>1</v>
      </c>
      <c r="J404" s="537">
        <f>IF('statement of marks'!AS23="","",'statement of marks'!AS23)</f>
        <v>30</v>
      </c>
      <c r="K404" s="537">
        <f>IF('statement of marks'!AT23="","",'statement of marks'!AT23)</f>
        <v>20</v>
      </c>
      <c r="L404" s="536">
        <f>IF('statement of marks'!AU23="","",'statement of marks'!AU23)</f>
        <v>50</v>
      </c>
      <c r="M404" s="536">
        <f>IF('statement of marks'!AV23="","",'statement of marks'!AV23)</f>
        <v>60</v>
      </c>
      <c r="N404" s="538">
        <f>IF('statement of marks'!AW23="","",'statement of marks'!AW23)</f>
        <v>80</v>
      </c>
      <c r="O404" s="537">
        <f>IF('statement of marks'!AX23="","",'statement of marks'!AX23)</f>
        <v>70</v>
      </c>
      <c r="P404" s="537">
        <f>IF('statement of marks'!AY23="","",'statement of marks'!AY23)</f>
        <v>30</v>
      </c>
      <c r="Q404" s="536">
        <f>IF('statement of marks'!AZ23="","",'statement of marks'!AZ23)</f>
        <v>100</v>
      </c>
      <c r="R404" s="536">
        <f>IF('statement of marks'!BA23="","",'statement of marks'!BA23)</f>
        <v>130</v>
      </c>
      <c r="S404" s="538">
        <f>IF('statement of marks'!BB23="","",'statement of marks'!BB23)</f>
        <v>50</v>
      </c>
      <c r="T404" s="538">
        <f>IF('statement of marks'!BC23="","",'statement of marks'!BC23)</f>
        <v>180</v>
      </c>
      <c r="U404" s="541" t="str">
        <f>CONCATENATE('statement of marks'!HB23,'statement of marks'!HK23,'statement of marks'!HL23)</f>
        <v>D</v>
      </c>
      <c r="V404" s="542" t="str">
        <f>IF('result subject-wise'!Z23="","",'result subject-wise'!Z23)</f>
        <v/>
      </c>
      <c r="W404" s="542" t="str">
        <f>IF('result subject-wise'!AB23="","",'result subject-wise'!AB23)</f>
        <v/>
      </c>
      <c r="X404" s="542" t="str">
        <f>IF('result subject-wise'!AC23="","",'result subject-wise'!AC23)</f>
        <v/>
      </c>
      <c r="Y404" s="540" t="str">
        <f>IF(OR(X408=0,X408&lt;V408),"",IF(OR(U404="RE",U404="REP"),SUM(T404,W404),IF(U404="S",W404,T404)))</f>
        <v/>
      </c>
    </row>
    <row r="405" spans="1:25" ht="18" customHeight="1">
      <c r="A405" s="1124"/>
      <c r="B405" s="1143" t="str">
        <f>'statement of marks'!BQ23</f>
        <v>CHEMISTRY</v>
      </c>
      <c r="C405" s="1143"/>
      <c r="D405" s="535">
        <f>IF('statement of marks'!CL23="","",'statement of marks'!CL23)</f>
        <v>20</v>
      </c>
      <c r="E405" s="541">
        <f>IF('statement of marks'!BR23="","",'statement of marks'!BR23)</f>
        <v>10</v>
      </c>
      <c r="F405" s="541">
        <f>IF('statement of marks'!BS23="","",'statement of marks'!BS23)</f>
        <v>10</v>
      </c>
      <c r="G405" s="541">
        <f>IF('statement of marks'!BT23="","",'statement of marks'!BT23)</f>
        <v>9</v>
      </c>
      <c r="H405" s="541">
        <f>IF('statement of marks'!BU23="","",'statement of marks'!BU23)</f>
        <v>29</v>
      </c>
      <c r="I405" s="541">
        <f>IF('statement of marks'!BV23="","",'statement of marks'!BV23)</f>
        <v>1</v>
      </c>
      <c r="J405" s="537">
        <f>IF('statement of marks'!BW23="","",'statement of marks'!BW23)</f>
        <v>50</v>
      </c>
      <c r="K405" s="537">
        <f>IF('statement of marks'!BX23="","",'statement of marks'!BX23)</f>
        <v>20</v>
      </c>
      <c r="L405" s="536">
        <f>IF('statement of marks'!BY23="","",'statement of marks'!BY23)</f>
        <v>70</v>
      </c>
      <c r="M405" s="536">
        <f>IF('statement of marks'!BZ23="","",'statement of marks'!BZ23)</f>
        <v>80</v>
      </c>
      <c r="N405" s="538">
        <f>IF('statement of marks'!CA23="","",'statement of marks'!CA23)</f>
        <v>100</v>
      </c>
      <c r="O405" s="537">
        <f>IF('statement of marks'!CB23="","",'statement of marks'!CB23)</f>
        <v>70</v>
      </c>
      <c r="P405" s="537">
        <f>IF('statement of marks'!CC23="","",'statement of marks'!CC23)</f>
        <v>30</v>
      </c>
      <c r="Q405" s="536">
        <f>IF('statement of marks'!CD23="","",'statement of marks'!CD23)</f>
        <v>100</v>
      </c>
      <c r="R405" s="536">
        <f>IF('statement of marks'!CE23="","",'statement of marks'!CE23)</f>
        <v>150</v>
      </c>
      <c r="S405" s="538">
        <f>IF('statement of marks'!CF23="","",'statement of marks'!CF23)</f>
        <v>50</v>
      </c>
      <c r="T405" s="538">
        <f>IF('statement of marks'!CG23="","",'statement of marks'!CG23)</f>
        <v>200</v>
      </c>
      <c r="U405" s="541" t="str">
        <f>CONCATENATE('statement of marks'!HM23,'statement of marks'!HV23,'statement of marks'!HW23)</f>
        <v>D</v>
      </c>
      <c r="V405" s="542" t="str">
        <f>IF('result subject-wise'!AD23="","",'result subject-wise'!AD23)</f>
        <v/>
      </c>
      <c r="W405" s="542" t="str">
        <f>IF('result subject-wise'!AF23="","",'result subject-wise'!AF23)</f>
        <v/>
      </c>
      <c r="X405" s="542" t="str">
        <f>IF('result subject-wise'!AG23="","",'result subject-wise'!AG23)</f>
        <v/>
      </c>
      <c r="Y405" s="540" t="str">
        <f>IF(OR(X408=0,X408&lt;V408),"",IF(OR(U405="RE",U405="REP"),SUM(T405,W405),IF(U405="S",W405,T405)))</f>
        <v/>
      </c>
    </row>
    <row r="406" spans="1:25" ht="18" customHeight="1">
      <c r="A406" s="1124"/>
      <c r="B406" s="1143" t="str">
        <f>'statement of marks'!CU23</f>
        <v>MATHEMATICS</v>
      </c>
      <c r="C406" s="1143"/>
      <c r="D406" s="535" t="str">
        <f>IF('statement of marks'!DP23="","",'statement of marks'!DP23)</f>
        <v/>
      </c>
      <c r="E406" s="541">
        <f>IF('statement of marks'!CV23="","",'statement of marks'!CV23)</f>
        <v>10</v>
      </c>
      <c r="F406" s="541">
        <f>IF('statement of marks'!CW23="","",'statement of marks'!CW23)</f>
        <v>10</v>
      </c>
      <c r="G406" s="541">
        <f>IF('statement of marks'!CX23="","",'statement of marks'!CX23)</f>
        <v>9</v>
      </c>
      <c r="H406" s="541">
        <f>IF('statement of marks'!CY23="","",'statement of marks'!CY23)</f>
        <v>29</v>
      </c>
      <c r="I406" s="541">
        <f>IF('statement of marks'!CZ23="","",'statement of marks'!CZ23)</f>
        <v>1</v>
      </c>
      <c r="J406" s="537">
        <f>IF('statement of marks'!DA23="","",'statement of marks'!DA23)</f>
        <v>70</v>
      </c>
      <c r="K406" s="537" t="str">
        <f>IF('statement of marks'!DB23="","",'statement of marks'!DB23)</f>
        <v/>
      </c>
      <c r="L406" s="536">
        <f>IF('statement of marks'!DC23="","",'statement of marks'!DC23)</f>
        <v>70</v>
      </c>
      <c r="M406" s="536">
        <f>IF('statement of marks'!DD23="","",'statement of marks'!DD23)</f>
        <v>100</v>
      </c>
      <c r="N406" s="538">
        <f>IF('statement of marks'!DE23="","",'statement of marks'!DE23)</f>
        <v>100</v>
      </c>
      <c r="O406" s="537">
        <f>IF('statement of marks'!DF23="","",'statement of marks'!DF23)</f>
        <v>18</v>
      </c>
      <c r="P406" s="537" t="str">
        <f>IF('statement of marks'!DG23="","",'statement of marks'!DG23)</f>
        <v/>
      </c>
      <c r="Q406" s="536">
        <f>IF('statement of marks'!DH23="","",'statement of marks'!DH23)</f>
        <v>18</v>
      </c>
      <c r="R406" s="536">
        <f>IF('statement of marks'!DI23="","",'statement of marks'!DI23)</f>
        <v>118</v>
      </c>
      <c r="S406" s="538" t="str">
        <f>IF('statement of marks'!DJ23="","",'statement of marks'!DJ23)</f>
        <v/>
      </c>
      <c r="T406" s="538">
        <f>IF('statement of marks'!DK23="","",'statement of marks'!DK23)</f>
        <v>118</v>
      </c>
      <c r="U406" s="541" t="str">
        <f>CONCATENATE('statement of marks'!HX23,'statement of marks'!IG23,'statement of marks'!IH23)</f>
        <v>S</v>
      </c>
      <c r="V406" s="542">
        <f>IF('result subject-wise'!AH23="","",'result subject-wise'!AH23)</f>
        <v>100</v>
      </c>
      <c r="W406" s="542" t="str">
        <f>IF('result subject-wise'!AJ23="","",'result subject-wise'!AJ23)</f>
        <v/>
      </c>
      <c r="X406" s="542" t="str">
        <f>IF('result subject-wise'!AK23="","",'result subject-wise'!AK23)</f>
        <v/>
      </c>
      <c r="Y406" s="540" t="str">
        <f>IF(OR(X408=0,X408&lt;V408),"",IF(OR(U406="RE",U406="REP"),SUM(T406,W406),IF(U406="S",W406,T406)))</f>
        <v/>
      </c>
    </row>
    <row r="407" spans="1:25" ht="18" customHeight="1">
      <c r="A407" s="1124"/>
      <c r="B407" s="1108" t="s">
        <v>291</v>
      </c>
      <c r="C407" s="1108"/>
      <c r="D407" s="543">
        <f>IF(AND(D404="",D405="",D406=""),"",SUM(D404:D406))</f>
        <v>40</v>
      </c>
      <c r="E407" s="544">
        <f>IF(AND(E402="",E403="",E404="",E405="",E406=""),"",SUM(E402:E406))</f>
        <v>50</v>
      </c>
      <c r="F407" s="544">
        <f t="shared" ref="F407:H407" si="108">IF(AND(F402="",F403="",F404="",F405="",F406=""),"",SUM(F402:F406))</f>
        <v>50</v>
      </c>
      <c r="G407" s="544">
        <f t="shared" si="108"/>
        <v>43</v>
      </c>
      <c r="H407" s="544">
        <f t="shared" si="108"/>
        <v>143</v>
      </c>
      <c r="I407" s="544">
        <f>IF(AND(I402="",I403="",I404="",I405="",I406=""),"",SUM(I402:I406))</f>
        <v>7</v>
      </c>
      <c r="J407" s="544">
        <f t="shared" ref="J407:Q407" si="109">IF(AND(J402="",J403="",J404="",J405="",J406=""),"",SUM(J402:J406))</f>
        <v>290</v>
      </c>
      <c r="K407" s="544">
        <f t="shared" si="109"/>
        <v>40</v>
      </c>
      <c r="L407" s="544">
        <f t="shared" si="109"/>
        <v>330</v>
      </c>
      <c r="M407" s="544">
        <f t="shared" si="109"/>
        <v>440</v>
      </c>
      <c r="N407" s="544">
        <f t="shared" si="109"/>
        <v>480</v>
      </c>
      <c r="O407" s="544">
        <f t="shared" si="109"/>
        <v>358</v>
      </c>
      <c r="P407" s="544">
        <f t="shared" si="109"/>
        <v>60</v>
      </c>
      <c r="Q407" s="544">
        <f t="shared" si="109"/>
        <v>418</v>
      </c>
      <c r="R407" s="544">
        <f>IF(AND(R402="",R403="",R404="",R405="",R406=""),"",SUM(R402:R406))</f>
        <v>798</v>
      </c>
      <c r="S407" s="544">
        <f>IF(AND(S402="",S403="",S404="",S405="",S406=""),"",SUM(S402:S406))</f>
        <v>100</v>
      </c>
      <c r="T407" s="544">
        <f t="shared" ref="T407" si="110">IF(AND(T402="",T403="",T404="",T405="",T406=""),"",SUM(T402:T406))</f>
        <v>898</v>
      </c>
      <c r="U407" s="544"/>
      <c r="V407" s="544">
        <f t="shared" ref="V407:W407" si="111">IF(AND(V402="",V403="",V404="",V405="",V406=""),"",SUM(V402:V406))</f>
        <v>100</v>
      </c>
      <c r="W407" s="544" t="str">
        <f t="shared" si="111"/>
        <v/>
      </c>
      <c r="X407" s="545"/>
      <c r="Y407" s="546" t="str">
        <f t="shared" ref="Y407" si="112">IF(AND(Y402="",Y403="",Y404="",Y405="",Y406=""),"",SUM(Y402:Y406))</f>
        <v/>
      </c>
    </row>
    <row r="408" spans="1:25" ht="18" customHeight="1">
      <c r="A408" s="1124"/>
      <c r="B408" s="1142" t="s">
        <v>292</v>
      </c>
      <c r="C408" s="1142"/>
      <c r="D408" s="547" t="s">
        <v>456</v>
      </c>
      <c r="E408" s="548">
        <f>IF(E407="","",(5*E401)-(COUNTIF(E402:E406,"NA")*E401+COUNTIF(E402:E406,"ML")*E401))</f>
        <v>50</v>
      </c>
      <c r="F408" s="548">
        <f>IF(F407="","",(5*F401)-(COUNTIF(F402:F406,"NA")*F401+COUNTIF(F402:F406,"ML")*F401))</f>
        <v>50</v>
      </c>
      <c r="G408" s="548">
        <f>IF(G407="","",(43)-(COUNTIF(G402:G406,"NA")*G401+COUNTIF(G402:G406,"ML")*G401))</f>
        <v>43</v>
      </c>
      <c r="H408" s="548">
        <f>IF(H407="","",(143)-(COUNTIF(H402:H406,"NA")*H401+COUNTIF(H402:H406,"ML")*H401))</f>
        <v>143</v>
      </c>
      <c r="I408" s="549">
        <f>IF(I407="","",7)</f>
        <v>7</v>
      </c>
      <c r="J408" s="538">
        <f>L408-K408</f>
        <v>310</v>
      </c>
      <c r="K408" s="538">
        <f>IF(D407="","",(D407-(IF(K404="ml",D404)+IF(K405="ml",D405)+IF(K406="ml",D406))))</f>
        <v>40</v>
      </c>
      <c r="L408" s="538">
        <f>IF(OR(L407=0,L407=""),L407,(5*L401)-D419)</f>
        <v>350</v>
      </c>
      <c r="M408" s="538">
        <f>IF(M407="","",SUM(H408:J408))</f>
        <v>460</v>
      </c>
      <c r="N408" s="538">
        <f>IF(N407="","",SUM(D407,M408))</f>
        <v>500</v>
      </c>
      <c r="O408" s="538">
        <f>Q408-D413</f>
        <v>440</v>
      </c>
      <c r="P408" s="538">
        <f>IF(D413="","",D413)</f>
        <v>60</v>
      </c>
      <c r="Q408" s="538">
        <f>IF(Q407="","",5*Q401)</f>
        <v>500</v>
      </c>
      <c r="R408" s="538">
        <f>IF(O408="","",SUM(M408,O408))</f>
        <v>900</v>
      </c>
      <c r="S408" s="538">
        <f>IF(D418="","",D418)</f>
        <v>100</v>
      </c>
      <c r="T408" s="538">
        <f>IF(T407="","",SUM(R408,S408))</f>
        <v>1000</v>
      </c>
      <c r="U408" s="550"/>
      <c r="V408" s="551">
        <f>COUNTIF(U402:U412,"S")</f>
        <v>1</v>
      </c>
      <c r="W408" s="551">
        <f>COUNTIF(U402:U412,"RE")+COUNTIF(U402:U412,"REP")</f>
        <v>0</v>
      </c>
      <c r="X408" s="551">
        <f>COUNTIF(X402:X407,"P")+COUNTIF(X411:X412,"P")</f>
        <v>0</v>
      </c>
      <c r="Y408" s="552" t="str">
        <f>IF(OR(X408=0,X408&lt;(V408+W408)),"",(T408-(V408*Y401)+V407))</f>
        <v/>
      </c>
    </row>
    <row r="409" spans="1:25" ht="18" customHeight="1">
      <c r="A409" s="1124"/>
      <c r="B409" s="895" t="s">
        <v>151</v>
      </c>
      <c r="C409" s="895"/>
      <c r="D409" s="553">
        <f>IF('statement of marks'!BG23="","",'statement of marks'!BG23)</f>
        <v>30</v>
      </c>
      <c r="E409" s="568">
        <f t="shared" ref="E409:H409" si="113">IF(E408="","",E407/E408*100)</f>
        <v>100</v>
      </c>
      <c r="F409" s="568">
        <f t="shared" si="113"/>
        <v>100</v>
      </c>
      <c r="G409" s="568">
        <f t="shared" si="113"/>
        <v>100</v>
      </c>
      <c r="H409" s="568">
        <f t="shared" si="113"/>
        <v>100</v>
      </c>
      <c r="I409" s="568">
        <f>IF(I408="","",I407/I408*100)</f>
        <v>100</v>
      </c>
      <c r="J409" s="568">
        <f t="shared" ref="J409:R409" si="114">IF(J408="","",J407/J408*100)</f>
        <v>93.548387096774192</v>
      </c>
      <c r="K409" s="568">
        <f t="shared" si="114"/>
        <v>100</v>
      </c>
      <c r="L409" s="568">
        <f t="shared" si="114"/>
        <v>94.285714285714278</v>
      </c>
      <c r="M409" s="568">
        <f t="shared" si="114"/>
        <v>95.652173913043484</v>
      </c>
      <c r="N409" s="569">
        <f t="shared" si="114"/>
        <v>96</v>
      </c>
      <c r="O409" s="568">
        <f t="shared" si="114"/>
        <v>81.36363636363636</v>
      </c>
      <c r="P409" s="568">
        <f t="shared" si="114"/>
        <v>100</v>
      </c>
      <c r="Q409" s="568">
        <f t="shared" si="114"/>
        <v>83.6</v>
      </c>
      <c r="R409" s="568">
        <f t="shared" si="114"/>
        <v>88.666666666666671</v>
      </c>
      <c r="S409" s="569">
        <f>IF(S408="","",S407/S408*100)</f>
        <v>100</v>
      </c>
      <c r="T409" s="569">
        <f t="shared" ref="T409" si="115">IF(T408="","",T407/T408*100)</f>
        <v>89.8</v>
      </c>
      <c r="U409" s="539"/>
      <c r="V409" s="539"/>
      <c r="W409" s="539"/>
      <c r="X409" s="539"/>
      <c r="Y409" s="554" t="str">
        <f>IF(Y408="","",Y407/Y408*100)</f>
        <v/>
      </c>
    </row>
    <row r="410" spans="1:25" ht="18" customHeight="1">
      <c r="A410" s="1124"/>
      <c r="B410" s="895" t="str">
        <f>'statement of marks'!DZ23</f>
        <v>BIOLOGY</v>
      </c>
      <c r="C410" s="895"/>
      <c r="D410" s="548"/>
      <c r="E410" s="541">
        <f>IF('statement of marks'!EA23="","",'statement of marks'!EA23)</f>
        <v>10</v>
      </c>
      <c r="F410" s="541">
        <f>IF('statement of marks'!EB23="","",'statement of marks'!EB23)</f>
        <v>10</v>
      </c>
      <c r="G410" s="541">
        <f>IF('statement of marks'!EC23="","",'statement of marks'!EC23)</f>
        <v>10</v>
      </c>
      <c r="H410" s="541">
        <f>IF('statement of marks'!ED23="","",'statement of marks'!ED23)</f>
        <v>30</v>
      </c>
      <c r="I410" s="541" t="str">
        <f>IF('statement of marks'!EE23="","",'statement of marks'!EE23)</f>
        <v/>
      </c>
      <c r="J410" s="537">
        <f>IF('statement of marks'!EF23="","",'statement of marks'!EF23)</f>
        <v>50</v>
      </c>
      <c r="K410" s="537">
        <f>IF('statement of marks'!EG23="","",'statement of marks'!EG23)</f>
        <v>20</v>
      </c>
      <c r="L410" s="536">
        <f>IF('statement of marks'!EH23="","",'statement of marks'!EH23)</f>
        <v>70</v>
      </c>
      <c r="M410" s="536">
        <f>IF('statement of marks'!EI23="","",'statement of marks'!EI23)</f>
        <v>80</v>
      </c>
      <c r="N410" s="538">
        <f>IF('statement of marks'!EJ23="","",'statement of marks'!EJ23)</f>
        <v>100</v>
      </c>
      <c r="O410" s="537">
        <f>IF('statement of marks'!EK23="","",'statement of marks'!EK23)</f>
        <v>70</v>
      </c>
      <c r="P410" s="537">
        <f>IF('statement of marks'!EL23="","",'statement of marks'!EL23)</f>
        <v>30</v>
      </c>
      <c r="Q410" s="536">
        <f>IF('statement of marks'!EM23="","",'statement of marks'!EM23)</f>
        <v>100</v>
      </c>
      <c r="R410" s="536">
        <f>IF('statement of marks'!EN23="","",'statement of marks'!EN23)</f>
        <v>150</v>
      </c>
      <c r="S410" s="538">
        <f>IF('statement of marks'!EO23="","",'statement of marks'!EO23)</f>
        <v>50</v>
      </c>
      <c r="T410" s="538">
        <f>IF('statement of marks'!EP23="","",'statement of marks'!EP23)</f>
        <v>200</v>
      </c>
      <c r="U410" s="538" t="str">
        <f>IF('statement of marks'!FB23="","",'statement of marks'!FB23)</f>
        <v>I</v>
      </c>
      <c r="V410" s="542"/>
      <c r="W410" s="542"/>
      <c r="X410" s="542"/>
      <c r="Y410" s="540"/>
    </row>
    <row r="411" spans="1:25" ht="18" customHeight="1">
      <c r="A411" s="1124"/>
      <c r="B411" s="1089" t="str">
        <f>'statement of marks'!$FC$3</f>
        <v>Azadi ke Baad ka Swarnim Bharat</v>
      </c>
      <c r="C411" s="1089"/>
      <c r="D411" s="553">
        <f>IF('statement of marks'!CK23="","",'statement of marks'!CK23)</f>
        <v>30</v>
      </c>
      <c r="E411" s="541">
        <f>IF('statement of marks'!FC23="","",'statement of marks'!FC23)</f>
        <v>10</v>
      </c>
      <c r="F411" s="541">
        <f>IF('statement of marks'!FD23="","",'statement of marks'!FD23)</f>
        <v>10</v>
      </c>
      <c r="G411" s="541">
        <f>IF('statement of marks'!FE23="","",'statement of marks'!FE23)</f>
        <v>10</v>
      </c>
      <c r="H411" s="541">
        <f>IF('statement of marks'!FF23="","",'statement of marks'!FF23)</f>
        <v>30</v>
      </c>
      <c r="I411" s="555"/>
      <c r="J411" s="541">
        <f>IF('statement of marks'!FG23="","",'statement of marks'!FG23)</f>
        <v>70</v>
      </c>
      <c r="K411" s="556"/>
      <c r="L411" s="536">
        <f>IF('statement of marks'!FG23="","",'statement of marks'!FG23)</f>
        <v>70</v>
      </c>
      <c r="M411" s="536">
        <f>IF('statement of marks'!FH23="","",'statement of marks'!FH23)</f>
        <v>100</v>
      </c>
      <c r="N411" s="536">
        <f>IF('statement of marks'!FH23="","",'statement of marks'!FH23)</f>
        <v>100</v>
      </c>
      <c r="O411" s="536">
        <f>IF('statement of marks'!FI23="","",'statement of marks'!FI23)</f>
        <v>100</v>
      </c>
      <c r="P411" s="557"/>
      <c r="Q411" s="536">
        <f>IF('statement of marks'!FI23="","",'statement of marks'!FI23)</f>
        <v>100</v>
      </c>
      <c r="R411" s="536">
        <f>IF('statement of marks'!FJ23="","",'statement of marks'!FJ23)</f>
        <v>200</v>
      </c>
      <c r="S411" s="557"/>
      <c r="T411" s="538">
        <f>IF('statement of marks'!FJ23="","",'statement of marks'!FJ23)</f>
        <v>200</v>
      </c>
      <c r="U411" s="541" t="str">
        <f>IF('statement of marks'!II23="","",'statement of marks'!II23)</f>
        <v>A</v>
      </c>
      <c r="V411" s="542" t="str">
        <f>IF(OR(U411="S",U411="RE"),'result subject-wise'!AL$6,"")</f>
        <v/>
      </c>
      <c r="W411" s="558" t="str">
        <f>IF('result subject-wise'!AL23="","",'result subject-wise'!AL23)</f>
        <v/>
      </c>
      <c r="X411" s="558" t="str">
        <f>IF('result subject-wise'!AM23="","",'result subject-wise'!AM23)</f>
        <v/>
      </c>
      <c r="Y411" s="1093"/>
    </row>
    <row r="412" spans="1:25" ht="18" customHeight="1">
      <c r="A412" s="1124"/>
      <c r="B412" s="895" t="str">
        <f>'statement of marks'!$FP$3</f>
        <v>JEEVAN KAUShAL</v>
      </c>
      <c r="C412" s="895"/>
      <c r="D412" s="535" t="str">
        <f>IF('statement of marks'!DO23="","",'statement of marks'!DO23)</f>
        <v/>
      </c>
      <c r="E412" s="1109" t="s">
        <v>278</v>
      </c>
      <c r="F412" s="1109"/>
      <c r="G412" s="536">
        <f>'statement of marks'!$FP$6</f>
        <v>30</v>
      </c>
      <c r="H412" s="536"/>
      <c r="I412" s="559"/>
      <c r="J412" s="537">
        <f>IF('statement of marks'!FP23="","",'statement of marks'!FP23)</f>
        <v>30</v>
      </c>
      <c r="K412" s="1109" t="s">
        <v>279</v>
      </c>
      <c r="L412" s="1109"/>
      <c r="M412" s="536">
        <f>'statement of marks'!$FQ$6</f>
        <v>30</v>
      </c>
      <c r="N412" s="538">
        <f>IF('statement of marks'!FQ23="","",'statement of marks'!FQ23)</f>
        <v>30</v>
      </c>
      <c r="O412" s="1109" t="s">
        <v>108</v>
      </c>
      <c r="P412" s="1109"/>
      <c r="Q412" s="536">
        <f>'statement of marks'!$FR$6</f>
        <v>40</v>
      </c>
      <c r="R412" s="541">
        <f>IF('statement of marks'!FR23="","",'statement of marks'!FR23)</f>
        <v>40</v>
      </c>
      <c r="S412" s="541"/>
      <c r="T412" s="538">
        <f>IF('statement of marks'!FS23="","",'statement of marks'!FS23)</f>
        <v>100</v>
      </c>
      <c r="U412" s="541" t="str">
        <f>IF('statement of marks'!IJ23="","",'statement of marks'!IJ23)</f>
        <v>A</v>
      </c>
      <c r="V412" s="542" t="str">
        <f>IF(OR(U412="S",U412="RE"),'result subject-wise'!AN$6,"")</f>
        <v/>
      </c>
      <c r="W412" s="558" t="str">
        <f>IF('result subject-wise'!AN23="","",'result subject-wise'!AN23)</f>
        <v/>
      </c>
      <c r="X412" s="558" t="str">
        <f>IF('result subject-wise'!AO23="","",'result subject-wise'!AO23)</f>
        <v/>
      </c>
      <c r="Y412" s="1093"/>
    </row>
    <row r="413" spans="1:25" ht="18" customHeight="1">
      <c r="A413" s="1124"/>
      <c r="B413" s="1110" t="s">
        <v>195</v>
      </c>
      <c r="C413" s="1110"/>
      <c r="D413" s="560">
        <f>IF(AND(D409="",D411="",D412=""),"",SUM(D409:D412))</f>
        <v>60</v>
      </c>
      <c r="E413" s="1111" t="str">
        <f>IF('statement of marks'!IP23="","",'statement of marks'!IP23)</f>
        <v>SUPPL.</v>
      </c>
      <c r="F413" s="1111"/>
      <c r="G413" s="1111"/>
      <c r="H413" s="1111"/>
      <c r="I413" s="1111"/>
      <c r="J413" s="1111"/>
      <c r="K413" s="1111"/>
      <c r="L413" s="1111"/>
      <c r="M413" s="533" t="s">
        <v>309</v>
      </c>
      <c r="N413" s="541" t="str">
        <f>IF('statement of marks'!IS23="","",'statement of marks'!IS23)</f>
        <v/>
      </c>
      <c r="O413" s="1091" t="s">
        <v>281</v>
      </c>
      <c r="P413" s="1091"/>
      <c r="Q413" s="1091"/>
      <c r="R413" s="541" t="str">
        <f>IF('statement of marks'!IU23="","",'statement of marks'!IU23)</f>
        <v/>
      </c>
      <c r="S413" s="1112" t="s">
        <v>295</v>
      </c>
      <c r="T413" s="1112"/>
      <c r="U413" s="1112"/>
      <c r="V413" s="1112"/>
      <c r="W413" s="1112"/>
      <c r="X413" s="1112"/>
      <c r="Y413" s="1113"/>
    </row>
    <row r="414" spans="1:25" ht="18" customHeight="1">
      <c r="A414" s="1124"/>
      <c r="B414" s="1110" t="s">
        <v>300</v>
      </c>
      <c r="C414" s="1110"/>
      <c r="D414" s="534" t="s">
        <v>201</v>
      </c>
      <c r="E414" s="1085" t="s">
        <v>122</v>
      </c>
      <c r="F414" s="1085"/>
      <c r="G414" s="1091" t="s">
        <v>124</v>
      </c>
      <c r="H414" s="1091"/>
      <c r="I414" s="1091"/>
      <c r="J414" s="1091"/>
      <c r="K414" s="1091" t="s">
        <v>126</v>
      </c>
      <c r="L414" s="1091"/>
      <c r="M414" s="1091" t="s">
        <v>128</v>
      </c>
      <c r="N414" s="1091"/>
      <c r="O414" s="924" t="s">
        <v>303</v>
      </c>
      <c r="P414" s="924"/>
      <c r="Q414" s="924"/>
      <c r="R414" s="561"/>
      <c r="S414" s="1114" t="s">
        <v>195</v>
      </c>
      <c r="T414" s="1114"/>
      <c r="U414" s="1115" t="str">
        <f>IF('result subject-wise'!AR23="","",'result subject-wise'!AR23)</f>
        <v/>
      </c>
      <c r="V414" s="1115"/>
      <c r="W414" s="1086" t="s">
        <v>459</v>
      </c>
      <c r="X414" s="1086"/>
      <c r="Y414" s="562" t="str">
        <f>IF('result subject-wise'!AS23="","",'result subject-wise'!AS23)</f>
        <v/>
      </c>
    </row>
    <row r="415" spans="1:25" ht="18" customHeight="1">
      <c r="A415" s="1124"/>
      <c r="B415" s="1116" t="s">
        <v>302</v>
      </c>
      <c r="C415" s="1116"/>
      <c r="D415" s="536">
        <f>IF('statement of marks'!CN23="","",'statement of marks'!CN23)</f>
        <v>50</v>
      </c>
      <c r="E415" s="1117">
        <f>IF('statement of marks'!GK23="","",'statement of marks'!GK23)</f>
        <v>130</v>
      </c>
      <c r="F415" s="1117"/>
      <c r="G415" s="1117">
        <f>IF('statement of marks'!GM23="","",'statement of marks'!GM23)</f>
        <v>206</v>
      </c>
      <c r="H415" s="1117"/>
      <c r="I415" s="1117"/>
      <c r="J415" s="1117"/>
      <c r="K415" s="1117">
        <f>IF('statement of marks'!GO23="","",'statement of marks'!GO23)</f>
        <v>264</v>
      </c>
      <c r="L415" s="1117"/>
      <c r="M415" s="1117">
        <f>IF('statement of marks'!GQ23="","",'statement of marks'!GQ23)</f>
        <v>316</v>
      </c>
      <c r="N415" s="1117"/>
      <c r="O415" s="1117">
        <f>IF('statement of marks'!GS23="","",'statement of marks'!GS23)</f>
        <v>362</v>
      </c>
      <c r="P415" s="1117"/>
      <c r="Q415" s="1117"/>
      <c r="R415" s="563"/>
      <c r="S415" s="1086" t="s">
        <v>460</v>
      </c>
      <c r="T415" s="1086"/>
      <c r="U415" s="1086"/>
      <c r="V415" s="1086"/>
      <c r="W415" s="1115" t="str">
        <f>IF('result subject-wise'!AT23="","",'result subject-wise'!AT23)</f>
        <v/>
      </c>
      <c r="X415" s="1115"/>
      <c r="Y415" s="1118"/>
    </row>
    <row r="416" spans="1:25" ht="18" customHeight="1">
      <c r="A416" s="1124"/>
      <c r="B416" s="1084" t="s">
        <v>301</v>
      </c>
      <c r="C416" s="1084"/>
      <c r="D416" s="536">
        <f>IF('statement of marks'!BJ23="","",'statement of marks'!BJ23)</f>
        <v>50</v>
      </c>
      <c r="E416" s="1085" t="str">
        <f>IF('statement of marks'!GL23="","",'statement of marks'!GL23)</f>
        <v/>
      </c>
      <c r="F416" s="1085"/>
      <c r="G416" s="1085" t="str">
        <f>IF('statement of marks'!GN23="","",'statement of marks'!GN23)</f>
        <v/>
      </c>
      <c r="H416" s="1085"/>
      <c r="I416" s="1085"/>
      <c r="J416" s="1085"/>
      <c r="K416" s="1085" t="str">
        <f>IF('statement of marks'!GP23="","",'statement of marks'!GP23)</f>
        <v/>
      </c>
      <c r="L416" s="1085"/>
      <c r="M416" s="1085" t="str">
        <f>IF('statement of marks'!GR23="","",'statement of marks'!GR23)</f>
        <v/>
      </c>
      <c r="N416" s="1085"/>
      <c r="O416" s="1085">
        <f>IF('statement of marks'!GT23="","",'statement of marks'!GT23)</f>
        <v>0</v>
      </c>
      <c r="P416" s="1085"/>
      <c r="Q416" s="1085"/>
      <c r="R416" s="564"/>
      <c r="S416" s="1086" t="s">
        <v>296</v>
      </c>
      <c r="T416" s="1086"/>
      <c r="U416" s="1086"/>
      <c r="V416" s="1086"/>
      <c r="W416" s="1087" t="str">
        <f>IF(U414="","",'result subject-wise'!$G$118)</f>
        <v/>
      </c>
      <c r="X416" s="1087"/>
      <c r="Y416" s="1088"/>
    </row>
    <row r="417" spans="1:25" ht="18" customHeight="1">
      <c r="A417" s="1124"/>
      <c r="B417" s="1089" t="s">
        <v>307</v>
      </c>
      <c r="C417" s="1089"/>
      <c r="D417" s="535" t="str">
        <f>IF('statement of marks'!DR23="","",'statement of marks'!DR23)</f>
        <v/>
      </c>
      <c r="E417" s="1090"/>
      <c r="F417" s="1090"/>
      <c r="G417" s="1090"/>
      <c r="H417" s="1090"/>
      <c r="I417" s="1090"/>
      <c r="J417" s="1090"/>
      <c r="K417" s="1090"/>
      <c r="L417" s="1090"/>
      <c r="M417" s="1090"/>
      <c r="N417" s="1090"/>
      <c r="O417" s="1091"/>
      <c r="P417" s="1091"/>
      <c r="Q417" s="1091"/>
      <c r="R417" s="1091"/>
      <c r="S417" s="1091"/>
      <c r="T417" s="1091"/>
      <c r="U417" s="1092"/>
      <c r="V417" s="1092"/>
      <c r="W417" s="1092"/>
      <c r="X417" s="1092"/>
      <c r="Y417" s="1093"/>
    </row>
    <row r="418" spans="1:25" ht="18" customHeight="1">
      <c r="A418" s="1124"/>
      <c r="B418" s="895" t="s">
        <v>297</v>
      </c>
      <c r="C418" s="895"/>
      <c r="D418" s="544">
        <f>IF(AND(D415="",D416="",D417=""),"",SUM(D415:D417))</f>
        <v>100</v>
      </c>
      <c r="E418" s="1090"/>
      <c r="F418" s="1090"/>
      <c r="G418" s="1090"/>
      <c r="H418" s="1090"/>
      <c r="I418" s="1090"/>
      <c r="J418" s="1090"/>
      <c r="K418" s="1090"/>
      <c r="L418" s="1090"/>
      <c r="M418" s="1090"/>
      <c r="N418" s="1090"/>
      <c r="O418" s="1091"/>
      <c r="P418" s="1091"/>
      <c r="Q418" s="1091"/>
      <c r="R418" s="1091"/>
      <c r="S418" s="1091"/>
      <c r="T418" s="1091"/>
      <c r="U418" s="1092"/>
      <c r="V418" s="1092"/>
      <c r="W418" s="1092"/>
      <c r="X418" s="1092"/>
      <c r="Y418" s="1093"/>
    </row>
    <row r="419" spans="1:25" ht="18" customHeight="1">
      <c r="A419" s="1124"/>
      <c r="B419" s="1089" t="s">
        <v>790</v>
      </c>
      <c r="C419" s="1089"/>
      <c r="D419" s="565">
        <f>IF(J402="ML",L401)+IF(J403="ML",L401)+IF(J404="ML",L401-D404)+IF(J405="ML",L401-D405)+IF(J406="ML",L401-D406)+IF(K404="ml",D404)+IF(K405="ml",D405)+IF(K406="ml",D406)</f>
        <v>0</v>
      </c>
      <c r="E419" s="1090"/>
      <c r="F419" s="1090"/>
      <c r="G419" s="1090"/>
      <c r="H419" s="1090"/>
      <c r="I419" s="1090"/>
      <c r="J419" s="1090"/>
      <c r="K419" s="1090"/>
      <c r="L419" s="1090"/>
      <c r="M419" s="1090"/>
      <c r="N419" s="1090"/>
      <c r="O419" s="1091" t="s">
        <v>112</v>
      </c>
      <c r="P419" s="1091"/>
      <c r="Q419" s="1091"/>
      <c r="R419" s="1091"/>
      <c r="S419" s="1091"/>
      <c r="T419" s="1091"/>
      <c r="U419" s="1094" t="s">
        <v>798</v>
      </c>
      <c r="V419" s="1094"/>
      <c r="W419" s="1094"/>
      <c r="X419" s="1094"/>
      <c r="Y419" s="1095"/>
    </row>
    <row r="420" spans="1:25" ht="18" customHeight="1" thickBot="1">
      <c r="A420" s="1125"/>
      <c r="B420" s="1098" t="s">
        <v>308</v>
      </c>
      <c r="C420" s="1098"/>
      <c r="D420" s="566"/>
      <c r="E420" s="1099"/>
      <c r="F420" s="1099"/>
      <c r="G420" s="1099"/>
      <c r="H420" s="1099"/>
      <c r="I420" s="1099"/>
      <c r="J420" s="1099"/>
      <c r="K420" s="1099"/>
      <c r="L420" s="1099"/>
      <c r="M420" s="1099"/>
      <c r="N420" s="1099"/>
      <c r="O420" s="1100">
        <f>'statement of marks'!$IV$110</f>
        <v>45794</v>
      </c>
      <c r="P420" s="1100"/>
      <c r="Q420" s="1100"/>
      <c r="R420" s="1100"/>
      <c r="S420" s="1100"/>
      <c r="T420" s="1100"/>
      <c r="U420" s="1096"/>
      <c r="V420" s="1096"/>
      <c r="W420" s="1096"/>
      <c r="X420" s="1096"/>
      <c r="Y420" s="1097"/>
    </row>
    <row r="421" spans="1:25" ht="18" customHeight="1">
      <c r="A421" s="1119" t="s">
        <v>282</v>
      </c>
      <c r="B421" s="1120"/>
      <c r="C421" s="1120"/>
      <c r="D421" s="1120"/>
      <c r="E421" s="1120"/>
      <c r="F421" s="1120"/>
      <c r="G421" s="1120"/>
      <c r="H421" s="1120"/>
      <c r="I421" s="1120"/>
      <c r="J421" s="1120"/>
      <c r="K421" s="1120"/>
      <c r="L421" s="1120"/>
      <c r="M421" s="1120"/>
      <c r="N421" s="1120"/>
      <c r="O421" s="1120"/>
      <c r="P421" s="1120"/>
      <c r="Q421" s="1120"/>
      <c r="R421" s="1120"/>
      <c r="S421" s="1120"/>
      <c r="T421" s="1120"/>
      <c r="U421" s="1120"/>
      <c r="V421" s="1120"/>
      <c r="W421" s="1120"/>
      <c r="X421" s="1120"/>
      <c r="Y421" s="1121"/>
    </row>
    <row r="422" spans="1:25" ht="18" customHeight="1">
      <c r="A422" s="1122" t="str">
        <f>'statement of marks'!$A$1</f>
        <v>Govt. Hr. Sec. School,</v>
      </c>
      <c r="B422" s="1091"/>
      <c r="C422" s="1091"/>
      <c r="D422" s="1091"/>
      <c r="E422" s="1091"/>
      <c r="F422" s="1091"/>
      <c r="G422" s="1091"/>
      <c r="H422" s="1091"/>
      <c r="I422" s="1091"/>
      <c r="J422" s="1091"/>
      <c r="K422" s="1091"/>
      <c r="L422" s="1091"/>
      <c r="M422" s="1091"/>
      <c r="N422" s="1091"/>
      <c r="O422" s="1091"/>
      <c r="P422" s="1091"/>
      <c r="Q422" s="1091"/>
      <c r="R422" s="1091"/>
      <c r="S422" s="1091"/>
      <c r="T422" s="1091"/>
      <c r="U422" s="1091"/>
      <c r="V422" s="1091"/>
      <c r="W422" s="1091"/>
      <c r="X422" s="1091"/>
      <c r="Y422" s="1123"/>
    </row>
    <row r="423" spans="1:25" ht="18" customHeight="1">
      <c r="A423" s="1124"/>
      <c r="B423" s="1048" t="s">
        <v>100</v>
      </c>
      <c r="C423" s="1048"/>
      <c r="D423" s="1112" t="s">
        <v>485</v>
      </c>
      <c r="E423" s="1048" t="str">
        <f>'statement of marks'!$F$3</f>
        <v>2024-25</v>
      </c>
      <c r="F423" s="1048"/>
      <c r="G423" s="1126" t="str">
        <f>IF(U442="","MAIN EXAMINATION",IF(E441="Suppl.","SUPPLEMENTARY EXAMINATION",IF(E441="Re-exam.","RE-EXAMINATION",)))</f>
        <v>MAIN EXAMINATION</v>
      </c>
      <c r="H423" s="1127"/>
      <c r="I423" s="1127"/>
      <c r="J423" s="1127"/>
      <c r="K423" s="1127"/>
      <c r="L423" s="1127"/>
      <c r="M423" s="1127"/>
      <c r="N423" s="1127"/>
      <c r="O423" s="1127"/>
      <c r="P423" s="1127"/>
      <c r="Q423" s="1127"/>
      <c r="R423" s="1127"/>
      <c r="S423" s="1128"/>
      <c r="T423" s="1129" t="s">
        <v>305</v>
      </c>
      <c r="U423" s="1130"/>
      <c r="V423" s="1131"/>
      <c r="W423" s="1048" t="str">
        <f>'statement of marks'!$A$3</f>
        <v>11 'A'</v>
      </c>
      <c r="X423" s="1048"/>
      <c r="Y423" s="1135"/>
    </row>
    <row r="424" spans="1:25" ht="18" customHeight="1">
      <c r="A424" s="1124"/>
      <c r="B424" s="895" t="s">
        <v>36</v>
      </c>
      <c r="C424" s="895"/>
      <c r="D424" s="1112"/>
      <c r="E424" s="1132" t="str">
        <f>IF('statement of marks'!G24="","",'statement of marks'!G24)</f>
        <v>A 016</v>
      </c>
      <c r="F424" s="1133"/>
      <c r="G424" s="1133"/>
      <c r="H424" s="1133"/>
      <c r="I424" s="1133"/>
      <c r="J424" s="1133"/>
      <c r="K424" s="1133"/>
      <c r="L424" s="1133"/>
      <c r="M424" s="1133"/>
      <c r="N424" s="1133"/>
      <c r="O424" s="1133"/>
      <c r="P424" s="1133"/>
      <c r="Q424" s="1133"/>
      <c r="R424" s="1133"/>
      <c r="S424" s="1134"/>
      <c r="T424" s="1129" t="s">
        <v>304</v>
      </c>
      <c r="U424" s="1130"/>
      <c r="V424" s="1131"/>
      <c r="W424" s="1048">
        <f>IF('statement of marks'!E24="","",'statement of marks'!E24)</f>
        <v>11116</v>
      </c>
      <c r="X424" s="1048"/>
      <c r="Y424" s="1135"/>
    </row>
    <row r="425" spans="1:25" ht="18" customHeight="1">
      <c r="A425" s="1124"/>
      <c r="B425" s="895" t="s">
        <v>37</v>
      </c>
      <c r="C425" s="895"/>
      <c r="D425" s="1112"/>
      <c r="E425" s="1132" t="str">
        <f>IF('statement of marks'!H24="","",'statement of marks'!H24)</f>
        <v>B 016</v>
      </c>
      <c r="F425" s="1133"/>
      <c r="G425" s="1133"/>
      <c r="H425" s="1133"/>
      <c r="I425" s="1133"/>
      <c r="J425" s="1133"/>
      <c r="K425" s="1133"/>
      <c r="L425" s="1133"/>
      <c r="M425" s="1133"/>
      <c r="N425" s="1133"/>
      <c r="O425" s="1133"/>
      <c r="P425" s="1133"/>
      <c r="Q425" s="1133"/>
      <c r="R425" s="1133"/>
      <c r="S425" s="1134"/>
      <c r="T425" s="1129" t="s">
        <v>35</v>
      </c>
      <c r="U425" s="1130"/>
      <c r="V425" s="1131"/>
      <c r="W425" s="1048" t="str">
        <f>IF('statement of marks'!D24="","",'statement of marks'!D24)</f>
        <v/>
      </c>
      <c r="X425" s="1048"/>
      <c r="Y425" s="1135"/>
    </row>
    <row r="426" spans="1:25" ht="18" customHeight="1">
      <c r="A426" s="1124"/>
      <c r="B426" s="895" t="s">
        <v>38</v>
      </c>
      <c r="C426" s="895"/>
      <c r="D426" s="1112"/>
      <c r="E426" s="1132" t="str">
        <f>IF('statement of marks'!I24="","",'statement of marks'!I24)</f>
        <v>C 016</v>
      </c>
      <c r="F426" s="1133"/>
      <c r="G426" s="1133"/>
      <c r="H426" s="1133"/>
      <c r="I426" s="1133"/>
      <c r="J426" s="1133"/>
      <c r="K426" s="1133"/>
      <c r="L426" s="1133"/>
      <c r="M426" s="1133"/>
      <c r="N426" s="1133"/>
      <c r="O426" s="1133"/>
      <c r="P426" s="1133"/>
      <c r="Q426" s="1133"/>
      <c r="R426" s="1133"/>
      <c r="S426" s="1134"/>
      <c r="T426" s="1129" t="s">
        <v>280</v>
      </c>
      <c r="U426" s="1130"/>
      <c r="V426" s="1131"/>
      <c r="W426" s="1136" t="str">
        <f>IF('statement of marks'!F24="","",'statement of marks'!F24)</f>
        <v/>
      </c>
      <c r="X426" s="1136"/>
      <c r="Y426" s="1137"/>
    </row>
    <row r="427" spans="1:25" ht="18" customHeight="1">
      <c r="A427" s="1124"/>
      <c r="B427" s="1138" t="s">
        <v>218</v>
      </c>
      <c r="C427" s="1109" t="s">
        <v>293</v>
      </c>
      <c r="D427" s="1109" t="s">
        <v>457</v>
      </c>
      <c r="E427" s="1103" t="s">
        <v>109</v>
      </c>
      <c r="F427" s="1103" t="s">
        <v>110</v>
      </c>
      <c r="G427" s="1103" t="s">
        <v>111</v>
      </c>
      <c r="H427" s="1103" t="s">
        <v>797</v>
      </c>
      <c r="I427" s="1139" t="str">
        <f>IF('statement of marks'!N$4="","",'statement of marks'!N$4)</f>
        <v>VRIKSHAROPAN</v>
      </c>
      <c r="J427" s="1140" t="s">
        <v>276</v>
      </c>
      <c r="K427" s="1140" t="s">
        <v>277</v>
      </c>
      <c r="L427" s="1103" t="s">
        <v>284</v>
      </c>
      <c r="M427" s="1103" t="s">
        <v>294</v>
      </c>
      <c r="N427" s="1102" t="s">
        <v>458</v>
      </c>
      <c r="O427" s="1141" t="s">
        <v>287</v>
      </c>
      <c r="P427" s="1141" t="s">
        <v>288</v>
      </c>
      <c r="Q427" s="1101" t="s">
        <v>289</v>
      </c>
      <c r="R427" s="1101" t="s">
        <v>285</v>
      </c>
      <c r="S427" s="1101" t="s">
        <v>286</v>
      </c>
      <c r="T427" s="1102" t="s">
        <v>306</v>
      </c>
      <c r="U427" s="1103" t="s">
        <v>311</v>
      </c>
      <c r="V427" s="1104" t="s">
        <v>310</v>
      </c>
      <c r="W427" s="1104" t="s">
        <v>799</v>
      </c>
      <c r="X427" s="1103" t="s">
        <v>283</v>
      </c>
      <c r="Y427" s="1105" t="s">
        <v>290</v>
      </c>
    </row>
    <row r="428" spans="1:25" ht="18" customHeight="1">
      <c r="A428" s="1124"/>
      <c r="B428" s="1138"/>
      <c r="C428" s="1109"/>
      <c r="D428" s="1109"/>
      <c r="E428" s="1103"/>
      <c r="F428" s="1103"/>
      <c r="G428" s="1103"/>
      <c r="H428" s="1103"/>
      <c r="I428" s="1139"/>
      <c r="J428" s="1140"/>
      <c r="K428" s="1140"/>
      <c r="L428" s="1103"/>
      <c r="M428" s="1103"/>
      <c r="N428" s="1102"/>
      <c r="O428" s="1141"/>
      <c r="P428" s="1141"/>
      <c r="Q428" s="1101"/>
      <c r="R428" s="1101"/>
      <c r="S428" s="1101"/>
      <c r="T428" s="1102"/>
      <c r="U428" s="1103"/>
      <c r="V428" s="1104"/>
      <c r="W428" s="1104"/>
      <c r="X428" s="1103"/>
      <c r="Y428" s="1105"/>
    </row>
    <row r="429" spans="1:25" ht="18" customHeight="1">
      <c r="A429" s="1124"/>
      <c r="B429" s="1144" t="s">
        <v>113</v>
      </c>
      <c r="C429" s="1144"/>
      <c r="D429" s="535"/>
      <c r="E429" s="534">
        <f>IF('statement of marks'!J$6="","",'statement of marks'!J$6)</f>
        <v>10</v>
      </c>
      <c r="F429" s="534">
        <f>IF('statement of marks'!K$6="","",'statement of marks'!K$6)</f>
        <v>10</v>
      </c>
      <c r="G429" s="534">
        <f>IF('statement of marks'!L$6="","",'statement of marks'!L$6)</f>
        <v>8</v>
      </c>
      <c r="H429" s="534">
        <f>IF('statement of marks'!M$6="","",'statement of marks'!M$6)</f>
        <v>28</v>
      </c>
      <c r="I429" s="536">
        <f>IF('statement of marks'!N$6="","",'statement of marks'!N$6)</f>
        <v>2</v>
      </c>
      <c r="J429" s="298" t="s">
        <v>89</v>
      </c>
      <c r="K429" s="1106"/>
      <c r="L429" s="534">
        <f>IF('statement of marks'!O$6="","",'statement of marks'!O$6)</f>
        <v>70</v>
      </c>
      <c r="M429" s="298" t="s">
        <v>87</v>
      </c>
      <c r="N429" s="534">
        <f>IF('statement of marks'!P$6="","",'statement of marks'!P$6)</f>
        <v>100</v>
      </c>
      <c r="O429" s="298" t="s">
        <v>298</v>
      </c>
      <c r="P429" s="945"/>
      <c r="Q429" s="534">
        <f>IF('statement of marks'!Q$6="","",'statement of marks'!Q$6)</f>
        <v>100</v>
      </c>
      <c r="R429" s="298" t="s">
        <v>299</v>
      </c>
      <c r="S429" s="298" t="s">
        <v>454</v>
      </c>
      <c r="T429" s="538">
        <f>IF('statement of marks'!R$6="","",'statement of marks'!R$6)</f>
        <v>200</v>
      </c>
      <c r="U429" s="539"/>
      <c r="V429" s="539"/>
      <c r="W429" s="539"/>
      <c r="X429" s="539"/>
      <c r="Y429" s="540" t="str">
        <f>IF(OR(X436=0,X436&lt;V436),"",T429)</f>
        <v/>
      </c>
    </row>
    <row r="430" spans="1:25" ht="18" customHeight="1">
      <c r="A430" s="1124"/>
      <c r="B430" s="895" t="str">
        <f>'statement of marks'!$J$3</f>
        <v>HINDI COMPULSORY</v>
      </c>
      <c r="C430" s="895"/>
      <c r="D430" s="535"/>
      <c r="E430" s="541">
        <f>IF('statement of marks'!J24="","",'statement of marks'!J24)</f>
        <v>10</v>
      </c>
      <c r="F430" s="541">
        <f>IF('statement of marks'!K24="","",'statement of marks'!K24)</f>
        <v>10</v>
      </c>
      <c r="G430" s="541">
        <f>IF('statement of marks'!L24="","",'statement of marks'!L24)</f>
        <v>8</v>
      </c>
      <c r="H430" s="541">
        <f>IF('statement of marks'!M24="","",'statement of marks'!M24)</f>
        <v>28</v>
      </c>
      <c r="I430" s="541">
        <f>IF('statement of marks'!N24="","",'statement of marks'!N24)</f>
        <v>2</v>
      </c>
      <c r="J430" s="537">
        <f>IF('statement of marks'!O24="","",'statement of marks'!O24)</f>
        <v>70</v>
      </c>
      <c r="K430" s="1106"/>
      <c r="L430" s="536">
        <f>IF('statement of marks'!O24="","",'statement of marks'!O24)</f>
        <v>70</v>
      </c>
      <c r="M430" s="536">
        <f>IF('statement of marks'!P24="","",'statement of marks'!P24)</f>
        <v>100</v>
      </c>
      <c r="N430" s="538">
        <f>IF('statement of marks'!P24="","",'statement of marks'!P24)</f>
        <v>100</v>
      </c>
      <c r="O430" s="537">
        <f>IF('statement of marks'!Q24="","",'statement of marks'!Q24)</f>
        <v>100</v>
      </c>
      <c r="P430" s="945"/>
      <c r="Q430" s="536">
        <f>IF('statement of marks'!Q24="","",'statement of marks'!Q24)</f>
        <v>100</v>
      </c>
      <c r="R430" s="536">
        <f>IF('statement of marks'!R24="","",'statement of marks'!R24)</f>
        <v>200</v>
      </c>
      <c r="S430" s="1107" t="str">
        <f>IF(AND(K431="",P431=""),"",SUM(K431,P431))</f>
        <v/>
      </c>
      <c r="T430" s="538">
        <f>IF('statement of marks'!R24="","",'statement of marks'!R24)</f>
        <v>200</v>
      </c>
      <c r="U430" s="541" t="str">
        <f>CONCATENATE('statement of marks'!GV24,'statement of marks'!GW24,'statement of marks'!GX24)</f>
        <v>D</v>
      </c>
      <c r="V430" s="542" t="str">
        <f>IF(OR(U430="S",U430="RE"),'result subject-wise'!T$6,"")</f>
        <v/>
      </c>
      <c r="W430" s="542" t="str">
        <f>IF('result subject-wise'!U24="","",'result subject-wise'!U24)</f>
        <v/>
      </c>
      <c r="X430" s="542" t="str">
        <f>IF('result subject-wise'!V24="","",'result subject-wise'!V24)</f>
        <v/>
      </c>
      <c r="Y430" s="540" t="str">
        <f>IF(OR(X436=0,X436&lt;V436),"",IF(U430="RE",SUM(T430,W430),IF(U430="S",W430,T430)))</f>
        <v/>
      </c>
    </row>
    <row r="431" spans="1:25" ht="18" customHeight="1">
      <c r="A431" s="1124"/>
      <c r="B431" s="895" t="str">
        <f>'statement of marks'!$X$3</f>
        <v>ENGLISH COMPULSORY</v>
      </c>
      <c r="C431" s="895"/>
      <c r="D431" s="535" t="s">
        <v>455</v>
      </c>
      <c r="E431" s="541">
        <f>IF('statement of marks'!X24="","",'statement of marks'!X24)</f>
        <v>10</v>
      </c>
      <c r="F431" s="541">
        <f>IF('statement of marks'!Y24="","",'statement of marks'!Y24)</f>
        <v>10</v>
      </c>
      <c r="G431" s="541">
        <f>IF('statement of marks'!Z24="","",'statement of marks'!Z24)</f>
        <v>8</v>
      </c>
      <c r="H431" s="541">
        <f>IF('statement of marks'!AA24="","",'statement of marks'!AA24)</f>
        <v>28</v>
      </c>
      <c r="I431" s="541">
        <f>IF('statement of marks'!AB24="","",'statement of marks'!AB24)</f>
        <v>2</v>
      </c>
      <c r="J431" s="537">
        <f>IF('statement of marks'!AC24="","",'statement of marks'!AC24)</f>
        <v>70</v>
      </c>
      <c r="K431" s="1106"/>
      <c r="L431" s="536">
        <f>IF('statement of marks'!AC24="","",'statement of marks'!AC24)</f>
        <v>70</v>
      </c>
      <c r="M431" s="536">
        <f>IF('statement of marks'!AD24="","",'statement of marks'!AD24)</f>
        <v>100</v>
      </c>
      <c r="N431" s="538">
        <f>IF('statement of marks'!AD24="","",'statement of marks'!AD24)</f>
        <v>100</v>
      </c>
      <c r="O431" s="537">
        <f>IF('statement of marks'!AE24="","",'statement of marks'!AE24)</f>
        <v>100</v>
      </c>
      <c r="P431" s="945"/>
      <c r="Q431" s="536">
        <f>IF('statement of marks'!AE24="","",'statement of marks'!AE24)</f>
        <v>100</v>
      </c>
      <c r="R431" s="536">
        <f>IF('statement of marks'!AF24="","",'statement of marks'!AF24)</f>
        <v>200</v>
      </c>
      <c r="S431" s="1107"/>
      <c r="T431" s="538">
        <f>IF('statement of marks'!AF24="","",'statement of marks'!AF24)</f>
        <v>200</v>
      </c>
      <c r="U431" s="541" t="str">
        <f>CONCATENATE('statement of marks'!GY24,'statement of marks'!GZ24,'statement of marks'!HA24)</f>
        <v>D</v>
      </c>
      <c r="V431" s="542" t="str">
        <f>IF(OR(U431="S",U431="RE"),'result subject-wise'!W$6,"")</f>
        <v/>
      </c>
      <c r="W431" s="542" t="str">
        <f>IF('result subject-wise'!X24="","",'result subject-wise'!X24)</f>
        <v/>
      </c>
      <c r="X431" s="542" t="str">
        <f>IF('result subject-wise'!Y24="","",'result subject-wise'!Y24)</f>
        <v/>
      </c>
      <c r="Y431" s="540" t="str">
        <f>IF(OR(X436=0,X436&lt;V436),"",IF(U431="RE",SUM(T431,W431),IF(U431="S",W431,T431)))</f>
        <v/>
      </c>
    </row>
    <row r="432" spans="1:25" ht="18" customHeight="1">
      <c r="A432" s="1124"/>
      <c r="B432" s="1143" t="str">
        <f>'statement of marks'!AM24</f>
        <v>PHYSICS</v>
      </c>
      <c r="C432" s="1143"/>
      <c r="D432" s="535">
        <f>IF('statement of marks'!BH24="","",'statement of marks'!BH24)</f>
        <v>20</v>
      </c>
      <c r="E432" s="541">
        <f>IF('statement of marks'!AN24="","",'statement of marks'!AN24)</f>
        <v>10</v>
      </c>
      <c r="F432" s="541">
        <f>IF('statement of marks'!AO24="","",'statement of marks'!AO24)</f>
        <v>10</v>
      </c>
      <c r="G432" s="541">
        <f>IF('statement of marks'!AP24="","",'statement of marks'!AP24)</f>
        <v>9</v>
      </c>
      <c r="H432" s="541">
        <f>IF('statement of marks'!AQ24="","",'statement of marks'!AQ24)</f>
        <v>29</v>
      </c>
      <c r="I432" s="541">
        <f>IF('statement of marks'!AR24="","",'statement of marks'!AR24)</f>
        <v>1</v>
      </c>
      <c r="J432" s="537">
        <f>IF('statement of marks'!AS24="","",'statement of marks'!AS24)</f>
        <v>30</v>
      </c>
      <c r="K432" s="537">
        <f>IF('statement of marks'!AT24="","",'statement of marks'!AT24)</f>
        <v>20</v>
      </c>
      <c r="L432" s="536">
        <f>IF('statement of marks'!AU24="","",'statement of marks'!AU24)</f>
        <v>50</v>
      </c>
      <c r="M432" s="536">
        <f>IF('statement of marks'!AV24="","",'statement of marks'!AV24)</f>
        <v>60</v>
      </c>
      <c r="N432" s="538">
        <f>IF('statement of marks'!AW24="","",'statement of marks'!AW24)</f>
        <v>80</v>
      </c>
      <c r="O432" s="537">
        <f>IF('statement of marks'!AX24="","",'statement of marks'!AX24)</f>
        <v>70</v>
      </c>
      <c r="P432" s="537">
        <f>IF('statement of marks'!AY24="","",'statement of marks'!AY24)</f>
        <v>30</v>
      </c>
      <c r="Q432" s="536">
        <f>IF('statement of marks'!AZ24="","",'statement of marks'!AZ24)</f>
        <v>100</v>
      </c>
      <c r="R432" s="536">
        <f>IF('statement of marks'!BA24="","",'statement of marks'!BA24)</f>
        <v>130</v>
      </c>
      <c r="S432" s="538">
        <f>IF('statement of marks'!BB24="","",'statement of marks'!BB24)</f>
        <v>50</v>
      </c>
      <c r="T432" s="538">
        <f>IF('statement of marks'!BC24="","",'statement of marks'!BC24)</f>
        <v>180</v>
      </c>
      <c r="U432" s="541" t="str">
        <f>CONCATENATE('statement of marks'!HB24,'statement of marks'!HK24,'statement of marks'!HL24)</f>
        <v>D</v>
      </c>
      <c r="V432" s="542" t="str">
        <f>IF('result subject-wise'!Z24="","",'result subject-wise'!Z24)</f>
        <v/>
      </c>
      <c r="W432" s="542" t="str">
        <f>IF('result subject-wise'!AB24="","",'result subject-wise'!AB24)</f>
        <v/>
      </c>
      <c r="X432" s="542" t="str">
        <f>IF('result subject-wise'!AC24="","",'result subject-wise'!AC24)</f>
        <v/>
      </c>
      <c r="Y432" s="540" t="str">
        <f>IF(OR(X436=0,X436&lt;V436),"",IF(OR(U432="RE",U432="REP"),SUM(T432,W432),IF(U432="S",W432,T432)))</f>
        <v/>
      </c>
    </row>
    <row r="433" spans="1:25" ht="18" customHeight="1">
      <c r="A433" s="1124"/>
      <c r="B433" s="1143" t="str">
        <f>'statement of marks'!BQ24</f>
        <v>CHEMISTRY</v>
      </c>
      <c r="C433" s="1143"/>
      <c r="D433" s="535">
        <f>IF('statement of marks'!CL24="","",'statement of marks'!CL24)</f>
        <v>20</v>
      </c>
      <c r="E433" s="541">
        <f>IF('statement of marks'!BR24="","",'statement of marks'!BR24)</f>
        <v>10</v>
      </c>
      <c r="F433" s="541">
        <f>IF('statement of marks'!BS24="","",'statement of marks'!BS24)</f>
        <v>10</v>
      </c>
      <c r="G433" s="541">
        <f>IF('statement of marks'!BT24="","",'statement of marks'!BT24)</f>
        <v>9</v>
      </c>
      <c r="H433" s="541">
        <f>IF('statement of marks'!BU24="","",'statement of marks'!BU24)</f>
        <v>29</v>
      </c>
      <c r="I433" s="541">
        <f>IF('statement of marks'!BV24="","",'statement of marks'!BV24)</f>
        <v>1</v>
      </c>
      <c r="J433" s="537">
        <f>IF('statement of marks'!BW24="","",'statement of marks'!BW24)</f>
        <v>50</v>
      </c>
      <c r="K433" s="537">
        <f>IF('statement of marks'!BX24="","",'statement of marks'!BX24)</f>
        <v>20</v>
      </c>
      <c r="L433" s="536">
        <f>IF('statement of marks'!BY24="","",'statement of marks'!BY24)</f>
        <v>70</v>
      </c>
      <c r="M433" s="536">
        <f>IF('statement of marks'!BZ24="","",'statement of marks'!BZ24)</f>
        <v>80</v>
      </c>
      <c r="N433" s="538">
        <f>IF('statement of marks'!CA24="","",'statement of marks'!CA24)</f>
        <v>100</v>
      </c>
      <c r="O433" s="537">
        <f>IF('statement of marks'!CB24="","",'statement of marks'!CB24)</f>
        <v>70</v>
      </c>
      <c r="P433" s="537">
        <f>IF('statement of marks'!CC24="","",'statement of marks'!CC24)</f>
        <v>30</v>
      </c>
      <c r="Q433" s="536">
        <f>IF('statement of marks'!CD24="","",'statement of marks'!CD24)</f>
        <v>100</v>
      </c>
      <c r="R433" s="536">
        <f>IF('statement of marks'!CE24="","",'statement of marks'!CE24)</f>
        <v>150</v>
      </c>
      <c r="S433" s="538">
        <f>IF('statement of marks'!CF24="","",'statement of marks'!CF24)</f>
        <v>50</v>
      </c>
      <c r="T433" s="538">
        <f>IF('statement of marks'!CG24="","",'statement of marks'!CG24)</f>
        <v>200</v>
      </c>
      <c r="U433" s="541" t="str">
        <f>CONCATENATE('statement of marks'!HM24,'statement of marks'!HV24,'statement of marks'!HW24)</f>
        <v>D</v>
      </c>
      <c r="V433" s="542" t="str">
        <f>IF('result subject-wise'!AD24="","",'result subject-wise'!AD24)</f>
        <v/>
      </c>
      <c r="W433" s="542" t="str">
        <f>IF('result subject-wise'!AF24="","",'result subject-wise'!AF24)</f>
        <v/>
      </c>
      <c r="X433" s="542" t="str">
        <f>IF('result subject-wise'!AG24="","",'result subject-wise'!AG24)</f>
        <v/>
      </c>
      <c r="Y433" s="540" t="str">
        <f>IF(OR(X436=0,X436&lt;V436),"",IF(OR(U433="RE",U433="REP"),SUM(T433,W433),IF(U433="S",W433,T433)))</f>
        <v/>
      </c>
    </row>
    <row r="434" spans="1:25" ht="18" customHeight="1">
      <c r="A434" s="1124"/>
      <c r="B434" s="1143" t="str">
        <f>'statement of marks'!CU24</f>
        <v>MATHEMATICS</v>
      </c>
      <c r="C434" s="1143"/>
      <c r="D434" s="535" t="str">
        <f>IF('statement of marks'!DP24="","",'statement of marks'!DP24)</f>
        <v/>
      </c>
      <c r="E434" s="541">
        <f>IF('statement of marks'!CV24="","",'statement of marks'!CV24)</f>
        <v>10</v>
      </c>
      <c r="F434" s="541">
        <f>IF('statement of marks'!CW24="","",'statement of marks'!CW24)</f>
        <v>10</v>
      </c>
      <c r="G434" s="541">
        <f>IF('statement of marks'!CX24="","",'statement of marks'!CX24)</f>
        <v>9</v>
      </c>
      <c r="H434" s="541">
        <f>IF('statement of marks'!CY24="","",'statement of marks'!CY24)</f>
        <v>29</v>
      </c>
      <c r="I434" s="541">
        <f>IF('statement of marks'!CZ24="","",'statement of marks'!CZ24)</f>
        <v>1</v>
      </c>
      <c r="J434" s="537">
        <f>IF('statement of marks'!DA24="","",'statement of marks'!DA24)</f>
        <v>70</v>
      </c>
      <c r="K434" s="537" t="str">
        <f>IF('statement of marks'!DB24="","",'statement of marks'!DB24)</f>
        <v/>
      </c>
      <c r="L434" s="536">
        <f>IF('statement of marks'!DC24="","",'statement of marks'!DC24)</f>
        <v>70</v>
      </c>
      <c r="M434" s="536">
        <f>IF('statement of marks'!DD24="","",'statement of marks'!DD24)</f>
        <v>100</v>
      </c>
      <c r="N434" s="538">
        <f>IF('statement of marks'!DE24="","",'statement of marks'!DE24)</f>
        <v>100</v>
      </c>
      <c r="O434" s="537">
        <f>IF('statement of marks'!DF24="","",'statement of marks'!DF24)</f>
        <v>18</v>
      </c>
      <c r="P434" s="537" t="str">
        <f>IF('statement of marks'!DG24="","",'statement of marks'!DG24)</f>
        <v/>
      </c>
      <c r="Q434" s="536">
        <f>IF('statement of marks'!DH24="","",'statement of marks'!DH24)</f>
        <v>18</v>
      </c>
      <c r="R434" s="536">
        <f>IF('statement of marks'!DI24="","",'statement of marks'!DI24)</f>
        <v>118</v>
      </c>
      <c r="S434" s="538" t="str">
        <f>IF('statement of marks'!DJ24="","",'statement of marks'!DJ24)</f>
        <v/>
      </c>
      <c r="T434" s="538">
        <f>IF('statement of marks'!DK24="","",'statement of marks'!DK24)</f>
        <v>118</v>
      </c>
      <c r="U434" s="541" t="str">
        <f>CONCATENATE('statement of marks'!HX24,'statement of marks'!IG24,'statement of marks'!IH24)</f>
        <v>S</v>
      </c>
      <c r="V434" s="542">
        <f>IF('result subject-wise'!AH24="","",'result subject-wise'!AH24)</f>
        <v>100</v>
      </c>
      <c r="W434" s="542" t="str">
        <f>IF('result subject-wise'!AJ24="","",'result subject-wise'!AJ24)</f>
        <v/>
      </c>
      <c r="X434" s="542" t="str">
        <f>IF('result subject-wise'!AK24="","",'result subject-wise'!AK24)</f>
        <v/>
      </c>
      <c r="Y434" s="540" t="str">
        <f>IF(OR(X436=0,X436&lt;V436),"",IF(OR(U434="RE",U434="REP"),SUM(T434,W434),IF(U434="S",W434,T434)))</f>
        <v/>
      </c>
    </row>
    <row r="435" spans="1:25" ht="18" customHeight="1">
      <c r="A435" s="1124"/>
      <c r="B435" s="1108" t="s">
        <v>291</v>
      </c>
      <c r="C435" s="1108"/>
      <c r="D435" s="543">
        <f>IF(AND(D432="",D433="",D434=""),"",SUM(D432:D434))</f>
        <v>40</v>
      </c>
      <c r="E435" s="544">
        <f>IF(AND(E430="",E431="",E432="",E433="",E434=""),"",SUM(E430:E434))</f>
        <v>50</v>
      </c>
      <c r="F435" s="544">
        <f t="shared" ref="F435:H435" si="116">IF(AND(F430="",F431="",F432="",F433="",F434=""),"",SUM(F430:F434))</f>
        <v>50</v>
      </c>
      <c r="G435" s="544">
        <f t="shared" si="116"/>
        <v>43</v>
      </c>
      <c r="H435" s="544">
        <f t="shared" si="116"/>
        <v>143</v>
      </c>
      <c r="I435" s="544">
        <f>IF(AND(I430="",I431="",I432="",I433="",I434=""),"",SUM(I430:I434))</f>
        <v>7</v>
      </c>
      <c r="J435" s="544">
        <f t="shared" ref="J435:R435" si="117">IF(AND(J430="",J431="",J432="",J433="",J434=""),"",SUM(J430:J434))</f>
        <v>290</v>
      </c>
      <c r="K435" s="544">
        <f t="shared" si="117"/>
        <v>40</v>
      </c>
      <c r="L435" s="544">
        <f t="shared" si="117"/>
        <v>330</v>
      </c>
      <c r="M435" s="544">
        <f t="shared" si="117"/>
        <v>440</v>
      </c>
      <c r="N435" s="544">
        <f t="shared" si="117"/>
        <v>480</v>
      </c>
      <c r="O435" s="544">
        <f t="shared" si="117"/>
        <v>358</v>
      </c>
      <c r="P435" s="544">
        <f t="shared" si="117"/>
        <v>60</v>
      </c>
      <c r="Q435" s="544">
        <f t="shared" si="117"/>
        <v>418</v>
      </c>
      <c r="R435" s="544">
        <f t="shared" si="117"/>
        <v>798</v>
      </c>
      <c r="S435" s="544">
        <f>IF(AND(S430="",S431="",S432="",S433="",S434=""),"",SUM(S430:S434))</f>
        <v>100</v>
      </c>
      <c r="T435" s="544">
        <f t="shared" ref="T435" si="118">IF(AND(T430="",T431="",T432="",T433="",T434=""),"",SUM(T430:T434))</f>
        <v>898</v>
      </c>
      <c r="U435" s="544"/>
      <c r="V435" s="544">
        <f t="shared" ref="V435:W435" si="119">IF(AND(V430="",V431="",V432="",V433="",V434=""),"",SUM(V430:V434))</f>
        <v>100</v>
      </c>
      <c r="W435" s="544" t="str">
        <f t="shared" si="119"/>
        <v/>
      </c>
      <c r="X435" s="545"/>
      <c r="Y435" s="546" t="str">
        <f t="shared" ref="Y435" si="120">IF(AND(Y430="",Y431="",Y432="",Y433="",Y434=""),"",SUM(Y430:Y434))</f>
        <v/>
      </c>
    </row>
    <row r="436" spans="1:25" ht="18" customHeight="1">
      <c r="A436" s="1124"/>
      <c r="B436" s="1142" t="s">
        <v>292</v>
      </c>
      <c r="C436" s="1142"/>
      <c r="D436" s="547" t="s">
        <v>456</v>
      </c>
      <c r="E436" s="548">
        <f>IF(E435="","",(5*E429)-(COUNTIF(E430:E434,"NA")*E429+COUNTIF(E430:E434,"ML")*E429))</f>
        <v>50</v>
      </c>
      <c r="F436" s="548">
        <f>IF(F435="","",(5*F429)-(COUNTIF(F430:F434,"NA")*F429+COUNTIF(F430:F434,"ML")*F429))</f>
        <v>50</v>
      </c>
      <c r="G436" s="548">
        <f>IF(G435="","",(43)-(COUNTIF(G430:G434,"NA")*G429+COUNTIF(G430:G434,"ML")*G429))</f>
        <v>43</v>
      </c>
      <c r="H436" s="548">
        <f>IF(H435="","",(143)-(COUNTIF(H430:H434,"NA")*H429+COUNTIF(H430:H434,"ML")*H429))</f>
        <v>143</v>
      </c>
      <c r="I436" s="549">
        <f>IF(I435="","",7)</f>
        <v>7</v>
      </c>
      <c r="J436" s="538">
        <f>L436-K436</f>
        <v>310</v>
      </c>
      <c r="K436" s="538">
        <f>IF(D435="","",(D435-(IF(K432="ml",D432)+IF(K433="ml",D433)+IF(K434="ml",D434))))</f>
        <v>40</v>
      </c>
      <c r="L436" s="538">
        <f>IF(OR(L435=0,L435=""),L435,(5*L429)-D447)</f>
        <v>350</v>
      </c>
      <c r="M436" s="538">
        <f>IF(M435="","",SUM(H436:J436))</f>
        <v>460</v>
      </c>
      <c r="N436" s="538">
        <f>IF(N435="","",SUM(D435,M436))</f>
        <v>500</v>
      </c>
      <c r="O436" s="538">
        <f>Q436-D441</f>
        <v>440</v>
      </c>
      <c r="P436" s="538">
        <f>IF(D441="","",D441)</f>
        <v>60</v>
      </c>
      <c r="Q436" s="538">
        <f>IF(Q435="","",5*Q429)</f>
        <v>500</v>
      </c>
      <c r="R436" s="538">
        <f>IF(O436="","",SUM(M436,O436))</f>
        <v>900</v>
      </c>
      <c r="S436" s="538">
        <f>IF(D446="","",D446)</f>
        <v>100</v>
      </c>
      <c r="T436" s="538">
        <f>IF(T435="","",SUM(R436,S436))</f>
        <v>1000</v>
      </c>
      <c r="U436" s="550"/>
      <c r="V436" s="551">
        <f>COUNTIF(U430:U440,"S")</f>
        <v>1</v>
      </c>
      <c r="W436" s="551">
        <f>COUNTIF(U430:U440,"RE")+COUNTIF(U430:U440,"REP")</f>
        <v>0</v>
      </c>
      <c r="X436" s="551">
        <f>COUNTIF(X430:X435,"P")+COUNTIF(X439:X440,"P")</f>
        <v>0</v>
      </c>
      <c r="Y436" s="552" t="str">
        <f>IF(OR(X436=0,X436&lt;(V436+W436)),"",(T436-(V436*Y429)+V435))</f>
        <v/>
      </c>
    </row>
    <row r="437" spans="1:25" ht="18" customHeight="1">
      <c r="A437" s="1124"/>
      <c r="B437" s="895" t="s">
        <v>151</v>
      </c>
      <c r="C437" s="895"/>
      <c r="D437" s="553">
        <f>IF('statement of marks'!BG24="","",'statement of marks'!BG24)</f>
        <v>30</v>
      </c>
      <c r="E437" s="568">
        <f t="shared" ref="E437:H437" si="121">IF(E436="","",E435/E436*100)</f>
        <v>100</v>
      </c>
      <c r="F437" s="568">
        <f t="shared" si="121"/>
        <v>100</v>
      </c>
      <c r="G437" s="568">
        <f t="shared" si="121"/>
        <v>100</v>
      </c>
      <c r="H437" s="568">
        <f t="shared" si="121"/>
        <v>100</v>
      </c>
      <c r="I437" s="568">
        <f>IF(I436="","",I435/I436*100)</f>
        <v>100</v>
      </c>
      <c r="J437" s="568">
        <f t="shared" ref="J437:R437" si="122">IF(J436="","",J435/J436*100)</f>
        <v>93.548387096774192</v>
      </c>
      <c r="K437" s="568">
        <f t="shared" si="122"/>
        <v>100</v>
      </c>
      <c r="L437" s="568">
        <f t="shared" si="122"/>
        <v>94.285714285714278</v>
      </c>
      <c r="M437" s="568">
        <f t="shared" si="122"/>
        <v>95.652173913043484</v>
      </c>
      <c r="N437" s="569">
        <f t="shared" si="122"/>
        <v>96</v>
      </c>
      <c r="O437" s="568">
        <f t="shared" si="122"/>
        <v>81.36363636363636</v>
      </c>
      <c r="P437" s="568">
        <f t="shared" si="122"/>
        <v>100</v>
      </c>
      <c r="Q437" s="568">
        <f t="shared" si="122"/>
        <v>83.6</v>
      </c>
      <c r="R437" s="568">
        <f t="shared" si="122"/>
        <v>88.666666666666671</v>
      </c>
      <c r="S437" s="569">
        <f>IF(S436="","",S435/S436*100)</f>
        <v>100</v>
      </c>
      <c r="T437" s="569">
        <f t="shared" ref="T437" si="123">IF(T436="","",T435/T436*100)</f>
        <v>89.8</v>
      </c>
      <c r="U437" s="539"/>
      <c r="V437" s="539"/>
      <c r="W437" s="539"/>
      <c r="X437" s="539"/>
      <c r="Y437" s="554" t="str">
        <f>IF(Y436="","",Y435/Y436*100)</f>
        <v/>
      </c>
    </row>
    <row r="438" spans="1:25" ht="18" customHeight="1">
      <c r="A438" s="1124"/>
      <c r="B438" s="895" t="str">
        <f>'statement of marks'!DZ24</f>
        <v>BIOLOGY</v>
      </c>
      <c r="C438" s="895"/>
      <c r="D438" s="548"/>
      <c r="E438" s="541">
        <f>IF('statement of marks'!EA24="","",'statement of marks'!EA24)</f>
        <v>10</v>
      </c>
      <c r="F438" s="541">
        <f>IF('statement of marks'!EB24="","",'statement of marks'!EB24)</f>
        <v>10</v>
      </c>
      <c r="G438" s="541">
        <f>IF('statement of marks'!EC24="","",'statement of marks'!EC24)</f>
        <v>10</v>
      </c>
      <c r="H438" s="541">
        <f>IF('statement of marks'!ED24="","",'statement of marks'!ED24)</f>
        <v>30</v>
      </c>
      <c r="I438" s="541" t="str">
        <f>IF('statement of marks'!EE24="","",'statement of marks'!EE24)</f>
        <v/>
      </c>
      <c r="J438" s="537">
        <f>IF('statement of marks'!EF24="","",'statement of marks'!EF24)</f>
        <v>50</v>
      </c>
      <c r="K438" s="537">
        <f>IF('statement of marks'!EG24="","",'statement of marks'!EG24)</f>
        <v>20</v>
      </c>
      <c r="L438" s="536">
        <f>IF('statement of marks'!EH24="","",'statement of marks'!EH24)</f>
        <v>70</v>
      </c>
      <c r="M438" s="536">
        <f>IF('statement of marks'!EI24="","",'statement of marks'!EI24)</f>
        <v>80</v>
      </c>
      <c r="N438" s="538">
        <f>IF('statement of marks'!EJ24="","",'statement of marks'!EJ24)</f>
        <v>100</v>
      </c>
      <c r="O438" s="537">
        <f>IF('statement of marks'!EK24="","",'statement of marks'!EK24)</f>
        <v>70</v>
      </c>
      <c r="P438" s="537">
        <f>IF('statement of marks'!EL24="","",'statement of marks'!EL24)</f>
        <v>30</v>
      </c>
      <c r="Q438" s="536">
        <f>IF('statement of marks'!EM24="","",'statement of marks'!EM24)</f>
        <v>100</v>
      </c>
      <c r="R438" s="536">
        <f>IF('statement of marks'!EN24="","",'statement of marks'!EN24)</f>
        <v>150</v>
      </c>
      <c r="S438" s="538">
        <f>IF('statement of marks'!EO24="","",'statement of marks'!EO24)</f>
        <v>50</v>
      </c>
      <c r="T438" s="538">
        <f>IF('statement of marks'!EP24="","",'statement of marks'!EP24)</f>
        <v>200</v>
      </c>
      <c r="U438" s="538" t="str">
        <f>IF('statement of marks'!FB24="","",'statement of marks'!FB24)</f>
        <v>I</v>
      </c>
      <c r="V438" s="542"/>
      <c r="W438" s="542"/>
      <c r="X438" s="542"/>
      <c r="Y438" s="540"/>
    </row>
    <row r="439" spans="1:25" ht="18" customHeight="1">
      <c r="A439" s="1124"/>
      <c r="B439" s="1089" t="str">
        <f>'statement of marks'!$FC$3</f>
        <v>Azadi ke Baad ka Swarnim Bharat</v>
      </c>
      <c r="C439" s="1089"/>
      <c r="D439" s="553">
        <f>IF('statement of marks'!CK24="","",'statement of marks'!CK24)</f>
        <v>30</v>
      </c>
      <c r="E439" s="541">
        <f>IF('statement of marks'!FC24="","",'statement of marks'!FC24)</f>
        <v>10</v>
      </c>
      <c r="F439" s="541">
        <f>IF('statement of marks'!FD24="","",'statement of marks'!FD24)</f>
        <v>10</v>
      </c>
      <c r="G439" s="541">
        <f>IF('statement of marks'!FE24="","",'statement of marks'!FE24)</f>
        <v>10</v>
      </c>
      <c r="H439" s="541">
        <f>IF('statement of marks'!FF24="","",'statement of marks'!FF24)</f>
        <v>30</v>
      </c>
      <c r="I439" s="555"/>
      <c r="J439" s="541">
        <f>IF('statement of marks'!FG24="","",'statement of marks'!FG24)</f>
        <v>70</v>
      </c>
      <c r="K439" s="556"/>
      <c r="L439" s="536">
        <f>IF('statement of marks'!FG24="","",'statement of marks'!FG24)</f>
        <v>70</v>
      </c>
      <c r="M439" s="536">
        <f>IF('statement of marks'!FH24="","",'statement of marks'!FH24)</f>
        <v>100</v>
      </c>
      <c r="N439" s="536">
        <f>IF('statement of marks'!FH24="","",'statement of marks'!FH24)</f>
        <v>100</v>
      </c>
      <c r="O439" s="536">
        <f>IF('statement of marks'!FI24="","",'statement of marks'!FI24)</f>
        <v>100</v>
      </c>
      <c r="P439" s="557"/>
      <c r="Q439" s="536">
        <f>IF('statement of marks'!FI24="","",'statement of marks'!FI24)</f>
        <v>100</v>
      </c>
      <c r="R439" s="536">
        <f>IF('statement of marks'!FJ24="","",'statement of marks'!FJ24)</f>
        <v>200</v>
      </c>
      <c r="S439" s="557"/>
      <c r="T439" s="538">
        <f>IF('statement of marks'!FJ24="","",'statement of marks'!FJ24)</f>
        <v>200</v>
      </c>
      <c r="U439" s="541" t="str">
        <f>IF('statement of marks'!II24="","",'statement of marks'!II24)</f>
        <v>A</v>
      </c>
      <c r="V439" s="542" t="str">
        <f>IF(OR(U439="S",U439="RE"),'result subject-wise'!AL$6,"")</f>
        <v/>
      </c>
      <c r="W439" s="558" t="str">
        <f>IF('result subject-wise'!AL24="","",'result subject-wise'!AL24)</f>
        <v/>
      </c>
      <c r="X439" s="558" t="str">
        <f>IF('result subject-wise'!AM24="","",'result subject-wise'!AM24)</f>
        <v/>
      </c>
      <c r="Y439" s="1093"/>
    </row>
    <row r="440" spans="1:25" ht="18" customHeight="1">
      <c r="A440" s="1124"/>
      <c r="B440" s="895" t="str">
        <f>'statement of marks'!$FP$3</f>
        <v>JEEVAN KAUShAL</v>
      </c>
      <c r="C440" s="895"/>
      <c r="D440" s="535" t="str">
        <f>IF('statement of marks'!DO24="","",'statement of marks'!DO24)</f>
        <v/>
      </c>
      <c r="E440" s="1109" t="s">
        <v>278</v>
      </c>
      <c r="F440" s="1109"/>
      <c r="G440" s="536">
        <f>'statement of marks'!$FP$6</f>
        <v>30</v>
      </c>
      <c r="H440" s="536"/>
      <c r="I440" s="559"/>
      <c r="J440" s="537">
        <f>IF('statement of marks'!FP24="","",'statement of marks'!FP24)</f>
        <v>30</v>
      </c>
      <c r="K440" s="1109" t="s">
        <v>279</v>
      </c>
      <c r="L440" s="1109"/>
      <c r="M440" s="536">
        <f>'statement of marks'!$FQ$6</f>
        <v>30</v>
      </c>
      <c r="N440" s="538">
        <f>IF('statement of marks'!FQ24="","",'statement of marks'!FQ24)</f>
        <v>30</v>
      </c>
      <c r="O440" s="1109" t="s">
        <v>108</v>
      </c>
      <c r="P440" s="1109"/>
      <c r="Q440" s="536">
        <f>'statement of marks'!$FR$6</f>
        <v>40</v>
      </c>
      <c r="R440" s="541">
        <f>IF('statement of marks'!FR24="","",'statement of marks'!FR24)</f>
        <v>40</v>
      </c>
      <c r="S440" s="541"/>
      <c r="T440" s="538">
        <f>IF('statement of marks'!FS24="","",'statement of marks'!FS24)</f>
        <v>100</v>
      </c>
      <c r="U440" s="541" t="str">
        <f>IF('statement of marks'!IJ24="","",'statement of marks'!IJ24)</f>
        <v>A</v>
      </c>
      <c r="V440" s="542" t="str">
        <f>IF(OR(U440="S",U440="RE"),'result subject-wise'!AN$6,"")</f>
        <v/>
      </c>
      <c r="W440" s="558" t="str">
        <f>IF('result subject-wise'!AN24="","",'result subject-wise'!AN24)</f>
        <v/>
      </c>
      <c r="X440" s="558" t="str">
        <f>IF('result subject-wise'!AO24="","",'result subject-wise'!AO24)</f>
        <v/>
      </c>
      <c r="Y440" s="1093"/>
    </row>
    <row r="441" spans="1:25" ht="18" customHeight="1">
      <c r="A441" s="1124"/>
      <c r="B441" s="1110" t="s">
        <v>195</v>
      </c>
      <c r="C441" s="1110"/>
      <c r="D441" s="560">
        <f>IF(AND(D437="",D439="",D440=""),"",SUM(D437:D440))</f>
        <v>60</v>
      </c>
      <c r="E441" s="1111" t="str">
        <f>IF('statement of marks'!IP24="","",'statement of marks'!IP24)</f>
        <v>SUPPL.</v>
      </c>
      <c r="F441" s="1111"/>
      <c r="G441" s="1111"/>
      <c r="H441" s="1111"/>
      <c r="I441" s="1111"/>
      <c r="J441" s="1111"/>
      <c r="K441" s="1111"/>
      <c r="L441" s="1111"/>
      <c r="M441" s="533" t="s">
        <v>309</v>
      </c>
      <c r="N441" s="541" t="str">
        <f>IF('statement of marks'!IS24="","",'statement of marks'!IS24)</f>
        <v/>
      </c>
      <c r="O441" s="1091" t="s">
        <v>281</v>
      </c>
      <c r="P441" s="1091"/>
      <c r="Q441" s="1091"/>
      <c r="R441" s="541" t="str">
        <f>IF('statement of marks'!IU24="","",'statement of marks'!IU24)</f>
        <v/>
      </c>
      <c r="S441" s="1112" t="s">
        <v>295</v>
      </c>
      <c r="T441" s="1112"/>
      <c r="U441" s="1112"/>
      <c r="V441" s="1112"/>
      <c r="W441" s="1112"/>
      <c r="X441" s="1112"/>
      <c r="Y441" s="1113"/>
    </row>
    <row r="442" spans="1:25" ht="18" customHeight="1">
      <c r="A442" s="1124"/>
      <c r="B442" s="1110" t="s">
        <v>300</v>
      </c>
      <c r="C442" s="1110"/>
      <c r="D442" s="534" t="s">
        <v>201</v>
      </c>
      <c r="E442" s="1085" t="s">
        <v>122</v>
      </c>
      <c r="F442" s="1085"/>
      <c r="G442" s="1091" t="s">
        <v>124</v>
      </c>
      <c r="H442" s="1091"/>
      <c r="I442" s="1091"/>
      <c r="J442" s="1091"/>
      <c r="K442" s="1091" t="s">
        <v>126</v>
      </c>
      <c r="L442" s="1091"/>
      <c r="M442" s="1091" t="s">
        <v>128</v>
      </c>
      <c r="N442" s="1091"/>
      <c r="O442" s="924" t="s">
        <v>303</v>
      </c>
      <c r="P442" s="924"/>
      <c r="Q442" s="924"/>
      <c r="R442" s="561"/>
      <c r="S442" s="1114" t="s">
        <v>195</v>
      </c>
      <c r="T442" s="1114"/>
      <c r="U442" s="1115" t="str">
        <f>IF('result subject-wise'!AR24="","",'result subject-wise'!AR24)</f>
        <v/>
      </c>
      <c r="V442" s="1115"/>
      <c r="W442" s="1086" t="s">
        <v>459</v>
      </c>
      <c r="X442" s="1086"/>
      <c r="Y442" s="562" t="str">
        <f>IF('result subject-wise'!AS24="","",'result subject-wise'!AS24)</f>
        <v/>
      </c>
    </row>
    <row r="443" spans="1:25" ht="18" customHeight="1">
      <c r="A443" s="1124"/>
      <c r="B443" s="1116" t="s">
        <v>302</v>
      </c>
      <c r="C443" s="1116"/>
      <c r="D443" s="536">
        <f>IF('statement of marks'!CN24="","",'statement of marks'!CN24)</f>
        <v>50</v>
      </c>
      <c r="E443" s="1117">
        <f>IF('statement of marks'!GK24="","",'statement of marks'!GK24)</f>
        <v>130</v>
      </c>
      <c r="F443" s="1117"/>
      <c r="G443" s="1117">
        <f>IF('statement of marks'!GM24="","",'statement of marks'!GM24)</f>
        <v>206</v>
      </c>
      <c r="H443" s="1117"/>
      <c r="I443" s="1117"/>
      <c r="J443" s="1117"/>
      <c r="K443" s="1117">
        <f>IF('statement of marks'!GO24="","",'statement of marks'!GO24)</f>
        <v>264</v>
      </c>
      <c r="L443" s="1117"/>
      <c r="M443" s="1117">
        <f>IF('statement of marks'!GQ24="","",'statement of marks'!GQ24)</f>
        <v>316</v>
      </c>
      <c r="N443" s="1117"/>
      <c r="O443" s="1117">
        <f>IF('statement of marks'!GS24="","",'statement of marks'!GS24)</f>
        <v>362</v>
      </c>
      <c r="P443" s="1117"/>
      <c r="Q443" s="1117"/>
      <c r="R443" s="563"/>
      <c r="S443" s="1086" t="s">
        <v>460</v>
      </c>
      <c r="T443" s="1086"/>
      <c r="U443" s="1086"/>
      <c r="V443" s="1086"/>
      <c r="W443" s="1115" t="str">
        <f>IF('result subject-wise'!AT24="","",'result subject-wise'!AT24)</f>
        <v/>
      </c>
      <c r="X443" s="1115"/>
      <c r="Y443" s="1118"/>
    </row>
    <row r="444" spans="1:25" ht="18" customHeight="1">
      <c r="A444" s="1124"/>
      <c r="B444" s="1084" t="s">
        <v>301</v>
      </c>
      <c r="C444" s="1084"/>
      <c r="D444" s="536">
        <f>IF('statement of marks'!BJ24="","",'statement of marks'!BJ24)</f>
        <v>50</v>
      </c>
      <c r="E444" s="1085" t="str">
        <f>IF('statement of marks'!GL24="","",'statement of marks'!GL24)</f>
        <v/>
      </c>
      <c r="F444" s="1085"/>
      <c r="G444" s="1085" t="str">
        <f>IF('statement of marks'!GN24="","",'statement of marks'!GN24)</f>
        <v/>
      </c>
      <c r="H444" s="1085"/>
      <c r="I444" s="1085"/>
      <c r="J444" s="1085"/>
      <c r="K444" s="1085" t="str">
        <f>IF('statement of marks'!GP24="","",'statement of marks'!GP24)</f>
        <v/>
      </c>
      <c r="L444" s="1085"/>
      <c r="M444" s="1085" t="str">
        <f>IF('statement of marks'!GR24="","",'statement of marks'!GR24)</f>
        <v/>
      </c>
      <c r="N444" s="1085"/>
      <c r="O444" s="1085">
        <f>IF('statement of marks'!GT24="","",'statement of marks'!GT24)</f>
        <v>0</v>
      </c>
      <c r="P444" s="1085"/>
      <c r="Q444" s="1085"/>
      <c r="R444" s="564"/>
      <c r="S444" s="1086" t="s">
        <v>296</v>
      </c>
      <c r="T444" s="1086"/>
      <c r="U444" s="1086"/>
      <c r="V444" s="1086"/>
      <c r="W444" s="1087" t="str">
        <f>IF(U442="","",'result subject-wise'!$G$118)</f>
        <v/>
      </c>
      <c r="X444" s="1087"/>
      <c r="Y444" s="1088"/>
    </row>
    <row r="445" spans="1:25" ht="18" customHeight="1">
      <c r="A445" s="1124"/>
      <c r="B445" s="1089" t="s">
        <v>307</v>
      </c>
      <c r="C445" s="1089"/>
      <c r="D445" s="535" t="str">
        <f>IF('statement of marks'!DR24="","",'statement of marks'!DR24)</f>
        <v/>
      </c>
      <c r="E445" s="1090"/>
      <c r="F445" s="1090"/>
      <c r="G445" s="1090"/>
      <c r="H445" s="1090"/>
      <c r="I445" s="1090"/>
      <c r="J445" s="1090"/>
      <c r="K445" s="1090"/>
      <c r="L445" s="1090"/>
      <c r="M445" s="1090"/>
      <c r="N445" s="1090"/>
      <c r="O445" s="1091"/>
      <c r="P445" s="1091"/>
      <c r="Q445" s="1091"/>
      <c r="R445" s="1091"/>
      <c r="S445" s="1091"/>
      <c r="T445" s="1091"/>
      <c r="U445" s="1092"/>
      <c r="V445" s="1092"/>
      <c r="W445" s="1092"/>
      <c r="X445" s="1092"/>
      <c r="Y445" s="1093"/>
    </row>
    <row r="446" spans="1:25" ht="18" customHeight="1">
      <c r="A446" s="1124"/>
      <c r="B446" s="895" t="s">
        <v>297</v>
      </c>
      <c r="C446" s="895"/>
      <c r="D446" s="544">
        <f>IF(AND(D443="",D444="",D445=""),"",SUM(D443:D445))</f>
        <v>100</v>
      </c>
      <c r="E446" s="1090"/>
      <c r="F446" s="1090"/>
      <c r="G446" s="1090"/>
      <c r="H446" s="1090"/>
      <c r="I446" s="1090"/>
      <c r="J446" s="1090"/>
      <c r="K446" s="1090"/>
      <c r="L446" s="1090"/>
      <c r="M446" s="1090"/>
      <c r="N446" s="1090"/>
      <c r="O446" s="1091"/>
      <c r="P446" s="1091"/>
      <c r="Q446" s="1091"/>
      <c r="R446" s="1091"/>
      <c r="S446" s="1091"/>
      <c r="T446" s="1091"/>
      <c r="U446" s="1092"/>
      <c r="V446" s="1092"/>
      <c r="W446" s="1092"/>
      <c r="X446" s="1092"/>
      <c r="Y446" s="1093"/>
    </row>
    <row r="447" spans="1:25" ht="18" customHeight="1">
      <c r="A447" s="1124"/>
      <c r="B447" s="1089" t="s">
        <v>790</v>
      </c>
      <c r="C447" s="1089"/>
      <c r="D447" s="565">
        <f>IF(J430="ML",L429)+IF(J431="ML",L429)+IF(J432="ML",L429-D432)+IF(J433="ML",L429-D433)+IF(J434="ML",L429-D434)+IF(K432="ml",D432)+IF(K433="ml",D433)+IF(K434="ml",D434)</f>
        <v>0</v>
      </c>
      <c r="E447" s="1090"/>
      <c r="F447" s="1090"/>
      <c r="G447" s="1090"/>
      <c r="H447" s="1090"/>
      <c r="I447" s="1090"/>
      <c r="J447" s="1090"/>
      <c r="K447" s="1090"/>
      <c r="L447" s="1090"/>
      <c r="M447" s="1090"/>
      <c r="N447" s="1090"/>
      <c r="O447" s="1091" t="s">
        <v>112</v>
      </c>
      <c r="P447" s="1091"/>
      <c r="Q447" s="1091"/>
      <c r="R447" s="1091"/>
      <c r="S447" s="1091"/>
      <c r="T447" s="1091"/>
      <c r="U447" s="1094" t="s">
        <v>798</v>
      </c>
      <c r="V447" s="1094"/>
      <c r="W447" s="1094"/>
      <c r="X447" s="1094"/>
      <c r="Y447" s="1095"/>
    </row>
    <row r="448" spans="1:25" ht="18" customHeight="1" thickBot="1">
      <c r="A448" s="1125"/>
      <c r="B448" s="1098" t="s">
        <v>308</v>
      </c>
      <c r="C448" s="1098"/>
      <c r="D448" s="566"/>
      <c r="E448" s="1099"/>
      <c r="F448" s="1099"/>
      <c r="G448" s="1099"/>
      <c r="H448" s="1099"/>
      <c r="I448" s="1099"/>
      <c r="J448" s="1099"/>
      <c r="K448" s="1099"/>
      <c r="L448" s="1099"/>
      <c r="M448" s="1099"/>
      <c r="N448" s="1099"/>
      <c r="O448" s="1100">
        <f>'statement of marks'!$IV$110</f>
        <v>45794</v>
      </c>
      <c r="P448" s="1100"/>
      <c r="Q448" s="1100"/>
      <c r="R448" s="1100"/>
      <c r="S448" s="1100"/>
      <c r="T448" s="1100"/>
      <c r="U448" s="1096"/>
      <c r="V448" s="1096"/>
      <c r="W448" s="1096"/>
      <c r="X448" s="1096"/>
      <c r="Y448" s="1097"/>
    </row>
    <row r="449" spans="1:25" ht="18" customHeight="1">
      <c r="A449" s="1119" t="s">
        <v>282</v>
      </c>
      <c r="B449" s="1120"/>
      <c r="C449" s="1120"/>
      <c r="D449" s="1120"/>
      <c r="E449" s="1120"/>
      <c r="F449" s="1120"/>
      <c r="G449" s="1120"/>
      <c r="H449" s="1120"/>
      <c r="I449" s="1120"/>
      <c r="J449" s="1120"/>
      <c r="K449" s="1120"/>
      <c r="L449" s="1120"/>
      <c r="M449" s="1120"/>
      <c r="N449" s="1120"/>
      <c r="O449" s="1120"/>
      <c r="P449" s="1120"/>
      <c r="Q449" s="1120"/>
      <c r="R449" s="1120"/>
      <c r="S449" s="1120"/>
      <c r="T449" s="1120"/>
      <c r="U449" s="1120"/>
      <c r="V449" s="1120"/>
      <c r="W449" s="1120"/>
      <c r="X449" s="1120"/>
      <c r="Y449" s="1121"/>
    </row>
    <row r="450" spans="1:25" ht="18" customHeight="1">
      <c r="A450" s="1122" t="str">
        <f>'statement of marks'!$A$1</f>
        <v>Govt. Hr. Sec. School,</v>
      </c>
      <c r="B450" s="1091"/>
      <c r="C450" s="1091"/>
      <c r="D450" s="1091"/>
      <c r="E450" s="1091"/>
      <c r="F450" s="1091"/>
      <c r="G450" s="1091"/>
      <c r="H450" s="1091"/>
      <c r="I450" s="1091"/>
      <c r="J450" s="1091"/>
      <c r="K450" s="1091"/>
      <c r="L450" s="1091"/>
      <c r="M450" s="1091"/>
      <c r="N450" s="1091"/>
      <c r="O450" s="1091"/>
      <c r="P450" s="1091"/>
      <c r="Q450" s="1091"/>
      <c r="R450" s="1091"/>
      <c r="S450" s="1091"/>
      <c r="T450" s="1091"/>
      <c r="U450" s="1091"/>
      <c r="V450" s="1091"/>
      <c r="W450" s="1091"/>
      <c r="X450" s="1091"/>
      <c r="Y450" s="1123"/>
    </row>
    <row r="451" spans="1:25" ht="18" customHeight="1">
      <c r="A451" s="1124"/>
      <c r="B451" s="1048" t="s">
        <v>100</v>
      </c>
      <c r="C451" s="1048"/>
      <c r="D451" s="1112" t="s">
        <v>485</v>
      </c>
      <c r="E451" s="1048" t="str">
        <f>'statement of marks'!$F$3</f>
        <v>2024-25</v>
      </c>
      <c r="F451" s="1048"/>
      <c r="G451" s="1126" t="str">
        <f>IF(U470="","MAIN EXAMINATION",IF(E469="Suppl.","SUPPLEMENTARY EXAMINATION",IF(E469="Re-exam.","RE-EXAMINATION",)))</f>
        <v>MAIN EXAMINATION</v>
      </c>
      <c r="H451" s="1127"/>
      <c r="I451" s="1127"/>
      <c r="J451" s="1127"/>
      <c r="K451" s="1127"/>
      <c r="L451" s="1127"/>
      <c r="M451" s="1127"/>
      <c r="N451" s="1127"/>
      <c r="O451" s="1127"/>
      <c r="P451" s="1127"/>
      <c r="Q451" s="1127"/>
      <c r="R451" s="1127"/>
      <c r="S451" s="1128"/>
      <c r="T451" s="1129" t="s">
        <v>305</v>
      </c>
      <c r="U451" s="1130"/>
      <c r="V451" s="1131"/>
      <c r="W451" s="1048" t="str">
        <f>'statement of marks'!$A$3</f>
        <v>11 'A'</v>
      </c>
      <c r="X451" s="1048"/>
      <c r="Y451" s="1135"/>
    </row>
    <row r="452" spans="1:25" ht="18" customHeight="1">
      <c r="A452" s="1124"/>
      <c r="B452" s="895" t="s">
        <v>36</v>
      </c>
      <c r="C452" s="895"/>
      <c r="D452" s="1112"/>
      <c r="E452" s="1132" t="str">
        <f>IF('statement of marks'!G25="","",'statement of marks'!G25)</f>
        <v>A 017</v>
      </c>
      <c r="F452" s="1133"/>
      <c r="G452" s="1133"/>
      <c r="H452" s="1133"/>
      <c r="I452" s="1133"/>
      <c r="J452" s="1133"/>
      <c r="K452" s="1133"/>
      <c r="L452" s="1133"/>
      <c r="M452" s="1133"/>
      <c r="N452" s="1133"/>
      <c r="O452" s="1133"/>
      <c r="P452" s="1133"/>
      <c r="Q452" s="1133"/>
      <c r="R452" s="1133"/>
      <c r="S452" s="1134"/>
      <c r="T452" s="1129" t="s">
        <v>304</v>
      </c>
      <c r="U452" s="1130"/>
      <c r="V452" s="1131"/>
      <c r="W452" s="1048">
        <f>IF('statement of marks'!E25="","",'statement of marks'!E25)</f>
        <v>11117</v>
      </c>
      <c r="X452" s="1048"/>
      <c r="Y452" s="1135"/>
    </row>
    <row r="453" spans="1:25" ht="18" customHeight="1">
      <c r="A453" s="1124"/>
      <c r="B453" s="895" t="s">
        <v>37</v>
      </c>
      <c r="C453" s="895"/>
      <c r="D453" s="1112"/>
      <c r="E453" s="1132" t="str">
        <f>IF('statement of marks'!H25="","",'statement of marks'!H25)</f>
        <v>B 017</v>
      </c>
      <c r="F453" s="1133"/>
      <c r="G453" s="1133"/>
      <c r="H453" s="1133"/>
      <c r="I453" s="1133"/>
      <c r="J453" s="1133"/>
      <c r="K453" s="1133"/>
      <c r="L453" s="1133"/>
      <c r="M453" s="1133"/>
      <c r="N453" s="1133"/>
      <c r="O453" s="1133"/>
      <c r="P453" s="1133"/>
      <c r="Q453" s="1133"/>
      <c r="R453" s="1133"/>
      <c r="S453" s="1134"/>
      <c r="T453" s="1129" t="s">
        <v>35</v>
      </c>
      <c r="U453" s="1130"/>
      <c r="V453" s="1131"/>
      <c r="W453" s="1048" t="str">
        <f>IF('statement of marks'!D25="","",'statement of marks'!D25)</f>
        <v/>
      </c>
      <c r="X453" s="1048"/>
      <c r="Y453" s="1135"/>
    </row>
    <row r="454" spans="1:25" ht="18" customHeight="1">
      <c r="A454" s="1124"/>
      <c r="B454" s="895" t="s">
        <v>38</v>
      </c>
      <c r="C454" s="895"/>
      <c r="D454" s="1112"/>
      <c r="E454" s="1132" t="str">
        <f>IF('statement of marks'!I25="","",'statement of marks'!I25)</f>
        <v>C 017</v>
      </c>
      <c r="F454" s="1133"/>
      <c r="G454" s="1133"/>
      <c r="H454" s="1133"/>
      <c r="I454" s="1133"/>
      <c r="J454" s="1133"/>
      <c r="K454" s="1133"/>
      <c r="L454" s="1133"/>
      <c r="M454" s="1133"/>
      <c r="N454" s="1133"/>
      <c r="O454" s="1133"/>
      <c r="P454" s="1133"/>
      <c r="Q454" s="1133"/>
      <c r="R454" s="1133"/>
      <c r="S454" s="1134"/>
      <c r="T454" s="1129" t="s">
        <v>280</v>
      </c>
      <c r="U454" s="1130"/>
      <c r="V454" s="1131"/>
      <c r="W454" s="1136" t="str">
        <f>IF('statement of marks'!F25="","",'statement of marks'!F25)</f>
        <v/>
      </c>
      <c r="X454" s="1136"/>
      <c r="Y454" s="1137"/>
    </row>
    <row r="455" spans="1:25" ht="18" customHeight="1">
      <c r="A455" s="1124"/>
      <c r="B455" s="1138" t="s">
        <v>218</v>
      </c>
      <c r="C455" s="1109" t="s">
        <v>293</v>
      </c>
      <c r="D455" s="1109" t="s">
        <v>457</v>
      </c>
      <c r="E455" s="1103" t="s">
        <v>109</v>
      </c>
      <c r="F455" s="1103" t="s">
        <v>110</v>
      </c>
      <c r="G455" s="1103" t="s">
        <v>111</v>
      </c>
      <c r="H455" s="1103" t="s">
        <v>797</v>
      </c>
      <c r="I455" s="1139" t="str">
        <f>IF('statement of marks'!N$4="","",'statement of marks'!N$4)</f>
        <v>VRIKSHAROPAN</v>
      </c>
      <c r="J455" s="1140" t="s">
        <v>276</v>
      </c>
      <c r="K455" s="1140" t="s">
        <v>277</v>
      </c>
      <c r="L455" s="1103" t="s">
        <v>284</v>
      </c>
      <c r="M455" s="1103" t="s">
        <v>294</v>
      </c>
      <c r="N455" s="1102" t="s">
        <v>458</v>
      </c>
      <c r="O455" s="1141" t="s">
        <v>287</v>
      </c>
      <c r="P455" s="1141" t="s">
        <v>288</v>
      </c>
      <c r="Q455" s="1101" t="s">
        <v>289</v>
      </c>
      <c r="R455" s="1101" t="s">
        <v>285</v>
      </c>
      <c r="S455" s="1101" t="s">
        <v>286</v>
      </c>
      <c r="T455" s="1102" t="s">
        <v>306</v>
      </c>
      <c r="U455" s="1103" t="s">
        <v>311</v>
      </c>
      <c r="V455" s="1104" t="s">
        <v>310</v>
      </c>
      <c r="W455" s="1104" t="s">
        <v>799</v>
      </c>
      <c r="X455" s="1103" t="s">
        <v>283</v>
      </c>
      <c r="Y455" s="1105" t="s">
        <v>290</v>
      </c>
    </row>
    <row r="456" spans="1:25" ht="18" customHeight="1">
      <c r="A456" s="1124"/>
      <c r="B456" s="1138"/>
      <c r="C456" s="1109"/>
      <c r="D456" s="1109"/>
      <c r="E456" s="1103"/>
      <c r="F456" s="1103"/>
      <c r="G456" s="1103"/>
      <c r="H456" s="1103"/>
      <c r="I456" s="1139"/>
      <c r="J456" s="1140"/>
      <c r="K456" s="1140"/>
      <c r="L456" s="1103"/>
      <c r="M456" s="1103"/>
      <c r="N456" s="1102"/>
      <c r="O456" s="1141"/>
      <c r="P456" s="1141"/>
      <c r="Q456" s="1101"/>
      <c r="R456" s="1101"/>
      <c r="S456" s="1101"/>
      <c r="T456" s="1102"/>
      <c r="U456" s="1103"/>
      <c r="V456" s="1104"/>
      <c r="W456" s="1104"/>
      <c r="X456" s="1103"/>
      <c r="Y456" s="1105"/>
    </row>
    <row r="457" spans="1:25" ht="18" customHeight="1">
      <c r="A457" s="1124"/>
      <c r="B457" s="1144" t="s">
        <v>113</v>
      </c>
      <c r="C457" s="1144"/>
      <c r="D457" s="535"/>
      <c r="E457" s="534">
        <f>IF('statement of marks'!J$6="","",'statement of marks'!J$6)</f>
        <v>10</v>
      </c>
      <c r="F457" s="534">
        <f>IF('statement of marks'!K$6="","",'statement of marks'!K$6)</f>
        <v>10</v>
      </c>
      <c r="G457" s="534">
        <f>IF('statement of marks'!L$6="","",'statement of marks'!L$6)</f>
        <v>8</v>
      </c>
      <c r="H457" s="534">
        <f>IF('statement of marks'!M$6="","",'statement of marks'!M$6)</f>
        <v>28</v>
      </c>
      <c r="I457" s="536">
        <f>IF('statement of marks'!N$6="","",'statement of marks'!N$6)</f>
        <v>2</v>
      </c>
      <c r="J457" s="298" t="s">
        <v>89</v>
      </c>
      <c r="K457" s="1106"/>
      <c r="L457" s="534">
        <f>IF('statement of marks'!O$6="","",'statement of marks'!O$6)</f>
        <v>70</v>
      </c>
      <c r="M457" s="298" t="s">
        <v>87</v>
      </c>
      <c r="N457" s="534">
        <f>IF('statement of marks'!P$6="","",'statement of marks'!P$6)</f>
        <v>100</v>
      </c>
      <c r="O457" s="298" t="s">
        <v>298</v>
      </c>
      <c r="P457" s="945"/>
      <c r="Q457" s="534">
        <f>IF('statement of marks'!Q$6="","",'statement of marks'!Q$6)</f>
        <v>100</v>
      </c>
      <c r="R457" s="298" t="s">
        <v>299</v>
      </c>
      <c r="S457" s="298" t="s">
        <v>454</v>
      </c>
      <c r="T457" s="538">
        <f>IF('statement of marks'!R$6="","",'statement of marks'!R$6)</f>
        <v>200</v>
      </c>
      <c r="U457" s="539"/>
      <c r="V457" s="539"/>
      <c r="W457" s="539"/>
      <c r="X457" s="539"/>
      <c r="Y457" s="540" t="str">
        <f>IF(OR(X464=0,X464&lt;V464),"",T457)</f>
        <v/>
      </c>
    </row>
    <row r="458" spans="1:25" ht="18" customHeight="1">
      <c r="A458" s="1124"/>
      <c r="B458" s="895" t="str">
        <f>'statement of marks'!$J$3</f>
        <v>HINDI COMPULSORY</v>
      </c>
      <c r="C458" s="895"/>
      <c r="D458" s="535"/>
      <c r="E458" s="541">
        <f>IF('statement of marks'!J25="","",'statement of marks'!J25)</f>
        <v>10</v>
      </c>
      <c r="F458" s="541">
        <f>IF('statement of marks'!K25="","",'statement of marks'!K25)</f>
        <v>10</v>
      </c>
      <c r="G458" s="541">
        <f>IF('statement of marks'!L25="","",'statement of marks'!L25)</f>
        <v>8</v>
      </c>
      <c r="H458" s="541">
        <f>IF('statement of marks'!M25="","",'statement of marks'!M25)</f>
        <v>28</v>
      </c>
      <c r="I458" s="541">
        <f>IF('statement of marks'!N25="","",'statement of marks'!N25)</f>
        <v>2</v>
      </c>
      <c r="J458" s="537">
        <f>IF('statement of marks'!O25="","",'statement of marks'!O25)</f>
        <v>70</v>
      </c>
      <c r="K458" s="1106"/>
      <c r="L458" s="536">
        <f>IF('statement of marks'!O25="","",'statement of marks'!O25)</f>
        <v>70</v>
      </c>
      <c r="M458" s="536">
        <f>IF('statement of marks'!P25="","",'statement of marks'!P25)</f>
        <v>100</v>
      </c>
      <c r="N458" s="538">
        <f>IF('statement of marks'!P25="","",'statement of marks'!P25)</f>
        <v>100</v>
      </c>
      <c r="O458" s="537">
        <f>IF('statement of marks'!Q25="","",'statement of marks'!Q25)</f>
        <v>100</v>
      </c>
      <c r="P458" s="945"/>
      <c r="Q458" s="536">
        <f>IF('statement of marks'!Q25="","",'statement of marks'!Q25)</f>
        <v>100</v>
      </c>
      <c r="R458" s="536">
        <f>IF('statement of marks'!R25="","",'statement of marks'!R25)</f>
        <v>200</v>
      </c>
      <c r="S458" s="1107" t="str">
        <f>IF(AND(K459="",P459=""),"",SUM(K459,P459))</f>
        <v/>
      </c>
      <c r="T458" s="538">
        <f>IF('statement of marks'!R25="","",'statement of marks'!R25)</f>
        <v>200</v>
      </c>
      <c r="U458" s="541" t="str">
        <f>CONCATENATE('statement of marks'!GV25,'statement of marks'!GW25,'statement of marks'!GX25)</f>
        <v>D</v>
      </c>
      <c r="V458" s="542" t="str">
        <f>IF(OR(U458="S",U458="RE"),'result subject-wise'!T$6,"")</f>
        <v/>
      </c>
      <c r="W458" s="542" t="str">
        <f>IF('result subject-wise'!U25="","",'result subject-wise'!U25)</f>
        <v/>
      </c>
      <c r="X458" s="542" t="str">
        <f>IF('result subject-wise'!V25="","",'result subject-wise'!V25)</f>
        <v/>
      </c>
      <c r="Y458" s="540" t="str">
        <f>IF(OR(X464=0,X464&lt;V464),"",IF(U458="RE",SUM(T458,W458),IF(U458="S",W458,T458)))</f>
        <v/>
      </c>
    </row>
    <row r="459" spans="1:25" ht="18" customHeight="1">
      <c r="A459" s="1124"/>
      <c r="B459" s="895" t="str">
        <f>'statement of marks'!$X$3</f>
        <v>ENGLISH COMPULSORY</v>
      </c>
      <c r="C459" s="895"/>
      <c r="D459" s="535" t="s">
        <v>455</v>
      </c>
      <c r="E459" s="541">
        <f>IF('statement of marks'!X25="","",'statement of marks'!X25)</f>
        <v>10</v>
      </c>
      <c r="F459" s="541">
        <f>IF('statement of marks'!Y25="","",'statement of marks'!Y25)</f>
        <v>10</v>
      </c>
      <c r="G459" s="541">
        <f>IF('statement of marks'!Z25="","",'statement of marks'!Z25)</f>
        <v>8</v>
      </c>
      <c r="H459" s="541">
        <f>IF('statement of marks'!AA25="","",'statement of marks'!AA25)</f>
        <v>28</v>
      </c>
      <c r="I459" s="541">
        <f>IF('statement of marks'!AB25="","",'statement of marks'!AB25)</f>
        <v>2</v>
      </c>
      <c r="J459" s="537">
        <f>IF('statement of marks'!AC25="","",'statement of marks'!AC25)</f>
        <v>70</v>
      </c>
      <c r="K459" s="1106"/>
      <c r="L459" s="536">
        <f>IF('statement of marks'!AC25="","",'statement of marks'!AC25)</f>
        <v>70</v>
      </c>
      <c r="M459" s="536">
        <f>IF('statement of marks'!AD25="","",'statement of marks'!AD25)</f>
        <v>100</v>
      </c>
      <c r="N459" s="538">
        <f>IF('statement of marks'!AD25="","",'statement of marks'!AD25)</f>
        <v>100</v>
      </c>
      <c r="O459" s="537">
        <f>IF('statement of marks'!AE25="","",'statement of marks'!AE25)</f>
        <v>100</v>
      </c>
      <c r="P459" s="945"/>
      <c r="Q459" s="536">
        <f>IF('statement of marks'!AE25="","",'statement of marks'!AE25)</f>
        <v>100</v>
      </c>
      <c r="R459" s="536">
        <f>IF('statement of marks'!AF25="","",'statement of marks'!AF25)</f>
        <v>200</v>
      </c>
      <c r="S459" s="1107"/>
      <c r="T459" s="538">
        <f>IF('statement of marks'!AF25="","",'statement of marks'!AF25)</f>
        <v>200</v>
      </c>
      <c r="U459" s="541" t="str">
        <f>CONCATENATE('statement of marks'!GY25,'statement of marks'!GZ25,'statement of marks'!HA25)</f>
        <v>D</v>
      </c>
      <c r="V459" s="542" t="str">
        <f>IF(OR(U459="S",U459="RE"),'result subject-wise'!W$6,"")</f>
        <v/>
      </c>
      <c r="W459" s="542" t="str">
        <f>IF('result subject-wise'!X25="","",'result subject-wise'!X25)</f>
        <v/>
      </c>
      <c r="X459" s="542" t="str">
        <f>IF('result subject-wise'!Y25="","",'result subject-wise'!Y25)</f>
        <v/>
      </c>
      <c r="Y459" s="540" t="str">
        <f>IF(OR(X464=0,X464&lt;V464),"",IF(U459="RE",SUM(T459,W459),IF(U459="S",W459,T459)))</f>
        <v/>
      </c>
    </row>
    <row r="460" spans="1:25" ht="18" customHeight="1">
      <c r="A460" s="1124"/>
      <c r="B460" s="1143" t="str">
        <f>'statement of marks'!AM25</f>
        <v>PHYSICS</v>
      </c>
      <c r="C460" s="1143"/>
      <c r="D460" s="535">
        <f>IF('statement of marks'!BH25="","",'statement of marks'!BH25)</f>
        <v>20</v>
      </c>
      <c r="E460" s="541">
        <f>IF('statement of marks'!AN25="","",'statement of marks'!AN25)</f>
        <v>10</v>
      </c>
      <c r="F460" s="541">
        <f>IF('statement of marks'!AO25="","",'statement of marks'!AO25)</f>
        <v>10</v>
      </c>
      <c r="G460" s="541">
        <f>IF('statement of marks'!AP25="","",'statement of marks'!AP25)</f>
        <v>9</v>
      </c>
      <c r="H460" s="541">
        <f>IF('statement of marks'!AQ25="","",'statement of marks'!AQ25)</f>
        <v>29</v>
      </c>
      <c r="I460" s="541">
        <f>IF('statement of marks'!AR25="","",'statement of marks'!AR25)</f>
        <v>1</v>
      </c>
      <c r="J460" s="537">
        <f>IF('statement of marks'!AS25="","",'statement of marks'!AS25)</f>
        <v>30</v>
      </c>
      <c r="K460" s="537">
        <f>IF('statement of marks'!AT25="","",'statement of marks'!AT25)</f>
        <v>20</v>
      </c>
      <c r="L460" s="536">
        <f>IF('statement of marks'!AU25="","",'statement of marks'!AU25)</f>
        <v>50</v>
      </c>
      <c r="M460" s="536">
        <f>IF('statement of marks'!AV25="","",'statement of marks'!AV25)</f>
        <v>60</v>
      </c>
      <c r="N460" s="538">
        <f>IF('statement of marks'!AW25="","",'statement of marks'!AW25)</f>
        <v>80</v>
      </c>
      <c r="O460" s="537">
        <f>IF('statement of marks'!AX25="","",'statement of marks'!AX25)</f>
        <v>70</v>
      </c>
      <c r="P460" s="537">
        <f>IF('statement of marks'!AY25="","",'statement of marks'!AY25)</f>
        <v>30</v>
      </c>
      <c r="Q460" s="536">
        <f>IF('statement of marks'!AZ25="","",'statement of marks'!AZ25)</f>
        <v>100</v>
      </c>
      <c r="R460" s="536">
        <f>IF('statement of marks'!BA25="","",'statement of marks'!BA25)</f>
        <v>130</v>
      </c>
      <c r="S460" s="538">
        <f>IF('statement of marks'!BB25="","",'statement of marks'!BB25)</f>
        <v>50</v>
      </c>
      <c r="T460" s="538">
        <f>IF('statement of marks'!BC25="","",'statement of marks'!BC25)</f>
        <v>180</v>
      </c>
      <c r="U460" s="541" t="str">
        <f>CONCATENATE('statement of marks'!HB25,'statement of marks'!HK25,'statement of marks'!HL25)</f>
        <v>D</v>
      </c>
      <c r="V460" s="542" t="str">
        <f>IF('result subject-wise'!Z25="","",'result subject-wise'!Z25)</f>
        <v/>
      </c>
      <c r="W460" s="542" t="str">
        <f>IF('result subject-wise'!AB25="","",'result subject-wise'!AB25)</f>
        <v/>
      </c>
      <c r="X460" s="542" t="str">
        <f>IF('result subject-wise'!AC25="","",'result subject-wise'!AC25)</f>
        <v/>
      </c>
      <c r="Y460" s="540" t="str">
        <f>IF(OR(X464=0,X464&lt;V464),"",IF(OR(U460="RE",U460="REP"),SUM(T460,W460),IF(U460="S",W460,T460)))</f>
        <v/>
      </c>
    </row>
    <row r="461" spans="1:25" ht="18" customHeight="1">
      <c r="A461" s="1124"/>
      <c r="B461" s="1143" t="str">
        <f>'statement of marks'!BQ25</f>
        <v>CHEMISTRY</v>
      </c>
      <c r="C461" s="1143"/>
      <c r="D461" s="535">
        <f>IF('statement of marks'!CL25="","",'statement of marks'!CL25)</f>
        <v>20</v>
      </c>
      <c r="E461" s="541">
        <f>IF('statement of marks'!BR25="","",'statement of marks'!BR25)</f>
        <v>10</v>
      </c>
      <c r="F461" s="541">
        <f>IF('statement of marks'!BS25="","",'statement of marks'!BS25)</f>
        <v>10</v>
      </c>
      <c r="G461" s="541">
        <f>IF('statement of marks'!BT25="","",'statement of marks'!BT25)</f>
        <v>9</v>
      </c>
      <c r="H461" s="541">
        <f>IF('statement of marks'!BU25="","",'statement of marks'!BU25)</f>
        <v>29</v>
      </c>
      <c r="I461" s="541">
        <f>IF('statement of marks'!BV25="","",'statement of marks'!BV25)</f>
        <v>1</v>
      </c>
      <c r="J461" s="537">
        <f>IF('statement of marks'!BW25="","",'statement of marks'!BW25)</f>
        <v>50</v>
      </c>
      <c r="K461" s="537">
        <f>IF('statement of marks'!BX25="","",'statement of marks'!BX25)</f>
        <v>20</v>
      </c>
      <c r="L461" s="536">
        <f>IF('statement of marks'!BY25="","",'statement of marks'!BY25)</f>
        <v>70</v>
      </c>
      <c r="M461" s="536">
        <f>IF('statement of marks'!BZ25="","",'statement of marks'!BZ25)</f>
        <v>80</v>
      </c>
      <c r="N461" s="538">
        <f>IF('statement of marks'!CA25="","",'statement of marks'!CA25)</f>
        <v>100</v>
      </c>
      <c r="O461" s="537">
        <f>IF('statement of marks'!CB25="","",'statement of marks'!CB25)</f>
        <v>70</v>
      </c>
      <c r="P461" s="537">
        <f>IF('statement of marks'!CC25="","",'statement of marks'!CC25)</f>
        <v>30</v>
      </c>
      <c r="Q461" s="536">
        <f>IF('statement of marks'!CD25="","",'statement of marks'!CD25)</f>
        <v>100</v>
      </c>
      <c r="R461" s="536">
        <f>IF('statement of marks'!CE25="","",'statement of marks'!CE25)</f>
        <v>150</v>
      </c>
      <c r="S461" s="538">
        <f>IF('statement of marks'!CF25="","",'statement of marks'!CF25)</f>
        <v>50</v>
      </c>
      <c r="T461" s="538">
        <f>IF('statement of marks'!CG25="","",'statement of marks'!CG25)</f>
        <v>200</v>
      </c>
      <c r="U461" s="541" t="str">
        <f>CONCATENATE('statement of marks'!HM25,'statement of marks'!HV25,'statement of marks'!HW25)</f>
        <v>D</v>
      </c>
      <c r="V461" s="542" t="str">
        <f>IF('result subject-wise'!AD25="","",'result subject-wise'!AD25)</f>
        <v/>
      </c>
      <c r="W461" s="542" t="str">
        <f>IF('result subject-wise'!AF25="","",'result subject-wise'!AF25)</f>
        <v/>
      </c>
      <c r="X461" s="542" t="str">
        <f>IF('result subject-wise'!AG25="","",'result subject-wise'!AG25)</f>
        <v/>
      </c>
      <c r="Y461" s="540" t="str">
        <f>IF(OR(X464=0,X464&lt;V464),"",IF(OR(U461="RE",U461="REP"),SUM(T461,W461),IF(U461="S",W461,T461)))</f>
        <v/>
      </c>
    </row>
    <row r="462" spans="1:25" ht="18" customHeight="1">
      <c r="A462" s="1124"/>
      <c r="B462" s="1143" t="str">
        <f>'statement of marks'!CU25</f>
        <v>MATHEMATICS</v>
      </c>
      <c r="C462" s="1143"/>
      <c r="D462" s="535" t="str">
        <f>IF('statement of marks'!DP25="","",'statement of marks'!DP25)</f>
        <v/>
      </c>
      <c r="E462" s="541">
        <f>IF('statement of marks'!CV25="","",'statement of marks'!CV25)</f>
        <v>10</v>
      </c>
      <c r="F462" s="541">
        <f>IF('statement of marks'!CW25="","",'statement of marks'!CW25)</f>
        <v>10</v>
      </c>
      <c r="G462" s="541">
        <f>IF('statement of marks'!CX25="","",'statement of marks'!CX25)</f>
        <v>9</v>
      </c>
      <c r="H462" s="541">
        <f>IF('statement of marks'!CY25="","",'statement of marks'!CY25)</f>
        <v>29</v>
      </c>
      <c r="I462" s="541">
        <f>IF('statement of marks'!CZ25="","",'statement of marks'!CZ25)</f>
        <v>1</v>
      </c>
      <c r="J462" s="537">
        <f>IF('statement of marks'!DA25="","",'statement of marks'!DA25)</f>
        <v>70</v>
      </c>
      <c r="K462" s="537" t="str">
        <f>IF('statement of marks'!DB25="","",'statement of marks'!DB25)</f>
        <v/>
      </c>
      <c r="L462" s="536">
        <f>IF('statement of marks'!DC25="","",'statement of marks'!DC25)</f>
        <v>70</v>
      </c>
      <c r="M462" s="536">
        <f>IF('statement of marks'!DD25="","",'statement of marks'!DD25)</f>
        <v>100</v>
      </c>
      <c r="N462" s="538">
        <f>IF('statement of marks'!DE25="","",'statement of marks'!DE25)</f>
        <v>100</v>
      </c>
      <c r="O462" s="537">
        <f>IF('statement of marks'!DF25="","",'statement of marks'!DF25)</f>
        <v>18</v>
      </c>
      <c r="P462" s="537" t="str">
        <f>IF('statement of marks'!DG25="","",'statement of marks'!DG25)</f>
        <v/>
      </c>
      <c r="Q462" s="536">
        <f>IF('statement of marks'!DH25="","",'statement of marks'!DH25)</f>
        <v>18</v>
      </c>
      <c r="R462" s="536">
        <f>IF('statement of marks'!DI25="","",'statement of marks'!DI25)</f>
        <v>118</v>
      </c>
      <c r="S462" s="538" t="str">
        <f>IF('statement of marks'!DJ25="","",'statement of marks'!DJ25)</f>
        <v/>
      </c>
      <c r="T462" s="538">
        <f>IF('statement of marks'!DK25="","",'statement of marks'!DK25)</f>
        <v>118</v>
      </c>
      <c r="U462" s="541" t="str">
        <f>CONCATENATE('statement of marks'!HX25,'statement of marks'!IG25,'statement of marks'!IH25)</f>
        <v>S</v>
      </c>
      <c r="V462" s="542">
        <f>IF('result subject-wise'!AH25="","",'result subject-wise'!AH25)</f>
        <v>100</v>
      </c>
      <c r="W462" s="542" t="str">
        <f>IF('result subject-wise'!AJ25="","",'result subject-wise'!AJ25)</f>
        <v/>
      </c>
      <c r="X462" s="542" t="str">
        <f>IF('result subject-wise'!AK25="","",'result subject-wise'!AK25)</f>
        <v/>
      </c>
      <c r="Y462" s="540" t="str">
        <f>IF(OR(X464=0,X464&lt;V464),"",IF(OR(U462="RE",U462="REP"),SUM(T462,W462),IF(U462="S",W462,T462)))</f>
        <v/>
      </c>
    </row>
    <row r="463" spans="1:25" ht="18" customHeight="1">
      <c r="A463" s="1124"/>
      <c r="B463" s="1108" t="s">
        <v>291</v>
      </c>
      <c r="C463" s="1108"/>
      <c r="D463" s="543">
        <f>IF(AND(D460="",D461="",D462=""),"",SUM(D460:D462))</f>
        <v>40</v>
      </c>
      <c r="E463" s="544">
        <f>IF(AND(E458="",E459="",E460="",E461="",E462=""),"",SUM(E458:E462))</f>
        <v>50</v>
      </c>
      <c r="F463" s="544">
        <f t="shared" ref="F463:H463" si="124">IF(AND(F458="",F459="",F460="",F461="",F462=""),"",SUM(F458:F462))</f>
        <v>50</v>
      </c>
      <c r="G463" s="544">
        <f t="shared" si="124"/>
        <v>43</v>
      </c>
      <c r="H463" s="544">
        <f t="shared" si="124"/>
        <v>143</v>
      </c>
      <c r="I463" s="544">
        <f>IF(AND(I458="",I459="",I460="",I461="",I462=""),"",SUM(I458:I462))</f>
        <v>7</v>
      </c>
      <c r="J463" s="544">
        <f t="shared" ref="J463:R463" si="125">IF(AND(J458="",J459="",J460="",J461="",J462=""),"",SUM(J458:J462))</f>
        <v>290</v>
      </c>
      <c r="K463" s="544">
        <f t="shared" si="125"/>
        <v>40</v>
      </c>
      <c r="L463" s="544">
        <f t="shared" si="125"/>
        <v>330</v>
      </c>
      <c r="M463" s="544">
        <f t="shared" si="125"/>
        <v>440</v>
      </c>
      <c r="N463" s="544">
        <f t="shared" si="125"/>
        <v>480</v>
      </c>
      <c r="O463" s="544">
        <f t="shared" si="125"/>
        <v>358</v>
      </c>
      <c r="P463" s="544">
        <f t="shared" si="125"/>
        <v>60</v>
      </c>
      <c r="Q463" s="544">
        <f t="shared" si="125"/>
        <v>418</v>
      </c>
      <c r="R463" s="544">
        <f t="shared" si="125"/>
        <v>798</v>
      </c>
      <c r="S463" s="544">
        <f>IF(AND(S458="",S459="",S460="",S461="",S462=""),"",SUM(S458:S462))</f>
        <v>100</v>
      </c>
      <c r="T463" s="544">
        <f t="shared" ref="T463" si="126">IF(AND(T458="",T459="",T460="",T461="",T462=""),"",SUM(T458:T462))</f>
        <v>898</v>
      </c>
      <c r="U463" s="544"/>
      <c r="V463" s="544">
        <f t="shared" ref="V463:W463" si="127">IF(AND(V458="",V459="",V460="",V461="",V462=""),"",SUM(V458:V462))</f>
        <v>100</v>
      </c>
      <c r="W463" s="544" t="str">
        <f t="shared" si="127"/>
        <v/>
      </c>
      <c r="X463" s="545"/>
      <c r="Y463" s="546" t="str">
        <f t="shared" ref="Y463" si="128">IF(AND(Y458="",Y459="",Y460="",Y461="",Y462=""),"",SUM(Y458:Y462))</f>
        <v/>
      </c>
    </row>
    <row r="464" spans="1:25" ht="18" customHeight="1">
      <c r="A464" s="1124"/>
      <c r="B464" s="1142" t="s">
        <v>292</v>
      </c>
      <c r="C464" s="1142"/>
      <c r="D464" s="547" t="s">
        <v>456</v>
      </c>
      <c r="E464" s="548">
        <f>IF(E463="","",(5*E457)-(COUNTIF(E458:E462,"NA")*E457+COUNTIF(E458:E462,"ML")*E457))</f>
        <v>50</v>
      </c>
      <c r="F464" s="548">
        <f>IF(F463="","",(5*F457)-(COUNTIF(F458:F462,"NA")*F457+COUNTIF(F458:F462,"ML")*F457))</f>
        <v>50</v>
      </c>
      <c r="G464" s="548">
        <f>IF(G463="","",(43)-(COUNTIF(G458:G462,"NA")*G457+COUNTIF(G458:G462,"ML")*G457))</f>
        <v>43</v>
      </c>
      <c r="H464" s="548">
        <f>IF(H463="","",(143)-(COUNTIF(H458:H462,"NA")*H457+COUNTIF(H458:H462,"ML")*H457))</f>
        <v>143</v>
      </c>
      <c r="I464" s="549">
        <f>IF(I463="","",7)</f>
        <v>7</v>
      </c>
      <c r="J464" s="538">
        <f>L464-K464</f>
        <v>310</v>
      </c>
      <c r="K464" s="538">
        <f>IF(D463="","",(D463-(IF(K460="ml",D460)+IF(K461="ml",D461)+IF(K462="ml",D462))))</f>
        <v>40</v>
      </c>
      <c r="L464" s="538">
        <f>IF(OR(L463=0,L463=""),L463,(5*L457)-D475)</f>
        <v>350</v>
      </c>
      <c r="M464" s="538">
        <f>IF(M463="","",SUM(H464:J464))</f>
        <v>460</v>
      </c>
      <c r="N464" s="538">
        <f>IF(N463="","",SUM(D463,M464))</f>
        <v>500</v>
      </c>
      <c r="O464" s="538">
        <f>Q464-D469</f>
        <v>440</v>
      </c>
      <c r="P464" s="538">
        <f>IF(D469="","",D469)</f>
        <v>60</v>
      </c>
      <c r="Q464" s="538">
        <f>IF(Q463="","",5*Q457)</f>
        <v>500</v>
      </c>
      <c r="R464" s="538">
        <f>IF(O464="","",SUM(M464,O464))</f>
        <v>900</v>
      </c>
      <c r="S464" s="538">
        <f>IF(D474="","",D474)</f>
        <v>100</v>
      </c>
      <c r="T464" s="538">
        <f>IF(T463="","",SUM(R464,S464))</f>
        <v>1000</v>
      </c>
      <c r="U464" s="550"/>
      <c r="V464" s="551">
        <f>COUNTIF(U458:U468,"S")</f>
        <v>1</v>
      </c>
      <c r="W464" s="551">
        <f>COUNTIF(U458:U468,"RE")+COUNTIF(U458:U468,"REP")</f>
        <v>0</v>
      </c>
      <c r="X464" s="551">
        <f>COUNTIF(X458:X463,"P")+COUNTIF(X467:X468,"P")</f>
        <v>0</v>
      </c>
      <c r="Y464" s="552" t="str">
        <f>IF(OR(X464=0,X464&lt;(V464+W464)),"",(T464-(V464*Y457)+V463))</f>
        <v/>
      </c>
    </row>
    <row r="465" spans="1:25" ht="18" customHeight="1">
      <c r="A465" s="1124"/>
      <c r="B465" s="895" t="s">
        <v>151</v>
      </c>
      <c r="C465" s="895"/>
      <c r="D465" s="553">
        <f>IF('statement of marks'!BG25="","",'statement of marks'!BG25)</f>
        <v>30</v>
      </c>
      <c r="E465" s="568">
        <f t="shared" ref="E465:H465" si="129">IF(E464="","",E463/E464*100)</f>
        <v>100</v>
      </c>
      <c r="F465" s="568">
        <f t="shared" si="129"/>
        <v>100</v>
      </c>
      <c r="G465" s="568">
        <f t="shared" si="129"/>
        <v>100</v>
      </c>
      <c r="H465" s="568">
        <f t="shared" si="129"/>
        <v>100</v>
      </c>
      <c r="I465" s="568">
        <f>IF(I464="","",I463/I464*100)</f>
        <v>100</v>
      </c>
      <c r="J465" s="568">
        <f t="shared" ref="J465:R465" si="130">IF(J464="","",J463/J464*100)</f>
        <v>93.548387096774192</v>
      </c>
      <c r="K465" s="568">
        <f t="shared" si="130"/>
        <v>100</v>
      </c>
      <c r="L465" s="568">
        <f t="shared" si="130"/>
        <v>94.285714285714278</v>
      </c>
      <c r="M465" s="568">
        <f t="shared" si="130"/>
        <v>95.652173913043484</v>
      </c>
      <c r="N465" s="569">
        <f t="shared" si="130"/>
        <v>96</v>
      </c>
      <c r="O465" s="568">
        <f t="shared" si="130"/>
        <v>81.36363636363636</v>
      </c>
      <c r="P465" s="568">
        <f t="shared" si="130"/>
        <v>100</v>
      </c>
      <c r="Q465" s="568">
        <f t="shared" si="130"/>
        <v>83.6</v>
      </c>
      <c r="R465" s="568">
        <f t="shared" si="130"/>
        <v>88.666666666666671</v>
      </c>
      <c r="S465" s="569">
        <f>IF(S464="","",S463/S464*100)</f>
        <v>100</v>
      </c>
      <c r="T465" s="569">
        <f t="shared" ref="T465" si="131">IF(T464="","",T463/T464*100)</f>
        <v>89.8</v>
      </c>
      <c r="U465" s="539"/>
      <c r="V465" s="539"/>
      <c r="W465" s="539"/>
      <c r="X465" s="539"/>
      <c r="Y465" s="554" t="str">
        <f>IF(Y464="","",Y463/Y464*100)</f>
        <v/>
      </c>
    </row>
    <row r="466" spans="1:25" ht="18" customHeight="1">
      <c r="A466" s="1124"/>
      <c r="B466" s="895" t="str">
        <f>'statement of marks'!DZ25</f>
        <v>BIOLOGY</v>
      </c>
      <c r="C466" s="895"/>
      <c r="D466" s="548"/>
      <c r="E466" s="541">
        <f>IF('statement of marks'!EA25="","",'statement of marks'!EA25)</f>
        <v>10</v>
      </c>
      <c r="F466" s="541">
        <f>IF('statement of marks'!EB25="","",'statement of marks'!EB25)</f>
        <v>10</v>
      </c>
      <c r="G466" s="541">
        <f>IF('statement of marks'!EC25="","",'statement of marks'!EC25)</f>
        <v>10</v>
      </c>
      <c r="H466" s="541">
        <f>IF('statement of marks'!ED25="","",'statement of marks'!ED25)</f>
        <v>30</v>
      </c>
      <c r="I466" s="541" t="str">
        <f>IF('statement of marks'!EE25="","",'statement of marks'!EE25)</f>
        <v/>
      </c>
      <c r="J466" s="537">
        <f>IF('statement of marks'!EF25="","",'statement of marks'!EF25)</f>
        <v>50</v>
      </c>
      <c r="K466" s="537">
        <f>IF('statement of marks'!EG25="","",'statement of marks'!EG25)</f>
        <v>20</v>
      </c>
      <c r="L466" s="536">
        <f>IF('statement of marks'!EH25="","",'statement of marks'!EH25)</f>
        <v>70</v>
      </c>
      <c r="M466" s="536">
        <f>IF('statement of marks'!EI25="","",'statement of marks'!EI25)</f>
        <v>80</v>
      </c>
      <c r="N466" s="538">
        <f>IF('statement of marks'!EJ25="","",'statement of marks'!EJ25)</f>
        <v>100</v>
      </c>
      <c r="O466" s="537">
        <f>IF('statement of marks'!EK25="","",'statement of marks'!EK25)</f>
        <v>70</v>
      </c>
      <c r="P466" s="537">
        <f>IF('statement of marks'!EL25="","",'statement of marks'!EL25)</f>
        <v>30</v>
      </c>
      <c r="Q466" s="536">
        <f>IF('statement of marks'!EM25="","",'statement of marks'!EM25)</f>
        <v>100</v>
      </c>
      <c r="R466" s="536">
        <f>IF('statement of marks'!EN25="","",'statement of marks'!EN25)</f>
        <v>150</v>
      </c>
      <c r="S466" s="538">
        <f>IF('statement of marks'!EO25="","",'statement of marks'!EO25)</f>
        <v>50</v>
      </c>
      <c r="T466" s="538">
        <f>IF('statement of marks'!EP25="","",'statement of marks'!EP25)</f>
        <v>200</v>
      </c>
      <c r="U466" s="538" t="str">
        <f>IF('statement of marks'!FB25="","",'statement of marks'!FB25)</f>
        <v>I</v>
      </c>
      <c r="V466" s="542"/>
      <c r="W466" s="542"/>
      <c r="X466" s="542"/>
      <c r="Y466" s="540"/>
    </row>
    <row r="467" spans="1:25" ht="18" customHeight="1">
      <c r="A467" s="1124"/>
      <c r="B467" s="1089" t="str">
        <f>'statement of marks'!$FC$3</f>
        <v>Azadi ke Baad ka Swarnim Bharat</v>
      </c>
      <c r="C467" s="1089"/>
      <c r="D467" s="553">
        <f>IF('statement of marks'!CK25="","",'statement of marks'!CK25)</f>
        <v>30</v>
      </c>
      <c r="E467" s="541">
        <f>IF('statement of marks'!FC25="","",'statement of marks'!FC25)</f>
        <v>10</v>
      </c>
      <c r="F467" s="541">
        <f>IF('statement of marks'!FD25="","",'statement of marks'!FD25)</f>
        <v>10</v>
      </c>
      <c r="G467" s="541">
        <f>IF('statement of marks'!FE25="","",'statement of marks'!FE25)</f>
        <v>10</v>
      </c>
      <c r="H467" s="541">
        <f>IF('statement of marks'!FF25="","",'statement of marks'!FF25)</f>
        <v>30</v>
      </c>
      <c r="I467" s="555"/>
      <c r="J467" s="541">
        <f>IF('statement of marks'!FG25="","",'statement of marks'!FG25)</f>
        <v>70</v>
      </c>
      <c r="K467" s="556"/>
      <c r="L467" s="536">
        <f>IF('statement of marks'!FG25="","",'statement of marks'!FG25)</f>
        <v>70</v>
      </c>
      <c r="M467" s="536">
        <f>IF('statement of marks'!FH25="","",'statement of marks'!FH25)</f>
        <v>100</v>
      </c>
      <c r="N467" s="536">
        <f>IF('statement of marks'!FH25="","",'statement of marks'!FH25)</f>
        <v>100</v>
      </c>
      <c r="O467" s="536">
        <f>IF('statement of marks'!FI25="","",'statement of marks'!FI25)</f>
        <v>100</v>
      </c>
      <c r="P467" s="557"/>
      <c r="Q467" s="536">
        <f>IF('statement of marks'!FI25="","",'statement of marks'!FI25)</f>
        <v>100</v>
      </c>
      <c r="R467" s="536">
        <f>IF('statement of marks'!FJ25="","",'statement of marks'!FJ25)</f>
        <v>200</v>
      </c>
      <c r="S467" s="557"/>
      <c r="T467" s="538">
        <f>IF('statement of marks'!FJ25="","",'statement of marks'!FJ25)</f>
        <v>200</v>
      </c>
      <c r="U467" s="541" t="str">
        <f>IF('statement of marks'!II25="","",'statement of marks'!II25)</f>
        <v>A</v>
      </c>
      <c r="V467" s="542" t="str">
        <f>IF(OR(U467="S",U467="RE"),'result subject-wise'!AL$6,"")</f>
        <v/>
      </c>
      <c r="W467" s="558" t="str">
        <f>IF('result subject-wise'!AL25="","",'result subject-wise'!AL25)</f>
        <v/>
      </c>
      <c r="X467" s="558" t="str">
        <f>IF('result subject-wise'!AM25="","",'result subject-wise'!AM25)</f>
        <v/>
      </c>
      <c r="Y467" s="1093"/>
    </row>
    <row r="468" spans="1:25" ht="18" customHeight="1">
      <c r="A468" s="1124"/>
      <c r="B468" s="895" t="str">
        <f>'statement of marks'!$FP$3</f>
        <v>JEEVAN KAUShAL</v>
      </c>
      <c r="C468" s="895"/>
      <c r="D468" s="535" t="str">
        <f>IF('statement of marks'!DO25="","",'statement of marks'!DO25)</f>
        <v/>
      </c>
      <c r="E468" s="1109" t="s">
        <v>278</v>
      </c>
      <c r="F468" s="1109"/>
      <c r="G468" s="536">
        <f>'statement of marks'!$FP$6</f>
        <v>30</v>
      </c>
      <c r="H468" s="536"/>
      <c r="I468" s="559"/>
      <c r="J468" s="537">
        <f>IF('statement of marks'!FP25="","",'statement of marks'!FP25)</f>
        <v>30</v>
      </c>
      <c r="K468" s="1109" t="s">
        <v>279</v>
      </c>
      <c r="L468" s="1109"/>
      <c r="M468" s="536">
        <f>'statement of marks'!$FQ$6</f>
        <v>30</v>
      </c>
      <c r="N468" s="538">
        <f>IF('statement of marks'!FQ25="","",'statement of marks'!FQ25)</f>
        <v>30</v>
      </c>
      <c r="O468" s="1109" t="s">
        <v>108</v>
      </c>
      <c r="P468" s="1109"/>
      <c r="Q468" s="536">
        <f>'statement of marks'!$FR$6</f>
        <v>40</v>
      </c>
      <c r="R468" s="541">
        <f>IF('statement of marks'!FR25="","",'statement of marks'!FR25)</f>
        <v>40</v>
      </c>
      <c r="S468" s="541"/>
      <c r="T468" s="538">
        <f>IF('statement of marks'!FS25="","",'statement of marks'!FS25)</f>
        <v>100</v>
      </c>
      <c r="U468" s="541" t="str">
        <f>IF('statement of marks'!IJ25="","",'statement of marks'!IJ25)</f>
        <v>A</v>
      </c>
      <c r="V468" s="542" t="str">
        <f>IF(OR(U468="S",U468="RE"),'result subject-wise'!AN$6,"")</f>
        <v/>
      </c>
      <c r="W468" s="558" t="str">
        <f>IF('result subject-wise'!AN25="","",'result subject-wise'!AN25)</f>
        <v/>
      </c>
      <c r="X468" s="558" t="str">
        <f>IF('result subject-wise'!AO25="","",'result subject-wise'!AO25)</f>
        <v/>
      </c>
      <c r="Y468" s="1093"/>
    </row>
    <row r="469" spans="1:25" ht="18" customHeight="1">
      <c r="A469" s="1124"/>
      <c r="B469" s="1110" t="s">
        <v>195</v>
      </c>
      <c r="C469" s="1110"/>
      <c r="D469" s="560">
        <f>IF(AND(D465="",D467="",D468=""),"",SUM(D465:D468))</f>
        <v>60</v>
      </c>
      <c r="E469" s="1111" t="str">
        <f>IF('statement of marks'!IP25="","",'statement of marks'!IP25)</f>
        <v>SUPPL.</v>
      </c>
      <c r="F469" s="1111"/>
      <c r="G469" s="1111"/>
      <c r="H469" s="1111"/>
      <c r="I469" s="1111"/>
      <c r="J469" s="1111"/>
      <c r="K469" s="1111"/>
      <c r="L469" s="1111"/>
      <c r="M469" s="533" t="s">
        <v>309</v>
      </c>
      <c r="N469" s="541" t="str">
        <f>IF('statement of marks'!IS25="","",'statement of marks'!IS25)</f>
        <v/>
      </c>
      <c r="O469" s="1091" t="s">
        <v>281</v>
      </c>
      <c r="P469" s="1091"/>
      <c r="Q469" s="1091"/>
      <c r="R469" s="541" t="str">
        <f>IF('statement of marks'!IU25="","",'statement of marks'!IU25)</f>
        <v/>
      </c>
      <c r="S469" s="1112" t="s">
        <v>295</v>
      </c>
      <c r="T469" s="1112"/>
      <c r="U469" s="1112"/>
      <c r="V469" s="1112"/>
      <c r="W469" s="1112"/>
      <c r="X469" s="1112"/>
      <c r="Y469" s="1113"/>
    </row>
    <row r="470" spans="1:25" ht="18" customHeight="1">
      <c r="A470" s="1124"/>
      <c r="B470" s="1110" t="s">
        <v>300</v>
      </c>
      <c r="C470" s="1110"/>
      <c r="D470" s="534" t="s">
        <v>201</v>
      </c>
      <c r="E470" s="1085" t="s">
        <v>122</v>
      </c>
      <c r="F470" s="1085"/>
      <c r="G470" s="1091" t="s">
        <v>124</v>
      </c>
      <c r="H470" s="1091"/>
      <c r="I470" s="1091"/>
      <c r="J470" s="1091"/>
      <c r="K470" s="1091" t="s">
        <v>126</v>
      </c>
      <c r="L470" s="1091"/>
      <c r="M470" s="1091" t="s">
        <v>128</v>
      </c>
      <c r="N470" s="1091"/>
      <c r="O470" s="924" t="s">
        <v>303</v>
      </c>
      <c r="P470" s="924"/>
      <c r="Q470" s="924"/>
      <c r="R470" s="561"/>
      <c r="S470" s="1114" t="s">
        <v>195</v>
      </c>
      <c r="T470" s="1114"/>
      <c r="U470" s="1115" t="str">
        <f>IF('result subject-wise'!AR25="","",'result subject-wise'!AR25)</f>
        <v/>
      </c>
      <c r="V470" s="1115"/>
      <c r="W470" s="1086" t="s">
        <v>459</v>
      </c>
      <c r="X470" s="1086"/>
      <c r="Y470" s="562" t="str">
        <f>IF('result subject-wise'!AS25="","",'result subject-wise'!AS25)</f>
        <v/>
      </c>
    </row>
    <row r="471" spans="1:25" ht="18" customHeight="1">
      <c r="A471" s="1124"/>
      <c r="B471" s="1116" t="s">
        <v>302</v>
      </c>
      <c r="C471" s="1116"/>
      <c r="D471" s="536">
        <f>IF('statement of marks'!CN25="","",'statement of marks'!CN25)</f>
        <v>50</v>
      </c>
      <c r="E471" s="1117">
        <f>IF('statement of marks'!GK25="","",'statement of marks'!GK25)</f>
        <v>130</v>
      </c>
      <c r="F471" s="1117"/>
      <c r="G471" s="1117">
        <f>IF('statement of marks'!GM25="","",'statement of marks'!GM25)</f>
        <v>206</v>
      </c>
      <c r="H471" s="1117"/>
      <c r="I471" s="1117"/>
      <c r="J471" s="1117"/>
      <c r="K471" s="1117">
        <f>IF('statement of marks'!GO25="","",'statement of marks'!GO25)</f>
        <v>264</v>
      </c>
      <c r="L471" s="1117"/>
      <c r="M471" s="1117">
        <f>IF('statement of marks'!GQ25="","",'statement of marks'!GQ25)</f>
        <v>316</v>
      </c>
      <c r="N471" s="1117"/>
      <c r="O471" s="1117">
        <f>IF('statement of marks'!GS25="","",'statement of marks'!GS25)</f>
        <v>362</v>
      </c>
      <c r="P471" s="1117"/>
      <c r="Q471" s="1117"/>
      <c r="R471" s="563"/>
      <c r="S471" s="1086" t="s">
        <v>460</v>
      </c>
      <c r="T471" s="1086"/>
      <c r="U471" s="1086"/>
      <c r="V471" s="1086"/>
      <c r="W471" s="1115" t="str">
        <f>IF('result subject-wise'!AT25="","",'result subject-wise'!AT25)</f>
        <v/>
      </c>
      <c r="X471" s="1115"/>
      <c r="Y471" s="1118"/>
    </row>
    <row r="472" spans="1:25" ht="18" customHeight="1">
      <c r="A472" s="1124"/>
      <c r="B472" s="1084" t="s">
        <v>301</v>
      </c>
      <c r="C472" s="1084"/>
      <c r="D472" s="536">
        <f>IF('statement of marks'!BJ25="","",'statement of marks'!BJ25)</f>
        <v>50</v>
      </c>
      <c r="E472" s="1085" t="str">
        <f>IF('statement of marks'!GL25="","",'statement of marks'!GL25)</f>
        <v/>
      </c>
      <c r="F472" s="1085"/>
      <c r="G472" s="1085" t="str">
        <f>IF('statement of marks'!GN25="","",'statement of marks'!GN25)</f>
        <v/>
      </c>
      <c r="H472" s="1085"/>
      <c r="I472" s="1085"/>
      <c r="J472" s="1085"/>
      <c r="K472" s="1085" t="str">
        <f>IF('statement of marks'!GP25="","",'statement of marks'!GP25)</f>
        <v/>
      </c>
      <c r="L472" s="1085"/>
      <c r="M472" s="1085" t="str">
        <f>IF('statement of marks'!GR25="","",'statement of marks'!GR25)</f>
        <v/>
      </c>
      <c r="N472" s="1085"/>
      <c r="O472" s="1085">
        <f>IF('statement of marks'!GT25="","",'statement of marks'!GT25)</f>
        <v>0</v>
      </c>
      <c r="P472" s="1085"/>
      <c r="Q472" s="1085"/>
      <c r="R472" s="564"/>
      <c r="S472" s="1086" t="s">
        <v>296</v>
      </c>
      <c r="T472" s="1086"/>
      <c r="U472" s="1086"/>
      <c r="V472" s="1086"/>
      <c r="W472" s="1087" t="str">
        <f>IF(U470="","",'result subject-wise'!$G$118)</f>
        <v/>
      </c>
      <c r="X472" s="1087"/>
      <c r="Y472" s="1088"/>
    </row>
    <row r="473" spans="1:25" ht="18" customHeight="1">
      <c r="A473" s="1124"/>
      <c r="B473" s="1089" t="s">
        <v>307</v>
      </c>
      <c r="C473" s="1089"/>
      <c r="D473" s="535" t="str">
        <f>IF('statement of marks'!DR25="","",'statement of marks'!DR25)</f>
        <v/>
      </c>
      <c r="E473" s="1090"/>
      <c r="F473" s="1090"/>
      <c r="G473" s="1090"/>
      <c r="H473" s="1090"/>
      <c r="I473" s="1090"/>
      <c r="J473" s="1090"/>
      <c r="K473" s="1090"/>
      <c r="L473" s="1090"/>
      <c r="M473" s="1090"/>
      <c r="N473" s="1090"/>
      <c r="O473" s="1091"/>
      <c r="P473" s="1091"/>
      <c r="Q473" s="1091"/>
      <c r="R473" s="1091"/>
      <c r="S473" s="1091"/>
      <c r="T473" s="1091"/>
      <c r="U473" s="1092"/>
      <c r="V473" s="1092"/>
      <c r="W473" s="1092"/>
      <c r="X473" s="1092"/>
      <c r="Y473" s="1093"/>
    </row>
    <row r="474" spans="1:25" ht="18" customHeight="1">
      <c r="A474" s="1124"/>
      <c r="B474" s="895" t="s">
        <v>297</v>
      </c>
      <c r="C474" s="895"/>
      <c r="D474" s="544">
        <f>IF(AND(D471="",D472="",D473=""),"",SUM(D471:D473))</f>
        <v>100</v>
      </c>
      <c r="E474" s="1090"/>
      <c r="F474" s="1090"/>
      <c r="G474" s="1090"/>
      <c r="H474" s="1090"/>
      <c r="I474" s="1090"/>
      <c r="J474" s="1090"/>
      <c r="K474" s="1090"/>
      <c r="L474" s="1090"/>
      <c r="M474" s="1090"/>
      <c r="N474" s="1090"/>
      <c r="O474" s="1091"/>
      <c r="P474" s="1091"/>
      <c r="Q474" s="1091"/>
      <c r="R474" s="1091"/>
      <c r="S474" s="1091"/>
      <c r="T474" s="1091"/>
      <c r="U474" s="1092"/>
      <c r="V474" s="1092"/>
      <c r="W474" s="1092"/>
      <c r="X474" s="1092"/>
      <c r="Y474" s="1093"/>
    </row>
    <row r="475" spans="1:25" ht="18" customHeight="1">
      <c r="A475" s="1124"/>
      <c r="B475" s="1089" t="s">
        <v>790</v>
      </c>
      <c r="C475" s="1089"/>
      <c r="D475" s="565">
        <f>IF(J458="ML",L457)+IF(J459="ML",L457)+IF(J460="ML",L457-D460)+IF(J461="ML",L457-D461)+IF(J462="ML",L457-D462)+IF(K460="ml",D460)+IF(K461="ml",D461)+IF(K462="ml",D462)</f>
        <v>0</v>
      </c>
      <c r="E475" s="1090"/>
      <c r="F475" s="1090"/>
      <c r="G475" s="1090"/>
      <c r="H475" s="1090"/>
      <c r="I475" s="1090"/>
      <c r="J475" s="1090"/>
      <c r="K475" s="1090"/>
      <c r="L475" s="1090"/>
      <c r="M475" s="1090"/>
      <c r="N475" s="1090"/>
      <c r="O475" s="1091" t="s">
        <v>112</v>
      </c>
      <c r="P475" s="1091"/>
      <c r="Q475" s="1091"/>
      <c r="R475" s="1091"/>
      <c r="S475" s="1091"/>
      <c r="T475" s="1091"/>
      <c r="U475" s="1094" t="s">
        <v>798</v>
      </c>
      <c r="V475" s="1094"/>
      <c r="W475" s="1094"/>
      <c r="X475" s="1094"/>
      <c r="Y475" s="1095"/>
    </row>
    <row r="476" spans="1:25" ht="18" customHeight="1" thickBot="1">
      <c r="A476" s="1125"/>
      <c r="B476" s="1098" t="s">
        <v>308</v>
      </c>
      <c r="C476" s="1098"/>
      <c r="D476" s="566"/>
      <c r="E476" s="1099"/>
      <c r="F476" s="1099"/>
      <c r="G476" s="1099"/>
      <c r="H476" s="1099"/>
      <c r="I476" s="1099"/>
      <c r="J476" s="1099"/>
      <c r="K476" s="1099"/>
      <c r="L476" s="1099"/>
      <c r="M476" s="1099"/>
      <c r="N476" s="1099"/>
      <c r="O476" s="1100">
        <f>'statement of marks'!$IV$110</f>
        <v>45794</v>
      </c>
      <c r="P476" s="1100"/>
      <c r="Q476" s="1100"/>
      <c r="R476" s="1100"/>
      <c r="S476" s="1100"/>
      <c r="T476" s="1100"/>
      <c r="U476" s="1096"/>
      <c r="V476" s="1096"/>
      <c r="W476" s="1096"/>
      <c r="X476" s="1096"/>
      <c r="Y476" s="1097"/>
    </row>
    <row r="477" spans="1:25" ht="18" customHeight="1">
      <c r="A477" s="1119" t="s">
        <v>282</v>
      </c>
      <c r="B477" s="1120"/>
      <c r="C477" s="1120"/>
      <c r="D477" s="1120"/>
      <c r="E477" s="1120"/>
      <c r="F477" s="1120"/>
      <c r="G477" s="1120"/>
      <c r="H477" s="1120"/>
      <c r="I477" s="1120"/>
      <c r="J477" s="1120"/>
      <c r="K477" s="1120"/>
      <c r="L477" s="1120"/>
      <c r="M477" s="1120"/>
      <c r="N477" s="1120"/>
      <c r="O477" s="1120"/>
      <c r="P477" s="1120"/>
      <c r="Q477" s="1120"/>
      <c r="R477" s="1120"/>
      <c r="S477" s="1120"/>
      <c r="T477" s="1120"/>
      <c r="U477" s="1120"/>
      <c r="V477" s="1120"/>
      <c r="W477" s="1120"/>
      <c r="X477" s="1120"/>
      <c r="Y477" s="1121"/>
    </row>
    <row r="478" spans="1:25" ht="18" customHeight="1">
      <c r="A478" s="1122" t="str">
        <f>'statement of marks'!$A$1</f>
        <v>Govt. Hr. Sec. School,</v>
      </c>
      <c r="B478" s="1091"/>
      <c r="C478" s="1091"/>
      <c r="D478" s="1091"/>
      <c r="E478" s="1091"/>
      <c r="F478" s="1091"/>
      <c r="G478" s="1091"/>
      <c r="H478" s="1091"/>
      <c r="I478" s="1091"/>
      <c r="J478" s="1091"/>
      <c r="K478" s="1091"/>
      <c r="L478" s="1091"/>
      <c r="M478" s="1091"/>
      <c r="N478" s="1091"/>
      <c r="O478" s="1091"/>
      <c r="P478" s="1091"/>
      <c r="Q478" s="1091"/>
      <c r="R478" s="1091"/>
      <c r="S478" s="1091"/>
      <c r="T478" s="1091"/>
      <c r="U478" s="1091"/>
      <c r="V478" s="1091"/>
      <c r="W478" s="1091"/>
      <c r="X478" s="1091"/>
      <c r="Y478" s="1123"/>
    </row>
    <row r="479" spans="1:25" ht="18" customHeight="1">
      <c r="A479" s="1124"/>
      <c r="B479" s="1048" t="s">
        <v>100</v>
      </c>
      <c r="C479" s="1048"/>
      <c r="D479" s="1112" t="s">
        <v>485</v>
      </c>
      <c r="E479" s="1048" t="str">
        <f>'statement of marks'!$F$3</f>
        <v>2024-25</v>
      </c>
      <c r="F479" s="1048"/>
      <c r="G479" s="1126" t="str">
        <f>IF(U498="","MAIN EXAMINATION",IF(E514="Suppl.","SUPPLEMENTARY EXAMINATION",IF(E514="Re-exam.","RE-EXAMINATION",)))</f>
        <v>MAIN EXAMINATION</v>
      </c>
      <c r="H479" s="1127"/>
      <c r="I479" s="1127"/>
      <c r="J479" s="1127"/>
      <c r="K479" s="1127"/>
      <c r="L479" s="1127"/>
      <c r="M479" s="1127"/>
      <c r="N479" s="1127"/>
      <c r="O479" s="1127"/>
      <c r="P479" s="1127"/>
      <c r="Q479" s="1127"/>
      <c r="R479" s="1127"/>
      <c r="S479" s="1128"/>
      <c r="T479" s="1129" t="s">
        <v>305</v>
      </c>
      <c r="U479" s="1130"/>
      <c r="V479" s="1131"/>
      <c r="W479" s="1048" t="str">
        <f>'statement of marks'!$A$3</f>
        <v>11 'A'</v>
      </c>
      <c r="X479" s="1048"/>
      <c r="Y479" s="1135"/>
    </row>
    <row r="480" spans="1:25" ht="18" customHeight="1">
      <c r="A480" s="1124"/>
      <c r="B480" s="895" t="s">
        <v>36</v>
      </c>
      <c r="C480" s="895"/>
      <c r="D480" s="1112"/>
      <c r="E480" s="1132" t="str">
        <f>IF('statement of marks'!G26="","",'statement of marks'!G26)</f>
        <v>A 018</v>
      </c>
      <c r="F480" s="1133"/>
      <c r="G480" s="1133"/>
      <c r="H480" s="1133"/>
      <c r="I480" s="1133"/>
      <c r="J480" s="1133"/>
      <c r="K480" s="1133"/>
      <c r="L480" s="1133"/>
      <c r="M480" s="1133"/>
      <c r="N480" s="1133"/>
      <c r="O480" s="1133"/>
      <c r="P480" s="1133"/>
      <c r="Q480" s="1133"/>
      <c r="R480" s="1133"/>
      <c r="S480" s="1134"/>
      <c r="T480" s="1129" t="s">
        <v>304</v>
      </c>
      <c r="U480" s="1130"/>
      <c r="V480" s="1131"/>
      <c r="W480" s="1048">
        <f>IF('statement of marks'!E26="","",'statement of marks'!E26)</f>
        <v>11118</v>
      </c>
      <c r="X480" s="1048"/>
      <c r="Y480" s="1135"/>
    </row>
    <row r="481" spans="1:25" ht="18" customHeight="1">
      <c r="A481" s="1124"/>
      <c r="B481" s="895" t="s">
        <v>37</v>
      </c>
      <c r="C481" s="895"/>
      <c r="D481" s="1112"/>
      <c r="E481" s="1132" t="str">
        <f>IF('statement of marks'!H26="","",'statement of marks'!H26)</f>
        <v>B 018</v>
      </c>
      <c r="F481" s="1133"/>
      <c r="G481" s="1133"/>
      <c r="H481" s="1133"/>
      <c r="I481" s="1133"/>
      <c r="J481" s="1133"/>
      <c r="K481" s="1133"/>
      <c r="L481" s="1133"/>
      <c r="M481" s="1133"/>
      <c r="N481" s="1133"/>
      <c r="O481" s="1133"/>
      <c r="P481" s="1133"/>
      <c r="Q481" s="1133"/>
      <c r="R481" s="1133"/>
      <c r="S481" s="1134"/>
      <c r="T481" s="1129" t="s">
        <v>35</v>
      </c>
      <c r="U481" s="1130"/>
      <c r="V481" s="1131"/>
      <c r="W481" s="1048" t="str">
        <f>IF('statement of marks'!D26="","",'statement of marks'!D26)</f>
        <v/>
      </c>
      <c r="X481" s="1048"/>
      <c r="Y481" s="1135"/>
    </row>
    <row r="482" spans="1:25" ht="18" customHeight="1">
      <c r="A482" s="1124"/>
      <c r="B482" s="895" t="s">
        <v>38</v>
      </c>
      <c r="C482" s="895"/>
      <c r="D482" s="1112"/>
      <c r="E482" s="1132" t="str">
        <f>IF('statement of marks'!I26="","",'statement of marks'!I26)</f>
        <v>C 018</v>
      </c>
      <c r="F482" s="1133"/>
      <c r="G482" s="1133"/>
      <c r="H482" s="1133"/>
      <c r="I482" s="1133"/>
      <c r="J482" s="1133"/>
      <c r="K482" s="1133"/>
      <c r="L482" s="1133"/>
      <c r="M482" s="1133"/>
      <c r="N482" s="1133"/>
      <c r="O482" s="1133"/>
      <c r="P482" s="1133"/>
      <c r="Q482" s="1133"/>
      <c r="R482" s="1133"/>
      <c r="S482" s="1134"/>
      <c r="T482" s="1129" t="s">
        <v>280</v>
      </c>
      <c r="U482" s="1130"/>
      <c r="V482" s="1131"/>
      <c r="W482" s="1136" t="str">
        <f>IF('statement of marks'!F26="","",'statement of marks'!F26)</f>
        <v/>
      </c>
      <c r="X482" s="1136"/>
      <c r="Y482" s="1137"/>
    </row>
    <row r="483" spans="1:25" ht="18" customHeight="1">
      <c r="A483" s="1124"/>
      <c r="B483" s="1138" t="s">
        <v>218</v>
      </c>
      <c r="C483" s="1109" t="s">
        <v>293</v>
      </c>
      <c r="D483" s="1109" t="s">
        <v>457</v>
      </c>
      <c r="E483" s="1103" t="s">
        <v>109</v>
      </c>
      <c r="F483" s="1103" t="s">
        <v>110</v>
      </c>
      <c r="G483" s="1103" t="s">
        <v>111</v>
      </c>
      <c r="H483" s="1103" t="s">
        <v>797</v>
      </c>
      <c r="I483" s="1139" t="str">
        <f>IF('statement of marks'!N$4="","",'statement of marks'!N$4)</f>
        <v>VRIKSHAROPAN</v>
      </c>
      <c r="J483" s="1140" t="s">
        <v>276</v>
      </c>
      <c r="K483" s="1140" t="s">
        <v>277</v>
      </c>
      <c r="L483" s="1103" t="s">
        <v>284</v>
      </c>
      <c r="M483" s="1103" t="s">
        <v>294</v>
      </c>
      <c r="N483" s="1102" t="s">
        <v>458</v>
      </c>
      <c r="O483" s="1141" t="s">
        <v>287</v>
      </c>
      <c r="P483" s="1141" t="s">
        <v>288</v>
      </c>
      <c r="Q483" s="1101" t="s">
        <v>289</v>
      </c>
      <c r="R483" s="1101" t="s">
        <v>285</v>
      </c>
      <c r="S483" s="1101" t="s">
        <v>286</v>
      </c>
      <c r="T483" s="1102" t="s">
        <v>306</v>
      </c>
      <c r="U483" s="1103" t="s">
        <v>311</v>
      </c>
      <c r="V483" s="1104" t="s">
        <v>310</v>
      </c>
      <c r="W483" s="1104" t="s">
        <v>799</v>
      </c>
      <c r="X483" s="1103" t="s">
        <v>283</v>
      </c>
      <c r="Y483" s="1105" t="s">
        <v>290</v>
      </c>
    </row>
    <row r="484" spans="1:25" ht="18" customHeight="1">
      <c r="A484" s="1124"/>
      <c r="B484" s="1138"/>
      <c r="C484" s="1109"/>
      <c r="D484" s="1109"/>
      <c r="E484" s="1103"/>
      <c r="F484" s="1103"/>
      <c r="G484" s="1103"/>
      <c r="H484" s="1103"/>
      <c r="I484" s="1139"/>
      <c r="J484" s="1140"/>
      <c r="K484" s="1140"/>
      <c r="L484" s="1103"/>
      <c r="M484" s="1103"/>
      <c r="N484" s="1102"/>
      <c r="O484" s="1141"/>
      <c r="P484" s="1141"/>
      <c r="Q484" s="1101"/>
      <c r="R484" s="1101"/>
      <c r="S484" s="1101"/>
      <c r="T484" s="1102"/>
      <c r="U484" s="1103"/>
      <c r="V484" s="1104"/>
      <c r="W484" s="1104"/>
      <c r="X484" s="1103"/>
      <c r="Y484" s="1105"/>
    </row>
    <row r="485" spans="1:25" ht="18" customHeight="1">
      <c r="A485" s="1124"/>
      <c r="B485" s="1144" t="s">
        <v>113</v>
      </c>
      <c r="C485" s="1144"/>
      <c r="D485" s="535"/>
      <c r="E485" s="534">
        <f>IF('statement of marks'!J$6="","",'statement of marks'!J$6)</f>
        <v>10</v>
      </c>
      <c r="F485" s="534">
        <f>IF('statement of marks'!K$6="","",'statement of marks'!K$6)</f>
        <v>10</v>
      </c>
      <c r="G485" s="534">
        <f>IF('statement of marks'!L$6="","",'statement of marks'!L$6)</f>
        <v>8</v>
      </c>
      <c r="H485" s="534">
        <f>IF('statement of marks'!M$6="","",'statement of marks'!M$6)</f>
        <v>28</v>
      </c>
      <c r="I485" s="536">
        <f>IF('statement of marks'!N$6="","",'statement of marks'!N$6)</f>
        <v>2</v>
      </c>
      <c r="J485" s="298" t="s">
        <v>89</v>
      </c>
      <c r="K485" s="1106"/>
      <c r="L485" s="534">
        <f>IF('statement of marks'!O$6="","",'statement of marks'!O$6)</f>
        <v>70</v>
      </c>
      <c r="M485" s="298" t="s">
        <v>87</v>
      </c>
      <c r="N485" s="534">
        <f>IF('statement of marks'!P$6="","",'statement of marks'!P$6)</f>
        <v>100</v>
      </c>
      <c r="O485" s="298" t="s">
        <v>298</v>
      </c>
      <c r="P485" s="945"/>
      <c r="Q485" s="534">
        <f>IF('statement of marks'!Q$6="","",'statement of marks'!Q$6)</f>
        <v>100</v>
      </c>
      <c r="R485" s="298" t="s">
        <v>299</v>
      </c>
      <c r="S485" s="298" t="s">
        <v>454</v>
      </c>
      <c r="T485" s="538">
        <f>IF('statement of marks'!R$6="","",'statement of marks'!R$6)</f>
        <v>200</v>
      </c>
      <c r="U485" s="539"/>
      <c r="V485" s="539"/>
      <c r="W485" s="539"/>
      <c r="X485" s="539"/>
      <c r="Y485" s="540" t="str">
        <f>IF(OR(X492=0,X492&lt;V492),"",T485)</f>
        <v/>
      </c>
    </row>
    <row r="486" spans="1:25" ht="18" customHeight="1">
      <c r="A486" s="1124"/>
      <c r="B486" s="895" t="str">
        <f>'statement of marks'!$J$3</f>
        <v>HINDI COMPULSORY</v>
      </c>
      <c r="C486" s="895"/>
      <c r="D486" s="535"/>
      <c r="E486" s="541">
        <f>IF('statement of marks'!J26="","",'statement of marks'!J26)</f>
        <v>10</v>
      </c>
      <c r="F486" s="541">
        <f>IF('statement of marks'!K26="","",'statement of marks'!K26)</f>
        <v>10</v>
      </c>
      <c r="G486" s="541">
        <f>IF('statement of marks'!L26="","",'statement of marks'!L26)</f>
        <v>8</v>
      </c>
      <c r="H486" s="541">
        <f>IF('statement of marks'!M26="","",'statement of marks'!M26)</f>
        <v>28</v>
      </c>
      <c r="I486" s="541">
        <f>IF('statement of marks'!N26="","",'statement of marks'!N26)</f>
        <v>2</v>
      </c>
      <c r="J486" s="537">
        <f>IF('statement of marks'!O26="","",'statement of marks'!O26)</f>
        <v>70</v>
      </c>
      <c r="K486" s="1106"/>
      <c r="L486" s="536">
        <f>IF('statement of marks'!O26="","",'statement of marks'!O26)</f>
        <v>70</v>
      </c>
      <c r="M486" s="536">
        <f>IF('statement of marks'!P26="","",'statement of marks'!P26)</f>
        <v>100</v>
      </c>
      <c r="N486" s="538">
        <f>IF('statement of marks'!P26="","",'statement of marks'!P26)</f>
        <v>100</v>
      </c>
      <c r="O486" s="537">
        <f>IF('statement of marks'!Q26="","",'statement of marks'!Q26)</f>
        <v>100</v>
      </c>
      <c r="P486" s="945"/>
      <c r="Q486" s="536">
        <f>IF('statement of marks'!Q26="","",'statement of marks'!Q26)</f>
        <v>100</v>
      </c>
      <c r="R486" s="536">
        <f>IF('statement of marks'!R26="","",'statement of marks'!R26)</f>
        <v>200</v>
      </c>
      <c r="S486" s="1107" t="str">
        <f>IF(AND(K487="",P487=""),"",SUM(K487,P487))</f>
        <v/>
      </c>
      <c r="T486" s="538">
        <f>IF('statement of marks'!R26="","",'statement of marks'!R26)</f>
        <v>200</v>
      </c>
      <c r="U486" s="541" t="str">
        <f>CONCATENATE('statement of marks'!GV26,'statement of marks'!GW26,'statement of marks'!GX26)</f>
        <v>D</v>
      </c>
      <c r="V486" s="542" t="str">
        <f>IF(OR(U486="S",U486="RE"),'result subject-wise'!T$6,"")</f>
        <v/>
      </c>
      <c r="W486" s="542" t="str">
        <f>IF('result subject-wise'!U26="","",'result subject-wise'!U26)</f>
        <v/>
      </c>
      <c r="X486" s="542" t="str">
        <f>IF('result subject-wise'!V26="","",'result subject-wise'!V26)</f>
        <v/>
      </c>
      <c r="Y486" s="540" t="str">
        <f>IF(OR(X492=0,X492&lt;V492),"",IF(U486="RE",SUM(T486,W486),IF(U486="S",W486,T486)))</f>
        <v/>
      </c>
    </row>
    <row r="487" spans="1:25" ht="18" customHeight="1">
      <c r="A487" s="1124"/>
      <c r="B487" s="895" t="str">
        <f>'statement of marks'!$X$3</f>
        <v>ENGLISH COMPULSORY</v>
      </c>
      <c r="C487" s="895"/>
      <c r="D487" s="535" t="s">
        <v>455</v>
      </c>
      <c r="E487" s="541">
        <f>IF('statement of marks'!X26="","",'statement of marks'!X26)</f>
        <v>10</v>
      </c>
      <c r="F487" s="541">
        <f>IF('statement of marks'!Y26="","",'statement of marks'!Y26)</f>
        <v>10</v>
      </c>
      <c r="G487" s="541">
        <f>IF('statement of marks'!Z26="","",'statement of marks'!Z26)</f>
        <v>8</v>
      </c>
      <c r="H487" s="541">
        <f>IF('statement of marks'!AA26="","",'statement of marks'!AA26)</f>
        <v>28</v>
      </c>
      <c r="I487" s="541">
        <f>IF('statement of marks'!AB26="","",'statement of marks'!AB26)</f>
        <v>2</v>
      </c>
      <c r="J487" s="537">
        <f>IF('statement of marks'!AC26="","",'statement of marks'!AC26)</f>
        <v>70</v>
      </c>
      <c r="K487" s="1106"/>
      <c r="L487" s="536">
        <f>IF('statement of marks'!AC26="","",'statement of marks'!AC26)</f>
        <v>70</v>
      </c>
      <c r="M487" s="536">
        <f>IF('statement of marks'!AD26="","",'statement of marks'!AD26)</f>
        <v>100</v>
      </c>
      <c r="N487" s="538">
        <f>IF('statement of marks'!AD26="","",'statement of marks'!AD26)</f>
        <v>100</v>
      </c>
      <c r="O487" s="537">
        <f>IF('statement of marks'!AE26="","",'statement of marks'!AE26)</f>
        <v>100</v>
      </c>
      <c r="P487" s="945"/>
      <c r="Q487" s="536">
        <f>IF('statement of marks'!AE26="","",'statement of marks'!AE26)</f>
        <v>100</v>
      </c>
      <c r="R487" s="536">
        <f>IF('statement of marks'!AF26="","",'statement of marks'!AF26)</f>
        <v>200</v>
      </c>
      <c r="S487" s="1107"/>
      <c r="T487" s="538">
        <f>IF('statement of marks'!AF26="","",'statement of marks'!AF26)</f>
        <v>200</v>
      </c>
      <c r="U487" s="541" t="str">
        <f>CONCATENATE('statement of marks'!GY26,'statement of marks'!GZ26,'statement of marks'!HA26)</f>
        <v>D</v>
      </c>
      <c r="V487" s="542" t="str">
        <f>IF(OR(U487="S",U487="RE"),'result subject-wise'!W$6,"")</f>
        <v/>
      </c>
      <c r="W487" s="542" t="str">
        <f>IF('result subject-wise'!X26="","",'result subject-wise'!X26)</f>
        <v/>
      </c>
      <c r="X487" s="542" t="str">
        <f>IF('result subject-wise'!Y26="","",'result subject-wise'!Y26)</f>
        <v/>
      </c>
      <c r="Y487" s="540" t="str">
        <f>IF(OR(X492=0,X492&lt;V492),"",IF(U487="RE",SUM(T487,W487),IF(U487="S",W487,T487)))</f>
        <v/>
      </c>
    </row>
    <row r="488" spans="1:25" ht="18" customHeight="1">
      <c r="A488" s="1124"/>
      <c r="B488" s="1143" t="str">
        <f>'statement of marks'!AM26</f>
        <v>PHYSICS</v>
      </c>
      <c r="C488" s="1143"/>
      <c r="D488" s="535">
        <f>IF('statement of marks'!BH26="","",'statement of marks'!BH26)</f>
        <v>20</v>
      </c>
      <c r="E488" s="541">
        <f>IF('statement of marks'!AN26="","",'statement of marks'!AN26)</f>
        <v>10</v>
      </c>
      <c r="F488" s="541">
        <f>IF('statement of marks'!AO26="","",'statement of marks'!AO26)</f>
        <v>10</v>
      </c>
      <c r="G488" s="541">
        <f>IF('statement of marks'!AP26="","",'statement of marks'!AP26)</f>
        <v>9</v>
      </c>
      <c r="H488" s="541">
        <f>IF('statement of marks'!AQ26="","",'statement of marks'!AQ26)</f>
        <v>29</v>
      </c>
      <c r="I488" s="541">
        <f>IF('statement of marks'!AR26="","",'statement of marks'!AR26)</f>
        <v>1</v>
      </c>
      <c r="J488" s="537">
        <f>IF('statement of marks'!AS26="","",'statement of marks'!AS26)</f>
        <v>30</v>
      </c>
      <c r="K488" s="537">
        <f>IF('statement of marks'!AT26="","",'statement of marks'!AT26)</f>
        <v>20</v>
      </c>
      <c r="L488" s="536">
        <f>IF('statement of marks'!AU26="","",'statement of marks'!AU26)</f>
        <v>50</v>
      </c>
      <c r="M488" s="536">
        <f>IF('statement of marks'!AV26="","",'statement of marks'!AV26)</f>
        <v>60</v>
      </c>
      <c r="N488" s="538">
        <f>IF('statement of marks'!AW26="","",'statement of marks'!AW26)</f>
        <v>80</v>
      </c>
      <c r="O488" s="537">
        <f>IF('statement of marks'!AX26="","",'statement of marks'!AX26)</f>
        <v>70</v>
      </c>
      <c r="P488" s="537">
        <f>IF('statement of marks'!AY26="","",'statement of marks'!AY26)</f>
        <v>30</v>
      </c>
      <c r="Q488" s="536">
        <f>IF('statement of marks'!AZ26="","",'statement of marks'!AZ26)</f>
        <v>100</v>
      </c>
      <c r="R488" s="536">
        <f>IF('statement of marks'!BA26="","",'statement of marks'!BA26)</f>
        <v>130</v>
      </c>
      <c r="S488" s="538">
        <f>IF('statement of marks'!BB26="","",'statement of marks'!BB26)</f>
        <v>50</v>
      </c>
      <c r="T488" s="538">
        <f>IF('statement of marks'!BC26="","",'statement of marks'!BC26)</f>
        <v>180</v>
      </c>
      <c r="U488" s="541" t="str">
        <f>CONCATENATE('statement of marks'!HB26,'statement of marks'!HK26,'statement of marks'!HL26)</f>
        <v>D</v>
      </c>
      <c r="V488" s="542" t="str">
        <f>IF('result subject-wise'!Z26="","",'result subject-wise'!Z26)</f>
        <v/>
      </c>
      <c r="W488" s="542" t="str">
        <f>IF('result subject-wise'!AB26="","",'result subject-wise'!AB26)</f>
        <v/>
      </c>
      <c r="X488" s="542" t="str">
        <f>IF('result subject-wise'!AC26="","",'result subject-wise'!AC26)</f>
        <v/>
      </c>
      <c r="Y488" s="540" t="str">
        <f>IF(OR(X492=0,X492&lt;V492),"",IF(OR(U488="RE",U488="REP"),SUM(T488,W488),IF(U488="S",W488,T488)))</f>
        <v/>
      </c>
    </row>
    <row r="489" spans="1:25" ht="18" customHeight="1">
      <c r="A489" s="1124"/>
      <c r="B489" s="1143" t="str">
        <f>'statement of marks'!BQ26</f>
        <v>CHEMISTRY</v>
      </c>
      <c r="C489" s="1143"/>
      <c r="D489" s="535">
        <f>IF('statement of marks'!CL26="","",'statement of marks'!CL26)</f>
        <v>20</v>
      </c>
      <c r="E489" s="541">
        <f>IF('statement of marks'!BR26="","",'statement of marks'!BR26)</f>
        <v>10</v>
      </c>
      <c r="F489" s="541">
        <f>IF('statement of marks'!BS26="","",'statement of marks'!BS26)</f>
        <v>10</v>
      </c>
      <c r="G489" s="541">
        <f>IF('statement of marks'!BT26="","",'statement of marks'!BT26)</f>
        <v>9</v>
      </c>
      <c r="H489" s="541">
        <f>IF('statement of marks'!BU26="","",'statement of marks'!BU26)</f>
        <v>29</v>
      </c>
      <c r="I489" s="541">
        <f>IF('statement of marks'!BV26="","",'statement of marks'!BV26)</f>
        <v>1</v>
      </c>
      <c r="J489" s="537">
        <f>IF('statement of marks'!BW26="","",'statement of marks'!BW26)</f>
        <v>50</v>
      </c>
      <c r="K489" s="537">
        <f>IF('statement of marks'!BX26="","",'statement of marks'!BX26)</f>
        <v>20</v>
      </c>
      <c r="L489" s="536">
        <f>IF('statement of marks'!BY26="","",'statement of marks'!BY26)</f>
        <v>70</v>
      </c>
      <c r="M489" s="536">
        <f>IF('statement of marks'!BZ26="","",'statement of marks'!BZ26)</f>
        <v>80</v>
      </c>
      <c r="N489" s="538">
        <f>IF('statement of marks'!CA26="","",'statement of marks'!CA26)</f>
        <v>100</v>
      </c>
      <c r="O489" s="537">
        <f>IF('statement of marks'!CB26="","",'statement of marks'!CB26)</f>
        <v>70</v>
      </c>
      <c r="P489" s="537">
        <f>IF('statement of marks'!CC26="","",'statement of marks'!CC26)</f>
        <v>30</v>
      </c>
      <c r="Q489" s="536">
        <f>IF('statement of marks'!CD26="","",'statement of marks'!CD26)</f>
        <v>100</v>
      </c>
      <c r="R489" s="536">
        <f>IF('statement of marks'!CE26="","",'statement of marks'!CE26)</f>
        <v>150</v>
      </c>
      <c r="S489" s="538">
        <f>IF('statement of marks'!CF26="","",'statement of marks'!CF26)</f>
        <v>50</v>
      </c>
      <c r="T489" s="538">
        <f>IF('statement of marks'!CG26="","",'statement of marks'!CG26)</f>
        <v>200</v>
      </c>
      <c r="U489" s="541" t="str">
        <f>CONCATENATE('statement of marks'!HM26,'statement of marks'!HV26,'statement of marks'!HW26)</f>
        <v>D</v>
      </c>
      <c r="V489" s="542" t="str">
        <f>IF('result subject-wise'!AD26="","",'result subject-wise'!AD26)</f>
        <v/>
      </c>
      <c r="W489" s="542" t="str">
        <f>IF('result subject-wise'!AF26="","",'result subject-wise'!AF26)</f>
        <v/>
      </c>
      <c r="X489" s="542" t="str">
        <f>IF('result subject-wise'!AG26="","",'result subject-wise'!AG26)</f>
        <v/>
      </c>
      <c r="Y489" s="540" t="str">
        <f>IF(OR(X492=0,X492&lt;V492),"",IF(OR(U489="RE",U489="REP"),SUM(T489,W489),IF(U489="S",W489,T489)))</f>
        <v/>
      </c>
    </row>
    <row r="490" spans="1:25" ht="18" customHeight="1">
      <c r="A490" s="1124"/>
      <c r="B490" s="1143" t="str">
        <f>'statement of marks'!CU26</f>
        <v>MATHEMATICS</v>
      </c>
      <c r="C490" s="1143"/>
      <c r="D490" s="535" t="str">
        <f>IF('statement of marks'!DP26="","",'statement of marks'!DP26)</f>
        <v/>
      </c>
      <c r="E490" s="541">
        <f>IF('statement of marks'!CV26="","",'statement of marks'!CV26)</f>
        <v>10</v>
      </c>
      <c r="F490" s="541">
        <f>IF('statement of marks'!CW26="","",'statement of marks'!CW26)</f>
        <v>10</v>
      </c>
      <c r="G490" s="541">
        <f>IF('statement of marks'!CX26="","",'statement of marks'!CX26)</f>
        <v>9</v>
      </c>
      <c r="H490" s="541">
        <f>IF('statement of marks'!CY26="","",'statement of marks'!CY26)</f>
        <v>29</v>
      </c>
      <c r="I490" s="541">
        <f>IF('statement of marks'!CZ26="","",'statement of marks'!CZ26)</f>
        <v>1</v>
      </c>
      <c r="J490" s="537">
        <f>IF('statement of marks'!DA26="","",'statement of marks'!DA26)</f>
        <v>70</v>
      </c>
      <c r="K490" s="537" t="str">
        <f>IF('statement of marks'!DB26="","",'statement of marks'!DB26)</f>
        <v/>
      </c>
      <c r="L490" s="536">
        <f>IF('statement of marks'!DC26="","",'statement of marks'!DC26)</f>
        <v>70</v>
      </c>
      <c r="M490" s="536">
        <f>IF('statement of marks'!DD26="","",'statement of marks'!DD26)</f>
        <v>100</v>
      </c>
      <c r="N490" s="538">
        <f>IF('statement of marks'!DE26="","",'statement of marks'!DE26)</f>
        <v>100</v>
      </c>
      <c r="O490" s="537">
        <f>IF('statement of marks'!DF26="","",'statement of marks'!DF26)</f>
        <v>18</v>
      </c>
      <c r="P490" s="537" t="str">
        <f>IF('statement of marks'!DG26="","",'statement of marks'!DG26)</f>
        <v/>
      </c>
      <c r="Q490" s="536">
        <f>IF('statement of marks'!DH26="","",'statement of marks'!DH26)</f>
        <v>18</v>
      </c>
      <c r="R490" s="536">
        <f>IF('statement of marks'!DI26="","",'statement of marks'!DI26)</f>
        <v>118</v>
      </c>
      <c r="S490" s="538" t="str">
        <f>IF('statement of marks'!DJ26="","",'statement of marks'!DJ26)</f>
        <v/>
      </c>
      <c r="T490" s="538">
        <f>IF('statement of marks'!DK26="","",'statement of marks'!DK26)</f>
        <v>118</v>
      </c>
      <c r="U490" s="541" t="str">
        <f>CONCATENATE('statement of marks'!HX26,'statement of marks'!IG26,'statement of marks'!IH26)</f>
        <v>S</v>
      </c>
      <c r="V490" s="542">
        <f>IF('result subject-wise'!AH26="","",'result subject-wise'!AH26)</f>
        <v>100</v>
      </c>
      <c r="W490" s="542" t="str">
        <f>IF('result subject-wise'!AJ26="","",'result subject-wise'!AJ26)</f>
        <v/>
      </c>
      <c r="X490" s="542" t="str">
        <f>IF('result subject-wise'!AK26="","",'result subject-wise'!AK26)</f>
        <v/>
      </c>
      <c r="Y490" s="540" t="str">
        <f>IF(OR(X492=0,X492&lt;V492),"",IF(OR(U490="RE",U490="REP"),SUM(T490,W490),IF(U490="S",W490,T490)))</f>
        <v/>
      </c>
    </row>
    <row r="491" spans="1:25" ht="18" customHeight="1">
      <c r="A491" s="1124"/>
      <c r="B491" s="1108" t="s">
        <v>291</v>
      </c>
      <c r="C491" s="1108"/>
      <c r="D491" s="543">
        <f>IF(AND(D488="",D489="",D490=""),"",SUM(D488:D490))</f>
        <v>40</v>
      </c>
      <c r="E491" s="544">
        <f>IF(AND(E486="",E487="",E488="",E489="",E490=""),"",SUM(E486:E490))</f>
        <v>50</v>
      </c>
      <c r="F491" s="544">
        <f t="shared" ref="F491:H491" si="132">IF(AND(F486="",F487="",F488="",F489="",F490=""),"",SUM(F486:F490))</f>
        <v>50</v>
      </c>
      <c r="G491" s="544">
        <f t="shared" si="132"/>
        <v>43</v>
      </c>
      <c r="H491" s="544">
        <f t="shared" si="132"/>
        <v>143</v>
      </c>
      <c r="I491" s="544">
        <f>IF(AND(I486="",I487="",I488="",I489="",I490=""),"",SUM(I486:I490))</f>
        <v>7</v>
      </c>
      <c r="J491" s="544">
        <f t="shared" ref="J491:Q491" si="133">IF(AND(J486="",J487="",J488="",J489="",J490=""),"",SUM(J486:J490))</f>
        <v>290</v>
      </c>
      <c r="K491" s="544">
        <f t="shared" si="133"/>
        <v>40</v>
      </c>
      <c r="L491" s="544">
        <f t="shared" si="133"/>
        <v>330</v>
      </c>
      <c r="M491" s="544">
        <f t="shared" si="133"/>
        <v>440</v>
      </c>
      <c r="N491" s="544">
        <f t="shared" si="133"/>
        <v>480</v>
      </c>
      <c r="O491" s="544">
        <f t="shared" si="133"/>
        <v>358</v>
      </c>
      <c r="P491" s="544">
        <f t="shared" si="133"/>
        <v>60</v>
      </c>
      <c r="Q491" s="544">
        <f t="shared" si="133"/>
        <v>418</v>
      </c>
      <c r="R491" s="544">
        <f>IF(AND(R486="",R487="",R488="",R489="",R490=""),"",SUM(R486:R490))</f>
        <v>798</v>
      </c>
      <c r="S491" s="544">
        <f>IF(AND(S486="",S487="",S488="",S489="",S490=""),"",SUM(S486:S490))</f>
        <v>100</v>
      </c>
      <c r="T491" s="544">
        <f t="shared" ref="T491" si="134">IF(AND(T486="",T487="",T488="",T489="",T490=""),"",SUM(T486:T490))</f>
        <v>898</v>
      </c>
      <c r="U491" s="544"/>
      <c r="V491" s="544">
        <f t="shared" ref="V491:W491" si="135">IF(AND(V486="",V487="",V488="",V489="",V490=""),"",SUM(V486:V490))</f>
        <v>100</v>
      </c>
      <c r="W491" s="544" t="str">
        <f t="shared" si="135"/>
        <v/>
      </c>
      <c r="X491" s="545"/>
      <c r="Y491" s="546" t="str">
        <f t="shared" ref="Y491" si="136">IF(AND(Y486="",Y487="",Y488="",Y489="",Y490=""),"",SUM(Y486:Y490))</f>
        <v/>
      </c>
    </row>
    <row r="492" spans="1:25" ht="18" customHeight="1">
      <c r="A492" s="1124"/>
      <c r="B492" s="1142" t="s">
        <v>292</v>
      </c>
      <c r="C492" s="1142"/>
      <c r="D492" s="547" t="s">
        <v>456</v>
      </c>
      <c r="E492" s="548">
        <f>IF(E491="","",(5*E485)-(COUNTIF(E486:E490,"NA")*E485+COUNTIF(E486:E490,"ML")*E485))</f>
        <v>50</v>
      </c>
      <c r="F492" s="548">
        <f>IF(F491="","",(5*F485)-(COUNTIF(F486:F490,"NA")*F485+COUNTIF(F486:F490,"ML")*F485))</f>
        <v>50</v>
      </c>
      <c r="G492" s="548">
        <f>IF(G491="","",(43)-(COUNTIF(G486:G490,"NA")*G485+COUNTIF(G486:G490,"ML")*G485))</f>
        <v>43</v>
      </c>
      <c r="H492" s="548">
        <f>IF(H491="","",(143)-(COUNTIF(H486:H490,"NA")*H485+COUNTIF(H486:H490,"ML")*H485))</f>
        <v>143</v>
      </c>
      <c r="I492" s="549">
        <f>IF(I491="","",7)</f>
        <v>7</v>
      </c>
      <c r="J492" s="538">
        <f>L492-K492</f>
        <v>310</v>
      </c>
      <c r="K492" s="538">
        <f>IF(D491="","",(D491-(IF(K488="ml",D488)+IF(K489="ml",D489)+IF(K490="ml",D490))))</f>
        <v>40</v>
      </c>
      <c r="L492" s="538">
        <f>IF(OR(L491=0,L491=""),L491,(5*L485)-D503)</f>
        <v>350</v>
      </c>
      <c r="M492" s="538">
        <f>IF(M491="","",SUM(H492:J492))</f>
        <v>460</v>
      </c>
      <c r="N492" s="538">
        <f>IF(N491="","",SUM(D491,M492))</f>
        <v>500</v>
      </c>
      <c r="O492" s="538">
        <f>Q492-D497</f>
        <v>440</v>
      </c>
      <c r="P492" s="538">
        <f>IF(D497="","",D497)</f>
        <v>60</v>
      </c>
      <c r="Q492" s="538">
        <f>IF(Q491="","",5*Q485)</f>
        <v>500</v>
      </c>
      <c r="R492" s="538">
        <f>IF(O492="","",SUM(M492,O492))</f>
        <v>900</v>
      </c>
      <c r="S492" s="538">
        <f>IF(D502="","",D502)</f>
        <v>100</v>
      </c>
      <c r="T492" s="538">
        <f>IF(T491="","",SUM(R492,S492))</f>
        <v>1000</v>
      </c>
      <c r="U492" s="550"/>
      <c r="V492" s="551">
        <f>COUNTIF(U486:U496,"S")</f>
        <v>1</v>
      </c>
      <c r="W492" s="551">
        <f>COUNTIF(U486:U496,"RE")+COUNTIF(U486:U496,"REP")</f>
        <v>0</v>
      </c>
      <c r="X492" s="551">
        <f>COUNTIF(X486:X491,"P")+COUNTIF(X495:X496,"P")</f>
        <v>0</v>
      </c>
      <c r="Y492" s="552" t="str">
        <f>IF(OR(X492=0,X492&lt;(V492+W492)),"",(T492-(V492*Y485)+V491))</f>
        <v/>
      </c>
    </row>
    <row r="493" spans="1:25" ht="18" customHeight="1">
      <c r="A493" s="1124"/>
      <c r="B493" s="895" t="s">
        <v>151</v>
      </c>
      <c r="C493" s="895"/>
      <c r="D493" s="553">
        <f>IF('statement of marks'!BG26="","",'statement of marks'!BG26)</f>
        <v>30</v>
      </c>
      <c r="E493" s="568">
        <f t="shared" ref="E493:H493" si="137">IF(E492="","",E491/E492*100)</f>
        <v>100</v>
      </c>
      <c r="F493" s="568">
        <f t="shared" si="137"/>
        <v>100</v>
      </c>
      <c r="G493" s="568">
        <f t="shared" si="137"/>
        <v>100</v>
      </c>
      <c r="H493" s="568">
        <f t="shared" si="137"/>
        <v>100</v>
      </c>
      <c r="I493" s="568">
        <f>IF(I492="","",I491/I492*100)</f>
        <v>100</v>
      </c>
      <c r="J493" s="568">
        <f t="shared" ref="J493:R493" si="138">IF(J492="","",J491/J492*100)</f>
        <v>93.548387096774192</v>
      </c>
      <c r="K493" s="568">
        <f t="shared" si="138"/>
        <v>100</v>
      </c>
      <c r="L493" s="568">
        <f t="shared" si="138"/>
        <v>94.285714285714278</v>
      </c>
      <c r="M493" s="568">
        <f t="shared" si="138"/>
        <v>95.652173913043484</v>
      </c>
      <c r="N493" s="569">
        <f t="shared" si="138"/>
        <v>96</v>
      </c>
      <c r="O493" s="568">
        <f t="shared" si="138"/>
        <v>81.36363636363636</v>
      </c>
      <c r="P493" s="568">
        <f t="shared" si="138"/>
        <v>100</v>
      </c>
      <c r="Q493" s="568">
        <f t="shared" si="138"/>
        <v>83.6</v>
      </c>
      <c r="R493" s="568">
        <f t="shared" si="138"/>
        <v>88.666666666666671</v>
      </c>
      <c r="S493" s="569">
        <f>IF(S492="","",S491/S492*100)</f>
        <v>100</v>
      </c>
      <c r="T493" s="569">
        <f t="shared" ref="T493" si="139">IF(T492="","",T491/T492*100)</f>
        <v>89.8</v>
      </c>
      <c r="U493" s="539"/>
      <c r="V493" s="539"/>
      <c r="W493" s="539"/>
      <c r="X493" s="539"/>
      <c r="Y493" s="554" t="str">
        <f>IF(Y492="","",Y491/Y492*100)</f>
        <v/>
      </c>
    </row>
    <row r="494" spans="1:25" ht="18" customHeight="1">
      <c r="A494" s="1124"/>
      <c r="B494" s="895" t="str">
        <f>'statement of marks'!DZ26</f>
        <v>BIOLOGY</v>
      </c>
      <c r="C494" s="895"/>
      <c r="D494" s="548"/>
      <c r="E494" s="541">
        <f>IF('statement of marks'!EA26="","",'statement of marks'!EA26)</f>
        <v>10</v>
      </c>
      <c r="F494" s="541">
        <f>IF('statement of marks'!EB26="","",'statement of marks'!EB26)</f>
        <v>10</v>
      </c>
      <c r="G494" s="541">
        <f>IF('statement of marks'!EC26="","",'statement of marks'!EC26)</f>
        <v>10</v>
      </c>
      <c r="H494" s="541">
        <f>IF('statement of marks'!ED26="","",'statement of marks'!ED26)</f>
        <v>30</v>
      </c>
      <c r="I494" s="541" t="str">
        <f>IF('statement of marks'!EE26="","",'statement of marks'!EE26)</f>
        <v/>
      </c>
      <c r="J494" s="537">
        <f>IF('statement of marks'!EF26="","",'statement of marks'!EF26)</f>
        <v>50</v>
      </c>
      <c r="K494" s="537">
        <f>IF('statement of marks'!EG26="","",'statement of marks'!EG26)</f>
        <v>20</v>
      </c>
      <c r="L494" s="536">
        <f>IF('statement of marks'!EH26="","",'statement of marks'!EH26)</f>
        <v>70</v>
      </c>
      <c r="M494" s="536">
        <f>IF('statement of marks'!EI26="","",'statement of marks'!EI26)</f>
        <v>80</v>
      </c>
      <c r="N494" s="538">
        <f>IF('statement of marks'!EJ26="","",'statement of marks'!EJ26)</f>
        <v>100</v>
      </c>
      <c r="O494" s="537">
        <f>IF('statement of marks'!EK26="","",'statement of marks'!EK26)</f>
        <v>70</v>
      </c>
      <c r="P494" s="537">
        <f>IF('statement of marks'!EL26="","",'statement of marks'!EL26)</f>
        <v>30</v>
      </c>
      <c r="Q494" s="536">
        <f>IF('statement of marks'!EM26="","",'statement of marks'!EM26)</f>
        <v>100</v>
      </c>
      <c r="R494" s="536">
        <f>IF('statement of marks'!EN26="","",'statement of marks'!EN26)</f>
        <v>150</v>
      </c>
      <c r="S494" s="538">
        <f>IF('statement of marks'!EO26="","",'statement of marks'!EO26)</f>
        <v>50</v>
      </c>
      <c r="T494" s="538">
        <f>IF('statement of marks'!EP26="","",'statement of marks'!EP26)</f>
        <v>200</v>
      </c>
      <c r="U494" s="538" t="str">
        <f>IF('statement of marks'!FB26="","",'statement of marks'!FB26)</f>
        <v>I</v>
      </c>
      <c r="V494" s="542"/>
      <c r="W494" s="542"/>
      <c r="X494" s="542"/>
      <c r="Y494" s="540"/>
    </row>
    <row r="495" spans="1:25" ht="18" customHeight="1">
      <c r="A495" s="1124"/>
      <c r="B495" s="1089" t="str">
        <f>'statement of marks'!$FC$3</f>
        <v>Azadi ke Baad ka Swarnim Bharat</v>
      </c>
      <c r="C495" s="1089"/>
      <c r="D495" s="553">
        <f>IF('statement of marks'!CK26="","",'statement of marks'!CK26)</f>
        <v>30</v>
      </c>
      <c r="E495" s="541">
        <f>IF('statement of marks'!FC26="","",'statement of marks'!FC26)</f>
        <v>10</v>
      </c>
      <c r="F495" s="541">
        <f>IF('statement of marks'!FD26="","",'statement of marks'!FD26)</f>
        <v>10</v>
      </c>
      <c r="G495" s="541">
        <f>IF('statement of marks'!FE26="","",'statement of marks'!FE26)</f>
        <v>10</v>
      </c>
      <c r="H495" s="541">
        <f>IF('statement of marks'!FF26="","",'statement of marks'!FF26)</f>
        <v>30</v>
      </c>
      <c r="I495" s="555"/>
      <c r="J495" s="541">
        <f>IF('statement of marks'!FG26="","",'statement of marks'!FG26)</f>
        <v>70</v>
      </c>
      <c r="K495" s="556"/>
      <c r="L495" s="536">
        <f>IF('statement of marks'!FG26="","",'statement of marks'!FG26)</f>
        <v>70</v>
      </c>
      <c r="M495" s="536">
        <f>IF('statement of marks'!FH26="","",'statement of marks'!FH26)</f>
        <v>100</v>
      </c>
      <c r="N495" s="536">
        <f>IF('statement of marks'!FH26="","",'statement of marks'!FH26)</f>
        <v>100</v>
      </c>
      <c r="O495" s="536">
        <f>IF('statement of marks'!FI26="","",'statement of marks'!FI26)</f>
        <v>100</v>
      </c>
      <c r="P495" s="557"/>
      <c r="Q495" s="536">
        <f>IF('statement of marks'!FI26="","",'statement of marks'!FI26)</f>
        <v>100</v>
      </c>
      <c r="R495" s="536">
        <f>IF('statement of marks'!FJ26="","",'statement of marks'!FJ26)</f>
        <v>200</v>
      </c>
      <c r="S495" s="557"/>
      <c r="T495" s="538">
        <f>IF('statement of marks'!FJ26="","",'statement of marks'!FJ26)</f>
        <v>200</v>
      </c>
      <c r="U495" s="541" t="str">
        <f>IF('statement of marks'!II26="","",'statement of marks'!II26)</f>
        <v>A</v>
      </c>
      <c r="V495" s="542" t="str">
        <f>IF(OR(U495="S",U495="RE"),'result subject-wise'!AL$6,"")</f>
        <v/>
      </c>
      <c r="W495" s="558" t="str">
        <f>IF('result subject-wise'!AL26="","",'result subject-wise'!AL26)</f>
        <v/>
      </c>
      <c r="X495" s="558" t="str">
        <f>IF('result subject-wise'!AM26="","",'result subject-wise'!AM26)</f>
        <v/>
      </c>
      <c r="Y495" s="1093"/>
    </row>
    <row r="496" spans="1:25" ht="18" customHeight="1">
      <c r="A496" s="1124"/>
      <c r="B496" s="895" t="str">
        <f>'statement of marks'!$FP$3</f>
        <v>JEEVAN KAUShAL</v>
      </c>
      <c r="C496" s="895"/>
      <c r="D496" s="535" t="str">
        <f>IF('statement of marks'!DO26="","",'statement of marks'!DO26)</f>
        <v/>
      </c>
      <c r="E496" s="1109" t="s">
        <v>278</v>
      </c>
      <c r="F496" s="1109"/>
      <c r="G496" s="536">
        <f>'statement of marks'!$FP$6</f>
        <v>30</v>
      </c>
      <c r="H496" s="536"/>
      <c r="I496" s="559"/>
      <c r="J496" s="537">
        <f>IF('statement of marks'!FP26="","",'statement of marks'!FP26)</f>
        <v>30</v>
      </c>
      <c r="K496" s="1109" t="s">
        <v>279</v>
      </c>
      <c r="L496" s="1109"/>
      <c r="M496" s="536">
        <f>'statement of marks'!$FQ$6</f>
        <v>30</v>
      </c>
      <c r="N496" s="538">
        <f>IF('statement of marks'!FQ26="","",'statement of marks'!FQ26)</f>
        <v>30</v>
      </c>
      <c r="O496" s="1109" t="s">
        <v>108</v>
      </c>
      <c r="P496" s="1109"/>
      <c r="Q496" s="536">
        <f>'statement of marks'!$FR$6</f>
        <v>40</v>
      </c>
      <c r="R496" s="541">
        <f>IF('statement of marks'!FR26="","",'statement of marks'!FR26)</f>
        <v>40</v>
      </c>
      <c r="S496" s="541"/>
      <c r="T496" s="538">
        <f>IF('statement of marks'!FS26="","",'statement of marks'!FS26)</f>
        <v>100</v>
      </c>
      <c r="U496" s="541" t="str">
        <f>IF('statement of marks'!IJ26="","",'statement of marks'!IJ26)</f>
        <v>A</v>
      </c>
      <c r="V496" s="542" t="str">
        <f>IF(OR(U496="S",U496="RE"),'result subject-wise'!AN$6,"")</f>
        <v/>
      </c>
      <c r="W496" s="558" t="str">
        <f>IF('result subject-wise'!AN26="","",'result subject-wise'!AN26)</f>
        <v/>
      </c>
      <c r="X496" s="558" t="str">
        <f>IF('result subject-wise'!AO26="","",'result subject-wise'!AO26)</f>
        <v/>
      </c>
      <c r="Y496" s="1093"/>
    </row>
    <row r="497" spans="1:25" ht="18" customHeight="1">
      <c r="A497" s="1124"/>
      <c r="B497" s="1110" t="s">
        <v>195</v>
      </c>
      <c r="C497" s="1110"/>
      <c r="D497" s="560">
        <f>IF(AND(D493="",D495="",D496=""),"",SUM(D493:D496))</f>
        <v>60</v>
      </c>
      <c r="E497" s="1111" t="str">
        <f>IF('statement of marks'!IP26="","",'statement of marks'!IP26)</f>
        <v>SUPPL.</v>
      </c>
      <c r="F497" s="1111"/>
      <c r="G497" s="1111"/>
      <c r="H497" s="1111"/>
      <c r="I497" s="1111"/>
      <c r="J497" s="1111"/>
      <c r="K497" s="1111"/>
      <c r="L497" s="1111"/>
      <c r="M497" s="533" t="s">
        <v>309</v>
      </c>
      <c r="N497" s="541" t="str">
        <f>IF('statement of marks'!IS26="","",'statement of marks'!IS26)</f>
        <v/>
      </c>
      <c r="O497" s="1091" t="s">
        <v>281</v>
      </c>
      <c r="P497" s="1091"/>
      <c r="Q497" s="1091"/>
      <c r="R497" s="541" t="str">
        <f>IF('statement of marks'!IU26="","",'statement of marks'!IU26)</f>
        <v/>
      </c>
      <c r="S497" s="1112" t="s">
        <v>295</v>
      </c>
      <c r="T497" s="1112"/>
      <c r="U497" s="1112"/>
      <c r="V497" s="1112"/>
      <c r="W497" s="1112"/>
      <c r="X497" s="1112"/>
      <c r="Y497" s="1113"/>
    </row>
    <row r="498" spans="1:25" ht="18" customHeight="1">
      <c r="A498" s="1124"/>
      <c r="B498" s="1110" t="s">
        <v>300</v>
      </c>
      <c r="C498" s="1110"/>
      <c r="D498" s="534" t="s">
        <v>201</v>
      </c>
      <c r="E498" s="1085" t="s">
        <v>122</v>
      </c>
      <c r="F498" s="1085"/>
      <c r="G498" s="1091" t="s">
        <v>124</v>
      </c>
      <c r="H498" s="1091"/>
      <c r="I498" s="1091"/>
      <c r="J498" s="1091"/>
      <c r="K498" s="1091" t="s">
        <v>126</v>
      </c>
      <c r="L498" s="1091"/>
      <c r="M498" s="1091" t="s">
        <v>128</v>
      </c>
      <c r="N498" s="1091"/>
      <c r="O498" s="924" t="s">
        <v>303</v>
      </c>
      <c r="P498" s="924"/>
      <c r="Q498" s="924"/>
      <c r="R498" s="561"/>
      <c r="S498" s="1114" t="s">
        <v>195</v>
      </c>
      <c r="T498" s="1114"/>
      <c r="U498" s="1115" t="str">
        <f>IF('result subject-wise'!AR26="","",'result subject-wise'!AR26)</f>
        <v/>
      </c>
      <c r="V498" s="1115"/>
      <c r="W498" s="1086" t="s">
        <v>459</v>
      </c>
      <c r="X498" s="1086"/>
      <c r="Y498" s="562" t="str">
        <f>IF('result subject-wise'!AS26="","",'result subject-wise'!AS26)</f>
        <v/>
      </c>
    </row>
    <row r="499" spans="1:25" ht="18" customHeight="1">
      <c r="A499" s="1124"/>
      <c r="B499" s="1116" t="s">
        <v>302</v>
      </c>
      <c r="C499" s="1116"/>
      <c r="D499" s="536">
        <f>IF('statement of marks'!CN26="","",'statement of marks'!CN26)</f>
        <v>50</v>
      </c>
      <c r="E499" s="1117">
        <f>IF('statement of marks'!GK26="","",'statement of marks'!GK26)</f>
        <v>130</v>
      </c>
      <c r="F499" s="1117"/>
      <c r="G499" s="1117">
        <f>IF('statement of marks'!GM26="","",'statement of marks'!GM26)</f>
        <v>206</v>
      </c>
      <c r="H499" s="1117"/>
      <c r="I499" s="1117"/>
      <c r="J499" s="1117"/>
      <c r="K499" s="1117">
        <f>IF('statement of marks'!GO26="","",'statement of marks'!GO26)</f>
        <v>264</v>
      </c>
      <c r="L499" s="1117"/>
      <c r="M499" s="1117">
        <f>IF('statement of marks'!GQ26="","",'statement of marks'!GQ26)</f>
        <v>316</v>
      </c>
      <c r="N499" s="1117"/>
      <c r="O499" s="1117">
        <f>IF('statement of marks'!GS26="","",'statement of marks'!GS26)</f>
        <v>362</v>
      </c>
      <c r="P499" s="1117"/>
      <c r="Q499" s="1117"/>
      <c r="R499" s="563"/>
      <c r="S499" s="1086" t="s">
        <v>460</v>
      </c>
      <c r="T499" s="1086"/>
      <c r="U499" s="1086"/>
      <c r="V499" s="1086"/>
      <c r="W499" s="1115" t="str">
        <f>IF('result subject-wise'!AT26="","",'result subject-wise'!AT26)</f>
        <v/>
      </c>
      <c r="X499" s="1115"/>
      <c r="Y499" s="1118"/>
    </row>
    <row r="500" spans="1:25" ht="18" customHeight="1">
      <c r="A500" s="1124"/>
      <c r="B500" s="1084" t="s">
        <v>301</v>
      </c>
      <c r="C500" s="1084"/>
      <c r="D500" s="536">
        <f>IF('statement of marks'!BJ26="","",'statement of marks'!BJ26)</f>
        <v>50</v>
      </c>
      <c r="E500" s="1085" t="str">
        <f>IF('statement of marks'!GL26="","",'statement of marks'!GL26)</f>
        <v/>
      </c>
      <c r="F500" s="1085"/>
      <c r="G500" s="1085" t="str">
        <f>IF('statement of marks'!GN26="","",'statement of marks'!GN26)</f>
        <v/>
      </c>
      <c r="H500" s="1085"/>
      <c r="I500" s="1085"/>
      <c r="J500" s="1085"/>
      <c r="K500" s="1085" t="str">
        <f>IF('statement of marks'!GP26="","",'statement of marks'!GP26)</f>
        <v/>
      </c>
      <c r="L500" s="1085"/>
      <c r="M500" s="1085" t="str">
        <f>IF('statement of marks'!GR26="","",'statement of marks'!GR26)</f>
        <v/>
      </c>
      <c r="N500" s="1085"/>
      <c r="O500" s="1085">
        <f>IF('statement of marks'!GT26="","",'statement of marks'!GT26)</f>
        <v>0</v>
      </c>
      <c r="P500" s="1085"/>
      <c r="Q500" s="1085"/>
      <c r="R500" s="564"/>
      <c r="S500" s="1086" t="s">
        <v>296</v>
      </c>
      <c r="T500" s="1086"/>
      <c r="U500" s="1086"/>
      <c r="V500" s="1086"/>
      <c r="W500" s="1087" t="str">
        <f>IF(U498="","",'result subject-wise'!$G$118)</f>
        <v/>
      </c>
      <c r="X500" s="1087"/>
      <c r="Y500" s="1088"/>
    </row>
    <row r="501" spans="1:25" ht="18" customHeight="1">
      <c r="A501" s="1124"/>
      <c r="B501" s="1089" t="s">
        <v>307</v>
      </c>
      <c r="C501" s="1089"/>
      <c r="D501" s="535" t="str">
        <f>IF('statement of marks'!DR26="","",'statement of marks'!DR26)</f>
        <v/>
      </c>
      <c r="E501" s="1090"/>
      <c r="F501" s="1090"/>
      <c r="G501" s="1090"/>
      <c r="H501" s="1090"/>
      <c r="I501" s="1090"/>
      <c r="J501" s="1090"/>
      <c r="K501" s="1090"/>
      <c r="L501" s="1090"/>
      <c r="M501" s="1090"/>
      <c r="N501" s="1090"/>
      <c r="O501" s="1091"/>
      <c r="P501" s="1091"/>
      <c r="Q501" s="1091"/>
      <c r="R501" s="1091"/>
      <c r="S501" s="1091"/>
      <c r="T501" s="1091"/>
      <c r="U501" s="1092"/>
      <c r="V501" s="1092"/>
      <c r="W501" s="1092"/>
      <c r="X501" s="1092"/>
      <c r="Y501" s="1093"/>
    </row>
    <row r="502" spans="1:25" ht="18" customHeight="1">
      <c r="A502" s="1124"/>
      <c r="B502" s="895" t="s">
        <v>297</v>
      </c>
      <c r="C502" s="895"/>
      <c r="D502" s="544">
        <f>IF(AND(D499="",D500="",D501=""),"",SUM(D499:D501))</f>
        <v>100</v>
      </c>
      <c r="E502" s="1090"/>
      <c r="F502" s="1090"/>
      <c r="G502" s="1090"/>
      <c r="H502" s="1090"/>
      <c r="I502" s="1090"/>
      <c r="J502" s="1090"/>
      <c r="K502" s="1090"/>
      <c r="L502" s="1090"/>
      <c r="M502" s="1090"/>
      <c r="N502" s="1090"/>
      <c r="O502" s="1091"/>
      <c r="P502" s="1091"/>
      <c r="Q502" s="1091"/>
      <c r="R502" s="1091"/>
      <c r="S502" s="1091"/>
      <c r="T502" s="1091"/>
      <c r="U502" s="1092"/>
      <c r="V502" s="1092"/>
      <c r="W502" s="1092"/>
      <c r="X502" s="1092"/>
      <c r="Y502" s="1093"/>
    </row>
    <row r="503" spans="1:25" ht="18" customHeight="1">
      <c r="A503" s="1124"/>
      <c r="B503" s="1089" t="s">
        <v>790</v>
      </c>
      <c r="C503" s="1089"/>
      <c r="D503" s="565">
        <f>IF(J486="ML",L485)+IF(J487="ML",L485)+IF(J488="ML",L485-D488)+IF(J489="ML",L485-D489)+IF(J490="ML",L485-D490)+IF(K488="ml",D488)+IF(K489="ml",D489)+IF(K490="ml",D490)</f>
        <v>0</v>
      </c>
      <c r="E503" s="1090"/>
      <c r="F503" s="1090"/>
      <c r="G503" s="1090"/>
      <c r="H503" s="1090"/>
      <c r="I503" s="1090"/>
      <c r="J503" s="1090"/>
      <c r="K503" s="1090"/>
      <c r="L503" s="1090"/>
      <c r="M503" s="1090"/>
      <c r="N503" s="1090"/>
      <c r="O503" s="1091" t="s">
        <v>112</v>
      </c>
      <c r="P503" s="1091"/>
      <c r="Q503" s="1091"/>
      <c r="R503" s="1091"/>
      <c r="S503" s="1091"/>
      <c r="T503" s="1091"/>
      <c r="U503" s="1094" t="s">
        <v>798</v>
      </c>
      <c r="V503" s="1094"/>
      <c r="W503" s="1094"/>
      <c r="X503" s="1094"/>
      <c r="Y503" s="1095"/>
    </row>
    <row r="504" spans="1:25" ht="18" customHeight="1" thickBot="1">
      <c r="A504" s="1125"/>
      <c r="B504" s="1098" t="s">
        <v>308</v>
      </c>
      <c r="C504" s="1098"/>
      <c r="D504" s="566"/>
      <c r="E504" s="1099"/>
      <c r="F504" s="1099"/>
      <c r="G504" s="1099"/>
      <c r="H504" s="1099"/>
      <c r="I504" s="1099"/>
      <c r="J504" s="1099"/>
      <c r="K504" s="1099"/>
      <c r="L504" s="1099"/>
      <c r="M504" s="1099"/>
      <c r="N504" s="1099"/>
      <c r="O504" s="1100">
        <f>'statement of marks'!$IV$110</f>
        <v>45794</v>
      </c>
      <c r="P504" s="1100"/>
      <c r="Q504" s="1100"/>
      <c r="R504" s="1100"/>
      <c r="S504" s="1100"/>
      <c r="T504" s="1100"/>
      <c r="U504" s="1096"/>
      <c r="V504" s="1096"/>
      <c r="W504" s="1096"/>
      <c r="X504" s="1096"/>
      <c r="Y504" s="1097"/>
    </row>
    <row r="505" spans="1:25" ht="18" customHeight="1">
      <c r="A505" s="1119" t="s">
        <v>282</v>
      </c>
      <c r="B505" s="1120"/>
      <c r="C505" s="1120"/>
      <c r="D505" s="1120"/>
      <c r="E505" s="1120"/>
      <c r="F505" s="1120"/>
      <c r="G505" s="1120"/>
      <c r="H505" s="1120"/>
      <c r="I505" s="1120"/>
      <c r="J505" s="1120"/>
      <c r="K505" s="1120"/>
      <c r="L505" s="1120"/>
      <c r="M505" s="1120"/>
      <c r="N505" s="1120"/>
      <c r="O505" s="1120"/>
      <c r="P505" s="1120"/>
      <c r="Q505" s="1120"/>
      <c r="R505" s="1120"/>
      <c r="S505" s="1120"/>
      <c r="T505" s="1120"/>
      <c r="U505" s="1120"/>
      <c r="V505" s="1120"/>
      <c r="W505" s="1120"/>
      <c r="X505" s="1120"/>
      <c r="Y505" s="1121"/>
    </row>
    <row r="506" spans="1:25" ht="18" customHeight="1">
      <c r="A506" s="1122" t="str">
        <f>'statement of marks'!$A$1</f>
        <v>Govt. Hr. Sec. School,</v>
      </c>
      <c r="B506" s="1091"/>
      <c r="C506" s="1091"/>
      <c r="D506" s="1091"/>
      <c r="E506" s="1091"/>
      <c r="F506" s="1091"/>
      <c r="G506" s="1091"/>
      <c r="H506" s="1091"/>
      <c r="I506" s="1091"/>
      <c r="J506" s="1091"/>
      <c r="K506" s="1091"/>
      <c r="L506" s="1091"/>
      <c r="M506" s="1091"/>
      <c r="N506" s="1091"/>
      <c r="O506" s="1091"/>
      <c r="P506" s="1091"/>
      <c r="Q506" s="1091"/>
      <c r="R506" s="1091"/>
      <c r="S506" s="1091"/>
      <c r="T506" s="1091"/>
      <c r="U506" s="1091"/>
      <c r="V506" s="1091"/>
      <c r="W506" s="1091"/>
      <c r="X506" s="1091"/>
      <c r="Y506" s="1123"/>
    </row>
    <row r="507" spans="1:25" ht="18" customHeight="1">
      <c r="A507" s="1124"/>
      <c r="B507" s="1048" t="s">
        <v>100</v>
      </c>
      <c r="C507" s="1048"/>
      <c r="D507" s="1112" t="s">
        <v>485</v>
      </c>
      <c r="E507" s="1048" t="str">
        <f>'statement of marks'!$F$3</f>
        <v>2024-25</v>
      </c>
      <c r="F507" s="1048"/>
      <c r="G507" s="1126" t="str">
        <f>IF(U526="","MAIN EXAMINATION",IF(E525="Suppl.","SUPPLEMENTARY EXAMINATION",IF(E525="Re-exam.","RE-EXAMINATION",)))</f>
        <v>MAIN EXAMINATION</v>
      </c>
      <c r="H507" s="1127"/>
      <c r="I507" s="1127"/>
      <c r="J507" s="1127"/>
      <c r="K507" s="1127"/>
      <c r="L507" s="1127"/>
      <c r="M507" s="1127"/>
      <c r="N507" s="1127"/>
      <c r="O507" s="1127"/>
      <c r="P507" s="1127"/>
      <c r="Q507" s="1127"/>
      <c r="R507" s="1127"/>
      <c r="S507" s="1128"/>
      <c r="T507" s="1129" t="s">
        <v>305</v>
      </c>
      <c r="U507" s="1130"/>
      <c r="V507" s="1131"/>
      <c r="W507" s="1048" t="str">
        <f>'statement of marks'!$A$3</f>
        <v>11 'A'</v>
      </c>
      <c r="X507" s="1048"/>
      <c r="Y507" s="1135"/>
    </row>
    <row r="508" spans="1:25" ht="18" customHeight="1">
      <c r="A508" s="1124"/>
      <c r="B508" s="895" t="s">
        <v>36</v>
      </c>
      <c r="C508" s="895"/>
      <c r="D508" s="1112"/>
      <c r="E508" s="1132" t="str">
        <f>IF('statement of marks'!G27="","",'statement of marks'!G27)</f>
        <v>A 019</v>
      </c>
      <c r="F508" s="1133"/>
      <c r="G508" s="1133"/>
      <c r="H508" s="1133"/>
      <c r="I508" s="1133"/>
      <c r="J508" s="1133"/>
      <c r="K508" s="1133"/>
      <c r="L508" s="1133"/>
      <c r="M508" s="1133"/>
      <c r="N508" s="1133"/>
      <c r="O508" s="1133"/>
      <c r="P508" s="1133"/>
      <c r="Q508" s="1133"/>
      <c r="R508" s="1133"/>
      <c r="S508" s="1134"/>
      <c r="T508" s="1129" t="s">
        <v>304</v>
      </c>
      <c r="U508" s="1130"/>
      <c r="V508" s="1131"/>
      <c r="W508" s="1048">
        <f>IF('statement of marks'!E27="","",'statement of marks'!E27)</f>
        <v>11119</v>
      </c>
      <c r="X508" s="1048"/>
      <c r="Y508" s="1135"/>
    </row>
    <row r="509" spans="1:25" ht="18" customHeight="1">
      <c r="A509" s="1124"/>
      <c r="B509" s="895" t="s">
        <v>37</v>
      </c>
      <c r="C509" s="895"/>
      <c r="D509" s="1112"/>
      <c r="E509" s="1132" t="str">
        <f>IF('statement of marks'!H27="","",'statement of marks'!H27)</f>
        <v>B 019</v>
      </c>
      <c r="F509" s="1133"/>
      <c r="G509" s="1133"/>
      <c r="H509" s="1133"/>
      <c r="I509" s="1133"/>
      <c r="J509" s="1133"/>
      <c r="K509" s="1133"/>
      <c r="L509" s="1133"/>
      <c r="M509" s="1133"/>
      <c r="N509" s="1133"/>
      <c r="O509" s="1133"/>
      <c r="P509" s="1133"/>
      <c r="Q509" s="1133"/>
      <c r="R509" s="1133"/>
      <c r="S509" s="1134"/>
      <c r="T509" s="1129" t="s">
        <v>35</v>
      </c>
      <c r="U509" s="1130"/>
      <c r="V509" s="1131"/>
      <c r="W509" s="1048" t="str">
        <f>IF('statement of marks'!D27="","",'statement of marks'!D27)</f>
        <v/>
      </c>
      <c r="X509" s="1048"/>
      <c r="Y509" s="1135"/>
    </row>
    <row r="510" spans="1:25" ht="18" customHeight="1">
      <c r="A510" s="1124"/>
      <c r="B510" s="895" t="s">
        <v>38</v>
      </c>
      <c r="C510" s="895"/>
      <c r="D510" s="1112"/>
      <c r="E510" s="1132" t="str">
        <f>IF('statement of marks'!I27="","",'statement of marks'!I27)</f>
        <v>C 019</v>
      </c>
      <c r="F510" s="1133"/>
      <c r="G510" s="1133"/>
      <c r="H510" s="1133"/>
      <c r="I510" s="1133"/>
      <c r="J510" s="1133"/>
      <c r="K510" s="1133"/>
      <c r="L510" s="1133"/>
      <c r="M510" s="1133"/>
      <c r="N510" s="1133"/>
      <c r="O510" s="1133"/>
      <c r="P510" s="1133"/>
      <c r="Q510" s="1133"/>
      <c r="R510" s="1133"/>
      <c r="S510" s="1134"/>
      <c r="T510" s="1129" t="s">
        <v>280</v>
      </c>
      <c r="U510" s="1130"/>
      <c r="V510" s="1131"/>
      <c r="W510" s="1136" t="str">
        <f>IF('statement of marks'!F27="","",'statement of marks'!F27)</f>
        <v/>
      </c>
      <c r="X510" s="1136"/>
      <c r="Y510" s="1137"/>
    </row>
    <row r="511" spans="1:25" ht="18" customHeight="1">
      <c r="A511" s="1124"/>
      <c r="B511" s="1138" t="s">
        <v>218</v>
      </c>
      <c r="C511" s="1109" t="s">
        <v>293</v>
      </c>
      <c r="D511" s="1109" t="s">
        <v>457</v>
      </c>
      <c r="E511" s="1103" t="s">
        <v>109</v>
      </c>
      <c r="F511" s="1103" t="s">
        <v>110</v>
      </c>
      <c r="G511" s="1103" t="s">
        <v>111</v>
      </c>
      <c r="H511" s="1103" t="s">
        <v>797</v>
      </c>
      <c r="I511" s="1139" t="str">
        <f>IF('statement of marks'!N$4="","",'statement of marks'!N$4)</f>
        <v>VRIKSHAROPAN</v>
      </c>
      <c r="J511" s="1140" t="s">
        <v>276</v>
      </c>
      <c r="K511" s="1140" t="s">
        <v>277</v>
      </c>
      <c r="L511" s="1103" t="s">
        <v>284</v>
      </c>
      <c r="M511" s="1103" t="s">
        <v>294</v>
      </c>
      <c r="N511" s="1102" t="s">
        <v>458</v>
      </c>
      <c r="O511" s="1141" t="s">
        <v>287</v>
      </c>
      <c r="P511" s="1141" t="s">
        <v>288</v>
      </c>
      <c r="Q511" s="1101" t="s">
        <v>289</v>
      </c>
      <c r="R511" s="1101" t="s">
        <v>285</v>
      </c>
      <c r="S511" s="1101" t="s">
        <v>286</v>
      </c>
      <c r="T511" s="1102" t="s">
        <v>306</v>
      </c>
      <c r="U511" s="1103" t="s">
        <v>311</v>
      </c>
      <c r="V511" s="1104" t="s">
        <v>310</v>
      </c>
      <c r="W511" s="1104" t="s">
        <v>799</v>
      </c>
      <c r="X511" s="1103" t="s">
        <v>283</v>
      </c>
      <c r="Y511" s="1105" t="s">
        <v>290</v>
      </c>
    </row>
    <row r="512" spans="1:25" ht="18" customHeight="1">
      <c r="A512" s="1124"/>
      <c r="B512" s="1138"/>
      <c r="C512" s="1109"/>
      <c r="D512" s="1109"/>
      <c r="E512" s="1103"/>
      <c r="F512" s="1103"/>
      <c r="G512" s="1103"/>
      <c r="H512" s="1103"/>
      <c r="I512" s="1139"/>
      <c r="J512" s="1140"/>
      <c r="K512" s="1140"/>
      <c r="L512" s="1103"/>
      <c r="M512" s="1103"/>
      <c r="N512" s="1102"/>
      <c r="O512" s="1141"/>
      <c r="P512" s="1141"/>
      <c r="Q512" s="1101"/>
      <c r="R512" s="1101"/>
      <c r="S512" s="1101"/>
      <c r="T512" s="1102"/>
      <c r="U512" s="1103"/>
      <c r="V512" s="1104"/>
      <c r="W512" s="1104"/>
      <c r="X512" s="1103"/>
      <c r="Y512" s="1105"/>
    </row>
    <row r="513" spans="1:25" ht="18" customHeight="1">
      <c r="A513" s="1124"/>
      <c r="B513" s="1144" t="s">
        <v>113</v>
      </c>
      <c r="C513" s="1144"/>
      <c r="D513" s="535"/>
      <c r="E513" s="534">
        <f>IF('statement of marks'!J$6="","",'statement of marks'!J$6)</f>
        <v>10</v>
      </c>
      <c r="F513" s="534">
        <f>IF('statement of marks'!K$6="","",'statement of marks'!K$6)</f>
        <v>10</v>
      </c>
      <c r="G513" s="534">
        <f>IF('statement of marks'!L$6="","",'statement of marks'!L$6)</f>
        <v>8</v>
      </c>
      <c r="H513" s="534">
        <f>IF('statement of marks'!M$6="","",'statement of marks'!M$6)</f>
        <v>28</v>
      </c>
      <c r="I513" s="536">
        <f>IF('statement of marks'!N$6="","",'statement of marks'!N$6)</f>
        <v>2</v>
      </c>
      <c r="J513" s="298" t="s">
        <v>89</v>
      </c>
      <c r="K513" s="1106"/>
      <c r="L513" s="534">
        <f>IF('statement of marks'!O$6="","",'statement of marks'!O$6)</f>
        <v>70</v>
      </c>
      <c r="M513" s="298" t="s">
        <v>87</v>
      </c>
      <c r="N513" s="534">
        <f>IF('statement of marks'!P$6="","",'statement of marks'!P$6)</f>
        <v>100</v>
      </c>
      <c r="O513" s="298" t="s">
        <v>298</v>
      </c>
      <c r="P513" s="945"/>
      <c r="Q513" s="534">
        <f>IF('statement of marks'!Q$6="","",'statement of marks'!Q$6)</f>
        <v>100</v>
      </c>
      <c r="R513" s="298" t="s">
        <v>299</v>
      </c>
      <c r="S513" s="298" t="s">
        <v>454</v>
      </c>
      <c r="T513" s="538">
        <f>IF('statement of marks'!R$6="","",'statement of marks'!R$6)</f>
        <v>200</v>
      </c>
      <c r="U513" s="539"/>
      <c r="V513" s="539"/>
      <c r="W513" s="539"/>
      <c r="X513" s="539"/>
      <c r="Y513" s="540" t="str">
        <f>IF(OR(X520=0,X520&lt;V520),"",T513)</f>
        <v/>
      </c>
    </row>
    <row r="514" spans="1:25" ht="18" customHeight="1">
      <c r="A514" s="1124"/>
      <c r="B514" s="895" t="str">
        <f>'statement of marks'!$J$3</f>
        <v>HINDI COMPULSORY</v>
      </c>
      <c r="C514" s="895"/>
      <c r="D514" s="535"/>
      <c r="E514" s="541">
        <f>IF('statement of marks'!J27="","",'statement of marks'!J27)</f>
        <v>10</v>
      </c>
      <c r="F514" s="541">
        <f>IF('statement of marks'!K27="","",'statement of marks'!K27)</f>
        <v>10</v>
      </c>
      <c r="G514" s="541">
        <f>IF('statement of marks'!L27="","",'statement of marks'!L27)</f>
        <v>8</v>
      </c>
      <c r="H514" s="541">
        <f>IF('statement of marks'!M27="","",'statement of marks'!M27)</f>
        <v>28</v>
      </c>
      <c r="I514" s="541">
        <f>IF('statement of marks'!N27="","",'statement of marks'!N27)</f>
        <v>2</v>
      </c>
      <c r="J514" s="537">
        <f>IF('statement of marks'!O27="","",'statement of marks'!O27)</f>
        <v>70</v>
      </c>
      <c r="K514" s="1106"/>
      <c r="L514" s="536">
        <f>IF('statement of marks'!O27="","",'statement of marks'!O27)</f>
        <v>70</v>
      </c>
      <c r="M514" s="536">
        <f>IF('statement of marks'!P27="","",'statement of marks'!P27)</f>
        <v>100</v>
      </c>
      <c r="N514" s="538">
        <f>IF('statement of marks'!P27="","",'statement of marks'!P27)</f>
        <v>100</v>
      </c>
      <c r="O514" s="537">
        <f>IF('statement of marks'!Q27="","",'statement of marks'!Q27)</f>
        <v>100</v>
      </c>
      <c r="P514" s="945"/>
      <c r="Q514" s="536">
        <f>IF('statement of marks'!Q27="","",'statement of marks'!Q27)</f>
        <v>100</v>
      </c>
      <c r="R514" s="536">
        <f>IF('statement of marks'!R27="","",'statement of marks'!R27)</f>
        <v>200</v>
      </c>
      <c r="S514" s="1107" t="str">
        <f>IF(AND(K515="",P515=""),"",SUM(K515,P515))</f>
        <v/>
      </c>
      <c r="T514" s="538">
        <f>IF('statement of marks'!R27="","",'statement of marks'!R27)</f>
        <v>200</v>
      </c>
      <c r="U514" s="541" t="str">
        <f>CONCATENATE('statement of marks'!GV27,'statement of marks'!GW27,'statement of marks'!GX27)</f>
        <v>D</v>
      </c>
      <c r="V514" s="542" t="str">
        <f>IF(OR(U514="S",U514="RE"),'result subject-wise'!T$6,"")</f>
        <v/>
      </c>
      <c r="W514" s="542" t="str">
        <f>IF('result subject-wise'!U27="","",'result subject-wise'!U27)</f>
        <v/>
      </c>
      <c r="X514" s="542" t="str">
        <f>IF('result subject-wise'!V27="","",'result subject-wise'!V27)</f>
        <v/>
      </c>
      <c r="Y514" s="540" t="str">
        <f>IF(OR(X520=0,X520&lt;V520),"",IF(U514="RE",SUM(T514,W514),IF(U514="S",W514,T514)))</f>
        <v/>
      </c>
    </row>
    <row r="515" spans="1:25" ht="18" customHeight="1">
      <c r="A515" s="1124"/>
      <c r="B515" s="895" t="str">
        <f>'statement of marks'!$X$3</f>
        <v>ENGLISH COMPULSORY</v>
      </c>
      <c r="C515" s="895"/>
      <c r="D515" s="535" t="s">
        <v>455</v>
      </c>
      <c r="E515" s="541">
        <f>IF('statement of marks'!X27="","",'statement of marks'!X27)</f>
        <v>10</v>
      </c>
      <c r="F515" s="541">
        <f>IF('statement of marks'!Y27="","",'statement of marks'!Y27)</f>
        <v>10</v>
      </c>
      <c r="G515" s="541">
        <f>IF('statement of marks'!Z27="","",'statement of marks'!Z27)</f>
        <v>8</v>
      </c>
      <c r="H515" s="541">
        <f>IF('statement of marks'!AA27="","",'statement of marks'!AA27)</f>
        <v>28</v>
      </c>
      <c r="I515" s="541">
        <f>IF('statement of marks'!AB27="","",'statement of marks'!AB27)</f>
        <v>2</v>
      </c>
      <c r="J515" s="537">
        <f>IF('statement of marks'!AC27="","",'statement of marks'!AC27)</f>
        <v>70</v>
      </c>
      <c r="K515" s="1106"/>
      <c r="L515" s="536">
        <f>IF('statement of marks'!AC27="","",'statement of marks'!AC27)</f>
        <v>70</v>
      </c>
      <c r="M515" s="536">
        <f>IF('statement of marks'!AD27="","",'statement of marks'!AD27)</f>
        <v>100</v>
      </c>
      <c r="N515" s="538">
        <f>IF('statement of marks'!AD27="","",'statement of marks'!AD27)</f>
        <v>100</v>
      </c>
      <c r="O515" s="537">
        <f>IF('statement of marks'!AE27="","",'statement of marks'!AE27)</f>
        <v>100</v>
      </c>
      <c r="P515" s="945"/>
      <c r="Q515" s="536">
        <f>IF('statement of marks'!AE27="","",'statement of marks'!AE27)</f>
        <v>100</v>
      </c>
      <c r="R515" s="536">
        <f>IF('statement of marks'!AF27="","",'statement of marks'!AF27)</f>
        <v>200</v>
      </c>
      <c r="S515" s="1107"/>
      <c r="T515" s="538">
        <f>IF('statement of marks'!AF27="","",'statement of marks'!AF27)</f>
        <v>200</v>
      </c>
      <c r="U515" s="541" t="str">
        <f>CONCATENATE('statement of marks'!GY27,'statement of marks'!GZ27,'statement of marks'!HA27)</f>
        <v>D</v>
      </c>
      <c r="V515" s="542" t="str">
        <f>IF(OR(U515="S",U515="RE"),'result subject-wise'!W$6,"")</f>
        <v/>
      </c>
      <c r="W515" s="542" t="str">
        <f>IF('result subject-wise'!X27="","",'result subject-wise'!X27)</f>
        <v/>
      </c>
      <c r="X515" s="542" t="str">
        <f>IF('result subject-wise'!Y27="","",'result subject-wise'!Y27)</f>
        <v/>
      </c>
      <c r="Y515" s="540" t="str">
        <f>IF(OR(X520=0,X520&lt;V520),"",IF(U515="RE",SUM(T515,W515),IF(U515="S",W515,T515)))</f>
        <v/>
      </c>
    </row>
    <row r="516" spans="1:25" ht="18" customHeight="1">
      <c r="A516" s="1124"/>
      <c r="B516" s="1143" t="str">
        <f>'statement of marks'!AM27</f>
        <v>PHYSICS</v>
      </c>
      <c r="C516" s="1143"/>
      <c r="D516" s="535">
        <f>IF('statement of marks'!BH27="","",'statement of marks'!BH27)</f>
        <v>20</v>
      </c>
      <c r="E516" s="541">
        <f>IF('statement of marks'!AN27="","",'statement of marks'!AN27)</f>
        <v>10</v>
      </c>
      <c r="F516" s="541">
        <f>IF('statement of marks'!AO27="","",'statement of marks'!AO27)</f>
        <v>10</v>
      </c>
      <c r="G516" s="541">
        <f>IF('statement of marks'!AP27="","",'statement of marks'!AP27)</f>
        <v>9</v>
      </c>
      <c r="H516" s="541">
        <f>IF('statement of marks'!AQ27="","",'statement of marks'!AQ27)</f>
        <v>29</v>
      </c>
      <c r="I516" s="541">
        <f>IF('statement of marks'!AR27="","",'statement of marks'!AR27)</f>
        <v>1</v>
      </c>
      <c r="J516" s="537">
        <f>IF('statement of marks'!AS27="","",'statement of marks'!AS27)</f>
        <v>30</v>
      </c>
      <c r="K516" s="537">
        <f>IF('statement of marks'!AT27="","",'statement of marks'!AT27)</f>
        <v>20</v>
      </c>
      <c r="L516" s="536">
        <f>IF('statement of marks'!AU27="","",'statement of marks'!AU27)</f>
        <v>50</v>
      </c>
      <c r="M516" s="536">
        <f>IF('statement of marks'!AV27="","",'statement of marks'!AV27)</f>
        <v>60</v>
      </c>
      <c r="N516" s="538">
        <f>IF('statement of marks'!AW27="","",'statement of marks'!AW27)</f>
        <v>80</v>
      </c>
      <c r="O516" s="537">
        <f>IF('statement of marks'!AX27="","",'statement of marks'!AX27)</f>
        <v>70</v>
      </c>
      <c r="P516" s="537">
        <f>IF('statement of marks'!AY27="","",'statement of marks'!AY27)</f>
        <v>30</v>
      </c>
      <c r="Q516" s="536">
        <f>IF('statement of marks'!AZ27="","",'statement of marks'!AZ27)</f>
        <v>100</v>
      </c>
      <c r="R516" s="536">
        <f>IF('statement of marks'!BA27="","",'statement of marks'!BA27)</f>
        <v>130</v>
      </c>
      <c r="S516" s="538">
        <f>IF('statement of marks'!BB27="","",'statement of marks'!BB27)</f>
        <v>50</v>
      </c>
      <c r="T516" s="538">
        <f>IF('statement of marks'!BC27="","",'statement of marks'!BC27)</f>
        <v>180</v>
      </c>
      <c r="U516" s="541" t="str">
        <f>CONCATENATE('statement of marks'!HB27,'statement of marks'!HK27,'statement of marks'!HL27)</f>
        <v>D</v>
      </c>
      <c r="V516" s="542" t="str">
        <f>IF('result subject-wise'!Z27="","",'result subject-wise'!Z27)</f>
        <v/>
      </c>
      <c r="W516" s="542" t="str">
        <f>IF('result subject-wise'!AB27="","",'result subject-wise'!AB27)</f>
        <v/>
      </c>
      <c r="X516" s="542" t="str">
        <f>IF('result subject-wise'!AC27="","",'result subject-wise'!AC27)</f>
        <v/>
      </c>
      <c r="Y516" s="540" t="str">
        <f>IF(OR(X520=0,X520&lt;V520),"",IF(OR(U516="RE",U516="REP"),SUM(T516,W516),IF(U516="S",W516,T516)))</f>
        <v/>
      </c>
    </row>
    <row r="517" spans="1:25" ht="18" customHeight="1">
      <c r="A517" s="1124"/>
      <c r="B517" s="1143" t="str">
        <f>'statement of marks'!BQ27</f>
        <v>CHEMISTRY</v>
      </c>
      <c r="C517" s="1143"/>
      <c r="D517" s="535">
        <f>IF('statement of marks'!CL27="","",'statement of marks'!CL27)</f>
        <v>20</v>
      </c>
      <c r="E517" s="541">
        <f>IF('statement of marks'!BR27="","",'statement of marks'!BR27)</f>
        <v>10</v>
      </c>
      <c r="F517" s="541">
        <f>IF('statement of marks'!BS27="","",'statement of marks'!BS27)</f>
        <v>10</v>
      </c>
      <c r="G517" s="541">
        <f>IF('statement of marks'!BT27="","",'statement of marks'!BT27)</f>
        <v>9</v>
      </c>
      <c r="H517" s="541">
        <f>IF('statement of marks'!BU27="","",'statement of marks'!BU27)</f>
        <v>29</v>
      </c>
      <c r="I517" s="541">
        <f>IF('statement of marks'!BV27="","",'statement of marks'!BV27)</f>
        <v>1</v>
      </c>
      <c r="J517" s="537">
        <f>IF('statement of marks'!BW27="","",'statement of marks'!BW27)</f>
        <v>50</v>
      </c>
      <c r="K517" s="537">
        <f>IF('statement of marks'!BX27="","",'statement of marks'!BX27)</f>
        <v>20</v>
      </c>
      <c r="L517" s="536">
        <f>IF('statement of marks'!BY27="","",'statement of marks'!BY27)</f>
        <v>70</v>
      </c>
      <c r="M517" s="536">
        <f>IF('statement of marks'!BZ27="","",'statement of marks'!BZ27)</f>
        <v>80</v>
      </c>
      <c r="N517" s="538">
        <f>IF('statement of marks'!CA27="","",'statement of marks'!CA27)</f>
        <v>100</v>
      </c>
      <c r="O517" s="537">
        <f>IF('statement of marks'!CB27="","",'statement of marks'!CB27)</f>
        <v>70</v>
      </c>
      <c r="P517" s="537">
        <f>IF('statement of marks'!CC27="","",'statement of marks'!CC27)</f>
        <v>30</v>
      </c>
      <c r="Q517" s="536">
        <f>IF('statement of marks'!CD27="","",'statement of marks'!CD27)</f>
        <v>100</v>
      </c>
      <c r="R517" s="536">
        <f>IF('statement of marks'!CE27="","",'statement of marks'!CE27)</f>
        <v>150</v>
      </c>
      <c r="S517" s="538">
        <f>IF('statement of marks'!CF27="","",'statement of marks'!CF27)</f>
        <v>50</v>
      </c>
      <c r="T517" s="538">
        <f>IF('statement of marks'!CG27="","",'statement of marks'!CG27)</f>
        <v>200</v>
      </c>
      <c r="U517" s="541" t="str">
        <f>CONCATENATE('statement of marks'!HM27,'statement of marks'!HV27,'statement of marks'!HW27)</f>
        <v>D</v>
      </c>
      <c r="V517" s="542" t="str">
        <f>IF('result subject-wise'!AD27="","",'result subject-wise'!AD27)</f>
        <v/>
      </c>
      <c r="W517" s="542" t="str">
        <f>IF('result subject-wise'!AF27="","",'result subject-wise'!AF27)</f>
        <v/>
      </c>
      <c r="X517" s="542" t="str">
        <f>IF('result subject-wise'!AG27="","",'result subject-wise'!AG27)</f>
        <v/>
      </c>
      <c r="Y517" s="540" t="str">
        <f>IF(OR(X520=0,X520&lt;V520),"",IF(OR(U517="RE",U517="REP"),SUM(T517,W517),IF(U517="S",W517,T517)))</f>
        <v/>
      </c>
    </row>
    <row r="518" spans="1:25" ht="18" customHeight="1">
      <c r="A518" s="1124"/>
      <c r="B518" s="1143" t="str">
        <f>'statement of marks'!CU27</f>
        <v>MATHEMATICS</v>
      </c>
      <c r="C518" s="1143"/>
      <c r="D518" s="535" t="str">
        <f>IF('statement of marks'!DP27="","",'statement of marks'!DP27)</f>
        <v/>
      </c>
      <c r="E518" s="541">
        <f>IF('statement of marks'!CV27="","",'statement of marks'!CV27)</f>
        <v>10</v>
      </c>
      <c r="F518" s="541">
        <f>IF('statement of marks'!CW27="","",'statement of marks'!CW27)</f>
        <v>10</v>
      </c>
      <c r="G518" s="541">
        <f>IF('statement of marks'!CX27="","",'statement of marks'!CX27)</f>
        <v>9</v>
      </c>
      <c r="H518" s="541">
        <f>IF('statement of marks'!CY27="","",'statement of marks'!CY27)</f>
        <v>29</v>
      </c>
      <c r="I518" s="541">
        <f>IF('statement of marks'!CZ27="","",'statement of marks'!CZ27)</f>
        <v>1</v>
      </c>
      <c r="J518" s="537">
        <f>IF('statement of marks'!DA27="","",'statement of marks'!DA27)</f>
        <v>70</v>
      </c>
      <c r="K518" s="537" t="str">
        <f>IF('statement of marks'!DB27="","",'statement of marks'!DB27)</f>
        <v/>
      </c>
      <c r="L518" s="536">
        <f>IF('statement of marks'!DC27="","",'statement of marks'!DC27)</f>
        <v>70</v>
      </c>
      <c r="M518" s="536">
        <f>IF('statement of marks'!DD27="","",'statement of marks'!DD27)</f>
        <v>100</v>
      </c>
      <c r="N518" s="538">
        <f>IF('statement of marks'!DE27="","",'statement of marks'!DE27)</f>
        <v>100</v>
      </c>
      <c r="O518" s="537">
        <f>IF('statement of marks'!DF27="","",'statement of marks'!DF27)</f>
        <v>18</v>
      </c>
      <c r="P518" s="537" t="str">
        <f>IF('statement of marks'!DG27="","",'statement of marks'!DG27)</f>
        <v/>
      </c>
      <c r="Q518" s="536">
        <f>IF('statement of marks'!DH27="","",'statement of marks'!DH27)</f>
        <v>18</v>
      </c>
      <c r="R518" s="536">
        <f>IF('statement of marks'!DI27="","",'statement of marks'!DI27)</f>
        <v>118</v>
      </c>
      <c r="S518" s="538" t="str">
        <f>IF('statement of marks'!DJ27="","",'statement of marks'!DJ27)</f>
        <v/>
      </c>
      <c r="T518" s="538">
        <f>IF('statement of marks'!DK27="","",'statement of marks'!DK27)</f>
        <v>118</v>
      </c>
      <c r="U518" s="541" t="str">
        <f>CONCATENATE('statement of marks'!HX27,'statement of marks'!IG27,'statement of marks'!IH27)</f>
        <v>S</v>
      </c>
      <c r="V518" s="542">
        <f>IF('result subject-wise'!AH27="","",'result subject-wise'!AH27)</f>
        <v>100</v>
      </c>
      <c r="W518" s="542" t="str">
        <f>IF('result subject-wise'!AJ27="","",'result subject-wise'!AJ27)</f>
        <v/>
      </c>
      <c r="X518" s="542" t="str">
        <f>IF('result subject-wise'!AK27="","",'result subject-wise'!AK27)</f>
        <v/>
      </c>
      <c r="Y518" s="540" t="str">
        <f>IF(OR(X520=0,X520&lt;V520),"",IF(OR(U518="RE",U518="REP"),SUM(T518,W518),IF(U518="S",W518,T518)))</f>
        <v/>
      </c>
    </row>
    <row r="519" spans="1:25" ht="18" customHeight="1">
      <c r="A519" s="1124"/>
      <c r="B519" s="1108" t="s">
        <v>291</v>
      </c>
      <c r="C519" s="1108"/>
      <c r="D519" s="543">
        <f>IF(AND(D516="",D517="",D518=""),"",SUM(D516:D518))</f>
        <v>40</v>
      </c>
      <c r="E519" s="544">
        <f>IF(AND(E514="",E515="",E516="",E517="",E518=""),"",SUM(E514:E518))</f>
        <v>50</v>
      </c>
      <c r="F519" s="544">
        <f t="shared" ref="F519:H519" si="140">IF(AND(F514="",F515="",F516="",F517="",F518=""),"",SUM(F514:F518))</f>
        <v>50</v>
      </c>
      <c r="G519" s="544">
        <f t="shared" si="140"/>
        <v>43</v>
      </c>
      <c r="H519" s="544">
        <f t="shared" si="140"/>
        <v>143</v>
      </c>
      <c r="I519" s="544">
        <f>IF(AND(I514="",I515="",I516="",I517="",I518=""),"",SUM(I514:I518))</f>
        <v>7</v>
      </c>
      <c r="J519" s="544">
        <f t="shared" ref="J519:R519" si="141">IF(AND(J514="",J515="",J516="",J517="",J518=""),"",SUM(J514:J518))</f>
        <v>290</v>
      </c>
      <c r="K519" s="544">
        <f t="shared" si="141"/>
        <v>40</v>
      </c>
      <c r="L519" s="544">
        <f t="shared" si="141"/>
        <v>330</v>
      </c>
      <c r="M519" s="544">
        <f t="shared" si="141"/>
        <v>440</v>
      </c>
      <c r="N519" s="544">
        <f t="shared" si="141"/>
        <v>480</v>
      </c>
      <c r="O519" s="544">
        <f t="shared" si="141"/>
        <v>358</v>
      </c>
      <c r="P519" s="544">
        <f t="shared" si="141"/>
        <v>60</v>
      </c>
      <c r="Q519" s="544">
        <f t="shared" si="141"/>
        <v>418</v>
      </c>
      <c r="R519" s="544">
        <f t="shared" si="141"/>
        <v>798</v>
      </c>
      <c r="S519" s="544">
        <f>IF(AND(S514="",S515="",S516="",S517="",S518=""),"",SUM(S514:S518))</f>
        <v>100</v>
      </c>
      <c r="T519" s="544">
        <f t="shared" ref="T519" si="142">IF(AND(T514="",T515="",T516="",T517="",T518=""),"",SUM(T514:T518))</f>
        <v>898</v>
      </c>
      <c r="U519" s="544"/>
      <c r="V519" s="544">
        <f t="shared" ref="V519:W519" si="143">IF(AND(V514="",V515="",V516="",V517="",V518=""),"",SUM(V514:V518))</f>
        <v>100</v>
      </c>
      <c r="W519" s="544" t="str">
        <f t="shared" si="143"/>
        <v/>
      </c>
      <c r="X519" s="545"/>
      <c r="Y519" s="546" t="str">
        <f t="shared" ref="Y519" si="144">IF(AND(Y514="",Y515="",Y516="",Y517="",Y518=""),"",SUM(Y514:Y518))</f>
        <v/>
      </c>
    </row>
    <row r="520" spans="1:25" ht="18" customHeight="1">
      <c r="A520" s="1124"/>
      <c r="B520" s="1142" t="s">
        <v>292</v>
      </c>
      <c r="C520" s="1142"/>
      <c r="D520" s="547" t="s">
        <v>456</v>
      </c>
      <c r="E520" s="548">
        <f>IF(E519="","",(5*E513)-(COUNTIF(E514:E518,"NA")*E513+COUNTIF(E514:E518,"ML")*E513))</f>
        <v>50</v>
      </c>
      <c r="F520" s="548">
        <f>IF(F519="","",(5*F513)-(COUNTIF(F514:F518,"NA")*F513+COUNTIF(F514:F518,"ML")*F513))</f>
        <v>50</v>
      </c>
      <c r="G520" s="548">
        <f>IF(G519="","",(43)-(COUNTIF(G514:G518,"NA")*G513+COUNTIF(G514:G518,"ML")*G513))</f>
        <v>43</v>
      </c>
      <c r="H520" s="548">
        <f>IF(H519="","",(143)-(COUNTIF(H514:H518,"NA")*H513+COUNTIF(H514:H518,"ML")*H513))</f>
        <v>143</v>
      </c>
      <c r="I520" s="549">
        <f>IF(I519="","",7)</f>
        <v>7</v>
      </c>
      <c r="J520" s="538">
        <f>L520-K520</f>
        <v>310</v>
      </c>
      <c r="K520" s="538">
        <f>IF(D519="","",(D519-(IF(K516="ml",D516)+IF(K517="ml",D517)+IF(K518="ml",D518))))</f>
        <v>40</v>
      </c>
      <c r="L520" s="538">
        <f>IF(OR(L519=0,L519=""),L519,(5*L513)-D531)</f>
        <v>350</v>
      </c>
      <c r="M520" s="538">
        <f>IF(M519="","",SUM(H520:J520))</f>
        <v>460</v>
      </c>
      <c r="N520" s="538">
        <f>IF(N519="","",SUM(D519,M520))</f>
        <v>500</v>
      </c>
      <c r="O520" s="538">
        <f>Q520-D525</f>
        <v>440</v>
      </c>
      <c r="P520" s="538">
        <f>IF(D525="","",D525)</f>
        <v>60</v>
      </c>
      <c r="Q520" s="538">
        <f>IF(Q519="","",5*Q513)</f>
        <v>500</v>
      </c>
      <c r="R520" s="538">
        <f>IF(O520="","",SUM(M520,O520))</f>
        <v>900</v>
      </c>
      <c r="S520" s="538">
        <f>IF(D530="","",D530)</f>
        <v>100</v>
      </c>
      <c r="T520" s="538">
        <f>IF(T519="","",SUM(R520,S520))</f>
        <v>1000</v>
      </c>
      <c r="U520" s="550"/>
      <c r="V520" s="551">
        <f>COUNTIF(U514:U524,"S")</f>
        <v>1</v>
      </c>
      <c r="W520" s="551">
        <f>COUNTIF(U514:U524,"RE")+COUNTIF(U514:U524,"REP")</f>
        <v>0</v>
      </c>
      <c r="X520" s="551">
        <f>COUNTIF(X514:X519,"P")+COUNTIF(X523:X524,"P")</f>
        <v>0</v>
      </c>
      <c r="Y520" s="552" t="str">
        <f>IF(OR(X520=0,X520&lt;(V520+W520)),"",(T520-(V520*Y513)+V519))</f>
        <v/>
      </c>
    </row>
    <row r="521" spans="1:25" ht="18" customHeight="1">
      <c r="A521" s="1124"/>
      <c r="B521" s="895" t="s">
        <v>151</v>
      </c>
      <c r="C521" s="895"/>
      <c r="D521" s="553">
        <f>IF('statement of marks'!BG27="","",'statement of marks'!BG27)</f>
        <v>30</v>
      </c>
      <c r="E521" s="568">
        <f t="shared" ref="E521:H521" si="145">IF(E520="","",E519/E520*100)</f>
        <v>100</v>
      </c>
      <c r="F521" s="568">
        <f t="shared" si="145"/>
        <v>100</v>
      </c>
      <c r="G521" s="568">
        <f t="shared" si="145"/>
        <v>100</v>
      </c>
      <c r="H521" s="568">
        <f t="shared" si="145"/>
        <v>100</v>
      </c>
      <c r="I521" s="568">
        <f>IF(I520="","",I519/I520*100)</f>
        <v>100</v>
      </c>
      <c r="J521" s="568">
        <f t="shared" ref="J521:R521" si="146">IF(J520="","",J519/J520*100)</f>
        <v>93.548387096774192</v>
      </c>
      <c r="K521" s="568">
        <f t="shared" si="146"/>
        <v>100</v>
      </c>
      <c r="L521" s="568">
        <f t="shared" si="146"/>
        <v>94.285714285714278</v>
      </c>
      <c r="M521" s="568">
        <f t="shared" si="146"/>
        <v>95.652173913043484</v>
      </c>
      <c r="N521" s="569">
        <f t="shared" si="146"/>
        <v>96</v>
      </c>
      <c r="O521" s="568">
        <f t="shared" si="146"/>
        <v>81.36363636363636</v>
      </c>
      <c r="P521" s="568">
        <f t="shared" si="146"/>
        <v>100</v>
      </c>
      <c r="Q521" s="568">
        <f t="shared" si="146"/>
        <v>83.6</v>
      </c>
      <c r="R521" s="568">
        <f t="shared" si="146"/>
        <v>88.666666666666671</v>
      </c>
      <c r="S521" s="569">
        <f>IF(S520="","",S519/S520*100)</f>
        <v>100</v>
      </c>
      <c r="T521" s="569">
        <f t="shared" ref="T521" si="147">IF(T520="","",T519/T520*100)</f>
        <v>89.8</v>
      </c>
      <c r="U521" s="539"/>
      <c r="V521" s="539"/>
      <c r="W521" s="539"/>
      <c r="X521" s="539"/>
      <c r="Y521" s="554" t="str">
        <f>IF(Y520="","",Y519/Y520*100)</f>
        <v/>
      </c>
    </row>
    <row r="522" spans="1:25" ht="18" customHeight="1">
      <c r="A522" s="1124"/>
      <c r="B522" s="895" t="str">
        <f>'statement of marks'!DZ27</f>
        <v>BIOLOGY</v>
      </c>
      <c r="C522" s="895"/>
      <c r="D522" s="548"/>
      <c r="E522" s="541">
        <f>IF('statement of marks'!EA27="","",'statement of marks'!EA27)</f>
        <v>10</v>
      </c>
      <c r="F522" s="541">
        <f>IF('statement of marks'!EB27="","",'statement of marks'!EB27)</f>
        <v>10</v>
      </c>
      <c r="G522" s="541">
        <f>IF('statement of marks'!EC27="","",'statement of marks'!EC27)</f>
        <v>10</v>
      </c>
      <c r="H522" s="541">
        <f>IF('statement of marks'!ED27="","",'statement of marks'!ED27)</f>
        <v>30</v>
      </c>
      <c r="I522" s="541" t="str">
        <f>IF('statement of marks'!EE27="","",'statement of marks'!EE27)</f>
        <v/>
      </c>
      <c r="J522" s="537">
        <f>IF('statement of marks'!EF27="","",'statement of marks'!EF27)</f>
        <v>50</v>
      </c>
      <c r="K522" s="537">
        <f>IF('statement of marks'!EG27="","",'statement of marks'!EG27)</f>
        <v>20</v>
      </c>
      <c r="L522" s="536">
        <f>IF('statement of marks'!EH27="","",'statement of marks'!EH27)</f>
        <v>70</v>
      </c>
      <c r="M522" s="536">
        <f>IF('statement of marks'!EI27="","",'statement of marks'!EI27)</f>
        <v>80</v>
      </c>
      <c r="N522" s="538">
        <f>IF('statement of marks'!EJ27="","",'statement of marks'!EJ27)</f>
        <v>100</v>
      </c>
      <c r="O522" s="537">
        <f>IF('statement of marks'!EK27="","",'statement of marks'!EK27)</f>
        <v>70</v>
      </c>
      <c r="P522" s="537">
        <f>IF('statement of marks'!EL27="","",'statement of marks'!EL27)</f>
        <v>30</v>
      </c>
      <c r="Q522" s="536">
        <f>IF('statement of marks'!EM27="","",'statement of marks'!EM27)</f>
        <v>100</v>
      </c>
      <c r="R522" s="536">
        <f>IF('statement of marks'!EN27="","",'statement of marks'!EN27)</f>
        <v>150</v>
      </c>
      <c r="S522" s="538">
        <f>IF('statement of marks'!EO27="","",'statement of marks'!EO27)</f>
        <v>50</v>
      </c>
      <c r="T522" s="538">
        <f>IF('statement of marks'!EP27="","",'statement of marks'!EP27)</f>
        <v>200</v>
      </c>
      <c r="U522" s="538" t="str">
        <f>IF('statement of marks'!FB27="","",'statement of marks'!FB27)</f>
        <v>I</v>
      </c>
      <c r="V522" s="542"/>
      <c r="W522" s="542"/>
      <c r="X522" s="542"/>
      <c r="Y522" s="540"/>
    </row>
    <row r="523" spans="1:25" ht="18" customHeight="1">
      <c r="A523" s="1124"/>
      <c r="B523" s="1089" t="str">
        <f>'statement of marks'!$FC$3</f>
        <v>Azadi ke Baad ka Swarnim Bharat</v>
      </c>
      <c r="C523" s="1089"/>
      <c r="D523" s="553">
        <f>IF('statement of marks'!CK27="","",'statement of marks'!CK27)</f>
        <v>30</v>
      </c>
      <c r="E523" s="541">
        <f>IF('statement of marks'!FC27="","",'statement of marks'!FC27)</f>
        <v>10</v>
      </c>
      <c r="F523" s="541">
        <f>IF('statement of marks'!FD27="","",'statement of marks'!FD27)</f>
        <v>10</v>
      </c>
      <c r="G523" s="541">
        <f>IF('statement of marks'!FE27="","",'statement of marks'!FE27)</f>
        <v>10</v>
      </c>
      <c r="H523" s="541">
        <f>IF('statement of marks'!FF27="","",'statement of marks'!FF27)</f>
        <v>30</v>
      </c>
      <c r="I523" s="555"/>
      <c r="J523" s="541">
        <f>IF('statement of marks'!FG27="","",'statement of marks'!FG27)</f>
        <v>70</v>
      </c>
      <c r="K523" s="556"/>
      <c r="L523" s="536">
        <f>IF('statement of marks'!FG27="","",'statement of marks'!FG27)</f>
        <v>70</v>
      </c>
      <c r="M523" s="536">
        <f>IF('statement of marks'!FH27="","",'statement of marks'!FH27)</f>
        <v>100</v>
      </c>
      <c r="N523" s="536">
        <f>IF('statement of marks'!FH27="","",'statement of marks'!FH27)</f>
        <v>100</v>
      </c>
      <c r="O523" s="536">
        <f>IF('statement of marks'!FI27="","",'statement of marks'!FI27)</f>
        <v>100</v>
      </c>
      <c r="P523" s="557"/>
      <c r="Q523" s="536">
        <f>IF('statement of marks'!FI27="","",'statement of marks'!FI27)</f>
        <v>100</v>
      </c>
      <c r="R523" s="536">
        <f>IF('statement of marks'!FJ27="","",'statement of marks'!FJ27)</f>
        <v>200</v>
      </c>
      <c r="S523" s="557"/>
      <c r="T523" s="538">
        <f>IF('statement of marks'!FJ27="","",'statement of marks'!FJ27)</f>
        <v>200</v>
      </c>
      <c r="U523" s="541" t="str">
        <f>IF('statement of marks'!II27="","",'statement of marks'!II27)</f>
        <v>A</v>
      </c>
      <c r="V523" s="542" t="str">
        <f>IF(OR(U523="S",U523="RE"),'result subject-wise'!AL$6,"")</f>
        <v/>
      </c>
      <c r="W523" s="558" t="str">
        <f>IF('result subject-wise'!AL27="","",'result subject-wise'!AL27)</f>
        <v/>
      </c>
      <c r="X523" s="558" t="str">
        <f>IF('result subject-wise'!AM27="","",'result subject-wise'!AM27)</f>
        <v/>
      </c>
      <c r="Y523" s="1093"/>
    </row>
    <row r="524" spans="1:25" ht="18" customHeight="1">
      <c r="A524" s="1124"/>
      <c r="B524" s="895" t="str">
        <f>'statement of marks'!$FP$3</f>
        <v>JEEVAN KAUShAL</v>
      </c>
      <c r="C524" s="895"/>
      <c r="D524" s="535" t="str">
        <f>IF('statement of marks'!DO27="","",'statement of marks'!DO27)</f>
        <v/>
      </c>
      <c r="E524" s="1109" t="s">
        <v>278</v>
      </c>
      <c r="F524" s="1109"/>
      <c r="G524" s="536">
        <f>'statement of marks'!$FP$6</f>
        <v>30</v>
      </c>
      <c r="H524" s="536"/>
      <c r="I524" s="559"/>
      <c r="J524" s="537">
        <f>IF('statement of marks'!FP27="","",'statement of marks'!FP27)</f>
        <v>30</v>
      </c>
      <c r="K524" s="1109" t="s">
        <v>279</v>
      </c>
      <c r="L524" s="1109"/>
      <c r="M524" s="536">
        <f>'statement of marks'!$FQ$6</f>
        <v>30</v>
      </c>
      <c r="N524" s="538">
        <f>IF('statement of marks'!FQ27="","",'statement of marks'!FQ27)</f>
        <v>30</v>
      </c>
      <c r="O524" s="1109" t="s">
        <v>108</v>
      </c>
      <c r="P524" s="1109"/>
      <c r="Q524" s="536">
        <f>'statement of marks'!$FR$6</f>
        <v>40</v>
      </c>
      <c r="R524" s="541">
        <f>IF('statement of marks'!FR27="","",'statement of marks'!FR27)</f>
        <v>40</v>
      </c>
      <c r="S524" s="541"/>
      <c r="T524" s="538">
        <f>IF('statement of marks'!FS27="","",'statement of marks'!FS27)</f>
        <v>100</v>
      </c>
      <c r="U524" s="541" t="str">
        <f>IF('statement of marks'!IJ27="","",'statement of marks'!IJ27)</f>
        <v>A</v>
      </c>
      <c r="V524" s="542" t="str">
        <f>IF(OR(U524="S",U524="RE"),'result subject-wise'!AN$6,"")</f>
        <v/>
      </c>
      <c r="W524" s="558" t="str">
        <f>IF('result subject-wise'!AN27="","",'result subject-wise'!AN27)</f>
        <v/>
      </c>
      <c r="X524" s="558" t="str">
        <f>IF('result subject-wise'!AO27="","",'result subject-wise'!AO27)</f>
        <v/>
      </c>
      <c r="Y524" s="1093"/>
    </row>
    <row r="525" spans="1:25" ht="18" customHeight="1">
      <c r="A525" s="1124"/>
      <c r="B525" s="1110" t="s">
        <v>195</v>
      </c>
      <c r="C525" s="1110"/>
      <c r="D525" s="560">
        <f>IF(AND(D521="",D523="",D524=""),"",SUM(D521:D524))</f>
        <v>60</v>
      </c>
      <c r="E525" s="1111" t="str">
        <f>IF('statement of marks'!IP27="","",'statement of marks'!IP27)</f>
        <v>SUPPL.</v>
      </c>
      <c r="F525" s="1111"/>
      <c r="G525" s="1111"/>
      <c r="H525" s="1111"/>
      <c r="I525" s="1111"/>
      <c r="J525" s="1111"/>
      <c r="K525" s="1111"/>
      <c r="L525" s="1111"/>
      <c r="M525" s="533" t="s">
        <v>309</v>
      </c>
      <c r="N525" s="541" t="str">
        <f>IF('statement of marks'!IS27="","",'statement of marks'!IS27)</f>
        <v/>
      </c>
      <c r="O525" s="1091" t="s">
        <v>281</v>
      </c>
      <c r="P525" s="1091"/>
      <c r="Q525" s="1091"/>
      <c r="R525" s="541" t="str">
        <f>IF('statement of marks'!IU27="","",'statement of marks'!IU27)</f>
        <v/>
      </c>
      <c r="S525" s="1112" t="s">
        <v>295</v>
      </c>
      <c r="T525" s="1112"/>
      <c r="U525" s="1112"/>
      <c r="V525" s="1112"/>
      <c r="W525" s="1112"/>
      <c r="X525" s="1112"/>
      <c r="Y525" s="1113"/>
    </row>
    <row r="526" spans="1:25" ht="18" customHeight="1">
      <c r="A526" s="1124"/>
      <c r="B526" s="1110" t="s">
        <v>300</v>
      </c>
      <c r="C526" s="1110"/>
      <c r="D526" s="534" t="s">
        <v>201</v>
      </c>
      <c r="E526" s="1085" t="s">
        <v>122</v>
      </c>
      <c r="F526" s="1085"/>
      <c r="G526" s="1091" t="s">
        <v>124</v>
      </c>
      <c r="H526" s="1091"/>
      <c r="I526" s="1091"/>
      <c r="J526" s="1091"/>
      <c r="K526" s="1091" t="s">
        <v>126</v>
      </c>
      <c r="L526" s="1091"/>
      <c r="M526" s="1091" t="s">
        <v>128</v>
      </c>
      <c r="N526" s="1091"/>
      <c r="O526" s="924" t="s">
        <v>303</v>
      </c>
      <c r="P526" s="924"/>
      <c r="Q526" s="924"/>
      <c r="R526" s="561"/>
      <c r="S526" s="1114" t="s">
        <v>195</v>
      </c>
      <c r="T526" s="1114"/>
      <c r="U526" s="1115" t="str">
        <f>IF('result subject-wise'!AR27="","",'result subject-wise'!AR27)</f>
        <v/>
      </c>
      <c r="V526" s="1115"/>
      <c r="W526" s="1086" t="s">
        <v>459</v>
      </c>
      <c r="X526" s="1086"/>
      <c r="Y526" s="562" t="str">
        <f>IF('result subject-wise'!AS27="","",'result subject-wise'!AS27)</f>
        <v/>
      </c>
    </row>
    <row r="527" spans="1:25" ht="18" customHeight="1">
      <c r="A527" s="1124"/>
      <c r="B527" s="1116" t="s">
        <v>302</v>
      </c>
      <c r="C527" s="1116"/>
      <c r="D527" s="536">
        <f>IF('statement of marks'!CN27="","",'statement of marks'!CN27)</f>
        <v>50</v>
      </c>
      <c r="E527" s="1117">
        <f>IF('statement of marks'!GK27="","",'statement of marks'!GK27)</f>
        <v>130</v>
      </c>
      <c r="F527" s="1117"/>
      <c r="G527" s="1117">
        <f>IF('statement of marks'!GM27="","",'statement of marks'!GM27)</f>
        <v>206</v>
      </c>
      <c r="H527" s="1117"/>
      <c r="I527" s="1117"/>
      <c r="J527" s="1117"/>
      <c r="K527" s="1117">
        <f>IF('statement of marks'!GO27="","",'statement of marks'!GO27)</f>
        <v>264</v>
      </c>
      <c r="L527" s="1117"/>
      <c r="M527" s="1117">
        <f>IF('statement of marks'!GQ27="","",'statement of marks'!GQ27)</f>
        <v>316</v>
      </c>
      <c r="N527" s="1117"/>
      <c r="O527" s="1117">
        <f>IF('statement of marks'!GS27="","",'statement of marks'!GS27)</f>
        <v>362</v>
      </c>
      <c r="P527" s="1117"/>
      <c r="Q527" s="1117"/>
      <c r="R527" s="563"/>
      <c r="S527" s="1086" t="s">
        <v>460</v>
      </c>
      <c r="T527" s="1086"/>
      <c r="U527" s="1086"/>
      <c r="V527" s="1086"/>
      <c r="W527" s="1115" t="str">
        <f>IF('result subject-wise'!AT27="","",'result subject-wise'!AT27)</f>
        <v/>
      </c>
      <c r="X527" s="1115"/>
      <c r="Y527" s="1118"/>
    </row>
    <row r="528" spans="1:25" ht="18" customHeight="1">
      <c r="A528" s="1124"/>
      <c r="B528" s="1084" t="s">
        <v>301</v>
      </c>
      <c r="C528" s="1084"/>
      <c r="D528" s="536">
        <f>IF('statement of marks'!BJ27="","",'statement of marks'!BJ27)</f>
        <v>50</v>
      </c>
      <c r="E528" s="1085" t="str">
        <f>IF('statement of marks'!GL27="","",'statement of marks'!GL27)</f>
        <v/>
      </c>
      <c r="F528" s="1085"/>
      <c r="G528" s="1085" t="str">
        <f>IF('statement of marks'!GN27="","",'statement of marks'!GN27)</f>
        <v/>
      </c>
      <c r="H528" s="1085"/>
      <c r="I528" s="1085"/>
      <c r="J528" s="1085"/>
      <c r="K528" s="1085" t="str">
        <f>IF('statement of marks'!GP27="","",'statement of marks'!GP27)</f>
        <v/>
      </c>
      <c r="L528" s="1085"/>
      <c r="M528" s="1085" t="str">
        <f>IF('statement of marks'!GR27="","",'statement of marks'!GR27)</f>
        <v/>
      </c>
      <c r="N528" s="1085"/>
      <c r="O528" s="1085">
        <f>IF('statement of marks'!GT27="","",'statement of marks'!GT27)</f>
        <v>0</v>
      </c>
      <c r="P528" s="1085"/>
      <c r="Q528" s="1085"/>
      <c r="R528" s="564"/>
      <c r="S528" s="1086" t="s">
        <v>296</v>
      </c>
      <c r="T528" s="1086"/>
      <c r="U528" s="1086"/>
      <c r="V528" s="1086"/>
      <c r="W528" s="1087" t="str">
        <f>IF(U526="","",'result subject-wise'!$G$118)</f>
        <v/>
      </c>
      <c r="X528" s="1087"/>
      <c r="Y528" s="1088"/>
    </row>
    <row r="529" spans="1:25" ht="18" customHeight="1">
      <c r="A529" s="1124"/>
      <c r="B529" s="1089" t="s">
        <v>307</v>
      </c>
      <c r="C529" s="1089"/>
      <c r="D529" s="535" t="str">
        <f>IF('statement of marks'!DR27="","",'statement of marks'!DR27)</f>
        <v/>
      </c>
      <c r="E529" s="1090"/>
      <c r="F529" s="1090"/>
      <c r="G529" s="1090"/>
      <c r="H529" s="1090"/>
      <c r="I529" s="1090"/>
      <c r="J529" s="1090"/>
      <c r="K529" s="1090"/>
      <c r="L529" s="1090"/>
      <c r="M529" s="1090"/>
      <c r="N529" s="1090"/>
      <c r="O529" s="1091"/>
      <c r="P529" s="1091"/>
      <c r="Q529" s="1091"/>
      <c r="R529" s="1091"/>
      <c r="S529" s="1091"/>
      <c r="T529" s="1091"/>
      <c r="U529" s="1092"/>
      <c r="V529" s="1092"/>
      <c r="W529" s="1092"/>
      <c r="X529" s="1092"/>
      <c r="Y529" s="1093"/>
    </row>
    <row r="530" spans="1:25" ht="18" customHeight="1">
      <c r="A530" s="1124"/>
      <c r="B530" s="895" t="s">
        <v>297</v>
      </c>
      <c r="C530" s="895"/>
      <c r="D530" s="544">
        <f>IF(AND(D527="",D528="",D529=""),"",SUM(D527:D529))</f>
        <v>100</v>
      </c>
      <c r="E530" s="1090"/>
      <c r="F530" s="1090"/>
      <c r="G530" s="1090"/>
      <c r="H530" s="1090"/>
      <c r="I530" s="1090"/>
      <c r="J530" s="1090"/>
      <c r="K530" s="1090"/>
      <c r="L530" s="1090"/>
      <c r="M530" s="1090"/>
      <c r="N530" s="1090"/>
      <c r="O530" s="1091"/>
      <c r="P530" s="1091"/>
      <c r="Q530" s="1091"/>
      <c r="R530" s="1091"/>
      <c r="S530" s="1091"/>
      <c r="T530" s="1091"/>
      <c r="U530" s="1092"/>
      <c r="V530" s="1092"/>
      <c r="W530" s="1092"/>
      <c r="X530" s="1092"/>
      <c r="Y530" s="1093"/>
    </row>
    <row r="531" spans="1:25" ht="18" customHeight="1">
      <c r="A531" s="1124"/>
      <c r="B531" s="1089" t="s">
        <v>790</v>
      </c>
      <c r="C531" s="1089"/>
      <c r="D531" s="565">
        <f>IF(J514="ML",L513)+IF(J515="ML",L513)+IF(J516="ML",L513-D516)+IF(J517="ML",L513-D517)+IF(J518="ML",L513-D518)+IF(K516="ml",D516)+IF(K517="ml",D517)+IF(K518="ml",D518)</f>
        <v>0</v>
      </c>
      <c r="E531" s="1090"/>
      <c r="F531" s="1090"/>
      <c r="G531" s="1090"/>
      <c r="H531" s="1090"/>
      <c r="I531" s="1090"/>
      <c r="J531" s="1090"/>
      <c r="K531" s="1090"/>
      <c r="L531" s="1090"/>
      <c r="M531" s="1090"/>
      <c r="N531" s="1090"/>
      <c r="O531" s="1091" t="s">
        <v>112</v>
      </c>
      <c r="P531" s="1091"/>
      <c r="Q531" s="1091"/>
      <c r="R531" s="1091"/>
      <c r="S531" s="1091"/>
      <c r="T531" s="1091"/>
      <c r="U531" s="1094" t="s">
        <v>798</v>
      </c>
      <c r="V531" s="1094"/>
      <c r="W531" s="1094"/>
      <c r="X531" s="1094"/>
      <c r="Y531" s="1095"/>
    </row>
    <row r="532" spans="1:25" ht="18" customHeight="1" thickBot="1">
      <c r="A532" s="1125"/>
      <c r="B532" s="1098" t="s">
        <v>308</v>
      </c>
      <c r="C532" s="1098"/>
      <c r="D532" s="566"/>
      <c r="E532" s="1099"/>
      <c r="F532" s="1099"/>
      <c r="G532" s="1099"/>
      <c r="H532" s="1099"/>
      <c r="I532" s="1099"/>
      <c r="J532" s="1099"/>
      <c r="K532" s="1099"/>
      <c r="L532" s="1099"/>
      <c r="M532" s="1099"/>
      <c r="N532" s="1099"/>
      <c r="O532" s="1100">
        <f>'statement of marks'!$IV$110</f>
        <v>45794</v>
      </c>
      <c r="P532" s="1100"/>
      <c r="Q532" s="1100"/>
      <c r="R532" s="1100"/>
      <c r="S532" s="1100"/>
      <c r="T532" s="1100"/>
      <c r="U532" s="1096"/>
      <c r="V532" s="1096"/>
      <c r="W532" s="1096"/>
      <c r="X532" s="1096"/>
      <c r="Y532" s="1097"/>
    </row>
    <row r="533" spans="1:25" ht="18" customHeight="1">
      <c r="A533" s="1119" t="s">
        <v>282</v>
      </c>
      <c r="B533" s="1120"/>
      <c r="C533" s="1120"/>
      <c r="D533" s="1120"/>
      <c r="E533" s="1120"/>
      <c r="F533" s="1120"/>
      <c r="G533" s="1120"/>
      <c r="H533" s="1120"/>
      <c r="I533" s="1120"/>
      <c r="J533" s="1120"/>
      <c r="K533" s="1120"/>
      <c r="L533" s="1120"/>
      <c r="M533" s="1120"/>
      <c r="N533" s="1120"/>
      <c r="O533" s="1120"/>
      <c r="P533" s="1120"/>
      <c r="Q533" s="1120"/>
      <c r="R533" s="1120"/>
      <c r="S533" s="1120"/>
      <c r="T533" s="1120"/>
      <c r="U533" s="1120"/>
      <c r="V533" s="1120"/>
      <c r="W533" s="1120"/>
      <c r="X533" s="1120"/>
      <c r="Y533" s="1121"/>
    </row>
    <row r="534" spans="1:25" ht="18" customHeight="1">
      <c r="A534" s="1122" t="str">
        <f>'statement of marks'!$A$1</f>
        <v>Govt. Hr. Sec. School,</v>
      </c>
      <c r="B534" s="1091"/>
      <c r="C534" s="1091"/>
      <c r="D534" s="1091"/>
      <c r="E534" s="1091"/>
      <c r="F534" s="1091"/>
      <c r="G534" s="1091"/>
      <c r="H534" s="1091"/>
      <c r="I534" s="1091"/>
      <c r="J534" s="1091"/>
      <c r="K534" s="1091"/>
      <c r="L534" s="1091"/>
      <c r="M534" s="1091"/>
      <c r="N534" s="1091"/>
      <c r="O534" s="1091"/>
      <c r="P534" s="1091"/>
      <c r="Q534" s="1091"/>
      <c r="R534" s="1091"/>
      <c r="S534" s="1091"/>
      <c r="T534" s="1091"/>
      <c r="U534" s="1091"/>
      <c r="V534" s="1091"/>
      <c r="W534" s="1091"/>
      <c r="X534" s="1091"/>
      <c r="Y534" s="1123"/>
    </row>
    <row r="535" spans="1:25" ht="18" customHeight="1">
      <c r="A535" s="1124"/>
      <c r="B535" s="1048" t="s">
        <v>100</v>
      </c>
      <c r="C535" s="1048"/>
      <c r="D535" s="1112" t="s">
        <v>485</v>
      </c>
      <c r="E535" s="1048" t="str">
        <f>'statement of marks'!$F$3</f>
        <v>2024-25</v>
      </c>
      <c r="F535" s="1048"/>
      <c r="G535" s="1126" t="str">
        <f>IF(U554="","MAIN EXAMINATION",IF(E553="Suppl.","SUPPLEMENTARY EXAMINATION",IF(E553="Re-exam.","RE-EXAMINATION",)))</f>
        <v>MAIN EXAMINATION</v>
      </c>
      <c r="H535" s="1127"/>
      <c r="I535" s="1127"/>
      <c r="J535" s="1127"/>
      <c r="K535" s="1127"/>
      <c r="L535" s="1127"/>
      <c r="M535" s="1127"/>
      <c r="N535" s="1127"/>
      <c r="O535" s="1127"/>
      <c r="P535" s="1127"/>
      <c r="Q535" s="1127"/>
      <c r="R535" s="1127"/>
      <c r="S535" s="1128"/>
      <c r="T535" s="1129" t="s">
        <v>305</v>
      </c>
      <c r="U535" s="1130"/>
      <c r="V535" s="1131"/>
      <c r="W535" s="1048" t="str">
        <f>'statement of marks'!$A$3</f>
        <v>11 'A'</v>
      </c>
      <c r="X535" s="1048"/>
      <c r="Y535" s="1135"/>
    </row>
    <row r="536" spans="1:25" ht="18" customHeight="1">
      <c r="A536" s="1124"/>
      <c r="B536" s="895" t="s">
        <v>36</v>
      </c>
      <c r="C536" s="895"/>
      <c r="D536" s="1112"/>
      <c r="E536" s="1132" t="str">
        <f>IF('statement of marks'!G28="","",'statement of marks'!G28)</f>
        <v>A 020</v>
      </c>
      <c r="F536" s="1133"/>
      <c r="G536" s="1133"/>
      <c r="H536" s="1133"/>
      <c r="I536" s="1133"/>
      <c r="J536" s="1133"/>
      <c r="K536" s="1133"/>
      <c r="L536" s="1133"/>
      <c r="M536" s="1133"/>
      <c r="N536" s="1133"/>
      <c r="O536" s="1133"/>
      <c r="P536" s="1133"/>
      <c r="Q536" s="1133"/>
      <c r="R536" s="1133"/>
      <c r="S536" s="1134"/>
      <c r="T536" s="1129" t="s">
        <v>304</v>
      </c>
      <c r="U536" s="1130"/>
      <c r="V536" s="1131"/>
      <c r="W536" s="1048">
        <f>IF('statement of marks'!E28="","",'statement of marks'!E28)</f>
        <v>11120</v>
      </c>
      <c r="X536" s="1048"/>
      <c r="Y536" s="1135"/>
    </row>
    <row r="537" spans="1:25" ht="18" customHeight="1">
      <c r="A537" s="1124"/>
      <c r="B537" s="895" t="s">
        <v>37</v>
      </c>
      <c r="C537" s="895"/>
      <c r="D537" s="1112"/>
      <c r="E537" s="1132" t="str">
        <f>IF('statement of marks'!H28="","",'statement of marks'!H28)</f>
        <v>B 020</v>
      </c>
      <c r="F537" s="1133"/>
      <c r="G537" s="1133"/>
      <c r="H537" s="1133"/>
      <c r="I537" s="1133"/>
      <c r="J537" s="1133"/>
      <c r="K537" s="1133"/>
      <c r="L537" s="1133"/>
      <c r="M537" s="1133"/>
      <c r="N537" s="1133"/>
      <c r="O537" s="1133"/>
      <c r="P537" s="1133"/>
      <c r="Q537" s="1133"/>
      <c r="R537" s="1133"/>
      <c r="S537" s="1134"/>
      <c r="T537" s="1129" t="s">
        <v>35</v>
      </c>
      <c r="U537" s="1130"/>
      <c r="V537" s="1131"/>
      <c r="W537" s="1048" t="str">
        <f>IF('statement of marks'!D28="","",'statement of marks'!D28)</f>
        <v/>
      </c>
      <c r="X537" s="1048"/>
      <c r="Y537" s="1135"/>
    </row>
    <row r="538" spans="1:25" ht="18" customHeight="1">
      <c r="A538" s="1124"/>
      <c r="B538" s="895" t="s">
        <v>38</v>
      </c>
      <c r="C538" s="895"/>
      <c r="D538" s="1112"/>
      <c r="E538" s="1132" t="str">
        <f>IF('statement of marks'!I28="","",'statement of marks'!I28)</f>
        <v>C 020</v>
      </c>
      <c r="F538" s="1133"/>
      <c r="G538" s="1133"/>
      <c r="H538" s="1133"/>
      <c r="I538" s="1133"/>
      <c r="J538" s="1133"/>
      <c r="K538" s="1133"/>
      <c r="L538" s="1133"/>
      <c r="M538" s="1133"/>
      <c r="N538" s="1133"/>
      <c r="O538" s="1133"/>
      <c r="P538" s="1133"/>
      <c r="Q538" s="1133"/>
      <c r="R538" s="1133"/>
      <c r="S538" s="1134"/>
      <c r="T538" s="1129" t="s">
        <v>280</v>
      </c>
      <c r="U538" s="1130"/>
      <c r="V538" s="1131"/>
      <c r="W538" s="1136" t="str">
        <f>IF('statement of marks'!F28="","",'statement of marks'!F28)</f>
        <v/>
      </c>
      <c r="X538" s="1136"/>
      <c r="Y538" s="1137"/>
    </row>
    <row r="539" spans="1:25" ht="18" customHeight="1">
      <c r="A539" s="1124"/>
      <c r="B539" s="1138" t="s">
        <v>218</v>
      </c>
      <c r="C539" s="1109" t="s">
        <v>293</v>
      </c>
      <c r="D539" s="1109" t="s">
        <v>457</v>
      </c>
      <c r="E539" s="1103" t="s">
        <v>109</v>
      </c>
      <c r="F539" s="1103" t="s">
        <v>110</v>
      </c>
      <c r="G539" s="1103" t="s">
        <v>111</v>
      </c>
      <c r="H539" s="1103" t="s">
        <v>797</v>
      </c>
      <c r="I539" s="1139" t="str">
        <f>IF('statement of marks'!N$4="","",'statement of marks'!N$4)</f>
        <v>VRIKSHAROPAN</v>
      </c>
      <c r="J539" s="1140" t="s">
        <v>276</v>
      </c>
      <c r="K539" s="1140" t="s">
        <v>277</v>
      </c>
      <c r="L539" s="1103" t="s">
        <v>284</v>
      </c>
      <c r="M539" s="1103" t="s">
        <v>294</v>
      </c>
      <c r="N539" s="1102" t="s">
        <v>458</v>
      </c>
      <c r="O539" s="1141" t="s">
        <v>287</v>
      </c>
      <c r="P539" s="1141" t="s">
        <v>288</v>
      </c>
      <c r="Q539" s="1101" t="s">
        <v>289</v>
      </c>
      <c r="R539" s="1101" t="s">
        <v>285</v>
      </c>
      <c r="S539" s="1101" t="s">
        <v>286</v>
      </c>
      <c r="T539" s="1102" t="s">
        <v>306</v>
      </c>
      <c r="U539" s="1103" t="s">
        <v>311</v>
      </c>
      <c r="V539" s="1104" t="s">
        <v>310</v>
      </c>
      <c r="W539" s="1104" t="s">
        <v>799</v>
      </c>
      <c r="X539" s="1103" t="s">
        <v>283</v>
      </c>
      <c r="Y539" s="1105" t="s">
        <v>290</v>
      </c>
    </row>
    <row r="540" spans="1:25" ht="18" customHeight="1">
      <c r="A540" s="1124"/>
      <c r="B540" s="1138"/>
      <c r="C540" s="1109"/>
      <c r="D540" s="1109"/>
      <c r="E540" s="1103"/>
      <c r="F540" s="1103"/>
      <c r="G540" s="1103"/>
      <c r="H540" s="1103"/>
      <c r="I540" s="1139"/>
      <c r="J540" s="1140"/>
      <c r="K540" s="1140"/>
      <c r="L540" s="1103"/>
      <c r="M540" s="1103"/>
      <c r="N540" s="1102"/>
      <c r="O540" s="1141"/>
      <c r="P540" s="1141"/>
      <c r="Q540" s="1101"/>
      <c r="R540" s="1101"/>
      <c r="S540" s="1101"/>
      <c r="T540" s="1102"/>
      <c r="U540" s="1103"/>
      <c r="V540" s="1104"/>
      <c r="W540" s="1104"/>
      <c r="X540" s="1103"/>
      <c r="Y540" s="1105"/>
    </row>
    <row r="541" spans="1:25" ht="18" customHeight="1">
      <c r="A541" s="1124"/>
      <c r="B541" s="1144" t="s">
        <v>113</v>
      </c>
      <c r="C541" s="1144"/>
      <c r="D541" s="535"/>
      <c r="E541" s="534">
        <f>IF('statement of marks'!J$6="","",'statement of marks'!J$6)</f>
        <v>10</v>
      </c>
      <c r="F541" s="534">
        <f>IF('statement of marks'!K$6="","",'statement of marks'!K$6)</f>
        <v>10</v>
      </c>
      <c r="G541" s="534">
        <f>IF('statement of marks'!L$6="","",'statement of marks'!L$6)</f>
        <v>8</v>
      </c>
      <c r="H541" s="534">
        <f>IF('statement of marks'!M$6="","",'statement of marks'!M$6)</f>
        <v>28</v>
      </c>
      <c r="I541" s="536">
        <f>IF('statement of marks'!N$6="","",'statement of marks'!N$6)</f>
        <v>2</v>
      </c>
      <c r="J541" s="298" t="s">
        <v>89</v>
      </c>
      <c r="K541" s="1106"/>
      <c r="L541" s="534">
        <f>IF('statement of marks'!O$6="","",'statement of marks'!O$6)</f>
        <v>70</v>
      </c>
      <c r="M541" s="298" t="s">
        <v>87</v>
      </c>
      <c r="N541" s="534">
        <f>IF('statement of marks'!P$6="","",'statement of marks'!P$6)</f>
        <v>100</v>
      </c>
      <c r="O541" s="298" t="s">
        <v>298</v>
      </c>
      <c r="P541" s="945"/>
      <c r="Q541" s="534">
        <f>IF('statement of marks'!Q$6="","",'statement of marks'!Q$6)</f>
        <v>100</v>
      </c>
      <c r="R541" s="298" t="s">
        <v>299</v>
      </c>
      <c r="S541" s="298" t="s">
        <v>454</v>
      </c>
      <c r="T541" s="538">
        <f>IF('statement of marks'!R$6="","",'statement of marks'!R$6)</f>
        <v>200</v>
      </c>
      <c r="U541" s="539"/>
      <c r="V541" s="539"/>
      <c r="W541" s="539"/>
      <c r="X541" s="539"/>
      <c r="Y541" s="540" t="str">
        <f>IF(OR(X548=0,X548&lt;V548),"",T541)</f>
        <v/>
      </c>
    </row>
    <row r="542" spans="1:25" ht="18" customHeight="1">
      <c r="A542" s="1124"/>
      <c r="B542" s="895" t="str">
        <f>'statement of marks'!$J$3</f>
        <v>HINDI COMPULSORY</v>
      </c>
      <c r="C542" s="895"/>
      <c r="D542" s="535"/>
      <c r="E542" s="541">
        <f>IF('statement of marks'!J28="","",'statement of marks'!J28)</f>
        <v>10</v>
      </c>
      <c r="F542" s="541">
        <f>IF('statement of marks'!K28="","",'statement of marks'!K28)</f>
        <v>10</v>
      </c>
      <c r="G542" s="541">
        <f>IF('statement of marks'!L28="","",'statement of marks'!L28)</f>
        <v>8</v>
      </c>
      <c r="H542" s="541">
        <f>IF('statement of marks'!M28="","",'statement of marks'!M28)</f>
        <v>28</v>
      </c>
      <c r="I542" s="541">
        <f>IF('statement of marks'!N28="","",'statement of marks'!N28)</f>
        <v>2</v>
      </c>
      <c r="J542" s="537">
        <f>IF('statement of marks'!O28="","",'statement of marks'!O28)</f>
        <v>70</v>
      </c>
      <c r="K542" s="1106"/>
      <c r="L542" s="536">
        <f>IF('statement of marks'!O28="","",'statement of marks'!O28)</f>
        <v>70</v>
      </c>
      <c r="M542" s="536">
        <f>IF('statement of marks'!P28="","",'statement of marks'!P28)</f>
        <v>100</v>
      </c>
      <c r="N542" s="538">
        <f>IF('statement of marks'!P28="","",'statement of marks'!P28)</f>
        <v>100</v>
      </c>
      <c r="O542" s="537">
        <f>IF('statement of marks'!Q28="","",'statement of marks'!Q28)</f>
        <v>100</v>
      </c>
      <c r="P542" s="945"/>
      <c r="Q542" s="536">
        <f>IF('statement of marks'!Q28="","",'statement of marks'!Q28)</f>
        <v>100</v>
      </c>
      <c r="R542" s="536">
        <f>IF('statement of marks'!R28="","",'statement of marks'!R28)</f>
        <v>200</v>
      </c>
      <c r="S542" s="1107" t="str">
        <f>IF(AND(K543="",P543=""),"",SUM(K543,P543))</f>
        <v/>
      </c>
      <c r="T542" s="538">
        <f>IF('statement of marks'!R28="","",'statement of marks'!R28)</f>
        <v>200</v>
      </c>
      <c r="U542" s="541" t="str">
        <f>CONCATENATE('statement of marks'!GV28,'statement of marks'!GW28,'statement of marks'!GX28)</f>
        <v>D</v>
      </c>
      <c r="V542" s="542" t="str">
        <f>IF(OR(U542="S",U542="RE"),'result subject-wise'!T$6,"")</f>
        <v/>
      </c>
      <c r="W542" s="542" t="str">
        <f>IF('result subject-wise'!U28="","",'result subject-wise'!U28)</f>
        <v/>
      </c>
      <c r="X542" s="542" t="str">
        <f>IF('result subject-wise'!V28="","",'result subject-wise'!V28)</f>
        <v/>
      </c>
      <c r="Y542" s="540" t="str">
        <f>IF(OR(X548=0,X548&lt;V548),"",IF(U542="RE",SUM(T542,W542),IF(U542="S",W542,T542)))</f>
        <v/>
      </c>
    </row>
    <row r="543" spans="1:25" ht="18" customHeight="1">
      <c r="A543" s="1124"/>
      <c r="B543" s="895" t="str">
        <f>'statement of marks'!$X$3</f>
        <v>ENGLISH COMPULSORY</v>
      </c>
      <c r="C543" s="895"/>
      <c r="D543" s="535" t="s">
        <v>455</v>
      </c>
      <c r="E543" s="541">
        <f>IF('statement of marks'!X28="","",'statement of marks'!X28)</f>
        <v>10</v>
      </c>
      <c r="F543" s="541">
        <f>IF('statement of marks'!Y28="","",'statement of marks'!Y28)</f>
        <v>10</v>
      </c>
      <c r="G543" s="541">
        <f>IF('statement of marks'!Z28="","",'statement of marks'!Z28)</f>
        <v>8</v>
      </c>
      <c r="H543" s="541">
        <f>IF('statement of marks'!AA28="","",'statement of marks'!AA28)</f>
        <v>28</v>
      </c>
      <c r="I543" s="541">
        <f>IF('statement of marks'!AB28="","",'statement of marks'!AB28)</f>
        <v>2</v>
      </c>
      <c r="J543" s="537">
        <f>IF('statement of marks'!AC28="","",'statement of marks'!AC28)</f>
        <v>70</v>
      </c>
      <c r="K543" s="1106"/>
      <c r="L543" s="536">
        <f>IF('statement of marks'!AC28="","",'statement of marks'!AC28)</f>
        <v>70</v>
      </c>
      <c r="M543" s="536">
        <f>IF('statement of marks'!AD28="","",'statement of marks'!AD28)</f>
        <v>100</v>
      </c>
      <c r="N543" s="538">
        <f>IF('statement of marks'!AD28="","",'statement of marks'!AD28)</f>
        <v>100</v>
      </c>
      <c r="O543" s="537">
        <f>IF('statement of marks'!AE28="","",'statement of marks'!AE28)</f>
        <v>100</v>
      </c>
      <c r="P543" s="945"/>
      <c r="Q543" s="536">
        <f>IF('statement of marks'!AE28="","",'statement of marks'!AE28)</f>
        <v>100</v>
      </c>
      <c r="R543" s="536">
        <f>IF('statement of marks'!AF28="","",'statement of marks'!AF28)</f>
        <v>200</v>
      </c>
      <c r="S543" s="1107"/>
      <c r="T543" s="538">
        <f>IF('statement of marks'!AF28="","",'statement of marks'!AF28)</f>
        <v>200</v>
      </c>
      <c r="U543" s="541" t="str">
        <f>CONCATENATE('statement of marks'!GY28,'statement of marks'!GZ28,'statement of marks'!HA28)</f>
        <v>D</v>
      </c>
      <c r="V543" s="542" t="str">
        <f>IF(OR(U543="S",U543="RE"),'result subject-wise'!W$6,"")</f>
        <v/>
      </c>
      <c r="W543" s="542" t="str">
        <f>IF('result subject-wise'!X28="","",'result subject-wise'!X28)</f>
        <v/>
      </c>
      <c r="X543" s="542" t="str">
        <f>IF('result subject-wise'!Y28="","",'result subject-wise'!Y28)</f>
        <v/>
      </c>
      <c r="Y543" s="540" t="str">
        <f>IF(OR(X548=0,X548&lt;V548),"",IF(U543="RE",SUM(T543,W543),IF(U543="S",W543,T543)))</f>
        <v/>
      </c>
    </row>
    <row r="544" spans="1:25" ht="18" customHeight="1">
      <c r="A544" s="1124"/>
      <c r="B544" s="1143" t="str">
        <f>'statement of marks'!AM28</f>
        <v>PHYSICS</v>
      </c>
      <c r="C544" s="1143"/>
      <c r="D544" s="535">
        <f>IF('statement of marks'!BH28="","",'statement of marks'!BH28)</f>
        <v>20</v>
      </c>
      <c r="E544" s="541">
        <f>IF('statement of marks'!AN28="","",'statement of marks'!AN28)</f>
        <v>10</v>
      </c>
      <c r="F544" s="541">
        <f>IF('statement of marks'!AO28="","",'statement of marks'!AO28)</f>
        <v>10</v>
      </c>
      <c r="G544" s="541">
        <f>IF('statement of marks'!AP28="","",'statement of marks'!AP28)</f>
        <v>9</v>
      </c>
      <c r="H544" s="541">
        <f>IF('statement of marks'!AQ28="","",'statement of marks'!AQ28)</f>
        <v>29</v>
      </c>
      <c r="I544" s="541">
        <f>IF('statement of marks'!AR28="","",'statement of marks'!AR28)</f>
        <v>1</v>
      </c>
      <c r="J544" s="537">
        <f>IF('statement of marks'!AS28="","",'statement of marks'!AS28)</f>
        <v>30</v>
      </c>
      <c r="K544" s="537">
        <f>IF('statement of marks'!AT28="","",'statement of marks'!AT28)</f>
        <v>20</v>
      </c>
      <c r="L544" s="536">
        <f>IF('statement of marks'!AU28="","",'statement of marks'!AU28)</f>
        <v>50</v>
      </c>
      <c r="M544" s="536">
        <f>IF('statement of marks'!AV28="","",'statement of marks'!AV28)</f>
        <v>60</v>
      </c>
      <c r="N544" s="538">
        <f>IF('statement of marks'!AW28="","",'statement of marks'!AW28)</f>
        <v>80</v>
      </c>
      <c r="O544" s="537">
        <f>IF('statement of marks'!AX28="","",'statement of marks'!AX28)</f>
        <v>70</v>
      </c>
      <c r="P544" s="537">
        <f>IF('statement of marks'!AY28="","",'statement of marks'!AY28)</f>
        <v>30</v>
      </c>
      <c r="Q544" s="536">
        <f>IF('statement of marks'!AZ28="","",'statement of marks'!AZ28)</f>
        <v>100</v>
      </c>
      <c r="R544" s="536">
        <f>IF('statement of marks'!BA28="","",'statement of marks'!BA28)</f>
        <v>130</v>
      </c>
      <c r="S544" s="538">
        <f>IF('statement of marks'!BB28="","",'statement of marks'!BB28)</f>
        <v>50</v>
      </c>
      <c r="T544" s="538">
        <f>IF('statement of marks'!BC28="","",'statement of marks'!BC28)</f>
        <v>180</v>
      </c>
      <c r="U544" s="541" t="str">
        <f>CONCATENATE('statement of marks'!HB28,'statement of marks'!HK28,'statement of marks'!HL28)</f>
        <v>D</v>
      </c>
      <c r="V544" s="542" t="str">
        <f>IF('result subject-wise'!Z28="","",'result subject-wise'!Z28)</f>
        <v/>
      </c>
      <c r="W544" s="542" t="str">
        <f>IF('result subject-wise'!AB28="","",'result subject-wise'!AB28)</f>
        <v/>
      </c>
      <c r="X544" s="542" t="str">
        <f>IF('result subject-wise'!AC28="","",'result subject-wise'!AC28)</f>
        <v/>
      </c>
      <c r="Y544" s="540" t="str">
        <f>IF(OR(X548=0,X548&lt;V548),"",IF(OR(U544="RE",U544="REP"),SUM(T544,W544),IF(U544="S",W544,T544)))</f>
        <v/>
      </c>
    </row>
    <row r="545" spans="1:25" ht="18" customHeight="1">
      <c r="A545" s="1124"/>
      <c r="B545" s="1143" t="str">
        <f>'statement of marks'!BQ28</f>
        <v>CHEMISTRY</v>
      </c>
      <c r="C545" s="1143"/>
      <c r="D545" s="535">
        <f>IF('statement of marks'!CL28="","",'statement of marks'!CL28)</f>
        <v>20</v>
      </c>
      <c r="E545" s="541">
        <f>IF('statement of marks'!BR28="","",'statement of marks'!BR28)</f>
        <v>10</v>
      </c>
      <c r="F545" s="541">
        <f>IF('statement of marks'!BS28="","",'statement of marks'!BS28)</f>
        <v>10</v>
      </c>
      <c r="G545" s="541">
        <f>IF('statement of marks'!BT28="","",'statement of marks'!BT28)</f>
        <v>9</v>
      </c>
      <c r="H545" s="541">
        <f>IF('statement of marks'!BU28="","",'statement of marks'!BU28)</f>
        <v>29</v>
      </c>
      <c r="I545" s="541">
        <f>IF('statement of marks'!BV28="","",'statement of marks'!BV28)</f>
        <v>1</v>
      </c>
      <c r="J545" s="537">
        <f>IF('statement of marks'!BW28="","",'statement of marks'!BW28)</f>
        <v>50</v>
      </c>
      <c r="K545" s="537">
        <f>IF('statement of marks'!BX28="","",'statement of marks'!BX28)</f>
        <v>20</v>
      </c>
      <c r="L545" s="536">
        <f>IF('statement of marks'!BY28="","",'statement of marks'!BY28)</f>
        <v>70</v>
      </c>
      <c r="M545" s="536">
        <f>IF('statement of marks'!BZ28="","",'statement of marks'!BZ28)</f>
        <v>80</v>
      </c>
      <c r="N545" s="538">
        <f>IF('statement of marks'!CA28="","",'statement of marks'!CA28)</f>
        <v>100</v>
      </c>
      <c r="O545" s="537">
        <f>IF('statement of marks'!CB28="","",'statement of marks'!CB28)</f>
        <v>70</v>
      </c>
      <c r="P545" s="537">
        <f>IF('statement of marks'!CC28="","",'statement of marks'!CC28)</f>
        <v>30</v>
      </c>
      <c r="Q545" s="536">
        <f>IF('statement of marks'!CD28="","",'statement of marks'!CD28)</f>
        <v>100</v>
      </c>
      <c r="R545" s="536">
        <f>IF('statement of marks'!CE28="","",'statement of marks'!CE28)</f>
        <v>150</v>
      </c>
      <c r="S545" s="538">
        <f>IF('statement of marks'!CF28="","",'statement of marks'!CF28)</f>
        <v>50</v>
      </c>
      <c r="T545" s="538">
        <f>IF('statement of marks'!CG28="","",'statement of marks'!CG28)</f>
        <v>200</v>
      </c>
      <c r="U545" s="541" t="str">
        <f>CONCATENATE('statement of marks'!HM28,'statement of marks'!HV28,'statement of marks'!HW28)</f>
        <v>D</v>
      </c>
      <c r="V545" s="542" t="str">
        <f>IF('result subject-wise'!AD28="","",'result subject-wise'!AD28)</f>
        <v/>
      </c>
      <c r="W545" s="542" t="str">
        <f>IF('result subject-wise'!AF28="","",'result subject-wise'!AF28)</f>
        <v/>
      </c>
      <c r="X545" s="542" t="str">
        <f>IF('result subject-wise'!AG28="","",'result subject-wise'!AG28)</f>
        <v/>
      </c>
      <c r="Y545" s="540" t="str">
        <f>IF(OR(X548=0,X548&lt;V548),"",IF(OR(U545="RE",U545="REP"),SUM(T545,W545),IF(U545="S",W545,T545)))</f>
        <v/>
      </c>
    </row>
    <row r="546" spans="1:25" ht="18" customHeight="1">
      <c r="A546" s="1124"/>
      <c r="B546" s="1143" t="str">
        <f>'statement of marks'!CU28</f>
        <v>MATHEMATICS</v>
      </c>
      <c r="C546" s="1143"/>
      <c r="D546" s="535" t="str">
        <f>IF('statement of marks'!DP28="","",'statement of marks'!DP28)</f>
        <v/>
      </c>
      <c r="E546" s="541">
        <f>IF('statement of marks'!CV28="","",'statement of marks'!CV28)</f>
        <v>10</v>
      </c>
      <c r="F546" s="541">
        <f>IF('statement of marks'!CW28="","",'statement of marks'!CW28)</f>
        <v>10</v>
      </c>
      <c r="G546" s="541">
        <f>IF('statement of marks'!CX28="","",'statement of marks'!CX28)</f>
        <v>9</v>
      </c>
      <c r="H546" s="541">
        <f>IF('statement of marks'!CY28="","",'statement of marks'!CY28)</f>
        <v>29</v>
      </c>
      <c r="I546" s="541">
        <f>IF('statement of marks'!CZ28="","",'statement of marks'!CZ28)</f>
        <v>1</v>
      </c>
      <c r="J546" s="537">
        <f>IF('statement of marks'!DA28="","",'statement of marks'!DA28)</f>
        <v>70</v>
      </c>
      <c r="K546" s="537" t="str">
        <f>IF('statement of marks'!DB28="","",'statement of marks'!DB28)</f>
        <v/>
      </c>
      <c r="L546" s="536">
        <f>IF('statement of marks'!DC28="","",'statement of marks'!DC28)</f>
        <v>70</v>
      </c>
      <c r="M546" s="536">
        <f>IF('statement of marks'!DD28="","",'statement of marks'!DD28)</f>
        <v>100</v>
      </c>
      <c r="N546" s="538">
        <f>IF('statement of marks'!DE28="","",'statement of marks'!DE28)</f>
        <v>100</v>
      </c>
      <c r="O546" s="537">
        <f>IF('statement of marks'!DF28="","",'statement of marks'!DF28)</f>
        <v>18</v>
      </c>
      <c r="P546" s="537" t="str">
        <f>IF('statement of marks'!DG28="","",'statement of marks'!DG28)</f>
        <v/>
      </c>
      <c r="Q546" s="536">
        <f>IF('statement of marks'!DH28="","",'statement of marks'!DH28)</f>
        <v>18</v>
      </c>
      <c r="R546" s="536">
        <f>IF('statement of marks'!DI28="","",'statement of marks'!DI28)</f>
        <v>118</v>
      </c>
      <c r="S546" s="538" t="str">
        <f>IF('statement of marks'!DJ28="","",'statement of marks'!DJ28)</f>
        <v/>
      </c>
      <c r="T546" s="538">
        <f>IF('statement of marks'!DK28="","",'statement of marks'!DK28)</f>
        <v>118</v>
      </c>
      <c r="U546" s="541" t="str">
        <f>CONCATENATE('statement of marks'!HX28,'statement of marks'!IG28,'statement of marks'!IH28)</f>
        <v>S</v>
      </c>
      <c r="V546" s="542">
        <f>IF('result subject-wise'!AH28="","",'result subject-wise'!AH28)</f>
        <v>100</v>
      </c>
      <c r="W546" s="542" t="str">
        <f>IF('result subject-wise'!AJ28="","",'result subject-wise'!AJ28)</f>
        <v/>
      </c>
      <c r="X546" s="542" t="str">
        <f>IF('result subject-wise'!AK28="","",'result subject-wise'!AK28)</f>
        <v/>
      </c>
      <c r="Y546" s="540" t="str">
        <f>IF(OR(X548=0,X548&lt;V548),"",IF(OR(U546="RE",U546="REP"),SUM(T546,W546),IF(U546="S",W546,T546)))</f>
        <v/>
      </c>
    </row>
    <row r="547" spans="1:25" ht="18" customHeight="1">
      <c r="A547" s="1124"/>
      <c r="B547" s="1108" t="s">
        <v>291</v>
      </c>
      <c r="C547" s="1108"/>
      <c r="D547" s="543">
        <f>IF(AND(D544="",D545="",D546=""),"",SUM(D544:D546))</f>
        <v>40</v>
      </c>
      <c r="E547" s="544">
        <f>IF(AND(E542="",E543="",E544="",E545="",E546=""),"",SUM(E542:E546))</f>
        <v>50</v>
      </c>
      <c r="F547" s="544">
        <f t="shared" ref="F547:H547" si="148">IF(AND(F542="",F543="",F544="",F545="",F546=""),"",SUM(F542:F546))</f>
        <v>50</v>
      </c>
      <c r="G547" s="544">
        <f t="shared" si="148"/>
        <v>43</v>
      </c>
      <c r="H547" s="544">
        <f t="shared" si="148"/>
        <v>143</v>
      </c>
      <c r="I547" s="544">
        <f>IF(AND(I542="",I543="",I544="",I545="",I546=""),"",SUM(I542:I546))</f>
        <v>7</v>
      </c>
      <c r="J547" s="544">
        <f t="shared" ref="J547:R547" si="149">IF(AND(J542="",J543="",J544="",J545="",J546=""),"",SUM(J542:J546))</f>
        <v>290</v>
      </c>
      <c r="K547" s="544">
        <f t="shared" si="149"/>
        <v>40</v>
      </c>
      <c r="L547" s="544">
        <f t="shared" si="149"/>
        <v>330</v>
      </c>
      <c r="M547" s="544">
        <f t="shared" si="149"/>
        <v>440</v>
      </c>
      <c r="N547" s="544">
        <f t="shared" si="149"/>
        <v>480</v>
      </c>
      <c r="O547" s="544">
        <f t="shared" si="149"/>
        <v>358</v>
      </c>
      <c r="P547" s="544">
        <f t="shared" si="149"/>
        <v>60</v>
      </c>
      <c r="Q547" s="544">
        <f t="shared" si="149"/>
        <v>418</v>
      </c>
      <c r="R547" s="544">
        <f t="shared" si="149"/>
        <v>798</v>
      </c>
      <c r="S547" s="544">
        <f>IF(AND(S542="",S543="",S544="",S545="",S546=""),"",SUM(S542:S546))</f>
        <v>100</v>
      </c>
      <c r="T547" s="544">
        <f t="shared" ref="T547" si="150">IF(AND(T542="",T543="",T544="",T545="",T546=""),"",SUM(T542:T546))</f>
        <v>898</v>
      </c>
      <c r="U547" s="544"/>
      <c r="V547" s="544">
        <f t="shared" ref="V547:W547" si="151">IF(AND(V542="",V543="",V544="",V545="",V546=""),"",SUM(V542:V546))</f>
        <v>100</v>
      </c>
      <c r="W547" s="544" t="str">
        <f t="shared" si="151"/>
        <v/>
      </c>
      <c r="X547" s="545"/>
      <c r="Y547" s="546" t="str">
        <f t="shared" ref="Y547" si="152">IF(AND(Y542="",Y543="",Y544="",Y545="",Y546=""),"",SUM(Y542:Y546))</f>
        <v/>
      </c>
    </row>
    <row r="548" spans="1:25" ht="18" customHeight="1">
      <c r="A548" s="1124"/>
      <c r="B548" s="1142" t="s">
        <v>292</v>
      </c>
      <c r="C548" s="1142"/>
      <c r="D548" s="547" t="s">
        <v>456</v>
      </c>
      <c r="E548" s="548">
        <f>IF(E547="","",(5*E541)-(COUNTIF(E542:E546,"NA")*E541+COUNTIF(E542:E546,"ML")*E541))</f>
        <v>50</v>
      </c>
      <c r="F548" s="548">
        <f>IF(F547="","",(5*F541)-(COUNTIF(F542:F546,"NA")*F541+COUNTIF(F542:F546,"ML")*F541))</f>
        <v>50</v>
      </c>
      <c r="G548" s="548">
        <f>IF(G547="","",(43)-(COUNTIF(G542:G546,"NA")*G541+COUNTIF(G542:G546,"ML")*G541))</f>
        <v>43</v>
      </c>
      <c r="H548" s="548">
        <f>IF(H547="","",(143)-(COUNTIF(H542:H546,"NA")*H541+COUNTIF(H542:H546,"ML")*H541))</f>
        <v>143</v>
      </c>
      <c r="I548" s="549">
        <f>IF(I547="","",7)</f>
        <v>7</v>
      </c>
      <c r="J548" s="538">
        <f>L548-K548</f>
        <v>310</v>
      </c>
      <c r="K548" s="538">
        <f>IF(D547="","",(D547-(IF(K544="ml",D544)+IF(K545="ml",D545)+IF(K546="ml",D546))))</f>
        <v>40</v>
      </c>
      <c r="L548" s="538">
        <f>IF(OR(L547=0,L547=""),L547,(5*L541)-D559)</f>
        <v>350</v>
      </c>
      <c r="M548" s="538">
        <f>IF(M547="","",SUM(H548:J548))</f>
        <v>460</v>
      </c>
      <c r="N548" s="538">
        <f>IF(N547="","",SUM(D547,M548))</f>
        <v>500</v>
      </c>
      <c r="O548" s="538">
        <f>Q548-D553</f>
        <v>440</v>
      </c>
      <c r="P548" s="538">
        <f>IF(D553="","",D553)</f>
        <v>60</v>
      </c>
      <c r="Q548" s="538">
        <f>IF(Q547="","",5*Q541)</f>
        <v>500</v>
      </c>
      <c r="R548" s="538">
        <f>IF(O548="","",SUM(M548,O548))</f>
        <v>900</v>
      </c>
      <c r="S548" s="538">
        <f>IF(D558="","",D558)</f>
        <v>100</v>
      </c>
      <c r="T548" s="538">
        <f>IF(T547="","",SUM(R548,S548))</f>
        <v>1000</v>
      </c>
      <c r="U548" s="550"/>
      <c r="V548" s="551">
        <f>COUNTIF(U542:U552,"S")</f>
        <v>1</v>
      </c>
      <c r="W548" s="551">
        <f>COUNTIF(U542:U552,"RE")+COUNTIF(U542:U552,"REP")</f>
        <v>0</v>
      </c>
      <c r="X548" s="551">
        <f>COUNTIF(X542:X547,"P")+COUNTIF(X551:X552,"P")</f>
        <v>0</v>
      </c>
      <c r="Y548" s="552" t="str">
        <f>IF(OR(X548=0,X548&lt;(V548+W548)),"",(T548-(V548*Y541)+V547))</f>
        <v/>
      </c>
    </row>
    <row r="549" spans="1:25" ht="18" customHeight="1">
      <c r="A549" s="1124"/>
      <c r="B549" s="895" t="s">
        <v>151</v>
      </c>
      <c r="C549" s="895"/>
      <c r="D549" s="553">
        <f>IF('statement of marks'!BG28="","",'statement of marks'!BG28)</f>
        <v>30</v>
      </c>
      <c r="E549" s="568">
        <f t="shared" ref="E549:H549" si="153">IF(E548="","",E547/E548*100)</f>
        <v>100</v>
      </c>
      <c r="F549" s="568">
        <f t="shared" si="153"/>
        <v>100</v>
      </c>
      <c r="G549" s="568">
        <f t="shared" si="153"/>
        <v>100</v>
      </c>
      <c r="H549" s="568">
        <f t="shared" si="153"/>
        <v>100</v>
      </c>
      <c r="I549" s="568">
        <f>IF(I548="","",I547/I548*100)</f>
        <v>100</v>
      </c>
      <c r="J549" s="568">
        <f t="shared" ref="J549:R549" si="154">IF(J548="","",J547/J548*100)</f>
        <v>93.548387096774192</v>
      </c>
      <c r="K549" s="568">
        <f t="shared" si="154"/>
        <v>100</v>
      </c>
      <c r="L549" s="568">
        <f t="shared" si="154"/>
        <v>94.285714285714278</v>
      </c>
      <c r="M549" s="568">
        <f t="shared" si="154"/>
        <v>95.652173913043484</v>
      </c>
      <c r="N549" s="569">
        <f t="shared" si="154"/>
        <v>96</v>
      </c>
      <c r="O549" s="568">
        <f t="shared" si="154"/>
        <v>81.36363636363636</v>
      </c>
      <c r="P549" s="568">
        <f t="shared" si="154"/>
        <v>100</v>
      </c>
      <c r="Q549" s="568">
        <f t="shared" si="154"/>
        <v>83.6</v>
      </c>
      <c r="R549" s="568">
        <f t="shared" si="154"/>
        <v>88.666666666666671</v>
      </c>
      <c r="S549" s="569">
        <f>IF(S548="","",S547/S548*100)</f>
        <v>100</v>
      </c>
      <c r="T549" s="569">
        <f t="shared" ref="T549" si="155">IF(T548="","",T547/T548*100)</f>
        <v>89.8</v>
      </c>
      <c r="U549" s="539"/>
      <c r="V549" s="539"/>
      <c r="W549" s="539"/>
      <c r="X549" s="539"/>
      <c r="Y549" s="554" t="str">
        <f>IF(Y548="","",Y547/Y548*100)</f>
        <v/>
      </c>
    </row>
    <row r="550" spans="1:25" ht="18" customHeight="1">
      <c r="A550" s="1124"/>
      <c r="B550" s="895" t="str">
        <f>'statement of marks'!DZ28</f>
        <v>BIOLOGY</v>
      </c>
      <c r="C550" s="895"/>
      <c r="D550" s="548"/>
      <c r="E550" s="541">
        <f>IF('statement of marks'!EA28="","",'statement of marks'!EA28)</f>
        <v>10</v>
      </c>
      <c r="F550" s="541">
        <f>IF('statement of marks'!EB28="","",'statement of marks'!EB28)</f>
        <v>10</v>
      </c>
      <c r="G550" s="541">
        <f>IF('statement of marks'!EC28="","",'statement of marks'!EC28)</f>
        <v>10</v>
      </c>
      <c r="H550" s="541">
        <f>IF('statement of marks'!ED28="","",'statement of marks'!ED28)</f>
        <v>30</v>
      </c>
      <c r="I550" s="541" t="str">
        <f>IF('statement of marks'!EE28="","",'statement of marks'!EE28)</f>
        <v/>
      </c>
      <c r="J550" s="537">
        <f>IF('statement of marks'!EF28="","",'statement of marks'!EF28)</f>
        <v>50</v>
      </c>
      <c r="K550" s="537">
        <f>IF('statement of marks'!EG28="","",'statement of marks'!EG28)</f>
        <v>20</v>
      </c>
      <c r="L550" s="536">
        <f>IF('statement of marks'!EH28="","",'statement of marks'!EH28)</f>
        <v>70</v>
      </c>
      <c r="M550" s="536">
        <f>IF('statement of marks'!EI28="","",'statement of marks'!EI28)</f>
        <v>80</v>
      </c>
      <c r="N550" s="538">
        <f>IF('statement of marks'!EJ28="","",'statement of marks'!EJ28)</f>
        <v>100</v>
      </c>
      <c r="O550" s="537">
        <f>IF('statement of marks'!EK28="","",'statement of marks'!EK28)</f>
        <v>70</v>
      </c>
      <c r="P550" s="537">
        <f>IF('statement of marks'!EL28="","",'statement of marks'!EL28)</f>
        <v>30</v>
      </c>
      <c r="Q550" s="536">
        <f>IF('statement of marks'!EM28="","",'statement of marks'!EM28)</f>
        <v>100</v>
      </c>
      <c r="R550" s="536">
        <f>IF('statement of marks'!EN28="","",'statement of marks'!EN28)</f>
        <v>150</v>
      </c>
      <c r="S550" s="538">
        <f>IF('statement of marks'!EO28="","",'statement of marks'!EO28)</f>
        <v>50</v>
      </c>
      <c r="T550" s="538">
        <f>IF('statement of marks'!EP28="","",'statement of marks'!EP28)</f>
        <v>200</v>
      </c>
      <c r="U550" s="538" t="str">
        <f>IF('statement of marks'!FB28="","",'statement of marks'!FB28)</f>
        <v>I</v>
      </c>
      <c r="V550" s="542"/>
      <c r="W550" s="542"/>
      <c r="X550" s="542"/>
      <c r="Y550" s="540"/>
    </row>
    <row r="551" spans="1:25" ht="18" customHeight="1">
      <c r="A551" s="1124"/>
      <c r="B551" s="1089" t="str">
        <f>'statement of marks'!$FC$3</f>
        <v>Azadi ke Baad ka Swarnim Bharat</v>
      </c>
      <c r="C551" s="1089"/>
      <c r="D551" s="553">
        <f>IF('statement of marks'!CK28="","",'statement of marks'!CK28)</f>
        <v>30</v>
      </c>
      <c r="E551" s="541">
        <f>IF('statement of marks'!FC28="","",'statement of marks'!FC28)</f>
        <v>10</v>
      </c>
      <c r="F551" s="541">
        <f>IF('statement of marks'!FD28="","",'statement of marks'!FD28)</f>
        <v>10</v>
      </c>
      <c r="G551" s="541">
        <f>IF('statement of marks'!FE28="","",'statement of marks'!FE28)</f>
        <v>10</v>
      </c>
      <c r="H551" s="541">
        <f>IF('statement of marks'!FF28="","",'statement of marks'!FF28)</f>
        <v>30</v>
      </c>
      <c r="I551" s="555"/>
      <c r="J551" s="541">
        <f>IF('statement of marks'!FG28="","",'statement of marks'!FG28)</f>
        <v>70</v>
      </c>
      <c r="K551" s="556"/>
      <c r="L551" s="536">
        <f>IF('statement of marks'!FG28="","",'statement of marks'!FG28)</f>
        <v>70</v>
      </c>
      <c r="M551" s="536">
        <f>IF('statement of marks'!FH28="","",'statement of marks'!FH28)</f>
        <v>100</v>
      </c>
      <c r="N551" s="536">
        <f>IF('statement of marks'!FH28="","",'statement of marks'!FH28)</f>
        <v>100</v>
      </c>
      <c r="O551" s="536">
        <f>IF('statement of marks'!FI28="","",'statement of marks'!FI28)</f>
        <v>100</v>
      </c>
      <c r="P551" s="557"/>
      <c r="Q551" s="536">
        <f>IF('statement of marks'!FI28="","",'statement of marks'!FI28)</f>
        <v>100</v>
      </c>
      <c r="R551" s="536">
        <f>IF('statement of marks'!FJ28="","",'statement of marks'!FJ28)</f>
        <v>200</v>
      </c>
      <c r="S551" s="557"/>
      <c r="T551" s="538">
        <f>IF('statement of marks'!FJ28="","",'statement of marks'!FJ28)</f>
        <v>200</v>
      </c>
      <c r="U551" s="541" t="str">
        <f>IF('statement of marks'!II28="","",'statement of marks'!II28)</f>
        <v>A</v>
      </c>
      <c r="V551" s="542" t="str">
        <f>IF(OR(U551="S",U551="RE"),'result subject-wise'!AL$6,"")</f>
        <v/>
      </c>
      <c r="W551" s="558" t="str">
        <f>IF('result subject-wise'!AL28="","",'result subject-wise'!AL28)</f>
        <v/>
      </c>
      <c r="X551" s="558" t="str">
        <f>IF('result subject-wise'!AM28="","",'result subject-wise'!AM28)</f>
        <v/>
      </c>
      <c r="Y551" s="1093"/>
    </row>
    <row r="552" spans="1:25" ht="18" customHeight="1">
      <c r="A552" s="1124"/>
      <c r="B552" s="895" t="str">
        <f>'statement of marks'!$FP$3</f>
        <v>JEEVAN KAUShAL</v>
      </c>
      <c r="C552" s="895"/>
      <c r="D552" s="535" t="str">
        <f>IF('statement of marks'!DO28="","",'statement of marks'!DO28)</f>
        <v/>
      </c>
      <c r="E552" s="1109" t="s">
        <v>278</v>
      </c>
      <c r="F552" s="1109"/>
      <c r="G552" s="536">
        <f>'statement of marks'!$FP$6</f>
        <v>30</v>
      </c>
      <c r="H552" s="536"/>
      <c r="I552" s="559"/>
      <c r="J552" s="537">
        <f>IF('statement of marks'!FP28="","",'statement of marks'!FP28)</f>
        <v>30</v>
      </c>
      <c r="K552" s="1109" t="s">
        <v>279</v>
      </c>
      <c r="L552" s="1109"/>
      <c r="M552" s="536">
        <f>'statement of marks'!$FQ$6</f>
        <v>30</v>
      </c>
      <c r="N552" s="538">
        <f>IF('statement of marks'!FQ28="","",'statement of marks'!FQ28)</f>
        <v>30</v>
      </c>
      <c r="O552" s="1109" t="s">
        <v>108</v>
      </c>
      <c r="P552" s="1109"/>
      <c r="Q552" s="536">
        <f>'statement of marks'!$FR$6</f>
        <v>40</v>
      </c>
      <c r="R552" s="541">
        <f>IF('statement of marks'!FR28="","",'statement of marks'!FR28)</f>
        <v>40</v>
      </c>
      <c r="S552" s="541"/>
      <c r="T552" s="538">
        <f>IF('statement of marks'!FS28="","",'statement of marks'!FS28)</f>
        <v>100</v>
      </c>
      <c r="U552" s="541" t="str">
        <f>IF('statement of marks'!IJ28="","",'statement of marks'!IJ28)</f>
        <v>A</v>
      </c>
      <c r="V552" s="542" t="str">
        <f>IF(OR(U552="S",U552="RE"),'result subject-wise'!AN$6,"")</f>
        <v/>
      </c>
      <c r="W552" s="558" t="str">
        <f>IF('result subject-wise'!AN28="","",'result subject-wise'!AN28)</f>
        <v/>
      </c>
      <c r="X552" s="558" t="str">
        <f>IF('result subject-wise'!AO28="","",'result subject-wise'!AO28)</f>
        <v/>
      </c>
      <c r="Y552" s="1093"/>
    </row>
    <row r="553" spans="1:25" ht="18" customHeight="1">
      <c r="A553" s="1124"/>
      <c r="B553" s="1110" t="s">
        <v>195</v>
      </c>
      <c r="C553" s="1110"/>
      <c r="D553" s="560">
        <f>IF(AND(D549="",D551="",D552=""),"",SUM(D549:D552))</f>
        <v>60</v>
      </c>
      <c r="E553" s="1111" t="str">
        <f>IF('statement of marks'!IP28="","",'statement of marks'!IP28)</f>
        <v>SUPPL.</v>
      </c>
      <c r="F553" s="1111"/>
      <c r="G553" s="1111"/>
      <c r="H553" s="1111"/>
      <c r="I553" s="1111"/>
      <c r="J553" s="1111"/>
      <c r="K553" s="1111"/>
      <c r="L553" s="1111"/>
      <c r="M553" s="533" t="s">
        <v>309</v>
      </c>
      <c r="N553" s="541" t="str">
        <f>IF('statement of marks'!IS28="","",'statement of marks'!IS28)</f>
        <v/>
      </c>
      <c r="O553" s="1091" t="s">
        <v>281</v>
      </c>
      <c r="P553" s="1091"/>
      <c r="Q553" s="1091"/>
      <c r="R553" s="541" t="str">
        <f>IF('statement of marks'!IU28="","",'statement of marks'!IU28)</f>
        <v/>
      </c>
      <c r="S553" s="1112" t="s">
        <v>295</v>
      </c>
      <c r="T553" s="1112"/>
      <c r="U553" s="1112"/>
      <c r="V553" s="1112"/>
      <c r="W553" s="1112"/>
      <c r="X553" s="1112"/>
      <c r="Y553" s="1113"/>
    </row>
    <row r="554" spans="1:25" ht="18" customHeight="1">
      <c r="A554" s="1124"/>
      <c r="B554" s="1110" t="s">
        <v>300</v>
      </c>
      <c r="C554" s="1110"/>
      <c r="D554" s="534" t="s">
        <v>201</v>
      </c>
      <c r="E554" s="1085" t="s">
        <v>122</v>
      </c>
      <c r="F554" s="1085"/>
      <c r="G554" s="1091" t="s">
        <v>124</v>
      </c>
      <c r="H554" s="1091"/>
      <c r="I554" s="1091"/>
      <c r="J554" s="1091"/>
      <c r="K554" s="1091" t="s">
        <v>126</v>
      </c>
      <c r="L554" s="1091"/>
      <c r="M554" s="1091" t="s">
        <v>128</v>
      </c>
      <c r="N554" s="1091"/>
      <c r="O554" s="924" t="s">
        <v>303</v>
      </c>
      <c r="P554" s="924"/>
      <c r="Q554" s="924"/>
      <c r="R554" s="561"/>
      <c r="S554" s="1114" t="s">
        <v>195</v>
      </c>
      <c r="T554" s="1114"/>
      <c r="U554" s="1115" t="str">
        <f>IF('result subject-wise'!AR28="","",'result subject-wise'!AR28)</f>
        <v/>
      </c>
      <c r="V554" s="1115"/>
      <c r="W554" s="1086" t="s">
        <v>459</v>
      </c>
      <c r="X554" s="1086"/>
      <c r="Y554" s="562" t="str">
        <f>IF('result subject-wise'!AS28="","",'result subject-wise'!AS28)</f>
        <v/>
      </c>
    </row>
    <row r="555" spans="1:25" ht="18" customHeight="1">
      <c r="A555" s="1124"/>
      <c r="B555" s="1116" t="s">
        <v>302</v>
      </c>
      <c r="C555" s="1116"/>
      <c r="D555" s="536">
        <f>IF('statement of marks'!CN28="","",'statement of marks'!CN28)</f>
        <v>50</v>
      </c>
      <c r="E555" s="1117">
        <f>IF('statement of marks'!GK28="","",'statement of marks'!GK28)</f>
        <v>130</v>
      </c>
      <c r="F555" s="1117"/>
      <c r="G555" s="1117">
        <f>IF('statement of marks'!GM28="","",'statement of marks'!GM28)</f>
        <v>206</v>
      </c>
      <c r="H555" s="1117"/>
      <c r="I555" s="1117"/>
      <c r="J555" s="1117"/>
      <c r="K555" s="1117">
        <f>IF('statement of marks'!GO28="","",'statement of marks'!GO28)</f>
        <v>264</v>
      </c>
      <c r="L555" s="1117"/>
      <c r="M555" s="1117">
        <f>IF('statement of marks'!GQ28="","",'statement of marks'!GQ28)</f>
        <v>316</v>
      </c>
      <c r="N555" s="1117"/>
      <c r="O555" s="1117">
        <f>IF('statement of marks'!GS28="","",'statement of marks'!GS28)</f>
        <v>362</v>
      </c>
      <c r="P555" s="1117"/>
      <c r="Q555" s="1117"/>
      <c r="R555" s="563"/>
      <c r="S555" s="1086" t="s">
        <v>460</v>
      </c>
      <c r="T555" s="1086"/>
      <c r="U555" s="1086"/>
      <c r="V555" s="1086"/>
      <c r="W555" s="1115" t="str">
        <f>IF('result subject-wise'!AT28="","",'result subject-wise'!AT28)</f>
        <v/>
      </c>
      <c r="X555" s="1115"/>
      <c r="Y555" s="1118"/>
    </row>
    <row r="556" spans="1:25" ht="18" customHeight="1">
      <c r="A556" s="1124"/>
      <c r="B556" s="1084" t="s">
        <v>301</v>
      </c>
      <c r="C556" s="1084"/>
      <c r="D556" s="536">
        <f>IF('statement of marks'!BJ28="","",'statement of marks'!BJ28)</f>
        <v>50</v>
      </c>
      <c r="E556" s="1085" t="str">
        <f>IF('statement of marks'!GL28="","",'statement of marks'!GL28)</f>
        <v/>
      </c>
      <c r="F556" s="1085"/>
      <c r="G556" s="1085" t="str">
        <f>IF('statement of marks'!GN28="","",'statement of marks'!GN28)</f>
        <v/>
      </c>
      <c r="H556" s="1085"/>
      <c r="I556" s="1085"/>
      <c r="J556" s="1085"/>
      <c r="K556" s="1085" t="str">
        <f>IF('statement of marks'!GP28="","",'statement of marks'!GP28)</f>
        <v/>
      </c>
      <c r="L556" s="1085"/>
      <c r="M556" s="1085" t="str">
        <f>IF('statement of marks'!GR28="","",'statement of marks'!GR28)</f>
        <v/>
      </c>
      <c r="N556" s="1085"/>
      <c r="O556" s="1085">
        <f>IF('statement of marks'!GT28="","",'statement of marks'!GT28)</f>
        <v>0</v>
      </c>
      <c r="P556" s="1085"/>
      <c r="Q556" s="1085"/>
      <c r="R556" s="564"/>
      <c r="S556" s="1086" t="s">
        <v>296</v>
      </c>
      <c r="T556" s="1086"/>
      <c r="U556" s="1086"/>
      <c r="V556" s="1086"/>
      <c r="W556" s="1087" t="str">
        <f>IF(U554="","",'result subject-wise'!$G$118)</f>
        <v/>
      </c>
      <c r="X556" s="1087"/>
      <c r="Y556" s="1088"/>
    </row>
    <row r="557" spans="1:25" ht="18" customHeight="1">
      <c r="A557" s="1124"/>
      <c r="B557" s="1089" t="s">
        <v>307</v>
      </c>
      <c r="C557" s="1089"/>
      <c r="D557" s="535" t="str">
        <f>IF('statement of marks'!DR28="","",'statement of marks'!DR28)</f>
        <v/>
      </c>
      <c r="E557" s="1090"/>
      <c r="F557" s="1090"/>
      <c r="G557" s="1090"/>
      <c r="H557" s="1090"/>
      <c r="I557" s="1090"/>
      <c r="J557" s="1090"/>
      <c r="K557" s="1090"/>
      <c r="L557" s="1090"/>
      <c r="M557" s="1090"/>
      <c r="N557" s="1090"/>
      <c r="O557" s="1091"/>
      <c r="P557" s="1091"/>
      <c r="Q557" s="1091"/>
      <c r="R557" s="1091"/>
      <c r="S557" s="1091"/>
      <c r="T557" s="1091"/>
      <c r="U557" s="1092"/>
      <c r="V557" s="1092"/>
      <c r="W557" s="1092"/>
      <c r="X557" s="1092"/>
      <c r="Y557" s="1093"/>
    </row>
    <row r="558" spans="1:25" ht="18" customHeight="1">
      <c r="A558" s="1124"/>
      <c r="B558" s="895" t="s">
        <v>297</v>
      </c>
      <c r="C558" s="895"/>
      <c r="D558" s="544">
        <f>IF(AND(D555="",D556="",D557=""),"",SUM(D555:D557))</f>
        <v>100</v>
      </c>
      <c r="E558" s="1090"/>
      <c r="F558" s="1090"/>
      <c r="G558" s="1090"/>
      <c r="H558" s="1090"/>
      <c r="I558" s="1090"/>
      <c r="J558" s="1090"/>
      <c r="K558" s="1090"/>
      <c r="L558" s="1090"/>
      <c r="M558" s="1090"/>
      <c r="N558" s="1090"/>
      <c r="O558" s="1091"/>
      <c r="P558" s="1091"/>
      <c r="Q558" s="1091"/>
      <c r="R558" s="1091"/>
      <c r="S558" s="1091"/>
      <c r="T558" s="1091"/>
      <c r="U558" s="1092"/>
      <c r="V558" s="1092"/>
      <c r="W558" s="1092"/>
      <c r="X558" s="1092"/>
      <c r="Y558" s="1093"/>
    </row>
    <row r="559" spans="1:25" ht="18" customHeight="1">
      <c r="A559" s="1124"/>
      <c r="B559" s="1089" t="s">
        <v>790</v>
      </c>
      <c r="C559" s="1089"/>
      <c r="D559" s="565">
        <f>IF(J542="ML",L541)+IF(J543="ML",L541)+IF(J544="ML",L541-D544)+IF(J545="ML",L541-D545)+IF(J546="ML",L541-D546)+IF(K544="ml",D544)+IF(K545="ml",D545)+IF(K546="ml",D546)</f>
        <v>0</v>
      </c>
      <c r="E559" s="1090"/>
      <c r="F559" s="1090"/>
      <c r="G559" s="1090"/>
      <c r="H559" s="1090"/>
      <c r="I559" s="1090"/>
      <c r="J559" s="1090"/>
      <c r="K559" s="1090"/>
      <c r="L559" s="1090"/>
      <c r="M559" s="1090"/>
      <c r="N559" s="1090"/>
      <c r="O559" s="1091" t="s">
        <v>112</v>
      </c>
      <c r="P559" s="1091"/>
      <c r="Q559" s="1091"/>
      <c r="R559" s="1091"/>
      <c r="S559" s="1091"/>
      <c r="T559" s="1091"/>
      <c r="U559" s="1094" t="s">
        <v>798</v>
      </c>
      <c r="V559" s="1094"/>
      <c r="W559" s="1094"/>
      <c r="X559" s="1094"/>
      <c r="Y559" s="1095"/>
    </row>
    <row r="560" spans="1:25" ht="18" customHeight="1" thickBot="1">
      <c r="A560" s="1125"/>
      <c r="B560" s="1098" t="s">
        <v>308</v>
      </c>
      <c r="C560" s="1098"/>
      <c r="D560" s="566"/>
      <c r="E560" s="1099"/>
      <c r="F560" s="1099"/>
      <c r="G560" s="1099"/>
      <c r="H560" s="1099"/>
      <c r="I560" s="1099"/>
      <c r="J560" s="1099"/>
      <c r="K560" s="1099"/>
      <c r="L560" s="1099"/>
      <c r="M560" s="1099"/>
      <c r="N560" s="1099"/>
      <c r="O560" s="1100">
        <f>'statement of marks'!$IV$110</f>
        <v>45794</v>
      </c>
      <c r="P560" s="1100"/>
      <c r="Q560" s="1100"/>
      <c r="R560" s="1100"/>
      <c r="S560" s="1100"/>
      <c r="T560" s="1100"/>
      <c r="U560" s="1096"/>
      <c r="V560" s="1096"/>
      <c r="W560" s="1096"/>
      <c r="X560" s="1096"/>
      <c r="Y560" s="1097"/>
    </row>
    <row r="561" spans="1:25" ht="18" customHeight="1">
      <c r="A561" s="1119" t="s">
        <v>282</v>
      </c>
      <c r="B561" s="1120"/>
      <c r="C561" s="1120"/>
      <c r="D561" s="1120"/>
      <c r="E561" s="1120"/>
      <c r="F561" s="1120"/>
      <c r="G561" s="1120"/>
      <c r="H561" s="1120"/>
      <c r="I561" s="1120"/>
      <c r="J561" s="1120"/>
      <c r="K561" s="1120"/>
      <c r="L561" s="1120"/>
      <c r="M561" s="1120"/>
      <c r="N561" s="1120"/>
      <c r="O561" s="1120"/>
      <c r="P561" s="1120"/>
      <c r="Q561" s="1120"/>
      <c r="R561" s="1120"/>
      <c r="S561" s="1120"/>
      <c r="T561" s="1120"/>
      <c r="U561" s="1120"/>
      <c r="V561" s="1120"/>
      <c r="W561" s="1120"/>
      <c r="X561" s="1120"/>
      <c r="Y561" s="1121"/>
    </row>
    <row r="562" spans="1:25" ht="18" customHeight="1">
      <c r="A562" s="1122" t="str">
        <f>'statement of marks'!$A$1</f>
        <v>Govt. Hr. Sec. School,</v>
      </c>
      <c r="B562" s="1091"/>
      <c r="C562" s="1091"/>
      <c r="D562" s="1091"/>
      <c r="E562" s="1091"/>
      <c r="F562" s="1091"/>
      <c r="G562" s="1091"/>
      <c r="H562" s="1091"/>
      <c r="I562" s="1091"/>
      <c r="J562" s="1091"/>
      <c r="K562" s="1091"/>
      <c r="L562" s="1091"/>
      <c r="M562" s="1091"/>
      <c r="N562" s="1091"/>
      <c r="O562" s="1091"/>
      <c r="P562" s="1091"/>
      <c r="Q562" s="1091"/>
      <c r="R562" s="1091"/>
      <c r="S562" s="1091"/>
      <c r="T562" s="1091"/>
      <c r="U562" s="1091"/>
      <c r="V562" s="1091"/>
      <c r="W562" s="1091"/>
      <c r="X562" s="1091"/>
      <c r="Y562" s="1123"/>
    </row>
    <row r="563" spans="1:25" ht="18" customHeight="1">
      <c r="A563" s="1124"/>
      <c r="B563" s="1048" t="s">
        <v>100</v>
      </c>
      <c r="C563" s="1048"/>
      <c r="D563" s="1112" t="s">
        <v>485</v>
      </c>
      <c r="E563" s="1048" t="str">
        <f>'statement of marks'!$F$3</f>
        <v>2024-25</v>
      </c>
      <c r="F563" s="1048"/>
      <c r="G563" s="1126" t="str">
        <f>IF(U582="","MAIN EXAMINATION",IF(E581="Suppl.","SUPPLEMENTARY EXAMINATION",IF(E581="Re-exam.","RE-EXAMINATION",)))</f>
        <v>MAIN EXAMINATION</v>
      </c>
      <c r="H563" s="1127"/>
      <c r="I563" s="1127"/>
      <c r="J563" s="1127"/>
      <c r="K563" s="1127"/>
      <c r="L563" s="1127"/>
      <c r="M563" s="1127"/>
      <c r="N563" s="1127"/>
      <c r="O563" s="1127"/>
      <c r="P563" s="1127"/>
      <c r="Q563" s="1127"/>
      <c r="R563" s="1127"/>
      <c r="S563" s="1128"/>
      <c r="T563" s="1129" t="s">
        <v>305</v>
      </c>
      <c r="U563" s="1130"/>
      <c r="V563" s="1131"/>
      <c r="W563" s="1048" t="str">
        <f>'statement of marks'!$A$3</f>
        <v>11 'A'</v>
      </c>
      <c r="X563" s="1048"/>
      <c r="Y563" s="1135"/>
    </row>
    <row r="564" spans="1:25" ht="18" customHeight="1">
      <c r="A564" s="1124"/>
      <c r="B564" s="895" t="s">
        <v>36</v>
      </c>
      <c r="C564" s="895"/>
      <c r="D564" s="1112"/>
      <c r="E564" s="1132" t="str">
        <f>IF('statement of marks'!G29="","",'statement of marks'!G29)</f>
        <v>A 021</v>
      </c>
      <c r="F564" s="1133"/>
      <c r="G564" s="1133"/>
      <c r="H564" s="1133"/>
      <c r="I564" s="1133"/>
      <c r="J564" s="1133"/>
      <c r="K564" s="1133"/>
      <c r="L564" s="1133"/>
      <c r="M564" s="1133"/>
      <c r="N564" s="1133"/>
      <c r="O564" s="1133"/>
      <c r="P564" s="1133"/>
      <c r="Q564" s="1133"/>
      <c r="R564" s="1133"/>
      <c r="S564" s="1134"/>
      <c r="T564" s="1129" t="s">
        <v>304</v>
      </c>
      <c r="U564" s="1130"/>
      <c r="V564" s="1131"/>
      <c r="W564" s="1048">
        <f>IF('statement of marks'!E29="","",'statement of marks'!E29)</f>
        <v>11121</v>
      </c>
      <c r="X564" s="1048"/>
      <c r="Y564" s="1135"/>
    </row>
    <row r="565" spans="1:25" ht="18" customHeight="1">
      <c r="A565" s="1124"/>
      <c r="B565" s="895" t="s">
        <v>37</v>
      </c>
      <c r="C565" s="895"/>
      <c r="D565" s="1112"/>
      <c r="E565" s="1132" t="str">
        <f>IF('statement of marks'!H29="","",'statement of marks'!H29)</f>
        <v>B 021</v>
      </c>
      <c r="F565" s="1133"/>
      <c r="G565" s="1133"/>
      <c r="H565" s="1133"/>
      <c r="I565" s="1133"/>
      <c r="J565" s="1133"/>
      <c r="K565" s="1133"/>
      <c r="L565" s="1133"/>
      <c r="M565" s="1133"/>
      <c r="N565" s="1133"/>
      <c r="O565" s="1133"/>
      <c r="P565" s="1133"/>
      <c r="Q565" s="1133"/>
      <c r="R565" s="1133"/>
      <c r="S565" s="1134"/>
      <c r="T565" s="1129" t="s">
        <v>35</v>
      </c>
      <c r="U565" s="1130"/>
      <c r="V565" s="1131"/>
      <c r="W565" s="1048" t="str">
        <f>IF('statement of marks'!D29="","",'statement of marks'!D29)</f>
        <v/>
      </c>
      <c r="X565" s="1048"/>
      <c r="Y565" s="1135"/>
    </row>
    <row r="566" spans="1:25" ht="18" customHeight="1">
      <c r="A566" s="1124"/>
      <c r="B566" s="895" t="s">
        <v>38</v>
      </c>
      <c r="C566" s="895"/>
      <c r="D566" s="1112"/>
      <c r="E566" s="1132" t="str">
        <f>IF('statement of marks'!I29="","",'statement of marks'!I29)</f>
        <v>C 021</v>
      </c>
      <c r="F566" s="1133"/>
      <c r="G566" s="1133"/>
      <c r="H566" s="1133"/>
      <c r="I566" s="1133"/>
      <c r="J566" s="1133"/>
      <c r="K566" s="1133"/>
      <c r="L566" s="1133"/>
      <c r="M566" s="1133"/>
      <c r="N566" s="1133"/>
      <c r="O566" s="1133"/>
      <c r="P566" s="1133"/>
      <c r="Q566" s="1133"/>
      <c r="R566" s="1133"/>
      <c r="S566" s="1134"/>
      <c r="T566" s="1129" t="s">
        <v>280</v>
      </c>
      <c r="U566" s="1130"/>
      <c r="V566" s="1131"/>
      <c r="W566" s="1136" t="str">
        <f>IF('statement of marks'!F29="","",'statement of marks'!F29)</f>
        <v/>
      </c>
      <c r="X566" s="1136"/>
      <c r="Y566" s="1137"/>
    </row>
    <row r="567" spans="1:25" ht="18" customHeight="1">
      <c r="A567" s="1124"/>
      <c r="B567" s="1138" t="s">
        <v>218</v>
      </c>
      <c r="C567" s="1109" t="s">
        <v>293</v>
      </c>
      <c r="D567" s="1109" t="s">
        <v>457</v>
      </c>
      <c r="E567" s="1103" t="s">
        <v>109</v>
      </c>
      <c r="F567" s="1103" t="s">
        <v>110</v>
      </c>
      <c r="G567" s="1103" t="s">
        <v>111</v>
      </c>
      <c r="H567" s="1103" t="s">
        <v>797</v>
      </c>
      <c r="I567" s="1139" t="str">
        <f>IF('statement of marks'!N$4="","",'statement of marks'!N$4)</f>
        <v>VRIKSHAROPAN</v>
      </c>
      <c r="J567" s="1140" t="s">
        <v>276</v>
      </c>
      <c r="K567" s="1140" t="s">
        <v>277</v>
      </c>
      <c r="L567" s="1103" t="s">
        <v>284</v>
      </c>
      <c r="M567" s="1103" t="s">
        <v>294</v>
      </c>
      <c r="N567" s="1102" t="s">
        <v>458</v>
      </c>
      <c r="O567" s="1141" t="s">
        <v>287</v>
      </c>
      <c r="P567" s="1141" t="s">
        <v>288</v>
      </c>
      <c r="Q567" s="1101" t="s">
        <v>289</v>
      </c>
      <c r="R567" s="1101" t="s">
        <v>285</v>
      </c>
      <c r="S567" s="1101" t="s">
        <v>286</v>
      </c>
      <c r="T567" s="1102" t="s">
        <v>306</v>
      </c>
      <c r="U567" s="1103" t="s">
        <v>311</v>
      </c>
      <c r="V567" s="1104" t="s">
        <v>310</v>
      </c>
      <c r="W567" s="1104" t="s">
        <v>799</v>
      </c>
      <c r="X567" s="1103" t="s">
        <v>283</v>
      </c>
      <c r="Y567" s="1105" t="s">
        <v>290</v>
      </c>
    </row>
    <row r="568" spans="1:25" ht="18" customHeight="1">
      <c r="A568" s="1124"/>
      <c r="B568" s="1138"/>
      <c r="C568" s="1109"/>
      <c r="D568" s="1109"/>
      <c r="E568" s="1103"/>
      <c r="F568" s="1103"/>
      <c r="G568" s="1103"/>
      <c r="H568" s="1103"/>
      <c r="I568" s="1139"/>
      <c r="J568" s="1140"/>
      <c r="K568" s="1140"/>
      <c r="L568" s="1103"/>
      <c r="M568" s="1103"/>
      <c r="N568" s="1102"/>
      <c r="O568" s="1141"/>
      <c r="P568" s="1141"/>
      <c r="Q568" s="1101"/>
      <c r="R568" s="1101"/>
      <c r="S568" s="1101"/>
      <c r="T568" s="1102"/>
      <c r="U568" s="1103"/>
      <c r="V568" s="1104"/>
      <c r="W568" s="1104"/>
      <c r="X568" s="1103"/>
      <c r="Y568" s="1105"/>
    </row>
    <row r="569" spans="1:25" ht="18" customHeight="1">
      <c r="A569" s="1124"/>
      <c r="B569" s="1144" t="s">
        <v>113</v>
      </c>
      <c r="C569" s="1144"/>
      <c r="D569" s="535"/>
      <c r="E569" s="534">
        <f>IF('statement of marks'!J$6="","",'statement of marks'!J$6)</f>
        <v>10</v>
      </c>
      <c r="F569" s="534">
        <f>IF('statement of marks'!K$6="","",'statement of marks'!K$6)</f>
        <v>10</v>
      </c>
      <c r="G569" s="534">
        <f>IF('statement of marks'!L$6="","",'statement of marks'!L$6)</f>
        <v>8</v>
      </c>
      <c r="H569" s="534">
        <f>IF('statement of marks'!M$6="","",'statement of marks'!M$6)</f>
        <v>28</v>
      </c>
      <c r="I569" s="536">
        <f>IF('statement of marks'!N$6="","",'statement of marks'!N$6)</f>
        <v>2</v>
      </c>
      <c r="J569" s="298" t="s">
        <v>89</v>
      </c>
      <c r="K569" s="1106"/>
      <c r="L569" s="534">
        <f>IF('statement of marks'!O$6="","",'statement of marks'!O$6)</f>
        <v>70</v>
      </c>
      <c r="M569" s="298" t="s">
        <v>87</v>
      </c>
      <c r="N569" s="534">
        <f>IF('statement of marks'!P$6="","",'statement of marks'!P$6)</f>
        <v>100</v>
      </c>
      <c r="O569" s="298" t="s">
        <v>298</v>
      </c>
      <c r="P569" s="945"/>
      <c r="Q569" s="534">
        <f>IF('statement of marks'!Q$6="","",'statement of marks'!Q$6)</f>
        <v>100</v>
      </c>
      <c r="R569" s="298" t="s">
        <v>299</v>
      </c>
      <c r="S569" s="298" t="s">
        <v>454</v>
      </c>
      <c r="T569" s="538">
        <f>IF('statement of marks'!R$6="","",'statement of marks'!R$6)</f>
        <v>200</v>
      </c>
      <c r="U569" s="539"/>
      <c r="V569" s="539"/>
      <c r="W569" s="539"/>
      <c r="X569" s="539"/>
      <c r="Y569" s="540" t="str">
        <f>IF(OR(X576=0,X576&lt;V576),"",T569)</f>
        <v/>
      </c>
    </row>
    <row r="570" spans="1:25" ht="18" customHeight="1">
      <c r="A570" s="1124"/>
      <c r="B570" s="895" t="str">
        <f>'statement of marks'!$J$3</f>
        <v>HINDI COMPULSORY</v>
      </c>
      <c r="C570" s="895"/>
      <c r="D570" s="535"/>
      <c r="E570" s="541">
        <f>IF('statement of marks'!J29="","",'statement of marks'!J29)</f>
        <v>10</v>
      </c>
      <c r="F570" s="541">
        <f>IF('statement of marks'!K29="","",'statement of marks'!K29)</f>
        <v>10</v>
      </c>
      <c r="G570" s="541">
        <f>IF('statement of marks'!L29="","",'statement of marks'!L29)</f>
        <v>8</v>
      </c>
      <c r="H570" s="541">
        <f>IF('statement of marks'!M29="","",'statement of marks'!M29)</f>
        <v>28</v>
      </c>
      <c r="I570" s="541">
        <f>IF('statement of marks'!N29="","",'statement of marks'!N29)</f>
        <v>2</v>
      </c>
      <c r="J570" s="537">
        <f>IF('statement of marks'!O29="","",'statement of marks'!O29)</f>
        <v>70</v>
      </c>
      <c r="K570" s="1106"/>
      <c r="L570" s="536">
        <f>IF('statement of marks'!O29="","",'statement of marks'!O29)</f>
        <v>70</v>
      </c>
      <c r="M570" s="536">
        <f>IF('statement of marks'!P29="","",'statement of marks'!P29)</f>
        <v>100</v>
      </c>
      <c r="N570" s="538">
        <f>IF('statement of marks'!P29="","",'statement of marks'!P29)</f>
        <v>100</v>
      </c>
      <c r="O570" s="537">
        <f>IF('statement of marks'!Q29="","",'statement of marks'!Q29)</f>
        <v>100</v>
      </c>
      <c r="P570" s="945"/>
      <c r="Q570" s="536">
        <f>IF('statement of marks'!Q29="","",'statement of marks'!Q29)</f>
        <v>100</v>
      </c>
      <c r="R570" s="536">
        <f>IF('statement of marks'!R29="","",'statement of marks'!R29)</f>
        <v>200</v>
      </c>
      <c r="S570" s="1107" t="str">
        <f>IF(AND(K571="",P571=""),"",SUM(K571,P571))</f>
        <v/>
      </c>
      <c r="T570" s="538">
        <f>IF('statement of marks'!R29="","",'statement of marks'!R29)</f>
        <v>200</v>
      </c>
      <c r="U570" s="541" t="str">
        <f>CONCATENATE('statement of marks'!GV29,'statement of marks'!GW29,'statement of marks'!GX29)</f>
        <v>D</v>
      </c>
      <c r="V570" s="542" t="str">
        <f>IF(OR(U570="S",U570="RE"),'result subject-wise'!T$6,"")</f>
        <v/>
      </c>
      <c r="W570" s="542" t="str">
        <f>IF('result subject-wise'!U29="","",'result subject-wise'!U29)</f>
        <v/>
      </c>
      <c r="X570" s="542" t="str">
        <f>IF('result subject-wise'!V29="","",'result subject-wise'!V29)</f>
        <v/>
      </c>
      <c r="Y570" s="540" t="str">
        <f>IF(OR(X576=0,X576&lt;V576),"",IF(U570="RE",SUM(T570,W570),IF(U570="S",W570,T570)))</f>
        <v/>
      </c>
    </row>
    <row r="571" spans="1:25" ht="18" customHeight="1">
      <c r="A571" s="1124"/>
      <c r="B571" s="895" t="str">
        <f>'statement of marks'!$X$3</f>
        <v>ENGLISH COMPULSORY</v>
      </c>
      <c r="C571" s="895"/>
      <c r="D571" s="535" t="s">
        <v>455</v>
      </c>
      <c r="E571" s="541">
        <f>IF('statement of marks'!X29="","",'statement of marks'!X29)</f>
        <v>10</v>
      </c>
      <c r="F571" s="541">
        <f>IF('statement of marks'!Y29="","",'statement of marks'!Y29)</f>
        <v>10</v>
      </c>
      <c r="G571" s="541">
        <f>IF('statement of marks'!Z29="","",'statement of marks'!Z29)</f>
        <v>8</v>
      </c>
      <c r="H571" s="541">
        <f>IF('statement of marks'!AA29="","",'statement of marks'!AA29)</f>
        <v>28</v>
      </c>
      <c r="I571" s="541">
        <f>IF('statement of marks'!AB29="","",'statement of marks'!AB29)</f>
        <v>2</v>
      </c>
      <c r="J571" s="537">
        <f>IF('statement of marks'!AC29="","",'statement of marks'!AC29)</f>
        <v>70</v>
      </c>
      <c r="K571" s="1106"/>
      <c r="L571" s="536">
        <f>IF('statement of marks'!AC29="","",'statement of marks'!AC29)</f>
        <v>70</v>
      </c>
      <c r="M571" s="536">
        <f>IF('statement of marks'!AD29="","",'statement of marks'!AD29)</f>
        <v>100</v>
      </c>
      <c r="N571" s="538">
        <f>IF('statement of marks'!AD29="","",'statement of marks'!AD29)</f>
        <v>100</v>
      </c>
      <c r="O571" s="537">
        <f>IF('statement of marks'!AE29="","",'statement of marks'!AE29)</f>
        <v>100</v>
      </c>
      <c r="P571" s="945"/>
      <c r="Q571" s="536">
        <f>IF('statement of marks'!AE29="","",'statement of marks'!AE29)</f>
        <v>100</v>
      </c>
      <c r="R571" s="536">
        <f>IF('statement of marks'!AF29="","",'statement of marks'!AF29)</f>
        <v>200</v>
      </c>
      <c r="S571" s="1107"/>
      <c r="T571" s="538">
        <f>IF('statement of marks'!AF29="","",'statement of marks'!AF29)</f>
        <v>200</v>
      </c>
      <c r="U571" s="541" t="str">
        <f>CONCATENATE('statement of marks'!GY29,'statement of marks'!GZ29,'statement of marks'!HA29)</f>
        <v>D</v>
      </c>
      <c r="V571" s="542" t="str">
        <f>IF(OR(U571="S",U571="RE"),'result subject-wise'!W$6,"")</f>
        <v/>
      </c>
      <c r="W571" s="542" t="str">
        <f>IF('result subject-wise'!X29="","",'result subject-wise'!X29)</f>
        <v/>
      </c>
      <c r="X571" s="542" t="str">
        <f>IF('result subject-wise'!Y29="","",'result subject-wise'!Y29)</f>
        <v/>
      </c>
      <c r="Y571" s="540" t="str">
        <f>IF(OR(X576=0,X576&lt;V576),"",IF(U571="RE",SUM(T571,W571),IF(U571="S",W571,T571)))</f>
        <v/>
      </c>
    </row>
    <row r="572" spans="1:25" ht="18" customHeight="1">
      <c r="A572" s="1124"/>
      <c r="B572" s="1143" t="str">
        <f>'statement of marks'!AM29</f>
        <v>PHYSICS</v>
      </c>
      <c r="C572" s="1143"/>
      <c r="D572" s="535">
        <f>IF('statement of marks'!BH29="","",'statement of marks'!BH29)</f>
        <v>20</v>
      </c>
      <c r="E572" s="541">
        <f>IF('statement of marks'!AN29="","",'statement of marks'!AN29)</f>
        <v>10</v>
      </c>
      <c r="F572" s="541">
        <f>IF('statement of marks'!AO29="","",'statement of marks'!AO29)</f>
        <v>10</v>
      </c>
      <c r="G572" s="541">
        <f>IF('statement of marks'!AP29="","",'statement of marks'!AP29)</f>
        <v>9</v>
      </c>
      <c r="H572" s="541">
        <f>IF('statement of marks'!AQ29="","",'statement of marks'!AQ29)</f>
        <v>29</v>
      </c>
      <c r="I572" s="541">
        <f>IF('statement of marks'!AR29="","",'statement of marks'!AR29)</f>
        <v>1</v>
      </c>
      <c r="J572" s="537">
        <f>IF('statement of marks'!AS29="","",'statement of marks'!AS29)</f>
        <v>30</v>
      </c>
      <c r="K572" s="537">
        <f>IF('statement of marks'!AT29="","",'statement of marks'!AT29)</f>
        <v>20</v>
      </c>
      <c r="L572" s="536">
        <f>IF('statement of marks'!AU29="","",'statement of marks'!AU29)</f>
        <v>50</v>
      </c>
      <c r="M572" s="536">
        <f>IF('statement of marks'!AV29="","",'statement of marks'!AV29)</f>
        <v>60</v>
      </c>
      <c r="N572" s="538">
        <f>IF('statement of marks'!AW29="","",'statement of marks'!AW29)</f>
        <v>80</v>
      </c>
      <c r="O572" s="537">
        <f>IF('statement of marks'!AX29="","",'statement of marks'!AX29)</f>
        <v>70</v>
      </c>
      <c r="P572" s="537">
        <f>IF('statement of marks'!AY29="","",'statement of marks'!AY29)</f>
        <v>30</v>
      </c>
      <c r="Q572" s="536">
        <f>IF('statement of marks'!AZ29="","",'statement of marks'!AZ29)</f>
        <v>100</v>
      </c>
      <c r="R572" s="536">
        <f>IF('statement of marks'!BA29="","",'statement of marks'!BA29)</f>
        <v>130</v>
      </c>
      <c r="S572" s="538">
        <f>IF('statement of marks'!BB29="","",'statement of marks'!BB29)</f>
        <v>50</v>
      </c>
      <c r="T572" s="538">
        <f>IF('statement of marks'!BC29="","",'statement of marks'!BC29)</f>
        <v>180</v>
      </c>
      <c r="U572" s="541" t="str">
        <f>CONCATENATE('statement of marks'!HB29,'statement of marks'!HK29,'statement of marks'!HL29)</f>
        <v>D</v>
      </c>
      <c r="V572" s="542" t="str">
        <f>IF('result subject-wise'!Z29="","",'result subject-wise'!Z29)</f>
        <v/>
      </c>
      <c r="W572" s="542" t="str">
        <f>IF('result subject-wise'!AB29="","",'result subject-wise'!AB29)</f>
        <v/>
      </c>
      <c r="X572" s="542" t="str">
        <f>IF('result subject-wise'!AC29="","",'result subject-wise'!AC29)</f>
        <v/>
      </c>
      <c r="Y572" s="540" t="str">
        <f>IF(OR(X576=0,X576&lt;V576),"",IF(OR(U572="RE",U572="REP"),SUM(T572,W572),IF(U572="S",W572,T572)))</f>
        <v/>
      </c>
    </row>
    <row r="573" spans="1:25" ht="18" customHeight="1">
      <c r="A573" s="1124"/>
      <c r="B573" s="1143" t="str">
        <f>'statement of marks'!BQ29</f>
        <v>CHEMISTRY</v>
      </c>
      <c r="C573" s="1143"/>
      <c r="D573" s="535">
        <f>IF('statement of marks'!CL29="","",'statement of marks'!CL29)</f>
        <v>20</v>
      </c>
      <c r="E573" s="541">
        <f>IF('statement of marks'!BR29="","",'statement of marks'!BR29)</f>
        <v>10</v>
      </c>
      <c r="F573" s="541">
        <f>IF('statement of marks'!BS29="","",'statement of marks'!BS29)</f>
        <v>10</v>
      </c>
      <c r="G573" s="541">
        <f>IF('statement of marks'!BT29="","",'statement of marks'!BT29)</f>
        <v>9</v>
      </c>
      <c r="H573" s="541">
        <f>IF('statement of marks'!BU29="","",'statement of marks'!BU29)</f>
        <v>29</v>
      </c>
      <c r="I573" s="541">
        <f>IF('statement of marks'!BV29="","",'statement of marks'!BV29)</f>
        <v>1</v>
      </c>
      <c r="J573" s="537">
        <f>IF('statement of marks'!BW29="","",'statement of marks'!BW29)</f>
        <v>50</v>
      </c>
      <c r="K573" s="537">
        <f>IF('statement of marks'!BX29="","",'statement of marks'!BX29)</f>
        <v>20</v>
      </c>
      <c r="L573" s="536">
        <f>IF('statement of marks'!BY29="","",'statement of marks'!BY29)</f>
        <v>70</v>
      </c>
      <c r="M573" s="536">
        <f>IF('statement of marks'!BZ29="","",'statement of marks'!BZ29)</f>
        <v>80</v>
      </c>
      <c r="N573" s="538">
        <f>IF('statement of marks'!CA29="","",'statement of marks'!CA29)</f>
        <v>100</v>
      </c>
      <c r="O573" s="537">
        <f>IF('statement of marks'!CB29="","",'statement of marks'!CB29)</f>
        <v>70</v>
      </c>
      <c r="P573" s="537">
        <f>IF('statement of marks'!CC29="","",'statement of marks'!CC29)</f>
        <v>30</v>
      </c>
      <c r="Q573" s="536">
        <f>IF('statement of marks'!CD29="","",'statement of marks'!CD29)</f>
        <v>100</v>
      </c>
      <c r="R573" s="536">
        <f>IF('statement of marks'!CE29="","",'statement of marks'!CE29)</f>
        <v>150</v>
      </c>
      <c r="S573" s="538">
        <f>IF('statement of marks'!CF29="","",'statement of marks'!CF29)</f>
        <v>50</v>
      </c>
      <c r="T573" s="538">
        <f>IF('statement of marks'!CG29="","",'statement of marks'!CG29)</f>
        <v>200</v>
      </c>
      <c r="U573" s="541" t="str">
        <f>CONCATENATE('statement of marks'!HM29,'statement of marks'!HV29,'statement of marks'!HW29)</f>
        <v>D</v>
      </c>
      <c r="V573" s="542" t="str">
        <f>IF('result subject-wise'!AD29="","",'result subject-wise'!AD29)</f>
        <v/>
      </c>
      <c r="W573" s="542" t="str">
        <f>IF('result subject-wise'!AF29="","",'result subject-wise'!AF29)</f>
        <v/>
      </c>
      <c r="X573" s="542" t="str">
        <f>IF('result subject-wise'!AG29="","",'result subject-wise'!AG29)</f>
        <v/>
      </c>
      <c r="Y573" s="540" t="str">
        <f>IF(OR(X576=0,X576&lt;V576),"",IF(OR(U573="RE",U573="REP"),SUM(T573,W573),IF(U573="S",W573,T573)))</f>
        <v/>
      </c>
    </row>
    <row r="574" spans="1:25" ht="18" customHeight="1">
      <c r="A574" s="1124"/>
      <c r="B574" s="1143" t="str">
        <f>'statement of marks'!CU29</f>
        <v>MATHEMATICS</v>
      </c>
      <c r="C574" s="1143"/>
      <c r="D574" s="535" t="str">
        <f>IF('statement of marks'!DP29="","",'statement of marks'!DP29)</f>
        <v/>
      </c>
      <c r="E574" s="541">
        <f>IF('statement of marks'!CV29="","",'statement of marks'!CV29)</f>
        <v>10</v>
      </c>
      <c r="F574" s="541">
        <f>IF('statement of marks'!CW29="","",'statement of marks'!CW29)</f>
        <v>10</v>
      </c>
      <c r="G574" s="541">
        <f>IF('statement of marks'!CX29="","",'statement of marks'!CX29)</f>
        <v>9</v>
      </c>
      <c r="H574" s="541">
        <f>IF('statement of marks'!CY29="","",'statement of marks'!CY29)</f>
        <v>29</v>
      </c>
      <c r="I574" s="541">
        <f>IF('statement of marks'!CZ29="","",'statement of marks'!CZ29)</f>
        <v>1</v>
      </c>
      <c r="J574" s="537">
        <f>IF('statement of marks'!DA29="","",'statement of marks'!DA29)</f>
        <v>70</v>
      </c>
      <c r="K574" s="537" t="str">
        <f>IF('statement of marks'!DB29="","",'statement of marks'!DB29)</f>
        <v/>
      </c>
      <c r="L574" s="536">
        <f>IF('statement of marks'!DC29="","",'statement of marks'!DC29)</f>
        <v>70</v>
      </c>
      <c r="M574" s="536">
        <f>IF('statement of marks'!DD29="","",'statement of marks'!DD29)</f>
        <v>100</v>
      </c>
      <c r="N574" s="538">
        <f>IF('statement of marks'!DE29="","",'statement of marks'!DE29)</f>
        <v>100</v>
      </c>
      <c r="O574" s="537">
        <f>IF('statement of marks'!DF29="","",'statement of marks'!DF29)</f>
        <v>18</v>
      </c>
      <c r="P574" s="537" t="str">
        <f>IF('statement of marks'!DG29="","",'statement of marks'!DG29)</f>
        <v/>
      </c>
      <c r="Q574" s="536">
        <f>IF('statement of marks'!DH29="","",'statement of marks'!DH29)</f>
        <v>18</v>
      </c>
      <c r="R574" s="536">
        <f>IF('statement of marks'!DI29="","",'statement of marks'!DI29)</f>
        <v>118</v>
      </c>
      <c r="S574" s="538" t="str">
        <f>IF('statement of marks'!DJ29="","",'statement of marks'!DJ29)</f>
        <v/>
      </c>
      <c r="T574" s="538">
        <f>IF('statement of marks'!DK29="","",'statement of marks'!DK29)</f>
        <v>118</v>
      </c>
      <c r="U574" s="541" t="str">
        <f>CONCATENATE('statement of marks'!HX29,'statement of marks'!IG29,'statement of marks'!IH29)</f>
        <v>S</v>
      </c>
      <c r="V574" s="542">
        <f>IF('result subject-wise'!AH29="","",'result subject-wise'!AH29)</f>
        <v>100</v>
      </c>
      <c r="W574" s="542" t="str">
        <f>IF('result subject-wise'!AJ29="","",'result subject-wise'!AJ29)</f>
        <v/>
      </c>
      <c r="X574" s="542" t="str">
        <f>IF('result subject-wise'!AK29="","",'result subject-wise'!AK29)</f>
        <v/>
      </c>
      <c r="Y574" s="540" t="str">
        <f>IF(OR(X576=0,X576&lt;V576),"",IF(OR(U574="RE",U574="REP"),SUM(T574,W574),IF(U574="S",W574,T574)))</f>
        <v/>
      </c>
    </row>
    <row r="575" spans="1:25" ht="18" customHeight="1">
      <c r="A575" s="1124"/>
      <c r="B575" s="1108" t="s">
        <v>291</v>
      </c>
      <c r="C575" s="1108"/>
      <c r="D575" s="543">
        <f>IF(AND(D572="",D573="",D574=""),"",SUM(D572:D574))</f>
        <v>40</v>
      </c>
      <c r="E575" s="544">
        <f>IF(AND(E570="",E571="",E572="",E573="",E574=""),"",SUM(E570:E574))</f>
        <v>50</v>
      </c>
      <c r="F575" s="544">
        <f t="shared" ref="F575:H575" si="156">IF(AND(F570="",F571="",F572="",F573="",F574=""),"",SUM(F570:F574))</f>
        <v>50</v>
      </c>
      <c r="G575" s="544">
        <f t="shared" si="156"/>
        <v>43</v>
      </c>
      <c r="H575" s="544">
        <f t="shared" si="156"/>
        <v>143</v>
      </c>
      <c r="I575" s="544">
        <f>IF(AND(I570="",I571="",I572="",I573="",I574=""),"",SUM(I570:I574))</f>
        <v>7</v>
      </c>
      <c r="J575" s="544">
        <f t="shared" ref="J575:R575" si="157">IF(AND(J570="",J571="",J572="",J573="",J574=""),"",SUM(J570:J574))</f>
        <v>290</v>
      </c>
      <c r="K575" s="544">
        <f t="shared" si="157"/>
        <v>40</v>
      </c>
      <c r="L575" s="544">
        <f t="shared" si="157"/>
        <v>330</v>
      </c>
      <c r="M575" s="544">
        <f t="shared" si="157"/>
        <v>440</v>
      </c>
      <c r="N575" s="544">
        <f t="shared" si="157"/>
        <v>480</v>
      </c>
      <c r="O575" s="544">
        <f t="shared" si="157"/>
        <v>358</v>
      </c>
      <c r="P575" s="544">
        <f t="shared" si="157"/>
        <v>60</v>
      </c>
      <c r="Q575" s="544">
        <f t="shared" si="157"/>
        <v>418</v>
      </c>
      <c r="R575" s="544">
        <f t="shared" si="157"/>
        <v>798</v>
      </c>
      <c r="S575" s="544">
        <f>IF(AND(S570="",S571="",S572="",S573="",S574=""),"",SUM(S570:S574))</f>
        <v>100</v>
      </c>
      <c r="T575" s="544">
        <f t="shared" ref="T575" si="158">IF(AND(T570="",T571="",T572="",T573="",T574=""),"",SUM(T570:T574))</f>
        <v>898</v>
      </c>
      <c r="U575" s="544"/>
      <c r="V575" s="544">
        <f t="shared" ref="V575:W575" si="159">IF(AND(V570="",V571="",V572="",V573="",V574=""),"",SUM(V570:V574))</f>
        <v>100</v>
      </c>
      <c r="W575" s="544" t="str">
        <f t="shared" si="159"/>
        <v/>
      </c>
      <c r="X575" s="545"/>
      <c r="Y575" s="546" t="str">
        <f t="shared" ref="Y575" si="160">IF(AND(Y570="",Y571="",Y572="",Y573="",Y574=""),"",SUM(Y570:Y574))</f>
        <v/>
      </c>
    </row>
    <row r="576" spans="1:25" ht="18" customHeight="1">
      <c r="A576" s="1124"/>
      <c r="B576" s="1142" t="s">
        <v>292</v>
      </c>
      <c r="C576" s="1142"/>
      <c r="D576" s="547" t="s">
        <v>456</v>
      </c>
      <c r="E576" s="548">
        <f>IF(E575="","",(5*E569)-(COUNTIF(E570:E574,"NA")*E569+COUNTIF(E570:E574,"ML")*E569))</f>
        <v>50</v>
      </c>
      <c r="F576" s="548">
        <f>IF(F575="","",(5*F569)-(COUNTIF(F570:F574,"NA")*F569+COUNTIF(F570:F574,"ML")*F569))</f>
        <v>50</v>
      </c>
      <c r="G576" s="548">
        <f>IF(G575="","",(43)-(COUNTIF(G570:G574,"NA")*G569+COUNTIF(G570:G574,"ML")*G569))</f>
        <v>43</v>
      </c>
      <c r="H576" s="548">
        <f>IF(H575="","",(143)-(COUNTIF(H570:H574,"NA")*H569+COUNTIF(H570:H574,"ML")*H569))</f>
        <v>143</v>
      </c>
      <c r="I576" s="549">
        <f>IF(I575="","",7)</f>
        <v>7</v>
      </c>
      <c r="J576" s="538">
        <f>L576-K576</f>
        <v>310</v>
      </c>
      <c r="K576" s="538">
        <f>IF(D575="","",(D575-(IF(K572="ml",D572)+IF(K573="ml",D573)+IF(K574="ml",D574))))</f>
        <v>40</v>
      </c>
      <c r="L576" s="538">
        <f>IF(OR(L575=0,L575=""),L575,(5*L569)-D587)</f>
        <v>350</v>
      </c>
      <c r="M576" s="538">
        <f>IF(M575="","",SUM(H576:J576))</f>
        <v>460</v>
      </c>
      <c r="N576" s="538">
        <f>IF(N575="","",SUM(D575,M576))</f>
        <v>500</v>
      </c>
      <c r="O576" s="538">
        <f>Q576-D581</f>
        <v>440</v>
      </c>
      <c r="P576" s="538">
        <f>IF(D581="","",D581)</f>
        <v>60</v>
      </c>
      <c r="Q576" s="538">
        <f>IF(Q575="","",5*Q569)</f>
        <v>500</v>
      </c>
      <c r="R576" s="538">
        <f>IF(O576="","",SUM(M576,O576))</f>
        <v>900</v>
      </c>
      <c r="S576" s="538">
        <f>IF(D586="","",D586)</f>
        <v>100</v>
      </c>
      <c r="T576" s="538">
        <f>IF(T575="","",SUM(R576,S576))</f>
        <v>1000</v>
      </c>
      <c r="U576" s="550"/>
      <c r="V576" s="551">
        <f>COUNTIF(U570:U580,"S")</f>
        <v>1</v>
      </c>
      <c r="W576" s="551">
        <f>COUNTIF(U570:U580,"RE")+COUNTIF(U570:U580,"REP")</f>
        <v>0</v>
      </c>
      <c r="X576" s="551">
        <f>COUNTIF(X570:X575,"P")+COUNTIF(X579:X580,"P")</f>
        <v>0</v>
      </c>
      <c r="Y576" s="552" t="str">
        <f>IF(OR(X576=0,X576&lt;(V576+W576)),"",(T576-(V576*Y569)+V575))</f>
        <v/>
      </c>
    </row>
    <row r="577" spans="1:25" ht="18" customHeight="1">
      <c r="A577" s="1124"/>
      <c r="B577" s="895" t="s">
        <v>151</v>
      </c>
      <c r="C577" s="895"/>
      <c r="D577" s="553">
        <f>IF('statement of marks'!BG29="","",'statement of marks'!BG29)</f>
        <v>30</v>
      </c>
      <c r="E577" s="568">
        <f t="shared" ref="E577:H577" si="161">IF(E576="","",E575/E576*100)</f>
        <v>100</v>
      </c>
      <c r="F577" s="568">
        <f t="shared" si="161"/>
        <v>100</v>
      </c>
      <c r="G577" s="568">
        <f t="shared" si="161"/>
        <v>100</v>
      </c>
      <c r="H577" s="568">
        <f t="shared" si="161"/>
        <v>100</v>
      </c>
      <c r="I577" s="568">
        <f>IF(I576="","",I575/I576*100)</f>
        <v>100</v>
      </c>
      <c r="J577" s="568">
        <f t="shared" ref="J577:R577" si="162">IF(J576="","",J575/J576*100)</f>
        <v>93.548387096774192</v>
      </c>
      <c r="K577" s="568">
        <f t="shared" si="162"/>
        <v>100</v>
      </c>
      <c r="L577" s="568">
        <f t="shared" si="162"/>
        <v>94.285714285714278</v>
      </c>
      <c r="M577" s="568">
        <f t="shared" si="162"/>
        <v>95.652173913043484</v>
      </c>
      <c r="N577" s="569">
        <f t="shared" si="162"/>
        <v>96</v>
      </c>
      <c r="O577" s="568">
        <f t="shared" si="162"/>
        <v>81.36363636363636</v>
      </c>
      <c r="P577" s="568">
        <f t="shared" si="162"/>
        <v>100</v>
      </c>
      <c r="Q577" s="568">
        <f t="shared" si="162"/>
        <v>83.6</v>
      </c>
      <c r="R577" s="568">
        <f t="shared" si="162"/>
        <v>88.666666666666671</v>
      </c>
      <c r="S577" s="569">
        <f>IF(S576="","",S575/S576*100)</f>
        <v>100</v>
      </c>
      <c r="T577" s="569">
        <f t="shared" ref="T577" si="163">IF(T576="","",T575/T576*100)</f>
        <v>89.8</v>
      </c>
      <c r="U577" s="539"/>
      <c r="V577" s="539"/>
      <c r="W577" s="539"/>
      <c r="X577" s="539"/>
      <c r="Y577" s="554" t="str">
        <f>IF(Y576="","",Y575/Y576*100)</f>
        <v/>
      </c>
    </row>
    <row r="578" spans="1:25" ht="18" customHeight="1">
      <c r="A578" s="1124"/>
      <c r="B578" s="895" t="str">
        <f>'statement of marks'!DZ29</f>
        <v>BIOLOGY</v>
      </c>
      <c r="C578" s="895"/>
      <c r="D578" s="548"/>
      <c r="E578" s="541">
        <f>IF('statement of marks'!EA29="","",'statement of marks'!EA29)</f>
        <v>10</v>
      </c>
      <c r="F578" s="541">
        <f>IF('statement of marks'!EB29="","",'statement of marks'!EB29)</f>
        <v>10</v>
      </c>
      <c r="G578" s="541">
        <f>IF('statement of marks'!EC29="","",'statement of marks'!EC29)</f>
        <v>10</v>
      </c>
      <c r="H578" s="541">
        <f>IF('statement of marks'!ED29="","",'statement of marks'!ED29)</f>
        <v>30</v>
      </c>
      <c r="I578" s="541" t="str">
        <f>IF('statement of marks'!EE29="","",'statement of marks'!EE29)</f>
        <v/>
      </c>
      <c r="J578" s="537">
        <f>IF('statement of marks'!EF29="","",'statement of marks'!EF29)</f>
        <v>50</v>
      </c>
      <c r="K578" s="537">
        <f>IF('statement of marks'!EG29="","",'statement of marks'!EG29)</f>
        <v>20</v>
      </c>
      <c r="L578" s="536">
        <f>IF('statement of marks'!EH29="","",'statement of marks'!EH29)</f>
        <v>70</v>
      </c>
      <c r="M578" s="536">
        <f>IF('statement of marks'!EI29="","",'statement of marks'!EI29)</f>
        <v>80</v>
      </c>
      <c r="N578" s="538">
        <f>IF('statement of marks'!EJ29="","",'statement of marks'!EJ29)</f>
        <v>100</v>
      </c>
      <c r="O578" s="537">
        <f>IF('statement of marks'!EK29="","",'statement of marks'!EK29)</f>
        <v>70</v>
      </c>
      <c r="P578" s="537">
        <f>IF('statement of marks'!EL29="","",'statement of marks'!EL29)</f>
        <v>30</v>
      </c>
      <c r="Q578" s="536">
        <f>IF('statement of marks'!EM29="","",'statement of marks'!EM29)</f>
        <v>100</v>
      </c>
      <c r="R578" s="536">
        <f>IF('statement of marks'!EN29="","",'statement of marks'!EN29)</f>
        <v>150</v>
      </c>
      <c r="S578" s="538">
        <f>IF('statement of marks'!EO29="","",'statement of marks'!EO29)</f>
        <v>50</v>
      </c>
      <c r="T578" s="538">
        <f>IF('statement of marks'!EP29="","",'statement of marks'!EP29)</f>
        <v>200</v>
      </c>
      <c r="U578" s="538" t="str">
        <f>IF('statement of marks'!FB29="","",'statement of marks'!FB29)</f>
        <v>I</v>
      </c>
      <c r="V578" s="542"/>
      <c r="W578" s="542"/>
      <c r="X578" s="542"/>
      <c r="Y578" s="540"/>
    </row>
    <row r="579" spans="1:25" ht="18" customHeight="1">
      <c r="A579" s="1124"/>
      <c r="B579" s="1089" t="str">
        <f>'statement of marks'!$FC$3</f>
        <v>Azadi ke Baad ka Swarnim Bharat</v>
      </c>
      <c r="C579" s="1089"/>
      <c r="D579" s="553">
        <f>IF('statement of marks'!CK29="","",'statement of marks'!CK29)</f>
        <v>30</v>
      </c>
      <c r="E579" s="541">
        <f>IF('statement of marks'!FC29="","",'statement of marks'!FC29)</f>
        <v>10</v>
      </c>
      <c r="F579" s="541">
        <f>IF('statement of marks'!FD29="","",'statement of marks'!FD29)</f>
        <v>10</v>
      </c>
      <c r="G579" s="541">
        <f>IF('statement of marks'!FE29="","",'statement of marks'!FE29)</f>
        <v>10</v>
      </c>
      <c r="H579" s="541">
        <f>IF('statement of marks'!FF29="","",'statement of marks'!FF29)</f>
        <v>30</v>
      </c>
      <c r="I579" s="555"/>
      <c r="J579" s="541">
        <f>IF('statement of marks'!FG29="","",'statement of marks'!FG29)</f>
        <v>70</v>
      </c>
      <c r="K579" s="556"/>
      <c r="L579" s="536">
        <f>IF('statement of marks'!FG29="","",'statement of marks'!FG29)</f>
        <v>70</v>
      </c>
      <c r="M579" s="536">
        <f>IF('statement of marks'!FH29="","",'statement of marks'!FH29)</f>
        <v>100</v>
      </c>
      <c r="N579" s="536">
        <f>IF('statement of marks'!FH29="","",'statement of marks'!FH29)</f>
        <v>100</v>
      </c>
      <c r="O579" s="536">
        <f>IF('statement of marks'!FI29="","",'statement of marks'!FI29)</f>
        <v>100</v>
      </c>
      <c r="P579" s="557"/>
      <c r="Q579" s="536">
        <f>IF('statement of marks'!FI29="","",'statement of marks'!FI29)</f>
        <v>100</v>
      </c>
      <c r="R579" s="536">
        <f>IF('statement of marks'!FJ29="","",'statement of marks'!FJ29)</f>
        <v>200</v>
      </c>
      <c r="S579" s="557"/>
      <c r="T579" s="538">
        <f>IF('statement of marks'!FJ29="","",'statement of marks'!FJ29)</f>
        <v>200</v>
      </c>
      <c r="U579" s="541" t="str">
        <f>IF('statement of marks'!II29="","",'statement of marks'!II29)</f>
        <v>A</v>
      </c>
      <c r="V579" s="542" t="str">
        <f>IF(OR(U579="S",U579="RE"),'result subject-wise'!AL$6,"")</f>
        <v/>
      </c>
      <c r="W579" s="558" t="str">
        <f>IF('result subject-wise'!AL29="","",'result subject-wise'!AL29)</f>
        <v/>
      </c>
      <c r="X579" s="558" t="str">
        <f>IF('result subject-wise'!AM29="","",'result subject-wise'!AM29)</f>
        <v/>
      </c>
      <c r="Y579" s="1093"/>
    </row>
    <row r="580" spans="1:25" ht="18" customHeight="1">
      <c r="A580" s="1124"/>
      <c r="B580" s="895" t="str">
        <f>'statement of marks'!$FP$3</f>
        <v>JEEVAN KAUShAL</v>
      </c>
      <c r="C580" s="895"/>
      <c r="D580" s="535" t="str">
        <f>IF('statement of marks'!DO29="","",'statement of marks'!DO29)</f>
        <v/>
      </c>
      <c r="E580" s="1109" t="s">
        <v>278</v>
      </c>
      <c r="F580" s="1109"/>
      <c r="G580" s="536">
        <f>'statement of marks'!$FP$6</f>
        <v>30</v>
      </c>
      <c r="H580" s="536"/>
      <c r="I580" s="559"/>
      <c r="J580" s="537">
        <f>IF('statement of marks'!FP29="","",'statement of marks'!FP29)</f>
        <v>30</v>
      </c>
      <c r="K580" s="1109" t="s">
        <v>279</v>
      </c>
      <c r="L580" s="1109"/>
      <c r="M580" s="536">
        <f>'statement of marks'!$FQ$6</f>
        <v>30</v>
      </c>
      <c r="N580" s="538">
        <f>IF('statement of marks'!FQ29="","",'statement of marks'!FQ29)</f>
        <v>30</v>
      </c>
      <c r="O580" s="1109" t="s">
        <v>108</v>
      </c>
      <c r="P580" s="1109"/>
      <c r="Q580" s="536">
        <f>'statement of marks'!$FR$6</f>
        <v>40</v>
      </c>
      <c r="R580" s="541">
        <f>IF('statement of marks'!FR29="","",'statement of marks'!FR29)</f>
        <v>40</v>
      </c>
      <c r="S580" s="541"/>
      <c r="T580" s="538">
        <f>IF('statement of marks'!FS29="","",'statement of marks'!FS29)</f>
        <v>100</v>
      </c>
      <c r="U580" s="541" t="str">
        <f>IF('statement of marks'!IJ29="","",'statement of marks'!IJ29)</f>
        <v>A</v>
      </c>
      <c r="V580" s="542" t="str">
        <f>IF(OR(U580="S",U580="RE"),'result subject-wise'!AN$6,"")</f>
        <v/>
      </c>
      <c r="W580" s="558" t="str">
        <f>IF('result subject-wise'!AN29="","",'result subject-wise'!AN29)</f>
        <v/>
      </c>
      <c r="X580" s="558" t="str">
        <f>IF('result subject-wise'!AO29="","",'result subject-wise'!AO29)</f>
        <v/>
      </c>
      <c r="Y580" s="1093"/>
    </row>
    <row r="581" spans="1:25" ht="18" customHeight="1">
      <c r="A581" s="1124"/>
      <c r="B581" s="1110" t="s">
        <v>195</v>
      </c>
      <c r="C581" s="1110"/>
      <c r="D581" s="560">
        <f>IF(AND(D577="",D579="",D580=""),"",SUM(D577:D580))</f>
        <v>60</v>
      </c>
      <c r="E581" s="1111" t="str">
        <f>IF('statement of marks'!IP29="","",'statement of marks'!IP29)</f>
        <v>SUPPL.</v>
      </c>
      <c r="F581" s="1111"/>
      <c r="G581" s="1111"/>
      <c r="H581" s="1111"/>
      <c r="I581" s="1111"/>
      <c r="J581" s="1111"/>
      <c r="K581" s="1111"/>
      <c r="L581" s="1111"/>
      <c r="M581" s="533" t="s">
        <v>309</v>
      </c>
      <c r="N581" s="541" t="str">
        <f>IF('statement of marks'!IS29="","",'statement of marks'!IS29)</f>
        <v/>
      </c>
      <c r="O581" s="1091" t="s">
        <v>281</v>
      </c>
      <c r="P581" s="1091"/>
      <c r="Q581" s="1091"/>
      <c r="R581" s="541" t="str">
        <f>IF('statement of marks'!IU29="","",'statement of marks'!IU29)</f>
        <v/>
      </c>
      <c r="S581" s="1112" t="s">
        <v>295</v>
      </c>
      <c r="T581" s="1112"/>
      <c r="U581" s="1112"/>
      <c r="V581" s="1112"/>
      <c r="W581" s="1112"/>
      <c r="X581" s="1112"/>
      <c r="Y581" s="1113"/>
    </row>
    <row r="582" spans="1:25" ht="18" customHeight="1">
      <c r="A582" s="1124"/>
      <c r="B582" s="1110" t="s">
        <v>300</v>
      </c>
      <c r="C582" s="1110"/>
      <c r="D582" s="534" t="s">
        <v>201</v>
      </c>
      <c r="E582" s="1085" t="s">
        <v>122</v>
      </c>
      <c r="F582" s="1085"/>
      <c r="G582" s="1091" t="s">
        <v>124</v>
      </c>
      <c r="H582" s="1091"/>
      <c r="I582" s="1091"/>
      <c r="J582" s="1091"/>
      <c r="K582" s="1091" t="s">
        <v>126</v>
      </c>
      <c r="L582" s="1091"/>
      <c r="M582" s="1091" t="s">
        <v>128</v>
      </c>
      <c r="N582" s="1091"/>
      <c r="O582" s="924" t="s">
        <v>303</v>
      </c>
      <c r="P582" s="924"/>
      <c r="Q582" s="924"/>
      <c r="R582" s="561"/>
      <c r="S582" s="1114" t="s">
        <v>195</v>
      </c>
      <c r="T582" s="1114"/>
      <c r="U582" s="1115" t="str">
        <f>IF('result subject-wise'!AR29="","",'result subject-wise'!AR29)</f>
        <v/>
      </c>
      <c r="V582" s="1115"/>
      <c r="W582" s="1086" t="s">
        <v>459</v>
      </c>
      <c r="X582" s="1086"/>
      <c r="Y582" s="562" t="str">
        <f>IF('result subject-wise'!AS29="","",'result subject-wise'!AS29)</f>
        <v/>
      </c>
    </row>
    <row r="583" spans="1:25" ht="18" customHeight="1">
      <c r="A583" s="1124"/>
      <c r="B583" s="1116" t="s">
        <v>302</v>
      </c>
      <c r="C583" s="1116"/>
      <c r="D583" s="536">
        <f>IF('statement of marks'!CN29="","",'statement of marks'!CN29)</f>
        <v>50</v>
      </c>
      <c r="E583" s="1117">
        <f>IF('statement of marks'!GK29="","",'statement of marks'!GK29)</f>
        <v>130</v>
      </c>
      <c r="F583" s="1117"/>
      <c r="G583" s="1117">
        <f>IF('statement of marks'!GM29="","",'statement of marks'!GM29)</f>
        <v>206</v>
      </c>
      <c r="H583" s="1117"/>
      <c r="I583" s="1117"/>
      <c r="J583" s="1117"/>
      <c r="K583" s="1117">
        <f>IF('statement of marks'!GO29="","",'statement of marks'!GO29)</f>
        <v>264</v>
      </c>
      <c r="L583" s="1117"/>
      <c r="M583" s="1117">
        <f>IF('statement of marks'!GQ29="","",'statement of marks'!GQ29)</f>
        <v>316</v>
      </c>
      <c r="N583" s="1117"/>
      <c r="O583" s="1117">
        <f>IF('statement of marks'!GS29="","",'statement of marks'!GS29)</f>
        <v>362</v>
      </c>
      <c r="P583" s="1117"/>
      <c r="Q583" s="1117"/>
      <c r="R583" s="563"/>
      <c r="S583" s="1086" t="s">
        <v>460</v>
      </c>
      <c r="T583" s="1086"/>
      <c r="U583" s="1086"/>
      <c r="V583" s="1086"/>
      <c r="W583" s="1115" t="str">
        <f>IF('result subject-wise'!AT29="","",'result subject-wise'!AT29)</f>
        <v/>
      </c>
      <c r="X583" s="1115"/>
      <c r="Y583" s="1118"/>
    </row>
    <row r="584" spans="1:25" ht="18" customHeight="1">
      <c r="A584" s="1124"/>
      <c r="B584" s="1084" t="s">
        <v>301</v>
      </c>
      <c r="C584" s="1084"/>
      <c r="D584" s="536">
        <f>IF('statement of marks'!BJ29="","",'statement of marks'!BJ29)</f>
        <v>50</v>
      </c>
      <c r="E584" s="1085" t="str">
        <f>IF('statement of marks'!GL29="","",'statement of marks'!GL29)</f>
        <v/>
      </c>
      <c r="F584" s="1085"/>
      <c r="G584" s="1085" t="str">
        <f>IF('statement of marks'!GN29="","",'statement of marks'!GN29)</f>
        <v/>
      </c>
      <c r="H584" s="1085"/>
      <c r="I584" s="1085"/>
      <c r="J584" s="1085"/>
      <c r="K584" s="1085" t="str">
        <f>IF('statement of marks'!GP29="","",'statement of marks'!GP29)</f>
        <v/>
      </c>
      <c r="L584" s="1085"/>
      <c r="M584" s="1085" t="str">
        <f>IF('statement of marks'!GR29="","",'statement of marks'!GR29)</f>
        <v/>
      </c>
      <c r="N584" s="1085"/>
      <c r="O584" s="1085">
        <f>IF('statement of marks'!GT29="","",'statement of marks'!GT29)</f>
        <v>0</v>
      </c>
      <c r="P584" s="1085"/>
      <c r="Q584" s="1085"/>
      <c r="R584" s="564"/>
      <c r="S584" s="1086" t="s">
        <v>296</v>
      </c>
      <c r="T584" s="1086"/>
      <c r="U584" s="1086"/>
      <c r="V584" s="1086"/>
      <c r="W584" s="1087" t="str">
        <f>IF(U582="","",'result subject-wise'!$G$118)</f>
        <v/>
      </c>
      <c r="X584" s="1087"/>
      <c r="Y584" s="1088"/>
    </row>
    <row r="585" spans="1:25" ht="18" customHeight="1">
      <c r="A585" s="1124"/>
      <c r="B585" s="1089" t="s">
        <v>307</v>
      </c>
      <c r="C585" s="1089"/>
      <c r="D585" s="535" t="str">
        <f>IF('statement of marks'!DR29="","",'statement of marks'!DR29)</f>
        <v/>
      </c>
      <c r="E585" s="1090"/>
      <c r="F585" s="1090"/>
      <c r="G585" s="1090"/>
      <c r="H585" s="1090"/>
      <c r="I585" s="1090"/>
      <c r="J585" s="1090"/>
      <c r="K585" s="1090"/>
      <c r="L585" s="1090"/>
      <c r="M585" s="1090"/>
      <c r="N585" s="1090"/>
      <c r="O585" s="1091"/>
      <c r="P585" s="1091"/>
      <c r="Q585" s="1091"/>
      <c r="R585" s="1091"/>
      <c r="S585" s="1091"/>
      <c r="T585" s="1091"/>
      <c r="U585" s="1092"/>
      <c r="V585" s="1092"/>
      <c r="W585" s="1092"/>
      <c r="X585" s="1092"/>
      <c r="Y585" s="1093"/>
    </row>
    <row r="586" spans="1:25" ht="18" customHeight="1">
      <c r="A586" s="1124"/>
      <c r="B586" s="895" t="s">
        <v>297</v>
      </c>
      <c r="C586" s="895"/>
      <c r="D586" s="544">
        <f>IF(AND(D583="",D584="",D585=""),"",SUM(D583:D585))</f>
        <v>100</v>
      </c>
      <c r="E586" s="1090"/>
      <c r="F586" s="1090"/>
      <c r="G586" s="1090"/>
      <c r="H586" s="1090"/>
      <c r="I586" s="1090"/>
      <c r="J586" s="1090"/>
      <c r="K586" s="1090"/>
      <c r="L586" s="1090"/>
      <c r="M586" s="1090"/>
      <c r="N586" s="1090"/>
      <c r="O586" s="1091"/>
      <c r="P586" s="1091"/>
      <c r="Q586" s="1091"/>
      <c r="R586" s="1091"/>
      <c r="S586" s="1091"/>
      <c r="T586" s="1091"/>
      <c r="U586" s="1092"/>
      <c r="V586" s="1092"/>
      <c r="W586" s="1092"/>
      <c r="X586" s="1092"/>
      <c r="Y586" s="1093"/>
    </row>
    <row r="587" spans="1:25" ht="18" customHeight="1">
      <c r="A587" s="1124"/>
      <c r="B587" s="1089" t="s">
        <v>790</v>
      </c>
      <c r="C587" s="1089"/>
      <c r="D587" s="565">
        <f>IF(J570="ML",L569)+IF(J571="ML",L569)+IF(J572="ML",L569-D572)+IF(J573="ML",L569-D573)+IF(J574="ML",L569-D574)+IF(K572="ml",D572)+IF(K573="ml",D573)+IF(K574="ml",D574)</f>
        <v>0</v>
      </c>
      <c r="E587" s="1090"/>
      <c r="F587" s="1090"/>
      <c r="G587" s="1090"/>
      <c r="H587" s="1090"/>
      <c r="I587" s="1090"/>
      <c r="J587" s="1090"/>
      <c r="K587" s="1090"/>
      <c r="L587" s="1090"/>
      <c r="M587" s="1090"/>
      <c r="N587" s="1090"/>
      <c r="O587" s="1091" t="s">
        <v>112</v>
      </c>
      <c r="P587" s="1091"/>
      <c r="Q587" s="1091"/>
      <c r="R587" s="1091"/>
      <c r="S587" s="1091"/>
      <c r="T587" s="1091"/>
      <c r="U587" s="1094" t="s">
        <v>798</v>
      </c>
      <c r="V587" s="1094"/>
      <c r="W587" s="1094"/>
      <c r="X587" s="1094"/>
      <c r="Y587" s="1095"/>
    </row>
    <row r="588" spans="1:25" ht="18" customHeight="1" thickBot="1">
      <c r="A588" s="1125"/>
      <c r="B588" s="1098" t="s">
        <v>308</v>
      </c>
      <c r="C588" s="1098"/>
      <c r="D588" s="566"/>
      <c r="E588" s="1099"/>
      <c r="F588" s="1099"/>
      <c r="G588" s="1099"/>
      <c r="H588" s="1099"/>
      <c r="I588" s="1099"/>
      <c r="J588" s="1099"/>
      <c r="K588" s="1099"/>
      <c r="L588" s="1099"/>
      <c r="M588" s="1099"/>
      <c r="N588" s="1099"/>
      <c r="O588" s="1100">
        <f>'statement of marks'!$IV$110</f>
        <v>45794</v>
      </c>
      <c r="P588" s="1100"/>
      <c r="Q588" s="1100"/>
      <c r="R588" s="1100"/>
      <c r="S588" s="1100"/>
      <c r="T588" s="1100"/>
      <c r="U588" s="1096"/>
      <c r="V588" s="1096"/>
      <c r="W588" s="1096"/>
      <c r="X588" s="1096"/>
      <c r="Y588" s="1097"/>
    </row>
    <row r="589" spans="1:25" ht="18" customHeight="1">
      <c r="A589" s="1119" t="s">
        <v>282</v>
      </c>
      <c r="B589" s="1120"/>
      <c r="C589" s="1120"/>
      <c r="D589" s="1120"/>
      <c r="E589" s="1120"/>
      <c r="F589" s="1120"/>
      <c r="G589" s="1120"/>
      <c r="H589" s="1120"/>
      <c r="I589" s="1120"/>
      <c r="J589" s="1120"/>
      <c r="K589" s="1120"/>
      <c r="L589" s="1120"/>
      <c r="M589" s="1120"/>
      <c r="N589" s="1120"/>
      <c r="O589" s="1120"/>
      <c r="P589" s="1120"/>
      <c r="Q589" s="1120"/>
      <c r="R589" s="1120"/>
      <c r="S589" s="1120"/>
      <c r="T589" s="1120"/>
      <c r="U589" s="1120"/>
      <c r="V589" s="1120"/>
      <c r="W589" s="1120"/>
      <c r="X589" s="1120"/>
      <c r="Y589" s="1121"/>
    </row>
    <row r="590" spans="1:25" ht="18" customHeight="1">
      <c r="A590" s="1122" t="str">
        <f>'statement of marks'!$A$1</f>
        <v>Govt. Hr. Sec. School,</v>
      </c>
      <c r="B590" s="1091"/>
      <c r="C590" s="1091"/>
      <c r="D590" s="1091"/>
      <c r="E590" s="1091"/>
      <c r="F590" s="1091"/>
      <c r="G590" s="1091"/>
      <c r="H590" s="1091"/>
      <c r="I590" s="1091"/>
      <c r="J590" s="1091"/>
      <c r="K590" s="1091"/>
      <c r="L590" s="1091"/>
      <c r="M590" s="1091"/>
      <c r="N590" s="1091"/>
      <c r="O590" s="1091"/>
      <c r="P590" s="1091"/>
      <c r="Q590" s="1091"/>
      <c r="R590" s="1091"/>
      <c r="S590" s="1091"/>
      <c r="T590" s="1091"/>
      <c r="U590" s="1091"/>
      <c r="V590" s="1091"/>
      <c r="W590" s="1091"/>
      <c r="X590" s="1091"/>
      <c r="Y590" s="1123"/>
    </row>
    <row r="591" spans="1:25" ht="18" customHeight="1">
      <c r="A591" s="1124"/>
      <c r="B591" s="1048" t="s">
        <v>100</v>
      </c>
      <c r="C591" s="1048"/>
      <c r="D591" s="1112" t="s">
        <v>485</v>
      </c>
      <c r="E591" s="1048" t="str">
        <f>'statement of marks'!$F$3</f>
        <v>2024-25</v>
      </c>
      <c r="F591" s="1048"/>
      <c r="G591" s="1126" t="str">
        <f>IF(U610="","MAIN EXAMINATION",IF(E626="Suppl.","SUPPLEMENTARY EXAMINATION",IF(E626="Re-exam.","RE-EXAMINATION",)))</f>
        <v>MAIN EXAMINATION</v>
      </c>
      <c r="H591" s="1127"/>
      <c r="I591" s="1127"/>
      <c r="J591" s="1127"/>
      <c r="K591" s="1127"/>
      <c r="L591" s="1127"/>
      <c r="M591" s="1127"/>
      <c r="N591" s="1127"/>
      <c r="O591" s="1127"/>
      <c r="P591" s="1127"/>
      <c r="Q591" s="1127"/>
      <c r="R591" s="1127"/>
      <c r="S591" s="1128"/>
      <c r="T591" s="1129" t="s">
        <v>305</v>
      </c>
      <c r="U591" s="1130"/>
      <c r="V591" s="1131"/>
      <c r="W591" s="1048" t="str">
        <f>'statement of marks'!$A$3</f>
        <v>11 'A'</v>
      </c>
      <c r="X591" s="1048"/>
      <c r="Y591" s="1135"/>
    </row>
    <row r="592" spans="1:25" ht="18" customHeight="1">
      <c r="A592" s="1124"/>
      <c r="B592" s="895" t="s">
        <v>36</v>
      </c>
      <c r="C592" s="895"/>
      <c r="D592" s="1112"/>
      <c r="E592" s="1132" t="str">
        <f>IF('statement of marks'!G30="","",'statement of marks'!G30)</f>
        <v>A 022</v>
      </c>
      <c r="F592" s="1133"/>
      <c r="G592" s="1133"/>
      <c r="H592" s="1133"/>
      <c r="I592" s="1133"/>
      <c r="J592" s="1133"/>
      <c r="K592" s="1133"/>
      <c r="L592" s="1133"/>
      <c r="M592" s="1133"/>
      <c r="N592" s="1133"/>
      <c r="O592" s="1133"/>
      <c r="P592" s="1133"/>
      <c r="Q592" s="1133"/>
      <c r="R592" s="1133"/>
      <c r="S592" s="1134"/>
      <c r="T592" s="1129" t="s">
        <v>304</v>
      </c>
      <c r="U592" s="1130"/>
      <c r="V592" s="1131"/>
      <c r="W592" s="1048">
        <f>IF('statement of marks'!E30="","",'statement of marks'!E30)</f>
        <v>11122</v>
      </c>
      <c r="X592" s="1048"/>
      <c r="Y592" s="1135"/>
    </row>
    <row r="593" spans="1:25" ht="18" customHeight="1">
      <c r="A593" s="1124"/>
      <c r="B593" s="895" t="s">
        <v>37</v>
      </c>
      <c r="C593" s="895"/>
      <c r="D593" s="1112"/>
      <c r="E593" s="1132" t="str">
        <f>IF('statement of marks'!H30="","",'statement of marks'!H30)</f>
        <v>B 022</v>
      </c>
      <c r="F593" s="1133"/>
      <c r="G593" s="1133"/>
      <c r="H593" s="1133"/>
      <c r="I593" s="1133"/>
      <c r="J593" s="1133"/>
      <c r="K593" s="1133"/>
      <c r="L593" s="1133"/>
      <c r="M593" s="1133"/>
      <c r="N593" s="1133"/>
      <c r="O593" s="1133"/>
      <c r="P593" s="1133"/>
      <c r="Q593" s="1133"/>
      <c r="R593" s="1133"/>
      <c r="S593" s="1134"/>
      <c r="T593" s="1129" t="s">
        <v>35</v>
      </c>
      <c r="U593" s="1130"/>
      <c r="V593" s="1131"/>
      <c r="W593" s="1048" t="str">
        <f>IF('statement of marks'!D30="","",'statement of marks'!D30)</f>
        <v/>
      </c>
      <c r="X593" s="1048"/>
      <c r="Y593" s="1135"/>
    </row>
    <row r="594" spans="1:25" ht="18" customHeight="1">
      <c r="A594" s="1124"/>
      <c r="B594" s="895" t="s">
        <v>38</v>
      </c>
      <c r="C594" s="895"/>
      <c r="D594" s="1112"/>
      <c r="E594" s="1132" t="str">
        <f>IF('statement of marks'!I30="","",'statement of marks'!I30)</f>
        <v>C 022</v>
      </c>
      <c r="F594" s="1133"/>
      <c r="G594" s="1133"/>
      <c r="H594" s="1133"/>
      <c r="I594" s="1133"/>
      <c r="J594" s="1133"/>
      <c r="K594" s="1133"/>
      <c r="L594" s="1133"/>
      <c r="M594" s="1133"/>
      <c r="N594" s="1133"/>
      <c r="O594" s="1133"/>
      <c r="P594" s="1133"/>
      <c r="Q594" s="1133"/>
      <c r="R594" s="1133"/>
      <c r="S594" s="1134"/>
      <c r="T594" s="1129" t="s">
        <v>280</v>
      </c>
      <c r="U594" s="1130"/>
      <c r="V594" s="1131"/>
      <c r="W594" s="1136" t="str">
        <f>IF('statement of marks'!F30="","",'statement of marks'!F30)</f>
        <v/>
      </c>
      <c r="X594" s="1136"/>
      <c r="Y594" s="1137"/>
    </row>
    <row r="595" spans="1:25" ht="18" customHeight="1">
      <c r="A595" s="1124"/>
      <c r="B595" s="1138" t="s">
        <v>218</v>
      </c>
      <c r="C595" s="1109" t="s">
        <v>293</v>
      </c>
      <c r="D595" s="1109" t="s">
        <v>457</v>
      </c>
      <c r="E595" s="1103" t="s">
        <v>109</v>
      </c>
      <c r="F595" s="1103" t="s">
        <v>110</v>
      </c>
      <c r="G595" s="1103" t="s">
        <v>111</v>
      </c>
      <c r="H595" s="1103" t="s">
        <v>797</v>
      </c>
      <c r="I595" s="1139" t="str">
        <f>IF('statement of marks'!N$4="","",'statement of marks'!N$4)</f>
        <v>VRIKSHAROPAN</v>
      </c>
      <c r="J595" s="1140" t="s">
        <v>276</v>
      </c>
      <c r="K595" s="1140" t="s">
        <v>277</v>
      </c>
      <c r="L595" s="1103" t="s">
        <v>284</v>
      </c>
      <c r="M595" s="1103" t="s">
        <v>294</v>
      </c>
      <c r="N595" s="1102" t="s">
        <v>458</v>
      </c>
      <c r="O595" s="1141" t="s">
        <v>287</v>
      </c>
      <c r="P595" s="1141" t="s">
        <v>288</v>
      </c>
      <c r="Q595" s="1101" t="s">
        <v>289</v>
      </c>
      <c r="R595" s="1101" t="s">
        <v>285</v>
      </c>
      <c r="S595" s="1101" t="s">
        <v>286</v>
      </c>
      <c r="T595" s="1102" t="s">
        <v>306</v>
      </c>
      <c r="U595" s="1103" t="s">
        <v>311</v>
      </c>
      <c r="V595" s="1104" t="s">
        <v>310</v>
      </c>
      <c r="W595" s="1104" t="s">
        <v>799</v>
      </c>
      <c r="X595" s="1103" t="s">
        <v>283</v>
      </c>
      <c r="Y595" s="1105" t="s">
        <v>290</v>
      </c>
    </row>
    <row r="596" spans="1:25" ht="18" customHeight="1">
      <c r="A596" s="1124"/>
      <c r="B596" s="1138"/>
      <c r="C596" s="1109"/>
      <c r="D596" s="1109"/>
      <c r="E596" s="1103"/>
      <c r="F596" s="1103"/>
      <c r="G596" s="1103"/>
      <c r="H596" s="1103"/>
      <c r="I596" s="1139"/>
      <c r="J596" s="1140"/>
      <c r="K596" s="1140"/>
      <c r="L596" s="1103"/>
      <c r="M596" s="1103"/>
      <c r="N596" s="1102"/>
      <c r="O596" s="1141"/>
      <c r="P596" s="1141"/>
      <c r="Q596" s="1101"/>
      <c r="R596" s="1101"/>
      <c r="S596" s="1101"/>
      <c r="T596" s="1102"/>
      <c r="U596" s="1103"/>
      <c r="V596" s="1104"/>
      <c r="W596" s="1104"/>
      <c r="X596" s="1103"/>
      <c r="Y596" s="1105"/>
    </row>
    <row r="597" spans="1:25" ht="18" customHeight="1">
      <c r="A597" s="1124"/>
      <c r="B597" s="1144" t="s">
        <v>113</v>
      </c>
      <c r="C597" s="1144"/>
      <c r="D597" s="535"/>
      <c r="E597" s="534">
        <f>IF('statement of marks'!J$6="","",'statement of marks'!J$6)</f>
        <v>10</v>
      </c>
      <c r="F597" s="534">
        <f>IF('statement of marks'!K$6="","",'statement of marks'!K$6)</f>
        <v>10</v>
      </c>
      <c r="G597" s="534">
        <f>IF('statement of marks'!L$6="","",'statement of marks'!L$6)</f>
        <v>8</v>
      </c>
      <c r="H597" s="534">
        <f>IF('statement of marks'!M$6="","",'statement of marks'!M$6)</f>
        <v>28</v>
      </c>
      <c r="I597" s="536">
        <f>IF('statement of marks'!N$6="","",'statement of marks'!N$6)</f>
        <v>2</v>
      </c>
      <c r="J597" s="298" t="s">
        <v>89</v>
      </c>
      <c r="K597" s="1106"/>
      <c r="L597" s="534">
        <f>IF('statement of marks'!O$6="","",'statement of marks'!O$6)</f>
        <v>70</v>
      </c>
      <c r="M597" s="298" t="s">
        <v>87</v>
      </c>
      <c r="N597" s="534">
        <f>IF('statement of marks'!P$6="","",'statement of marks'!P$6)</f>
        <v>100</v>
      </c>
      <c r="O597" s="298" t="s">
        <v>298</v>
      </c>
      <c r="P597" s="945"/>
      <c r="Q597" s="534">
        <f>IF('statement of marks'!Q$6="","",'statement of marks'!Q$6)</f>
        <v>100</v>
      </c>
      <c r="R597" s="298" t="s">
        <v>299</v>
      </c>
      <c r="S597" s="298" t="s">
        <v>454</v>
      </c>
      <c r="T597" s="538">
        <f>IF('statement of marks'!R$6="","",'statement of marks'!R$6)</f>
        <v>200</v>
      </c>
      <c r="U597" s="539"/>
      <c r="V597" s="539"/>
      <c r="W597" s="539"/>
      <c r="X597" s="539"/>
      <c r="Y597" s="540" t="str">
        <f>IF(OR(X604=0,X604&lt;V604),"",T597)</f>
        <v/>
      </c>
    </row>
    <row r="598" spans="1:25" ht="18" customHeight="1">
      <c r="A598" s="1124"/>
      <c r="B598" s="895" t="str">
        <f>'statement of marks'!$J$3</f>
        <v>HINDI COMPULSORY</v>
      </c>
      <c r="C598" s="895"/>
      <c r="D598" s="535"/>
      <c r="E598" s="541">
        <f>IF('statement of marks'!J30="","",'statement of marks'!J30)</f>
        <v>10</v>
      </c>
      <c r="F598" s="541">
        <f>IF('statement of marks'!K30="","",'statement of marks'!K30)</f>
        <v>10</v>
      </c>
      <c r="G598" s="541">
        <f>IF('statement of marks'!L30="","",'statement of marks'!L30)</f>
        <v>8</v>
      </c>
      <c r="H598" s="541">
        <f>IF('statement of marks'!M30="","",'statement of marks'!M30)</f>
        <v>28</v>
      </c>
      <c r="I598" s="541">
        <f>IF('statement of marks'!N30="","",'statement of marks'!N30)</f>
        <v>2</v>
      </c>
      <c r="J598" s="537">
        <f>IF('statement of marks'!O30="","",'statement of marks'!O30)</f>
        <v>70</v>
      </c>
      <c r="K598" s="1106"/>
      <c r="L598" s="536">
        <f>IF('statement of marks'!O30="","",'statement of marks'!O30)</f>
        <v>70</v>
      </c>
      <c r="M598" s="536">
        <f>IF('statement of marks'!P30="","",'statement of marks'!P30)</f>
        <v>100</v>
      </c>
      <c r="N598" s="538">
        <f>IF('statement of marks'!P30="","",'statement of marks'!P30)</f>
        <v>100</v>
      </c>
      <c r="O598" s="537">
        <f>IF('statement of marks'!Q30="","",'statement of marks'!Q30)</f>
        <v>100</v>
      </c>
      <c r="P598" s="945"/>
      <c r="Q598" s="536">
        <f>IF('statement of marks'!Q30="","",'statement of marks'!Q30)</f>
        <v>100</v>
      </c>
      <c r="R598" s="536">
        <f>IF('statement of marks'!R30="","",'statement of marks'!R30)</f>
        <v>200</v>
      </c>
      <c r="S598" s="1107" t="str">
        <f>IF(AND(K599="",P599=""),"",SUM(K599,P599))</f>
        <v/>
      </c>
      <c r="T598" s="538">
        <f>IF('statement of marks'!R30="","",'statement of marks'!R30)</f>
        <v>200</v>
      </c>
      <c r="U598" s="541" t="str">
        <f>CONCATENATE('statement of marks'!GV30,'statement of marks'!GW30,'statement of marks'!GX30)</f>
        <v>D</v>
      </c>
      <c r="V598" s="542" t="str">
        <f>IF(OR(U598="S",U598="RE"),'result subject-wise'!T$6,"")</f>
        <v/>
      </c>
      <c r="W598" s="542" t="str">
        <f>IF('result subject-wise'!U30="","",'result subject-wise'!U30)</f>
        <v/>
      </c>
      <c r="X598" s="542" t="str">
        <f>IF('result subject-wise'!V30="","",'result subject-wise'!V30)</f>
        <v/>
      </c>
      <c r="Y598" s="540" t="str">
        <f>IF(OR(X604=0,X604&lt;V604),"",IF(U598="RE",SUM(T598,W598),IF(U598="S",W598,T598)))</f>
        <v/>
      </c>
    </row>
    <row r="599" spans="1:25" ht="18" customHeight="1">
      <c r="A599" s="1124"/>
      <c r="B599" s="895" t="str">
        <f>'statement of marks'!$X$3</f>
        <v>ENGLISH COMPULSORY</v>
      </c>
      <c r="C599" s="895"/>
      <c r="D599" s="535" t="s">
        <v>455</v>
      </c>
      <c r="E599" s="541">
        <f>IF('statement of marks'!X30="","",'statement of marks'!X30)</f>
        <v>10</v>
      </c>
      <c r="F599" s="541">
        <f>IF('statement of marks'!Y30="","",'statement of marks'!Y30)</f>
        <v>10</v>
      </c>
      <c r="G599" s="541">
        <f>IF('statement of marks'!Z30="","",'statement of marks'!Z30)</f>
        <v>8</v>
      </c>
      <c r="H599" s="541">
        <f>IF('statement of marks'!AA30="","",'statement of marks'!AA30)</f>
        <v>28</v>
      </c>
      <c r="I599" s="541">
        <f>IF('statement of marks'!AB30="","",'statement of marks'!AB30)</f>
        <v>2</v>
      </c>
      <c r="J599" s="537">
        <f>IF('statement of marks'!AC30="","",'statement of marks'!AC30)</f>
        <v>70</v>
      </c>
      <c r="K599" s="1106"/>
      <c r="L599" s="536">
        <f>IF('statement of marks'!AC30="","",'statement of marks'!AC30)</f>
        <v>70</v>
      </c>
      <c r="M599" s="536">
        <f>IF('statement of marks'!AD30="","",'statement of marks'!AD30)</f>
        <v>100</v>
      </c>
      <c r="N599" s="538">
        <f>IF('statement of marks'!AD30="","",'statement of marks'!AD30)</f>
        <v>100</v>
      </c>
      <c r="O599" s="537">
        <f>IF('statement of marks'!AE30="","",'statement of marks'!AE30)</f>
        <v>100</v>
      </c>
      <c r="P599" s="945"/>
      <c r="Q599" s="536">
        <f>IF('statement of marks'!AE30="","",'statement of marks'!AE30)</f>
        <v>100</v>
      </c>
      <c r="R599" s="536">
        <f>IF('statement of marks'!AF30="","",'statement of marks'!AF30)</f>
        <v>200</v>
      </c>
      <c r="S599" s="1107"/>
      <c r="T599" s="538">
        <f>IF('statement of marks'!AF30="","",'statement of marks'!AF30)</f>
        <v>200</v>
      </c>
      <c r="U599" s="541" t="str">
        <f>CONCATENATE('statement of marks'!GY30,'statement of marks'!GZ30,'statement of marks'!HA30)</f>
        <v>D</v>
      </c>
      <c r="V599" s="542" t="str">
        <f>IF(OR(U599="S",U599="RE"),'result subject-wise'!W$6,"")</f>
        <v/>
      </c>
      <c r="W599" s="542" t="str">
        <f>IF('result subject-wise'!X30="","",'result subject-wise'!X30)</f>
        <v/>
      </c>
      <c r="X599" s="542" t="str">
        <f>IF('result subject-wise'!Y30="","",'result subject-wise'!Y30)</f>
        <v/>
      </c>
      <c r="Y599" s="540" t="str">
        <f>IF(OR(X604=0,X604&lt;V604),"",IF(U599="RE",SUM(T599,W599),IF(U599="S",W599,T599)))</f>
        <v/>
      </c>
    </row>
    <row r="600" spans="1:25" ht="18" customHeight="1">
      <c r="A600" s="1124"/>
      <c r="B600" s="1143" t="str">
        <f>'statement of marks'!AM30</f>
        <v>PHYSICS</v>
      </c>
      <c r="C600" s="1143"/>
      <c r="D600" s="535">
        <f>IF('statement of marks'!BH30="","",'statement of marks'!BH30)</f>
        <v>20</v>
      </c>
      <c r="E600" s="541">
        <f>IF('statement of marks'!AN30="","",'statement of marks'!AN30)</f>
        <v>10</v>
      </c>
      <c r="F600" s="541">
        <f>IF('statement of marks'!AO30="","",'statement of marks'!AO30)</f>
        <v>10</v>
      </c>
      <c r="G600" s="541">
        <f>IF('statement of marks'!AP30="","",'statement of marks'!AP30)</f>
        <v>9</v>
      </c>
      <c r="H600" s="541">
        <f>IF('statement of marks'!AQ30="","",'statement of marks'!AQ30)</f>
        <v>29</v>
      </c>
      <c r="I600" s="541">
        <f>IF('statement of marks'!AR30="","",'statement of marks'!AR30)</f>
        <v>1</v>
      </c>
      <c r="J600" s="537">
        <f>IF('statement of marks'!AS30="","",'statement of marks'!AS30)</f>
        <v>30</v>
      </c>
      <c r="K600" s="537">
        <f>IF('statement of marks'!AT30="","",'statement of marks'!AT30)</f>
        <v>20</v>
      </c>
      <c r="L600" s="536">
        <f>IF('statement of marks'!AU30="","",'statement of marks'!AU30)</f>
        <v>50</v>
      </c>
      <c r="M600" s="536">
        <f>IF('statement of marks'!AV30="","",'statement of marks'!AV30)</f>
        <v>60</v>
      </c>
      <c r="N600" s="538">
        <f>IF('statement of marks'!AW30="","",'statement of marks'!AW30)</f>
        <v>80</v>
      </c>
      <c r="O600" s="537">
        <f>IF('statement of marks'!AX30="","",'statement of marks'!AX30)</f>
        <v>70</v>
      </c>
      <c r="P600" s="537">
        <f>IF('statement of marks'!AY30="","",'statement of marks'!AY30)</f>
        <v>30</v>
      </c>
      <c r="Q600" s="536">
        <f>IF('statement of marks'!AZ30="","",'statement of marks'!AZ30)</f>
        <v>100</v>
      </c>
      <c r="R600" s="536">
        <f>IF('statement of marks'!BA30="","",'statement of marks'!BA30)</f>
        <v>130</v>
      </c>
      <c r="S600" s="538">
        <f>IF('statement of marks'!BB30="","",'statement of marks'!BB30)</f>
        <v>50</v>
      </c>
      <c r="T600" s="538">
        <f>IF('statement of marks'!BC30="","",'statement of marks'!BC30)</f>
        <v>180</v>
      </c>
      <c r="U600" s="541" t="str">
        <f>CONCATENATE('statement of marks'!HB30,'statement of marks'!HK30,'statement of marks'!HL30)</f>
        <v>D</v>
      </c>
      <c r="V600" s="542" t="str">
        <f>IF('result subject-wise'!Z30="","",'result subject-wise'!Z30)</f>
        <v/>
      </c>
      <c r="W600" s="542" t="str">
        <f>IF('result subject-wise'!AB30="","",'result subject-wise'!AB30)</f>
        <v/>
      </c>
      <c r="X600" s="542" t="str">
        <f>IF('result subject-wise'!AC30="","",'result subject-wise'!AC30)</f>
        <v/>
      </c>
      <c r="Y600" s="540" t="str">
        <f>IF(OR(X604=0,X604&lt;V604),"",IF(OR(U600="RE",U600="REP"),SUM(T600,W600),IF(U600="S",W600,T600)))</f>
        <v/>
      </c>
    </row>
    <row r="601" spans="1:25" ht="18" customHeight="1">
      <c r="A601" s="1124"/>
      <c r="B601" s="1143" t="str">
        <f>'statement of marks'!BQ30</f>
        <v>CHEMISTRY</v>
      </c>
      <c r="C601" s="1143"/>
      <c r="D601" s="535">
        <f>IF('statement of marks'!CL30="","",'statement of marks'!CL30)</f>
        <v>20</v>
      </c>
      <c r="E601" s="541">
        <f>IF('statement of marks'!BR30="","",'statement of marks'!BR30)</f>
        <v>10</v>
      </c>
      <c r="F601" s="541">
        <f>IF('statement of marks'!BS30="","",'statement of marks'!BS30)</f>
        <v>10</v>
      </c>
      <c r="G601" s="541">
        <f>IF('statement of marks'!BT30="","",'statement of marks'!BT30)</f>
        <v>9</v>
      </c>
      <c r="H601" s="541">
        <f>IF('statement of marks'!BU30="","",'statement of marks'!BU30)</f>
        <v>29</v>
      </c>
      <c r="I601" s="541">
        <f>IF('statement of marks'!BV30="","",'statement of marks'!BV30)</f>
        <v>1</v>
      </c>
      <c r="J601" s="537">
        <f>IF('statement of marks'!BW30="","",'statement of marks'!BW30)</f>
        <v>50</v>
      </c>
      <c r="K601" s="537">
        <f>IF('statement of marks'!BX30="","",'statement of marks'!BX30)</f>
        <v>20</v>
      </c>
      <c r="L601" s="536">
        <f>IF('statement of marks'!BY30="","",'statement of marks'!BY30)</f>
        <v>70</v>
      </c>
      <c r="M601" s="536">
        <f>IF('statement of marks'!BZ30="","",'statement of marks'!BZ30)</f>
        <v>80</v>
      </c>
      <c r="N601" s="538">
        <f>IF('statement of marks'!CA30="","",'statement of marks'!CA30)</f>
        <v>100</v>
      </c>
      <c r="O601" s="537">
        <f>IF('statement of marks'!CB30="","",'statement of marks'!CB30)</f>
        <v>70</v>
      </c>
      <c r="P601" s="537">
        <f>IF('statement of marks'!CC30="","",'statement of marks'!CC30)</f>
        <v>30</v>
      </c>
      <c r="Q601" s="536">
        <f>IF('statement of marks'!CD30="","",'statement of marks'!CD30)</f>
        <v>100</v>
      </c>
      <c r="R601" s="536">
        <f>IF('statement of marks'!CE30="","",'statement of marks'!CE30)</f>
        <v>150</v>
      </c>
      <c r="S601" s="538">
        <f>IF('statement of marks'!CF30="","",'statement of marks'!CF30)</f>
        <v>50</v>
      </c>
      <c r="T601" s="538">
        <f>IF('statement of marks'!CG30="","",'statement of marks'!CG30)</f>
        <v>200</v>
      </c>
      <c r="U601" s="541" t="str">
        <f>CONCATENATE('statement of marks'!HM30,'statement of marks'!HV30,'statement of marks'!HW30)</f>
        <v>D</v>
      </c>
      <c r="V601" s="542" t="str">
        <f>IF('result subject-wise'!AD30="","",'result subject-wise'!AD30)</f>
        <v/>
      </c>
      <c r="W601" s="542" t="str">
        <f>IF('result subject-wise'!AF30="","",'result subject-wise'!AF30)</f>
        <v/>
      </c>
      <c r="X601" s="542" t="str">
        <f>IF('result subject-wise'!AG30="","",'result subject-wise'!AG30)</f>
        <v/>
      </c>
      <c r="Y601" s="540" t="str">
        <f>IF(OR(X604=0,X604&lt;V604),"",IF(OR(U601="RE",U601="REP"),SUM(T601,W601),IF(U601="S",W601,T601)))</f>
        <v/>
      </c>
    </row>
    <row r="602" spans="1:25" ht="18" customHeight="1">
      <c r="A602" s="1124"/>
      <c r="B602" s="1143" t="str">
        <f>'statement of marks'!CU30</f>
        <v>MATHEMATICS</v>
      </c>
      <c r="C602" s="1143"/>
      <c r="D602" s="535" t="str">
        <f>IF('statement of marks'!DP30="","",'statement of marks'!DP30)</f>
        <v/>
      </c>
      <c r="E602" s="541">
        <f>IF('statement of marks'!CV30="","",'statement of marks'!CV30)</f>
        <v>10</v>
      </c>
      <c r="F602" s="541">
        <f>IF('statement of marks'!CW30="","",'statement of marks'!CW30)</f>
        <v>10</v>
      </c>
      <c r="G602" s="541">
        <f>IF('statement of marks'!CX30="","",'statement of marks'!CX30)</f>
        <v>9</v>
      </c>
      <c r="H602" s="541">
        <f>IF('statement of marks'!CY30="","",'statement of marks'!CY30)</f>
        <v>29</v>
      </c>
      <c r="I602" s="541">
        <f>IF('statement of marks'!CZ30="","",'statement of marks'!CZ30)</f>
        <v>1</v>
      </c>
      <c r="J602" s="537">
        <f>IF('statement of marks'!DA30="","",'statement of marks'!DA30)</f>
        <v>70</v>
      </c>
      <c r="K602" s="537" t="str">
        <f>IF('statement of marks'!DB30="","",'statement of marks'!DB30)</f>
        <v/>
      </c>
      <c r="L602" s="536">
        <f>IF('statement of marks'!DC30="","",'statement of marks'!DC30)</f>
        <v>70</v>
      </c>
      <c r="M602" s="536">
        <f>IF('statement of marks'!DD30="","",'statement of marks'!DD30)</f>
        <v>100</v>
      </c>
      <c r="N602" s="538">
        <f>IF('statement of marks'!DE30="","",'statement of marks'!DE30)</f>
        <v>100</v>
      </c>
      <c r="O602" s="537">
        <f>IF('statement of marks'!DF30="","",'statement of marks'!DF30)</f>
        <v>18</v>
      </c>
      <c r="P602" s="537" t="str">
        <f>IF('statement of marks'!DG30="","",'statement of marks'!DG30)</f>
        <v/>
      </c>
      <c r="Q602" s="536">
        <f>IF('statement of marks'!DH30="","",'statement of marks'!DH30)</f>
        <v>18</v>
      </c>
      <c r="R602" s="536">
        <f>IF('statement of marks'!DI30="","",'statement of marks'!DI30)</f>
        <v>118</v>
      </c>
      <c r="S602" s="538" t="str">
        <f>IF('statement of marks'!DJ30="","",'statement of marks'!DJ30)</f>
        <v/>
      </c>
      <c r="T602" s="538">
        <f>IF('statement of marks'!DK30="","",'statement of marks'!DK30)</f>
        <v>118</v>
      </c>
      <c r="U602" s="541" t="str">
        <f>CONCATENATE('statement of marks'!HX30,'statement of marks'!IG30,'statement of marks'!IH30)</f>
        <v>S</v>
      </c>
      <c r="V602" s="542">
        <f>IF('result subject-wise'!AH30="","",'result subject-wise'!AH30)</f>
        <v>100</v>
      </c>
      <c r="W602" s="542" t="str">
        <f>IF('result subject-wise'!AJ30="","",'result subject-wise'!AJ30)</f>
        <v/>
      </c>
      <c r="X602" s="542" t="str">
        <f>IF('result subject-wise'!AK30="","",'result subject-wise'!AK30)</f>
        <v/>
      </c>
      <c r="Y602" s="540" t="str">
        <f>IF(OR(X604=0,X604&lt;V604),"",IF(OR(U602="RE",U602="REP"),SUM(T602,W602),IF(U602="S",W602,T602)))</f>
        <v/>
      </c>
    </row>
    <row r="603" spans="1:25" ht="18" customHeight="1">
      <c r="A603" s="1124"/>
      <c r="B603" s="1108" t="s">
        <v>291</v>
      </c>
      <c r="C603" s="1108"/>
      <c r="D603" s="543">
        <f>IF(AND(D600="",D601="",D602=""),"",SUM(D600:D602))</f>
        <v>40</v>
      </c>
      <c r="E603" s="544">
        <f>IF(AND(E598="",E599="",E600="",E601="",E602=""),"",SUM(E598:E602))</f>
        <v>50</v>
      </c>
      <c r="F603" s="544">
        <f t="shared" ref="F603:H603" si="164">IF(AND(F598="",F599="",F600="",F601="",F602=""),"",SUM(F598:F602))</f>
        <v>50</v>
      </c>
      <c r="G603" s="544">
        <f t="shared" si="164"/>
        <v>43</v>
      </c>
      <c r="H603" s="544">
        <f t="shared" si="164"/>
        <v>143</v>
      </c>
      <c r="I603" s="544">
        <f>IF(AND(I598="",I599="",I600="",I601="",I602=""),"",SUM(I598:I602))</f>
        <v>7</v>
      </c>
      <c r="J603" s="544">
        <f t="shared" ref="J603:Q603" si="165">IF(AND(J598="",J599="",J600="",J601="",J602=""),"",SUM(J598:J602))</f>
        <v>290</v>
      </c>
      <c r="K603" s="544">
        <f t="shared" si="165"/>
        <v>40</v>
      </c>
      <c r="L603" s="544">
        <f t="shared" si="165"/>
        <v>330</v>
      </c>
      <c r="M603" s="544">
        <f t="shared" si="165"/>
        <v>440</v>
      </c>
      <c r="N603" s="544">
        <f t="shared" si="165"/>
        <v>480</v>
      </c>
      <c r="O603" s="544">
        <f t="shared" si="165"/>
        <v>358</v>
      </c>
      <c r="P603" s="544">
        <f t="shared" si="165"/>
        <v>60</v>
      </c>
      <c r="Q603" s="544">
        <f t="shared" si="165"/>
        <v>418</v>
      </c>
      <c r="R603" s="544">
        <f>IF(AND(R598="",R599="",R600="",R601="",R602=""),"",SUM(R598:R602))</f>
        <v>798</v>
      </c>
      <c r="S603" s="544">
        <f>IF(AND(S598="",S599="",S600="",S601="",S602=""),"",SUM(S598:S602))</f>
        <v>100</v>
      </c>
      <c r="T603" s="544">
        <f t="shared" ref="T603" si="166">IF(AND(T598="",T599="",T600="",T601="",T602=""),"",SUM(T598:T602))</f>
        <v>898</v>
      </c>
      <c r="U603" s="544"/>
      <c r="V603" s="544">
        <f t="shared" ref="V603:W603" si="167">IF(AND(V598="",V599="",V600="",V601="",V602=""),"",SUM(V598:V602))</f>
        <v>100</v>
      </c>
      <c r="W603" s="544" t="str">
        <f t="shared" si="167"/>
        <v/>
      </c>
      <c r="X603" s="545"/>
      <c r="Y603" s="546" t="str">
        <f t="shared" ref="Y603" si="168">IF(AND(Y598="",Y599="",Y600="",Y601="",Y602=""),"",SUM(Y598:Y602))</f>
        <v/>
      </c>
    </row>
    <row r="604" spans="1:25" ht="18" customHeight="1">
      <c r="A604" s="1124"/>
      <c r="B604" s="1142" t="s">
        <v>292</v>
      </c>
      <c r="C604" s="1142"/>
      <c r="D604" s="547" t="s">
        <v>456</v>
      </c>
      <c r="E604" s="548">
        <f>IF(E603="","",(5*E597)-(COUNTIF(E598:E602,"NA")*E597+COUNTIF(E598:E602,"ML")*E597))</f>
        <v>50</v>
      </c>
      <c r="F604" s="548">
        <f>IF(F603="","",(5*F597)-(COUNTIF(F598:F602,"NA")*F597+COUNTIF(F598:F602,"ML")*F597))</f>
        <v>50</v>
      </c>
      <c r="G604" s="548">
        <f>IF(G603="","",(43)-(COUNTIF(G598:G602,"NA")*G597+COUNTIF(G598:G602,"ML")*G597))</f>
        <v>43</v>
      </c>
      <c r="H604" s="548">
        <f>IF(H603="","",(143)-(COUNTIF(H598:H602,"NA")*H597+COUNTIF(H598:H602,"ML")*H597))</f>
        <v>143</v>
      </c>
      <c r="I604" s="549">
        <f>IF(I603="","",7)</f>
        <v>7</v>
      </c>
      <c r="J604" s="538">
        <f>L604-K604</f>
        <v>310</v>
      </c>
      <c r="K604" s="538">
        <f>IF(D603="","",(D603-(IF(K600="ml",D600)+IF(K601="ml",D601)+IF(K602="ml",D602))))</f>
        <v>40</v>
      </c>
      <c r="L604" s="538">
        <f>IF(OR(L603=0,L603=""),L603,(5*L597)-D615)</f>
        <v>350</v>
      </c>
      <c r="M604" s="538">
        <f>IF(M603="","",SUM(H604:J604))</f>
        <v>460</v>
      </c>
      <c r="N604" s="538">
        <f>IF(N603="","",SUM(D603,M604))</f>
        <v>500</v>
      </c>
      <c r="O604" s="538">
        <f>Q604-D609</f>
        <v>440</v>
      </c>
      <c r="P604" s="538">
        <f>IF(D609="","",D609)</f>
        <v>60</v>
      </c>
      <c r="Q604" s="538">
        <f>IF(Q603="","",5*Q597)</f>
        <v>500</v>
      </c>
      <c r="R604" s="538">
        <f>IF(O604="","",SUM(M604,O604))</f>
        <v>900</v>
      </c>
      <c r="S604" s="538">
        <f>IF(D614="","",D614)</f>
        <v>100</v>
      </c>
      <c r="T604" s="538">
        <f>IF(T603="","",SUM(R604,S604))</f>
        <v>1000</v>
      </c>
      <c r="U604" s="550"/>
      <c r="V604" s="551">
        <f>COUNTIF(U598:U608,"S")</f>
        <v>1</v>
      </c>
      <c r="W604" s="551">
        <f>COUNTIF(U598:U608,"RE")+COUNTIF(U598:U608,"REP")</f>
        <v>0</v>
      </c>
      <c r="X604" s="551">
        <f>COUNTIF(X598:X603,"P")+COUNTIF(X607:X608,"P")</f>
        <v>0</v>
      </c>
      <c r="Y604" s="552" t="str">
        <f>IF(OR(X604=0,X604&lt;(V604+W604)),"",(T604-(V604*Y597)+V603))</f>
        <v/>
      </c>
    </row>
    <row r="605" spans="1:25" ht="18" customHeight="1">
      <c r="A605" s="1124"/>
      <c r="B605" s="895" t="s">
        <v>151</v>
      </c>
      <c r="C605" s="895"/>
      <c r="D605" s="553">
        <f>IF('statement of marks'!BG30="","",'statement of marks'!BG30)</f>
        <v>30</v>
      </c>
      <c r="E605" s="568">
        <f t="shared" ref="E605:H605" si="169">IF(E604="","",E603/E604*100)</f>
        <v>100</v>
      </c>
      <c r="F605" s="568">
        <f t="shared" si="169"/>
        <v>100</v>
      </c>
      <c r="G605" s="568">
        <f t="shared" si="169"/>
        <v>100</v>
      </c>
      <c r="H605" s="568">
        <f t="shared" si="169"/>
        <v>100</v>
      </c>
      <c r="I605" s="568">
        <f>IF(I604="","",I603/I604*100)</f>
        <v>100</v>
      </c>
      <c r="J605" s="568">
        <f t="shared" ref="J605:R605" si="170">IF(J604="","",J603/J604*100)</f>
        <v>93.548387096774192</v>
      </c>
      <c r="K605" s="568">
        <f t="shared" si="170"/>
        <v>100</v>
      </c>
      <c r="L605" s="568">
        <f t="shared" si="170"/>
        <v>94.285714285714278</v>
      </c>
      <c r="M605" s="568">
        <f t="shared" si="170"/>
        <v>95.652173913043484</v>
      </c>
      <c r="N605" s="569">
        <f t="shared" si="170"/>
        <v>96</v>
      </c>
      <c r="O605" s="568">
        <f t="shared" si="170"/>
        <v>81.36363636363636</v>
      </c>
      <c r="P605" s="568">
        <f t="shared" si="170"/>
        <v>100</v>
      </c>
      <c r="Q605" s="568">
        <f t="shared" si="170"/>
        <v>83.6</v>
      </c>
      <c r="R605" s="568">
        <f t="shared" si="170"/>
        <v>88.666666666666671</v>
      </c>
      <c r="S605" s="569">
        <f>IF(S604="","",S603/S604*100)</f>
        <v>100</v>
      </c>
      <c r="T605" s="569">
        <f t="shared" ref="T605" si="171">IF(T604="","",T603/T604*100)</f>
        <v>89.8</v>
      </c>
      <c r="U605" s="539"/>
      <c r="V605" s="539"/>
      <c r="W605" s="539"/>
      <c r="X605" s="539"/>
      <c r="Y605" s="554" t="str">
        <f>IF(Y604="","",Y603/Y604*100)</f>
        <v/>
      </c>
    </row>
    <row r="606" spans="1:25" ht="18" customHeight="1">
      <c r="A606" s="1124"/>
      <c r="B606" s="895" t="str">
        <f>'statement of marks'!DZ30</f>
        <v>BIOLOGY</v>
      </c>
      <c r="C606" s="895"/>
      <c r="D606" s="548"/>
      <c r="E606" s="541">
        <f>IF('statement of marks'!EA30="","",'statement of marks'!EA30)</f>
        <v>10</v>
      </c>
      <c r="F606" s="541">
        <f>IF('statement of marks'!EB30="","",'statement of marks'!EB30)</f>
        <v>10</v>
      </c>
      <c r="G606" s="541">
        <f>IF('statement of marks'!EC30="","",'statement of marks'!EC30)</f>
        <v>10</v>
      </c>
      <c r="H606" s="541">
        <f>IF('statement of marks'!ED30="","",'statement of marks'!ED30)</f>
        <v>30</v>
      </c>
      <c r="I606" s="541" t="str">
        <f>IF('statement of marks'!EE30="","",'statement of marks'!EE30)</f>
        <v/>
      </c>
      <c r="J606" s="537">
        <f>IF('statement of marks'!EF30="","",'statement of marks'!EF30)</f>
        <v>50</v>
      </c>
      <c r="K606" s="537">
        <f>IF('statement of marks'!EG30="","",'statement of marks'!EG30)</f>
        <v>20</v>
      </c>
      <c r="L606" s="536">
        <f>IF('statement of marks'!EH30="","",'statement of marks'!EH30)</f>
        <v>70</v>
      </c>
      <c r="M606" s="536">
        <f>IF('statement of marks'!EI30="","",'statement of marks'!EI30)</f>
        <v>80</v>
      </c>
      <c r="N606" s="538">
        <f>IF('statement of marks'!EJ30="","",'statement of marks'!EJ30)</f>
        <v>100</v>
      </c>
      <c r="O606" s="537">
        <f>IF('statement of marks'!EK30="","",'statement of marks'!EK30)</f>
        <v>70</v>
      </c>
      <c r="P606" s="537">
        <f>IF('statement of marks'!EL30="","",'statement of marks'!EL30)</f>
        <v>30</v>
      </c>
      <c r="Q606" s="536">
        <f>IF('statement of marks'!EM30="","",'statement of marks'!EM30)</f>
        <v>100</v>
      </c>
      <c r="R606" s="536">
        <f>IF('statement of marks'!EN30="","",'statement of marks'!EN30)</f>
        <v>150</v>
      </c>
      <c r="S606" s="538">
        <f>IF('statement of marks'!EO30="","",'statement of marks'!EO30)</f>
        <v>50</v>
      </c>
      <c r="T606" s="538">
        <f>IF('statement of marks'!EP30="","",'statement of marks'!EP30)</f>
        <v>200</v>
      </c>
      <c r="U606" s="538" t="str">
        <f>IF('statement of marks'!FB30="","",'statement of marks'!FB30)</f>
        <v>I</v>
      </c>
      <c r="V606" s="542"/>
      <c r="W606" s="542"/>
      <c r="X606" s="542"/>
      <c r="Y606" s="540"/>
    </row>
    <row r="607" spans="1:25" ht="18" customHeight="1">
      <c r="A607" s="1124"/>
      <c r="B607" s="1089" t="str">
        <f>'statement of marks'!$FC$3</f>
        <v>Azadi ke Baad ka Swarnim Bharat</v>
      </c>
      <c r="C607" s="1089"/>
      <c r="D607" s="553">
        <f>IF('statement of marks'!CK30="","",'statement of marks'!CK30)</f>
        <v>30</v>
      </c>
      <c r="E607" s="541">
        <f>IF('statement of marks'!FC30="","",'statement of marks'!FC30)</f>
        <v>10</v>
      </c>
      <c r="F607" s="541">
        <f>IF('statement of marks'!FD30="","",'statement of marks'!FD30)</f>
        <v>10</v>
      </c>
      <c r="G607" s="541">
        <f>IF('statement of marks'!FE30="","",'statement of marks'!FE30)</f>
        <v>10</v>
      </c>
      <c r="H607" s="541">
        <f>IF('statement of marks'!FF30="","",'statement of marks'!FF30)</f>
        <v>30</v>
      </c>
      <c r="I607" s="555"/>
      <c r="J607" s="541">
        <f>IF('statement of marks'!FG30="","",'statement of marks'!FG30)</f>
        <v>70</v>
      </c>
      <c r="K607" s="556"/>
      <c r="L607" s="536">
        <f>IF('statement of marks'!FG30="","",'statement of marks'!FG30)</f>
        <v>70</v>
      </c>
      <c r="M607" s="536">
        <f>IF('statement of marks'!FH30="","",'statement of marks'!FH30)</f>
        <v>100</v>
      </c>
      <c r="N607" s="536">
        <f>IF('statement of marks'!FH30="","",'statement of marks'!FH30)</f>
        <v>100</v>
      </c>
      <c r="O607" s="536">
        <f>IF('statement of marks'!FI30="","",'statement of marks'!FI30)</f>
        <v>100</v>
      </c>
      <c r="P607" s="557"/>
      <c r="Q607" s="536">
        <f>IF('statement of marks'!FI30="","",'statement of marks'!FI30)</f>
        <v>100</v>
      </c>
      <c r="R607" s="536">
        <f>IF('statement of marks'!FJ30="","",'statement of marks'!FJ30)</f>
        <v>200</v>
      </c>
      <c r="S607" s="557"/>
      <c r="T607" s="538">
        <f>IF('statement of marks'!FJ30="","",'statement of marks'!FJ30)</f>
        <v>200</v>
      </c>
      <c r="U607" s="541" t="str">
        <f>IF('statement of marks'!II30="","",'statement of marks'!II30)</f>
        <v>A</v>
      </c>
      <c r="V607" s="542" t="str">
        <f>IF(OR(U607="S",U607="RE"),'result subject-wise'!AL$6,"")</f>
        <v/>
      </c>
      <c r="W607" s="558" t="str">
        <f>IF('result subject-wise'!AL30="","",'result subject-wise'!AL30)</f>
        <v/>
      </c>
      <c r="X607" s="558" t="str">
        <f>IF('result subject-wise'!AM30="","",'result subject-wise'!AM30)</f>
        <v/>
      </c>
      <c r="Y607" s="1093"/>
    </row>
    <row r="608" spans="1:25" ht="18" customHeight="1">
      <c r="A608" s="1124"/>
      <c r="B608" s="895" t="str">
        <f>'statement of marks'!$FP$3</f>
        <v>JEEVAN KAUShAL</v>
      </c>
      <c r="C608" s="895"/>
      <c r="D608" s="535" t="str">
        <f>IF('statement of marks'!DO30="","",'statement of marks'!DO30)</f>
        <v/>
      </c>
      <c r="E608" s="1109" t="s">
        <v>278</v>
      </c>
      <c r="F608" s="1109"/>
      <c r="G608" s="536">
        <f>'statement of marks'!$FP$6</f>
        <v>30</v>
      </c>
      <c r="H608" s="536"/>
      <c r="I608" s="559"/>
      <c r="J608" s="537">
        <f>IF('statement of marks'!FP30="","",'statement of marks'!FP30)</f>
        <v>30</v>
      </c>
      <c r="K608" s="1109" t="s">
        <v>279</v>
      </c>
      <c r="L608" s="1109"/>
      <c r="M608" s="536">
        <f>'statement of marks'!$FQ$6</f>
        <v>30</v>
      </c>
      <c r="N608" s="538">
        <f>IF('statement of marks'!FQ30="","",'statement of marks'!FQ30)</f>
        <v>30</v>
      </c>
      <c r="O608" s="1109" t="s">
        <v>108</v>
      </c>
      <c r="P608" s="1109"/>
      <c r="Q608" s="536">
        <f>'statement of marks'!$FR$6</f>
        <v>40</v>
      </c>
      <c r="R608" s="541">
        <f>IF('statement of marks'!FR30="","",'statement of marks'!FR30)</f>
        <v>40</v>
      </c>
      <c r="S608" s="541"/>
      <c r="T608" s="538">
        <f>IF('statement of marks'!FS30="","",'statement of marks'!FS30)</f>
        <v>100</v>
      </c>
      <c r="U608" s="541" t="str">
        <f>IF('statement of marks'!IJ30="","",'statement of marks'!IJ30)</f>
        <v>A</v>
      </c>
      <c r="V608" s="542" t="str">
        <f>IF(OR(U608="S",U608="RE"),'result subject-wise'!AN$6,"")</f>
        <v/>
      </c>
      <c r="W608" s="558" t="str">
        <f>IF('result subject-wise'!AN30="","",'result subject-wise'!AN30)</f>
        <v/>
      </c>
      <c r="X608" s="558" t="str">
        <f>IF('result subject-wise'!AO30="","",'result subject-wise'!AO30)</f>
        <v/>
      </c>
      <c r="Y608" s="1093"/>
    </row>
    <row r="609" spans="1:25" ht="18" customHeight="1">
      <c r="A609" s="1124"/>
      <c r="B609" s="1110" t="s">
        <v>195</v>
      </c>
      <c r="C609" s="1110"/>
      <c r="D609" s="560">
        <f>IF(AND(D605="",D607="",D608=""),"",SUM(D605:D608))</f>
        <v>60</v>
      </c>
      <c r="E609" s="1111" t="str">
        <f>IF('statement of marks'!IP30="","",'statement of marks'!IP30)</f>
        <v>SUPPL.</v>
      </c>
      <c r="F609" s="1111"/>
      <c r="G609" s="1111"/>
      <c r="H609" s="1111"/>
      <c r="I609" s="1111"/>
      <c r="J609" s="1111"/>
      <c r="K609" s="1111"/>
      <c r="L609" s="1111"/>
      <c r="M609" s="533" t="s">
        <v>309</v>
      </c>
      <c r="N609" s="541" t="str">
        <f>IF('statement of marks'!IS30="","",'statement of marks'!IS30)</f>
        <v/>
      </c>
      <c r="O609" s="1091" t="s">
        <v>281</v>
      </c>
      <c r="P609" s="1091"/>
      <c r="Q609" s="1091"/>
      <c r="R609" s="541" t="str">
        <f>IF('statement of marks'!IU30="","",'statement of marks'!IU30)</f>
        <v/>
      </c>
      <c r="S609" s="1112" t="s">
        <v>295</v>
      </c>
      <c r="T609" s="1112"/>
      <c r="U609" s="1112"/>
      <c r="V609" s="1112"/>
      <c r="W609" s="1112"/>
      <c r="X609" s="1112"/>
      <c r="Y609" s="1113"/>
    </row>
    <row r="610" spans="1:25" ht="18" customHeight="1">
      <c r="A610" s="1124"/>
      <c r="B610" s="1110" t="s">
        <v>300</v>
      </c>
      <c r="C610" s="1110"/>
      <c r="D610" s="534" t="s">
        <v>201</v>
      </c>
      <c r="E610" s="1085" t="s">
        <v>122</v>
      </c>
      <c r="F610" s="1085"/>
      <c r="G610" s="1091" t="s">
        <v>124</v>
      </c>
      <c r="H610" s="1091"/>
      <c r="I610" s="1091"/>
      <c r="J610" s="1091"/>
      <c r="K610" s="1091" t="s">
        <v>126</v>
      </c>
      <c r="L610" s="1091"/>
      <c r="M610" s="1091" t="s">
        <v>128</v>
      </c>
      <c r="N610" s="1091"/>
      <c r="O610" s="924" t="s">
        <v>303</v>
      </c>
      <c r="P610" s="924"/>
      <c r="Q610" s="924"/>
      <c r="R610" s="561"/>
      <c r="S610" s="1114" t="s">
        <v>195</v>
      </c>
      <c r="T610" s="1114"/>
      <c r="U610" s="1115" t="str">
        <f>IF('result subject-wise'!AR30="","",'result subject-wise'!AR30)</f>
        <v/>
      </c>
      <c r="V610" s="1115"/>
      <c r="W610" s="1086" t="s">
        <v>459</v>
      </c>
      <c r="X610" s="1086"/>
      <c r="Y610" s="562" t="str">
        <f>IF('result subject-wise'!AS30="","",'result subject-wise'!AS30)</f>
        <v/>
      </c>
    </row>
    <row r="611" spans="1:25" ht="18" customHeight="1">
      <c r="A611" s="1124"/>
      <c r="B611" s="1116" t="s">
        <v>302</v>
      </c>
      <c r="C611" s="1116"/>
      <c r="D611" s="536">
        <f>IF('statement of marks'!CN30="","",'statement of marks'!CN30)</f>
        <v>50</v>
      </c>
      <c r="E611" s="1117">
        <f>IF('statement of marks'!GK30="","",'statement of marks'!GK30)</f>
        <v>130</v>
      </c>
      <c r="F611" s="1117"/>
      <c r="G611" s="1117">
        <f>IF('statement of marks'!GM30="","",'statement of marks'!GM30)</f>
        <v>206</v>
      </c>
      <c r="H611" s="1117"/>
      <c r="I611" s="1117"/>
      <c r="J611" s="1117"/>
      <c r="K611" s="1117">
        <f>IF('statement of marks'!GO30="","",'statement of marks'!GO30)</f>
        <v>264</v>
      </c>
      <c r="L611" s="1117"/>
      <c r="M611" s="1117">
        <f>IF('statement of marks'!GQ30="","",'statement of marks'!GQ30)</f>
        <v>316</v>
      </c>
      <c r="N611" s="1117"/>
      <c r="O611" s="1117">
        <f>IF('statement of marks'!GS30="","",'statement of marks'!GS30)</f>
        <v>362</v>
      </c>
      <c r="P611" s="1117"/>
      <c r="Q611" s="1117"/>
      <c r="R611" s="563"/>
      <c r="S611" s="1086" t="s">
        <v>460</v>
      </c>
      <c r="T611" s="1086"/>
      <c r="U611" s="1086"/>
      <c r="V611" s="1086"/>
      <c r="W611" s="1115" t="str">
        <f>IF('result subject-wise'!AT30="","",'result subject-wise'!AT30)</f>
        <v/>
      </c>
      <c r="X611" s="1115"/>
      <c r="Y611" s="1118"/>
    </row>
    <row r="612" spans="1:25" ht="18" customHeight="1">
      <c r="A612" s="1124"/>
      <c r="B612" s="1084" t="s">
        <v>301</v>
      </c>
      <c r="C612" s="1084"/>
      <c r="D612" s="536">
        <f>IF('statement of marks'!BJ30="","",'statement of marks'!BJ30)</f>
        <v>50</v>
      </c>
      <c r="E612" s="1085" t="str">
        <f>IF('statement of marks'!GL30="","",'statement of marks'!GL30)</f>
        <v/>
      </c>
      <c r="F612" s="1085"/>
      <c r="G612" s="1085" t="str">
        <f>IF('statement of marks'!GN30="","",'statement of marks'!GN30)</f>
        <v/>
      </c>
      <c r="H612" s="1085"/>
      <c r="I612" s="1085"/>
      <c r="J612" s="1085"/>
      <c r="K612" s="1085" t="str">
        <f>IF('statement of marks'!GP30="","",'statement of marks'!GP30)</f>
        <v/>
      </c>
      <c r="L612" s="1085"/>
      <c r="M612" s="1085" t="str">
        <f>IF('statement of marks'!GR30="","",'statement of marks'!GR30)</f>
        <v/>
      </c>
      <c r="N612" s="1085"/>
      <c r="O612" s="1085">
        <f>IF('statement of marks'!GT30="","",'statement of marks'!GT30)</f>
        <v>0</v>
      </c>
      <c r="P612" s="1085"/>
      <c r="Q612" s="1085"/>
      <c r="R612" s="564"/>
      <c r="S612" s="1086" t="s">
        <v>296</v>
      </c>
      <c r="T612" s="1086"/>
      <c r="U612" s="1086"/>
      <c r="V612" s="1086"/>
      <c r="W612" s="1087" t="str">
        <f>IF(U610="","",'result subject-wise'!$G$118)</f>
        <v/>
      </c>
      <c r="X612" s="1087"/>
      <c r="Y612" s="1088"/>
    </row>
    <row r="613" spans="1:25" ht="18" customHeight="1">
      <c r="A613" s="1124"/>
      <c r="B613" s="1089" t="s">
        <v>307</v>
      </c>
      <c r="C613" s="1089"/>
      <c r="D613" s="535" t="str">
        <f>IF('statement of marks'!DR30="","",'statement of marks'!DR30)</f>
        <v/>
      </c>
      <c r="E613" s="1090"/>
      <c r="F613" s="1090"/>
      <c r="G613" s="1090"/>
      <c r="H613" s="1090"/>
      <c r="I613" s="1090"/>
      <c r="J613" s="1090"/>
      <c r="K613" s="1090"/>
      <c r="L613" s="1090"/>
      <c r="M613" s="1090"/>
      <c r="N613" s="1090"/>
      <c r="O613" s="1091"/>
      <c r="P613" s="1091"/>
      <c r="Q613" s="1091"/>
      <c r="R613" s="1091"/>
      <c r="S613" s="1091"/>
      <c r="T613" s="1091"/>
      <c r="U613" s="1092"/>
      <c r="V613" s="1092"/>
      <c r="W613" s="1092"/>
      <c r="X613" s="1092"/>
      <c r="Y613" s="1093"/>
    </row>
    <row r="614" spans="1:25" ht="18" customHeight="1">
      <c r="A614" s="1124"/>
      <c r="B614" s="895" t="s">
        <v>297</v>
      </c>
      <c r="C614" s="895"/>
      <c r="D614" s="544">
        <f>IF(AND(D611="",D612="",D613=""),"",SUM(D611:D613))</f>
        <v>100</v>
      </c>
      <c r="E614" s="1090"/>
      <c r="F614" s="1090"/>
      <c r="G614" s="1090"/>
      <c r="H614" s="1090"/>
      <c r="I614" s="1090"/>
      <c r="J614" s="1090"/>
      <c r="K614" s="1090"/>
      <c r="L614" s="1090"/>
      <c r="M614" s="1090"/>
      <c r="N614" s="1090"/>
      <c r="O614" s="1091"/>
      <c r="P614" s="1091"/>
      <c r="Q614" s="1091"/>
      <c r="R614" s="1091"/>
      <c r="S614" s="1091"/>
      <c r="T614" s="1091"/>
      <c r="U614" s="1092"/>
      <c r="V614" s="1092"/>
      <c r="W614" s="1092"/>
      <c r="X614" s="1092"/>
      <c r="Y614" s="1093"/>
    </row>
    <row r="615" spans="1:25" ht="18" customHeight="1">
      <c r="A615" s="1124"/>
      <c r="B615" s="1089" t="s">
        <v>790</v>
      </c>
      <c r="C615" s="1089"/>
      <c r="D615" s="565">
        <f>IF(J598="ML",L597)+IF(J599="ML",L597)+IF(J600="ML",L597-D600)+IF(J601="ML",L597-D601)+IF(J602="ML",L597-D602)+IF(K600="ml",D600)+IF(K601="ml",D601)+IF(K602="ml",D602)</f>
        <v>0</v>
      </c>
      <c r="E615" s="1090"/>
      <c r="F615" s="1090"/>
      <c r="G615" s="1090"/>
      <c r="H615" s="1090"/>
      <c r="I615" s="1090"/>
      <c r="J615" s="1090"/>
      <c r="K615" s="1090"/>
      <c r="L615" s="1090"/>
      <c r="M615" s="1090"/>
      <c r="N615" s="1090"/>
      <c r="O615" s="1091" t="s">
        <v>112</v>
      </c>
      <c r="P615" s="1091"/>
      <c r="Q615" s="1091"/>
      <c r="R615" s="1091"/>
      <c r="S615" s="1091"/>
      <c r="T615" s="1091"/>
      <c r="U615" s="1094" t="s">
        <v>798</v>
      </c>
      <c r="V615" s="1094"/>
      <c r="W615" s="1094"/>
      <c r="X615" s="1094"/>
      <c r="Y615" s="1095"/>
    </row>
    <row r="616" spans="1:25" ht="18" customHeight="1" thickBot="1">
      <c r="A616" s="1125"/>
      <c r="B616" s="1098" t="s">
        <v>308</v>
      </c>
      <c r="C616" s="1098"/>
      <c r="D616" s="566"/>
      <c r="E616" s="1099"/>
      <c r="F616" s="1099"/>
      <c r="G616" s="1099"/>
      <c r="H616" s="1099"/>
      <c r="I616" s="1099"/>
      <c r="J616" s="1099"/>
      <c r="K616" s="1099"/>
      <c r="L616" s="1099"/>
      <c r="M616" s="1099"/>
      <c r="N616" s="1099"/>
      <c r="O616" s="1100">
        <f>'statement of marks'!$IV$110</f>
        <v>45794</v>
      </c>
      <c r="P616" s="1100"/>
      <c r="Q616" s="1100"/>
      <c r="R616" s="1100"/>
      <c r="S616" s="1100"/>
      <c r="T616" s="1100"/>
      <c r="U616" s="1096"/>
      <c r="V616" s="1096"/>
      <c r="W616" s="1096"/>
      <c r="X616" s="1096"/>
      <c r="Y616" s="1097"/>
    </row>
    <row r="617" spans="1:25" ht="18" customHeight="1">
      <c r="A617" s="1119" t="s">
        <v>282</v>
      </c>
      <c r="B617" s="1120"/>
      <c r="C617" s="1120"/>
      <c r="D617" s="1120"/>
      <c r="E617" s="1120"/>
      <c r="F617" s="1120"/>
      <c r="G617" s="1120"/>
      <c r="H617" s="1120"/>
      <c r="I617" s="1120"/>
      <c r="J617" s="1120"/>
      <c r="K617" s="1120"/>
      <c r="L617" s="1120"/>
      <c r="M617" s="1120"/>
      <c r="N617" s="1120"/>
      <c r="O617" s="1120"/>
      <c r="P617" s="1120"/>
      <c r="Q617" s="1120"/>
      <c r="R617" s="1120"/>
      <c r="S617" s="1120"/>
      <c r="T617" s="1120"/>
      <c r="U617" s="1120"/>
      <c r="V617" s="1120"/>
      <c r="W617" s="1120"/>
      <c r="X617" s="1120"/>
      <c r="Y617" s="1121"/>
    </row>
    <row r="618" spans="1:25" ht="18" customHeight="1">
      <c r="A618" s="1122" t="str">
        <f>'statement of marks'!$A$1</f>
        <v>Govt. Hr. Sec. School,</v>
      </c>
      <c r="B618" s="1091"/>
      <c r="C618" s="1091"/>
      <c r="D618" s="1091"/>
      <c r="E618" s="1091"/>
      <c r="F618" s="1091"/>
      <c r="G618" s="1091"/>
      <c r="H618" s="1091"/>
      <c r="I618" s="1091"/>
      <c r="J618" s="1091"/>
      <c r="K618" s="1091"/>
      <c r="L618" s="1091"/>
      <c r="M618" s="1091"/>
      <c r="N618" s="1091"/>
      <c r="O618" s="1091"/>
      <c r="P618" s="1091"/>
      <c r="Q618" s="1091"/>
      <c r="R618" s="1091"/>
      <c r="S618" s="1091"/>
      <c r="T618" s="1091"/>
      <c r="U618" s="1091"/>
      <c r="V618" s="1091"/>
      <c r="W618" s="1091"/>
      <c r="X618" s="1091"/>
      <c r="Y618" s="1123"/>
    </row>
    <row r="619" spans="1:25" ht="18" customHeight="1">
      <c r="A619" s="1124"/>
      <c r="B619" s="1048" t="s">
        <v>100</v>
      </c>
      <c r="C619" s="1048"/>
      <c r="D619" s="1112" t="s">
        <v>485</v>
      </c>
      <c r="E619" s="1048" t="str">
        <f>'statement of marks'!$F$3</f>
        <v>2024-25</v>
      </c>
      <c r="F619" s="1048"/>
      <c r="G619" s="1126" t="str">
        <f>IF(U638="","MAIN EXAMINATION",IF(E637="Suppl.","SUPPLEMENTARY EXAMINATION",IF(E637="Re-exam.","RE-EXAMINATION",)))</f>
        <v>MAIN EXAMINATION</v>
      </c>
      <c r="H619" s="1127"/>
      <c r="I619" s="1127"/>
      <c r="J619" s="1127"/>
      <c r="K619" s="1127"/>
      <c r="L619" s="1127"/>
      <c r="M619" s="1127"/>
      <c r="N619" s="1127"/>
      <c r="O619" s="1127"/>
      <c r="P619" s="1127"/>
      <c r="Q619" s="1127"/>
      <c r="R619" s="1127"/>
      <c r="S619" s="1128"/>
      <c r="T619" s="1129" t="s">
        <v>305</v>
      </c>
      <c r="U619" s="1130"/>
      <c r="V619" s="1131"/>
      <c r="W619" s="1048" t="str">
        <f>'statement of marks'!$A$3</f>
        <v>11 'A'</v>
      </c>
      <c r="X619" s="1048"/>
      <c r="Y619" s="1135"/>
    </row>
    <row r="620" spans="1:25" ht="18" customHeight="1">
      <c r="A620" s="1124"/>
      <c r="B620" s="895" t="s">
        <v>36</v>
      </c>
      <c r="C620" s="895"/>
      <c r="D620" s="1112"/>
      <c r="E620" s="1132" t="str">
        <f>IF('statement of marks'!G31="","",'statement of marks'!G31)</f>
        <v>A 023</v>
      </c>
      <c r="F620" s="1133"/>
      <c r="G620" s="1133"/>
      <c r="H620" s="1133"/>
      <c r="I620" s="1133"/>
      <c r="J620" s="1133"/>
      <c r="K620" s="1133"/>
      <c r="L620" s="1133"/>
      <c r="M620" s="1133"/>
      <c r="N620" s="1133"/>
      <c r="O620" s="1133"/>
      <c r="P620" s="1133"/>
      <c r="Q620" s="1133"/>
      <c r="R620" s="1133"/>
      <c r="S620" s="1134"/>
      <c r="T620" s="1129" t="s">
        <v>304</v>
      </c>
      <c r="U620" s="1130"/>
      <c r="V620" s="1131"/>
      <c r="W620" s="1048">
        <f>IF('statement of marks'!E31="","",'statement of marks'!E31)</f>
        <v>11123</v>
      </c>
      <c r="X620" s="1048"/>
      <c r="Y620" s="1135"/>
    </row>
    <row r="621" spans="1:25" ht="18" customHeight="1">
      <c r="A621" s="1124"/>
      <c r="B621" s="895" t="s">
        <v>37</v>
      </c>
      <c r="C621" s="895"/>
      <c r="D621" s="1112"/>
      <c r="E621" s="1132" t="str">
        <f>IF('statement of marks'!H31="","",'statement of marks'!H31)</f>
        <v>B 023</v>
      </c>
      <c r="F621" s="1133"/>
      <c r="G621" s="1133"/>
      <c r="H621" s="1133"/>
      <c r="I621" s="1133"/>
      <c r="J621" s="1133"/>
      <c r="K621" s="1133"/>
      <c r="L621" s="1133"/>
      <c r="M621" s="1133"/>
      <c r="N621" s="1133"/>
      <c r="O621" s="1133"/>
      <c r="P621" s="1133"/>
      <c r="Q621" s="1133"/>
      <c r="R621" s="1133"/>
      <c r="S621" s="1134"/>
      <c r="T621" s="1129" t="s">
        <v>35</v>
      </c>
      <c r="U621" s="1130"/>
      <c r="V621" s="1131"/>
      <c r="W621" s="1048" t="str">
        <f>IF('statement of marks'!D31="","",'statement of marks'!D31)</f>
        <v/>
      </c>
      <c r="X621" s="1048"/>
      <c r="Y621" s="1135"/>
    </row>
    <row r="622" spans="1:25" ht="18" customHeight="1">
      <c r="A622" s="1124"/>
      <c r="B622" s="895" t="s">
        <v>38</v>
      </c>
      <c r="C622" s="895"/>
      <c r="D622" s="1112"/>
      <c r="E622" s="1132" t="str">
        <f>IF('statement of marks'!I31="","",'statement of marks'!I31)</f>
        <v>C 023</v>
      </c>
      <c r="F622" s="1133"/>
      <c r="G622" s="1133"/>
      <c r="H622" s="1133"/>
      <c r="I622" s="1133"/>
      <c r="J622" s="1133"/>
      <c r="K622" s="1133"/>
      <c r="L622" s="1133"/>
      <c r="M622" s="1133"/>
      <c r="N622" s="1133"/>
      <c r="O622" s="1133"/>
      <c r="P622" s="1133"/>
      <c r="Q622" s="1133"/>
      <c r="R622" s="1133"/>
      <c r="S622" s="1134"/>
      <c r="T622" s="1129" t="s">
        <v>280</v>
      </c>
      <c r="U622" s="1130"/>
      <c r="V622" s="1131"/>
      <c r="W622" s="1136" t="str">
        <f>IF('statement of marks'!F31="","",'statement of marks'!F31)</f>
        <v/>
      </c>
      <c r="X622" s="1136"/>
      <c r="Y622" s="1137"/>
    </row>
    <row r="623" spans="1:25" ht="18" customHeight="1">
      <c r="A623" s="1124"/>
      <c r="B623" s="1138" t="s">
        <v>218</v>
      </c>
      <c r="C623" s="1109" t="s">
        <v>293</v>
      </c>
      <c r="D623" s="1109" t="s">
        <v>457</v>
      </c>
      <c r="E623" s="1103" t="s">
        <v>109</v>
      </c>
      <c r="F623" s="1103" t="s">
        <v>110</v>
      </c>
      <c r="G623" s="1103" t="s">
        <v>111</v>
      </c>
      <c r="H623" s="1103" t="s">
        <v>797</v>
      </c>
      <c r="I623" s="1139" t="str">
        <f>IF('statement of marks'!N$4="","",'statement of marks'!N$4)</f>
        <v>VRIKSHAROPAN</v>
      </c>
      <c r="J623" s="1140" t="s">
        <v>276</v>
      </c>
      <c r="K623" s="1140" t="s">
        <v>277</v>
      </c>
      <c r="L623" s="1103" t="s">
        <v>284</v>
      </c>
      <c r="M623" s="1103" t="s">
        <v>294</v>
      </c>
      <c r="N623" s="1102" t="s">
        <v>458</v>
      </c>
      <c r="O623" s="1141" t="s">
        <v>287</v>
      </c>
      <c r="P623" s="1141" t="s">
        <v>288</v>
      </c>
      <c r="Q623" s="1101" t="s">
        <v>289</v>
      </c>
      <c r="R623" s="1101" t="s">
        <v>285</v>
      </c>
      <c r="S623" s="1101" t="s">
        <v>286</v>
      </c>
      <c r="T623" s="1102" t="s">
        <v>306</v>
      </c>
      <c r="U623" s="1103" t="s">
        <v>311</v>
      </c>
      <c r="V623" s="1104" t="s">
        <v>310</v>
      </c>
      <c r="W623" s="1104" t="s">
        <v>799</v>
      </c>
      <c r="X623" s="1103" t="s">
        <v>283</v>
      </c>
      <c r="Y623" s="1105" t="s">
        <v>290</v>
      </c>
    </row>
    <row r="624" spans="1:25" ht="18" customHeight="1">
      <c r="A624" s="1124"/>
      <c r="B624" s="1138"/>
      <c r="C624" s="1109"/>
      <c r="D624" s="1109"/>
      <c r="E624" s="1103"/>
      <c r="F624" s="1103"/>
      <c r="G624" s="1103"/>
      <c r="H624" s="1103"/>
      <c r="I624" s="1139"/>
      <c r="J624" s="1140"/>
      <c r="K624" s="1140"/>
      <c r="L624" s="1103"/>
      <c r="M624" s="1103"/>
      <c r="N624" s="1102"/>
      <c r="O624" s="1141"/>
      <c r="P624" s="1141"/>
      <c r="Q624" s="1101"/>
      <c r="R624" s="1101"/>
      <c r="S624" s="1101"/>
      <c r="T624" s="1102"/>
      <c r="U624" s="1103"/>
      <c r="V624" s="1104"/>
      <c r="W624" s="1104"/>
      <c r="X624" s="1103"/>
      <c r="Y624" s="1105"/>
    </row>
    <row r="625" spans="1:25" ht="18" customHeight="1">
      <c r="A625" s="1124"/>
      <c r="B625" s="1144" t="s">
        <v>113</v>
      </c>
      <c r="C625" s="1144"/>
      <c r="D625" s="535"/>
      <c r="E625" s="534">
        <f>IF('statement of marks'!J$6="","",'statement of marks'!J$6)</f>
        <v>10</v>
      </c>
      <c r="F625" s="534">
        <f>IF('statement of marks'!K$6="","",'statement of marks'!K$6)</f>
        <v>10</v>
      </c>
      <c r="G625" s="534">
        <f>IF('statement of marks'!L$6="","",'statement of marks'!L$6)</f>
        <v>8</v>
      </c>
      <c r="H625" s="534">
        <f>IF('statement of marks'!M$6="","",'statement of marks'!M$6)</f>
        <v>28</v>
      </c>
      <c r="I625" s="536">
        <f>IF('statement of marks'!N$6="","",'statement of marks'!N$6)</f>
        <v>2</v>
      </c>
      <c r="J625" s="298" t="s">
        <v>89</v>
      </c>
      <c r="K625" s="1106"/>
      <c r="L625" s="534">
        <f>IF('statement of marks'!O$6="","",'statement of marks'!O$6)</f>
        <v>70</v>
      </c>
      <c r="M625" s="298" t="s">
        <v>87</v>
      </c>
      <c r="N625" s="534">
        <f>IF('statement of marks'!P$6="","",'statement of marks'!P$6)</f>
        <v>100</v>
      </c>
      <c r="O625" s="298" t="s">
        <v>298</v>
      </c>
      <c r="P625" s="945"/>
      <c r="Q625" s="534">
        <f>IF('statement of marks'!Q$6="","",'statement of marks'!Q$6)</f>
        <v>100</v>
      </c>
      <c r="R625" s="298" t="s">
        <v>299</v>
      </c>
      <c r="S625" s="298" t="s">
        <v>454</v>
      </c>
      <c r="T625" s="538">
        <f>IF('statement of marks'!R$6="","",'statement of marks'!R$6)</f>
        <v>200</v>
      </c>
      <c r="U625" s="539"/>
      <c r="V625" s="539"/>
      <c r="W625" s="539"/>
      <c r="X625" s="539"/>
      <c r="Y625" s="540" t="str">
        <f>IF(OR(X632=0,X632&lt;V632),"",T625)</f>
        <v/>
      </c>
    </row>
    <row r="626" spans="1:25" ht="18" customHeight="1">
      <c r="A626" s="1124"/>
      <c r="B626" s="895" t="str">
        <f>'statement of marks'!$J$3</f>
        <v>HINDI COMPULSORY</v>
      </c>
      <c r="C626" s="895"/>
      <c r="D626" s="535"/>
      <c r="E626" s="541">
        <f>IF('statement of marks'!J31="","",'statement of marks'!J31)</f>
        <v>10</v>
      </c>
      <c r="F626" s="541">
        <f>IF('statement of marks'!K31="","",'statement of marks'!K31)</f>
        <v>10</v>
      </c>
      <c r="G626" s="541">
        <f>IF('statement of marks'!L31="","",'statement of marks'!L31)</f>
        <v>8</v>
      </c>
      <c r="H626" s="541">
        <f>IF('statement of marks'!M31="","",'statement of marks'!M31)</f>
        <v>28</v>
      </c>
      <c r="I626" s="541">
        <f>IF('statement of marks'!N31="","",'statement of marks'!N31)</f>
        <v>2</v>
      </c>
      <c r="J626" s="537">
        <f>IF('statement of marks'!O31="","",'statement of marks'!O31)</f>
        <v>70</v>
      </c>
      <c r="K626" s="1106"/>
      <c r="L626" s="536">
        <f>IF('statement of marks'!O31="","",'statement of marks'!O31)</f>
        <v>70</v>
      </c>
      <c r="M626" s="536">
        <f>IF('statement of marks'!P31="","",'statement of marks'!P31)</f>
        <v>100</v>
      </c>
      <c r="N626" s="538">
        <f>IF('statement of marks'!P31="","",'statement of marks'!P31)</f>
        <v>100</v>
      </c>
      <c r="O626" s="537">
        <f>IF('statement of marks'!Q31="","",'statement of marks'!Q31)</f>
        <v>100</v>
      </c>
      <c r="P626" s="945"/>
      <c r="Q626" s="536">
        <f>IF('statement of marks'!Q31="","",'statement of marks'!Q31)</f>
        <v>100</v>
      </c>
      <c r="R626" s="536">
        <f>IF('statement of marks'!R31="","",'statement of marks'!R31)</f>
        <v>200</v>
      </c>
      <c r="S626" s="1107" t="str">
        <f>IF(AND(K627="",P627=""),"",SUM(K627,P627))</f>
        <v/>
      </c>
      <c r="T626" s="538">
        <f>IF('statement of marks'!R31="","",'statement of marks'!R31)</f>
        <v>200</v>
      </c>
      <c r="U626" s="541" t="str">
        <f>CONCATENATE('statement of marks'!GV31,'statement of marks'!GW31,'statement of marks'!GX31)</f>
        <v>D</v>
      </c>
      <c r="V626" s="542" t="str">
        <f>IF(OR(U626="S",U626="RE"),'result subject-wise'!T$6,"")</f>
        <v/>
      </c>
      <c r="W626" s="542" t="str">
        <f>IF('result subject-wise'!U31="","",'result subject-wise'!U31)</f>
        <v/>
      </c>
      <c r="X626" s="542" t="str">
        <f>IF('result subject-wise'!V31="","",'result subject-wise'!V31)</f>
        <v/>
      </c>
      <c r="Y626" s="540" t="str">
        <f>IF(OR(X632=0,X632&lt;V632),"",IF(U626="RE",SUM(T626,W626),IF(U626="S",W626,T626)))</f>
        <v/>
      </c>
    </row>
    <row r="627" spans="1:25" ht="18" customHeight="1">
      <c r="A627" s="1124"/>
      <c r="B627" s="895" t="str">
        <f>'statement of marks'!$X$3</f>
        <v>ENGLISH COMPULSORY</v>
      </c>
      <c r="C627" s="895"/>
      <c r="D627" s="535" t="s">
        <v>455</v>
      </c>
      <c r="E627" s="541">
        <f>IF('statement of marks'!X31="","",'statement of marks'!X31)</f>
        <v>10</v>
      </c>
      <c r="F627" s="541">
        <f>IF('statement of marks'!Y31="","",'statement of marks'!Y31)</f>
        <v>10</v>
      </c>
      <c r="G627" s="541">
        <f>IF('statement of marks'!Z31="","",'statement of marks'!Z31)</f>
        <v>8</v>
      </c>
      <c r="H627" s="541">
        <f>IF('statement of marks'!AA31="","",'statement of marks'!AA31)</f>
        <v>28</v>
      </c>
      <c r="I627" s="541">
        <f>IF('statement of marks'!AB31="","",'statement of marks'!AB31)</f>
        <v>2</v>
      </c>
      <c r="J627" s="537">
        <f>IF('statement of marks'!AC31="","",'statement of marks'!AC31)</f>
        <v>70</v>
      </c>
      <c r="K627" s="1106"/>
      <c r="L627" s="536">
        <f>IF('statement of marks'!AC31="","",'statement of marks'!AC31)</f>
        <v>70</v>
      </c>
      <c r="M627" s="536">
        <f>IF('statement of marks'!AD31="","",'statement of marks'!AD31)</f>
        <v>100</v>
      </c>
      <c r="N627" s="538">
        <f>IF('statement of marks'!AD31="","",'statement of marks'!AD31)</f>
        <v>100</v>
      </c>
      <c r="O627" s="537">
        <f>IF('statement of marks'!AE31="","",'statement of marks'!AE31)</f>
        <v>100</v>
      </c>
      <c r="P627" s="945"/>
      <c r="Q627" s="536">
        <f>IF('statement of marks'!AE31="","",'statement of marks'!AE31)</f>
        <v>100</v>
      </c>
      <c r="R627" s="536">
        <f>IF('statement of marks'!AF31="","",'statement of marks'!AF31)</f>
        <v>200</v>
      </c>
      <c r="S627" s="1107"/>
      <c r="T627" s="538">
        <f>IF('statement of marks'!AF31="","",'statement of marks'!AF31)</f>
        <v>200</v>
      </c>
      <c r="U627" s="541" t="str">
        <f>CONCATENATE('statement of marks'!GY31,'statement of marks'!GZ31,'statement of marks'!HA31)</f>
        <v>D</v>
      </c>
      <c r="V627" s="542" t="str">
        <f>IF(OR(U627="S",U627="RE"),'result subject-wise'!W$6,"")</f>
        <v/>
      </c>
      <c r="W627" s="542" t="str">
        <f>IF('result subject-wise'!X31="","",'result subject-wise'!X31)</f>
        <v/>
      </c>
      <c r="X627" s="542" t="str">
        <f>IF('result subject-wise'!Y31="","",'result subject-wise'!Y31)</f>
        <v/>
      </c>
      <c r="Y627" s="540" t="str">
        <f>IF(OR(X632=0,X632&lt;V632),"",IF(U627="RE",SUM(T627,W627),IF(U627="S",W627,T627)))</f>
        <v/>
      </c>
    </row>
    <row r="628" spans="1:25" ht="18" customHeight="1">
      <c r="A628" s="1124"/>
      <c r="B628" s="1143" t="str">
        <f>'statement of marks'!AM31</f>
        <v>PHYSICS</v>
      </c>
      <c r="C628" s="1143"/>
      <c r="D628" s="535">
        <f>IF('statement of marks'!BH31="","",'statement of marks'!BH31)</f>
        <v>20</v>
      </c>
      <c r="E628" s="541">
        <f>IF('statement of marks'!AN31="","",'statement of marks'!AN31)</f>
        <v>10</v>
      </c>
      <c r="F628" s="541">
        <f>IF('statement of marks'!AO31="","",'statement of marks'!AO31)</f>
        <v>10</v>
      </c>
      <c r="G628" s="541">
        <f>IF('statement of marks'!AP31="","",'statement of marks'!AP31)</f>
        <v>9</v>
      </c>
      <c r="H628" s="541">
        <f>IF('statement of marks'!AQ31="","",'statement of marks'!AQ31)</f>
        <v>29</v>
      </c>
      <c r="I628" s="541">
        <f>IF('statement of marks'!AR31="","",'statement of marks'!AR31)</f>
        <v>1</v>
      </c>
      <c r="J628" s="537">
        <f>IF('statement of marks'!AS31="","",'statement of marks'!AS31)</f>
        <v>30</v>
      </c>
      <c r="K628" s="537">
        <f>IF('statement of marks'!AT31="","",'statement of marks'!AT31)</f>
        <v>20</v>
      </c>
      <c r="L628" s="536">
        <f>IF('statement of marks'!AU31="","",'statement of marks'!AU31)</f>
        <v>50</v>
      </c>
      <c r="M628" s="536">
        <f>IF('statement of marks'!AV31="","",'statement of marks'!AV31)</f>
        <v>60</v>
      </c>
      <c r="N628" s="538">
        <f>IF('statement of marks'!AW31="","",'statement of marks'!AW31)</f>
        <v>80</v>
      </c>
      <c r="O628" s="537">
        <f>IF('statement of marks'!AX31="","",'statement of marks'!AX31)</f>
        <v>70</v>
      </c>
      <c r="P628" s="537">
        <f>IF('statement of marks'!AY31="","",'statement of marks'!AY31)</f>
        <v>30</v>
      </c>
      <c r="Q628" s="536">
        <f>IF('statement of marks'!AZ31="","",'statement of marks'!AZ31)</f>
        <v>100</v>
      </c>
      <c r="R628" s="536">
        <f>IF('statement of marks'!BA31="","",'statement of marks'!BA31)</f>
        <v>130</v>
      </c>
      <c r="S628" s="538">
        <f>IF('statement of marks'!BB31="","",'statement of marks'!BB31)</f>
        <v>50</v>
      </c>
      <c r="T628" s="538">
        <f>IF('statement of marks'!BC31="","",'statement of marks'!BC31)</f>
        <v>180</v>
      </c>
      <c r="U628" s="541" t="str">
        <f>CONCATENATE('statement of marks'!HB31,'statement of marks'!HK31,'statement of marks'!HL31)</f>
        <v>D</v>
      </c>
      <c r="V628" s="542" t="str">
        <f>IF('result subject-wise'!Z31="","",'result subject-wise'!Z31)</f>
        <v/>
      </c>
      <c r="W628" s="542" t="str">
        <f>IF('result subject-wise'!AB31="","",'result subject-wise'!AB31)</f>
        <v/>
      </c>
      <c r="X628" s="542" t="str">
        <f>IF('result subject-wise'!AC31="","",'result subject-wise'!AC31)</f>
        <v/>
      </c>
      <c r="Y628" s="540" t="str">
        <f>IF(OR(X632=0,X632&lt;V632),"",IF(OR(U628="RE",U628="REP"),SUM(T628,W628),IF(U628="S",W628,T628)))</f>
        <v/>
      </c>
    </row>
    <row r="629" spans="1:25" ht="18" customHeight="1">
      <c r="A629" s="1124"/>
      <c r="B629" s="1143" t="str">
        <f>'statement of marks'!BQ31</f>
        <v>CHEMISTRY</v>
      </c>
      <c r="C629" s="1143"/>
      <c r="D629" s="535">
        <f>IF('statement of marks'!CL31="","",'statement of marks'!CL31)</f>
        <v>20</v>
      </c>
      <c r="E629" s="541">
        <f>IF('statement of marks'!BR31="","",'statement of marks'!BR31)</f>
        <v>10</v>
      </c>
      <c r="F629" s="541">
        <f>IF('statement of marks'!BS31="","",'statement of marks'!BS31)</f>
        <v>10</v>
      </c>
      <c r="G629" s="541">
        <f>IF('statement of marks'!BT31="","",'statement of marks'!BT31)</f>
        <v>9</v>
      </c>
      <c r="H629" s="541">
        <f>IF('statement of marks'!BU31="","",'statement of marks'!BU31)</f>
        <v>29</v>
      </c>
      <c r="I629" s="541">
        <f>IF('statement of marks'!BV31="","",'statement of marks'!BV31)</f>
        <v>1</v>
      </c>
      <c r="J629" s="537">
        <f>IF('statement of marks'!BW31="","",'statement of marks'!BW31)</f>
        <v>50</v>
      </c>
      <c r="K629" s="537">
        <f>IF('statement of marks'!BX31="","",'statement of marks'!BX31)</f>
        <v>20</v>
      </c>
      <c r="L629" s="536">
        <f>IF('statement of marks'!BY31="","",'statement of marks'!BY31)</f>
        <v>70</v>
      </c>
      <c r="M629" s="536">
        <f>IF('statement of marks'!BZ31="","",'statement of marks'!BZ31)</f>
        <v>80</v>
      </c>
      <c r="N629" s="538">
        <f>IF('statement of marks'!CA31="","",'statement of marks'!CA31)</f>
        <v>100</v>
      </c>
      <c r="O629" s="537">
        <f>IF('statement of marks'!CB31="","",'statement of marks'!CB31)</f>
        <v>70</v>
      </c>
      <c r="P629" s="537">
        <f>IF('statement of marks'!CC31="","",'statement of marks'!CC31)</f>
        <v>30</v>
      </c>
      <c r="Q629" s="536">
        <f>IF('statement of marks'!CD31="","",'statement of marks'!CD31)</f>
        <v>100</v>
      </c>
      <c r="R629" s="536">
        <f>IF('statement of marks'!CE31="","",'statement of marks'!CE31)</f>
        <v>150</v>
      </c>
      <c r="S629" s="538">
        <f>IF('statement of marks'!CF31="","",'statement of marks'!CF31)</f>
        <v>50</v>
      </c>
      <c r="T629" s="538">
        <f>IF('statement of marks'!CG31="","",'statement of marks'!CG31)</f>
        <v>200</v>
      </c>
      <c r="U629" s="541" t="str">
        <f>CONCATENATE('statement of marks'!HM31,'statement of marks'!HV31,'statement of marks'!HW31)</f>
        <v>D</v>
      </c>
      <c r="V629" s="542" t="str">
        <f>IF('result subject-wise'!AD31="","",'result subject-wise'!AD31)</f>
        <v/>
      </c>
      <c r="W629" s="542" t="str">
        <f>IF('result subject-wise'!AF31="","",'result subject-wise'!AF31)</f>
        <v/>
      </c>
      <c r="X629" s="542" t="str">
        <f>IF('result subject-wise'!AG31="","",'result subject-wise'!AG31)</f>
        <v/>
      </c>
      <c r="Y629" s="540" t="str">
        <f>IF(OR(X632=0,X632&lt;V632),"",IF(OR(U629="RE",U629="REP"),SUM(T629,W629),IF(U629="S",W629,T629)))</f>
        <v/>
      </c>
    </row>
    <row r="630" spans="1:25" ht="18" customHeight="1">
      <c r="A630" s="1124"/>
      <c r="B630" s="1143" t="str">
        <f>'statement of marks'!CU31</f>
        <v>MATHEMATICS</v>
      </c>
      <c r="C630" s="1143"/>
      <c r="D630" s="535" t="str">
        <f>IF('statement of marks'!DP31="","",'statement of marks'!DP31)</f>
        <v/>
      </c>
      <c r="E630" s="541">
        <f>IF('statement of marks'!CV31="","",'statement of marks'!CV31)</f>
        <v>10</v>
      </c>
      <c r="F630" s="541">
        <f>IF('statement of marks'!CW31="","",'statement of marks'!CW31)</f>
        <v>10</v>
      </c>
      <c r="G630" s="541">
        <f>IF('statement of marks'!CX31="","",'statement of marks'!CX31)</f>
        <v>9</v>
      </c>
      <c r="H630" s="541">
        <f>IF('statement of marks'!CY31="","",'statement of marks'!CY31)</f>
        <v>29</v>
      </c>
      <c r="I630" s="541">
        <f>IF('statement of marks'!CZ31="","",'statement of marks'!CZ31)</f>
        <v>1</v>
      </c>
      <c r="J630" s="537">
        <f>IF('statement of marks'!DA31="","",'statement of marks'!DA31)</f>
        <v>70</v>
      </c>
      <c r="K630" s="537" t="str">
        <f>IF('statement of marks'!DB31="","",'statement of marks'!DB31)</f>
        <v/>
      </c>
      <c r="L630" s="536">
        <f>IF('statement of marks'!DC31="","",'statement of marks'!DC31)</f>
        <v>70</v>
      </c>
      <c r="M630" s="536">
        <f>IF('statement of marks'!DD31="","",'statement of marks'!DD31)</f>
        <v>100</v>
      </c>
      <c r="N630" s="538">
        <f>IF('statement of marks'!DE31="","",'statement of marks'!DE31)</f>
        <v>100</v>
      </c>
      <c r="O630" s="537">
        <f>IF('statement of marks'!DF31="","",'statement of marks'!DF31)</f>
        <v>18</v>
      </c>
      <c r="P630" s="537" t="str">
        <f>IF('statement of marks'!DG31="","",'statement of marks'!DG31)</f>
        <v/>
      </c>
      <c r="Q630" s="536">
        <f>IF('statement of marks'!DH31="","",'statement of marks'!DH31)</f>
        <v>18</v>
      </c>
      <c r="R630" s="536">
        <f>IF('statement of marks'!DI31="","",'statement of marks'!DI31)</f>
        <v>118</v>
      </c>
      <c r="S630" s="538" t="str">
        <f>IF('statement of marks'!DJ31="","",'statement of marks'!DJ31)</f>
        <v/>
      </c>
      <c r="T630" s="538">
        <f>IF('statement of marks'!DK31="","",'statement of marks'!DK31)</f>
        <v>118</v>
      </c>
      <c r="U630" s="541" t="str">
        <f>CONCATENATE('statement of marks'!HX31,'statement of marks'!IG31,'statement of marks'!IH31)</f>
        <v>S</v>
      </c>
      <c r="V630" s="542">
        <f>IF('result subject-wise'!AH31="","",'result subject-wise'!AH31)</f>
        <v>100</v>
      </c>
      <c r="W630" s="542" t="str">
        <f>IF('result subject-wise'!AJ31="","",'result subject-wise'!AJ31)</f>
        <v/>
      </c>
      <c r="X630" s="542" t="str">
        <f>IF('result subject-wise'!AK31="","",'result subject-wise'!AK31)</f>
        <v/>
      </c>
      <c r="Y630" s="540" t="str">
        <f>IF(OR(X632=0,X632&lt;V632),"",IF(OR(U630="RE",U630="REP"),SUM(T630,W630),IF(U630="S",W630,T630)))</f>
        <v/>
      </c>
    </row>
    <row r="631" spans="1:25" ht="18" customHeight="1">
      <c r="A631" s="1124"/>
      <c r="B631" s="1108" t="s">
        <v>291</v>
      </c>
      <c r="C631" s="1108"/>
      <c r="D631" s="543">
        <f>IF(AND(D628="",D629="",D630=""),"",SUM(D628:D630))</f>
        <v>40</v>
      </c>
      <c r="E631" s="544">
        <f>IF(AND(E626="",E627="",E628="",E629="",E630=""),"",SUM(E626:E630))</f>
        <v>50</v>
      </c>
      <c r="F631" s="544">
        <f t="shared" ref="F631:H631" si="172">IF(AND(F626="",F627="",F628="",F629="",F630=""),"",SUM(F626:F630))</f>
        <v>50</v>
      </c>
      <c r="G631" s="544">
        <f t="shared" si="172"/>
        <v>43</v>
      </c>
      <c r="H631" s="544">
        <f t="shared" si="172"/>
        <v>143</v>
      </c>
      <c r="I631" s="544">
        <f>IF(AND(I626="",I627="",I628="",I629="",I630=""),"",SUM(I626:I630))</f>
        <v>7</v>
      </c>
      <c r="J631" s="544">
        <f t="shared" ref="J631:R631" si="173">IF(AND(J626="",J627="",J628="",J629="",J630=""),"",SUM(J626:J630))</f>
        <v>290</v>
      </c>
      <c r="K631" s="544">
        <f t="shared" si="173"/>
        <v>40</v>
      </c>
      <c r="L631" s="544">
        <f t="shared" si="173"/>
        <v>330</v>
      </c>
      <c r="M631" s="544">
        <f t="shared" si="173"/>
        <v>440</v>
      </c>
      <c r="N631" s="544">
        <f t="shared" si="173"/>
        <v>480</v>
      </c>
      <c r="O631" s="544">
        <f t="shared" si="173"/>
        <v>358</v>
      </c>
      <c r="P631" s="544">
        <f t="shared" si="173"/>
        <v>60</v>
      </c>
      <c r="Q631" s="544">
        <f t="shared" si="173"/>
        <v>418</v>
      </c>
      <c r="R631" s="544">
        <f t="shared" si="173"/>
        <v>798</v>
      </c>
      <c r="S631" s="544">
        <f>IF(AND(S626="",S627="",S628="",S629="",S630=""),"",SUM(S626:S630))</f>
        <v>100</v>
      </c>
      <c r="T631" s="544">
        <f t="shared" ref="T631" si="174">IF(AND(T626="",T627="",T628="",T629="",T630=""),"",SUM(T626:T630))</f>
        <v>898</v>
      </c>
      <c r="U631" s="544"/>
      <c r="V631" s="544">
        <f t="shared" ref="V631:W631" si="175">IF(AND(V626="",V627="",V628="",V629="",V630=""),"",SUM(V626:V630))</f>
        <v>100</v>
      </c>
      <c r="W631" s="544" t="str">
        <f t="shared" si="175"/>
        <v/>
      </c>
      <c r="X631" s="545"/>
      <c r="Y631" s="546" t="str">
        <f t="shared" ref="Y631" si="176">IF(AND(Y626="",Y627="",Y628="",Y629="",Y630=""),"",SUM(Y626:Y630))</f>
        <v/>
      </c>
    </row>
    <row r="632" spans="1:25" ht="18" customHeight="1">
      <c r="A632" s="1124"/>
      <c r="B632" s="1142" t="s">
        <v>292</v>
      </c>
      <c r="C632" s="1142"/>
      <c r="D632" s="547" t="s">
        <v>456</v>
      </c>
      <c r="E632" s="548">
        <f>IF(E631="","",(5*E625)-(COUNTIF(E626:E630,"NA")*E625+COUNTIF(E626:E630,"ML")*E625))</f>
        <v>50</v>
      </c>
      <c r="F632" s="548">
        <f>IF(F631="","",(5*F625)-(COUNTIF(F626:F630,"NA")*F625+COUNTIF(F626:F630,"ML")*F625))</f>
        <v>50</v>
      </c>
      <c r="G632" s="548">
        <f>IF(G631="","",(43)-(COUNTIF(G626:G630,"NA")*G625+COUNTIF(G626:G630,"ML")*G625))</f>
        <v>43</v>
      </c>
      <c r="H632" s="548">
        <f>IF(H631="","",(143)-(COUNTIF(H626:H630,"NA")*H625+COUNTIF(H626:H630,"ML")*H625))</f>
        <v>143</v>
      </c>
      <c r="I632" s="549">
        <f>IF(I631="","",7)</f>
        <v>7</v>
      </c>
      <c r="J632" s="538">
        <f>L632-K632</f>
        <v>310</v>
      </c>
      <c r="K632" s="538">
        <f>IF(D631="","",(D631-(IF(K628="ml",D628)+IF(K629="ml",D629)+IF(K630="ml",D630))))</f>
        <v>40</v>
      </c>
      <c r="L632" s="538">
        <f>IF(OR(L631=0,L631=""),L631,(5*L625)-D643)</f>
        <v>350</v>
      </c>
      <c r="M632" s="538">
        <f>IF(M631="","",SUM(H632:J632))</f>
        <v>460</v>
      </c>
      <c r="N632" s="538">
        <f>IF(N631="","",SUM(D631,M632))</f>
        <v>500</v>
      </c>
      <c r="O632" s="538">
        <f>Q632-D637</f>
        <v>440</v>
      </c>
      <c r="P632" s="538">
        <f>IF(D637="","",D637)</f>
        <v>60</v>
      </c>
      <c r="Q632" s="538">
        <f>IF(Q631="","",5*Q625)</f>
        <v>500</v>
      </c>
      <c r="R632" s="538">
        <f>IF(O632="","",SUM(M632,O632))</f>
        <v>900</v>
      </c>
      <c r="S632" s="538">
        <f>IF(D642="","",D642)</f>
        <v>100</v>
      </c>
      <c r="T632" s="538">
        <f>IF(T631="","",SUM(R632,S632))</f>
        <v>1000</v>
      </c>
      <c r="U632" s="550"/>
      <c r="V632" s="551">
        <f>COUNTIF(U626:U636,"S")</f>
        <v>1</v>
      </c>
      <c r="W632" s="551">
        <f>COUNTIF(U626:U636,"RE")+COUNTIF(U626:U636,"REP")</f>
        <v>0</v>
      </c>
      <c r="X632" s="551">
        <f>COUNTIF(X626:X631,"P")+COUNTIF(X635:X636,"P")</f>
        <v>0</v>
      </c>
      <c r="Y632" s="552" t="str">
        <f>IF(OR(X632=0,X632&lt;(V632+W632)),"",(T632-(V632*Y625)+V631))</f>
        <v/>
      </c>
    </row>
    <row r="633" spans="1:25" ht="18" customHeight="1">
      <c r="A633" s="1124"/>
      <c r="B633" s="895" t="s">
        <v>151</v>
      </c>
      <c r="C633" s="895"/>
      <c r="D633" s="553">
        <f>IF('statement of marks'!BG31="","",'statement of marks'!BG31)</f>
        <v>30</v>
      </c>
      <c r="E633" s="568">
        <f t="shared" ref="E633:H633" si="177">IF(E632="","",E631/E632*100)</f>
        <v>100</v>
      </c>
      <c r="F633" s="568">
        <f t="shared" si="177"/>
        <v>100</v>
      </c>
      <c r="G633" s="568">
        <f t="shared" si="177"/>
        <v>100</v>
      </c>
      <c r="H633" s="568">
        <f t="shared" si="177"/>
        <v>100</v>
      </c>
      <c r="I633" s="568">
        <f>IF(I632="","",I631/I632*100)</f>
        <v>100</v>
      </c>
      <c r="J633" s="568">
        <f t="shared" ref="J633:R633" si="178">IF(J632="","",J631/J632*100)</f>
        <v>93.548387096774192</v>
      </c>
      <c r="K633" s="568">
        <f t="shared" si="178"/>
        <v>100</v>
      </c>
      <c r="L633" s="568">
        <f t="shared" si="178"/>
        <v>94.285714285714278</v>
      </c>
      <c r="M633" s="568">
        <f t="shared" si="178"/>
        <v>95.652173913043484</v>
      </c>
      <c r="N633" s="569">
        <f t="shared" si="178"/>
        <v>96</v>
      </c>
      <c r="O633" s="568">
        <f t="shared" si="178"/>
        <v>81.36363636363636</v>
      </c>
      <c r="P633" s="568">
        <f t="shared" si="178"/>
        <v>100</v>
      </c>
      <c r="Q633" s="568">
        <f t="shared" si="178"/>
        <v>83.6</v>
      </c>
      <c r="R633" s="568">
        <f t="shared" si="178"/>
        <v>88.666666666666671</v>
      </c>
      <c r="S633" s="569">
        <f>IF(S632="","",S631/S632*100)</f>
        <v>100</v>
      </c>
      <c r="T633" s="569">
        <f t="shared" ref="T633" si="179">IF(T632="","",T631/T632*100)</f>
        <v>89.8</v>
      </c>
      <c r="U633" s="539"/>
      <c r="V633" s="539"/>
      <c r="W633" s="539"/>
      <c r="X633" s="539"/>
      <c r="Y633" s="554" t="str">
        <f>IF(Y632="","",Y631/Y632*100)</f>
        <v/>
      </c>
    </row>
    <row r="634" spans="1:25" ht="18" customHeight="1">
      <c r="A634" s="1124"/>
      <c r="B634" s="895" t="str">
        <f>'statement of marks'!DZ31</f>
        <v>BIOLOGY</v>
      </c>
      <c r="C634" s="895"/>
      <c r="D634" s="548"/>
      <c r="E634" s="541">
        <f>IF('statement of marks'!EA31="","",'statement of marks'!EA31)</f>
        <v>10</v>
      </c>
      <c r="F634" s="541">
        <f>IF('statement of marks'!EB31="","",'statement of marks'!EB31)</f>
        <v>10</v>
      </c>
      <c r="G634" s="541">
        <f>IF('statement of marks'!EC31="","",'statement of marks'!EC31)</f>
        <v>10</v>
      </c>
      <c r="H634" s="541">
        <f>IF('statement of marks'!ED31="","",'statement of marks'!ED31)</f>
        <v>30</v>
      </c>
      <c r="I634" s="541" t="str">
        <f>IF('statement of marks'!EE31="","",'statement of marks'!EE31)</f>
        <v/>
      </c>
      <c r="J634" s="537">
        <f>IF('statement of marks'!EF31="","",'statement of marks'!EF31)</f>
        <v>50</v>
      </c>
      <c r="K634" s="537">
        <f>IF('statement of marks'!EG31="","",'statement of marks'!EG31)</f>
        <v>20</v>
      </c>
      <c r="L634" s="536">
        <f>IF('statement of marks'!EH31="","",'statement of marks'!EH31)</f>
        <v>70</v>
      </c>
      <c r="M634" s="536">
        <f>IF('statement of marks'!EI31="","",'statement of marks'!EI31)</f>
        <v>80</v>
      </c>
      <c r="N634" s="538">
        <f>IF('statement of marks'!EJ31="","",'statement of marks'!EJ31)</f>
        <v>100</v>
      </c>
      <c r="O634" s="537">
        <f>IF('statement of marks'!EK31="","",'statement of marks'!EK31)</f>
        <v>70</v>
      </c>
      <c r="P634" s="537">
        <f>IF('statement of marks'!EL31="","",'statement of marks'!EL31)</f>
        <v>30</v>
      </c>
      <c r="Q634" s="536">
        <f>IF('statement of marks'!EM31="","",'statement of marks'!EM31)</f>
        <v>100</v>
      </c>
      <c r="R634" s="536">
        <f>IF('statement of marks'!EN31="","",'statement of marks'!EN31)</f>
        <v>150</v>
      </c>
      <c r="S634" s="538">
        <f>IF('statement of marks'!EO31="","",'statement of marks'!EO31)</f>
        <v>50</v>
      </c>
      <c r="T634" s="538">
        <f>IF('statement of marks'!EP31="","",'statement of marks'!EP31)</f>
        <v>200</v>
      </c>
      <c r="U634" s="538" t="str">
        <f>IF('statement of marks'!FB31="","",'statement of marks'!FB31)</f>
        <v>I</v>
      </c>
      <c r="V634" s="542"/>
      <c r="W634" s="542"/>
      <c r="X634" s="542"/>
      <c r="Y634" s="540"/>
    </row>
    <row r="635" spans="1:25" ht="18" customHeight="1">
      <c r="A635" s="1124"/>
      <c r="B635" s="1089" t="str">
        <f>'statement of marks'!$FC$3</f>
        <v>Azadi ke Baad ka Swarnim Bharat</v>
      </c>
      <c r="C635" s="1089"/>
      <c r="D635" s="553">
        <f>IF('statement of marks'!CK31="","",'statement of marks'!CK31)</f>
        <v>30</v>
      </c>
      <c r="E635" s="541">
        <f>IF('statement of marks'!FC31="","",'statement of marks'!FC31)</f>
        <v>10</v>
      </c>
      <c r="F635" s="541">
        <f>IF('statement of marks'!FD31="","",'statement of marks'!FD31)</f>
        <v>10</v>
      </c>
      <c r="G635" s="541">
        <f>IF('statement of marks'!FE31="","",'statement of marks'!FE31)</f>
        <v>10</v>
      </c>
      <c r="H635" s="541">
        <f>IF('statement of marks'!FF31="","",'statement of marks'!FF31)</f>
        <v>30</v>
      </c>
      <c r="I635" s="555"/>
      <c r="J635" s="541">
        <f>IF('statement of marks'!FG31="","",'statement of marks'!FG31)</f>
        <v>70</v>
      </c>
      <c r="K635" s="556"/>
      <c r="L635" s="536">
        <f>IF('statement of marks'!FG31="","",'statement of marks'!FG31)</f>
        <v>70</v>
      </c>
      <c r="M635" s="536">
        <f>IF('statement of marks'!FH31="","",'statement of marks'!FH31)</f>
        <v>100</v>
      </c>
      <c r="N635" s="536">
        <f>IF('statement of marks'!FH31="","",'statement of marks'!FH31)</f>
        <v>100</v>
      </c>
      <c r="O635" s="536">
        <f>IF('statement of marks'!FI31="","",'statement of marks'!FI31)</f>
        <v>100</v>
      </c>
      <c r="P635" s="557"/>
      <c r="Q635" s="536">
        <f>IF('statement of marks'!FI31="","",'statement of marks'!FI31)</f>
        <v>100</v>
      </c>
      <c r="R635" s="536">
        <f>IF('statement of marks'!FJ31="","",'statement of marks'!FJ31)</f>
        <v>200</v>
      </c>
      <c r="S635" s="557"/>
      <c r="T635" s="538">
        <f>IF('statement of marks'!FJ31="","",'statement of marks'!FJ31)</f>
        <v>200</v>
      </c>
      <c r="U635" s="541" t="str">
        <f>IF('statement of marks'!II31="","",'statement of marks'!II31)</f>
        <v>A</v>
      </c>
      <c r="V635" s="542" t="str">
        <f>IF(OR(U635="S",U635="RE"),'result subject-wise'!AL$6,"")</f>
        <v/>
      </c>
      <c r="W635" s="558" t="str">
        <f>IF('result subject-wise'!AL31="","",'result subject-wise'!AL31)</f>
        <v/>
      </c>
      <c r="X635" s="558" t="str">
        <f>IF('result subject-wise'!AM31="","",'result subject-wise'!AM31)</f>
        <v/>
      </c>
      <c r="Y635" s="1093"/>
    </row>
    <row r="636" spans="1:25" ht="18" customHeight="1">
      <c r="A636" s="1124"/>
      <c r="B636" s="895" t="str">
        <f>'statement of marks'!$FP$3</f>
        <v>JEEVAN KAUShAL</v>
      </c>
      <c r="C636" s="895"/>
      <c r="D636" s="535" t="str">
        <f>IF('statement of marks'!DO31="","",'statement of marks'!DO31)</f>
        <v/>
      </c>
      <c r="E636" s="1109" t="s">
        <v>278</v>
      </c>
      <c r="F636" s="1109"/>
      <c r="G636" s="536">
        <f>'statement of marks'!$FP$6</f>
        <v>30</v>
      </c>
      <c r="H636" s="536"/>
      <c r="I636" s="559"/>
      <c r="J636" s="537">
        <f>IF('statement of marks'!FP31="","",'statement of marks'!FP31)</f>
        <v>30</v>
      </c>
      <c r="K636" s="1109" t="s">
        <v>279</v>
      </c>
      <c r="L636" s="1109"/>
      <c r="M636" s="536">
        <f>'statement of marks'!$FQ$6</f>
        <v>30</v>
      </c>
      <c r="N636" s="538">
        <f>IF('statement of marks'!FQ31="","",'statement of marks'!FQ31)</f>
        <v>30</v>
      </c>
      <c r="O636" s="1109" t="s">
        <v>108</v>
      </c>
      <c r="P636" s="1109"/>
      <c r="Q636" s="536">
        <f>'statement of marks'!$FR$6</f>
        <v>40</v>
      </c>
      <c r="R636" s="541">
        <f>IF('statement of marks'!FR31="","",'statement of marks'!FR31)</f>
        <v>40</v>
      </c>
      <c r="S636" s="541"/>
      <c r="T636" s="538">
        <f>IF('statement of marks'!FS31="","",'statement of marks'!FS31)</f>
        <v>100</v>
      </c>
      <c r="U636" s="541" t="str">
        <f>IF('statement of marks'!IJ31="","",'statement of marks'!IJ31)</f>
        <v>A</v>
      </c>
      <c r="V636" s="542" t="str">
        <f>IF(OR(U636="S",U636="RE"),'result subject-wise'!AN$6,"")</f>
        <v/>
      </c>
      <c r="W636" s="558" t="str">
        <f>IF('result subject-wise'!AN31="","",'result subject-wise'!AN31)</f>
        <v/>
      </c>
      <c r="X636" s="558" t="str">
        <f>IF('result subject-wise'!AO31="","",'result subject-wise'!AO31)</f>
        <v/>
      </c>
      <c r="Y636" s="1093"/>
    </row>
    <row r="637" spans="1:25" ht="18" customHeight="1">
      <c r="A637" s="1124"/>
      <c r="B637" s="1110" t="s">
        <v>195</v>
      </c>
      <c r="C637" s="1110"/>
      <c r="D637" s="560">
        <f>IF(AND(D633="",D635="",D636=""),"",SUM(D633:D636))</f>
        <v>60</v>
      </c>
      <c r="E637" s="1111" t="str">
        <f>IF('statement of marks'!IP31="","",'statement of marks'!IP31)</f>
        <v>SUPPL.</v>
      </c>
      <c r="F637" s="1111"/>
      <c r="G637" s="1111"/>
      <c r="H637" s="1111"/>
      <c r="I637" s="1111"/>
      <c r="J637" s="1111"/>
      <c r="K637" s="1111"/>
      <c r="L637" s="1111"/>
      <c r="M637" s="533" t="s">
        <v>309</v>
      </c>
      <c r="N637" s="541" t="str">
        <f>IF('statement of marks'!IS31="","",'statement of marks'!IS31)</f>
        <v/>
      </c>
      <c r="O637" s="1091" t="s">
        <v>281</v>
      </c>
      <c r="P637" s="1091"/>
      <c r="Q637" s="1091"/>
      <c r="R637" s="541" t="str">
        <f>IF('statement of marks'!IU31="","",'statement of marks'!IU31)</f>
        <v/>
      </c>
      <c r="S637" s="1112" t="s">
        <v>295</v>
      </c>
      <c r="T637" s="1112"/>
      <c r="U637" s="1112"/>
      <c r="V637" s="1112"/>
      <c r="W637" s="1112"/>
      <c r="X637" s="1112"/>
      <c r="Y637" s="1113"/>
    </row>
    <row r="638" spans="1:25" ht="18" customHeight="1">
      <c r="A638" s="1124"/>
      <c r="B638" s="1110" t="s">
        <v>300</v>
      </c>
      <c r="C638" s="1110"/>
      <c r="D638" s="534" t="s">
        <v>201</v>
      </c>
      <c r="E638" s="1085" t="s">
        <v>122</v>
      </c>
      <c r="F638" s="1085"/>
      <c r="G638" s="1091" t="s">
        <v>124</v>
      </c>
      <c r="H638" s="1091"/>
      <c r="I638" s="1091"/>
      <c r="J638" s="1091"/>
      <c r="K638" s="1091" t="s">
        <v>126</v>
      </c>
      <c r="L638" s="1091"/>
      <c r="M638" s="1091" t="s">
        <v>128</v>
      </c>
      <c r="N638" s="1091"/>
      <c r="O638" s="924" t="s">
        <v>303</v>
      </c>
      <c r="P638" s="924"/>
      <c r="Q638" s="924"/>
      <c r="R638" s="561"/>
      <c r="S638" s="1114" t="s">
        <v>195</v>
      </c>
      <c r="T638" s="1114"/>
      <c r="U638" s="1115" t="str">
        <f>IF('result subject-wise'!AR31="","",'result subject-wise'!AR31)</f>
        <v/>
      </c>
      <c r="V638" s="1115"/>
      <c r="W638" s="1086" t="s">
        <v>459</v>
      </c>
      <c r="X638" s="1086"/>
      <c r="Y638" s="562" t="str">
        <f>IF('result subject-wise'!AS31="","",'result subject-wise'!AS31)</f>
        <v/>
      </c>
    </row>
    <row r="639" spans="1:25" ht="18" customHeight="1">
      <c r="A639" s="1124"/>
      <c r="B639" s="1116" t="s">
        <v>302</v>
      </c>
      <c r="C639" s="1116"/>
      <c r="D639" s="536">
        <f>IF('statement of marks'!CN31="","",'statement of marks'!CN31)</f>
        <v>50</v>
      </c>
      <c r="E639" s="1117">
        <f>IF('statement of marks'!GK31="","",'statement of marks'!GK31)</f>
        <v>130</v>
      </c>
      <c r="F639" s="1117"/>
      <c r="G639" s="1117">
        <f>IF('statement of marks'!GM31="","",'statement of marks'!GM31)</f>
        <v>206</v>
      </c>
      <c r="H639" s="1117"/>
      <c r="I639" s="1117"/>
      <c r="J639" s="1117"/>
      <c r="K639" s="1117">
        <f>IF('statement of marks'!GO31="","",'statement of marks'!GO31)</f>
        <v>264</v>
      </c>
      <c r="L639" s="1117"/>
      <c r="M639" s="1117">
        <f>IF('statement of marks'!GQ31="","",'statement of marks'!GQ31)</f>
        <v>316</v>
      </c>
      <c r="N639" s="1117"/>
      <c r="O639" s="1117">
        <f>IF('statement of marks'!GS31="","",'statement of marks'!GS31)</f>
        <v>362</v>
      </c>
      <c r="P639" s="1117"/>
      <c r="Q639" s="1117"/>
      <c r="R639" s="563"/>
      <c r="S639" s="1086" t="s">
        <v>460</v>
      </c>
      <c r="T639" s="1086"/>
      <c r="U639" s="1086"/>
      <c r="V639" s="1086"/>
      <c r="W639" s="1115" t="str">
        <f>IF('result subject-wise'!AT31="","",'result subject-wise'!AT31)</f>
        <v/>
      </c>
      <c r="X639" s="1115"/>
      <c r="Y639" s="1118"/>
    </row>
    <row r="640" spans="1:25" ht="18" customHeight="1">
      <c r="A640" s="1124"/>
      <c r="B640" s="1084" t="s">
        <v>301</v>
      </c>
      <c r="C640" s="1084"/>
      <c r="D640" s="536">
        <f>IF('statement of marks'!BJ31="","",'statement of marks'!BJ31)</f>
        <v>50</v>
      </c>
      <c r="E640" s="1085" t="str">
        <f>IF('statement of marks'!GL31="","",'statement of marks'!GL31)</f>
        <v/>
      </c>
      <c r="F640" s="1085"/>
      <c r="G640" s="1085" t="str">
        <f>IF('statement of marks'!GN31="","",'statement of marks'!GN31)</f>
        <v/>
      </c>
      <c r="H640" s="1085"/>
      <c r="I640" s="1085"/>
      <c r="J640" s="1085"/>
      <c r="K640" s="1085" t="str">
        <f>IF('statement of marks'!GP31="","",'statement of marks'!GP31)</f>
        <v/>
      </c>
      <c r="L640" s="1085"/>
      <c r="M640" s="1085" t="str">
        <f>IF('statement of marks'!GR31="","",'statement of marks'!GR31)</f>
        <v/>
      </c>
      <c r="N640" s="1085"/>
      <c r="O640" s="1085">
        <f>IF('statement of marks'!GT31="","",'statement of marks'!GT31)</f>
        <v>0</v>
      </c>
      <c r="P640" s="1085"/>
      <c r="Q640" s="1085"/>
      <c r="R640" s="564"/>
      <c r="S640" s="1086" t="s">
        <v>296</v>
      </c>
      <c r="T640" s="1086"/>
      <c r="U640" s="1086"/>
      <c r="V640" s="1086"/>
      <c r="W640" s="1087" t="str">
        <f>IF(U638="","",'result subject-wise'!$G$118)</f>
        <v/>
      </c>
      <c r="X640" s="1087"/>
      <c r="Y640" s="1088"/>
    </row>
    <row r="641" spans="1:25" ht="18" customHeight="1">
      <c r="A641" s="1124"/>
      <c r="B641" s="1089" t="s">
        <v>307</v>
      </c>
      <c r="C641" s="1089"/>
      <c r="D641" s="535" t="str">
        <f>IF('statement of marks'!DR31="","",'statement of marks'!DR31)</f>
        <v/>
      </c>
      <c r="E641" s="1090"/>
      <c r="F641" s="1090"/>
      <c r="G641" s="1090"/>
      <c r="H641" s="1090"/>
      <c r="I641" s="1090"/>
      <c r="J641" s="1090"/>
      <c r="K641" s="1090"/>
      <c r="L641" s="1090"/>
      <c r="M641" s="1090"/>
      <c r="N641" s="1090"/>
      <c r="O641" s="1091"/>
      <c r="P641" s="1091"/>
      <c r="Q641" s="1091"/>
      <c r="R641" s="1091"/>
      <c r="S641" s="1091"/>
      <c r="T641" s="1091"/>
      <c r="U641" s="1092"/>
      <c r="V641" s="1092"/>
      <c r="W641" s="1092"/>
      <c r="X641" s="1092"/>
      <c r="Y641" s="1093"/>
    </row>
    <row r="642" spans="1:25" ht="18" customHeight="1">
      <c r="A642" s="1124"/>
      <c r="B642" s="895" t="s">
        <v>297</v>
      </c>
      <c r="C642" s="895"/>
      <c r="D642" s="544">
        <f>IF(AND(D639="",D640="",D641=""),"",SUM(D639:D641))</f>
        <v>100</v>
      </c>
      <c r="E642" s="1090"/>
      <c r="F642" s="1090"/>
      <c r="G642" s="1090"/>
      <c r="H642" s="1090"/>
      <c r="I642" s="1090"/>
      <c r="J642" s="1090"/>
      <c r="K642" s="1090"/>
      <c r="L642" s="1090"/>
      <c r="M642" s="1090"/>
      <c r="N642" s="1090"/>
      <c r="O642" s="1091"/>
      <c r="P642" s="1091"/>
      <c r="Q642" s="1091"/>
      <c r="R642" s="1091"/>
      <c r="S642" s="1091"/>
      <c r="T642" s="1091"/>
      <c r="U642" s="1092"/>
      <c r="V642" s="1092"/>
      <c r="W642" s="1092"/>
      <c r="X642" s="1092"/>
      <c r="Y642" s="1093"/>
    </row>
    <row r="643" spans="1:25" ht="18" customHeight="1">
      <c r="A643" s="1124"/>
      <c r="B643" s="1089" t="s">
        <v>790</v>
      </c>
      <c r="C643" s="1089"/>
      <c r="D643" s="565">
        <f>IF(J626="ML",L625)+IF(J627="ML",L625)+IF(J628="ML",L625-D628)+IF(J629="ML",L625-D629)+IF(J630="ML",L625-D630)+IF(K628="ml",D628)+IF(K629="ml",D629)+IF(K630="ml",D630)</f>
        <v>0</v>
      </c>
      <c r="E643" s="1090"/>
      <c r="F643" s="1090"/>
      <c r="G643" s="1090"/>
      <c r="H643" s="1090"/>
      <c r="I643" s="1090"/>
      <c r="J643" s="1090"/>
      <c r="K643" s="1090"/>
      <c r="L643" s="1090"/>
      <c r="M643" s="1090"/>
      <c r="N643" s="1090"/>
      <c r="O643" s="1091" t="s">
        <v>112</v>
      </c>
      <c r="P643" s="1091"/>
      <c r="Q643" s="1091"/>
      <c r="R643" s="1091"/>
      <c r="S643" s="1091"/>
      <c r="T643" s="1091"/>
      <c r="U643" s="1094" t="s">
        <v>798</v>
      </c>
      <c r="V643" s="1094"/>
      <c r="W643" s="1094"/>
      <c r="X643" s="1094"/>
      <c r="Y643" s="1095"/>
    </row>
    <row r="644" spans="1:25" ht="18" customHeight="1" thickBot="1">
      <c r="A644" s="1125"/>
      <c r="B644" s="1098" t="s">
        <v>308</v>
      </c>
      <c r="C644" s="1098"/>
      <c r="D644" s="566"/>
      <c r="E644" s="1099"/>
      <c r="F644" s="1099"/>
      <c r="G644" s="1099"/>
      <c r="H644" s="1099"/>
      <c r="I644" s="1099"/>
      <c r="J644" s="1099"/>
      <c r="K644" s="1099"/>
      <c r="L644" s="1099"/>
      <c r="M644" s="1099"/>
      <c r="N644" s="1099"/>
      <c r="O644" s="1100">
        <f>'statement of marks'!$IV$110</f>
        <v>45794</v>
      </c>
      <c r="P644" s="1100"/>
      <c r="Q644" s="1100"/>
      <c r="R644" s="1100"/>
      <c r="S644" s="1100"/>
      <c r="T644" s="1100"/>
      <c r="U644" s="1096"/>
      <c r="V644" s="1096"/>
      <c r="W644" s="1096"/>
      <c r="X644" s="1096"/>
      <c r="Y644" s="1097"/>
    </row>
    <row r="645" spans="1:25" ht="18" customHeight="1">
      <c r="A645" s="1119" t="s">
        <v>282</v>
      </c>
      <c r="B645" s="1120"/>
      <c r="C645" s="1120"/>
      <c r="D645" s="1120"/>
      <c r="E645" s="1120"/>
      <c r="F645" s="1120"/>
      <c r="G645" s="1120"/>
      <c r="H645" s="1120"/>
      <c r="I645" s="1120"/>
      <c r="J645" s="1120"/>
      <c r="K645" s="1120"/>
      <c r="L645" s="1120"/>
      <c r="M645" s="1120"/>
      <c r="N645" s="1120"/>
      <c r="O645" s="1120"/>
      <c r="P645" s="1120"/>
      <c r="Q645" s="1120"/>
      <c r="R645" s="1120"/>
      <c r="S645" s="1120"/>
      <c r="T645" s="1120"/>
      <c r="U645" s="1120"/>
      <c r="V645" s="1120"/>
      <c r="W645" s="1120"/>
      <c r="X645" s="1120"/>
      <c r="Y645" s="1121"/>
    </row>
    <row r="646" spans="1:25" ht="18" customHeight="1">
      <c r="A646" s="1122" t="str">
        <f>'statement of marks'!$A$1</f>
        <v>Govt. Hr. Sec. School,</v>
      </c>
      <c r="B646" s="1091"/>
      <c r="C646" s="1091"/>
      <c r="D646" s="1091"/>
      <c r="E646" s="1091"/>
      <c r="F646" s="1091"/>
      <c r="G646" s="1091"/>
      <c r="H646" s="1091"/>
      <c r="I646" s="1091"/>
      <c r="J646" s="1091"/>
      <c r="K646" s="1091"/>
      <c r="L646" s="1091"/>
      <c r="M646" s="1091"/>
      <c r="N646" s="1091"/>
      <c r="O646" s="1091"/>
      <c r="P646" s="1091"/>
      <c r="Q646" s="1091"/>
      <c r="R646" s="1091"/>
      <c r="S646" s="1091"/>
      <c r="T646" s="1091"/>
      <c r="U646" s="1091"/>
      <c r="V646" s="1091"/>
      <c r="W646" s="1091"/>
      <c r="X646" s="1091"/>
      <c r="Y646" s="1123"/>
    </row>
    <row r="647" spans="1:25" ht="18" customHeight="1">
      <c r="A647" s="1124"/>
      <c r="B647" s="1048" t="s">
        <v>100</v>
      </c>
      <c r="C647" s="1048"/>
      <c r="D647" s="1112" t="s">
        <v>485</v>
      </c>
      <c r="E647" s="1048" t="str">
        <f>'statement of marks'!$F$3</f>
        <v>2024-25</v>
      </c>
      <c r="F647" s="1048"/>
      <c r="G647" s="1126" t="str">
        <f>IF(U666="","MAIN EXAMINATION",IF(E665="Suppl.","SUPPLEMENTARY EXAMINATION",IF(E665="Re-exam.","RE-EXAMINATION",)))</f>
        <v>MAIN EXAMINATION</v>
      </c>
      <c r="H647" s="1127"/>
      <c r="I647" s="1127"/>
      <c r="J647" s="1127"/>
      <c r="K647" s="1127"/>
      <c r="L647" s="1127"/>
      <c r="M647" s="1127"/>
      <c r="N647" s="1127"/>
      <c r="O647" s="1127"/>
      <c r="P647" s="1127"/>
      <c r="Q647" s="1127"/>
      <c r="R647" s="1127"/>
      <c r="S647" s="1128"/>
      <c r="T647" s="1129" t="s">
        <v>305</v>
      </c>
      <c r="U647" s="1130"/>
      <c r="V647" s="1131"/>
      <c r="W647" s="1048" t="str">
        <f>'statement of marks'!$A$3</f>
        <v>11 'A'</v>
      </c>
      <c r="X647" s="1048"/>
      <c r="Y647" s="1135"/>
    </row>
    <row r="648" spans="1:25" ht="18" customHeight="1">
      <c r="A648" s="1124"/>
      <c r="B648" s="895" t="s">
        <v>36</v>
      </c>
      <c r="C648" s="895"/>
      <c r="D648" s="1112"/>
      <c r="E648" s="1132" t="str">
        <f>IF('statement of marks'!G32="","",'statement of marks'!G32)</f>
        <v>A 024</v>
      </c>
      <c r="F648" s="1133"/>
      <c r="G648" s="1133"/>
      <c r="H648" s="1133"/>
      <c r="I648" s="1133"/>
      <c r="J648" s="1133"/>
      <c r="K648" s="1133"/>
      <c r="L648" s="1133"/>
      <c r="M648" s="1133"/>
      <c r="N648" s="1133"/>
      <c r="O648" s="1133"/>
      <c r="P648" s="1133"/>
      <c r="Q648" s="1133"/>
      <c r="R648" s="1133"/>
      <c r="S648" s="1134"/>
      <c r="T648" s="1129" t="s">
        <v>304</v>
      </c>
      <c r="U648" s="1130"/>
      <c r="V648" s="1131"/>
      <c r="W648" s="1048">
        <f>IF('statement of marks'!E32="","",'statement of marks'!E32)</f>
        <v>11124</v>
      </c>
      <c r="X648" s="1048"/>
      <c r="Y648" s="1135"/>
    </row>
    <row r="649" spans="1:25" ht="18" customHeight="1">
      <c r="A649" s="1124"/>
      <c r="B649" s="895" t="s">
        <v>37</v>
      </c>
      <c r="C649" s="895"/>
      <c r="D649" s="1112"/>
      <c r="E649" s="1132" t="str">
        <f>IF('statement of marks'!H32="","",'statement of marks'!H32)</f>
        <v>B 024</v>
      </c>
      <c r="F649" s="1133"/>
      <c r="G649" s="1133"/>
      <c r="H649" s="1133"/>
      <c r="I649" s="1133"/>
      <c r="J649" s="1133"/>
      <c r="K649" s="1133"/>
      <c r="L649" s="1133"/>
      <c r="M649" s="1133"/>
      <c r="N649" s="1133"/>
      <c r="O649" s="1133"/>
      <c r="P649" s="1133"/>
      <c r="Q649" s="1133"/>
      <c r="R649" s="1133"/>
      <c r="S649" s="1134"/>
      <c r="T649" s="1129" t="s">
        <v>35</v>
      </c>
      <c r="U649" s="1130"/>
      <c r="V649" s="1131"/>
      <c r="W649" s="1048" t="str">
        <f>IF('statement of marks'!D32="","",'statement of marks'!D32)</f>
        <v/>
      </c>
      <c r="X649" s="1048"/>
      <c r="Y649" s="1135"/>
    </row>
    <row r="650" spans="1:25" ht="18" customHeight="1">
      <c r="A650" s="1124"/>
      <c r="B650" s="895" t="s">
        <v>38</v>
      </c>
      <c r="C650" s="895"/>
      <c r="D650" s="1112"/>
      <c r="E650" s="1132" t="str">
        <f>IF('statement of marks'!I32="","",'statement of marks'!I32)</f>
        <v>C 024</v>
      </c>
      <c r="F650" s="1133"/>
      <c r="G650" s="1133"/>
      <c r="H650" s="1133"/>
      <c r="I650" s="1133"/>
      <c r="J650" s="1133"/>
      <c r="K650" s="1133"/>
      <c r="L650" s="1133"/>
      <c r="M650" s="1133"/>
      <c r="N650" s="1133"/>
      <c r="O650" s="1133"/>
      <c r="P650" s="1133"/>
      <c r="Q650" s="1133"/>
      <c r="R650" s="1133"/>
      <c r="S650" s="1134"/>
      <c r="T650" s="1129" t="s">
        <v>280</v>
      </c>
      <c r="U650" s="1130"/>
      <c r="V650" s="1131"/>
      <c r="W650" s="1136" t="str">
        <f>IF('statement of marks'!F32="","",'statement of marks'!F32)</f>
        <v/>
      </c>
      <c r="X650" s="1136"/>
      <c r="Y650" s="1137"/>
    </row>
    <row r="651" spans="1:25" ht="18" customHeight="1">
      <c r="A651" s="1124"/>
      <c r="B651" s="1138" t="s">
        <v>218</v>
      </c>
      <c r="C651" s="1109" t="s">
        <v>293</v>
      </c>
      <c r="D651" s="1109" t="s">
        <v>457</v>
      </c>
      <c r="E651" s="1103" t="s">
        <v>109</v>
      </c>
      <c r="F651" s="1103" t="s">
        <v>110</v>
      </c>
      <c r="G651" s="1103" t="s">
        <v>111</v>
      </c>
      <c r="H651" s="1103" t="s">
        <v>797</v>
      </c>
      <c r="I651" s="1139" t="str">
        <f>IF('statement of marks'!N$4="","",'statement of marks'!N$4)</f>
        <v>VRIKSHAROPAN</v>
      </c>
      <c r="J651" s="1140" t="s">
        <v>276</v>
      </c>
      <c r="K651" s="1140" t="s">
        <v>277</v>
      </c>
      <c r="L651" s="1103" t="s">
        <v>284</v>
      </c>
      <c r="M651" s="1103" t="s">
        <v>294</v>
      </c>
      <c r="N651" s="1102" t="s">
        <v>458</v>
      </c>
      <c r="O651" s="1141" t="s">
        <v>287</v>
      </c>
      <c r="P651" s="1141" t="s">
        <v>288</v>
      </c>
      <c r="Q651" s="1101" t="s">
        <v>289</v>
      </c>
      <c r="R651" s="1101" t="s">
        <v>285</v>
      </c>
      <c r="S651" s="1101" t="s">
        <v>286</v>
      </c>
      <c r="T651" s="1102" t="s">
        <v>306</v>
      </c>
      <c r="U651" s="1103" t="s">
        <v>311</v>
      </c>
      <c r="V651" s="1104" t="s">
        <v>310</v>
      </c>
      <c r="W651" s="1104" t="s">
        <v>799</v>
      </c>
      <c r="X651" s="1103" t="s">
        <v>283</v>
      </c>
      <c r="Y651" s="1105" t="s">
        <v>290</v>
      </c>
    </row>
    <row r="652" spans="1:25" ht="18" customHeight="1">
      <c r="A652" s="1124"/>
      <c r="B652" s="1138"/>
      <c r="C652" s="1109"/>
      <c r="D652" s="1109"/>
      <c r="E652" s="1103"/>
      <c r="F652" s="1103"/>
      <c r="G652" s="1103"/>
      <c r="H652" s="1103"/>
      <c r="I652" s="1139"/>
      <c r="J652" s="1140"/>
      <c r="K652" s="1140"/>
      <c r="L652" s="1103"/>
      <c r="M652" s="1103"/>
      <c r="N652" s="1102"/>
      <c r="O652" s="1141"/>
      <c r="P652" s="1141"/>
      <c r="Q652" s="1101"/>
      <c r="R652" s="1101"/>
      <c r="S652" s="1101"/>
      <c r="T652" s="1102"/>
      <c r="U652" s="1103"/>
      <c r="V652" s="1104"/>
      <c r="W652" s="1104"/>
      <c r="X652" s="1103"/>
      <c r="Y652" s="1105"/>
    </row>
    <row r="653" spans="1:25" ht="18" customHeight="1">
      <c r="A653" s="1124"/>
      <c r="B653" s="1144" t="s">
        <v>113</v>
      </c>
      <c r="C653" s="1144"/>
      <c r="D653" s="535"/>
      <c r="E653" s="534">
        <f>IF('statement of marks'!J$6="","",'statement of marks'!J$6)</f>
        <v>10</v>
      </c>
      <c r="F653" s="534">
        <f>IF('statement of marks'!K$6="","",'statement of marks'!K$6)</f>
        <v>10</v>
      </c>
      <c r="G653" s="534">
        <f>IF('statement of marks'!L$6="","",'statement of marks'!L$6)</f>
        <v>8</v>
      </c>
      <c r="H653" s="534">
        <f>IF('statement of marks'!M$6="","",'statement of marks'!M$6)</f>
        <v>28</v>
      </c>
      <c r="I653" s="536">
        <f>IF('statement of marks'!N$6="","",'statement of marks'!N$6)</f>
        <v>2</v>
      </c>
      <c r="J653" s="298" t="s">
        <v>89</v>
      </c>
      <c r="K653" s="1106"/>
      <c r="L653" s="534">
        <f>IF('statement of marks'!O$6="","",'statement of marks'!O$6)</f>
        <v>70</v>
      </c>
      <c r="M653" s="298" t="s">
        <v>87</v>
      </c>
      <c r="N653" s="534">
        <f>IF('statement of marks'!P$6="","",'statement of marks'!P$6)</f>
        <v>100</v>
      </c>
      <c r="O653" s="298" t="s">
        <v>298</v>
      </c>
      <c r="P653" s="945"/>
      <c r="Q653" s="534">
        <f>IF('statement of marks'!Q$6="","",'statement of marks'!Q$6)</f>
        <v>100</v>
      </c>
      <c r="R653" s="298" t="s">
        <v>299</v>
      </c>
      <c r="S653" s="298" t="s">
        <v>454</v>
      </c>
      <c r="T653" s="538">
        <f>IF('statement of marks'!R$6="","",'statement of marks'!R$6)</f>
        <v>200</v>
      </c>
      <c r="U653" s="539"/>
      <c r="V653" s="539"/>
      <c r="W653" s="539"/>
      <c r="X653" s="539"/>
      <c r="Y653" s="540" t="str">
        <f>IF(OR(X660=0,X660&lt;V660),"",T653)</f>
        <v/>
      </c>
    </row>
    <row r="654" spans="1:25" ht="18" customHeight="1">
      <c r="A654" s="1124"/>
      <c r="B654" s="895" t="str">
        <f>'statement of marks'!$J$3</f>
        <v>HINDI COMPULSORY</v>
      </c>
      <c r="C654" s="895"/>
      <c r="D654" s="535"/>
      <c r="E654" s="541">
        <f>IF('statement of marks'!J32="","",'statement of marks'!J32)</f>
        <v>10</v>
      </c>
      <c r="F654" s="541">
        <f>IF('statement of marks'!K32="","",'statement of marks'!K32)</f>
        <v>10</v>
      </c>
      <c r="G654" s="541">
        <f>IF('statement of marks'!L32="","",'statement of marks'!L32)</f>
        <v>8</v>
      </c>
      <c r="H654" s="541">
        <f>IF('statement of marks'!M32="","",'statement of marks'!M32)</f>
        <v>28</v>
      </c>
      <c r="I654" s="541">
        <f>IF('statement of marks'!N32="","",'statement of marks'!N32)</f>
        <v>2</v>
      </c>
      <c r="J654" s="537">
        <f>IF('statement of marks'!O32="","",'statement of marks'!O32)</f>
        <v>70</v>
      </c>
      <c r="K654" s="1106"/>
      <c r="L654" s="536">
        <f>IF('statement of marks'!O32="","",'statement of marks'!O32)</f>
        <v>70</v>
      </c>
      <c r="M654" s="536">
        <f>IF('statement of marks'!P32="","",'statement of marks'!P32)</f>
        <v>100</v>
      </c>
      <c r="N654" s="538">
        <f>IF('statement of marks'!P32="","",'statement of marks'!P32)</f>
        <v>100</v>
      </c>
      <c r="O654" s="537">
        <f>IF('statement of marks'!Q32="","",'statement of marks'!Q32)</f>
        <v>100</v>
      </c>
      <c r="P654" s="945"/>
      <c r="Q654" s="536">
        <f>IF('statement of marks'!Q32="","",'statement of marks'!Q32)</f>
        <v>100</v>
      </c>
      <c r="R654" s="536">
        <f>IF('statement of marks'!R32="","",'statement of marks'!R32)</f>
        <v>200</v>
      </c>
      <c r="S654" s="1107" t="str">
        <f>IF(AND(K655="",P655=""),"",SUM(K655,P655))</f>
        <v/>
      </c>
      <c r="T654" s="538">
        <f>IF('statement of marks'!R32="","",'statement of marks'!R32)</f>
        <v>200</v>
      </c>
      <c r="U654" s="541" t="str">
        <f>CONCATENATE('statement of marks'!GV32,'statement of marks'!GW32,'statement of marks'!GX32)</f>
        <v>D</v>
      </c>
      <c r="V654" s="542" t="str">
        <f>IF(OR(U654="S",U654="RE"),'result subject-wise'!T$6,"")</f>
        <v/>
      </c>
      <c r="W654" s="542" t="str">
        <f>IF('result subject-wise'!U32="","",'result subject-wise'!U32)</f>
        <v/>
      </c>
      <c r="X654" s="542" t="str">
        <f>IF('result subject-wise'!V32="","",'result subject-wise'!V32)</f>
        <v/>
      </c>
      <c r="Y654" s="540" t="str">
        <f>IF(OR(X660=0,X660&lt;V660),"",IF(U654="RE",SUM(T654,W654),IF(U654="S",W654,T654)))</f>
        <v/>
      </c>
    </row>
    <row r="655" spans="1:25" ht="18" customHeight="1">
      <c r="A655" s="1124"/>
      <c r="B655" s="895" t="str">
        <f>'statement of marks'!$X$3</f>
        <v>ENGLISH COMPULSORY</v>
      </c>
      <c r="C655" s="895"/>
      <c r="D655" s="535" t="s">
        <v>455</v>
      </c>
      <c r="E655" s="541">
        <f>IF('statement of marks'!X32="","",'statement of marks'!X32)</f>
        <v>10</v>
      </c>
      <c r="F655" s="541">
        <f>IF('statement of marks'!Y32="","",'statement of marks'!Y32)</f>
        <v>10</v>
      </c>
      <c r="G655" s="541">
        <f>IF('statement of marks'!Z32="","",'statement of marks'!Z32)</f>
        <v>8</v>
      </c>
      <c r="H655" s="541">
        <f>IF('statement of marks'!AA32="","",'statement of marks'!AA32)</f>
        <v>28</v>
      </c>
      <c r="I655" s="541">
        <f>IF('statement of marks'!AB32="","",'statement of marks'!AB32)</f>
        <v>2</v>
      </c>
      <c r="J655" s="537">
        <f>IF('statement of marks'!AC32="","",'statement of marks'!AC32)</f>
        <v>70</v>
      </c>
      <c r="K655" s="1106"/>
      <c r="L655" s="536">
        <f>IF('statement of marks'!AC32="","",'statement of marks'!AC32)</f>
        <v>70</v>
      </c>
      <c r="M655" s="536">
        <f>IF('statement of marks'!AD32="","",'statement of marks'!AD32)</f>
        <v>100</v>
      </c>
      <c r="N655" s="538">
        <f>IF('statement of marks'!AD32="","",'statement of marks'!AD32)</f>
        <v>100</v>
      </c>
      <c r="O655" s="537">
        <f>IF('statement of marks'!AE32="","",'statement of marks'!AE32)</f>
        <v>100</v>
      </c>
      <c r="P655" s="945"/>
      <c r="Q655" s="536">
        <f>IF('statement of marks'!AE32="","",'statement of marks'!AE32)</f>
        <v>100</v>
      </c>
      <c r="R655" s="536">
        <f>IF('statement of marks'!AF32="","",'statement of marks'!AF32)</f>
        <v>200</v>
      </c>
      <c r="S655" s="1107"/>
      <c r="T655" s="538">
        <f>IF('statement of marks'!AF32="","",'statement of marks'!AF32)</f>
        <v>200</v>
      </c>
      <c r="U655" s="541" t="str">
        <f>CONCATENATE('statement of marks'!GY32,'statement of marks'!GZ32,'statement of marks'!HA32)</f>
        <v>D</v>
      </c>
      <c r="V655" s="542" t="str">
        <f>IF(OR(U655="S",U655="RE"),'result subject-wise'!W$6,"")</f>
        <v/>
      </c>
      <c r="W655" s="542" t="str">
        <f>IF('result subject-wise'!X32="","",'result subject-wise'!X32)</f>
        <v/>
      </c>
      <c r="X655" s="542" t="str">
        <f>IF('result subject-wise'!Y32="","",'result subject-wise'!Y32)</f>
        <v/>
      </c>
      <c r="Y655" s="540" t="str">
        <f>IF(OR(X660=0,X660&lt;V660),"",IF(U655="RE",SUM(T655,W655),IF(U655="S",W655,T655)))</f>
        <v/>
      </c>
    </row>
    <row r="656" spans="1:25" ht="18" customHeight="1">
      <c r="A656" s="1124"/>
      <c r="B656" s="1143" t="str">
        <f>'statement of marks'!AM32</f>
        <v>PHYSICS</v>
      </c>
      <c r="C656" s="1143"/>
      <c r="D656" s="535">
        <f>IF('statement of marks'!BH32="","",'statement of marks'!BH32)</f>
        <v>20</v>
      </c>
      <c r="E656" s="541">
        <f>IF('statement of marks'!AN32="","",'statement of marks'!AN32)</f>
        <v>10</v>
      </c>
      <c r="F656" s="541">
        <f>IF('statement of marks'!AO32="","",'statement of marks'!AO32)</f>
        <v>10</v>
      </c>
      <c r="G656" s="541">
        <f>IF('statement of marks'!AP32="","",'statement of marks'!AP32)</f>
        <v>9</v>
      </c>
      <c r="H656" s="541">
        <f>IF('statement of marks'!AQ32="","",'statement of marks'!AQ32)</f>
        <v>29</v>
      </c>
      <c r="I656" s="541">
        <f>IF('statement of marks'!AR32="","",'statement of marks'!AR32)</f>
        <v>1</v>
      </c>
      <c r="J656" s="537">
        <f>IF('statement of marks'!AS32="","",'statement of marks'!AS32)</f>
        <v>30</v>
      </c>
      <c r="K656" s="537">
        <f>IF('statement of marks'!AT32="","",'statement of marks'!AT32)</f>
        <v>20</v>
      </c>
      <c r="L656" s="536">
        <f>IF('statement of marks'!AU32="","",'statement of marks'!AU32)</f>
        <v>50</v>
      </c>
      <c r="M656" s="536">
        <f>IF('statement of marks'!AV32="","",'statement of marks'!AV32)</f>
        <v>60</v>
      </c>
      <c r="N656" s="538">
        <f>IF('statement of marks'!AW32="","",'statement of marks'!AW32)</f>
        <v>80</v>
      </c>
      <c r="O656" s="537">
        <f>IF('statement of marks'!AX32="","",'statement of marks'!AX32)</f>
        <v>70</v>
      </c>
      <c r="P656" s="537">
        <f>IF('statement of marks'!AY32="","",'statement of marks'!AY32)</f>
        <v>30</v>
      </c>
      <c r="Q656" s="536">
        <f>IF('statement of marks'!AZ32="","",'statement of marks'!AZ32)</f>
        <v>100</v>
      </c>
      <c r="R656" s="536">
        <f>IF('statement of marks'!BA32="","",'statement of marks'!BA32)</f>
        <v>130</v>
      </c>
      <c r="S656" s="538">
        <f>IF('statement of marks'!BB32="","",'statement of marks'!BB32)</f>
        <v>50</v>
      </c>
      <c r="T656" s="538">
        <f>IF('statement of marks'!BC32="","",'statement of marks'!BC32)</f>
        <v>180</v>
      </c>
      <c r="U656" s="541" t="str">
        <f>CONCATENATE('statement of marks'!HB32,'statement of marks'!HK32,'statement of marks'!HL32)</f>
        <v>D</v>
      </c>
      <c r="V656" s="542" t="str">
        <f>IF('result subject-wise'!Z32="","",'result subject-wise'!Z32)</f>
        <v/>
      </c>
      <c r="W656" s="542" t="str">
        <f>IF('result subject-wise'!AB32="","",'result subject-wise'!AB32)</f>
        <v/>
      </c>
      <c r="X656" s="542" t="str">
        <f>IF('result subject-wise'!AC32="","",'result subject-wise'!AC32)</f>
        <v/>
      </c>
      <c r="Y656" s="540" t="str">
        <f>IF(OR(X660=0,X660&lt;V660),"",IF(OR(U656="RE",U656="REP"),SUM(T656,W656),IF(U656="S",W656,T656)))</f>
        <v/>
      </c>
    </row>
    <row r="657" spans="1:25" ht="18" customHeight="1">
      <c r="A657" s="1124"/>
      <c r="B657" s="1143" t="str">
        <f>'statement of marks'!BQ32</f>
        <v>CHEMISTRY</v>
      </c>
      <c r="C657" s="1143"/>
      <c r="D657" s="535">
        <f>IF('statement of marks'!CL32="","",'statement of marks'!CL32)</f>
        <v>20</v>
      </c>
      <c r="E657" s="541">
        <f>IF('statement of marks'!BR32="","",'statement of marks'!BR32)</f>
        <v>10</v>
      </c>
      <c r="F657" s="541">
        <f>IF('statement of marks'!BS32="","",'statement of marks'!BS32)</f>
        <v>10</v>
      </c>
      <c r="G657" s="541">
        <f>IF('statement of marks'!BT32="","",'statement of marks'!BT32)</f>
        <v>9</v>
      </c>
      <c r="H657" s="541">
        <f>IF('statement of marks'!BU32="","",'statement of marks'!BU32)</f>
        <v>29</v>
      </c>
      <c r="I657" s="541">
        <f>IF('statement of marks'!BV32="","",'statement of marks'!BV32)</f>
        <v>1</v>
      </c>
      <c r="J657" s="537">
        <f>IF('statement of marks'!BW32="","",'statement of marks'!BW32)</f>
        <v>50</v>
      </c>
      <c r="K657" s="537">
        <f>IF('statement of marks'!BX32="","",'statement of marks'!BX32)</f>
        <v>20</v>
      </c>
      <c r="L657" s="536">
        <f>IF('statement of marks'!BY32="","",'statement of marks'!BY32)</f>
        <v>70</v>
      </c>
      <c r="M657" s="536">
        <f>IF('statement of marks'!BZ32="","",'statement of marks'!BZ32)</f>
        <v>80</v>
      </c>
      <c r="N657" s="538">
        <f>IF('statement of marks'!CA32="","",'statement of marks'!CA32)</f>
        <v>100</v>
      </c>
      <c r="O657" s="537">
        <f>IF('statement of marks'!CB32="","",'statement of marks'!CB32)</f>
        <v>70</v>
      </c>
      <c r="P657" s="537">
        <f>IF('statement of marks'!CC32="","",'statement of marks'!CC32)</f>
        <v>30</v>
      </c>
      <c r="Q657" s="536">
        <f>IF('statement of marks'!CD32="","",'statement of marks'!CD32)</f>
        <v>100</v>
      </c>
      <c r="R657" s="536">
        <f>IF('statement of marks'!CE32="","",'statement of marks'!CE32)</f>
        <v>150</v>
      </c>
      <c r="S657" s="538">
        <f>IF('statement of marks'!CF32="","",'statement of marks'!CF32)</f>
        <v>50</v>
      </c>
      <c r="T657" s="538">
        <f>IF('statement of marks'!CG32="","",'statement of marks'!CG32)</f>
        <v>200</v>
      </c>
      <c r="U657" s="541" t="str">
        <f>CONCATENATE('statement of marks'!HM32,'statement of marks'!HV32,'statement of marks'!HW32)</f>
        <v>D</v>
      </c>
      <c r="V657" s="542" t="str">
        <f>IF('result subject-wise'!AD32="","",'result subject-wise'!AD32)</f>
        <v/>
      </c>
      <c r="W657" s="542" t="str">
        <f>IF('result subject-wise'!AF32="","",'result subject-wise'!AF32)</f>
        <v/>
      </c>
      <c r="X657" s="542" t="str">
        <f>IF('result subject-wise'!AG32="","",'result subject-wise'!AG32)</f>
        <v/>
      </c>
      <c r="Y657" s="540" t="str">
        <f>IF(OR(X660=0,X660&lt;V660),"",IF(OR(U657="RE",U657="REP"),SUM(T657,W657),IF(U657="S",W657,T657)))</f>
        <v/>
      </c>
    </row>
    <row r="658" spans="1:25" ht="18" customHeight="1">
      <c r="A658" s="1124"/>
      <c r="B658" s="1143" t="str">
        <f>'statement of marks'!CU32</f>
        <v>MATHEMATICS</v>
      </c>
      <c r="C658" s="1143"/>
      <c r="D658" s="535" t="str">
        <f>IF('statement of marks'!DP32="","",'statement of marks'!DP32)</f>
        <v/>
      </c>
      <c r="E658" s="541">
        <f>IF('statement of marks'!CV32="","",'statement of marks'!CV32)</f>
        <v>10</v>
      </c>
      <c r="F658" s="541">
        <f>IF('statement of marks'!CW32="","",'statement of marks'!CW32)</f>
        <v>10</v>
      </c>
      <c r="G658" s="541">
        <f>IF('statement of marks'!CX32="","",'statement of marks'!CX32)</f>
        <v>9</v>
      </c>
      <c r="H658" s="541">
        <f>IF('statement of marks'!CY32="","",'statement of marks'!CY32)</f>
        <v>29</v>
      </c>
      <c r="I658" s="541">
        <f>IF('statement of marks'!CZ32="","",'statement of marks'!CZ32)</f>
        <v>1</v>
      </c>
      <c r="J658" s="537">
        <f>IF('statement of marks'!DA32="","",'statement of marks'!DA32)</f>
        <v>70</v>
      </c>
      <c r="K658" s="537" t="str">
        <f>IF('statement of marks'!DB32="","",'statement of marks'!DB32)</f>
        <v/>
      </c>
      <c r="L658" s="536">
        <f>IF('statement of marks'!DC32="","",'statement of marks'!DC32)</f>
        <v>70</v>
      </c>
      <c r="M658" s="536">
        <f>IF('statement of marks'!DD32="","",'statement of marks'!DD32)</f>
        <v>100</v>
      </c>
      <c r="N658" s="538">
        <f>IF('statement of marks'!DE32="","",'statement of marks'!DE32)</f>
        <v>100</v>
      </c>
      <c r="O658" s="537">
        <f>IF('statement of marks'!DF32="","",'statement of marks'!DF32)</f>
        <v>18</v>
      </c>
      <c r="P658" s="537" t="str">
        <f>IF('statement of marks'!DG32="","",'statement of marks'!DG32)</f>
        <v/>
      </c>
      <c r="Q658" s="536">
        <f>IF('statement of marks'!DH32="","",'statement of marks'!DH32)</f>
        <v>18</v>
      </c>
      <c r="R658" s="536">
        <f>IF('statement of marks'!DI32="","",'statement of marks'!DI32)</f>
        <v>118</v>
      </c>
      <c r="S658" s="538" t="str">
        <f>IF('statement of marks'!DJ32="","",'statement of marks'!DJ32)</f>
        <v/>
      </c>
      <c r="T658" s="538">
        <f>IF('statement of marks'!DK32="","",'statement of marks'!DK32)</f>
        <v>118</v>
      </c>
      <c r="U658" s="541" t="str">
        <f>CONCATENATE('statement of marks'!HX32,'statement of marks'!IG32,'statement of marks'!IH32)</f>
        <v>S</v>
      </c>
      <c r="V658" s="542">
        <f>IF('result subject-wise'!AH32="","",'result subject-wise'!AH32)</f>
        <v>100</v>
      </c>
      <c r="W658" s="542" t="str">
        <f>IF('result subject-wise'!AJ32="","",'result subject-wise'!AJ32)</f>
        <v/>
      </c>
      <c r="X658" s="542" t="str">
        <f>IF('result subject-wise'!AK32="","",'result subject-wise'!AK32)</f>
        <v/>
      </c>
      <c r="Y658" s="540" t="str">
        <f>IF(OR(X660=0,X660&lt;V660),"",IF(OR(U658="RE",U658="REP"),SUM(T658,W658),IF(U658="S",W658,T658)))</f>
        <v/>
      </c>
    </row>
    <row r="659" spans="1:25" ht="18" customHeight="1">
      <c r="A659" s="1124"/>
      <c r="B659" s="1108" t="s">
        <v>291</v>
      </c>
      <c r="C659" s="1108"/>
      <c r="D659" s="543">
        <f>IF(AND(D656="",D657="",D658=""),"",SUM(D656:D658))</f>
        <v>40</v>
      </c>
      <c r="E659" s="544">
        <f>IF(AND(E654="",E655="",E656="",E657="",E658=""),"",SUM(E654:E658))</f>
        <v>50</v>
      </c>
      <c r="F659" s="544">
        <f t="shared" ref="F659:H659" si="180">IF(AND(F654="",F655="",F656="",F657="",F658=""),"",SUM(F654:F658))</f>
        <v>50</v>
      </c>
      <c r="G659" s="544">
        <f t="shared" si="180"/>
        <v>43</v>
      </c>
      <c r="H659" s="544">
        <f t="shared" si="180"/>
        <v>143</v>
      </c>
      <c r="I659" s="544">
        <f>IF(AND(I654="",I655="",I656="",I657="",I658=""),"",SUM(I654:I658))</f>
        <v>7</v>
      </c>
      <c r="J659" s="544">
        <f t="shared" ref="J659:R659" si="181">IF(AND(J654="",J655="",J656="",J657="",J658=""),"",SUM(J654:J658))</f>
        <v>290</v>
      </c>
      <c r="K659" s="544">
        <f t="shared" si="181"/>
        <v>40</v>
      </c>
      <c r="L659" s="544">
        <f t="shared" si="181"/>
        <v>330</v>
      </c>
      <c r="M659" s="544">
        <f t="shared" si="181"/>
        <v>440</v>
      </c>
      <c r="N659" s="544">
        <f t="shared" si="181"/>
        <v>480</v>
      </c>
      <c r="O659" s="544">
        <f t="shared" si="181"/>
        <v>358</v>
      </c>
      <c r="P659" s="544">
        <f t="shared" si="181"/>
        <v>60</v>
      </c>
      <c r="Q659" s="544">
        <f t="shared" si="181"/>
        <v>418</v>
      </c>
      <c r="R659" s="544">
        <f t="shared" si="181"/>
        <v>798</v>
      </c>
      <c r="S659" s="544">
        <f>IF(AND(S654="",S655="",S656="",S657="",S658=""),"",SUM(S654:S658))</f>
        <v>100</v>
      </c>
      <c r="T659" s="544">
        <f t="shared" ref="T659" si="182">IF(AND(T654="",T655="",T656="",T657="",T658=""),"",SUM(T654:T658))</f>
        <v>898</v>
      </c>
      <c r="U659" s="544"/>
      <c r="V659" s="544">
        <f t="shared" ref="V659:W659" si="183">IF(AND(V654="",V655="",V656="",V657="",V658=""),"",SUM(V654:V658))</f>
        <v>100</v>
      </c>
      <c r="W659" s="544" t="str">
        <f t="shared" si="183"/>
        <v/>
      </c>
      <c r="X659" s="545"/>
      <c r="Y659" s="546" t="str">
        <f t="shared" ref="Y659" si="184">IF(AND(Y654="",Y655="",Y656="",Y657="",Y658=""),"",SUM(Y654:Y658))</f>
        <v/>
      </c>
    </row>
    <row r="660" spans="1:25" ht="18" customHeight="1">
      <c r="A660" s="1124"/>
      <c r="B660" s="1142" t="s">
        <v>292</v>
      </c>
      <c r="C660" s="1142"/>
      <c r="D660" s="547" t="s">
        <v>456</v>
      </c>
      <c r="E660" s="548">
        <f>IF(E659="","",(5*E653)-(COUNTIF(E654:E658,"NA")*E653+COUNTIF(E654:E658,"ML")*E653))</f>
        <v>50</v>
      </c>
      <c r="F660" s="548">
        <f>IF(F659="","",(5*F653)-(COUNTIF(F654:F658,"NA")*F653+COUNTIF(F654:F658,"ML")*F653))</f>
        <v>50</v>
      </c>
      <c r="G660" s="548">
        <f>IF(G659="","",(43)-(COUNTIF(G654:G658,"NA")*G653+COUNTIF(G654:G658,"ML")*G653))</f>
        <v>43</v>
      </c>
      <c r="H660" s="548">
        <f>IF(H659="","",(143)-(COUNTIF(H654:H658,"NA")*H653+COUNTIF(H654:H658,"ML")*H653))</f>
        <v>143</v>
      </c>
      <c r="I660" s="549">
        <f>IF(I659="","",7)</f>
        <v>7</v>
      </c>
      <c r="J660" s="538">
        <f>L660-K660</f>
        <v>310</v>
      </c>
      <c r="K660" s="538">
        <f>IF(D659="","",(D659-(IF(K656="ml",D656)+IF(K657="ml",D657)+IF(K658="ml",D658))))</f>
        <v>40</v>
      </c>
      <c r="L660" s="538">
        <f>IF(OR(L659=0,L659=""),L659,(5*L653)-D671)</f>
        <v>350</v>
      </c>
      <c r="M660" s="538">
        <f>IF(M659="","",SUM(H660:J660))</f>
        <v>460</v>
      </c>
      <c r="N660" s="538">
        <f>IF(N659="","",SUM(D659,M660))</f>
        <v>500</v>
      </c>
      <c r="O660" s="538">
        <f>Q660-D665</f>
        <v>440</v>
      </c>
      <c r="P660" s="538">
        <f>IF(D665="","",D665)</f>
        <v>60</v>
      </c>
      <c r="Q660" s="538">
        <f>IF(Q659="","",5*Q653)</f>
        <v>500</v>
      </c>
      <c r="R660" s="538">
        <f>IF(O660="","",SUM(M660,O660))</f>
        <v>900</v>
      </c>
      <c r="S660" s="538">
        <f>IF(D670="","",D670)</f>
        <v>100</v>
      </c>
      <c r="T660" s="538">
        <f>IF(T659="","",SUM(R660,S660))</f>
        <v>1000</v>
      </c>
      <c r="U660" s="550"/>
      <c r="V660" s="551">
        <f>COUNTIF(U654:U664,"S")</f>
        <v>1</v>
      </c>
      <c r="W660" s="551">
        <f>COUNTIF(U654:U664,"RE")+COUNTIF(U654:U664,"REP")</f>
        <v>0</v>
      </c>
      <c r="X660" s="551">
        <f>COUNTIF(X654:X659,"P")+COUNTIF(X663:X664,"P")</f>
        <v>0</v>
      </c>
      <c r="Y660" s="552" t="str">
        <f>IF(OR(X660=0,X660&lt;(V660+W660)),"",(T660-(V660*Y653)+V659))</f>
        <v/>
      </c>
    </row>
    <row r="661" spans="1:25" ht="18" customHeight="1">
      <c r="A661" s="1124"/>
      <c r="B661" s="895" t="s">
        <v>151</v>
      </c>
      <c r="C661" s="895"/>
      <c r="D661" s="553">
        <f>IF('statement of marks'!BG32="","",'statement of marks'!BG32)</f>
        <v>30</v>
      </c>
      <c r="E661" s="568">
        <f t="shared" ref="E661:H661" si="185">IF(E660="","",E659/E660*100)</f>
        <v>100</v>
      </c>
      <c r="F661" s="568">
        <f t="shared" si="185"/>
        <v>100</v>
      </c>
      <c r="G661" s="568">
        <f t="shared" si="185"/>
        <v>100</v>
      </c>
      <c r="H661" s="568">
        <f t="shared" si="185"/>
        <v>100</v>
      </c>
      <c r="I661" s="568">
        <f>IF(I660="","",I659/I660*100)</f>
        <v>100</v>
      </c>
      <c r="J661" s="568">
        <f t="shared" ref="J661:R661" si="186">IF(J660="","",J659/J660*100)</f>
        <v>93.548387096774192</v>
      </c>
      <c r="K661" s="568">
        <f t="shared" si="186"/>
        <v>100</v>
      </c>
      <c r="L661" s="568">
        <f t="shared" si="186"/>
        <v>94.285714285714278</v>
      </c>
      <c r="M661" s="568">
        <f t="shared" si="186"/>
        <v>95.652173913043484</v>
      </c>
      <c r="N661" s="569">
        <f t="shared" si="186"/>
        <v>96</v>
      </c>
      <c r="O661" s="568">
        <f t="shared" si="186"/>
        <v>81.36363636363636</v>
      </c>
      <c r="P661" s="568">
        <f t="shared" si="186"/>
        <v>100</v>
      </c>
      <c r="Q661" s="568">
        <f t="shared" si="186"/>
        <v>83.6</v>
      </c>
      <c r="R661" s="568">
        <f t="shared" si="186"/>
        <v>88.666666666666671</v>
      </c>
      <c r="S661" s="569">
        <f>IF(S660="","",S659/S660*100)</f>
        <v>100</v>
      </c>
      <c r="T661" s="569">
        <f t="shared" ref="T661" si="187">IF(T660="","",T659/T660*100)</f>
        <v>89.8</v>
      </c>
      <c r="U661" s="539"/>
      <c r="V661" s="539"/>
      <c r="W661" s="539"/>
      <c r="X661" s="539"/>
      <c r="Y661" s="554" t="str">
        <f>IF(Y660="","",Y659/Y660*100)</f>
        <v/>
      </c>
    </row>
    <row r="662" spans="1:25" ht="18" customHeight="1">
      <c r="A662" s="1124"/>
      <c r="B662" s="895" t="str">
        <f>'statement of marks'!DZ32</f>
        <v>BIOLOGY</v>
      </c>
      <c r="C662" s="895"/>
      <c r="D662" s="548"/>
      <c r="E662" s="541">
        <f>IF('statement of marks'!EA32="","",'statement of marks'!EA32)</f>
        <v>10</v>
      </c>
      <c r="F662" s="541">
        <f>IF('statement of marks'!EB32="","",'statement of marks'!EB32)</f>
        <v>10</v>
      </c>
      <c r="G662" s="541">
        <f>IF('statement of marks'!EC32="","",'statement of marks'!EC32)</f>
        <v>10</v>
      </c>
      <c r="H662" s="541">
        <f>IF('statement of marks'!ED32="","",'statement of marks'!ED32)</f>
        <v>30</v>
      </c>
      <c r="I662" s="541" t="str">
        <f>IF('statement of marks'!EE32="","",'statement of marks'!EE32)</f>
        <v/>
      </c>
      <c r="J662" s="537">
        <f>IF('statement of marks'!EF32="","",'statement of marks'!EF32)</f>
        <v>50</v>
      </c>
      <c r="K662" s="537">
        <f>IF('statement of marks'!EG32="","",'statement of marks'!EG32)</f>
        <v>20</v>
      </c>
      <c r="L662" s="536">
        <f>IF('statement of marks'!EH32="","",'statement of marks'!EH32)</f>
        <v>70</v>
      </c>
      <c r="M662" s="536">
        <f>IF('statement of marks'!EI32="","",'statement of marks'!EI32)</f>
        <v>80</v>
      </c>
      <c r="N662" s="538">
        <f>IF('statement of marks'!EJ32="","",'statement of marks'!EJ32)</f>
        <v>100</v>
      </c>
      <c r="O662" s="537">
        <f>IF('statement of marks'!EK32="","",'statement of marks'!EK32)</f>
        <v>70</v>
      </c>
      <c r="P662" s="537">
        <f>IF('statement of marks'!EL32="","",'statement of marks'!EL32)</f>
        <v>30</v>
      </c>
      <c r="Q662" s="536">
        <f>IF('statement of marks'!EM32="","",'statement of marks'!EM32)</f>
        <v>100</v>
      </c>
      <c r="R662" s="536">
        <f>IF('statement of marks'!EN32="","",'statement of marks'!EN32)</f>
        <v>150</v>
      </c>
      <c r="S662" s="538">
        <f>IF('statement of marks'!EO32="","",'statement of marks'!EO32)</f>
        <v>50</v>
      </c>
      <c r="T662" s="538">
        <f>IF('statement of marks'!EP32="","",'statement of marks'!EP32)</f>
        <v>200</v>
      </c>
      <c r="U662" s="538" t="str">
        <f>IF('statement of marks'!FB32="","",'statement of marks'!FB32)</f>
        <v>I</v>
      </c>
      <c r="V662" s="542"/>
      <c r="W662" s="542"/>
      <c r="X662" s="542"/>
      <c r="Y662" s="540"/>
    </row>
    <row r="663" spans="1:25" ht="18" customHeight="1">
      <c r="A663" s="1124"/>
      <c r="B663" s="1089" t="str">
        <f>'statement of marks'!$FC$3</f>
        <v>Azadi ke Baad ka Swarnim Bharat</v>
      </c>
      <c r="C663" s="1089"/>
      <c r="D663" s="553">
        <f>IF('statement of marks'!CK32="","",'statement of marks'!CK32)</f>
        <v>30</v>
      </c>
      <c r="E663" s="541">
        <f>IF('statement of marks'!FC32="","",'statement of marks'!FC32)</f>
        <v>10</v>
      </c>
      <c r="F663" s="541">
        <f>IF('statement of marks'!FD32="","",'statement of marks'!FD32)</f>
        <v>10</v>
      </c>
      <c r="G663" s="541">
        <f>IF('statement of marks'!FE32="","",'statement of marks'!FE32)</f>
        <v>10</v>
      </c>
      <c r="H663" s="541">
        <f>IF('statement of marks'!FF32="","",'statement of marks'!FF32)</f>
        <v>30</v>
      </c>
      <c r="I663" s="555"/>
      <c r="J663" s="541">
        <f>IF('statement of marks'!FG32="","",'statement of marks'!FG32)</f>
        <v>70</v>
      </c>
      <c r="K663" s="556"/>
      <c r="L663" s="536">
        <f>IF('statement of marks'!FG32="","",'statement of marks'!FG32)</f>
        <v>70</v>
      </c>
      <c r="M663" s="536">
        <f>IF('statement of marks'!FH32="","",'statement of marks'!FH32)</f>
        <v>100</v>
      </c>
      <c r="N663" s="536">
        <f>IF('statement of marks'!FH32="","",'statement of marks'!FH32)</f>
        <v>100</v>
      </c>
      <c r="O663" s="536">
        <f>IF('statement of marks'!FI32="","",'statement of marks'!FI32)</f>
        <v>100</v>
      </c>
      <c r="P663" s="557"/>
      <c r="Q663" s="536">
        <f>IF('statement of marks'!FI32="","",'statement of marks'!FI32)</f>
        <v>100</v>
      </c>
      <c r="R663" s="536">
        <f>IF('statement of marks'!FJ32="","",'statement of marks'!FJ32)</f>
        <v>200</v>
      </c>
      <c r="S663" s="557"/>
      <c r="T663" s="538">
        <f>IF('statement of marks'!FJ32="","",'statement of marks'!FJ32)</f>
        <v>200</v>
      </c>
      <c r="U663" s="541" t="str">
        <f>IF('statement of marks'!II32="","",'statement of marks'!II32)</f>
        <v>A</v>
      </c>
      <c r="V663" s="542" t="str">
        <f>IF(OR(U663="S",U663="RE"),'result subject-wise'!AL$6,"")</f>
        <v/>
      </c>
      <c r="W663" s="558" t="str">
        <f>IF('result subject-wise'!AL32="","",'result subject-wise'!AL32)</f>
        <v/>
      </c>
      <c r="X663" s="558" t="str">
        <f>IF('result subject-wise'!AM32="","",'result subject-wise'!AM32)</f>
        <v/>
      </c>
      <c r="Y663" s="1093"/>
    </row>
    <row r="664" spans="1:25" ht="18" customHeight="1">
      <c r="A664" s="1124"/>
      <c r="B664" s="895" t="str">
        <f>'statement of marks'!$FP$3</f>
        <v>JEEVAN KAUShAL</v>
      </c>
      <c r="C664" s="895"/>
      <c r="D664" s="535" t="str">
        <f>IF('statement of marks'!DO32="","",'statement of marks'!DO32)</f>
        <v/>
      </c>
      <c r="E664" s="1109" t="s">
        <v>278</v>
      </c>
      <c r="F664" s="1109"/>
      <c r="G664" s="536">
        <f>'statement of marks'!$FP$6</f>
        <v>30</v>
      </c>
      <c r="H664" s="536"/>
      <c r="I664" s="559"/>
      <c r="J664" s="537">
        <f>IF('statement of marks'!FP32="","",'statement of marks'!FP32)</f>
        <v>30</v>
      </c>
      <c r="K664" s="1109" t="s">
        <v>279</v>
      </c>
      <c r="L664" s="1109"/>
      <c r="M664" s="536">
        <f>'statement of marks'!$FQ$6</f>
        <v>30</v>
      </c>
      <c r="N664" s="538">
        <f>IF('statement of marks'!FQ32="","",'statement of marks'!FQ32)</f>
        <v>30</v>
      </c>
      <c r="O664" s="1109" t="s">
        <v>108</v>
      </c>
      <c r="P664" s="1109"/>
      <c r="Q664" s="536">
        <f>'statement of marks'!$FR$6</f>
        <v>40</v>
      </c>
      <c r="R664" s="541">
        <f>IF('statement of marks'!FR32="","",'statement of marks'!FR32)</f>
        <v>40</v>
      </c>
      <c r="S664" s="541"/>
      <c r="T664" s="538">
        <f>IF('statement of marks'!FS32="","",'statement of marks'!FS32)</f>
        <v>100</v>
      </c>
      <c r="U664" s="541" t="str">
        <f>IF('statement of marks'!IJ32="","",'statement of marks'!IJ32)</f>
        <v>A</v>
      </c>
      <c r="V664" s="542" t="str">
        <f>IF(OR(U664="S",U664="RE"),'result subject-wise'!AN$6,"")</f>
        <v/>
      </c>
      <c r="W664" s="558" t="str">
        <f>IF('result subject-wise'!AN32="","",'result subject-wise'!AN32)</f>
        <v/>
      </c>
      <c r="X664" s="558" t="str">
        <f>IF('result subject-wise'!AO32="","",'result subject-wise'!AO32)</f>
        <v/>
      </c>
      <c r="Y664" s="1093"/>
    </row>
    <row r="665" spans="1:25" ht="18" customHeight="1">
      <c r="A665" s="1124"/>
      <c r="B665" s="1110" t="s">
        <v>195</v>
      </c>
      <c r="C665" s="1110"/>
      <c r="D665" s="560">
        <f>IF(AND(D661="",D663="",D664=""),"",SUM(D661:D664))</f>
        <v>60</v>
      </c>
      <c r="E665" s="1111" t="str">
        <f>IF('statement of marks'!IP32="","",'statement of marks'!IP32)</f>
        <v>SUPPL.</v>
      </c>
      <c r="F665" s="1111"/>
      <c r="G665" s="1111"/>
      <c r="H665" s="1111"/>
      <c r="I665" s="1111"/>
      <c r="J665" s="1111"/>
      <c r="K665" s="1111"/>
      <c r="L665" s="1111"/>
      <c r="M665" s="533" t="s">
        <v>309</v>
      </c>
      <c r="N665" s="541" t="str">
        <f>IF('statement of marks'!IS32="","",'statement of marks'!IS32)</f>
        <v/>
      </c>
      <c r="O665" s="1091" t="s">
        <v>281</v>
      </c>
      <c r="P665" s="1091"/>
      <c r="Q665" s="1091"/>
      <c r="R665" s="541" t="str">
        <f>IF('statement of marks'!IU32="","",'statement of marks'!IU32)</f>
        <v/>
      </c>
      <c r="S665" s="1112" t="s">
        <v>295</v>
      </c>
      <c r="T665" s="1112"/>
      <c r="U665" s="1112"/>
      <c r="V665" s="1112"/>
      <c r="W665" s="1112"/>
      <c r="X665" s="1112"/>
      <c r="Y665" s="1113"/>
    </row>
    <row r="666" spans="1:25" ht="18" customHeight="1">
      <c r="A666" s="1124"/>
      <c r="B666" s="1110" t="s">
        <v>300</v>
      </c>
      <c r="C666" s="1110"/>
      <c r="D666" s="534" t="s">
        <v>201</v>
      </c>
      <c r="E666" s="1085" t="s">
        <v>122</v>
      </c>
      <c r="F666" s="1085"/>
      <c r="G666" s="1091" t="s">
        <v>124</v>
      </c>
      <c r="H666" s="1091"/>
      <c r="I666" s="1091"/>
      <c r="J666" s="1091"/>
      <c r="K666" s="1091" t="s">
        <v>126</v>
      </c>
      <c r="L666" s="1091"/>
      <c r="M666" s="1091" t="s">
        <v>128</v>
      </c>
      <c r="N666" s="1091"/>
      <c r="O666" s="924" t="s">
        <v>303</v>
      </c>
      <c r="P666" s="924"/>
      <c r="Q666" s="924"/>
      <c r="R666" s="561"/>
      <c r="S666" s="1114" t="s">
        <v>195</v>
      </c>
      <c r="T666" s="1114"/>
      <c r="U666" s="1115" t="str">
        <f>IF('result subject-wise'!AR32="","",'result subject-wise'!AR32)</f>
        <v/>
      </c>
      <c r="V666" s="1115"/>
      <c r="W666" s="1086" t="s">
        <v>459</v>
      </c>
      <c r="X666" s="1086"/>
      <c r="Y666" s="562" t="str">
        <f>IF('result subject-wise'!AS32="","",'result subject-wise'!AS32)</f>
        <v/>
      </c>
    </row>
    <row r="667" spans="1:25" ht="18" customHeight="1">
      <c r="A667" s="1124"/>
      <c r="B667" s="1116" t="s">
        <v>302</v>
      </c>
      <c r="C667" s="1116"/>
      <c r="D667" s="536">
        <f>IF('statement of marks'!CN32="","",'statement of marks'!CN32)</f>
        <v>50</v>
      </c>
      <c r="E667" s="1117">
        <f>IF('statement of marks'!GK32="","",'statement of marks'!GK32)</f>
        <v>130</v>
      </c>
      <c r="F667" s="1117"/>
      <c r="G667" s="1117">
        <f>IF('statement of marks'!GM32="","",'statement of marks'!GM32)</f>
        <v>206</v>
      </c>
      <c r="H667" s="1117"/>
      <c r="I667" s="1117"/>
      <c r="J667" s="1117"/>
      <c r="K667" s="1117">
        <f>IF('statement of marks'!GO32="","",'statement of marks'!GO32)</f>
        <v>264</v>
      </c>
      <c r="L667" s="1117"/>
      <c r="M667" s="1117">
        <f>IF('statement of marks'!GQ32="","",'statement of marks'!GQ32)</f>
        <v>316</v>
      </c>
      <c r="N667" s="1117"/>
      <c r="O667" s="1117">
        <f>IF('statement of marks'!GS32="","",'statement of marks'!GS32)</f>
        <v>362</v>
      </c>
      <c r="P667" s="1117"/>
      <c r="Q667" s="1117"/>
      <c r="R667" s="563"/>
      <c r="S667" s="1086" t="s">
        <v>460</v>
      </c>
      <c r="T667" s="1086"/>
      <c r="U667" s="1086"/>
      <c r="V667" s="1086"/>
      <c r="W667" s="1115" t="str">
        <f>IF('result subject-wise'!AT32="","",'result subject-wise'!AT32)</f>
        <v/>
      </c>
      <c r="X667" s="1115"/>
      <c r="Y667" s="1118"/>
    </row>
    <row r="668" spans="1:25" ht="18" customHeight="1">
      <c r="A668" s="1124"/>
      <c r="B668" s="1084" t="s">
        <v>301</v>
      </c>
      <c r="C668" s="1084"/>
      <c r="D668" s="536">
        <f>IF('statement of marks'!BJ32="","",'statement of marks'!BJ32)</f>
        <v>50</v>
      </c>
      <c r="E668" s="1085" t="str">
        <f>IF('statement of marks'!GL32="","",'statement of marks'!GL32)</f>
        <v/>
      </c>
      <c r="F668" s="1085"/>
      <c r="G668" s="1085" t="str">
        <f>IF('statement of marks'!GN32="","",'statement of marks'!GN32)</f>
        <v/>
      </c>
      <c r="H668" s="1085"/>
      <c r="I668" s="1085"/>
      <c r="J668" s="1085"/>
      <c r="K668" s="1085" t="str">
        <f>IF('statement of marks'!GP32="","",'statement of marks'!GP32)</f>
        <v/>
      </c>
      <c r="L668" s="1085"/>
      <c r="M668" s="1085" t="str">
        <f>IF('statement of marks'!GR32="","",'statement of marks'!GR32)</f>
        <v/>
      </c>
      <c r="N668" s="1085"/>
      <c r="O668" s="1085">
        <f>IF('statement of marks'!GT32="","",'statement of marks'!GT32)</f>
        <v>0</v>
      </c>
      <c r="P668" s="1085"/>
      <c r="Q668" s="1085"/>
      <c r="R668" s="564"/>
      <c r="S668" s="1086" t="s">
        <v>296</v>
      </c>
      <c r="T668" s="1086"/>
      <c r="U668" s="1086"/>
      <c r="V668" s="1086"/>
      <c r="W668" s="1087" t="str">
        <f>IF(U666="","",'result subject-wise'!$G$118)</f>
        <v/>
      </c>
      <c r="X668" s="1087"/>
      <c r="Y668" s="1088"/>
    </row>
    <row r="669" spans="1:25" ht="18" customHeight="1">
      <c r="A669" s="1124"/>
      <c r="B669" s="1089" t="s">
        <v>307</v>
      </c>
      <c r="C669" s="1089"/>
      <c r="D669" s="535" t="str">
        <f>IF('statement of marks'!DR32="","",'statement of marks'!DR32)</f>
        <v/>
      </c>
      <c r="E669" s="1090"/>
      <c r="F669" s="1090"/>
      <c r="G669" s="1090"/>
      <c r="H669" s="1090"/>
      <c r="I669" s="1090"/>
      <c r="J669" s="1090"/>
      <c r="K669" s="1090"/>
      <c r="L669" s="1090"/>
      <c r="M669" s="1090"/>
      <c r="N669" s="1090"/>
      <c r="O669" s="1091"/>
      <c r="P669" s="1091"/>
      <c r="Q669" s="1091"/>
      <c r="R669" s="1091"/>
      <c r="S669" s="1091"/>
      <c r="T669" s="1091"/>
      <c r="U669" s="1092"/>
      <c r="V669" s="1092"/>
      <c r="W669" s="1092"/>
      <c r="X669" s="1092"/>
      <c r="Y669" s="1093"/>
    </row>
    <row r="670" spans="1:25" ht="18" customHeight="1">
      <c r="A670" s="1124"/>
      <c r="B670" s="895" t="s">
        <v>297</v>
      </c>
      <c r="C670" s="895"/>
      <c r="D670" s="544">
        <f>IF(AND(D667="",D668="",D669=""),"",SUM(D667:D669))</f>
        <v>100</v>
      </c>
      <c r="E670" s="1090"/>
      <c r="F670" s="1090"/>
      <c r="G670" s="1090"/>
      <c r="H670" s="1090"/>
      <c r="I670" s="1090"/>
      <c r="J670" s="1090"/>
      <c r="K670" s="1090"/>
      <c r="L670" s="1090"/>
      <c r="M670" s="1090"/>
      <c r="N670" s="1090"/>
      <c r="O670" s="1091"/>
      <c r="P670" s="1091"/>
      <c r="Q670" s="1091"/>
      <c r="R670" s="1091"/>
      <c r="S670" s="1091"/>
      <c r="T670" s="1091"/>
      <c r="U670" s="1092"/>
      <c r="V670" s="1092"/>
      <c r="W670" s="1092"/>
      <c r="X670" s="1092"/>
      <c r="Y670" s="1093"/>
    </row>
    <row r="671" spans="1:25" ht="18" customHeight="1">
      <c r="A671" s="1124"/>
      <c r="B671" s="1089" t="s">
        <v>790</v>
      </c>
      <c r="C671" s="1089"/>
      <c r="D671" s="565">
        <f>IF(J654="ML",L653)+IF(J655="ML",L653)+IF(J656="ML",L653-D656)+IF(J657="ML",L653-D657)+IF(J658="ML",L653-D658)+IF(K656="ml",D656)+IF(K657="ml",D657)+IF(K658="ml",D658)</f>
        <v>0</v>
      </c>
      <c r="E671" s="1090"/>
      <c r="F671" s="1090"/>
      <c r="G671" s="1090"/>
      <c r="H671" s="1090"/>
      <c r="I671" s="1090"/>
      <c r="J671" s="1090"/>
      <c r="K671" s="1090"/>
      <c r="L671" s="1090"/>
      <c r="M671" s="1090"/>
      <c r="N671" s="1090"/>
      <c r="O671" s="1091" t="s">
        <v>112</v>
      </c>
      <c r="P671" s="1091"/>
      <c r="Q671" s="1091"/>
      <c r="R671" s="1091"/>
      <c r="S671" s="1091"/>
      <c r="T671" s="1091"/>
      <c r="U671" s="1094" t="s">
        <v>798</v>
      </c>
      <c r="V671" s="1094"/>
      <c r="W671" s="1094"/>
      <c r="X671" s="1094"/>
      <c r="Y671" s="1095"/>
    </row>
    <row r="672" spans="1:25" ht="18" customHeight="1" thickBot="1">
      <c r="A672" s="1125"/>
      <c r="B672" s="1098" t="s">
        <v>308</v>
      </c>
      <c r="C672" s="1098"/>
      <c r="D672" s="566"/>
      <c r="E672" s="1099"/>
      <c r="F672" s="1099"/>
      <c r="G672" s="1099"/>
      <c r="H672" s="1099"/>
      <c r="I672" s="1099"/>
      <c r="J672" s="1099"/>
      <c r="K672" s="1099"/>
      <c r="L672" s="1099"/>
      <c r="M672" s="1099"/>
      <c r="N672" s="1099"/>
      <c r="O672" s="1100">
        <f>'statement of marks'!$IV$110</f>
        <v>45794</v>
      </c>
      <c r="P672" s="1100"/>
      <c r="Q672" s="1100"/>
      <c r="R672" s="1100"/>
      <c r="S672" s="1100"/>
      <c r="T672" s="1100"/>
      <c r="U672" s="1096"/>
      <c r="V672" s="1096"/>
      <c r="W672" s="1096"/>
      <c r="X672" s="1096"/>
      <c r="Y672" s="1097"/>
    </row>
    <row r="673" spans="1:25" ht="18" customHeight="1">
      <c r="A673" s="1119" t="s">
        <v>282</v>
      </c>
      <c r="B673" s="1120"/>
      <c r="C673" s="1120"/>
      <c r="D673" s="1120"/>
      <c r="E673" s="1120"/>
      <c r="F673" s="1120"/>
      <c r="G673" s="1120"/>
      <c r="H673" s="1120"/>
      <c r="I673" s="1120"/>
      <c r="J673" s="1120"/>
      <c r="K673" s="1120"/>
      <c r="L673" s="1120"/>
      <c r="M673" s="1120"/>
      <c r="N673" s="1120"/>
      <c r="O673" s="1120"/>
      <c r="P673" s="1120"/>
      <c r="Q673" s="1120"/>
      <c r="R673" s="1120"/>
      <c r="S673" s="1120"/>
      <c r="T673" s="1120"/>
      <c r="U673" s="1120"/>
      <c r="V673" s="1120"/>
      <c r="W673" s="1120"/>
      <c r="X673" s="1120"/>
      <c r="Y673" s="1121"/>
    </row>
    <row r="674" spans="1:25" ht="18" customHeight="1">
      <c r="A674" s="1122" t="str">
        <f>'statement of marks'!$A$1</f>
        <v>Govt. Hr. Sec. School,</v>
      </c>
      <c r="B674" s="1091"/>
      <c r="C674" s="1091"/>
      <c r="D674" s="1091"/>
      <c r="E674" s="1091"/>
      <c r="F674" s="1091"/>
      <c r="G674" s="1091"/>
      <c r="H674" s="1091"/>
      <c r="I674" s="1091"/>
      <c r="J674" s="1091"/>
      <c r="K674" s="1091"/>
      <c r="L674" s="1091"/>
      <c r="M674" s="1091"/>
      <c r="N674" s="1091"/>
      <c r="O674" s="1091"/>
      <c r="P674" s="1091"/>
      <c r="Q674" s="1091"/>
      <c r="R674" s="1091"/>
      <c r="S674" s="1091"/>
      <c r="T674" s="1091"/>
      <c r="U674" s="1091"/>
      <c r="V674" s="1091"/>
      <c r="W674" s="1091"/>
      <c r="X674" s="1091"/>
      <c r="Y674" s="1123"/>
    </row>
    <row r="675" spans="1:25" ht="18" customHeight="1">
      <c r="A675" s="1124"/>
      <c r="B675" s="1048" t="s">
        <v>100</v>
      </c>
      <c r="C675" s="1048"/>
      <c r="D675" s="1112" t="s">
        <v>485</v>
      </c>
      <c r="E675" s="1048" t="str">
        <f>'statement of marks'!$F$3</f>
        <v>2024-25</v>
      </c>
      <c r="F675" s="1048"/>
      <c r="G675" s="1126" t="str">
        <f>IF(U694="","MAIN EXAMINATION",IF(E710="Suppl.","SUPPLEMENTARY EXAMINATION",IF(E710="Re-exam.","RE-EXAMINATION",)))</f>
        <v>MAIN EXAMINATION</v>
      </c>
      <c r="H675" s="1127"/>
      <c r="I675" s="1127"/>
      <c r="J675" s="1127"/>
      <c r="K675" s="1127"/>
      <c r="L675" s="1127"/>
      <c r="M675" s="1127"/>
      <c r="N675" s="1127"/>
      <c r="O675" s="1127"/>
      <c r="P675" s="1127"/>
      <c r="Q675" s="1127"/>
      <c r="R675" s="1127"/>
      <c r="S675" s="1128"/>
      <c r="T675" s="1129" t="s">
        <v>305</v>
      </c>
      <c r="U675" s="1130"/>
      <c r="V675" s="1131"/>
      <c r="W675" s="1048" t="str">
        <f>'statement of marks'!$A$3</f>
        <v>11 'A'</v>
      </c>
      <c r="X675" s="1048"/>
      <c r="Y675" s="1135"/>
    </row>
    <row r="676" spans="1:25" ht="18" customHeight="1">
      <c r="A676" s="1124"/>
      <c r="B676" s="895" t="s">
        <v>36</v>
      </c>
      <c r="C676" s="895"/>
      <c r="D676" s="1112"/>
      <c r="E676" s="1132" t="str">
        <f>IF('statement of marks'!G33="","",'statement of marks'!G33)</f>
        <v>A 025</v>
      </c>
      <c r="F676" s="1133"/>
      <c r="G676" s="1133"/>
      <c r="H676" s="1133"/>
      <c r="I676" s="1133"/>
      <c r="J676" s="1133"/>
      <c r="K676" s="1133"/>
      <c r="L676" s="1133"/>
      <c r="M676" s="1133"/>
      <c r="N676" s="1133"/>
      <c r="O676" s="1133"/>
      <c r="P676" s="1133"/>
      <c r="Q676" s="1133"/>
      <c r="R676" s="1133"/>
      <c r="S676" s="1134"/>
      <c r="T676" s="1129" t="s">
        <v>304</v>
      </c>
      <c r="U676" s="1130"/>
      <c r="V676" s="1131"/>
      <c r="W676" s="1048">
        <f>IF('statement of marks'!E33="","",'statement of marks'!E33)</f>
        <v>11125</v>
      </c>
      <c r="X676" s="1048"/>
      <c r="Y676" s="1135"/>
    </row>
    <row r="677" spans="1:25" ht="18" customHeight="1">
      <c r="A677" s="1124"/>
      <c r="B677" s="895" t="s">
        <v>37</v>
      </c>
      <c r="C677" s="895"/>
      <c r="D677" s="1112"/>
      <c r="E677" s="1132" t="str">
        <f>IF('statement of marks'!H33="","",'statement of marks'!H33)</f>
        <v>B 025</v>
      </c>
      <c r="F677" s="1133"/>
      <c r="G677" s="1133"/>
      <c r="H677" s="1133"/>
      <c r="I677" s="1133"/>
      <c r="J677" s="1133"/>
      <c r="K677" s="1133"/>
      <c r="L677" s="1133"/>
      <c r="M677" s="1133"/>
      <c r="N677" s="1133"/>
      <c r="O677" s="1133"/>
      <c r="P677" s="1133"/>
      <c r="Q677" s="1133"/>
      <c r="R677" s="1133"/>
      <c r="S677" s="1134"/>
      <c r="T677" s="1129" t="s">
        <v>35</v>
      </c>
      <c r="U677" s="1130"/>
      <c r="V677" s="1131"/>
      <c r="W677" s="1048" t="str">
        <f>IF('statement of marks'!D33="","",'statement of marks'!D33)</f>
        <v/>
      </c>
      <c r="X677" s="1048"/>
      <c r="Y677" s="1135"/>
    </row>
    <row r="678" spans="1:25" ht="18" customHeight="1">
      <c r="A678" s="1124"/>
      <c r="B678" s="895" t="s">
        <v>38</v>
      </c>
      <c r="C678" s="895"/>
      <c r="D678" s="1112"/>
      <c r="E678" s="1132" t="str">
        <f>IF('statement of marks'!I33="","",'statement of marks'!I33)</f>
        <v>C 025</v>
      </c>
      <c r="F678" s="1133"/>
      <c r="G678" s="1133"/>
      <c r="H678" s="1133"/>
      <c r="I678" s="1133"/>
      <c r="J678" s="1133"/>
      <c r="K678" s="1133"/>
      <c r="L678" s="1133"/>
      <c r="M678" s="1133"/>
      <c r="N678" s="1133"/>
      <c r="O678" s="1133"/>
      <c r="P678" s="1133"/>
      <c r="Q678" s="1133"/>
      <c r="R678" s="1133"/>
      <c r="S678" s="1134"/>
      <c r="T678" s="1129" t="s">
        <v>280</v>
      </c>
      <c r="U678" s="1130"/>
      <c r="V678" s="1131"/>
      <c r="W678" s="1136" t="str">
        <f>IF('statement of marks'!F33="","",'statement of marks'!F33)</f>
        <v/>
      </c>
      <c r="X678" s="1136"/>
      <c r="Y678" s="1137"/>
    </row>
    <row r="679" spans="1:25" ht="18" customHeight="1">
      <c r="A679" s="1124"/>
      <c r="B679" s="1138" t="s">
        <v>218</v>
      </c>
      <c r="C679" s="1109" t="s">
        <v>293</v>
      </c>
      <c r="D679" s="1109" t="s">
        <v>457</v>
      </c>
      <c r="E679" s="1103" t="s">
        <v>109</v>
      </c>
      <c r="F679" s="1103" t="s">
        <v>110</v>
      </c>
      <c r="G679" s="1103" t="s">
        <v>111</v>
      </c>
      <c r="H679" s="1103" t="s">
        <v>797</v>
      </c>
      <c r="I679" s="1139" t="str">
        <f>IF('statement of marks'!N$4="","",'statement of marks'!N$4)</f>
        <v>VRIKSHAROPAN</v>
      </c>
      <c r="J679" s="1140" t="s">
        <v>276</v>
      </c>
      <c r="K679" s="1140" t="s">
        <v>277</v>
      </c>
      <c r="L679" s="1103" t="s">
        <v>284</v>
      </c>
      <c r="M679" s="1103" t="s">
        <v>294</v>
      </c>
      <c r="N679" s="1102" t="s">
        <v>458</v>
      </c>
      <c r="O679" s="1141" t="s">
        <v>287</v>
      </c>
      <c r="P679" s="1141" t="s">
        <v>288</v>
      </c>
      <c r="Q679" s="1101" t="s">
        <v>289</v>
      </c>
      <c r="R679" s="1101" t="s">
        <v>285</v>
      </c>
      <c r="S679" s="1101" t="s">
        <v>286</v>
      </c>
      <c r="T679" s="1102" t="s">
        <v>306</v>
      </c>
      <c r="U679" s="1103" t="s">
        <v>311</v>
      </c>
      <c r="V679" s="1104" t="s">
        <v>310</v>
      </c>
      <c r="W679" s="1104" t="s">
        <v>799</v>
      </c>
      <c r="X679" s="1103" t="s">
        <v>283</v>
      </c>
      <c r="Y679" s="1105" t="s">
        <v>290</v>
      </c>
    </row>
    <row r="680" spans="1:25" ht="18" customHeight="1">
      <c r="A680" s="1124"/>
      <c r="B680" s="1138"/>
      <c r="C680" s="1109"/>
      <c r="D680" s="1109"/>
      <c r="E680" s="1103"/>
      <c r="F680" s="1103"/>
      <c r="G680" s="1103"/>
      <c r="H680" s="1103"/>
      <c r="I680" s="1139"/>
      <c r="J680" s="1140"/>
      <c r="K680" s="1140"/>
      <c r="L680" s="1103"/>
      <c r="M680" s="1103"/>
      <c r="N680" s="1102"/>
      <c r="O680" s="1141"/>
      <c r="P680" s="1141"/>
      <c r="Q680" s="1101"/>
      <c r="R680" s="1101"/>
      <c r="S680" s="1101"/>
      <c r="T680" s="1102"/>
      <c r="U680" s="1103"/>
      <c r="V680" s="1104"/>
      <c r="W680" s="1104"/>
      <c r="X680" s="1103"/>
      <c r="Y680" s="1105"/>
    </row>
    <row r="681" spans="1:25" ht="18" customHeight="1">
      <c r="A681" s="1124"/>
      <c r="B681" s="1144" t="s">
        <v>113</v>
      </c>
      <c r="C681" s="1144"/>
      <c r="D681" s="535"/>
      <c r="E681" s="534">
        <f>IF('statement of marks'!J$6="","",'statement of marks'!J$6)</f>
        <v>10</v>
      </c>
      <c r="F681" s="534">
        <f>IF('statement of marks'!K$6="","",'statement of marks'!K$6)</f>
        <v>10</v>
      </c>
      <c r="G681" s="534">
        <f>IF('statement of marks'!L$6="","",'statement of marks'!L$6)</f>
        <v>8</v>
      </c>
      <c r="H681" s="534">
        <f>IF('statement of marks'!M$6="","",'statement of marks'!M$6)</f>
        <v>28</v>
      </c>
      <c r="I681" s="536">
        <f>IF('statement of marks'!N$6="","",'statement of marks'!N$6)</f>
        <v>2</v>
      </c>
      <c r="J681" s="298" t="s">
        <v>89</v>
      </c>
      <c r="K681" s="1106"/>
      <c r="L681" s="534">
        <f>IF('statement of marks'!O$6="","",'statement of marks'!O$6)</f>
        <v>70</v>
      </c>
      <c r="M681" s="298" t="s">
        <v>87</v>
      </c>
      <c r="N681" s="534">
        <f>IF('statement of marks'!P$6="","",'statement of marks'!P$6)</f>
        <v>100</v>
      </c>
      <c r="O681" s="298" t="s">
        <v>298</v>
      </c>
      <c r="P681" s="945"/>
      <c r="Q681" s="534">
        <f>IF('statement of marks'!Q$6="","",'statement of marks'!Q$6)</f>
        <v>100</v>
      </c>
      <c r="R681" s="298" t="s">
        <v>299</v>
      </c>
      <c r="S681" s="298" t="s">
        <v>454</v>
      </c>
      <c r="T681" s="538">
        <f>IF('statement of marks'!R$6="","",'statement of marks'!R$6)</f>
        <v>200</v>
      </c>
      <c r="U681" s="539"/>
      <c r="V681" s="539"/>
      <c r="W681" s="539"/>
      <c r="X681" s="539"/>
      <c r="Y681" s="540" t="str">
        <f>IF(OR(X688=0,X688&lt;V688),"",T681)</f>
        <v/>
      </c>
    </row>
    <row r="682" spans="1:25" ht="18" customHeight="1">
      <c r="A682" s="1124"/>
      <c r="B682" s="895" t="str">
        <f>'statement of marks'!$J$3</f>
        <v>HINDI COMPULSORY</v>
      </c>
      <c r="C682" s="895"/>
      <c r="D682" s="535"/>
      <c r="E682" s="541">
        <f>IF('statement of marks'!J33="","",'statement of marks'!J33)</f>
        <v>10</v>
      </c>
      <c r="F682" s="541">
        <f>IF('statement of marks'!K33="","",'statement of marks'!K33)</f>
        <v>10</v>
      </c>
      <c r="G682" s="541">
        <f>IF('statement of marks'!L33="","",'statement of marks'!L33)</f>
        <v>8</v>
      </c>
      <c r="H682" s="541">
        <f>IF('statement of marks'!M33="","",'statement of marks'!M33)</f>
        <v>28</v>
      </c>
      <c r="I682" s="541">
        <f>IF('statement of marks'!N33="","",'statement of marks'!N33)</f>
        <v>2</v>
      </c>
      <c r="J682" s="537">
        <f>IF('statement of marks'!O33="","",'statement of marks'!O33)</f>
        <v>70</v>
      </c>
      <c r="K682" s="1106"/>
      <c r="L682" s="536">
        <f>IF('statement of marks'!O33="","",'statement of marks'!O33)</f>
        <v>70</v>
      </c>
      <c r="M682" s="536">
        <f>IF('statement of marks'!P33="","",'statement of marks'!P33)</f>
        <v>100</v>
      </c>
      <c r="N682" s="538">
        <f>IF('statement of marks'!P33="","",'statement of marks'!P33)</f>
        <v>100</v>
      </c>
      <c r="O682" s="537">
        <f>IF('statement of marks'!Q33="","",'statement of marks'!Q33)</f>
        <v>100</v>
      </c>
      <c r="P682" s="945"/>
      <c r="Q682" s="536">
        <f>IF('statement of marks'!Q33="","",'statement of marks'!Q33)</f>
        <v>100</v>
      </c>
      <c r="R682" s="536">
        <f>IF('statement of marks'!R33="","",'statement of marks'!R33)</f>
        <v>200</v>
      </c>
      <c r="S682" s="1107" t="str">
        <f>IF(AND(K683="",P683=""),"",SUM(K683,P683))</f>
        <v/>
      </c>
      <c r="T682" s="538">
        <f>IF('statement of marks'!R33="","",'statement of marks'!R33)</f>
        <v>200</v>
      </c>
      <c r="U682" s="541" t="str">
        <f>CONCATENATE('statement of marks'!GV33,'statement of marks'!GW33,'statement of marks'!GX33)</f>
        <v>D</v>
      </c>
      <c r="V682" s="542" t="str">
        <f>IF(OR(U682="S",U682="RE"),'result subject-wise'!T$6,"")</f>
        <v/>
      </c>
      <c r="W682" s="542" t="str">
        <f>IF('result subject-wise'!U33="","",'result subject-wise'!U33)</f>
        <v/>
      </c>
      <c r="X682" s="542" t="str">
        <f>IF('result subject-wise'!V33="","",'result subject-wise'!V33)</f>
        <v/>
      </c>
      <c r="Y682" s="540" t="str">
        <f>IF(OR(X688=0,X688&lt;V688),"",IF(U682="RE",SUM(T682,W682),IF(U682="S",W682,T682)))</f>
        <v/>
      </c>
    </row>
    <row r="683" spans="1:25" ht="18" customHeight="1">
      <c r="A683" s="1124"/>
      <c r="B683" s="895" t="str">
        <f>'statement of marks'!$X$3</f>
        <v>ENGLISH COMPULSORY</v>
      </c>
      <c r="C683" s="895"/>
      <c r="D683" s="535" t="s">
        <v>455</v>
      </c>
      <c r="E683" s="541">
        <f>IF('statement of marks'!X33="","",'statement of marks'!X33)</f>
        <v>10</v>
      </c>
      <c r="F683" s="541">
        <f>IF('statement of marks'!Y33="","",'statement of marks'!Y33)</f>
        <v>10</v>
      </c>
      <c r="G683" s="541">
        <f>IF('statement of marks'!Z33="","",'statement of marks'!Z33)</f>
        <v>8</v>
      </c>
      <c r="H683" s="541">
        <f>IF('statement of marks'!AA33="","",'statement of marks'!AA33)</f>
        <v>28</v>
      </c>
      <c r="I683" s="541">
        <f>IF('statement of marks'!AB33="","",'statement of marks'!AB33)</f>
        <v>2</v>
      </c>
      <c r="J683" s="537">
        <f>IF('statement of marks'!AC33="","",'statement of marks'!AC33)</f>
        <v>70</v>
      </c>
      <c r="K683" s="1106"/>
      <c r="L683" s="536">
        <f>IF('statement of marks'!AC33="","",'statement of marks'!AC33)</f>
        <v>70</v>
      </c>
      <c r="M683" s="536">
        <f>IF('statement of marks'!AD33="","",'statement of marks'!AD33)</f>
        <v>100</v>
      </c>
      <c r="N683" s="538">
        <f>IF('statement of marks'!AD33="","",'statement of marks'!AD33)</f>
        <v>100</v>
      </c>
      <c r="O683" s="537">
        <f>IF('statement of marks'!AE33="","",'statement of marks'!AE33)</f>
        <v>100</v>
      </c>
      <c r="P683" s="945"/>
      <c r="Q683" s="536">
        <f>IF('statement of marks'!AE33="","",'statement of marks'!AE33)</f>
        <v>100</v>
      </c>
      <c r="R683" s="536">
        <f>IF('statement of marks'!AF33="","",'statement of marks'!AF33)</f>
        <v>200</v>
      </c>
      <c r="S683" s="1107"/>
      <c r="T683" s="538">
        <f>IF('statement of marks'!AF33="","",'statement of marks'!AF33)</f>
        <v>200</v>
      </c>
      <c r="U683" s="541" t="str">
        <f>CONCATENATE('statement of marks'!GY33,'statement of marks'!GZ33,'statement of marks'!HA33)</f>
        <v>D</v>
      </c>
      <c r="V683" s="542" t="str">
        <f>IF(OR(U683="S",U683="RE"),'result subject-wise'!W$6,"")</f>
        <v/>
      </c>
      <c r="W683" s="542" t="str">
        <f>IF('result subject-wise'!X33="","",'result subject-wise'!X33)</f>
        <v/>
      </c>
      <c r="X683" s="542" t="str">
        <f>IF('result subject-wise'!Y33="","",'result subject-wise'!Y33)</f>
        <v/>
      </c>
      <c r="Y683" s="540" t="str">
        <f>IF(OR(X688=0,X688&lt;V688),"",IF(U683="RE",SUM(T683,W683),IF(U683="S",W683,T683)))</f>
        <v/>
      </c>
    </row>
    <row r="684" spans="1:25" ht="18" customHeight="1">
      <c r="A684" s="1124"/>
      <c r="B684" s="1143" t="str">
        <f>'statement of marks'!AM33</f>
        <v>PHYSICS</v>
      </c>
      <c r="C684" s="1143"/>
      <c r="D684" s="535">
        <f>IF('statement of marks'!BH33="","",'statement of marks'!BH33)</f>
        <v>20</v>
      </c>
      <c r="E684" s="541">
        <f>IF('statement of marks'!AN33="","",'statement of marks'!AN33)</f>
        <v>10</v>
      </c>
      <c r="F684" s="541">
        <f>IF('statement of marks'!AO33="","",'statement of marks'!AO33)</f>
        <v>10</v>
      </c>
      <c r="G684" s="541">
        <f>IF('statement of marks'!AP33="","",'statement of marks'!AP33)</f>
        <v>9</v>
      </c>
      <c r="H684" s="541">
        <f>IF('statement of marks'!AQ33="","",'statement of marks'!AQ33)</f>
        <v>29</v>
      </c>
      <c r="I684" s="541">
        <f>IF('statement of marks'!AR33="","",'statement of marks'!AR33)</f>
        <v>1</v>
      </c>
      <c r="J684" s="537">
        <f>IF('statement of marks'!AS33="","",'statement of marks'!AS33)</f>
        <v>30</v>
      </c>
      <c r="K684" s="537">
        <f>IF('statement of marks'!AT33="","",'statement of marks'!AT33)</f>
        <v>20</v>
      </c>
      <c r="L684" s="536">
        <f>IF('statement of marks'!AU33="","",'statement of marks'!AU33)</f>
        <v>50</v>
      </c>
      <c r="M684" s="536">
        <f>IF('statement of marks'!AV33="","",'statement of marks'!AV33)</f>
        <v>60</v>
      </c>
      <c r="N684" s="538">
        <f>IF('statement of marks'!AW33="","",'statement of marks'!AW33)</f>
        <v>80</v>
      </c>
      <c r="O684" s="537">
        <f>IF('statement of marks'!AX33="","",'statement of marks'!AX33)</f>
        <v>70</v>
      </c>
      <c r="P684" s="537">
        <f>IF('statement of marks'!AY33="","",'statement of marks'!AY33)</f>
        <v>30</v>
      </c>
      <c r="Q684" s="536">
        <f>IF('statement of marks'!AZ33="","",'statement of marks'!AZ33)</f>
        <v>100</v>
      </c>
      <c r="R684" s="536">
        <f>IF('statement of marks'!BA33="","",'statement of marks'!BA33)</f>
        <v>130</v>
      </c>
      <c r="S684" s="538">
        <f>IF('statement of marks'!BB33="","",'statement of marks'!BB33)</f>
        <v>50</v>
      </c>
      <c r="T684" s="538">
        <f>IF('statement of marks'!BC33="","",'statement of marks'!BC33)</f>
        <v>180</v>
      </c>
      <c r="U684" s="541" t="str">
        <f>CONCATENATE('statement of marks'!HB33,'statement of marks'!HK33,'statement of marks'!HL33)</f>
        <v>D</v>
      </c>
      <c r="V684" s="542" t="str">
        <f>IF('result subject-wise'!Z33="","",'result subject-wise'!Z33)</f>
        <v/>
      </c>
      <c r="W684" s="542" t="str">
        <f>IF('result subject-wise'!AB33="","",'result subject-wise'!AB33)</f>
        <v/>
      </c>
      <c r="X684" s="542" t="str">
        <f>IF('result subject-wise'!AC33="","",'result subject-wise'!AC33)</f>
        <v/>
      </c>
      <c r="Y684" s="540" t="str">
        <f>IF(OR(X688=0,X688&lt;V688),"",IF(OR(U684="RE",U684="REP"),SUM(T684,W684),IF(U684="S",W684,T684)))</f>
        <v/>
      </c>
    </row>
    <row r="685" spans="1:25" ht="18" customHeight="1">
      <c r="A685" s="1124"/>
      <c r="B685" s="1143" t="str">
        <f>'statement of marks'!BQ33</f>
        <v>CHEMISTRY</v>
      </c>
      <c r="C685" s="1143"/>
      <c r="D685" s="535">
        <f>IF('statement of marks'!CL33="","",'statement of marks'!CL33)</f>
        <v>20</v>
      </c>
      <c r="E685" s="541">
        <f>IF('statement of marks'!BR33="","",'statement of marks'!BR33)</f>
        <v>10</v>
      </c>
      <c r="F685" s="541">
        <f>IF('statement of marks'!BS33="","",'statement of marks'!BS33)</f>
        <v>10</v>
      </c>
      <c r="G685" s="541">
        <f>IF('statement of marks'!BT33="","",'statement of marks'!BT33)</f>
        <v>9</v>
      </c>
      <c r="H685" s="541">
        <f>IF('statement of marks'!BU33="","",'statement of marks'!BU33)</f>
        <v>29</v>
      </c>
      <c r="I685" s="541">
        <f>IF('statement of marks'!BV33="","",'statement of marks'!BV33)</f>
        <v>1</v>
      </c>
      <c r="J685" s="537">
        <f>IF('statement of marks'!BW33="","",'statement of marks'!BW33)</f>
        <v>50</v>
      </c>
      <c r="K685" s="537">
        <f>IF('statement of marks'!BX33="","",'statement of marks'!BX33)</f>
        <v>20</v>
      </c>
      <c r="L685" s="536">
        <f>IF('statement of marks'!BY33="","",'statement of marks'!BY33)</f>
        <v>70</v>
      </c>
      <c r="M685" s="536">
        <f>IF('statement of marks'!BZ33="","",'statement of marks'!BZ33)</f>
        <v>80</v>
      </c>
      <c r="N685" s="538">
        <f>IF('statement of marks'!CA33="","",'statement of marks'!CA33)</f>
        <v>100</v>
      </c>
      <c r="O685" s="537">
        <f>IF('statement of marks'!CB33="","",'statement of marks'!CB33)</f>
        <v>70</v>
      </c>
      <c r="P685" s="537">
        <f>IF('statement of marks'!CC33="","",'statement of marks'!CC33)</f>
        <v>30</v>
      </c>
      <c r="Q685" s="536">
        <f>IF('statement of marks'!CD33="","",'statement of marks'!CD33)</f>
        <v>100</v>
      </c>
      <c r="R685" s="536">
        <f>IF('statement of marks'!CE33="","",'statement of marks'!CE33)</f>
        <v>150</v>
      </c>
      <c r="S685" s="538">
        <f>IF('statement of marks'!CF33="","",'statement of marks'!CF33)</f>
        <v>50</v>
      </c>
      <c r="T685" s="538">
        <f>IF('statement of marks'!CG33="","",'statement of marks'!CG33)</f>
        <v>200</v>
      </c>
      <c r="U685" s="541" t="str">
        <f>CONCATENATE('statement of marks'!HM33,'statement of marks'!HV33,'statement of marks'!HW33)</f>
        <v>D</v>
      </c>
      <c r="V685" s="542" t="str">
        <f>IF('result subject-wise'!AD33="","",'result subject-wise'!AD33)</f>
        <v/>
      </c>
      <c r="W685" s="542" t="str">
        <f>IF('result subject-wise'!AF33="","",'result subject-wise'!AF33)</f>
        <v/>
      </c>
      <c r="X685" s="542" t="str">
        <f>IF('result subject-wise'!AG33="","",'result subject-wise'!AG33)</f>
        <v/>
      </c>
      <c r="Y685" s="540" t="str">
        <f>IF(OR(X688=0,X688&lt;V688),"",IF(OR(U685="RE",U685="REP"),SUM(T685,W685),IF(U685="S",W685,T685)))</f>
        <v/>
      </c>
    </row>
    <row r="686" spans="1:25" ht="18" customHeight="1">
      <c r="A686" s="1124"/>
      <c r="B686" s="1143" t="str">
        <f>'statement of marks'!CU33</f>
        <v>MATHEMATICS</v>
      </c>
      <c r="C686" s="1143"/>
      <c r="D686" s="535" t="str">
        <f>IF('statement of marks'!DP33="","",'statement of marks'!DP33)</f>
        <v/>
      </c>
      <c r="E686" s="541">
        <f>IF('statement of marks'!CV33="","",'statement of marks'!CV33)</f>
        <v>10</v>
      </c>
      <c r="F686" s="541">
        <f>IF('statement of marks'!CW33="","",'statement of marks'!CW33)</f>
        <v>10</v>
      </c>
      <c r="G686" s="541">
        <f>IF('statement of marks'!CX33="","",'statement of marks'!CX33)</f>
        <v>9</v>
      </c>
      <c r="H686" s="541">
        <f>IF('statement of marks'!CY33="","",'statement of marks'!CY33)</f>
        <v>29</v>
      </c>
      <c r="I686" s="541">
        <f>IF('statement of marks'!CZ33="","",'statement of marks'!CZ33)</f>
        <v>1</v>
      </c>
      <c r="J686" s="537">
        <f>IF('statement of marks'!DA33="","",'statement of marks'!DA33)</f>
        <v>70</v>
      </c>
      <c r="K686" s="537" t="str">
        <f>IF('statement of marks'!DB33="","",'statement of marks'!DB33)</f>
        <v/>
      </c>
      <c r="L686" s="536">
        <f>IF('statement of marks'!DC33="","",'statement of marks'!DC33)</f>
        <v>70</v>
      </c>
      <c r="M686" s="536">
        <f>IF('statement of marks'!DD33="","",'statement of marks'!DD33)</f>
        <v>100</v>
      </c>
      <c r="N686" s="538">
        <f>IF('statement of marks'!DE33="","",'statement of marks'!DE33)</f>
        <v>100</v>
      </c>
      <c r="O686" s="537">
        <f>IF('statement of marks'!DF33="","",'statement of marks'!DF33)</f>
        <v>18</v>
      </c>
      <c r="P686" s="537" t="str">
        <f>IF('statement of marks'!DG33="","",'statement of marks'!DG33)</f>
        <v/>
      </c>
      <c r="Q686" s="536">
        <f>IF('statement of marks'!DH33="","",'statement of marks'!DH33)</f>
        <v>18</v>
      </c>
      <c r="R686" s="536">
        <f>IF('statement of marks'!DI33="","",'statement of marks'!DI33)</f>
        <v>118</v>
      </c>
      <c r="S686" s="538" t="str">
        <f>IF('statement of marks'!DJ33="","",'statement of marks'!DJ33)</f>
        <v/>
      </c>
      <c r="T686" s="538">
        <f>IF('statement of marks'!DK33="","",'statement of marks'!DK33)</f>
        <v>118</v>
      </c>
      <c r="U686" s="541" t="str">
        <f>CONCATENATE('statement of marks'!HX33,'statement of marks'!IG33,'statement of marks'!IH33)</f>
        <v>S</v>
      </c>
      <c r="V686" s="542">
        <f>IF('result subject-wise'!AH33="","",'result subject-wise'!AH33)</f>
        <v>100</v>
      </c>
      <c r="W686" s="542" t="str">
        <f>IF('result subject-wise'!AJ33="","",'result subject-wise'!AJ33)</f>
        <v/>
      </c>
      <c r="X686" s="542" t="str">
        <f>IF('result subject-wise'!AK33="","",'result subject-wise'!AK33)</f>
        <v/>
      </c>
      <c r="Y686" s="540" t="str">
        <f>IF(OR(X688=0,X688&lt;V688),"",IF(OR(U686="RE",U686="REP"),SUM(T686,W686),IF(U686="S",W686,T686)))</f>
        <v/>
      </c>
    </row>
    <row r="687" spans="1:25" ht="18" customHeight="1">
      <c r="A687" s="1124"/>
      <c r="B687" s="1108" t="s">
        <v>291</v>
      </c>
      <c r="C687" s="1108"/>
      <c r="D687" s="543">
        <f>IF(AND(D684="",D685="",D686=""),"",SUM(D684:D686))</f>
        <v>40</v>
      </c>
      <c r="E687" s="544">
        <f>IF(AND(E682="",E683="",E684="",E685="",E686=""),"",SUM(E682:E686))</f>
        <v>50</v>
      </c>
      <c r="F687" s="544">
        <f t="shared" ref="F687:H687" si="188">IF(AND(F682="",F683="",F684="",F685="",F686=""),"",SUM(F682:F686))</f>
        <v>50</v>
      </c>
      <c r="G687" s="544">
        <f t="shared" si="188"/>
        <v>43</v>
      </c>
      <c r="H687" s="544">
        <f t="shared" si="188"/>
        <v>143</v>
      </c>
      <c r="I687" s="544">
        <f>IF(AND(I682="",I683="",I684="",I685="",I686=""),"",SUM(I682:I686))</f>
        <v>7</v>
      </c>
      <c r="J687" s="544">
        <f t="shared" ref="J687:Q687" si="189">IF(AND(J682="",J683="",J684="",J685="",J686=""),"",SUM(J682:J686))</f>
        <v>290</v>
      </c>
      <c r="K687" s="544">
        <f t="shared" si="189"/>
        <v>40</v>
      </c>
      <c r="L687" s="544">
        <f t="shared" si="189"/>
        <v>330</v>
      </c>
      <c r="M687" s="544">
        <f t="shared" si="189"/>
        <v>440</v>
      </c>
      <c r="N687" s="544">
        <f t="shared" si="189"/>
        <v>480</v>
      </c>
      <c r="O687" s="544">
        <f t="shared" si="189"/>
        <v>358</v>
      </c>
      <c r="P687" s="544">
        <f t="shared" si="189"/>
        <v>60</v>
      </c>
      <c r="Q687" s="544">
        <f t="shared" si="189"/>
        <v>418</v>
      </c>
      <c r="R687" s="544">
        <f>IF(AND(R682="",R683="",R684="",R685="",R686=""),"",SUM(R682:R686))</f>
        <v>798</v>
      </c>
      <c r="S687" s="544">
        <f>IF(AND(S682="",S683="",S684="",S685="",S686=""),"",SUM(S682:S686))</f>
        <v>100</v>
      </c>
      <c r="T687" s="544">
        <f t="shared" ref="T687" si="190">IF(AND(T682="",T683="",T684="",T685="",T686=""),"",SUM(T682:T686))</f>
        <v>898</v>
      </c>
      <c r="U687" s="544"/>
      <c r="V687" s="544">
        <f t="shared" ref="V687:W687" si="191">IF(AND(V682="",V683="",V684="",V685="",V686=""),"",SUM(V682:V686))</f>
        <v>100</v>
      </c>
      <c r="W687" s="544" t="str">
        <f t="shared" si="191"/>
        <v/>
      </c>
      <c r="X687" s="545"/>
      <c r="Y687" s="546" t="str">
        <f t="shared" ref="Y687" si="192">IF(AND(Y682="",Y683="",Y684="",Y685="",Y686=""),"",SUM(Y682:Y686))</f>
        <v/>
      </c>
    </row>
    <row r="688" spans="1:25" ht="18" customHeight="1">
      <c r="A688" s="1124"/>
      <c r="B688" s="1142" t="s">
        <v>292</v>
      </c>
      <c r="C688" s="1142"/>
      <c r="D688" s="547" t="s">
        <v>456</v>
      </c>
      <c r="E688" s="548">
        <f>IF(E687="","",(5*E681)-(COUNTIF(E682:E686,"NA")*E681+COUNTIF(E682:E686,"ML")*E681))</f>
        <v>50</v>
      </c>
      <c r="F688" s="548">
        <f>IF(F687="","",(5*F681)-(COUNTIF(F682:F686,"NA")*F681+COUNTIF(F682:F686,"ML")*F681))</f>
        <v>50</v>
      </c>
      <c r="G688" s="548">
        <f>IF(G687="","",(43)-(COUNTIF(G682:G686,"NA")*G681+COUNTIF(G682:G686,"ML")*G681))</f>
        <v>43</v>
      </c>
      <c r="H688" s="548">
        <f>IF(H687="","",(143)-(COUNTIF(H682:H686,"NA")*H681+COUNTIF(H682:H686,"ML")*H681))</f>
        <v>143</v>
      </c>
      <c r="I688" s="549">
        <f>IF(I687="","",7)</f>
        <v>7</v>
      </c>
      <c r="J688" s="538">
        <f>L688-K688</f>
        <v>310</v>
      </c>
      <c r="K688" s="538">
        <f>IF(D687="","",(D687-(IF(K684="ml",D684)+IF(K685="ml",D685)+IF(K686="ml",D686))))</f>
        <v>40</v>
      </c>
      <c r="L688" s="538">
        <f>IF(OR(L687=0,L687=""),L687,(5*L681)-D699)</f>
        <v>350</v>
      </c>
      <c r="M688" s="538">
        <f>IF(M687="","",SUM(H688:J688))</f>
        <v>460</v>
      </c>
      <c r="N688" s="538">
        <f>IF(N687="","",SUM(D687,M688))</f>
        <v>500</v>
      </c>
      <c r="O688" s="538">
        <f>Q688-D693</f>
        <v>440</v>
      </c>
      <c r="P688" s="538">
        <f>IF(D693="","",D693)</f>
        <v>60</v>
      </c>
      <c r="Q688" s="538">
        <f>IF(Q687="","",5*Q681)</f>
        <v>500</v>
      </c>
      <c r="R688" s="538">
        <f>IF(O688="","",SUM(M688,O688))</f>
        <v>900</v>
      </c>
      <c r="S688" s="538">
        <f>IF(D698="","",D698)</f>
        <v>100</v>
      </c>
      <c r="T688" s="538">
        <f>IF(T687="","",SUM(R688,S688))</f>
        <v>1000</v>
      </c>
      <c r="U688" s="550"/>
      <c r="V688" s="551">
        <f>COUNTIF(U682:U692,"S")</f>
        <v>1</v>
      </c>
      <c r="W688" s="551">
        <f>COUNTIF(U682:U692,"RE")+COUNTIF(U682:U692,"REP")</f>
        <v>0</v>
      </c>
      <c r="X688" s="551">
        <f>COUNTIF(X682:X687,"P")+COUNTIF(X691:X692,"P")</f>
        <v>0</v>
      </c>
      <c r="Y688" s="552" t="str">
        <f>IF(OR(X688=0,X688&lt;(V688+W688)),"",(T688-(V688*Y681)+V687))</f>
        <v/>
      </c>
    </row>
    <row r="689" spans="1:25" ht="18" customHeight="1">
      <c r="A689" s="1124"/>
      <c r="B689" s="895" t="s">
        <v>151</v>
      </c>
      <c r="C689" s="895"/>
      <c r="D689" s="553">
        <f>IF('statement of marks'!BG33="","",'statement of marks'!BG33)</f>
        <v>30</v>
      </c>
      <c r="E689" s="568">
        <f t="shared" ref="E689:H689" si="193">IF(E688="","",E687/E688*100)</f>
        <v>100</v>
      </c>
      <c r="F689" s="568">
        <f t="shared" si="193"/>
        <v>100</v>
      </c>
      <c r="G689" s="568">
        <f t="shared" si="193"/>
        <v>100</v>
      </c>
      <c r="H689" s="568">
        <f t="shared" si="193"/>
        <v>100</v>
      </c>
      <c r="I689" s="568">
        <f>IF(I688="","",I687/I688*100)</f>
        <v>100</v>
      </c>
      <c r="J689" s="568">
        <f t="shared" ref="J689:R689" si="194">IF(J688="","",J687/J688*100)</f>
        <v>93.548387096774192</v>
      </c>
      <c r="K689" s="568">
        <f t="shared" si="194"/>
        <v>100</v>
      </c>
      <c r="L689" s="568">
        <f t="shared" si="194"/>
        <v>94.285714285714278</v>
      </c>
      <c r="M689" s="568">
        <f t="shared" si="194"/>
        <v>95.652173913043484</v>
      </c>
      <c r="N689" s="569">
        <f t="shared" si="194"/>
        <v>96</v>
      </c>
      <c r="O689" s="568">
        <f t="shared" si="194"/>
        <v>81.36363636363636</v>
      </c>
      <c r="P689" s="568">
        <f t="shared" si="194"/>
        <v>100</v>
      </c>
      <c r="Q689" s="568">
        <f t="shared" si="194"/>
        <v>83.6</v>
      </c>
      <c r="R689" s="568">
        <f t="shared" si="194"/>
        <v>88.666666666666671</v>
      </c>
      <c r="S689" s="569">
        <f>IF(S688="","",S687/S688*100)</f>
        <v>100</v>
      </c>
      <c r="T689" s="569">
        <f t="shared" ref="T689" si="195">IF(T688="","",T687/T688*100)</f>
        <v>89.8</v>
      </c>
      <c r="U689" s="539"/>
      <c r="V689" s="539"/>
      <c r="W689" s="539"/>
      <c r="X689" s="539"/>
      <c r="Y689" s="554" t="str">
        <f>IF(Y688="","",Y687/Y688*100)</f>
        <v/>
      </c>
    </row>
    <row r="690" spans="1:25" ht="18" customHeight="1">
      <c r="A690" s="1124"/>
      <c r="B690" s="895" t="str">
        <f>'statement of marks'!DZ33</f>
        <v>BIOLOGY</v>
      </c>
      <c r="C690" s="895"/>
      <c r="D690" s="548"/>
      <c r="E690" s="541">
        <f>IF('statement of marks'!EA33="","",'statement of marks'!EA33)</f>
        <v>10</v>
      </c>
      <c r="F690" s="541">
        <f>IF('statement of marks'!EB33="","",'statement of marks'!EB33)</f>
        <v>10</v>
      </c>
      <c r="G690" s="541">
        <f>IF('statement of marks'!EC33="","",'statement of marks'!EC33)</f>
        <v>10</v>
      </c>
      <c r="H690" s="541">
        <f>IF('statement of marks'!ED33="","",'statement of marks'!ED33)</f>
        <v>30</v>
      </c>
      <c r="I690" s="541" t="str">
        <f>IF('statement of marks'!EE33="","",'statement of marks'!EE33)</f>
        <v/>
      </c>
      <c r="J690" s="537">
        <f>IF('statement of marks'!EF33="","",'statement of marks'!EF33)</f>
        <v>50</v>
      </c>
      <c r="K690" s="537">
        <f>IF('statement of marks'!EG33="","",'statement of marks'!EG33)</f>
        <v>20</v>
      </c>
      <c r="L690" s="536">
        <f>IF('statement of marks'!EH33="","",'statement of marks'!EH33)</f>
        <v>70</v>
      </c>
      <c r="M690" s="536">
        <f>IF('statement of marks'!EI33="","",'statement of marks'!EI33)</f>
        <v>80</v>
      </c>
      <c r="N690" s="538">
        <f>IF('statement of marks'!EJ33="","",'statement of marks'!EJ33)</f>
        <v>100</v>
      </c>
      <c r="O690" s="537">
        <f>IF('statement of marks'!EK33="","",'statement of marks'!EK33)</f>
        <v>70</v>
      </c>
      <c r="P690" s="537">
        <f>IF('statement of marks'!EL33="","",'statement of marks'!EL33)</f>
        <v>30</v>
      </c>
      <c r="Q690" s="536">
        <f>IF('statement of marks'!EM33="","",'statement of marks'!EM33)</f>
        <v>100</v>
      </c>
      <c r="R690" s="536">
        <f>IF('statement of marks'!EN33="","",'statement of marks'!EN33)</f>
        <v>150</v>
      </c>
      <c r="S690" s="538">
        <f>IF('statement of marks'!EO33="","",'statement of marks'!EO33)</f>
        <v>50</v>
      </c>
      <c r="T690" s="538">
        <f>IF('statement of marks'!EP33="","",'statement of marks'!EP33)</f>
        <v>200</v>
      </c>
      <c r="U690" s="538" t="str">
        <f>IF('statement of marks'!FB33="","",'statement of marks'!FB33)</f>
        <v>I</v>
      </c>
      <c r="V690" s="542"/>
      <c r="W690" s="542"/>
      <c r="X690" s="542"/>
      <c r="Y690" s="540"/>
    </row>
    <row r="691" spans="1:25" ht="18" customHeight="1">
      <c r="A691" s="1124"/>
      <c r="B691" s="1089" t="str">
        <f>'statement of marks'!$FC$3</f>
        <v>Azadi ke Baad ka Swarnim Bharat</v>
      </c>
      <c r="C691" s="1089"/>
      <c r="D691" s="553">
        <f>IF('statement of marks'!CK33="","",'statement of marks'!CK33)</f>
        <v>30</v>
      </c>
      <c r="E691" s="541">
        <f>IF('statement of marks'!FC33="","",'statement of marks'!FC33)</f>
        <v>10</v>
      </c>
      <c r="F691" s="541">
        <f>IF('statement of marks'!FD33="","",'statement of marks'!FD33)</f>
        <v>10</v>
      </c>
      <c r="G691" s="541">
        <f>IF('statement of marks'!FE33="","",'statement of marks'!FE33)</f>
        <v>10</v>
      </c>
      <c r="H691" s="541">
        <f>IF('statement of marks'!FF33="","",'statement of marks'!FF33)</f>
        <v>30</v>
      </c>
      <c r="I691" s="555"/>
      <c r="J691" s="541">
        <f>IF('statement of marks'!FG33="","",'statement of marks'!FG33)</f>
        <v>70</v>
      </c>
      <c r="K691" s="556"/>
      <c r="L691" s="536">
        <f>IF('statement of marks'!FG33="","",'statement of marks'!FG33)</f>
        <v>70</v>
      </c>
      <c r="M691" s="536">
        <f>IF('statement of marks'!FH33="","",'statement of marks'!FH33)</f>
        <v>100</v>
      </c>
      <c r="N691" s="536">
        <f>IF('statement of marks'!FH33="","",'statement of marks'!FH33)</f>
        <v>100</v>
      </c>
      <c r="O691" s="536">
        <f>IF('statement of marks'!FI33="","",'statement of marks'!FI33)</f>
        <v>100</v>
      </c>
      <c r="P691" s="557"/>
      <c r="Q691" s="536">
        <f>IF('statement of marks'!FI33="","",'statement of marks'!FI33)</f>
        <v>100</v>
      </c>
      <c r="R691" s="536">
        <f>IF('statement of marks'!FJ33="","",'statement of marks'!FJ33)</f>
        <v>200</v>
      </c>
      <c r="S691" s="557"/>
      <c r="T691" s="538">
        <f>IF('statement of marks'!FJ33="","",'statement of marks'!FJ33)</f>
        <v>200</v>
      </c>
      <c r="U691" s="541" t="str">
        <f>IF('statement of marks'!II33="","",'statement of marks'!II33)</f>
        <v>A</v>
      </c>
      <c r="V691" s="542" t="str">
        <f>IF(OR(U691="S",U691="RE"),'result subject-wise'!AL$6,"")</f>
        <v/>
      </c>
      <c r="W691" s="558" t="str">
        <f>IF('result subject-wise'!AL33="","",'result subject-wise'!AL33)</f>
        <v/>
      </c>
      <c r="X691" s="558" t="str">
        <f>IF('result subject-wise'!AM33="","",'result subject-wise'!AM33)</f>
        <v/>
      </c>
      <c r="Y691" s="1093"/>
    </row>
    <row r="692" spans="1:25" ht="18" customHeight="1">
      <c r="A692" s="1124"/>
      <c r="B692" s="895" t="str">
        <f>'statement of marks'!$FP$3</f>
        <v>JEEVAN KAUShAL</v>
      </c>
      <c r="C692" s="895"/>
      <c r="D692" s="535" t="str">
        <f>IF('statement of marks'!DO33="","",'statement of marks'!DO33)</f>
        <v/>
      </c>
      <c r="E692" s="1109" t="s">
        <v>278</v>
      </c>
      <c r="F692" s="1109"/>
      <c r="G692" s="536">
        <f>'statement of marks'!$FP$6</f>
        <v>30</v>
      </c>
      <c r="H692" s="536"/>
      <c r="I692" s="559"/>
      <c r="J692" s="537">
        <f>IF('statement of marks'!FP33="","",'statement of marks'!FP33)</f>
        <v>30</v>
      </c>
      <c r="K692" s="1109" t="s">
        <v>279</v>
      </c>
      <c r="L692" s="1109"/>
      <c r="M692" s="536">
        <f>'statement of marks'!$FQ$6</f>
        <v>30</v>
      </c>
      <c r="N692" s="538">
        <f>IF('statement of marks'!FQ33="","",'statement of marks'!FQ33)</f>
        <v>30</v>
      </c>
      <c r="O692" s="1109" t="s">
        <v>108</v>
      </c>
      <c r="P692" s="1109"/>
      <c r="Q692" s="536">
        <f>'statement of marks'!$FR$6</f>
        <v>40</v>
      </c>
      <c r="R692" s="541">
        <f>IF('statement of marks'!FR33="","",'statement of marks'!FR33)</f>
        <v>40</v>
      </c>
      <c r="S692" s="541"/>
      <c r="T692" s="538">
        <f>IF('statement of marks'!FS33="","",'statement of marks'!FS33)</f>
        <v>100</v>
      </c>
      <c r="U692" s="541" t="str">
        <f>IF('statement of marks'!IJ33="","",'statement of marks'!IJ33)</f>
        <v>A</v>
      </c>
      <c r="V692" s="542" t="str">
        <f>IF(OR(U692="S",U692="RE"),'result subject-wise'!AN$6,"")</f>
        <v/>
      </c>
      <c r="W692" s="558" t="str">
        <f>IF('result subject-wise'!AN33="","",'result subject-wise'!AN33)</f>
        <v/>
      </c>
      <c r="X692" s="558" t="str">
        <f>IF('result subject-wise'!AO33="","",'result subject-wise'!AO33)</f>
        <v/>
      </c>
      <c r="Y692" s="1093"/>
    </row>
    <row r="693" spans="1:25" ht="18" customHeight="1">
      <c r="A693" s="1124"/>
      <c r="B693" s="1110" t="s">
        <v>195</v>
      </c>
      <c r="C693" s="1110"/>
      <c r="D693" s="560">
        <f>IF(AND(D689="",D691="",D692=""),"",SUM(D689:D692))</f>
        <v>60</v>
      </c>
      <c r="E693" s="1111" t="str">
        <f>IF('statement of marks'!IP33="","",'statement of marks'!IP33)</f>
        <v>SUPPL.</v>
      </c>
      <c r="F693" s="1111"/>
      <c r="G693" s="1111"/>
      <c r="H693" s="1111"/>
      <c r="I693" s="1111"/>
      <c r="J693" s="1111"/>
      <c r="K693" s="1111"/>
      <c r="L693" s="1111"/>
      <c r="M693" s="533" t="s">
        <v>309</v>
      </c>
      <c r="N693" s="541" t="str">
        <f>IF('statement of marks'!IS33="","",'statement of marks'!IS33)</f>
        <v/>
      </c>
      <c r="O693" s="1091" t="s">
        <v>281</v>
      </c>
      <c r="P693" s="1091"/>
      <c r="Q693" s="1091"/>
      <c r="R693" s="541" t="str">
        <f>IF('statement of marks'!IU33="","",'statement of marks'!IU33)</f>
        <v/>
      </c>
      <c r="S693" s="1112" t="s">
        <v>295</v>
      </c>
      <c r="T693" s="1112"/>
      <c r="U693" s="1112"/>
      <c r="V693" s="1112"/>
      <c r="W693" s="1112"/>
      <c r="X693" s="1112"/>
      <c r="Y693" s="1113"/>
    </row>
    <row r="694" spans="1:25" ht="18" customHeight="1">
      <c r="A694" s="1124"/>
      <c r="B694" s="1110" t="s">
        <v>300</v>
      </c>
      <c r="C694" s="1110"/>
      <c r="D694" s="534" t="s">
        <v>201</v>
      </c>
      <c r="E694" s="1085" t="s">
        <v>122</v>
      </c>
      <c r="F694" s="1085"/>
      <c r="G694" s="1091" t="s">
        <v>124</v>
      </c>
      <c r="H694" s="1091"/>
      <c r="I694" s="1091"/>
      <c r="J694" s="1091"/>
      <c r="K694" s="1091" t="s">
        <v>126</v>
      </c>
      <c r="L694" s="1091"/>
      <c r="M694" s="1091" t="s">
        <v>128</v>
      </c>
      <c r="N694" s="1091"/>
      <c r="O694" s="924" t="s">
        <v>303</v>
      </c>
      <c r="P694" s="924"/>
      <c r="Q694" s="924"/>
      <c r="R694" s="561"/>
      <c r="S694" s="1114" t="s">
        <v>195</v>
      </c>
      <c r="T694" s="1114"/>
      <c r="U694" s="1115" t="str">
        <f>IF('result subject-wise'!AR33="","",'result subject-wise'!AR33)</f>
        <v/>
      </c>
      <c r="V694" s="1115"/>
      <c r="W694" s="1086" t="s">
        <v>459</v>
      </c>
      <c r="X694" s="1086"/>
      <c r="Y694" s="562" t="str">
        <f>IF('result subject-wise'!AS33="","",'result subject-wise'!AS33)</f>
        <v/>
      </c>
    </row>
    <row r="695" spans="1:25" ht="18" customHeight="1">
      <c r="A695" s="1124"/>
      <c r="B695" s="1116" t="s">
        <v>302</v>
      </c>
      <c r="C695" s="1116"/>
      <c r="D695" s="536">
        <f>IF('statement of marks'!CN33="","",'statement of marks'!CN33)</f>
        <v>50</v>
      </c>
      <c r="E695" s="1117">
        <f>IF('statement of marks'!GK33="","",'statement of marks'!GK33)</f>
        <v>130</v>
      </c>
      <c r="F695" s="1117"/>
      <c r="G695" s="1117">
        <f>IF('statement of marks'!GM33="","",'statement of marks'!GM33)</f>
        <v>206</v>
      </c>
      <c r="H695" s="1117"/>
      <c r="I695" s="1117"/>
      <c r="J695" s="1117"/>
      <c r="K695" s="1117">
        <f>IF('statement of marks'!GO33="","",'statement of marks'!GO33)</f>
        <v>264</v>
      </c>
      <c r="L695" s="1117"/>
      <c r="M695" s="1117">
        <f>IF('statement of marks'!GQ33="","",'statement of marks'!GQ33)</f>
        <v>316</v>
      </c>
      <c r="N695" s="1117"/>
      <c r="O695" s="1117">
        <f>IF('statement of marks'!GS33="","",'statement of marks'!GS33)</f>
        <v>362</v>
      </c>
      <c r="P695" s="1117"/>
      <c r="Q695" s="1117"/>
      <c r="R695" s="563"/>
      <c r="S695" s="1086" t="s">
        <v>460</v>
      </c>
      <c r="T695" s="1086"/>
      <c r="U695" s="1086"/>
      <c r="V695" s="1086"/>
      <c r="W695" s="1115" t="str">
        <f>IF('result subject-wise'!AT33="","",'result subject-wise'!AT33)</f>
        <v/>
      </c>
      <c r="X695" s="1115"/>
      <c r="Y695" s="1118"/>
    </row>
    <row r="696" spans="1:25" ht="18" customHeight="1">
      <c r="A696" s="1124"/>
      <c r="B696" s="1084" t="s">
        <v>301</v>
      </c>
      <c r="C696" s="1084"/>
      <c r="D696" s="536">
        <f>IF('statement of marks'!BJ33="","",'statement of marks'!BJ33)</f>
        <v>50</v>
      </c>
      <c r="E696" s="1085" t="str">
        <f>IF('statement of marks'!GL33="","",'statement of marks'!GL33)</f>
        <v/>
      </c>
      <c r="F696" s="1085"/>
      <c r="G696" s="1085" t="str">
        <f>IF('statement of marks'!GN33="","",'statement of marks'!GN33)</f>
        <v/>
      </c>
      <c r="H696" s="1085"/>
      <c r="I696" s="1085"/>
      <c r="J696" s="1085"/>
      <c r="K696" s="1085" t="str">
        <f>IF('statement of marks'!GP33="","",'statement of marks'!GP33)</f>
        <v/>
      </c>
      <c r="L696" s="1085"/>
      <c r="M696" s="1085" t="str">
        <f>IF('statement of marks'!GR33="","",'statement of marks'!GR33)</f>
        <v/>
      </c>
      <c r="N696" s="1085"/>
      <c r="O696" s="1085">
        <f>IF('statement of marks'!GT33="","",'statement of marks'!GT33)</f>
        <v>0</v>
      </c>
      <c r="P696" s="1085"/>
      <c r="Q696" s="1085"/>
      <c r="R696" s="564"/>
      <c r="S696" s="1086" t="s">
        <v>296</v>
      </c>
      <c r="T696" s="1086"/>
      <c r="U696" s="1086"/>
      <c r="V696" s="1086"/>
      <c r="W696" s="1087" t="str">
        <f>IF(U694="","",'result subject-wise'!$G$118)</f>
        <v/>
      </c>
      <c r="X696" s="1087"/>
      <c r="Y696" s="1088"/>
    </row>
    <row r="697" spans="1:25" ht="18" customHeight="1">
      <c r="A697" s="1124"/>
      <c r="B697" s="1089" t="s">
        <v>307</v>
      </c>
      <c r="C697" s="1089"/>
      <c r="D697" s="535" t="str">
        <f>IF('statement of marks'!DR33="","",'statement of marks'!DR33)</f>
        <v/>
      </c>
      <c r="E697" s="1090"/>
      <c r="F697" s="1090"/>
      <c r="G697" s="1090"/>
      <c r="H697" s="1090"/>
      <c r="I697" s="1090"/>
      <c r="J697" s="1090"/>
      <c r="K697" s="1090"/>
      <c r="L697" s="1090"/>
      <c r="M697" s="1090"/>
      <c r="N697" s="1090"/>
      <c r="O697" s="1091"/>
      <c r="P697" s="1091"/>
      <c r="Q697" s="1091"/>
      <c r="R697" s="1091"/>
      <c r="S697" s="1091"/>
      <c r="T697" s="1091"/>
      <c r="U697" s="1092"/>
      <c r="V697" s="1092"/>
      <c r="W697" s="1092"/>
      <c r="X697" s="1092"/>
      <c r="Y697" s="1093"/>
    </row>
    <row r="698" spans="1:25" ht="18" customHeight="1">
      <c r="A698" s="1124"/>
      <c r="B698" s="895" t="s">
        <v>297</v>
      </c>
      <c r="C698" s="895"/>
      <c r="D698" s="544">
        <f>IF(AND(D695="",D696="",D697=""),"",SUM(D695:D697))</f>
        <v>100</v>
      </c>
      <c r="E698" s="1090"/>
      <c r="F698" s="1090"/>
      <c r="G698" s="1090"/>
      <c r="H698" s="1090"/>
      <c r="I698" s="1090"/>
      <c r="J698" s="1090"/>
      <c r="K698" s="1090"/>
      <c r="L698" s="1090"/>
      <c r="M698" s="1090"/>
      <c r="N698" s="1090"/>
      <c r="O698" s="1091"/>
      <c r="P698" s="1091"/>
      <c r="Q698" s="1091"/>
      <c r="R698" s="1091"/>
      <c r="S698" s="1091"/>
      <c r="T698" s="1091"/>
      <c r="U698" s="1092"/>
      <c r="V698" s="1092"/>
      <c r="W698" s="1092"/>
      <c r="X698" s="1092"/>
      <c r="Y698" s="1093"/>
    </row>
    <row r="699" spans="1:25" ht="18" customHeight="1">
      <c r="A699" s="1124"/>
      <c r="B699" s="1089" t="s">
        <v>790</v>
      </c>
      <c r="C699" s="1089"/>
      <c r="D699" s="565">
        <f>IF(J682="ML",L681)+IF(J683="ML",L681)+IF(J684="ML",L681-D684)+IF(J685="ML",L681-D685)+IF(J686="ML",L681-D686)+IF(K684="ml",D684)+IF(K685="ml",D685)+IF(K686="ml",D686)</f>
        <v>0</v>
      </c>
      <c r="E699" s="1090"/>
      <c r="F699" s="1090"/>
      <c r="G699" s="1090"/>
      <c r="H699" s="1090"/>
      <c r="I699" s="1090"/>
      <c r="J699" s="1090"/>
      <c r="K699" s="1090"/>
      <c r="L699" s="1090"/>
      <c r="M699" s="1090"/>
      <c r="N699" s="1090"/>
      <c r="O699" s="1091" t="s">
        <v>112</v>
      </c>
      <c r="P699" s="1091"/>
      <c r="Q699" s="1091"/>
      <c r="R699" s="1091"/>
      <c r="S699" s="1091"/>
      <c r="T699" s="1091"/>
      <c r="U699" s="1094" t="s">
        <v>798</v>
      </c>
      <c r="V699" s="1094"/>
      <c r="W699" s="1094"/>
      <c r="X699" s="1094"/>
      <c r="Y699" s="1095"/>
    </row>
    <row r="700" spans="1:25" ht="18" customHeight="1" thickBot="1">
      <c r="A700" s="1125"/>
      <c r="B700" s="1098" t="s">
        <v>308</v>
      </c>
      <c r="C700" s="1098"/>
      <c r="D700" s="566"/>
      <c r="E700" s="1099"/>
      <c r="F700" s="1099"/>
      <c r="G700" s="1099"/>
      <c r="H700" s="1099"/>
      <c r="I700" s="1099"/>
      <c r="J700" s="1099"/>
      <c r="K700" s="1099"/>
      <c r="L700" s="1099"/>
      <c r="M700" s="1099"/>
      <c r="N700" s="1099"/>
      <c r="O700" s="1100">
        <f>'statement of marks'!$IV$110</f>
        <v>45794</v>
      </c>
      <c r="P700" s="1100"/>
      <c r="Q700" s="1100"/>
      <c r="R700" s="1100"/>
      <c r="S700" s="1100"/>
      <c r="T700" s="1100"/>
      <c r="U700" s="1096"/>
      <c r="V700" s="1096"/>
      <c r="W700" s="1096"/>
      <c r="X700" s="1096"/>
      <c r="Y700" s="1097"/>
    </row>
    <row r="701" spans="1:25" ht="18" customHeight="1">
      <c r="A701" s="1119" t="s">
        <v>282</v>
      </c>
      <c r="B701" s="1120"/>
      <c r="C701" s="1120"/>
      <c r="D701" s="1120"/>
      <c r="E701" s="1120"/>
      <c r="F701" s="1120"/>
      <c r="G701" s="1120"/>
      <c r="H701" s="1120"/>
      <c r="I701" s="1120"/>
      <c r="J701" s="1120"/>
      <c r="K701" s="1120"/>
      <c r="L701" s="1120"/>
      <c r="M701" s="1120"/>
      <c r="N701" s="1120"/>
      <c r="O701" s="1120"/>
      <c r="P701" s="1120"/>
      <c r="Q701" s="1120"/>
      <c r="R701" s="1120"/>
      <c r="S701" s="1120"/>
      <c r="T701" s="1120"/>
      <c r="U701" s="1120"/>
      <c r="V701" s="1120"/>
      <c r="W701" s="1120"/>
      <c r="X701" s="1120"/>
      <c r="Y701" s="1121"/>
    </row>
    <row r="702" spans="1:25" ht="18" customHeight="1">
      <c r="A702" s="1122" t="str">
        <f>'statement of marks'!$A$1</f>
        <v>Govt. Hr. Sec. School,</v>
      </c>
      <c r="B702" s="1091"/>
      <c r="C702" s="1091"/>
      <c r="D702" s="1091"/>
      <c r="E702" s="1091"/>
      <c r="F702" s="1091"/>
      <c r="G702" s="1091"/>
      <c r="H702" s="1091"/>
      <c r="I702" s="1091"/>
      <c r="J702" s="1091"/>
      <c r="K702" s="1091"/>
      <c r="L702" s="1091"/>
      <c r="M702" s="1091"/>
      <c r="N702" s="1091"/>
      <c r="O702" s="1091"/>
      <c r="P702" s="1091"/>
      <c r="Q702" s="1091"/>
      <c r="R702" s="1091"/>
      <c r="S702" s="1091"/>
      <c r="T702" s="1091"/>
      <c r="U702" s="1091"/>
      <c r="V702" s="1091"/>
      <c r="W702" s="1091"/>
      <c r="X702" s="1091"/>
      <c r="Y702" s="1123"/>
    </row>
    <row r="703" spans="1:25" ht="18" customHeight="1">
      <c r="A703" s="1124"/>
      <c r="B703" s="1048" t="s">
        <v>100</v>
      </c>
      <c r="C703" s="1048"/>
      <c r="D703" s="1112" t="s">
        <v>485</v>
      </c>
      <c r="E703" s="1048" t="str">
        <f>'statement of marks'!$F$3</f>
        <v>2024-25</v>
      </c>
      <c r="F703" s="1048"/>
      <c r="G703" s="1126" t="str">
        <f>IF(U722="","MAIN EXAMINATION",IF(E721="Suppl.","SUPPLEMENTARY EXAMINATION",IF(E721="Re-exam.","RE-EXAMINATION",)))</f>
        <v>MAIN EXAMINATION</v>
      </c>
      <c r="H703" s="1127"/>
      <c r="I703" s="1127"/>
      <c r="J703" s="1127"/>
      <c r="K703" s="1127"/>
      <c r="L703" s="1127"/>
      <c r="M703" s="1127"/>
      <c r="N703" s="1127"/>
      <c r="O703" s="1127"/>
      <c r="P703" s="1127"/>
      <c r="Q703" s="1127"/>
      <c r="R703" s="1127"/>
      <c r="S703" s="1128"/>
      <c r="T703" s="1129" t="s">
        <v>305</v>
      </c>
      <c r="U703" s="1130"/>
      <c r="V703" s="1131"/>
      <c r="W703" s="1048" t="str">
        <f>'statement of marks'!$A$3</f>
        <v>11 'A'</v>
      </c>
      <c r="X703" s="1048"/>
      <c r="Y703" s="1135"/>
    </row>
    <row r="704" spans="1:25" ht="18" customHeight="1">
      <c r="A704" s="1124"/>
      <c r="B704" s="895" t="s">
        <v>36</v>
      </c>
      <c r="C704" s="895"/>
      <c r="D704" s="1112"/>
      <c r="E704" s="1132" t="str">
        <f>IF('statement of marks'!G34="","",'statement of marks'!G34)</f>
        <v>A 026</v>
      </c>
      <c r="F704" s="1133"/>
      <c r="G704" s="1133"/>
      <c r="H704" s="1133"/>
      <c r="I704" s="1133"/>
      <c r="J704" s="1133"/>
      <c r="K704" s="1133"/>
      <c r="L704" s="1133"/>
      <c r="M704" s="1133"/>
      <c r="N704" s="1133"/>
      <c r="O704" s="1133"/>
      <c r="P704" s="1133"/>
      <c r="Q704" s="1133"/>
      <c r="R704" s="1133"/>
      <c r="S704" s="1134"/>
      <c r="T704" s="1129" t="s">
        <v>304</v>
      </c>
      <c r="U704" s="1130"/>
      <c r="V704" s="1131"/>
      <c r="W704" s="1048">
        <f>IF('statement of marks'!E34="","",'statement of marks'!E34)</f>
        <v>11126</v>
      </c>
      <c r="X704" s="1048"/>
      <c r="Y704" s="1135"/>
    </row>
    <row r="705" spans="1:25" ht="18" customHeight="1">
      <c r="A705" s="1124"/>
      <c r="B705" s="895" t="s">
        <v>37</v>
      </c>
      <c r="C705" s="895"/>
      <c r="D705" s="1112"/>
      <c r="E705" s="1132" t="str">
        <f>IF('statement of marks'!H34="","",'statement of marks'!H34)</f>
        <v>B 026</v>
      </c>
      <c r="F705" s="1133"/>
      <c r="G705" s="1133"/>
      <c r="H705" s="1133"/>
      <c r="I705" s="1133"/>
      <c r="J705" s="1133"/>
      <c r="K705" s="1133"/>
      <c r="L705" s="1133"/>
      <c r="M705" s="1133"/>
      <c r="N705" s="1133"/>
      <c r="O705" s="1133"/>
      <c r="P705" s="1133"/>
      <c r="Q705" s="1133"/>
      <c r="R705" s="1133"/>
      <c r="S705" s="1134"/>
      <c r="T705" s="1129" t="s">
        <v>35</v>
      </c>
      <c r="U705" s="1130"/>
      <c r="V705" s="1131"/>
      <c r="W705" s="1048" t="str">
        <f>IF('statement of marks'!D34="","",'statement of marks'!D34)</f>
        <v/>
      </c>
      <c r="X705" s="1048"/>
      <c r="Y705" s="1135"/>
    </row>
    <row r="706" spans="1:25" ht="18" customHeight="1">
      <c r="A706" s="1124"/>
      <c r="B706" s="895" t="s">
        <v>38</v>
      </c>
      <c r="C706" s="895"/>
      <c r="D706" s="1112"/>
      <c r="E706" s="1132" t="str">
        <f>IF('statement of marks'!I34="","",'statement of marks'!I34)</f>
        <v>C 026</v>
      </c>
      <c r="F706" s="1133"/>
      <c r="G706" s="1133"/>
      <c r="H706" s="1133"/>
      <c r="I706" s="1133"/>
      <c r="J706" s="1133"/>
      <c r="K706" s="1133"/>
      <c r="L706" s="1133"/>
      <c r="M706" s="1133"/>
      <c r="N706" s="1133"/>
      <c r="O706" s="1133"/>
      <c r="P706" s="1133"/>
      <c r="Q706" s="1133"/>
      <c r="R706" s="1133"/>
      <c r="S706" s="1134"/>
      <c r="T706" s="1129" t="s">
        <v>280</v>
      </c>
      <c r="U706" s="1130"/>
      <c r="V706" s="1131"/>
      <c r="W706" s="1136" t="str">
        <f>IF('statement of marks'!F34="","",'statement of marks'!F34)</f>
        <v/>
      </c>
      <c r="X706" s="1136"/>
      <c r="Y706" s="1137"/>
    </row>
    <row r="707" spans="1:25" ht="18" customHeight="1">
      <c r="A707" s="1124"/>
      <c r="B707" s="1138" t="s">
        <v>218</v>
      </c>
      <c r="C707" s="1109" t="s">
        <v>293</v>
      </c>
      <c r="D707" s="1109" t="s">
        <v>457</v>
      </c>
      <c r="E707" s="1103" t="s">
        <v>109</v>
      </c>
      <c r="F707" s="1103" t="s">
        <v>110</v>
      </c>
      <c r="G707" s="1103" t="s">
        <v>111</v>
      </c>
      <c r="H707" s="1103" t="s">
        <v>797</v>
      </c>
      <c r="I707" s="1139" t="str">
        <f>IF('statement of marks'!N$4="","",'statement of marks'!N$4)</f>
        <v>VRIKSHAROPAN</v>
      </c>
      <c r="J707" s="1140" t="s">
        <v>276</v>
      </c>
      <c r="K707" s="1140" t="s">
        <v>277</v>
      </c>
      <c r="L707" s="1103" t="s">
        <v>284</v>
      </c>
      <c r="M707" s="1103" t="s">
        <v>294</v>
      </c>
      <c r="N707" s="1102" t="s">
        <v>458</v>
      </c>
      <c r="O707" s="1141" t="s">
        <v>287</v>
      </c>
      <c r="P707" s="1141" t="s">
        <v>288</v>
      </c>
      <c r="Q707" s="1101" t="s">
        <v>289</v>
      </c>
      <c r="R707" s="1101" t="s">
        <v>285</v>
      </c>
      <c r="S707" s="1101" t="s">
        <v>286</v>
      </c>
      <c r="T707" s="1102" t="s">
        <v>306</v>
      </c>
      <c r="U707" s="1103" t="s">
        <v>311</v>
      </c>
      <c r="V707" s="1104" t="s">
        <v>310</v>
      </c>
      <c r="W707" s="1104" t="s">
        <v>799</v>
      </c>
      <c r="X707" s="1103" t="s">
        <v>283</v>
      </c>
      <c r="Y707" s="1105" t="s">
        <v>290</v>
      </c>
    </row>
    <row r="708" spans="1:25" ht="18" customHeight="1">
      <c r="A708" s="1124"/>
      <c r="B708" s="1138"/>
      <c r="C708" s="1109"/>
      <c r="D708" s="1109"/>
      <c r="E708" s="1103"/>
      <c r="F708" s="1103"/>
      <c r="G708" s="1103"/>
      <c r="H708" s="1103"/>
      <c r="I708" s="1139"/>
      <c r="J708" s="1140"/>
      <c r="K708" s="1140"/>
      <c r="L708" s="1103"/>
      <c r="M708" s="1103"/>
      <c r="N708" s="1102"/>
      <c r="O708" s="1141"/>
      <c r="P708" s="1141"/>
      <c r="Q708" s="1101"/>
      <c r="R708" s="1101"/>
      <c r="S708" s="1101"/>
      <c r="T708" s="1102"/>
      <c r="U708" s="1103"/>
      <c r="V708" s="1104"/>
      <c r="W708" s="1104"/>
      <c r="X708" s="1103"/>
      <c r="Y708" s="1105"/>
    </row>
    <row r="709" spans="1:25" ht="18" customHeight="1">
      <c r="A709" s="1124"/>
      <c r="B709" s="1144" t="s">
        <v>113</v>
      </c>
      <c r="C709" s="1144"/>
      <c r="D709" s="535"/>
      <c r="E709" s="534">
        <f>IF('statement of marks'!J$6="","",'statement of marks'!J$6)</f>
        <v>10</v>
      </c>
      <c r="F709" s="534">
        <f>IF('statement of marks'!K$6="","",'statement of marks'!K$6)</f>
        <v>10</v>
      </c>
      <c r="G709" s="534">
        <f>IF('statement of marks'!L$6="","",'statement of marks'!L$6)</f>
        <v>8</v>
      </c>
      <c r="H709" s="534">
        <f>IF('statement of marks'!M$6="","",'statement of marks'!M$6)</f>
        <v>28</v>
      </c>
      <c r="I709" s="536">
        <f>IF('statement of marks'!N$6="","",'statement of marks'!N$6)</f>
        <v>2</v>
      </c>
      <c r="J709" s="298" t="s">
        <v>89</v>
      </c>
      <c r="K709" s="1106"/>
      <c r="L709" s="534">
        <f>IF('statement of marks'!O$6="","",'statement of marks'!O$6)</f>
        <v>70</v>
      </c>
      <c r="M709" s="298" t="s">
        <v>87</v>
      </c>
      <c r="N709" s="534">
        <f>IF('statement of marks'!P$6="","",'statement of marks'!P$6)</f>
        <v>100</v>
      </c>
      <c r="O709" s="298" t="s">
        <v>298</v>
      </c>
      <c r="P709" s="945"/>
      <c r="Q709" s="534">
        <f>IF('statement of marks'!Q$6="","",'statement of marks'!Q$6)</f>
        <v>100</v>
      </c>
      <c r="R709" s="298" t="s">
        <v>299</v>
      </c>
      <c r="S709" s="298" t="s">
        <v>454</v>
      </c>
      <c r="T709" s="538">
        <f>IF('statement of marks'!R$6="","",'statement of marks'!R$6)</f>
        <v>200</v>
      </c>
      <c r="U709" s="539"/>
      <c r="V709" s="539"/>
      <c r="W709" s="539"/>
      <c r="X709" s="539"/>
      <c r="Y709" s="540" t="str">
        <f>IF(OR(X716=0,X716&lt;V716),"",T709)</f>
        <v/>
      </c>
    </row>
    <row r="710" spans="1:25" ht="18" customHeight="1">
      <c r="A710" s="1124"/>
      <c r="B710" s="895" t="str">
        <f>'statement of marks'!$J$3</f>
        <v>HINDI COMPULSORY</v>
      </c>
      <c r="C710" s="895"/>
      <c r="D710" s="535"/>
      <c r="E710" s="541">
        <f>IF('statement of marks'!J34="","",'statement of marks'!J34)</f>
        <v>10</v>
      </c>
      <c r="F710" s="541">
        <f>IF('statement of marks'!K34="","",'statement of marks'!K34)</f>
        <v>10</v>
      </c>
      <c r="G710" s="541">
        <f>IF('statement of marks'!L34="","",'statement of marks'!L34)</f>
        <v>8</v>
      </c>
      <c r="H710" s="541">
        <f>IF('statement of marks'!M34="","",'statement of marks'!M34)</f>
        <v>28</v>
      </c>
      <c r="I710" s="541">
        <f>IF('statement of marks'!N34="","",'statement of marks'!N34)</f>
        <v>2</v>
      </c>
      <c r="J710" s="537">
        <f>IF('statement of marks'!O34="","",'statement of marks'!O34)</f>
        <v>70</v>
      </c>
      <c r="K710" s="1106"/>
      <c r="L710" s="536">
        <f>IF('statement of marks'!O34="","",'statement of marks'!O34)</f>
        <v>70</v>
      </c>
      <c r="M710" s="536">
        <f>IF('statement of marks'!P34="","",'statement of marks'!P34)</f>
        <v>100</v>
      </c>
      <c r="N710" s="538">
        <f>IF('statement of marks'!P34="","",'statement of marks'!P34)</f>
        <v>100</v>
      </c>
      <c r="O710" s="537">
        <f>IF('statement of marks'!Q34="","",'statement of marks'!Q34)</f>
        <v>100</v>
      </c>
      <c r="P710" s="945"/>
      <c r="Q710" s="536">
        <f>IF('statement of marks'!Q34="","",'statement of marks'!Q34)</f>
        <v>100</v>
      </c>
      <c r="R710" s="536">
        <f>IF('statement of marks'!R34="","",'statement of marks'!R34)</f>
        <v>200</v>
      </c>
      <c r="S710" s="1107" t="str">
        <f>IF(AND(K711="",P711=""),"",SUM(K711,P711))</f>
        <v/>
      </c>
      <c r="T710" s="538">
        <f>IF('statement of marks'!R34="","",'statement of marks'!R34)</f>
        <v>200</v>
      </c>
      <c r="U710" s="541" t="str">
        <f>CONCATENATE('statement of marks'!GV34,'statement of marks'!GW34,'statement of marks'!GX34)</f>
        <v>D</v>
      </c>
      <c r="V710" s="542" t="str">
        <f>IF(OR(U710="S",U710="RE"),'result subject-wise'!T$6,"")</f>
        <v/>
      </c>
      <c r="W710" s="542" t="str">
        <f>IF('result subject-wise'!U34="","",'result subject-wise'!U34)</f>
        <v/>
      </c>
      <c r="X710" s="542" t="str">
        <f>IF('result subject-wise'!V34="","",'result subject-wise'!V34)</f>
        <v/>
      </c>
      <c r="Y710" s="540" t="str">
        <f>IF(OR(X716=0,X716&lt;V716),"",IF(U710="RE",SUM(T710,W710),IF(U710="S",W710,T710)))</f>
        <v/>
      </c>
    </row>
    <row r="711" spans="1:25" ht="18" customHeight="1">
      <c r="A711" s="1124"/>
      <c r="B711" s="895" t="str">
        <f>'statement of marks'!$X$3</f>
        <v>ENGLISH COMPULSORY</v>
      </c>
      <c r="C711" s="895"/>
      <c r="D711" s="535" t="s">
        <v>455</v>
      </c>
      <c r="E711" s="541">
        <f>IF('statement of marks'!X34="","",'statement of marks'!X34)</f>
        <v>10</v>
      </c>
      <c r="F711" s="541">
        <f>IF('statement of marks'!Y34="","",'statement of marks'!Y34)</f>
        <v>10</v>
      </c>
      <c r="G711" s="541">
        <f>IF('statement of marks'!Z34="","",'statement of marks'!Z34)</f>
        <v>8</v>
      </c>
      <c r="H711" s="541">
        <f>IF('statement of marks'!AA34="","",'statement of marks'!AA34)</f>
        <v>28</v>
      </c>
      <c r="I711" s="541">
        <f>IF('statement of marks'!AB34="","",'statement of marks'!AB34)</f>
        <v>2</v>
      </c>
      <c r="J711" s="537">
        <f>IF('statement of marks'!AC34="","",'statement of marks'!AC34)</f>
        <v>70</v>
      </c>
      <c r="K711" s="1106"/>
      <c r="L711" s="536">
        <f>IF('statement of marks'!AC34="","",'statement of marks'!AC34)</f>
        <v>70</v>
      </c>
      <c r="M711" s="536">
        <f>IF('statement of marks'!AD34="","",'statement of marks'!AD34)</f>
        <v>100</v>
      </c>
      <c r="N711" s="538">
        <f>IF('statement of marks'!AD34="","",'statement of marks'!AD34)</f>
        <v>100</v>
      </c>
      <c r="O711" s="537">
        <f>IF('statement of marks'!AE34="","",'statement of marks'!AE34)</f>
        <v>100</v>
      </c>
      <c r="P711" s="945"/>
      <c r="Q711" s="536">
        <f>IF('statement of marks'!AE34="","",'statement of marks'!AE34)</f>
        <v>100</v>
      </c>
      <c r="R711" s="536">
        <f>IF('statement of marks'!AF34="","",'statement of marks'!AF34)</f>
        <v>200</v>
      </c>
      <c r="S711" s="1107"/>
      <c r="T711" s="538">
        <f>IF('statement of marks'!AF34="","",'statement of marks'!AF34)</f>
        <v>200</v>
      </c>
      <c r="U711" s="541" t="str">
        <f>CONCATENATE('statement of marks'!GY34,'statement of marks'!GZ34,'statement of marks'!HA34)</f>
        <v>D</v>
      </c>
      <c r="V711" s="542" t="str">
        <f>IF(OR(U711="S",U711="RE"),'result subject-wise'!W$6,"")</f>
        <v/>
      </c>
      <c r="W711" s="542" t="str">
        <f>IF('result subject-wise'!X34="","",'result subject-wise'!X34)</f>
        <v/>
      </c>
      <c r="X711" s="542" t="str">
        <f>IF('result subject-wise'!Y34="","",'result subject-wise'!Y34)</f>
        <v/>
      </c>
      <c r="Y711" s="540" t="str">
        <f>IF(OR(X716=0,X716&lt;V716),"",IF(U711="RE",SUM(T711,W711),IF(U711="S",W711,T711)))</f>
        <v/>
      </c>
    </row>
    <row r="712" spans="1:25" ht="18" customHeight="1">
      <c r="A712" s="1124"/>
      <c r="B712" s="1143" t="str">
        <f>'statement of marks'!AM34</f>
        <v>PHYSICS</v>
      </c>
      <c r="C712" s="1143"/>
      <c r="D712" s="535">
        <f>IF('statement of marks'!BH34="","",'statement of marks'!BH34)</f>
        <v>20</v>
      </c>
      <c r="E712" s="541">
        <f>IF('statement of marks'!AN34="","",'statement of marks'!AN34)</f>
        <v>10</v>
      </c>
      <c r="F712" s="541">
        <f>IF('statement of marks'!AO34="","",'statement of marks'!AO34)</f>
        <v>10</v>
      </c>
      <c r="G712" s="541">
        <f>IF('statement of marks'!AP34="","",'statement of marks'!AP34)</f>
        <v>9</v>
      </c>
      <c r="H712" s="541">
        <f>IF('statement of marks'!AQ34="","",'statement of marks'!AQ34)</f>
        <v>29</v>
      </c>
      <c r="I712" s="541">
        <f>IF('statement of marks'!AR34="","",'statement of marks'!AR34)</f>
        <v>1</v>
      </c>
      <c r="J712" s="537">
        <f>IF('statement of marks'!AS34="","",'statement of marks'!AS34)</f>
        <v>30</v>
      </c>
      <c r="K712" s="537">
        <f>IF('statement of marks'!AT34="","",'statement of marks'!AT34)</f>
        <v>20</v>
      </c>
      <c r="L712" s="536">
        <f>IF('statement of marks'!AU34="","",'statement of marks'!AU34)</f>
        <v>50</v>
      </c>
      <c r="M712" s="536">
        <f>IF('statement of marks'!AV34="","",'statement of marks'!AV34)</f>
        <v>60</v>
      </c>
      <c r="N712" s="538">
        <f>IF('statement of marks'!AW34="","",'statement of marks'!AW34)</f>
        <v>80</v>
      </c>
      <c r="O712" s="537">
        <f>IF('statement of marks'!AX34="","",'statement of marks'!AX34)</f>
        <v>70</v>
      </c>
      <c r="P712" s="537">
        <f>IF('statement of marks'!AY34="","",'statement of marks'!AY34)</f>
        <v>30</v>
      </c>
      <c r="Q712" s="536">
        <f>IF('statement of marks'!AZ34="","",'statement of marks'!AZ34)</f>
        <v>100</v>
      </c>
      <c r="R712" s="536">
        <f>IF('statement of marks'!BA34="","",'statement of marks'!BA34)</f>
        <v>130</v>
      </c>
      <c r="S712" s="538">
        <f>IF('statement of marks'!BB34="","",'statement of marks'!BB34)</f>
        <v>50</v>
      </c>
      <c r="T712" s="538">
        <f>IF('statement of marks'!BC34="","",'statement of marks'!BC34)</f>
        <v>180</v>
      </c>
      <c r="U712" s="541" t="str">
        <f>CONCATENATE('statement of marks'!HB34,'statement of marks'!HK34,'statement of marks'!HL34)</f>
        <v>D</v>
      </c>
      <c r="V712" s="542" t="str">
        <f>IF('result subject-wise'!Z34="","",'result subject-wise'!Z34)</f>
        <v/>
      </c>
      <c r="W712" s="542" t="str">
        <f>IF('result subject-wise'!AB34="","",'result subject-wise'!AB34)</f>
        <v/>
      </c>
      <c r="X712" s="542" t="str">
        <f>IF('result subject-wise'!AC34="","",'result subject-wise'!AC34)</f>
        <v/>
      </c>
      <c r="Y712" s="540" t="str">
        <f>IF(OR(X716=0,X716&lt;V716),"",IF(OR(U712="RE",U712="REP"),SUM(T712,W712),IF(U712="S",W712,T712)))</f>
        <v/>
      </c>
    </row>
    <row r="713" spans="1:25" ht="18" customHeight="1">
      <c r="A713" s="1124"/>
      <c r="B713" s="1143" t="str">
        <f>'statement of marks'!BQ34</f>
        <v>CHEMISTRY</v>
      </c>
      <c r="C713" s="1143"/>
      <c r="D713" s="535">
        <f>IF('statement of marks'!CL34="","",'statement of marks'!CL34)</f>
        <v>20</v>
      </c>
      <c r="E713" s="541">
        <f>IF('statement of marks'!BR34="","",'statement of marks'!BR34)</f>
        <v>10</v>
      </c>
      <c r="F713" s="541">
        <f>IF('statement of marks'!BS34="","",'statement of marks'!BS34)</f>
        <v>10</v>
      </c>
      <c r="G713" s="541">
        <f>IF('statement of marks'!BT34="","",'statement of marks'!BT34)</f>
        <v>9</v>
      </c>
      <c r="H713" s="541">
        <f>IF('statement of marks'!BU34="","",'statement of marks'!BU34)</f>
        <v>29</v>
      </c>
      <c r="I713" s="541">
        <f>IF('statement of marks'!BV34="","",'statement of marks'!BV34)</f>
        <v>1</v>
      </c>
      <c r="J713" s="537">
        <f>IF('statement of marks'!BW34="","",'statement of marks'!BW34)</f>
        <v>50</v>
      </c>
      <c r="K713" s="537">
        <f>IF('statement of marks'!BX34="","",'statement of marks'!BX34)</f>
        <v>20</v>
      </c>
      <c r="L713" s="536">
        <f>IF('statement of marks'!BY34="","",'statement of marks'!BY34)</f>
        <v>70</v>
      </c>
      <c r="M713" s="536">
        <f>IF('statement of marks'!BZ34="","",'statement of marks'!BZ34)</f>
        <v>80</v>
      </c>
      <c r="N713" s="538">
        <f>IF('statement of marks'!CA34="","",'statement of marks'!CA34)</f>
        <v>100</v>
      </c>
      <c r="O713" s="537">
        <f>IF('statement of marks'!CB34="","",'statement of marks'!CB34)</f>
        <v>70</v>
      </c>
      <c r="P713" s="537">
        <f>IF('statement of marks'!CC34="","",'statement of marks'!CC34)</f>
        <v>30</v>
      </c>
      <c r="Q713" s="536">
        <f>IF('statement of marks'!CD34="","",'statement of marks'!CD34)</f>
        <v>100</v>
      </c>
      <c r="R713" s="536">
        <f>IF('statement of marks'!CE34="","",'statement of marks'!CE34)</f>
        <v>150</v>
      </c>
      <c r="S713" s="538">
        <f>IF('statement of marks'!CF34="","",'statement of marks'!CF34)</f>
        <v>50</v>
      </c>
      <c r="T713" s="538">
        <f>IF('statement of marks'!CG34="","",'statement of marks'!CG34)</f>
        <v>200</v>
      </c>
      <c r="U713" s="541" t="str">
        <f>CONCATENATE('statement of marks'!HM34,'statement of marks'!HV34,'statement of marks'!HW34)</f>
        <v>D</v>
      </c>
      <c r="V713" s="542" t="str">
        <f>IF('result subject-wise'!AD34="","",'result subject-wise'!AD34)</f>
        <v/>
      </c>
      <c r="W713" s="542" t="str">
        <f>IF('result subject-wise'!AF34="","",'result subject-wise'!AF34)</f>
        <v/>
      </c>
      <c r="X713" s="542" t="str">
        <f>IF('result subject-wise'!AG34="","",'result subject-wise'!AG34)</f>
        <v/>
      </c>
      <c r="Y713" s="540" t="str">
        <f>IF(OR(X716=0,X716&lt;V716),"",IF(OR(U713="RE",U713="REP"),SUM(T713,W713),IF(U713="S",W713,T713)))</f>
        <v/>
      </c>
    </row>
    <row r="714" spans="1:25" ht="18" customHeight="1">
      <c r="A714" s="1124"/>
      <c r="B714" s="1143" t="str">
        <f>'statement of marks'!CU34</f>
        <v>MATHEMATICS</v>
      </c>
      <c r="C714" s="1143"/>
      <c r="D714" s="535" t="str">
        <f>IF('statement of marks'!DP34="","",'statement of marks'!DP34)</f>
        <v/>
      </c>
      <c r="E714" s="541">
        <f>IF('statement of marks'!CV34="","",'statement of marks'!CV34)</f>
        <v>10</v>
      </c>
      <c r="F714" s="541">
        <f>IF('statement of marks'!CW34="","",'statement of marks'!CW34)</f>
        <v>10</v>
      </c>
      <c r="G714" s="541">
        <f>IF('statement of marks'!CX34="","",'statement of marks'!CX34)</f>
        <v>9</v>
      </c>
      <c r="H714" s="541">
        <f>IF('statement of marks'!CY34="","",'statement of marks'!CY34)</f>
        <v>29</v>
      </c>
      <c r="I714" s="541">
        <f>IF('statement of marks'!CZ34="","",'statement of marks'!CZ34)</f>
        <v>1</v>
      </c>
      <c r="J714" s="537">
        <f>IF('statement of marks'!DA34="","",'statement of marks'!DA34)</f>
        <v>70</v>
      </c>
      <c r="K714" s="537" t="str">
        <f>IF('statement of marks'!DB34="","",'statement of marks'!DB34)</f>
        <v/>
      </c>
      <c r="L714" s="536">
        <f>IF('statement of marks'!DC34="","",'statement of marks'!DC34)</f>
        <v>70</v>
      </c>
      <c r="M714" s="536">
        <f>IF('statement of marks'!DD34="","",'statement of marks'!DD34)</f>
        <v>100</v>
      </c>
      <c r="N714" s="538">
        <f>IF('statement of marks'!DE34="","",'statement of marks'!DE34)</f>
        <v>100</v>
      </c>
      <c r="O714" s="537">
        <f>IF('statement of marks'!DF34="","",'statement of marks'!DF34)</f>
        <v>18</v>
      </c>
      <c r="P714" s="537" t="str">
        <f>IF('statement of marks'!DG34="","",'statement of marks'!DG34)</f>
        <v/>
      </c>
      <c r="Q714" s="536">
        <f>IF('statement of marks'!DH34="","",'statement of marks'!DH34)</f>
        <v>18</v>
      </c>
      <c r="R714" s="536">
        <f>IF('statement of marks'!DI34="","",'statement of marks'!DI34)</f>
        <v>118</v>
      </c>
      <c r="S714" s="538" t="str">
        <f>IF('statement of marks'!DJ34="","",'statement of marks'!DJ34)</f>
        <v/>
      </c>
      <c r="T714" s="538">
        <f>IF('statement of marks'!DK34="","",'statement of marks'!DK34)</f>
        <v>118</v>
      </c>
      <c r="U714" s="541" t="str">
        <f>CONCATENATE('statement of marks'!HX34,'statement of marks'!IG34,'statement of marks'!IH34)</f>
        <v>S</v>
      </c>
      <c r="V714" s="542">
        <f>IF('result subject-wise'!AH34="","",'result subject-wise'!AH34)</f>
        <v>100</v>
      </c>
      <c r="W714" s="542" t="str">
        <f>IF('result subject-wise'!AJ34="","",'result subject-wise'!AJ34)</f>
        <v/>
      </c>
      <c r="X714" s="542" t="str">
        <f>IF('result subject-wise'!AK34="","",'result subject-wise'!AK34)</f>
        <v/>
      </c>
      <c r="Y714" s="540" t="str">
        <f>IF(OR(X716=0,X716&lt;V716),"",IF(OR(U714="RE",U714="REP"),SUM(T714,W714),IF(U714="S",W714,T714)))</f>
        <v/>
      </c>
    </row>
    <row r="715" spans="1:25" ht="18" customHeight="1">
      <c r="A715" s="1124"/>
      <c r="B715" s="1108" t="s">
        <v>291</v>
      </c>
      <c r="C715" s="1108"/>
      <c r="D715" s="543">
        <f>IF(AND(D712="",D713="",D714=""),"",SUM(D712:D714))</f>
        <v>40</v>
      </c>
      <c r="E715" s="544">
        <f>IF(AND(E710="",E711="",E712="",E713="",E714=""),"",SUM(E710:E714))</f>
        <v>50</v>
      </c>
      <c r="F715" s="544">
        <f t="shared" ref="F715:H715" si="196">IF(AND(F710="",F711="",F712="",F713="",F714=""),"",SUM(F710:F714))</f>
        <v>50</v>
      </c>
      <c r="G715" s="544">
        <f t="shared" si="196"/>
        <v>43</v>
      </c>
      <c r="H715" s="544">
        <f t="shared" si="196"/>
        <v>143</v>
      </c>
      <c r="I715" s="544">
        <f>IF(AND(I710="",I711="",I712="",I713="",I714=""),"",SUM(I710:I714))</f>
        <v>7</v>
      </c>
      <c r="J715" s="544">
        <f t="shared" ref="J715:R715" si="197">IF(AND(J710="",J711="",J712="",J713="",J714=""),"",SUM(J710:J714))</f>
        <v>290</v>
      </c>
      <c r="K715" s="544">
        <f t="shared" si="197"/>
        <v>40</v>
      </c>
      <c r="L715" s="544">
        <f t="shared" si="197"/>
        <v>330</v>
      </c>
      <c r="M715" s="544">
        <f t="shared" si="197"/>
        <v>440</v>
      </c>
      <c r="N715" s="544">
        <f t="shared" si="197"/>
        <v>480</v>
      </c>
      <c r="O715" s="544">
        <f t="shared" si="197"/>
        <v>358</v>
      </c>
      <c r="P715" s="544">
        <f t="shared" si="197"/>
        <v>60</v>
      </c>
      <c r="Q715" s="544">
        <f t="shared" si="197"/>
        <v>418</v>
      </c>
      <c r="R715" s="544">
        <f t="shared" si="197"/>
        <v>798</v>
      </c>
      <c r="S715" s="544">
        <f>IF(AND(S710="",S711="",S712="",S713="",S714=""),"",SUM(S710:S714))</f>
        <v>100</v>
      </c>
      <c r="T715" s="544">
        <f t="shared" ref="T715" si="198">IF(AND(T710="",T711="",T712="",T713="",T714=""),"",SUM(T710:T714))</f>
        <v>898</v>
      </c>
      <c r="U715" s="544"/>
      <c r="V715" s="544">
        <f t="shared" ref="V715:W715" si="199">IF(AND(V710="",V711="",V712="",V713="",V714=""),"",SUM(V710:V714))</f>
        <v>100</v>
      </c>
      <c r="W715" s="544" t="str">
        <f t="shared" si="199"/>
        <v/>
      </c>
      <c r="X715" s="545"/>
      <c r="Y715" s="546" t="str">
        <f t="shared" ref="Y715" si="200">IF(AND(Y710="",Y711="",Y712="",Y713="",Y714=""),"",SUM(Y710:Y714))</f>
        <v/>
      </c>
    </row>
    <row r="716" spans="1:25" ht="18" customHeight="1">
      <c r="A716" s="1124"/>
      <c r="B716" s="1142" t="s">
        <v>292</v>
      </c>
      <c r="C716" s="1142"/>
      <c r="D716" s="547" t="s">
        <v>456</v>
      </c>
      <c r="E716" s="548">
        <f>IF(E715="","",(5*E709)-(COUNTIF(E710:E714,"NA")*E709+COUNTIF(E710:E714,"ML")*E709))</f>
        <v>50</v>
      </c>
      <c r="F716" s="548">
        <f>IF(F715="","",(5*F709)-(COUNTIF(F710:F714,"NA")*F709+COUNTIF(F710:F714,"ML")*F709))</f>
        <v>50</v>
      </c>
      <c r="G716" s="548">
        <f>IF(G715="","",(43)-(COUNTIF(G710:G714,"NA")*G709+COUNTIF(G710:G714,"ML")*G709))</f>
        <v>43</v>
      </c>
      <c r="H716" s="548">
        <f>IF(H715="","",(143)-(COUNTIF(H710:H714,"NA")*H709+COUNTIF(H710:H714,"ML")*H709))</f>
        <v>143</v>
      </c>
      <c r="I716" s="549">
        <f>IF(I715="","",7)</f>
        <v>7</v>
      </c>
      <c r="J716" s="538">
        <f>L716-K716</f>
        <v>310</v>
      </c>
      <c r="K716" s="538">
        <f>IF(D715="","",(D715-(IF(K712="ml",D712)+IF(K713="ml",D713)+IF(K714="ml",D714))))</f>
        <v>40</v>
      </c>
      <c r="L716" s="538">
        <f>IF(OR(L715=0,L715=""),L715,(5*L709)-D727)</f>
        <v>350</v>
      </c>
      <c r="M716" s="538">
        <f>IF(M715="","",SUM(H716:J716))</f>
        <v>460</v>
      </c>
      <c r="N716" s="538">
        <f>IF(N715="","",SUM(D715,M716))</f>
        <v>500</v>
      </c>
      <c r="O716" s="538">
        <f>Q716-D721</f>
        <v>440</v>
      </c>
      <c r="P716" s="538">
        <f>IF(D721="","",D721)</f>
        <v>60</v>
      </c>
      <c r="Q716" s="538">
        <f>IF(Q715="","",5*Q709)</f>
        <v>500</v>
      </c>
      <c r="R716" s="538">
        <f>IF(O716="","",SUM(M716,O716))</f>
        <v>900</v>
      </c>
      <c r="S716" s="538">
        <f>IF(D726="","",D726)</f>
        <v>100</v>
      </c>
      <c r="T716" s="538">
        <f>IF(T715="","",SUM(R716,S716))</f>
        <v>1000</v>
      </c>
      <c r="U716" s="550"/>
      <c r="V716" s="551">
        <f>COUNTIF(U710:U720,"S")</f>
        <v>1</v>
      </c>
      <c r="W716" s="551">
        <f>COUNTIF(U710:U720,"RE")+COUNTIF(U710:U720,"REP")</f>
        <v>0</v>
      </c>
      <c r="X716" s="551">
        <f>COUNTIF(X710:X715,"P")+COUNTIF(X719:X720,"P")</f>
        <v>0</v>
      </c>
      <c r="Y716" s="552" t="str">
        <f>IF(OR(X716=0,X716&lt;(V716+W716)),"",(T716-(V716*Y709)+V715))</f>
        <v/>
      </c>
    </row>
    <row r="717" spans="1:25" ht="18" customHeight="1">
      <c r="A717" s="1124"/>
      <c r="B717" s="895" t="s">
        <v>151</v>
      </c>
      <c r="C717" s="895"/>
      <c r="D717" s="553">
        <f>IF('statement of marks'!BG34="","",'statement of marks'!BG34)</f>
        <v>30</v>
      </c>
      <c r="E717" s="568">
        <f t="shared" ref="E717:H717" si="201">IF(E716="","",E715/E716*100)</f>
        <v>100</v>
      </c>
      <c r="F717" s="568">
        <f t="shared" si="201"/>
        <v>100</v>
      </c>
      <c r="G717" s="568">
        <f t="shared" si="201"/>
        <v>100</v>
      </c>
      <c r="H717" s="568">
        <f t="shared" si="201"/>
        <v>100</v>
      </c>
      <c r="I717" s="568">
        <f>IF(I716="","",I715/I716*100)</f>
        <v>100</v>
      </c>
      <c r="J717" s="568">
        <f t="shared" ref="J717:R717" si="202">IF(J716="","",J715/J716*100)</f>
        <v>93.548387096774192</v>
      </c>
      <c r="K717" s="568">
        <f t="shared" si="202"/>
        <v>100</v>
      </c>
      <c r="L717" s="568">
        <f t="shared" si="202"/>
        <v>94.285714285714278</v>
      </c>
      <c r="M717" s="568">
        <f t="shared" si="202"/>
        <v>95.652173913043484</v>
      </c>
      <c r="N717" s="569">
        <f t="shared" si="202"/>
        <v>96</v>
      </c>
      <c r="O717" s="568">
        <f t="shared" si="202"/>
        <v>81.36363636363636</v>
      </c>
      <c r="P717" s="568">
        <f t="shared" si="202"/>
        <v>100</v>
      </c>
      <c r="Q717" s="568">
        <f t="shared" si="202"/>
        <v>83.6</v>
      </c>
      <c r="R717" s="568">
        <f t="shared" si="202"/>
        <v>88.666666666666671</v>
      </c>
      <c r="S717" s="569">
        <f>IF(S716="","",S715/S716*100)</f>
        <v>100</v>
      </c>
      <c r="T717" s="569">
        <f t="shared" ref="T717" si="203">IF(T716="","",T715/T716*100)</f>
        <v>89.8</v>
      </c>
      <c r="U717" s="539"/>
      <c r="V717" s="539"/>
      <c r="W717" s="539"/>
      <c r="X717" s="539"/>
      <c r="Y717" s="554" t="str">
        <f>IF(Y716="","",Y715/Y716*100)</f>
        <v/>
      </c>
    </row>
    <row r="718" spans="1:25" ht="18" customHeight="1">
      <c r="A718" s="1124"/>
      <c r="B718" s="895" t="str">
        <f>'statement of marks'!DZ34</f>
        <v>BIOLOGY</v>
      </c>
      <c r="C718" s="895"/>
      <c r="D718" s="548"/>
      <c r="E718" s="541">
        <f>IF('statement of marks'!EA34="","",'statement of marks'!EA34)</f>
        <v>10</v>
      </c>
      <c r="F718" s="541">
        <f>IF('statement of marks'!EB34="","",'statement of marks'!EB34)</f>
        <v>10</v>
      </c>
      <c r="G718" s="541">
        <f>IF('statement of marks'!EC34="","",'statement of marks'!EC34)</f>
        <v>10</v>
      </c>
      <c r="H718" s="541">
        <f>IF('statement of marks'!ED34="","",'statement of marks'!ED34)</f>
        <v>30</v>
      </c>
      <c r="I718" s="541" t="str">
        <f>IF('statement of marks'!EE34="","",'statement of marks'!EE34)</f>
        <v/>
      </c>
      <c r="J718" s="537">
        <f>IF('statement of marks'!EF34="","",'statement of marks'!EF34)</f>
        <v>50</v>
      </c>
      <c r="K718" s="537">
        <f>IF('statement of marks'!EG34="","",'statement of marks'!EG34)</f>
        <v>20</v>
      </c>
      <c r="L718" s="536">
        <f>IF('statement of marks'!EH34="","",'statement of marks'!EH34)</f>
        <v>70</v>
      </c>
      <c r="M718" s="536">
        <f>IF('statement of marks'!EI34="","",'statement of marks'!EI34)</f>
        <v>80</v>
      </c>
      <c r="N718" s="538">
        <f>IF('statement of marks'!EJ34="","",'statement of marks'!EJ34)</f>
        <v>100</v>
      </c>
      <c r="O718" s="537">
        <f>IF('statement of marks'!EK34="","",'statement of marks'!EK34)</f>
        <v>70</v>
      </c>
      <c r="P718" s="537">
        <f>IF('statement of marks'!EL34="","",'statement of marks'!EL34)</f>
        <v>30</v>
      </c>
      <c r="Q718" s="536">
        <f>IF('statement of marks'!EM34="","",'statement of marks'!EM34)</f>
        <v>100</v>
      </c>
      <c r="R718" s="536">
        <f>IF('statement of marks'!EN34="","",'statement of marks'!EN34)</f>
        <v>150</v>
      </c>
      <c r="S718" s="538">
        <f>IF('statement of marks'!EO34="","",'statement of marks'!EO34)</f>
        <v>50</v>
      </c>
      <c r="T718" s="538">
        <f>IF('statement of marks'!EP34="","",'statement of marks'!EP34)</f>
        <v>200</v>
      </c>
      <c r="U718" s="538" t="str">
        <f>IF('statement of marks'!FB34="","",'statement of marks'!FB34)</f>
        <v>I</v>
      </c>
      <c r="V718" s="542"/>
      <c r="W718" s="542"/>
      <c r="X718" s="542"/>
      <c r="Y718" s="540"/>
    </row>
    <row r="719" spans="1:25" ht="18" customHeight="1">
      <c r="A719" s="1124"/>
      <c r="B719" s="1089" t="str">
        <f>'statement of marks'!$FC$3</f>
        <v>Azadi ke Baad ka Swarnim Bharat</v>
      </c>
      <c r="C719" s="1089"/>
      <c r="D719" s="553">
        <f>IF('statement of marks'!CK34="","",'statement of marks'!CK34)</f>
        <v>30</v>
      </c>
      <c r="E719" s="541">
        <f>IF('statement of marks'!FC34="","",'statement of marks'!FC34)</f>
        <v>10</v>
      </c>
      <c r="F719" s="541">
        <f>IF('statement of marks'!FD34="","",'statement of marks'!FD34)</f>
        <v>10</v>
      </c>
      <c r="G719" s="541">
        <f>IF('statement of marks'!FE34="","",'statement of marks'!FE34)</f>
        <v>10</v>
      </c>
      <c r="H719" s="541">
        <f>IF('statement of marks'!FF34="","",'statement of marks'!FF34)</f>
        <v>30</v>
      </c>
      <c r="I719" s="555"/>
      <c r="J719" s="541">
        <f>IF('statement of marks'!FG34="","",'statement of marks'!FG34)</f>
        <v>70</v>
      </c>
      <c r="K719" s="556"/>
      <c r="L719" s="536">
        <f>IF('statement of marks'!FG34="","",'statement of marks'!FG34)</f>
        <v>70</v>
      </c>
      <c r="M719" s="536">
        <f>IF('statement of marks'!FH34="","",'statement of marks'!FH34)</f>
        <v>100</v>
      </c>
      <c r="N719" s="536">
        <f>IF('statement of marks'!FH34="","",'statement of marks'!FH34)</f>
        <v>100</v>
      </c>
      <c r="O719" s="536">
        <f>IF('statement of marks'!FI34="","",'statement of marks'!FI34)</f>
        <v>100</v>
      </c>
      <c r="P719" s="557"/>
      <c r="Q719" s="536">
        <f>IF('statement of marks'!FI34="","",'statement of marks'!FI34)</f>
        <v>100</v>
      </c>
      <c r="R719" s="536">
        <f>IF('statement of marks'!FJ34="","",'statement of marks'!FJ34)</f>
        <v>200</v>
      </c>
      <c r="S719" s="557"/>
      <c r="T719" s="538">
        <f>IF('statement of marks'!FJ34="","",'statement of marks'!FJ34)</f>
        <v>200</v>
      </c>
      <c r="U719" s="541" t="str">
        <f>IF('statement of marks'!II34="","",'statement of marks'!II34)</f>
        <v>A</v>
      </c>
      <c r="V719" s="542" t="str">
        <f>IF(OR(U719="S",U719="RE"),'result subject-wise'!AL$6,"")</f>
        <v/>
      </c>
      <c r="W719" s="558" t="str">
        <f>IF('result subject-wise'!AL34="","",'result subject-wise'!AL34)</f>
        <v/>
      </c>
      <c r="X719" s="558" t="str">
        <f>IF('result subject-wise'!AM34="","",'result subject-wise'!AM34)</f>
        <v/>
      </c>
      <c r="Y719" s="1093"/>
    </row>
    <row r="720" spans="1:25" ht="18" customHeight="1">
      <c r="A720" s="1124"/>
      <c r="B720" s="895" t="str">
        <f>'statement of marks'!$FP$3</f>
        <v>JEEVAN KAUShAL</v>
      </c>
      <c r="C720" s="895"/>
      <c r="D720" s="535" t="str">
        <f>IF('statement of marks'!DO34="","",'statement of marks'!DO34)</f>
        <v/>
      </c>
      <c r="E720" s="1109" t="s">
        <v>278</v>
      </c>
      <c r="F720" s="1109"/>
      <c r="G720" s="536">
        <f>'statement of marks'!$FP$6</f>
        <v>30</v>
      </c>
      <c r="H720" s="536"/>
      <c r="I720" s="559"/>
      <c r="J720" s="537">
        <f>IF('statement of marks'!FP34="","",'statement of marks'!FP34)</f>
        <v>30</v>
      </c>
      <c r="K720" s="1109" t="s">
        <v>279</v>
      </c>
      <c r="L720" s="1109"/>
      <c r="M720" s="536">
        <f>'statement of marks'!$FQ$6</f>
        <v>30</v>
      </c>
      <c r="N720" s="538">
        <f>IF('statement of marks'!FQ34="","",'statement of marks'!FQ34)</f>
        <v>30</v>
      </c>
      <c r="O720" s="1109" t="s">
        <v>108</v>
      </c>
      <c r="P720" s="1109"/>
      <c r="Q720" s="536">
        <f>'statement of marks'!$FR$6</f>
        <v>40</v>
      </c>
      <c r="R720" s="541">
        <f>IF('statement of marks'!FR34="","",'statement of marks'!FR34)</f>
        <v>40</v>
      </c>
      <c r="S720" s="541"/>
      <c r="T720" s="538">
        <f>IF('statement of marks'!FS34="","",'statement of marks'!FS34)</f>
        <v>100</v>
      </c>
      <c r="U720" s="541" t="str">
        <f>IF('statement of marks'!IJ34="","",'statement of marks'!IJ34)</f>
        <v>A</v>
      </c>
      <c r="V720" s="542" t="str">
        <f>IF(OR(U720="S",U720="RE"),'result subject-wise'!AN$6,"")</f>
        <v/>
      </c>
      <c r="W720" s="558" t="str">
        <f>IF('result subject-wise'!AN34="","",'result subject-wise'!AN34)</f>
        <v/>
      </c>
      <c r="X720" s="558" t="str">
        <f>IF('result subject-wise'!AO34="","",'result subject-wise'!AO34)</f>
        <v/>
      </c>
      <c r="Y720" s="1093"/>
    </row>
    <row r="721" spans="1:25" ht="18" customHeight="1">
      <c r="A721" s="1124"/>
      <c r="B721" s="1110" t="s">
        <v>195</v>
      </c>
      <c r="C721" s="1110"/>
      <c r="D721" s="560">
        <f>IF(AND(D717="",D719="",D720=""),"",SUM(D717:D720))</f>
        <v>60</v>
      </c>
      <c r="E721" s="1111" t="str">
        <f>IF('statement of marks'!IP34="","",'statement of marks'!IP34)</f>
        <v>SUPPL.</v>
      </c>
      <c r="F721" s="1111"/>
      <c r="G721" s="1111"/>
      <c r="H721" s="1111"/>
      <c r="I721" s="1111"/>
      <c r="J721" s="1111"/>
      <c r="K721" s="1111"/>
      <c r="L721" s="1111"/>
      <c r="M721" s="533" t="s">
        <v>309</v>
      </c>
      <c r="N721" s="541" t="str">
        <f>IF('statement of marks'!IS34="","",'statement of marks'!IS34)</f>
        <v/>
      </c>
      <c r="O721" s="1091" t="s">
        <v>281</v>
      </c>
      <c r="P721" s="1091"/>
      <c r="Q721" s="1091"/>
      <c r="R721" s="541" t="str">
        <f>IF('statement of marks'!IU34="","",'statement of marks'!IU34)</f>
        <v/>
      </c>
      <c r="S721" s="1112" t="s">
        <v>295</v>
      </c>
      <c r="T721" s="1112"/>
      <c r="U721" s="1112"/>
      <c r="V721" s="1112"/>
      <c r="W721" s="1112"/>
      <c r="X721" s="1112"/>
      <c r="Y721" s="1113"/>
    </row>
    <row r="722" spans="1:25" ht="18" customHeight="1">
      <c r="A722" s="1124"/>
      <c r="B722" s="1110" t="s">
        <v>300</v>
      </c>
      <c r="C722" s="1110"/>
      <c r="D722" s="534" t="s">
        <v>201</v>
      </c>
      <c r="E722" s="1085" t="s">
        <v>122</v>
      </c>
      <c r="F722" s="1085"/>
      <c r="G722" s="1091" t="s">
        <v>124</v>
      </c>
      <c r="H722" s="1091"/>
      <c r="I722" s="1091"/>
      <c r="J722" s="1091"/>
      <c r="K722" s="1091" t="s">
        <v>126</v>
      </c>
      <c r="L722" s="1091"/>
      <c r="M722" s="1091" t="s">
        <v>128</v>
      </c>
      <c r="N722" s="1091"/>
      <c r="O722" s="924" t="s">
        <v>303</v>
      </c>
      <c r="P722" s="924"/>
      <c r="Q722" s="924"/>
      <c r="R722" s="561"/>
      <c r="S722" s="1114" t="s">
        <v>195</v>
      </c>
      <c r="T722" s="1114"/>
      <c r="U722" s="1115" t="str">
        <f>IF('result subject-wise'!AR34="","",'result subject-wise'!AR34)</f>
        <v/>
      </c>
      <c r="V722" s="1115"/>
      <c r="W722" s="1086" t="s">
        <v>459</v>
      </c>
      <c r="X722" s="1086"/>
      <c r="Y722" s="562" t="str">
        <f>IF('result subject-wise'!AS34="","",'result subject-wise'!AS34)</f>
        <v/>
      </c>
    </row>
    <row r="723" spans="1:25" ht="18" customHeight="1">
      <c r="A723" s="1124"/>
      <c r="B723" s="1116" t="s">
        <v>302</v>
      </c>
      <c r="C723" s="1116"/>
      <c r="D723" s="536">
        <f>IF('statement of marks'!CN34="","",'statement of marks'!CN34)</f>
        <v>50</v>
      </c>
      <c r="E723" s="1117">
        <f>IF('statement of marks'!GK34="","",'statement of marks'!GK34)</f>
        <v>130</v>
      </c>
      <c r="F723" s="1117"/>
      <c r="G723" s="1117">
        <f>IF('statement of marks'!GM34="","",'statement of marks'!GM34)</f>
        <v>206</v>
      </c>
      <c r="H723" s="1117"/>
      <c r="I723" s="1117"/>
      <c r="J723" s="1117"/>
      <c r="K723" s="1117">
        <f>IF('statement of marks'!GO34="","",'statement of marks'!GO34)</f>
        <v>264</v>
      </c>
      <c r="L723" s="1117"/>
      <c r="M723" s="1117">
        <f>IF('statement of marks'!GQ34="","",'statement of marks'!GQ34)</f>
        <v>316</v>
      </c>
      <c r="N723" s="1117"/>
      <c r="O723" s="1117">
        <f>IF('statement of marks'!GS34="","",'statement of marks'!GS34)</f>
        <v>362</v>
      </c>
      <c r="P723" s="1117"/>
      <c r="Q723" s="1117"/>
      <c r="R723" s="563"/>
      <c r="S723" s="1086" t="s">
        <v>460</v>
      </c>
      <c r="T723" s="1086"/>
      <c r="U723" s="1086"/>
      <c r="V723" s="1086"/>
      <c r="W723" s="1115" t="str">
        <f>IF('result subject-wise'!AT34="","",'result subject-wise'!AT34)</f>
        <v/>
      </c>
      <c r="X723" s="1115"/>
      <c r="Y723" s="1118"/>
    </row>
    <row r="724" spans="1:25" ht="18" customHeight="1">
      <c r="A724" s="1124"/>
      <c r="B724" s="1084" t="s">
        <v>301</v>
      </c>
      <c r="C724" s="1084"/>
      <c r="D724" s="536">
        <f>IF('statement of marks'!BJ34="","",'statement of marks'!BJ34)</f>
        <v>50</v>
      </c>
      <c r="E724" s="1085" t="str">
        <f>IF('statement of marks'!GL34="","",'statement of marks'!GL34)</f>
        <v/>
      </c>
      <c r="F724" s="1085"/>
      <c r="G724" s="1085" t="str">
        <f>IF('statement of marks'!GN34="","",'statement of marks'!GN34)</f>
        <v/>
      </c>
      <c r="H724" s="1085"/>
      <c r="I724" s="1085"/>
      <c r="J724" s="1085"/>
      <c r="K724" s="1085" t="str">
        <f>IF('statement of marks'!GP34="","",'statement of marks'!GP34)</f>
        <v/>
      </c>
      <c r="L724" s="1085"/>
      <c r="M724" s="1085" t="str">
        <f>IF('statement of marks'!GR34="","",'statement of marks'!GR34)</f>
        <v/>
      </c>
      <c r="N724" s="1085"/>
      <c r="O724" s="1085">
        <f>IF('statement of marks'!GT34="","",'statement of marks'!GT34)</f>
        <v>0</v>
      </c>
      <c r="P724" s="1085"/>
      <c r="Q724" s="1085"/>
      <c r="R724" s="564"/>
      <c r="S724" s="1086" t="s">
        <v>296</v>
      </c>
      <c r="T724" s="1086"/>
      <c r="U724" s="1086"/>
      <c r="V724" s="1086"/>
      <c r="W724" s="1087" t="str">
        <f>IF(U722="","",'result subject-wise'!$G$118)</f>
        <v/>
      </c>
      <c r="X724" s="1087"/>
      <c r="Y724" s="1088"/>
    </row>
    <row r="725" spans="1:25" ht="18" customHeight="1">
      <c r="A725" s="1124"/>
      <c r="B725" s="1089" t="s">
        <v>307</v>
      </c>
      <c r="C725" s="1089"/>
      <c r="D725" s="535" t="str">
        <f>IF('statement of marks'!DR34="","",'statement of marks'!DR34)</f>
        <v/>
      </c>
      <c r="E725" s="1090"/>
      <c r="F725" s="1090"/>
      <c r="G725" s="1090"/>
      <c r="H725" s="1090"/>
      <c r="I725" s="1090"/>
      <c r="J725" s="1090"/>
      <c r="K725" s="1090"/>
      <c r="L725" s="1090"/>
      <c r="M725" s="1090"/>
      <c r="N725" s="1090"/>
      <c r="O725" s="1091"/>
      <c r="P725" s="1091"/>
      <c r="Q725" s="1091"/>
      <c r="R725" s="1091"/>
      <c r="S725" s="1091"/>
      <c r="T725" s="1091"/>
      <c r="U725" s="1092"/>
      <c r="V725" s="1092"/>
      <c r="W725" s="1092"/>
      <c r="X725" s="1092"/>
      <c r="Y725" s="1093"/>
    </row>
    <row r="726" spans="1:25" ht="18" customHeight="1">
      <c r="A726" s="1124"/>
      <c r="B726" s="895" t="s">
        <v>297</v>
      </c>
      <c r="C726" s="895"/>
      <c r="D726" s="544">
        <f>IF(AND(D723="",D724="",D725=""),"",SUM(D723:D725))</f>
        <v>100</v>
      </c>
      <c r="E726" s="1090"/>
      <c r="F726" s="1090"/>
      <c r="G726" s="1090"/>
      <c r="H726" s="1090"/>
      <c r="I726" s="1090"/>
      <c r="J726" s="1090"/>
      <c r="K726" s="1090"/>
      <c r="L726" s="1090"/>
      <c r="M726" s="1090"/>
      <c r="N726" s="1090"/>
      <c r="O726" s="1091"/>
      <c r="P726" s="1091"/>
      <c r="Q726" s="1091"/>
      <c r="R726" s="1091"/>
      <c r="S726" s="1091"/>
      <c r="T726" s="1091"/>
      <c r="U726" s="1092"/>
      <c r="V726" s="1092"/>
      <c r="W726" s="1092"/>
      <c r="X726" s="1092"/>
      <c r="Y726" s="1093"/>
    </row>
    <row r="727" spans="1:25" ht="18" customHeight="1">
      <c r="A727" s="1124"/>
      <c r="B727" s="1089" t="s">
        <v>790</v>
      </c>
      <c r="C727" s="1089"/>
      <c r="D727" s="565">
        <f>IF(J710="ML",L709)+IF(J711="ML",L709)+IF(J712="ML",L709-D712)+IF(J713="ML",L709-D713)+IF(J714="ML",L709-D714)+IF(K712="ml",D712)+IF(K713="ml",D713)+IF(K714="ml",D714)</f>
        <v>0</v>
      </c>
      <c r="E727" s="1090"/>
      <c r="F727" s="1090"/>
      <c r="G727" s="1090"/>
      <c r="H727" s="1090"/>
      <c r="I727" s="1090"/>
      <c r="J727" s="1090"/>
      <c r="K727" s="1090"/>
      <c r="L727" s="1090"/>
      <c r="M727" s="1090"/>
      <c r="N727" s="1090"/>
      <c r="O727" s="1091" t="s">
        <v>112</v>
      </c>
      <c r="P727" s="1091"/>
      <c r="Q727" s="1091"/>
      <c r="R727" s="1091"/>
      <c r="S727" s="1091"/>
      <c r="T727" s="1091"/>
      <c r="U727" s="1094" t="s">
        <v>798</v>
      </c>
      <c r="V727" s="1094"/>
      <c r="W727" s="1094"/>
      <c r="X727" s="1094"/>
      <c r="Y727" s="1095"/>
    </row>
    <row r="728" spans="1:25" ht="18" customHeight="1" thickBot="1">
      <c r="A728" s="1125"/>
      <c r="B728" s="1098" t="s">
        <v>308</v>
      </c>
      <c r="C728" s="1098"/>
      <c r="D728" s="566"/>
      <c r="E728" s="1099"/>
      <c r="F728" s="1099"/>
      <c r="G728" s="1099"/>
      <c r="H728" s="1099"/>
      <c r="I728" s="1099"/>
      <c r="J728" s="1099"/>
      <c r="K728" s="1099"/>
      <c r="L728" s="1099"/>
      <c r="M728" s="1099"/>
      <c r="N728" s="1099"/>
      <c r="O728" s="1100">
        <f>'statement of marks'!$IV$110</f>
        <v>45794</v>
      </c>
      <c r="P728" s="1100"/>
      <c r="Q728" s="1100"/>
      <c r="R728" s="1100"/>
      <c r="S728" s="1100"/>
      <c r="T728" s="1100"/>
      <c r="U728" s="1096"/>
      <c r="V728" s="1096"/>
      <c r="W728" s="1096"/>
      <c r="X728" s="1096"/>
      <c r="Y728" s="1097"/>
    </row>
    <row r="729" spans="1:25" ht="18" customHeight="1">
      <c r="A729" s="1119" t="s">
        <v>282</v>
      </c>
      <c r="B729" s="1120"/>
      <c r="C729" s="1120"/>
      <c r="D729" s="1120"/>
      <c r="E729" s="1120"/>
      <c r="F729" s="1120"/>
      <c r="G729" s="1120"/>
      <c r="H729" s="1120"/>
      <c r="I729" s="1120"/>
      <c r="J729" s="1120"/>
      <c r="K729" s="1120"/>
      <c r="L729" s="1120"/>
      <c r="M729" s="1120"/>
      <c r="N729" s="1120"/>
      <c r="O729" s="1120"/>
      <c r="P729" s="1120"/>
      <c r="Q729" s="1120"/>
      <c r="R729" s="1120"/>
      <c r="S729" s="1120"/>
      <c r="T729" s="1120"/>
      <c r="U729" s="1120"/>
      <c r="V729" s="1120"/>
      <c r="W729" s="1120"/>
      <c r="X729" s="1120"/>
      <c r="Y729" s="1121"/>
    </row>
    <row r="730" spans="1:25" ht="18" customHeight="1">
      <c r="A730" s="1122" t="str">
        <f>'statement of marks'!$A$1</f>
        <v>Govt. Hr. Sec. School,</v>
      </c>
      <c r="B730" s="1091"/>
      <c r="C730" s="1091"/>
      <c r="D730" s="1091"/>
      <c r="E730" s="1091"/>
      <c r="F730" s="1091"/>
      <c r="G730" s="1091"/>
      <c r="H730" s="1091"/>
      <c r="I730" s="1091"/>
      <c r="J730" s="1091"/>
      <c r="K730" s="1091"/>
      <c r="L730" s="1091"/>
      <c r="M730" s="1091"/>
      <c r="N730" s="1091"/>
      <c r="O730" s="1091"/>
      <c r="P730" s="1091"/>
      <c r="Q730" s="1091"/>
      <c r="R730" s="1091"/>
      <c r="S730" s="1091"/>
      <c r="T730" s="1091"/>
      <c r="U730" s="1091"/>
      <c r="V730" s="1091"/>
      <c r="W730" s="1091"/>
      <c r="X730" s="1091"/>
      <c r="Y730" s="1123"/>
    </row>
    <row r="731" spans="1:25" ht="18" customHeight="1">
      <c r="A731" s="1124"/>
      <c r="B731" s="1048" t="s">
        <v>100</v>
      </c>
      <c r="C731" s="1048"/>
      <c r="D731" s="1112" t="s">
        <v>485</v>
      </c>
      <c r="E731" s="1048" t="str">
        <f>'statement of marks'!$F$3</f>
        <v>2024-25</v>
      </c>
      <c r="F731" s="1048"/>
      <c r="G731" s="1126" t="str">
        <f>IF(U750="","MAIN EXAMINATION",IF(E749="Suppl.","SUPPLEMENTARY EXAMINATION",IF(E749="Re-exam.","RE-EXAMINATION",)))</f>
        <v>MAIN EXAMINATION</v>
      </c>
      <c r="H731" s="1127"/>
      <c r="I731" s="1127"/>
      <c r="J731" s="1127"/>
      <c r="K731" s="1127"/>
      <c r="L731" s="1127"/>
      <c r="M731" s="1127"/>
      <c r="N731" s="1127"/>
      <c r="O731" s="1127"/>
      <c r="P731" s="1127"/>
      <c r="Q731" s="1127"/>
      <c r="R731" s="1127"/>
      <c r="S731" s="1128"/>
      <c r="T731" s="1129" t="s">
        <v>305</v>
      </c>
      <c r="U731" s="1130"/>
      <c r="V731" s="1131"/>
      <c r="W731" s="1048" t="str">
        <f>'statement of marks'!$A$3</f>
        <v>11 'A'</v>
      </c>
      <c r="X731" s="1048"/>
      <c r="Y731" s="1135"/>
    </row>
    <row r="732" spans="1:25" ht="18" customHeight="1">
      <c r="A732" s="1124"/>
      <c r="B732" s="895" t="s">
        <v>36</v>
      </c>
      <c r="C732" s="895"/>
      <c r="D732" s="1112"/>
      <c r="E732" s="1132" t="str">
        <f>IF('statement of marks'!G35="","",'statement of marks'!G35)</f>
        <v>A 027</v>
      </c>
      <c r="F732" s="1133"/>
      <c r="G732" s="1133"/>
      <c r="H732" s="1133"/>
      <c r="I732" s="1133"/>
      <c r="J732" s="1133"/>
      <c r="K732" s="1133"/>
      <c r="L732" s="1133"/>
      <c r="M732" s="1133"/>
      <c r="N732" s="1133"/>
      <c r="O732" s="1133"/>
      <c r="P732" s="1133"/>
      <c r="Q732" s="1133"/>
      <c r="R732" s="1133"/>
      <c r="S732" s="1134"/>
      <c r="T732" s="1129" t="s">
        <v>304</v>
      </c>
      <c r="U732" s="1130"/>
      <c r="V732" s="1131"/>
      <c r="W732" s="1048">
        <f>IF('statement of marks'!E35="","",'statement of marks'!E35)</f>
        <v>11127</v>
      </c>
      <c r="X732" s="1048"/>
      <c r="Y732" s="1135"/>
    </row>
    <row r="733" spans="1:25" ht="18" customHeight="1">
      <c r="A733" s="1124"/>
      <c r="B733" s="895" t="s">
        <v>37</v>
      </c>
      <c r="C733" s="895"/>
      <c r="D733" s="1112"/>
      <c r="E733" s="1132" t="str">
        <f>IF('statement of marks'!H35="","",'statement of marks'!H35)</f>
        <v>B 027</v>
      </c>
      <c r="F733" s="1133"/>
      <c r="G733" s="1133"/>
      <c r="H733" s="1133"/>
      <c r="I733" s="1133"/>
      <c r="J733" s="1133"/>
      <c r="K733" s="1133"/>
      <c r="L733" s="1133"/>
      <c r="M733" s="1133"/>
      <c r="N733" s="1133"/>
      <c r="O733" s="1133"/>
      <c r="P733" s="1133"/>
      <c r="Q733" s="1133"/>
      <c r="R733" s="1133"/>
      <c r="S733" s="1134"/>
      <c r="T733" s="1129" t="s">
        <v>35</v>
      </c>
      <c r="U733" s="1130"/>
      <c r="V733" s="1131"/>
      <c r="W733" s="1048" t="str">
        <f>IF('statement of marks'!D35="","",'statement of marks'!D35)</f>
        <v/>
      </c>
      <c r="X733" s="1048"/>
      <c r="Y733" s="1135"/>
    </row>
    <row r="734" spans="1:25" ht="18" customHeight="1">
      <c r="A734" s="1124"/>
      <c r="B734" s="895" t="s">
        <v>38</v>
      </c>
      <c r="C734" s="895"/>
      <c r="D734" s="1112"/>
      <c r="E734" s="1132" t="str">
        <f>IF('statement of marks'!I35="","",'statement of marks'!I35)</f>
        <v>C 027</v>
      </c>
      <c r="F734" s="1133"/>
      <c r="G734" s="1133"/>
      <c r="H734" s="1133"/>
      <c r="I734" s="1133"/>
      <c r="J734" s="1133"/>
      <c r="K734" s="1133"/>
      <c r="L734" s="1133"/>
      <c r="M734" s="1133"/>
      <c r="N734" s="1133"/>
      <c r="O734" s="1133"/>
      <c r="P734" s="1133"/>
      <c r="Q734" s="1133"/>
      <c r="R734" s="1133"/>
      <c r="S734" s="1134"/>
      <c r="T734" s="1129" t="s">
        <v>280</v>
      </c>
      <c r="U734" s="1130"/>
      <c r="V734" s="1131"/>
      <c r="W734" s="1136" t="str">
        <f>IF('statement of marks'!F35="","",'statement of marks'!F35)</f>
        <v/>
      </c>
      <c r="X734" s="1136"/>
      <c r="Y734" s="1137"/>
    </row>
    <row r="735" spans="1:25" ht="18" customHeight="1">
      <c r="A735" s="1124"/>
      <c r="B735" s="1138" t="s">
        <v>218</v>
      </c>
      <c r="C735" s="1109" t="s">
        <v>293</v>
      </c>
      <c r="D735" s="1109" t="s">
        <v>457</v>
      </c>
      <c r="E735" s="1103" t="s">
        <v>109</v>
      </c>
      <c r="F735" s="1103" t="s">
        <v>110</v>
      </c>
      <c r="G735" s="1103" t="s">
        <v>111</v>
      </c>
      <c r="H735" s="1103" t="s">
        <v>797</v>
      </c>
      <c r="I735" s="1139" t="str">
        <f>IF('statement of marks'!N$4="","",'statement of marks'!N$4)</f>
        <v>VRIKSHAROPAN</v>
      </c>
      <c r="J735" s="1140" t="s">
        <v>276</v>
      </c>
      <c r="K735" s="1140" t="s">
        <v>277</v>
      </c>
      <c r="L735" s="1103" t="s">
        <v>284</v>
      </c>
      <c r="M735" s="1103" t="s">
        <v>294</v>
      </c>
      <c r="N735" s="1102" t="s">
        <v>458</v>
      </c>
      <c r="O735" s="1141" t="s">
        <v>287</v>
      </c>
      <c r="P735" s="1141" t="s">
        <v>288</v>
      </c>
      <c r="Q735" s="1101" t="s">
        <v>289</v>
      </c>
      <c r="R735" s="1101" t="s">
        <v>285</v>
      </c>
      <c r="S735" s="1101" t="s">
        <v>286</v>
      </c>
      <c r="T735" s="1102" t="s">
        <v>306</v>
      </c>
      <c r="U735" s="1103" t="s">
        <v>311</v>
      </c>
      <c r="V735" s="1104" t="s">
        <v>310</v>
      </c>
      <c r="W735" s="1104" t="s">
        <v>799</v>
      </c>
      <c r="X735" s="1103" t="s">
        <v>283</v>
      </c>
      <c r="Y735" s="1105" t="s">
        <v>290</v>
      </c>
    </row>
    <row r="736" spans="1:25" ht="18" customHeight="1">
      <c r="A736" s="1124"/>
      <c r="B736" s="1138"/>
      <c r="C736" s="1109"/>
      <c r="D736" s="1109"/>
      <c r="E736" s="1103"/>
      <c r="F736" s="1103"/>
      <c r="G736" s="1103"/>
      <c r="H736" s="1103"/>
      <c r="I736" s="1139"/>
      <c r="J736" s="1140"/>
      <c r="K736" s="1140"/>
      <c r="L736" s="1103"/>
      <c r="M736" s="1103"/>
      <c r="N736" s="1102"/>
      <c r="O736" s="1141"/>
      <c r="P736" s="1141"/>
      <c r="Q736" s="1101"/>
      <c r="R736" s="1101"/>
      <c r="S736" s="1101"/>
      <c r="T736" s="1102"/>
      <c r="U736" s="1103"/>
      <c r="V736" s="1104"/>
      <c r="W736" s="1104"/>
      <c r="X736" s="1103"/>
      <c r="Y736" s="1105"/>
    </row>
    <row r="737" spans="1:25" ht="18" customHeight="1">
      <c r="A737" s="1124"/>
      <c r="B737" s="1144" t="s">
        <v>113</v>
      </c>
      <c r="C737" s="1144"/>
      <c r="D737" s="535"/>
      <c r="E737" s="534">
        <f>IF('statement of marks'!J$6="","",'statement of marks'!J$6)</f>
        <v>10</v>
      </c>
      <c r="F737" s="534">
        <f>IF('statement of marks'!K$6="","",'statement of marks'!K$6)</f>
        <v>10</v>
      </c>
      <c r="G737" s="534">
        <f>IF('statement of marks'!L$6="","",'statement of marks'!L$6)</f>
        <v>8</v>
      </c>
      <c r="H737" s="534">
        <f>IF('statement of marks'!M$6="","",'statement of marks'!M$6)</f>
        <v>28</v>
      </c>
      <c r="I737" s="536">
        <f>IF('statement of marks'!N$6="","",'statement of marks'!N$6)</f>
        <v>2</v>
      </c>
      <c r="J737" s="298" t="s">
        <v>89</v>
      </c>
      <c r="K737" s="1106"/>
      <c r="L737" s="534">
        <f>IF('statement of marks'!O$6="","",'statement of marks'!O$6)</f>
        <v>70</v>
      </c>
      <c r="M737" s="298" t="s">
        <v>87</v>
      </c>
      <c r="N737" s="534">
        <f>IF('statement of marks'!P$6="","",'statement of marks'!P$6)</f>
        <v>100</v>
      </c>
      <c r="O737" s="298" t="s">
        <v>298</v>
      </c>
      <c r="P737" s="945"/>
      <c r="Q737" s="534">
        <f>IF('statement of marks'!Q$6="","",'statement of marks'!Q$6)</f>
        <v>100</v>
      </c>
      <c r="R737" s="298" t="s">
        <v>299</v>
      </c>
      <c r="S737" s="298" t="s">
        <v>454</v>
      </c>
      <c r="T737" s="538">
        <f>IF('statement of marks'!R$6="","",'statement of marks'!R$6)</f>
        <v>200</v>
      </c>
      <c r="U737" s="539"/>
      <c r="V737" s="539"/>
      <c r="W737" s="539"/>
      <c r="X737" s="539"/>
      <c r="Y737" s="540" t="str">
        <f>IF(OR(X744=0,X744&lt;V744),"",T737)</f>
        <v/>
      </c>
    </row>
    <row r="738" spans="1:25" ht="18" customHeight="1">
      <c r="A738" s="1124"/>
      <c r="B738" s="895" t="str">
        <f>'statement of marks'!$J$3</f>
        <v>HINDI COMPULSORY</v>
      </c>
      <c r="C738" s="895"/>
      <c r="D738" s="535"/>
      <c r="E738" s="541">
        <f>IF('statement of marks'!J35="","",'statement of marks'!J35)</f>
        <v>10</v>
      </c>
      <c r="F738" s="541">
        <f>IF('statement of marks'!K35="","",'statement of marks'!K35)</f>
        <v>10</v>
      </c>
      <c r="G738" s="541">
        <f>IF('statement of marks'!L35="","",'statement of marks'!L35)</f>
        <v>8</v>
      </c>
      <c r="H738" s="541">
        <f>IF('statement of marks'!M35="","",'statement of marks'!M35)</f>
        <v>28</v>
      </c>
      <c r="I738" s="541">
        <f>IF('statement of marks'!N35="","",'statement of marks'!N35)</f>
        <v>2</v>
      </c>
      <c r="J738" s="537">
        <f>IF('statement of marks'!O35="","",'statement of marks'!O35)</f>
        <v>70</v>
      </c>
      <c r="K738" s="1106"/>
      <c r="L738" s="536">
        <f>IF('statement of marks'!O35="","",'statement of marks'!O35)</f>
        <v>70</v>
      </c>
      <c r="M738" s="536">
        <f>IF('statement of marks'!P35="","",'statement of marks'!P35)</f>
        <v>100</v>
      </c>
      <c r="N738" s="538">
        <f>IF('statement of marks'!P35="","",'statement of marks'!P35)</f>
        <v>100</v>
      </c>
      <c r="O738" s="537">
        <f>IF('statement of marks'!Q35="","",'statement of marks'!Q35)</f>
        <v>100</v>
      </c>
      <c r="P738" s="945"/>
      <c r="Q738" s="536">
        <f>IF('statement of marks'!Q35="","",'statement of marks'!Q35)</f>
        <v>100</v>
      </c>
      <c r="R738" s="536">
        <f>IF('statement of marks'!R35="","",'statement of marks'!R35)</f>
        <v>200</v>
      </c>
      <c r="S738" s="1107" t="str">
        <f>IF(AND(K739="",P739=""),"",SUM(K739,P739))</f>
        <v/>
      </c>
      <c r="T738" s="538">
        <f>IF('statement of marks'!R35="","",'statement of marks'!R35)</f>
        <v>200</v>
      </c>
      <c r="U738" s="541" t="str">
        <f>CONCATENATE('statement of marks'!GV35,'statement of marks'!GW35,'statement of marks'!GX35)</f>
        <v>D</v>
      </c>
      <c r="V738" s="542" t="str">
        <f>IF(OR(U738="S",U738="RE"),'result subject-wise'!T$6,"")</f>
        <v/>
      </c>
      <c r="W738" s="542" t="str">
        <f>IF('result subject-wise'!U35="","",'result subject-wise'!U35)</f>
        <v/>
      </c>
      <c r="X738" s="542" t="str">
        <f>IF('result subject-wise'!V35="","",'result subject-wise'!V35)</f>
        <v/>
      </c>
      <c r="Y738" s="540" t="str">
        <f>IF(OR(X744=0,X744&lt;V744),"",IF(U738="RE",SUM(T738,W738),IF(U738="S",W738,T738)))</f>
        <v/>
      </c>
    </row>
    <row r="739" spans="1:25" ht="18" customHeight="1">
      <c r="A739" s="1124"/>
      <c r="B739" s="895" t="str">
        <f>'statement of marks'!$X$3</f>
        <v>ENGLISH COMPULSORY</v>
      </c>
      <c r="C739" s="895"/>
      <c r="D739" s="535" t="s">
        <v>455</v>
      </c>
      <c r="E739" s="541">
        <f>IF('statement of marks'!X35="","",'statement of marks'!X35)</f>
        <v>10</v>
      </c>
      <c r="F739" s="541">
        <f>IF('statement of marks'!Y35="","",'statement of marks'!Y35)</f>
        <v>10</v>
      </c>
      <c r="G739" s="541">
        <f>IF('statement of marks'!Z35="","",'statement of marks'!Z35)</f>
        <v>8</v>
      </c>
      <c r="H739" s="541">
        <f>IF('statement of marks'!AA35="","",'statement of marks'!AA35)</f>
        <v>28</v>
      </c>
      <c r="I739" s="541">
        <f>IF('statement of marks'!AB35="","",'statement of marks'!AB35)</f>
        <v>2</v>
      </c>
      <c r="J739" s="537">
        <f>IF('statement of marks'!AC35="","",'statement of marks'!AC35)</f>
        <v>70</v>
      </c>
      <c r="K739" s="1106"/>
      <c r="L739" s="536">
        <f>IF('statement of marks'!AC35="","",'statement of marks'!AC35)</f>
        <v>70</v>
      </c>
      <c r="M739" s="536">
        <f>IF('statement of marks'!AD35="","",'statement of marks'!AD35)</f>
        <v>100</v>
      </c>
      <c r="N739" s="538">
        <f>IF('statement of marks'!AD35="","",'statement of marks'!AD35)</f>
        <v>100</v>
      </c>
      <c r="O739" s="537">
        <f>IF('statement of marks'!AE35="","",'statement of marks'!AE35)</f>
        <v>100</v>
      </c>
      <c r="P739" s="945"/>
      <c r="Q739" s="536">
        <f>IF('statement of marks'!AE35="","",'statement of marks'!AE35)</f>
        <v>100</v>
      </c>
      <c r="R739" s="536">
        <f>IF('statement of marks'!AF35="","",'statement of marks'!AF35)</f>
        <v>200</v>
      </c>
      <c r="S739" s="1107"/>
      <c r="T739" s="538">
        <f>IF('statement of marks'!AF35="","",'statement of marks'!AF35)</f>
        <v>200</v>
      </c>
      <c r="U739" s="541" t="str">
        <f>CONCATENATE('statement of marks'!GY35,'statement of marks'!GZ35,'statement of marks'!HA35)</f>
        <v>D</v>
      </c>
      <c r="V739" s="542" t="str">
        <f>IF(OR(U739="S",U739="RE"),'result subject-wise'!W$6,"")</f>
        <v/>
      </c>
      <c r="W739" s="542" t="str">
        <f>IF('result subject-wise'!X35="","",'result subject-wise'!X35)</f>
        <v/>
      </c>
      <c r="X739" s="542" t="str">
        <f>IF('result subject-wise'!Y35="","",'result subject-wise'!Y35)</f>
        <v/>
      </c>
      <c r="Y739" s="540" t="str">
        <f>IF(OR(X744=0,X744&lt;V744),"",IF(U739="RE",SUM(T739,W739),IF(U739="S",W739,T739)))</f>
        <v/>
      </c>
    </row>
    <row r="740" spans="1:25" ht="18" customHeight="1">
      <c r="A740" s="1124"/>
      <c r="B740" s="1143" t="str">
        <f>'statement of marks'!AM35</f>
        <v>PHYSICS</v>
      </c>
      <c r="C740" s="1143"/>
      <c r="D740" s="535">
        <f>IF('statement of marks'!BH35="","",'statement of marks'!BH35)</f>
        <v>20</v>
      </c>
      <c r="E740" s="541">
        <f>IF('statement of marks'!AN35="","",'statement of marks'!AN35)</f>
        <v>10</v>
      </c>
      <c r="F740" s="541">
        <f>IF('statement of marks'!AO35="","",'statement of marks'!AO35)</f>
        <v>10</v>
      </c>
      <c r="G740" s="541">
        <f>IF('statement of marks'!AP35="","",'statement of marks'!AP35)</f>
        <v>9</v>
      </c>
      <c r="H740" s="541">
        <f>IF('statement of marks'!AQ35="","",'statement of marks'!AQ35)</f>
        <v>29</v>
      </c>
      <c r="I740" s="541">
        <f>IF('statement of marks'!AR35="","",'statement of marks'!AR35)</f>
        <v>1</v>
      </c>
      <c r="J740" s="537">
        <f>IF('statement of marks'!AS35="","",'statement of marks'!AS35)</f>
        <v>30</v>
      </c>
      <c r="K740" s="537">
        <f>IF('statement of marks'!AT35="","",'statement of marks'!AT35)</f>
        <v>20</v>
      </c>
      <c r="L740" s="536">
        <f>IF('statement of marks'!AU35="","",'statement of marks'!AU35)</f>
        <v>50</v>
      </c>
      <c r="M740" s="536">
        <f>IF('statement of marks'!AV35="","",'statement of marks'!AV35)</f>
        <v>60</v>
      </c>
      <c r="N740" s="538">
        <f>IF('statement of marks'!AW35="","",'statement of marks'!AW35)</f>
        <v>80</v>
      </c>
      <c r="O740" s="537">
        <f>IF('statement of marks'!AX35="","",'statement of marks'!AX35)</f>
        <v>70</v>
      </c>
      <c r="P740" s="537">
        <f>IF('statement of marks'!AY35="","",'statement of marks'!AY35)</f>
        <v>30</v>
      </c>
      <c r="Q740" s="536">
        <f>IF('statement of marks'!AZ35="","",'statement of marks'!AZ35)</f>
        <v>100</v>
      </c>
      <c r="R740" s="536">
        <f>IF('statement of marks'!BA35="","",'statement of marks'!BA35)</f>
        <v>130</v>
      </c>
      <c r="S740" s="538">
        <f>IF('statement of marks'!BB35="","",'statement of marks'!BB35)</f>
        <v>50</v>
      </c>
      <c r="T740" s="538">
        <f>IF('statement of marks'!BC35="","",'statement of marks'!BC35)</f>
        <v>180</v>
      </c>
      <c r="U740" s="541" t="str">
        <f>CONCATENATE('statement of marks'!HB35,'statement of marks'!HK35,'statement of marks'!HL35)</f>
        <v>D</v>
      </c>
      <c r="V740" s="542" t="str">
        <f>IF('result subject-wise'!Z35="","",'result subject-wise'!Z35)</f>
        <v/>
      </c>
      <c r="W740" s="542" t="str">
        <f>IF('result subject-wise'!AB35="","",'result subject-wise'!AB35)</f>
        <v/>
      </c>
      <c r="X740" s="542" t="str">
        <f>IF('result subject-wise'!AC35="","",'result subject-wise'!AC35)</f>
        <v/>
      </c>
      <c r="Y740" s="540" t="str">
        <f>IF(OR(X744=0,X744&lt;V744),"",IF(OR(U740="RE",U740="REP"),SUM(T740,W740),IF(U740="S",W740,T740)))</f>
        <v/>
      </c>
    </row>
    <row r="741" spans="1:25" ht="18" customHeight="1">
      <c r="A741" s="1124"/>
      <c r="B741" s="1143" t="str">
        <f>'statement of marks'!BQ35</f>
        <v>CHEMISTRY</v>
      </c>
      <c r="C741" s="1143"/>
      <c r="D741" s="535">
        <f>IF('statement of marks'!CL35="","",'statement of marks'!CL35)</f>
        <v>20</v>
      </c>
      <c r="E741" s="541">
        <f>IF('statement of marks'!BR35="","",'statement of marks'!BR35)</f>
        <v>10</v>
      </c>
      <c r="F741" s="541">
        <f>IF('statement of marks'!BS35="","",'statement of marks'!BS35)</f>
        <v>10</v>
      </c>
      <c r="G741" s="541">
        <f>IF('statement of marks'!BT35="","",'statement of marks'!BT35)</f>
        <v>9</v>
      </c>
      <c r="H741" s="541">
        <f>IF('statement of marks'!BU35="","",'statement of marks'!BU35)</f>
        <v>29</v>
      </c>
      <c r="I741" s="541">
        <f>IF('statement of marks'!BV35="","",'statement of marks'!BV35)</f>
        <v>1</v>
      </c>
      <c r="J741" s="537">
        <f>IF('statement of marks'!BW35="","",'statement of marks'!BW35)</f>
        <v>50</v>
      </c>
      <c r="K741" s="537">
        <f>IF('statement of marks'!BX35="","",'statement of marks'!BX35)</f>
        <v>20</v>
      </c>
      <c r="L741" s="536">
        <f>IF('statement of marks'!BY35="","",'statement of marks'!BY35)</f>
        <v>70</v>
      </c>
      <c r="M741" s="536">
        <f>IF('statement of marks'!BZ35="","",'statement of marks'!BZ35)</f>
        <v>80</v>
      </c>
      <c r="N741" s="538">
        <f>IF('statement of marks'!CA35="","",'statement of marks'!CA35)</f>
        <v>100</v>
      </c>
      <c r="O741" s="537">
        <f>IF('statement of marks'!CB35="","",'statement of marks'!CB35)</f>
        <v>70</v>
      </c>
      <c r="P741" s="537">
        <f>IF('statement of marks'!CC35="","",'statement of marks'!CC35)</f>
        <v>30</v>
      </c>
      <c r="Q741" s="536">
        <f>IF('statement of marks'!CD35="","",'statement of marks'!CD35)</f>
        <v>100</v>
      </c>
      <c r="R741" s="536">
        <f>IF('statement of marks'!CE35="","",'statement of marks'!CE35)</f>
        <v>150</v>
      </c>
      <c r="S741" s="538">
        <f>IF('statement of marks'!CF35="","",'statement of marks'!CF35)</f>
        <v>50</v>
      </c>
      <c r="T741" s="538">
        <f>IF('statement of marks'!CG35="","",'statement of marks'!CG35)</f>
        <v>200</v>
      </c>
      <c r="U741" s="541" t="str">
        <f>CONCATENATE('statement of marks'!HM35,'statement of marks'!HV35,'statement of marks'!HW35)</f>
        <v>D</v>
      </c>
      <c r="V741" s="542" t="str">
        <f>IF('result subject-wise'!AD35="","",'result subject-wise'!AD35)</f>
        <v/>
      </c>
      <c r="W741" s="542" t="str">
        <f>IF('result subject-wise'!AF35="","",'result subject-wise'!AF35)</f>
        <v/>
      </c>
      <c r="X741" s="542" t="str">
        <f>IF('result subject-wise'!AG35="","",'result subject-wise'!AG35)</f>
        <v/>
      </c>
      <c r="Y741" s="540" t="str">
        <f>IF(OR(X744=0,X744&lt;V744),"",IF(OR(U741="RE",U741="REP"),SUM(T741,W741),IF(U741="S",W741,T741)))</f>
        <v/>
      </c>
    </row>
    <row r="742" spans="1:25" ht="18" customHeight="1">
      <c r="A742" s="1124"/>
      <c r="B742" s="1143" t="str">
        <f>'statement of marks'!CU35</f>
        <v>MATHEMATICS</v>
      </c>
      <c r="C742" s="1143"/>
      <c r="D742" s="535" t="str">
        <f>IF('statement of marks'!DP35="","",'statement of marks'!DP35)</f>
        <v/>
      </c>
      <c r="E742" s="541">
        <f>IF('statement of marks'!CV35="","",'statement of marks'!CV35)</f>
        <v>10</v>
      </c>
      <c r="F742" s="541">
        <f>IF('statement of marks'!CW35="","",'statement of marks'!CW35)</f>
        <v>10</v>
      </c>
      <c r="G742" s="541">
        <f>IF('statement of marks'!CX35="","",'statement of marks'!CX35)</f>
        <v>9</v>
      </c>
      <c r="H742" s="541">
        <f>IF('statement of marks'!CY35="","",'statement of marks'!CY35)</f>
        <v>29</v>
      </c>
      <c r="I742" s="541">
        <f>IF('statement of marks'!CZ35="","",'statement of marks'!CZ35)</f>
        <v>1</v>
      </c>
      <c r="J742" s="537">
        <f>IF('statement of marks'!DA35="","",'statement of marks'!DA35)</f>
        <v>70</v>
      </c>
      <c r="K742" s="537" t="str">
        <f>IF('statement of marks'!DB35="","",'statement of marks'!DB35)</f>
        <v/>
      </c>
      <c r="L742" s="536">
        <f>IF('statement of marks'!DC35="","",'statement of marks'!DC35)</f>
        <v>70</v>
      </c>
      <c r="M742" s="536">
        <f>IF('statement of marks'!DD35="","",'statement of marks'!DD35)</f>
        <v>100</v>
      </c>
      <c r="N742" s="538">
        <f>IF('statement of marks'!DE35="","",'statement of marks'!DE35)</f>
        <v>100</v>
      </c>
      <c r="O742" s="537">
        <f>IF('statement of marks'!DF35="","",'statement of marks'!DF35)</f>
        <v>18</v>
      </c>
      <c r="P742" s="537" t="str">
        <f>IF('statement of marks'!DG35="","",'statement of marks'!DG35)</f>
        <v/>
      </c>
      <c r="Q742" s="536">
        <f>IF('statement of marks'!DH35="","",'statement of marks'!DH35)</f>
        <v>18</v>
      </c>
      <c r="R742" s="536">
        <f>IF('statement of marks'!DI35="","",'statement of marks'!DI35)</f>
        <v>118</v>
      </c>
      <c r="S742" s="538" t="str">
        <f>IF('statement of marks'!DJ35="","",'statement of marks'!DJ35)</f>
        <v/>
      </c>
      <c r="T742" s="538">
        <f>IF('statement of marks'!DK35="","",'statement of marks'!DK35)</f>
        <v>118</v>
      </c>
      <c r="U742" s="541" t="str">
        <f>CONCATENATE('statement of marks'!HX35,'statement of marks'!IG35,'statement of marks'!IH35)</f>
        <v>S</v>
      </c>
      <c r="V742" s="542">
        <f>IF('result subject-wise'!AH35="","",'result subject-wise'!AH35)</f>
        <v>100</v>
      </c>
      <c r="W742" s="542" t="str">
        <f>IF('result subject-wise'!AJ35="","",'result subject-wise'!AJ35)</f>
        <v/>
      </c>
      <c r="X742" s="542" t="str">
        <f>IF('result subject-wise'!AK35="","",'result subject-wise'!AK35)</f>
        <v/>
      </c>
      <c r="Y742" s="540" t="str">
        <f>IF(OR(X744=0,X744&lt;V744),"",IF(OR(U742="RE",U742="REP"),SUM(T742,W742),IF(U742="S",W742,T742)))</f>
        <v/>
      </c>
    </row>
    <row r="743" spans="1:25" ht="18" customHeight="1">
      <c r="A743" s="1124"/>
      <c r="B743" s="1108" t="s">
        <v>291</v>
      </c>
      <c r="C743" s="1108"/>
      <c r="D743" s="543">
        <f>IF(AND(D740="",D741="",D742=""),"",SUM(D740:D742))</f>
        <v>40</v>
      </c>
      <c r="E743" s="544">
        <f>IF(AND(E738="",E739="",E740="",E741="",E742=""),"",SUM(E738:E742))</f>
        <v>50</v>
      </c>
      <c r="F743" s="544">
        <f t="shared" ref="F743:H743" si="204">IF(AND(F738="",F739="",F740="",F741="",F742=""),"",SUM(F738:F742))</f>
        <v>50</v>
      </c>
      <c r="G743" s="544">
        <f t="shared" si="204"/>
        <v>43</v>
      </c>
      <c r="H743" s="544">
        <f t="shared" si="204"/>
        <v>143</v>
      </c>
      <c r="I743" s="544">
        <f>IF(AND(I738="",I739="",I740="",I741="",I742=""),"",SUM(I738:I742))</f>
        <v>7</v>
      </c>
      <c r="J743" s="544">
        <f t="shared" ref="J743:R743" si="205">IF(AND(J738="",J739="",J740="",J741="",J742=""),"",SUM(J738:J742))</f>
        <v>290</v>
      </c>
      <c r="K743" s="544">
        <f t="shared" si="205"/>
        <v>40</v>
      </c>
      <c r="L743" s="544">
        <f t="shared" si="205"/>
        <v>330</v>
      </c>
      <c r="M743" s="544">
        <f t="shared" si="205"/>
        <v>440</v>
      </c>
      <c r="N743" s="544">
        <f t="shared" si="205"/>
        <v>480</v>
      </c>
      <c r="O743" s="544">
        <f t="shared" si="205"/>
        <v>358</v>
      </c>
      <c r="P743" s="544">
        <f t="shared" si="205"/>
        <v>60</v>
      </c>
      <c r="Q743" s="544">
        <f t="shared" si="205"/>
        <v>418</v>
      </c>
      <c r="R743" s="544">
        <f t="shared" si="205"/>
        <v>798</v>
      </c>
      <c r="S743" s="544">
        <f>IF(AND(S738="",S739="",S740="",S741="",S742=""),"",SUM(S738:S742))</f>
        <v>100</v>
      </c>
      <c r="T743" s="544">
        <f t="shared" ref="T743" si="206">IF(AND(T738="",T739="",T740="",T741="",T742=""),"",SUM(T738:T742))</f>
        <v>898</v>
      </c>
      <c r="U743" s="544"/>
      <c r="V743" s="544">
        <f t="shared" ref="V743:W743" si="207">IF(AND(V738="",V739="",V740="",V741="",V742=""),"",SUM(V738:V742))</f>
        <v>100</v>
      </c>
      <c r="W743" s="544" t="str">
        <f t="shared" si="207"/>
        <v/>
      </c>
      <c r="X743" s="545"/>
      <c r="Y743" s="546" t="str">
        <f t="shared" ref="Y743" si="208">IF(AND(Y738="",Y739="",Y740="",Y741="",Y742=""),"",SUM(Y738:Y742))</f>
        <v/>
      </c>
    </row>
    <row r="744" spans="1:25" ht="18" customHeight="1">
      <c r="A744" s="1124"/>
      <c r="B744" s="1142" t="s">
        <v>292</v>
      </c>
      <c r="C744" s="1142"/>
      <c r="D744" s="547" t="s">
        <v>456</v>
      </c>
      <c r="E744" s="548">
        <f>IF(E743="","",(5*E737)-(COUNTIF(E738:E742,"NA")*E737+COUNTIF(E738:E742,"ML")*E737))</f>
        <v>50</v>
      </c>
      <c r="F744" s="548">
        <f>IF(F743="","",(5*F737)-(COUNTIF(F738:F742,"NA")*F737+COUNTIF(F738:F742,"ML")*F737))</f>
        <v>50</v>
      </c>
      <c r="G744" s="548">
        <f>IF(G743="","",(43)-(COUNTIF(G738:G742,"NA")*G737+COUNTIF(G738:G742,"ML")*G737))</f>
        <v>43</v>
      </c>
      <c r="H744" s="548">
        <f>IF(H743="","",(143)-(COUNTIF(H738:H742,"NA")*H737+COUNTIF(H738:H742,"ML")*H737))</f>
        <v>143</v>
      </c>
      <c r="I744" s="549">
        <f>IF(I743="","",7)</f>
        <v>7</v>
      </c>
      <c r="J744" s="538">
        <f>L744-K744</f>
        <v>310</v>
      </c>
      <c r="K744" s="538">
        <f>IF(D743="","",(D743-(IF(K740="ml",D740)+IF(K741="ml",D741)+IF(K742="ml",D742))))</f>
        <v>40</v>
      </c>
      <c r="L744" s="538">
        <f>IF(OR(L743=0,L743=""),L743,(5*L737)-D755)</f>
        <v>350</v>
      </c>
      <c r="M744" s="538">
        <f>IF(M743="","",SUM(H744:J744))</f>
        <v>460</v>
      </c>
      <c r="N744" s="538">
        <f>IF(N743="","",SUM(D743,M744))</f>
        <v>500</v>
      </c>
      <c r="O744" s="538">
        <f>Q744-D749</f>
        <v>440</v>
      </c>
      <c r="P744" s="538">
        <f>IF(D749="","",D749)</f>
        <v>60</v>
      </c>
      <c r="Q744" s="538">
        <f>IF(Q743="","",5*Q737)</f>
        <v>500</v>
      </c>
      <c r="R744" s="538">
        <f>IF(O744="","",SUM(M744,O744))</f>
        <v>900</v>
      </c>
      <c r="S744" s="538">
        <f>IF(D754="","",D754)</f>
        <v>100</v>
      </c>
      <c r="T744" s="538">
        <f>IF(T743="","",SUM(R744,S744))</f>
        <v>1000</v>
      </c>
      <c r="U744" s="550"/>
      <c r="V744" s="551">
        <f>COUNTIF(U738:U748,"S")</f>
        <v>1</v>
      </c>
      <c r="W744" s="551">
        <f>COUNTIF(U738:U748,"RE")+COUNTIF(U738:U748,"REP")</f>
        <v>0</v>
      </c>
      <c r="X744" s="551">
        <f>COUNTIF(X738:X743,"P")+COUNTIF(X747:X748,"P")</f>
        <v>0</v>
      </c>
      <c r="Y744" s="552" t="str">
        <f>IF(OR(X744=0,X744&lt;(V744+W744)),"",(T744-(V744*Y737)+V743))</f>
        <v/>
      </c>
    </row>
    <row r="745" spans="1:25" ht="18" customHeight="1">
      <c r="A745" s="1124"/>
      <c r="B745" s="895" t="s">
        <v>151</v>
      </c>
      <c r="C745" s="895"/>
      <c r="D745" s="553">
        <f>IF('statement of marks'!BG35="","",'statement of marks'!BG35)</f>
        <v>30</v>
      </c>
      <c r="E745" s="568">
        <f t="shared" ref="E745:H745" si="209">IF(E744="","",E743/E744*100)</f>
        <v>100</v>
      </c>
      <c r="F745" s="568">
        <f t="shared" si="209"/>
        <v>100</v>
      </c>
      <c r="G745" s="568">
        <f t="shared" si="209"/>
        <v>100</v>
      </c>
      <c r="H745" s="568">
        <f t="shared" si="209"/>
        <v>100</v>
      </c>
      <c r="I745" s="568">
        <f>IF(I744="","",I743/I744*100)</f>
        <v>100</v>
      </c>
      <c r="J745" s="568">
        <f t="shared" ref="J745:R745" si="210">IF(J744="","",J743/J744*100)</f>
        <v>93.548387096774192</v>
      </c>
      <c r="K745" s="568">
        <f t="shared" si="210"/>
        <v>100</v>
      </c>
      <c r="L745" s="568">
        <f t="shared" si="210"/>
        <v>94.285714285714278</v>
      </c>
      <c r="M745" s="568">
        <f t="shared" si="210"/>
        <v>95.652173913043484</v>
      </c>
      <c r="N745" s="569">
        <f t="shared" si="210"/>
        <v>96</v>
      </c>
      <c r="O745" s="568">
        <f t="shared" si="210"/>
        <v>81.36363636363636</v>
      </c>
      <c r="P745" s="568">
        <f t="shared" si="210"/>
        <v>100</v>
      </c>
      <c r="Q745" s="568">
        <f t="shared" si="210"/>
        <v>83.6</v>
      </c>
      <c r="R745" s="568">
        <f t="shared" si="210"/>
        <v>88.666666666666671</v>
      </c>
      <c r="S745" s="569">
        <f>IF(S744="","",S743/S744*100)</f>
        <v>100</v>
      </c>
      <c r="T745" s="569">
        <f t="shared" ref="T745" si="211">IF(T744="","",T743/T744*100)</f>
        <v>89.8</v>
      </c>
      <c r="U745" s="539"/>
      <c r="V745" s="539"/>
      <c r="W745" s="539"/>
      <c r="X745" s="539"/>
      <c r="Y745" s="554" t="str">
        <f>IF(Y744="","",Y743/Y744*100)</f>
        <v/>
      </c>
    </row>
    <row r="746" spans="1:25" ht="18" customHeight="1">
      <c r="A746" s="1124"/>
      <c r="B746" s="895" t="str">
        <f>'statement of marks'!DZ35</f>
        <v>BIOLOGY</v>
      </c>
      <c r="C746" s="895"/>
      <c r="D746" s="548"/>
      <c r="E746" s="541">
        <f>IF('statement of marks'!EA35="","",'statement of marks'!EA35)</f>
        <v>10</v>
      </c>
      <c r="F746" s="541">
        <f>IF('statement of marks'!EB35="","",'statement of marks'!EB35)</f>
        <v>10</v>
      </c>
      <c r="G746" s="541">
        <f>IF('statement of marks'!EC35="","",'statement of marks'!EC35)</f>
        <v>10</v>
      </c>
      <c r="H746" s="541">
        <f>IF('statement of marks'!ED35="","",'statement of marks'!ED35)</f>
        <v>30</v>
      </c>
      <c r="I746" s="541" t="str">
        <f>IF('statement of marks'!EE35="","",'statement of marks'!EE35)</f>
        <v/>
      </c>
      <c r="J746" s="537">
        <f>IF('statement of marks'!EF35="","",'statement of marks'!EF35)</f>
        <v>50</v>
      </c>
      <c r="K746" s="537">
        <f>IF('statement of marks'!EG35="","",'statement of marks'!EG35)</f>
        <v>20</v>
      </c>
      <c r="L746" s="536">
        <f>IF('statement of marks'!EH35="","",'statement of marks'!EH35)</f>
        <v>70</v>
      </c>
      <c r="M746" s="536">
        <f>IF('statement of marks'!EI35="","",'statement of marks'!EI35)</f>
        <v>80</v>
      </c>
      <c r="N746" s="538">
        <f>IF('statement of marks'!EJ35="","",'statement of marks'!EJ35)</f>
        <v>100</v>
      </c>
      <c r="O746" s="537">
        <f>IF('statement of marks'!EK35="","",'statement of marks'!EK35)</f>
        <v>70</v>
      </c>
      <c r="P746" s="537">
        <f>IF('statement of marks'!EL35="","",'statement of marks'!EL35)</f>
        <v>30</v>
      </c>
      <c r="Q746" s="536">
        <f>IF('statement of marks'!EM35="","",'statement of marks'!EM35)</f>
        <v>100</v>
      </c>
      <c r="R746" s="536">
        <f>IF('statement of marks'!EN35="","",'statement of marks'!EN35)</f>
        <v>150</v>
      </c>
      <c r="S746" s="538">
        <f>IF('statement of marks'!EO35="","",'statement of marks'!EO35)</f>
        <v>50</v>
      </c>
      <c r="T746" s="538">
        <f>IF('statement of marks'!EP35="","",'statement of marks'!EP35)</f>
        <v>200</v>
      </c>
      <c r="U746" s="538" t="str">
        <f>IF('statement of marks'!FB35="","",'statement of marks'!FB35)</f>
        <v>I</v>
      </c>
      <c r="V746" s="542"/>
      <c r="W746" s="542"/>
      <c r="X746" s="542"/>
      <c r="Y746" s="540"/>
    </row>
    <row r="747" spans="1:25" ht="18" customHeight="1">
      <c r="A747" s="1124"/>
      <c r="B747" s="1089" t="str">
        <f>'statement of marks'!$FC$3</f>
        <v>Azadi ke Baad ka Swarnim Bharat</v>
      </c>
      <c r="C747" s="1089"/>
      <c r="D747" s="553">
        <f>IF('statement of marks'!CK35="","",'statement of marks'!CK35)</f>
        <v>30</v>
      </c>
      <c r="E747" s="541">
        <f>IF('statement of marks'!FC35="","",'statement of marks'!FC35)</f>
        <v>10</v>
      </c>
      <c r="F747" s="541">
        <f>IF('statement of marks'!FD35="","",'statement of marks'!FD35)</f>
        <v>10</v>
      </c>
      <c r="G747" s="541">
        <f>IF('statement of marks'!FE35="","",'statement of marks'!FE35)</f>
        <v>10</v>
      </c>
      <c r="H747" s="541">
        <f>IF('statement of marks'!FF35="","",'statement of marks'!FF35)</f>
        <v>30</v>
      </c>
      <c r="I747" s="555"/>
      <c r="J747" s="541">
        <f>IF('statement of marks'!FG35="","",'statement of marks'!FG35)</f>
        <v>70</v>
      </c>
      <c r="K747" s="556"/>
      <c r="L747" s="536">
        <f>IF('statement of marks'!FG35="","",'statement of marks'!FG35)</f>
        <v>70</v>
      </c>
      <c r="M747" s="536">
        <f>IF('statement of marks'!FH35="","",'statement of marks'!FH35)</f>
        <v>100</v>
      </c>
      <c r="N747" s="536">
        <f>IF('statement of marks'!FH35="","",'statement of marks'!FH35)</f>
        <v>100</v>
      </c>
      <c r="O747" s="536">
        <f>IF('statement of marks'!FI35="","",'statement of marks'!FI35)</f>
        <v>100</v>
      </c>
      <c r="P747" s="557"/>
      <c r="Q747" s="536">
        <f>IF('statement of marks'!FI35="","",'statement of marks'!FI35)</f>
        <v>100</v>
      </c>
      <c r="R747" s="536">
        <f>IF('statement of marks'!FJ35="","",'statement of marks'!FJ35)</f>
        <v>200</v>
      </c>
      <c r="S747" s="557"/>
      <c r="T747" s="538">
        <f>IF('statement of marks'!FJ35="","",'statement of marks'!FJ35)</f>
        <v>200</v>
      </c>
      <c r="U747" s="541" t="str">
        <f>IF('statement of marks'!II35="","",'statement of marks'!II35)</f>
        <v>A</v>
      </c>
      <c r="V747" s="542" t="str">
        <f>IF(OR(U747="S",U747="RE"),'result subject-wise'!AL$6,"")</f>
        <v/>
      </c>
      <c r="W747" s="558" t="str">
        <f>IF('result subject-wise'!AL35="","",'result subject-wise'!AL35)</f>
        <v/>
      </c>
      <c r="X747" s="558" t="str">
        <f>IF('result subject-wise'!AM35="","",'result subject-wise'!AM35)</f>
        <v/>
      </c>
      <c r="Y747" s="1093"/>
    </row>
    <row r="748" spans="1:25" ht="18" customHeight="1">
      <c r="A748" s="1124"/>
      <c r="B748" s="895" t="str">
        <f>'statement of marks'!$FP$3</f>
        <v>JEEVAN KAUShAL</v>
      </c>
      <c r="C748" s="895"/>
      <c r="D748" s="535" t="str">
        <f>IF('statement of marks'!DO35="","",'statement of marks'!DO35)</f>
        <v/>
      </c>
      <c r="E748" s="1109" t="s">
        <v>278</v>
      </c>
      <c r="F748" s="1109"/>
      <c r="G748" s="536">
        <f>'statement of marks'!$FP$6</f>
        <v>30</v>
      </c>
      <c r="H748" s="536"/>
      <c r="I748" s="559"/>
      <c r="J748" s="537">
        <f>IF('statement of marks'!FP35="","",'statement of marks'!FP35)</f>
        <v>30</v>
      </c>
      <c r="K748" s="1109" t="s">
        <v>279</v>
      </c>
      <c r="L748" s="1109"/>
      <c r="M748" s="536">
        <f>'statement of marks'!$FQ$6</f>
        <v>30</v>
      </c>
      <c r="N748" s="538">
        <f>IF('statement of marks'!FQ35="","",'statement of marks'!FQ35)</f>
        <v>30</v>
      </c>
      <c r="O748" s="1109" t="s">
        <v>108</v>
      </c>
      <c r="P748" s="1109"/>
      <c r="Q748" s="536">
        <f>'statement of marks'!$FR$6</f>
        <v>40</v>
      </c>
      <c r="R748" s="541">
        <f>IF('statement of marks'!FR35="","",'statement of marks'!FR35)</f>
        <v>40</v>
      </c>
      <c r="S748" s="541"/>
      <c r="T748" s="538">
        <f>IF('statement of marks'!FS35="","",'statement of marks'!FS35)</f>
        <v>100</v>
      </c>
      <c r="U748" s="541" t="str">
        <f>IF('statement of marks'!IJ35="","",'statement of marks'!IJ35)</f>
        <v>A</v>
      </c>
      <c r="V748" s="542" t="str">
        <f>IF(OR(U748="S",U748="RE"),'result subject-wise'!AN$6,"")</f>
        <v/>
      </c>
      <c r="W748" s="558" t="str">
        <f>IF('result subject-wise'!AN35="","",'result subject-wise'!AN35)</f>
        <v/>
      </c>
      <c r="X748" s="558" t="str">
        <f>IF('result subject-wise'!AO35="","",'result subject-wise'!AO35)</f>
        <v/>
      </c>
      <c r="Y748" s="1093"/>
    </row>
    <row r="749" spans="1:25" ht="18" customHeight="1">
      <c r="A749" s="1124"/>
      <c r="B749" s="1110" t="s">
        <v>195</v>
      </c>
      <c r="C749" s="1110"/>
      <c r="D749" s="560">
        <f>IF(AND(D745="",D747="",D748=""),"",SUM(D745:D748))</f>
        <v>60</v>
      </c>
      <c r="E749" s="1111" t="str">
        <f>IF('statement of marks'!IP35="","",'statement of marks'!IP35)</f>
        <v>SUPPL.</v>
      </c>
      <c r="F749" s="1111"/>
      <c r="G749" s="1111"/>
      <c r="H749" s="1111"/>
      <c r="I749" s="1111"/>
      <c r="J749" s="1111"/>
      <c r="K749" s="1111"/>
      <c r="L749" s="1111"/>
      <c r="M749" s="533" t="s">
        <v>309</v>
      </c>
      <c r="N749" s="541" t="str">
        <f>IF('statement of marks'!IS35="","",'statement of marks'!IS35)</f>
        <v/>
      </c>
      <c r="O749" s="1091" t="s">
        <v>281</v>
      </c>
      <c r="P749" s="1091"/>
      <c r="Q749" s="1091"/>
      <c r="R749" s="541" t="str">
        <f>IF('statement of marks'!IU35="","",'statement of marks'!IU35)</f>
        <v/>
      </c>
      <c r="S749" s="1112" t="s">
        <v>295</v>
      </c>
      <c r="T749" s="1112"/>
      <c r="U749" s="1112"/>
      <c r="V749" s="1112"/>
      <c r="W749" s="1112"/>
      <c r="X749" s="1112"/>
      <c r="Y749" s="1113"/>
    </row>
    <row r="750" spans="1:25" ht="18" customHeight="1">
      <c r="A750" s="1124"/>
      <c r="B750" s="1110" t="s">
        <v>300</v>
      </c>
      <c r="C750" s="1110"/>
      <c r="D750" s="534" t="s">
        <v>201</v>
      </c>
      <c r="E750" s="1085" t="s">
        <v>122</v>
      </c>
      <c r="F750" s="1085"/>
      <c r="G750" s="1091" t="s">
        <v>124</v>
      </c>
      <c r="H750" s="1091"/>
      <c r="I750" s="1091"/>
      <c r="J750" s="1091"/>
      <c r="K750" s="1091" t="s">
        <v>126</v>
      </c>
      <c r="L750" s="1091"/>
      <c r="M750" s="1091" t="s">
        <v>128</v>
      </c>
      <c r="N750" s="1091"/>
      <c r="O750" s="924" t="s">
        <v>303</v>
      </c>
      <c r="P750" s="924"/>
      <c r="Q750" s="924"/>
      <c r="R750" s="561"/>
      <c r="S750" s="1114" t="s">
        <v>195</v>
      </c>
      <c r="T750" s="1114"/>
      <c r="U750" s="1115" t="str">
        <f>IF('result subject-wise'!AR35="","",'result subject-wise'!AR35)</f>
        <v/>
      </c>
      <c r="V750" s="1115"/>
      <c r="W750" s="1086" t="s">
        <v>459</v>
      </c>
      <c r="X750" s="1086"/>
      <c r="Y750" s="562" t="str">
        <f>IF('result subject-wise'!AS35="","",'result subject-wise'!AS35)</f>
        <v/>
      </c>
    </row>
    <row r="751" spans="1:25" ht="18" customHeight="1">
      <c r="A751" s="1124"/>
      <c r="B751" s="1116" t="s">
        <v>302</v>
      </c>
      <c r="C751" s="1116"/>
      <c r="D751" s="536">
        <f>IF('statement of marks'!CN35="","",'statement of marks'!CN35)</f>
        <v>50</v>
      </c>
      <c r="E751" s="1117">
        <f>IF('statement of marks'!GK35="","",'statement of marks'!GK35)</f>
        <v>130</v>
      </c>
      <c r="F751" s="1117"/>
      <c r="G751" s="1117">
        <f>IF('statement of marks'!GM35="","",'statement of marks'!GM35)</f>
        <v>206</v>
      </c>
      <c r="H751" s="1117"/>
      <c r="I751" s="1117"/>
      <c r="J751" s="1117"/>
      <c r="K751" s="1117">
        <f>IF('statement of marks'!GO35="","",'statement of marks'!GO35)</f>
        <v>264</v>
      </c>
      <c r="L751" s="1117"/>
      <c r="M751" s="1117">
        <f>IF('statement of marks'!GQ35="","",'statement of marks'!GQ35)</f>
        <v>316</v>
      </c>
      <c r="N751" s="1117"/>
      <c r="O751" s="1117">
        <f>IF('statement of marks'!GS35="","",'statement of marks'!GS35)</f>
        <v>362</v>
      </c>
      <c r="P751" s="1117"/>
      <c r="Q751" s="1117"/>
      <c r="R751" s="563"/>
      <c r="S751" s="1086" t="s">
        <v>460</v>
      </c>
      <c r="T751" s="1086"/>
      <c r="U751" s="1086"/>
      <c r="V751" s="1086"/>
      <c r="W751" s="1115" t="str">
        <f>IF('result subject-wise'!AT35="","",'result subject-wise'!AT35)</f>
        <v/>
      </c>
      <c r="X751" s="1115"/>
      <c r="Y751" s="1118"/>
    </row>
    <row r="752" spans="1:25" ht="18" customHeight="1">
      <c r="A752" s="1124"/>
      <c r="B752" s="1084" t="s">
        <v>301</v>
      </c>
      <c r="C752" s="1084"/>
      <c r="D752" s="536">
        <f>IF('statement of marks'!BJ35="","",'statement of marks'!BJ35)</f>
        <v>50</v>
      </c>
      <c r="E752" s="1085" t="str">
        <f>IF('statement of marks'!GL35="","",'statement of marks'!GL35)</f>
        <v/>
      </c>
      <c r="F752" s="1085"/>
      <c r="G752" s="1085" t="str">
        <f>IF('statement of marks'!GN35="","",'statement of marks'!GN35)</f>
        <v/>
      </c>
      <c r="H752" s="1085"/>
      <c r="I752" s="1085"/>
      <c r="J752" s="1085"/>
      <c r="K752" s="1085" t="str">
        <f>IF('statement of marks'!GP35="","",'statement of marks'!GP35)</f>
        <v/>
      </c>
      <c r="L752" s="1085"/>
      <c r="M752" s="1085" t="str">
        <f>IF('statement of marks'!GR35="","",'statement of marks'!GR35)</f>
        <v/>
      </c>
      <c r="N752" s="1085"/>
      <c r="O752" s="1085">
        <f>IF('statement of marks'!GT35="","",'statement of marks'!GT35)</f>
        <v>0</v>
      </c>
      <c r="P752" s="1085"/>
      <c r="Q752" s="1085"/>
      <c r="R752" s="564"/>
      <c r="S752" s="1086" t="s">
        <v>296</v>
      </c>
      <c r="T752" s="1086"/>
      <c r="U752" s="1086"/>
      <c r="V752" s="1086"/>
      <c r="W752" s="1087" t="str">
        <f>IF(U750="","",'result subject-wise'!$G$118)</f>
        <v/>
      </c>
      <c r="X752" s="1087"/>
      <c r="Y752" s="1088"/>
    </row>
    <row r="753" spans="1:25" ht="18" customHeight="1">
      <c r="A753" s="1124"/>
      <c r="B753" s="1089" t="s">
        <v>307</v>
      </c>
      <c r="C753" s="1089"/>
      <c r="D753" s="535" t="str">
        <f>IF('statement of marks'!DR35="","",'statement of marks'!DR35)</f>
        <v/>
      </c>
      <c r="E753" s="1090"/>
      <c r="F753" s="1090"/>
      <c r="G753" s="1090"/>
      <c r="H753" s="1090"/>
      <c r="I753" s="1090"/>
      <c r="J753" s="1090"/>
      <c r="K753" s="1090"/>
      <c r="L753" s="1090"/>
      <c r="M753" s="1090"/>
      <c r="N753" s="1090"/>
      <c r="O753" s="1091"/>
      <c r="P753" s="1091"/>
      <c r="Q753" s="1091"/>
      <c r="R753" s="1091"/>
      <c r="S753" s="1091"/>
      <c r="T753" s="1091"/>
      <c r="U753" s="1092"/>
      <c r="V753" s="1092"/>
      <c r="W753" s="1092"/>
      <c r="X753" s="1092"/>
      <c r="Y753" s="1093"/>
    </row>
    <row r="754" spans="1:25" ht="18" customHeight="1">
      <c r="A754" s="1124"/>
      <c r="B754" s="895" t="s">
        <v>297</v>
      </c>
      <c r="C754" s="895"/>
      <c r="D754" s="544">
        <f>IF(AND(D751="",D752="",D753=""),"",SUM(D751:D753))</f>
        <v>100</v>
      </c>
      <c r="E754" s="1090"/>
      <c r="F754" s="1090"/>
      <c r="G754" s="1090"/>
      <c r="H754" s="1090"/>
      <c r="I754" s="1090"/>
      <c r="J754" s="1090"/>
      <c r="K754" s="1090"/>
      <c r="L754" s="1090"/>
      <c r="M754" s="1090"/>
      <c r="N754" s="1090"/>
      <c r="O754" s="1091"/>
      <c r="P754" s="1091"/>
      <c r="Q754" s="1091"/>
      <c r="R754" s="1091"/>
      <c r="S754" s="1091"/>
      <c r="T754" s="1091"/>
      <c r="U754" s="1092"/>
      <c r="V754" s="1092"/>
      <c r="W754" s="1092"/>
      <c r="X754" s="1092"/>
      <c r="Y754" s="1093"/>
    </row>
    <row r="755" spans="1:25" ht="18" customHeight="1">
      <c r="A755" s="1124"/>
      <c r="B755" s="1089" t="s">
        <v>790</v>
      </c>
      <c r="C755" s="1089"/>
      <c r="D755" s="565">
        <f>IF(J738="ML",L737)+IF(J739="ML",L737)+IF(J740="ML",L737-D740)+IF(J741="ML",L737-D741)+IF(J742="ML",L737-D742)+IF(K740="ml",D740)+IF(K741="ml",D741)+IF(K742="ml",D742)</f>
        <v>0</v>
      </c>
      <c r="E755" s="1090"/>
      <c r="F755" s="1090"/>
      <c r="G755" s="1090"/>
      <c r="H755" s="1090"/>
      <c r="I755" s="1090"/>
      <c r="J755" s="1090"/>
      <c r="K755" s="1090"/>
      <c r="L755" s="1090"/>
      <c r="M755" s="1090"/>
      <c r="N755" s="1090"/>
      <c r="O755" s="1091" t="s">
        <v>112</v>
      </c>
      <c r="P755" s="1091"/>
      <c r="Q755" s="1091"/>
      <c r="R755" s="1091"/>
      <c r="S755" s="1091"/>
      <c r="T755" s="1091"/>
      <c r="U755" s="1094" t="s">
        <v>798</v>
      </c>
      <c r="V755" s="1094"/>
      <c r="W755" s="1094"/>
      <c r="X755" s="1094"/>
      <c r="Y755" s="1095"/>
    </row>
    <row r="756" spans="1:25" ht="18" customHeight="1" thickBot="1">
      <c r="A756" s="1125"/>
      <c r="B756" s="1098" t="s">
        <v>308</v>
      </c>
      <c r="C756" s="1098"/>
      <c r="D756" s="566"/>
      <c r="E756" s="1099"/>
      <c r="F756" s="1099"/>
      <c r="G756" s="1099"/>
      <c r="H756" s="1099"/>
      <c r="I756" s="1099"/>
      <c r="J756" s="1099"/>
      <c r="K756" s="1099"/>
      <c r="L756" s="1099"/>
      <c r="M756" s="1099"/>
      <c r="N756" s="1099"/>
      <c r="O756" s="1100">
        <f>'statement of marks'!$IV$110</f>
        <v>45794</v>
      </c>
      <c r="P756" s="1100"/>
      <c r="Q756" s="1100"/>
      <c r="R756" s="1100"/>
      <c r="S756" s="1100"/>
      <c r="T756" s="1100"/>
      <c r="U756" s="1096"/>
      <c r="V756" s="1096"/>
      <c r="W756" s="1096"/>
      <c r="X756" s="1096"/>
      <c r="Y756" s="1097"/>
    </row>
    <row r="757" spans="1:25" ht="18" customHeight="1">
      <c r="A757" s="1119" t="s">
        <v>282</v>
      </c>
      <c r="B757" s="1120"/>
      <c r="C757" s="1120"/>
      <c r="D757" s="1120"/>
      <c r="E757" s="1120"/>
      <c r="F757" s="1120"/>
      <c r="G757" s="1120"/>
      <c r="H757" s="1120"/>
      <c r="I757" s="1120"/>
      <c r="J757" s="1120"/>
      <c r="K757" s="1120"/>
      <c r="L757" s="1120"/>
      <c r="M757" s="1120"/>
      <c r="N757" s="1120"/>
      <c r="O757" s="1120"/>
      <c r="P757" s="1120"/>
      <c r="Q757" s="1120"/>
      <c r="R757" s="1120"/>
      <c r="S757" s="1120"/>
      <c r="T757" s="1120"/>
      <c r="U757" s="1120"/>
      <c r="V757" s="1120"/>
      <c r="W757" s="1120"/>
      <c r="X757" s="1120"/>
      <c r="Y757" s="1121"/>
    </row>
    <row r="758" spans="1:25" ht="18" customHeight="1">
      <c r="A758" s="1122" t="str">
        <f>'statement of marks'!$A$1</f>
        <v>Govt. Hr. Sec. School,</v>
      </c>
      <c r="B758" s="1091"/>
      <c r="C758" s="1091"/>
      <c r="D758" s="1091"/>
      <c r="E758" s="1091"/>
      <c r="F758" s="1091"/>
      <c r="G758" s="1091"/>
      <c r="H758" s="1091"/>
      <c r="I758" s="1091"/>
      <c r="J758" s="1091"/>
      <c r="K758" s="1091"/>
      <c r="L758" s="1091"/>
      <c r="M758" s="1091"/>
      <c r="N758" s="1091"/>
      <c r="O758" s="1091"/>
      <c r="P758" s="1091"/>
      <c r="Q758" s="1091"/>
      <c r="R758" s="1091"/>
      <c r="S758" s="1091"/>
      <c r="T758" s="1091"/>
      <c r="U758" s="1091"/>
      <c r="V758" s="1091"/>
      <c r="W758" s="1091"/>
      <c r="X758" s="1091"/>
      <c r="Y758" s="1123"/>
    </row>
    <row r="759" spans="1:25" ht="18" customHeight="1">
      <c r="A759" s="1124"/>
      <c r="B759" s="1048" t="s">
        <v>100</v>
      </c>
      <c r="C759" s="1048"/>
      <c r="D759" s="1112" t="s">
        <v>485</v>
      </c>
      <c r="E759" s="1048" t="str">
        <f>'statement of marks'!$F$3</f>
        <v>2024-25</v>
      </c>
      <c r="F759" s="1048"/>
      <c r="G759" s="1126" t="str">
        <f>IF(U778="","MAIN EXAMINATION",IF(E794="Suppl.","SUPPLEMENTARY EXAMINATION",IF(E794="Re-exam.","RE-EXAMINATION",)))</f>
        <v>MAIN EXAMINATION</v>
      </c>
      <c r="H759" s="1127"/>
      <c r="I759" s="1127"/>
      <c r="J759" s="1127"/>
      <c r="K759" s="1127"/>
      <c r="L759" s="1127"/>
      <c r="M759" s="1127"/>
      <c r="N759" s="1127"/>
      <c r="O759" s="1127"/>
      <c r="P759" s="1127"/>
      <c r="Q759" s="1127"/>
      <c r="R759" s="1127"/>
      <c r="S759" s="1128"/>
      <c r="T759" s="1129" t="s">
        <v>305</v>
      </c>
      <c r="U759" s="1130"/>
      <c r="V759" s="1131"/>
      <c r="W759" s="1048" t="str">
        <f>'statement of marks'!$A$3</f>
        <v>11 'A'</v>
      </c>
      <c r="X759" s="1048"/>
      <c r="Y759" s="1135"/>
    </row>
    <row r="760" spans="1:25" ht="18" customHeight="1">
      <c r="A760" s="1124"/>
      <c r="B760" s="895" t="s">
        <v>36</v>
      </c>
      <c r="C760" s="895"/>
      <c r="D760" s="1112"/>
      <c r="E760" s="1132" t="str">
        <f>IF('statement of marks'!G36="","",'statement of marks'!G36)</f>
        <v>A 028</v>
      </c>
      <c r="F760" s="1133"/>
      <c r="G760" s="1133"/>
      <c r="H760" s="1133"/>
      <c r="I760" s="1133"/>
      <c r="J760" s="1133"/>
      <c r="K760" s="1133"/>
      <c r="L760" s="1133"/>
      <c r="M760" s="1133"/>
      <c r="N760" s="1133"/>
      <c r="O760" s="1133"/>
      <c r="P760" s="1133"/>
      <c r="Q760" s="1133"/>
      <c r="R760" s="1133"/>
      <c r="S760" s="1134"/>
      <c r="T760" s="1129" t="s">
        <v>304</v>
      </c>
      <c r="U760" s="1130"/>
      <c r="V760" s="1131"/>
      <c r="W760" s="1048">
        <f>IF('statement of marks'!E36="","",'statement of marks'!E36)</f>
        <v>11128</v>
      </c>
      <c r="X760" s="1048"/>
      <c r="Y760" s="1135"/>
    </row>
    <row r="761" spans="1:25" ht="18" customHeight="1">
      <c r="A761" s="1124"/>
      <c r="B761" s="895" t="s">
        <v>37</v>
      </c>
      <c r="C761" s="895"/>
      <c r="D761" s="1112"/>
      <c r="E761" s="1132" t="str">
        <f>IF('statement of marks'!H36="","",'statement of marks'!H36)</f>
        <v>B 028</v>
      </c>
      <c r="F761" s="1133"/>
      <c r="G761" s="1133"/>
      <c r="H761" s="1133"/>
      <c r="I761" s="1133"/>
      <c r="J761" s="1133"/>
      <c r="K761" s="1133"/>
      <c r="L761" s="1133"/>
      <c r="M761" s="1133"/>
      <c r="N761" s="1133"/>
      <c r="O761" s="1133"/>
      <c r="P761" s="1133"/>
      <c r="Q761" s="1133"/>
      <c r="R761" s="1133"/>
      <c r="S761" s="1134"/>
      <c r="T761" s="1129" t="s">
        <v>35</v>
      </c>
      <c r="U761" s="1130"/>
      <c r="V761" s="1131"/>
      <c r="W761" s="1048" t="str">
        <f>IF('statement of marks'!D36="","",'statement of marks'!D36)</f>
        <v/>
      </c>
      <c r="X761" s="1048"/>
      <c r="Y761" s="1135"/>
    </row>
    <row r="762" spans="1:25" ht="18" customHeight="1">
      <c r="A762" s="1124"/>
      <c r="B762" s="895" t="s">
        <v>38</v>
      </c>
      <c r="C762" s="895"/>
      <c r="D762" s="1112"/>
      <c r="E762" s="1132" t="str">
        <f>IF('statement of marks'!I36="","",'statement of marks'!I36)</f>
        <v>C 028</v>
      </c>
      <c r="F762" s="1133"/>
      <c r="G762" s="1133"/>
      <c r="H762" s="1133"/>
      <c r="I762" s="1133"/>
      <c r="J762" s="1133"/>
      <c r="K762" s="1133"/>
      <c r="L762" s="1133"/>
      <c r="M762" s="1133"/>
      <c r="N762" s="1133"/>
      <c r="O762" s="1133"/>
      <c r="P762" s="1133"/>
      <c r="Q762" s="1133"/>
      <c r="R762" s="1133"/>
      <c r="S762" s="1134"/>
      <c r="T762" s="1129" t="s">
        <v>280</v>
      </c>
      <c r="U762" s="1130"/>
      <c r="V762" s="1131"/>
      <c r="W762" s="1136" t="str">
        <f>IF('statement of marks'!F36="","",'statement of marks'!F36)</f>
        <v/>
      </c>
      <c r="X762" s="1136"/>
      <c r="Y762" s="1137"/>
    </row>
    <row r="763" spans="1:25" ht="18" customHeight="1">
      <c r="A763" s="1124"/>
      <c r="B763" s="1138" t="s">
        <v>218</v>
      </c>
      <c r="C763" s="1109" t="s">
        <v>293</v>
      </c>
      <c r="D763" s="1109" t="s">
        <v>457</v>
      </c>
      <c r="E763" s="1103" t="s">
        <v>109</v>
      </c>
      <c r="F763" s="1103" t="s">
        <v>110</v>
      </c>
      <c r="G763" s="1103" t="s">
        <v>111</v>
      </c>
      <c r="H763" s="1103" t="s">
        <v>797</v>
      </c>
      <c r="I763" s="1139" t="str">
        <f>IF('statement of marks'!N$4="","",'statement of marks'!N$4)</f>
        <v>VRIKSHAROPAN</v>
      </c>
      <c r="J763" s="1140" t="s">
        <v>276</v>
      </c>
      <c r="K763" s="1140" t="s">
        <v>277</v>
      </c>
      <c r="L763" s="1103" t="s">
        <v>284</v>
      </c>
      <c r="M763" s="1103" t="s">
        <v>294</v>
      </c>
      <c r="N763" s="1102" t="s">
        <v>458</v>
      </c>
      <c r="O763" s="1141" t="s">
        <v>287</v>
      </c>
      <c r="P763" s="1141" t="s">
        <v>288</v>
      </c>
      <c r="Q763" s="1101" t="s">
        <v>289</v>
      </c>
      <c r="R763" s="1101" t="s">
        <v>285</v>
      </c>
      <c r="S763" s="1101" t="s">
        <v>286</v>
      </c>
      <c r="T763" s="1102" t="s">
        <v>306</v>
      </c>
      <c r="U763" s="1103" t="s">
        <v>311</v>
      </c>
      <c r="V763" s="1104" t="s">
        <v>310</v>
      </c>
      <c r="W763" s="1104" t="s">
        <v>799</v>
      </c>
      <c r="X763" s="1103" t="s">
        <v>283</v>
      </c>
      <c r="Y763" s="1105" t="s">
        <v>290</v>
      </c>
    </row>
    <row r="764" spans="1:25" ht="18" customHeight="1">
      <c r="A764" s="1124"/>
      <c r="B764" s="1138"/>
      <c r="C764" s="1109"/>
      <c r="D764" s="1109"/>
      <c r="E764" s="1103"/>
      <c r="F764" s="1103"/>
      <c r="G764" s="1103"/>
      <c r="H764" s="1103"/>
      <c r="I764" s="1139"/>
      <c r="J764" s="1140"/>
      <c r="K764" s="1140"/>
      <c r="L764" s="1103"/>
      <c r="M764" s="1103"/>
      <c r="N764" s="1102"/>
      <c r="O764" s="1141"/>
      <c r="P764" s="1141"/>
      <c r="Q764" s="1101"/>
      <c r="R764" s="1101"/>
      <c r="S764" s="1101"/>
      <c r="T764" s="1102"/>
      <c r="U764" s="1103"/>
      <c r="V764" s="1104"/>
      <c r="W764" s="1104"/>
      <c r="X764" s="1103"/>
      <c r="Y764" s="1105"/>
    </row>
    <row r="765" spans="1:25" ht="18" customHeight="1">
      <c r="A765" s="1124"/>
      <c r="B765" s="1144" t="s">
        <v>113</v>
      </c>
      <c r="C765" s="1144"/>
      <c r="D765" s="535"/>
      <c r="E765" s="534">
        <f>IF('statement of marks'!J$6="","",'statement of marks'!J$6)</f>
        <v>10</v>
      </c>
      <c r="F765" s="534">
        <f>IF('statement of marks'!K$6="","",'statement of marks'!K$6)</f>
        <v>10</v>
      </c>
      <c r="G765" s="534">
        <f>IF('statement of marks'!L$6="","",'statement of marks'!L$6)</f>
        <v>8</v>
      </c>
      <c r="H765" s="534">
        <f>IF('statement of marks'!M$6="","",'statement of marks'!M$6)</f>
        <v>28</v>
      </c>
      <c r="I765" s="536">
        <f>IF('statement of marks'!N$6="","",'statement of marks'!N$6)</f>
        <v>2</v>
      </c>
      <c r="J765" s="298" t="s">
        <v>89</v>
      </c>
      <c r="K765" s="1106"/>
      <c r="L765" s="534">
        <f>IF('statement of marks'!O$6="","",'statement of marks'!O$6)</f>
        <v>70</v>
      </c>
      <c r="M765" s="298" t="s">
        <v>87</v>
      </c>
      <c r="N765" s="534">
        <f>IF('statement of marks'!P$6="","",'statement of marks'!P$6)</f>
        <v>100</v>
      </c>
      <c r="O765" s="298" t="s">
        <v>298</v>
      </c>
      <c r="P765" s="945"/>
      <c r="Q765" s="534">
        <f>IF('statement of marks'!Q$6="","",'statement of marks'!Q$6)</f>
        <v>100</v>
      </c>
      <c r="R765" s="298" t="s">
        <v>299</v>
      </c>
      <c r="S765" s="298" t="s">
        <v>454</v>
      </c>
      <c r="T765" s="538">
        <f>IF('statement of marks'!R$6="","",'statement of marks'!R$6)</f>
        <v>200</v>
      </c>
      <c r="U765" s="539"/>
      <c r="V765" s="539"/>
      <c r="W765" s="539"/>
      <c r="X765" s="539"/>
      <c r="Y765" s="540" t="str">
        <f>IF(OR(X772=0,X772&lt;V772),"",T765)</f>
        <v/>
      </c>
    </row>
    <row r="766" spans="1:25" ht="18" customHeight="1">
      <c r="A766" s="1124"/>
      <c r="B766" s="895" t="str">
        <f>'statement of marks'!$J$3</f>
        <v>HINDI COMPULSORY</v>
      </c>
      <c r="C766" s="895"/>
      <c r="D766" s="535"/>
      <c r="E766" s="541">
        <f>IF('statement of marks'!J36="","",'statement of marks'!J36)</f>
        <v>10</v>
      </c>
      <c r="F766" s="541">
        <f>IF('statement of marks'!K36="","",'statement of marks'!K36)</f>
        <v>10</v>
      </c>
      <c r="G766" s="541">
        <f>IF('statement of marks'!L36="","",'statement of marks'!L36)</f>
        <v>8</v>
      </c>
      <c r="H766" s="541">
        <f>IF('statement of marks'!M36="","",'statement of marks'!M36)</f>
        <v>28</v>
      </c>
      <c r="I766" s="541">
        <f>IF('statement of marks'!N36="","",'statement of marks'!N36)</f>
        <v>2</v>
      </c>
      <c r="J766" s="537">
        <f>IF('statement of marks'!O36="","",'statement of marks'!O36)</f>
        <v>70</v>
      </c>
      <c r="K766" s="1106"/>
      <c r="L766" s="536">
        <f>IF('statement of marks'!O36="","",'statement of marks'!O36)</f>
        <v>70</v>
      </c>
      <c r="M766" s="536">
        <f>IF('statement of marks'!P36="","",'statement of marks'!P36)</f>
        <v>100</v>
      </c>
      <c r="N766" s="538">
        <f>IF('statement of marks'!P36="","",'statement of marks'!P36)</f>
        <v>100</v>
      </c>
      <c r="O766" s="537">
        <f>IF('statement of marks'!Q36="","",'statement of marks'!Q36)</f>
        <v>100</v>
      </c>
      <c r="P766" s="945"/>
      <c r="Q766" s="536">
        <f>IF('statement of marks'!Q36="","",'statement of marks'!Q36)</f>
        <v>100</v>
      </c>
      <c r="R766" s="536">
        <f>IF('statement of marks'!R36="","",'statement of marks'!R36)</f>
        <v>200</v>
      </c>
      <c r="S766" s="1107" t="str">
        <f>IF(AND(K767="",P767=""),"",SUM(K767,P767))</f>
        <v/>
      </c>
      <c r="T766" s="538">
        <f>IF('statement of marks'!R36="","",'statement of marks'!R36)</f>
        <v>200</v>
      </c>
      <c r="U766" s="541" t="str">
        <f>CONCATENATE('statement of marks'!GV36,'statement of marks'!GW36,'statement of marks'!GX36)</f>
        <v>D</v>
      </c>
      <c r="V766" s="542" t="str">
        <f>IF(OR(U766="S",U766="RE"),'result subject-wise'!T$6,"")</f>
        <v/>
      </c>
      <c r="W766" s="542" t="str">
        <f>IF('result subject-wise'!U36="","",'result subject-wise'!U36)</f>
        <v/>
      </c>
      <c r="X766" s="542" t="str">
        <f>IF('result subject-wise'!V36="","",'result subject-wise'!V36)</f>
        <v/>
      </c>
      <c r="Y766" s="540" t="str">
        <f>IF(OR(X772=0,X772&lt;V772),"",IF(U766="RE",SUM(T766,W766),IF(U766="S",W766,T766)))</f>
        <v/>
      </c>
    </row>
    <row r="767" spans="1:25" ht="18" customHeight="1">
      <c r="A767" s="1124"/>
      <c r="B767" s="895" t="str">
        <f>'statement of marks'!$X$3</f>
        <v>ENGLISH COMPULSORY</v>
      </c>
      <c r="C767" s="895"/>
      <c r="D767" s="535" t="s">
        <v>455</v>
      </c>
      <c r="E767" s="541">
        <f>IF('statement of marks'!X36="","",'statement of marks'!X36)</f>
        <v>10</v>
      </c>
      <c r="F767" s="541">
        <f>IF('statement of marks'!Y36="","",'statement of marks'!Y36)</f>
        <v>10</v>
      </c>
      <c r="G767" s="541">
        <f>IF('statement of marks'!Z36="","",'statement of marks'!Z36)</f>
        <v>8</v>
      </c>
      <c r="H767" s="541">
        <f>IF('statement of marks'!AA36="","",'statement of marks'!AA36)</f>
        <v>28</v>
      </c>
      <c r="I767" s="541">
        <f>IF('statement of marks'!AB36="","",'statement of marks'!AB36)</f>
        <v>2</v>
      </c>
      <c r="J767" s="537">
        <f>IF('statement of marks'!AC36="","",'statement of marks'!AC36)</f>
        <v>70</v>
      </c>
      <c r="K767" s="1106"/>
      <c r="L767" s="536">
        <f>IF('statement of marks'!AC36="","",'statement of marks'!AC36)</f>
        <v>70</v>
      </c>
      <c r="M767" s="536">
        <f>IF('statement of marks'!AD36="","",'statement of marks'!AD36)</f>
        <v>100</v>
      </c>
      <c r="N767" s="538">
        <f>IF('statement of marks'!AD36="","",'statement of marks'!AD36)</f>
        <v>100</v>
      </c>
      <c r="O767" s="537">
        <f>IF('statement of marks'!AE36="","",'statement of marks'!AE36)</f>
        <v>100</v>
      </c>
      <c r="P767" s="945"/>
      <c r="Q767" s="536">
        <f>IF('statement of marks'!AE36="","",'statement of marks'!AE36)</f>
        <v>100</v>
      </c>
      <c r="R767" s="536">
        <f>IF('statement of marks'!AF36="","",'statement of marks'!AF36)</f>
        <v>200</v>
      </c>
      <c r="S767" s="1107"/>
      <c r="T767" s="538">
        <f>IF('statement of marks'!AF36="","",'statement of marks'!AF36)</f>
        <v>200</v>
      </c>
      <c r="U767" s="541" t="str">
        <f>CONCATENATE('statement of marks'!GY36,'statement of marks'!GZ36,'statement of marks'!HA36)</f>
        <v>D</v>
      </c>
      <c r="V767" s="542" t="str">
        <f>IF(OR(U767="S",U767="RE"),'result subject-wise'!W$6,"")</f>
        <v/>
      </c>
      <c r="W767" s="542" t="str">
        <f>IF('result subject-wise'!X36="","",'result subject-wise'!X36)</f>
        <v/>
      </c>
      <c r="X767" s="542" t="str">
        <f>IF('result subject-wise'!Y36="","",'result subject-wise'!Y36)</f>
        <v/>
      </c>
      <c r="Y767" s="540" t="str">
        <f>IF(OR(X772=0,X772&lt;V772),"",IF(U767="RE",SUM(T767,W767),IF(U767="S",W767,T767)))</f>
        <v/>
      </c>
    </row>
    <row r="768" spans="1:25" ht="18" customHeight="1">
      <c r="A768" s="1124"/>
      <c r="B768" s="1143" t="str">
        <f>'statement of marks'!AM36</f>
        <v>PHYSICS</v>
      </c>
      <c r="C768" s="1143"/>
      <c r="D768" s="535">
        <f>IF('statement of marks'!BH36="","",'statement of marks'!BH36)</f>
        <v>20</v>
      </c>
      <c r="E768" s="541">
        <f>IF('statement of marks'!AN36="","",'statement of marks'!AN36)</f>
        <v>10</v>
      </c>
      <c r="F768" s="541">
        <f>IF('statement of marks'!AO36="","",'statement of marks'!AO36)</f>
        <v>10</v>
      </c>
      <c r="G768" s="541">
        <f>IF('statement of marks'!AP36="","",'statement of marks'!AP36)</f>
        <v>9</v>
      </c>
      <c r="H768" s="541">
        <f>IF('statement of marks'!AQ36="","",'statement of marks'!AQ36)</f>
        <v>29</v>
      </c>
      <c r="I768" s="541">
        <f>IF('statement of marks'!AR36="","",'statement of marks'!AR36)</f>
        <v>1</v>
      </c>
      <c r="J768" s="537">
        <f>IF('statement of marks'!AS36="","",'statement of marks'!AS36)</f>
        <v>30</v>
      </c>
      <c r="K768" s="537">
        <f>IF('statement of marks'!AT36="","",'statement of marks'!AT36)</f>
        <v>20</v>
      </c>
      <c r="L768" s="536">
        <f>IF('statement of marks'!AU36="","",'statement of marks'!AU36)</f>
        <v>50</v>
      </c>
      <c r="M768" s="536">
        <f>IF('statement of marks'!AV36="","",'statement of marks'!AV36)</f>
        <v>60</v>
      </c>
      <c r="N768" s="538">
        <f>IF('statement of marks'!AW36="","",'statement of marks'!AW36)</f>
        <v>80</v>
      </c>
      <c r="O768" s="537">
        <f>IF('statement of marks'!AX36="","",'statement of marks'!AX36)</f>
        <v>70</v>
      </c>
      <c r="P768" s="537">
        <f>IF('statement of marks'!AY36="","",'statement of marks'!AY36)</f>
        <v>30</v>
      </c>
      <c r="Q768" s="536">
        <f>IF('statement of marks'!AZ36="","",'statement of marks'!AZ36)</f>
        <v>100</v>
      </c>
      <c r="R768" s="536">
        <f>IF('statement of marks'!BA36="","",'statement of marks'!BA36)</f>
        <v>130</v>
      </c>
      <c r="S768" s="538">
        <f>IF('statement of marks'!BB36="","",'statement of marks'!BB36)</f>
        <v>50</v>
      </c>
      <c r="T768" s="538">
        <f>IF('statement of marks'!BC36="","",'statement of marks'!BC36)</f>
        <v>180</v>
      </c>
      <c r="U768" s="541" t="str">
        <f>CONCATENATE('statement of marks'!HB36,'statement of marks'!HK36,'statement of marks'!HL36)</f>
        <v>D</v>
      </c>
      <c r="V768" s="542" t="str">
        <f>IF('result subject-wise'!Z36="","",'result subject-wise'!Z36)</f>
        <v/>
      </c>
      <c r="W768" s="542" t="str">
        <f>IF('result subject-wise'!AB36="","",'result subject-wise'!AB36)</f>
        <v/>
      </c>
      <c r="X768" s="542" t="str">
        <f>IF('result subject-wise'!AC36="","",'result subject-wise'!AC36)</f>
        <v/>
      </c>
      <c r="Y768" s="540" t="str">
        <f>IF(OR(X772=0,X772&lt;V772),"",IF(OR(U768="RE",U768="REP"),SUM(T768,W768),IF(U768="S",W768,T768)))</f>
        <v/>
      </c>
    </row>
    <row r="769" spans="1:25" ht="18" customHeight="1">
      <c r="A769" s="1124"/>
      <c r="B769" s="1143" t="str">
        <f>'statement of marks'!BQ36</f>
        <v>CHEMISTRY</v>
      </c>
      <c r="C769" s="1143"/>
      <c r="D769" s="535">
        <f>IF('statement of marks'!CL36="","",'statement of marks'!CL36)</f>
        <v>20</v>
      </c>
      <c r="E769" s="541">
        <f>IF('statement of marks'!BR36="","",'statement of marks'!BR36)</f>
        <v>10</v>
      </c>
      <c r="F769" s="541">
        <f>IF('statement of marks'!BS36="","",'statement of marks'!BS36)</f>
        <v>10</v>
      </c>
      <c r="G769" s="541">
        <f>IF('statement of marks'!BT36="","",'statement of marks'!BT36)</f>
        <v>9</v>
      </c>
      <c r="H769" s="541">
        <f>IF('statement of marks'!BU36="","",'statement of marks'!BU36)</f>
        <v>29</v>
      </c>
      <c r="I769" s="541">
        <f>IF('statement of marks'!BV36="","",'statement of marks'!BV36)</f>
        <v>1</v>
      </c>
      <c r="J769" s="537">
        <f>IF('statement of marks'!BW36="","",'statement of marks'!BW36)</f>
        <v>50</v>
      </c>
      <c r="K769" s="537">
        <f>IF('statement of marks'!BX36="","",'statement of marks'!BX36)</f>
        <v>20</v>
      </c>
      <c r="L769" s="536">
        <f>IF('statement of marks'!BY36="","",'statement of marks'!BY36)</f>
        <v>70</v>
      </c>
      <c r="M769" s="536">
        <f>IF('statement of marks'!BZ36="","",'statement of marks'!BZ36)</f>
        <v>80</v>
      </c>
      <c r="N769" s="538">
        <f>IF('statement of marks'!CA36="","",'statement of marks'!CA36)</f>
        <v>100</v>
      </c>
      <c r="O769" s="537">
        <f>IF('statement of marks'!CB36="","",'statement of marks'!CB36)</f>
        <v>70</v>
      </c>
      <c r="P769" s="537">
        <f>IF('statement of marks'!CC36="","",'statement of marks'!CC36)</f>
        <v>30</v>
      </c>
      <c r="Q769" s="536">
        <f>IF('statement of marks'!CD36="","",'statement of marks'!CD36)</f>
        <v>100</v>
      </c>
      <c r="R769" s="536">
        <f>IF('statement of marks'!CE36="","",'statement of marks'!CE36)</f>
        <v>150</v>
      </c>
      <c r="S769" s="538">
        <f>IF('statement of marks'!CF36="","",'statement of marks'!CF36)</f>
        <v>50</v>
      </c>
      <c r="T769" s="538">
        <f>IF('statement of marks'!CG36="","",'statement of marks'!CG36)</f>
        <v>200</v>
      </c>
      <c r="U769" s="541" t="str">
        <f>CONCATENATE('statement of marks'!HM36,'statement of marks'!HV36,'statement of marks'!HW36)</f>
        <v>D</v>
      </c>
      <c r="V769" s="542" t="str">
        <f>IF('result subject-wise'!AD36="","",'result subject-wise'!AD36)</f>
        <v/>
      </c>
      <c r="W769" s="542" t="str">
        <f>IF('result subject-wise'!AF36="","",'result subject-wise'!AF36)</f>
        <v/>
      </c>
      <c r="X769" s="542" t="str">
        <f>IF('result subject-wise'!AG36="","",'result subject-wise'!AG36)</f>
        <v/>
      </c>
      <c r="Y769" s="540" t="str">
        <f>IF(OR(X772=0,X772&lt;V772),"",IF(OR(U769="RE",U769="REP"),SUM(T769,W769),IF(U769="S",W769,T769)))</f>
        <v/>
      </c>
    </row>
    <row r="770" spans="1:25" ht="18" customHeight="1">
      <c r="A770" s="1124"/>
      <c r="B770" s="1143" t="str">
        <f>'statement of marks'!CU36</f>
        <v>MATHEMATICS</v>
      </c>
      <c r="C770" s="1143"/>
      <c r="D770" s="535" t="str">
        <f>IF('statement of marks'!DP36="","",'statement of marks'!DP36)</f>
        <v/>
      </c>
      <c r="E770" s="541">
        <f>IF('statement of marks'!CV36="","",'statement of marks'!CV36)</f>
        <v>10</v>
      </c>
      <c r="F770" s="541">
        <f>IF('statement of marks'!CW36="","",'statement of marks'!CW36)</f>
        <v>10</v>
      </c>
      <c r="G770" s="541">
        <f>IF('statement of marks'!CX36="","",'statement of marks'!CX36)</f>
        <v>9</v>
      </c>
      <c r="H770" s="541">
        <f>IF('statement of marks'!CY36="","",'statement of marks'!CY36)</f>
        <v>29</v>
      </c>
      <c r="I770" s="541">
        <f>IF('statement of marks'!CZ36="","",'statement of marks'!CZ36)</f>
        <v>1</v>
      </c>
      <c r="J770" s="537">
        <f>IF('statement of marks'!DA36="","",'statement of marks'!DA36)</f>
        <v>70</v>
      </c>
      <c r="K770" s="537" t="str">
        <f>IF('statement of marks'!DB36="","",'statement of marks'!DB36)</f>
        <v/>
      </c>
      <c r="L770" s="536">
        <f>IF('statement of marks'!DC36="","",'statement of marks'!DC36)</f>
        <v>70</v>
      </c>
      <c r="M770" s="536">
        <f>IF('statement of marks'!DD36="","",'statement of marks'!DD36)</f>
        <v>100</v>
      </c>
      <c r="N770" s="538">
        <f>IF('statement of marks'!DE36="","",'statement of marks'!DE36)</f>
        <v>100</v>
      </c>
      <c r="O770" s="537">
        <f>IF('statement of marks'!DF36="","",'statement of marks'!DF36)</f>
        <v>18</v>
      </c>
      <c r="P770" s="537" t="str">
        <f>IF('statement of marks'!DG36="","",'statement of marks'!DG36)</f>
        <v/>
      </c>
      <c r="Q770" s="536">
        <f>IF('statement of marks'!DH36="","",'statement of marks'!DH36)</f>
        <v>18</v>
      </c>
      <c r="R770" s="536">
        <f>IF('statement of marks'!DI36="","",'statement of marks'!DI36)</f>
        <v>118</v>
      </c>
      <c r="S770" s="538" t="str">
        <f>IF('statement of marks'!DJ36="","",'statement of marks'!DJ36)</f>
        <v/>
      </c>
      <c r="T770" s="538">
        <f>IF('statement of marks'!DK36="","",'statement of marks'!DK36)</f>
        <v>118</v>
      </c>
      <c r="U770" s="541" t="str">
        <f>CONCATENATE('statement of marks'!HX36,'statement of marks'!IG36,'statement of marks'!IH36)</f>
        <v>S</v>
      </c>
      <c r="V770" s="542">
        <f>IF('result subject-wise'!AH36="","",'result subject-wise'!AH36)</f>
        <v>100</v>
      </c>
      <c r="W770" s="542" t="str">
        <f>IF('result subject-wise'!AJ36="","",'result subject-wise'!AJ36)</f>
        <v/>
      </c>
      <c r="X770" s="542" t="str">
        <f>IF('result subject-wise'!AK36="","",'result subject-wise'!AK36)</f>
        <v/>
      </c>
      <c r="Y770" s="540" t="str">
        <f>IF(OR(X772=0,X772&lt;V772),"",IF(OR(U770="RE",U770="REP"),SUM(T770,W770),IF(U770="S",W770,T770)))</f>
        <v/>
      </c>
    </row>
    <row r="771" spans="1:25" ht="18" customHeight="1">
      <c r="A771" s="1124"/>
      <c r="B771" s="1108" t="s">
        <v>291</v>
      </c>
      <c r="C771" s="1108"/>
      <c r="D771" s="543">
        <f>IF(AND(D768="",D769="",D770=""),"",SUM(D768:D770))</f>
        <v>40</v>
      </c>
      <c r="E771" s="544">
        <f>IF(AND(E766="",E767="",E768="",E769="",E770=""),"",SUM(E766:E770))</f>
        <v>50</v>
      </c>
      <c r="F771" s="544">
        <f t="shared" ref="F771:H771" si="212">IF(AND(F766="",F767="",F768="",F769="",F770=""),"",SUM(F766:F770))</f>
        <v>50</v>
      </c>
      <c r="G771" s="544">
        <f t="shared" si="212"/>
        <v>43</v>
      </c>
      <c r="H771" s="544">
        <f t="shared" si="212"/>
        <v>143</v>
      </c>
      <c r="I771" s="544">
        <f>IF(AND(I766="",I767="",I768="",I769="",I770=""),"",SUM(I766:I770))</f>
        <v>7</v>
      </c>
      <c r="J771" s="544">
        <f t="shared" ref="J771:Q771" si="213">IF(AND(J766="",J767="",J768="",J769="",J770=""),"",SUM(J766:J770))</f>
        <v>290</v>
      </c>
      <c r="K771" s="544">
        <f t="shared" si="213"/>
        <v>40</v>
      </c>
      <c r="L771" s="544">
        <f t="shared" si="213"/>
        <v>330</v>
      </c>
      <c r="M771" s="544">
        <f t="shared" si="213"/>
        <v>440</v>
      </c>
      <c r="N771" s="544">
        <f t="shared" si="213"/>
        <v>480</v>
      </c>
      <c r="O771" s="544">
        <f t="shared" si="213"/>
        <v>358</v>
      </c>
      <c r="P771" s="544">
        <f t="shared" si="213"/>
        <v>60</v>
      </c>
      <c r="Q771" s="544">
        <f t="shared" si="213"/>
        <v>418</v>
      </c>
      <c r="R771" s="544">
        <f>IF(AND(R766="",R767="",R768="",R769="",R770=""),"",SUM(R766:R770))</f>
        <v>798</v>
      </c>
      <c r="S771" s="544">
        <f>IF(AND(S766="",S767="",S768="",S769="",S770=""),"",SUM(S766:S770))</f>
        <v>100</v>
      </c>
      <c r="T771" s="544">
        <f t="shared" ref="T771" si="214">IF(AND(T766="",T767="",T768="",T769="",T770=""),"",SUM(T766:T770))</f>
        <v>898</v>
      </c>
      <c r="U771" s="544"/>
      <c r="V771" s="544">
        <f t="shared" ref="V771:W771" si="215">IF(AND(V766="",V767="",V768="",V769="",V770=""),"",SUM(V766:V770))</f>
        <v>100</v>
      </c>
      <c r="W771" s="544" t="str">
        <f t="shared" si="215"/>
        <v/>
      </c>
      <c r="X771" s="545"/>
      <c r="Y771" s="546" t="str">
        <f t="shared" ref="Y771" si="216">IF(AND(Y766="",Y767="",Y768="",Y769="",Y770=""),"",SUM(Y766:Y770))</f>
        <v/>
      </c>
    </row>
    <row r="772" spans="1:25" ht="18" customHeight="1">
      <c r="A772" s="1124"/>
      <c r="B772" s="1142" t="s">
        <v>292</v>
      </c>
      <c r="C772" s="1142"/>
      <c r="D772" s="547" t="s">
        <v>456</v>
      </c>
      <c r="E772" s="548">
        <f>IF(E771="","",(5*E765)-(COUNTIF(E766:E770,"NA")*E765+COUNTIF(E766:E770,"ML")*E765))</f>
        <v>50</v>
      </c>
      <c r="F772" s="548">
        <f>IF(F771="","",(5*F765)-(COUNTIF(F766:F770,"NA")*F765+COUNTIF(F766:F770,"ML")*F765))</f>
        <v>50</v>
      </c>
      <c r="G772" s="548">
        <f>IF(G771="","",(43)-(COUNTIF(G766:G770,"NA")*G765+COUNTIF(G766:G770,"ML")*G765))</f>
        <v>43</v>
      </c>
      <c r="H772" s="548">
        <f>IF(H771="","",(143)-(COUNTIF(H766:H770,"NA")*H765+COUNTIF(H766:H770,"ML")*H765))</f>
        <v>143</v>
      </c>
      <c r="I772" s="549">
        <f>IF(I771="","",7)</f>
        <v>7</v>
      </c>
      <c r="J772" s="538">
        <f>L772-K772</f>
        <v>310</v>
      </c>
      <c r="K772" s="538">
        <f>IF(D771="","",(D771-(IF(K768="ml",D768)+IF(K769="ml",D769)+IF(K770="ml",D770))))</f>
        <v>40</v>
      </c>
      <c r="L772" s="538">
        <f>IF(OR(L771=0,L771=""),L771,(5*L765)-D783)</f>
        <v>350</v>
      </c>
      <c r="M772" s="538">
        <f>IF(M771="","",SUM(H772:J772))</f>
        <v>460</v>
      </c>
      <c r="N772" s="538">
        <f>IF(N771="","",SUM(D771,M772))</f>
        <v>500</v>
      </c>
      <c r="O772" s="538">
        <f>Q772-D777</f>
        <v>440</v>
      </c>
      <c r="P772" s="538">
        <f>IF(D777="","",D777)</f>
        <v>60</v>
      </c>
      <c r="Q772" s="538">
        <f>IF(Q771="","",5*Q765)</f>
        <v>500</v>
      </c>
      <c r="R772" s="538">
        <f>IF(O772="","",SUM(M772,O772))</f>
        <v>900</v>
      </c>
      <c r="S772" s="538">
        <f>IF(D782="","",D782)</f>
        <v>100</v>
      </c>
      <c r="T772" s="538">
        <f>IF(T771="","",SUM(R772,S772))</f>
        <v>1000</v>
      </c>
      <c r="U772" s="550"/>
      <c r="V772" s="551">
        <f>COUNTIF(U766:U776,"S")</f>
        <v>1</v>
      </c>
      <c r="W772" s="551">
        <f>COUNTIF(U766:U776,"RE")+COUNTIF(U766:U776,"REP")</f>
        <v>0</v>
      </c>
      <c r="X772" s="551">
        <f>COUNTIF(X766:X771,"P")+COUNTIF(X775:X776,"P")</f>
        <v>0</v>
      </c>
      <c r="Y772" s="552" t="str">
        <f>IF(OR(X772=0,X772&lt;(V772+W772)),"",(T772-(V772*Y765)+V771))</f>
        <v/>
      </c>
    </row>
    <row r="773" spans="1:25" ht="18" customHeight="1">
      <c r="A773" s="1124"/>
      <c r="B773" s="895" t="s">
        <v>151</v>
      </c>
      <c r="C773" s="895"/>
      <c r="D773" s="553">
        <f>IF('statement of marks'!BG36="","",'statement of marks'!BG36)</f>
        <v>30</v>
      </c>
      <c r="E773" s="568">
        <f t="shared" ref="E773:H773" si="217">IF(E772="","",E771/E772*100)</f>
        <v>100</v>
      </c>
      <c r="F773" s="568">
        <f t="shared" si="217"/>
        <v>100</v>
      </c>
      <c r="G773" s="568">
        <f t="shared" si="217"/>
        <v>100</v>
      </c>
      <c r="H773" s="568">
        <f t="shared" si="217"/>
        <v>100</v>
      </c>
      <c r="I773" s="568">
        <f>IF(I772="","",I771/I772*100)</f>
        <v>100</v>
      </c>
      <c r="J773" s="568">
        <f t="shared" ref="J773:R773" si="218">IF(J772="","",J771/J772*100)</f>
        <v>93.548387096774192</v>
      </c>
      <c r="K773" s="568">
        <f t="shared" si="218"/>
        <v>100</v>
      </c>
      <c r="L773" s="568">
        <f t="shared" si="218"/>
        <v>94.285714285714278</v>
      </c>
      <c r="M773" s="568">
        <f t="shared" si="218"/>
        <v>95.652173913043484</v>
      </c>
      <c r="N773" s="569">
        <f t="shared" si="218"/>
        <v>96</v>
      </c>
      <c r="O773" s="568">
        <f t="shared" si="218"/>
        <v>81.36363636363636</v>
      </c>
      <c r="P773" s="568">
        <f t="shared" si="218"/>
        <v>100</v>
      </c>
      <c r="Q773" s="568">
        <f t="shared" si="218"/>
        <v>83.6</v>
      </c>
      <c r="R773" s="568">
        <f t="shared" si="218"/>
        <v>88.666666666666671</v>
      </c>
      <c r="S773" s="569">
        <f>IF(S772="","",S771/S772*100)</f>
        <v>100</v>
      </c>
      <c r="T773" s="569">
        <f t="shared" ref="T773" si="219">IF(T772="","",T771/T772*100)</f>
        <v>89.8</v>
      </c>
      <c r="U773" s="539"/>
      <c r="V773" s="539"/>
      <c r="W773" s="539"/>
      <c r="X773" s="539"/>
      <c r="Y773" s="554" t="str">
        <f>IF(Y772="","",Y771/Y772*100)</f>
        <v/>
      </c>
    </row>
    <row r="774" spans="1:25" ht="18" customHeight="1">
      <c r="A774" s="1124"/>
      <c r="B774" s="895" t="str">
        <f>'statement of marks'!DZ36</f>
        <v>BIOLOGY</v>
      </c>
      <c r="C774" s="895"/>
      <c r="D774" s="548"/>
      <c r="E774" s="541">
        <f>IF('statement of marks'!EA36="","",'statement of marks'!EA36)</f>
        <v>10</v>
      </c>
      <c r="F774" s="541">
        <f>IF('statement of marks'!EB36="","",'statement of marks'!EB36)</f>
        <v>10</v>
      </c>
      <c r="G774" s="541">
        <f>IF('statement of marks'!EC36="","",'statement of marks'!EC36)</f>
        <v>10</v>
      </c>
      <c r="H774" s="541">
        <f>IF('statement of marks'!ED36="","",'statement of marks'!ED36)</f>
        <v>30</v>
      </c>
      <c r="I774" s="541" t="str">
        <f>IF('statement of marks'!EE36="","",'statement of marks'!EE36)</f>
        <v/>
      </c>
      <c r="J774" s="537">
        <f>IF('statement of marks'!EF36="","",'statement of marks'!EF36)</f>
        <v>50</v>
      </c>
      <c r="K774" s="537">
        <f>IF('statement of marks'!EG36="","",'statement of marks'!EG36)</f>
        <v>20</v>
      </c>
      <c r="L774" s="536">
        <f>IF('statement of marks'!EH36="","",'statement of marks'!EH36)</f>
        <v>70</v>
      </c>
      <c r="M774" s="536">
        <f>IF('statement of marks'!EI36="","",'statement of marks'!EI36)</f>
        <v>80</v>
      </c>
      <c r="N774" s="538">
        <f>IF('statement of marks'!EJ36="","",'statement of marks'!EJ36)</f>
        <v>100</v>
      </c>
      <c r="O774" s="537">
        <f>IF('statement of marks'!EK36="","",'statement of marks'!EK36)</f>
        <v>70</v>
      </c>
      <c r="P774" s="537">
        <f>IF('statement of marks'!EL36="","",'statement of marks'!EL36)</f>
        <v>30</v>
      </c>
      <c r="Q774" s="536">
        <f>IF('statement of marks'!EM36="","",'statement of marks'!EM36)</f>
        <v>100</v>
      </c>
      <c r="R774" s="536">
        <f>IF('statement of marks'!EN36="","",'statement of marks'!EN36)</f>
        <v>150</v>
      </c>
      <c r="S774" s="538">
        <f>IF('statement of marks'!EO36="","",'statement of marks'!EO36)</f>
        <v>50</v>
      </c>
      <c r="T774" s="538">
        <f>IF('statement of marks'!EP36="","",'statement of marks'!EP36)</f>
        <v>200</v>
      </c>
      <c r="U774" s="538" t="str">
        <f>IF('statement of marks'!FB36="","",'statement of marks'!FB36)</f>
        <v>I</v>
      </c>
      <c r="V774" s="542"/>
      <c r="W774" s="542"/>
      <c r="X774" s="542"/>
      <c r="Y774" s="540"/>
    </row>
    <row r="775" spans="1:25" ht="18" customHeight="1">
      <c r="A775" s="1124"/>
      <c r="B775" s="1089" t="str">
        <f>'statement of marks'!$FC$3</f>
        <v>Azadi ke Baad ka Swarnim Bharat</v>
      </c>
      <c r="C775" s="1089"/>
      <c r="D775" s="553">
        <f>IF('statement of marks'!CK36="","",'statement of marks'!CK36)</f>
        <v>30</v>
      </c>
      <c r="E775" s="541">
        <f>IF('statement of marks'!FC36="","",'statement of marks'!FC36)</f>
        <v>10</v>
      </c>
      <c r="F775" s="541">
        <f>IF('statement of marks'!FD36="","",'statement of marks'!FD36)</f>
        <v>10</v>
      </c>
      <c r="G775" s="541">
        <f>IF('statement of marks'!FE36="","",'statement of marks'!FE36)</f>
        <v>10</v>
      </c>
      <c r="H775" s="541">
        <f>IF('statement of marks'!FF36="","",'statement of marks'!FF36)</f>
        <v>30</v>
      </c>
      <c r="I775" s="555"/>
      <c r="J775" s="541">
        <f>IF('statement of marks'!FG36="","",'statement of marks'!FG36)</f>
        <v>70</v>
      </c>
      <c r="K775" s="556"/>
      <c r="L775" s="536">
        <f>IF('statement of marks'!FG36="","",'statement of marks'!FG36)</f>
        <v>70</v>
      </c>
      <c r="M775" s="536">
        <f>IF('statement of marks'!FH36="","",'statement of marks'!FH36)</f>
        <v>100</v>
      </c>
      <c r="N775" s="536">
        <f>IF('statement of marks'!FH36="","",'statement of marks'!FH36)</f>
        <v>100</v>
      </c>
      <c r="O775" s="536">
        <f>IF('statement of marks'!FI36="","",'statement of marks'!FI36)</f>
        <v>100</v>
      </c>
      <c r="P775" s="557"/>
      <c r="Q775" s="536">
        <f>IF('statement of marks'!FI36="","",'statement of marks'!FI36)</f>
        <v>100</v>
      </c>
      <c r="R775" s="536">
        <f>IF('statement of marks'!FJ36="","",'statement of marks'!FJ36)</f>
        <v>200</v>
      </c>
      <c r="S775" s="557"/>
      <c r="T775" s="538">
        <f>IF('statement of marks'!FJ36="","",'statement of marks'!FJ36)</f>
        <v>200</v>
      </c>
      <c r="U775" s="541" t="str">
        <f>IF('statement of marks'!II36="","",'statement of marks'!II36)</f>
        <v>A</v>
      </c>
      <c r="V775" s="542" t="str">
        <f>IF(OR(U775="S",U775="RE"),'result subject-wise'!AL$6,"")</f>
        <v/>
      </c>
      <c r="W775" s="558" t="str">
        <f>IF('result subject-wise'!AL36="","",'result subject-wise'!AL36)</f>
        <v/>
      </c>
      <c r="X775" s="558" t="str">
        <f>IF('result subject-wise'!AM36="","",'result subject-wise'!AM36)</f>
        <v/>
      </c>
      <c r="Y775" s="1093"/>
    </row>
    <row r="776" spans="1:25" ht="18" customHeight="1">
      <c r="A776" s="1124"/>
      <c r="B776" s="895" t="str">
        <f>'statement of marks'!$FP$3</f>
        <v>JEEVAN KAUShAL</v>
      </c>
      <c r="C776" s="895"/>
      <c r="D776" s="535" t="str">
        <f>IF('statement of marks'!DO36="","",'statement of marks'!DO36)</f>
        <v/>
      </c>
      <c r="E776" s="1109" t="s">
        <v>278</v>
      </c>
      <c r="F776" s="1109"/>
      <c r="G776" s="536">
        <f>'statement of marks'!$FP$6</f>
        <v>30</v>
      </c>
      <c r="H776" s="536"/>
      <c r="I776" s="559"/>
      <c r="J776" s="537">
        <f>IF('statement of marks'!FP36="","",'statement of marks'!FP36)</f>
        <v>30</v>
      </c>
      <c r="K776" s="1109" t="s">
        <v>279</v>
      </c>
      <c r="L776" s="1109"/>
      <c r="M776" s="536">
        <f>'statement of marks'!$FQ$6</f>
        <v>30</v>
      </c>
      <c r="N776" s="538">
        <f>IF('statement of marks'!FQ36="","",'statement of marks'!FQ36)</f>
        <v>30</v>
      </c>
      <c r="O776" s="1109" t="s">
        <v>108</v>
      </c>
      <c r="P776" s="1109"/>
      <c r="Q776" s="536">
        <f>'statement of marks'!$FR$6</f>
        <v>40</v>
      </c>
      <c r="R776" s="541">
        <f>IF('statement of marks'!FR36="","",'statement of marks'!FR36)</f>
        <v>40</v>
      </c>
      <c r="S776" s="541"/>
      <c r="T776" s="538">
        <f>IF('statement of marks'!FS36="","",'statement of marks'!FS36)</f>
        <v>100</v>
      </c>
      <c r="U776" s="541" t="str">
        <f>IF('statement of marks'!IJ36="","",'statement of marks'!IJ36)</f>
        <v>A</v>
      </c>
      <c r="V776" s="542" t="str">
        <f>IF(OR(U776="S",U776="RE"),'result subject-wise'!AN$6,"")</f>
        <v/>
      </c>
      <c r="W776" s="558" t="str">
        <f>IF('result subject-wise'!AN36="","",'result subject-wise'!AN36)</f>
        <v/>
      </c>
      <c r="X776" s="558" t="str">
        <f>IF('result subject-wise'!AO36="","",'result subject-wise'!AO36)</f>
        <v/>
      </c>
      <c r="Y776" s="1093"/>
    </row>
    <row r="777" spans="1:25" ht="18" customHeight="1">
      <c r="A777" s="1124"/>
      <c r="B777" s="1110" t="s">
        <v>195</v>
      </c>
      <c r="C777" s="1110"/>
      <c r="D777" s="560">
        <f>IF(AND(D773="",D775="",D776=""),"",SUM(D773:D776))</f>
        <v>60</v>
      </c>
      <c r="E777" s="1111" t="str">
        <f>IF('statement of marks'!IP36="","",'statement of marks'!IP36)</f>
        <v>SUPPL.</v>
      </c>
      <c r="F777" s="1111"/>
      <c r="G777" s="1111"/>
      <c r="H777" s="1111"/>
      <c r="I777" s="1111"/>
      <c r="J777" s="1111"/>
      <c r="K777" s="1111"/>
      <c r="L777" s="1111"/>
      <c r="M777" s="533" t="s">
        <v>309</v>
      </c>
      <c r="N777" s="541" t="str">
        <f>IF('statement of marks'!IS36="","",'statement of marks'!IS36)</f>
        <v/>
      </c>
      <c r="O777" s="1091" t="s">
        <v>281</v>
      </c>
      <c r="P777" s="1091"/>
      <c r="Q777" s="1091"/>
      <c r="R777" s="541" t="str">
        <f>IF('statement of marks'!IU36="","",'statement of marks'!IU36)</f>
        <v/>
      </c>
      <c r="S777" s="1112" t="s">
        <v>295</v>
      </c>
      <c r="T777" s="1112"/>
      <c r="U777" s="1112"/>
      <c r="V777" s="1112"/>
      <c r="W777" s="1112"/>
      <c r="X777" s="1112"/>
      <c r="Y777" s="1113"/>
    </row>
    <row r="778" spans="1:25" ht="18" customHeight="1">
      <c r="A778" s="1124"/>
      <c r="B778" s="1110" t="s">
        <v>300</v>
      </c>
      <c r="C778" s="1110"/>
      <c r="D778" s="534" t="s">
        <v>201</v>
      </c>
      <c r="E778" s="1085" t="s">
        <v>122</v>
      </c>
      <c r="F778" s="1085"/>
      <c r="G778" s="1091" t="s">
        <v>124</v>
      </c>
      <c r="H778" s="1091"/>
      <c r="I778" s="1091"/>
      <c r="J778" s="1091"/>
      <c r="K778" s="1091" t="s">
        <v>126</v>
      </c>
      <c r="L778" s="1091"/>
      <c r="M778" s="1091" t="s">
        <v>128</v>
      </c>
      <c r="N778" s="1091"/>
      <c r="O778" s="924" t="s">
        <v>303</v>
      </c>
      <c r="P778" s="924"/>
      <c r="Q778" s="924"/>
      <c r="R778" s="561"/>
      <c r="S778" s="1114" t="s">
        <v>195</v>
      </c>
      <c r="T778" s="1114"/>
      <c r="U778" s="1115" t="str">
        <f>IF('result subject-wise'!AR36="","",'result subject-wise'!AR36)</f>
        <v/>
      </c>
      <c r="V778" s="1115"/>
      <c r="W778" s="1086" t="s">
        <v>459</v>
      </c>
      <c r="X778" s="1086"/>
      <c r="Y778" s="562" t="str">
        <f>IF('result subject-wise'!AS36="","",'result subject-wise'!AS36)</f>
        <v/>
      </c>
    </row>
    <row r="779" spans="1:25" ht="18" customHeight="1">
      <c r="A779" s="1124"/>
      <c r="B779" s="1116" t="s">
        <v>302</v>
      </c>
      <c r="C779" s="1116"/>
      <c r="D779" s="536">
        <f>IF('statement of marks'!CN36="","",'statement of marks'!CN36)</f>
        <v>50</v>
      </c>
      <c r="E779" s="1117">
        <f>IF('statement of marks'!GK36="","",'statement of marks'!GK36)</f>
        <v>130</v>
      </c>
      <c r="F779" s="1117"/>
      <c r="G779" s="1117">
        <f>IF('statement of marks'!GM36="","",'statement of marks'!GM36)</f>
        <v>206</v>
      </c>
      <c r="H779" s="1117"/>
      <c r="I779" s="1117"/>
      <c r="J779" s="1117"/>
      <c r="K779" s="1117">
        <f>IF('statement of marks'!GO36="","",'statement of marks'!GO36)</f>
        <v>264</v>
      </c>
      <c r="L779" s="1117"/>
      <c r="M779" s="1117">
        <f>IF('statement of marks'!GQ36="","",'statement of marks'!GQ36)</f>
        <v>316</v>
      </c>
      <c r="N779" s="1117"/>
      <c r="O779" s="1117">
        <f>IF('statement of marks'!GS36="","",'statement of marks'!GS36)</f>
        <v>362</v>
      </c>
      <c r="P779" s="1117"/>
      <c r="Q779" s="1117"/>
      <c r="R779" s="563"/>
      <c r="S779" s="1086" t="s">
        <v>460</v>
      </c>
      <c r="T779" s="1086"/>
      <c r="U779" s="1086"/>
      <c r="V779" s="1086"/>
      <c r="W779" s="1115" t="str">
        <f>IF('result subject-wise'!AT36="","",'result subject-wise'!AT36)</f>
        <v/>
      </c>
      <c r="X779" s="1115"/>
      <c r="Y779" s="1118"/>
    </row>
    <row r="780" spans="1:25" ht="18" customHeight="1">
      <c r="A780" s="1124"/>
      <c r="B780" s="1084" t="s">
        <v>301</v>
      </c>
      <c r="C780" s="1084"/>
      <c r="D780" s="536">
        <f>IF('statement of marks'!BJ36="","",'statement of marks'!BJ36)</f>
        <v>50</v>
      </c>
      <c r="E780" s="1085" t="str">
        <f>IF('statement of marks'!GL36="","",'statement of marks'!GL36)</f>
        <v/>
      </c>
      <c r="F780" s="1085"/>
      <c r="G780" s="1085" t="str">
        <f>IF('statement of marks'!GN36="","",'statement of marks'!GN36)</f>
        <v/>
      </c>
      <c r="H780" s="1085"/>
      <c r="I780" s="1085"/>
      <c r="J780" s="1085"/>
      <c r="K780" s="1085" t="str">
        <f>IF('statement of marks'!GP36="","",'statement of marks'!GP36)</f>
        <v/>
      </c>
      <c r="L780" s="1085"/>
      <c r="M780" s="1085" t="str">
        <f>IF('statement of marks'!GR36="","",'statement of marks'!GR36)</f>
        <v/>
      </c>
      <c r="N780" s="1085"/>
      <c r="O780" s="1085">
        <f>IF('statement of marks'!GT36="","",'statement of marks'!GT36)</f>
        <v>0</v>
      </c>
      <c r="P780" s="1085"/>
      <c r="Q780" s="1085"/>
      <c r="R780" s="564"/>
      <c r="S780" s="1086" t="s">
        <v>296</v>
      </c>
      <c r="T780" s="1086"/>
      <c r="U780" s="1086"/>
      <c r="V780" s="1086"/>
      <c r="W780" s="1087" t="str">
        <f>IF(U778="","",'result subject-wise'!$G$118)</f>
        <v/>
      </c>
      <c r="X780" s="1087"/>
      <c r="Y780" s="1088"/>
    </row>
    <row r="781" spans="1:25" ht="18" customHeight="1">
      <c r="A781" s="1124"/>
      <c r="B781" s="1089" t="s">
        <v>307</v>
      </c>
      <c r="C781" s="1089"/>
      <c r="D781" s="535" t="str">
        <f>IF('statement of marks'!DR36="","",'statement of marks'!DR36)</f>
        <v/>
      </c>
      <c r="E781" s="1090"/>
      <c r="F781" s="1090"/>
      <c r="G781" s="1090"/>
      <c r="H781" s="1090"/>
      <c r="I781" s="1090"/>
      <c r="J781" s="1090"/>
      <c r="K781" s="1090"/>
      <c r="L781" s="1090"/>
      <c r="M781" s="1090"/>
      <c r="N781" s="1090"/>
      <c r="O781" s="1091"/>
      <c r="P781" s="1091"/>
      <c r="Q781" s="1091"/>
      <c r="R781" s="1091"/>
      <c r="S781" s="1091"/>
      <c r="T781" s="1091"/>
      <c r="U781" s="1092"/>
      <c r="V781" s="1092"/>
      <c r="W781" s="1092"/>
      <c r="X781" s="1092"/>
      <c r="Y781" s="1093"/>
    </row>
    <row r="782" spans="1:25" ht="18" customHeight="1">
      <c r="A782" s="1124"/>
      <c r="B782" s="895" t="s">
        <v>297</v>
      </c>
      <c r="C782" s="895"/>
      <c r="D782" s="544">
        <f>IF(AND(D779="",D780="",D781=""),"",SUM(D779:D781))</f>
        <v>100</v>
      </c>
      <c r="E782" s="1090"/>
      <c r="F782" s="1090"/>
      <c r="G782" s="1090"/>
      <c r="H782" s="1090"/>
      <c r="I782" s="1090"/>
      <c r="J782" s="1090"/>
      <c r="K782" s="1090"/>
      <c r="L782" s="1090"/>
      <c r="M782" s="1090"/>
      <c r="N782" s="1090"/>
      <c r="O782" s="1091"/>
      <c r="P782" s="1091"/>
      <c r="Q782" s="1091"/>
      <c r="R782" s="1091"/>
      <c r="S782" s="1091"/>
      <c r="T782" s="1091"/>
      <c r="U782" s="1092"/>
      <c r="V782" s="1092"/>
      <c r="W782" s="1092"/>
      <c r="X782" s="1092"/>
      <c r="Y782" s="1093"/>
    </row>
    <row r="783" spans="1:25" ht="18" customHeight="1">
      <c r="A783" s="1124"/>
      <c r="B783" s="1089" t="s">
        <v>790</v>
      </c>
      <c r="C783" s="1089"/>
      <c r="D783" s="565">
        <f>IF(J766="ML",L765)+IF(J767="ML",L765)+IF(J768="ML",L765-D768)+IF(J769="ML",L765-D769)+IF(J770="ML",L765-D770)+IF(K768="ml",D768)+IF(K769="ml",D769)+IF(K770="ml",D770)</f>
        <v>0</v>
      </c>
      <c r="E783" s="1090"/>
      <c r="F783" s="1090"/>
      <c r="G783" s="1090"/>
      <c r="H783" s="1090"/>
      <c r="I783" s="1090"/>
      <c r="J783" s="1090"/>
      <c r="K783" s="1090"/>
      <c r="L783" s="1090"/>
      <c r="M783" s="1090"/>
      <c r="N783" s="1090"/>
      <c r="O783" s="1091" t="s">
        <v>112</v>
      </c>
      <c r="P783" s="1091"/>
      <c r="Q783" s="1091"/>
      <c r="R783" s="1091"/>
      <c r="S783" s="1091"/>
      <c r="T783" s="1091"/>
      <c r="U783" s="1094" t="s">
        <v>798</v>
      </c>
      <c r="V783" s="1094"/>
      <c r="W783" s="1094"/>
      <c r="X783" s="1094"/>
      <c r="Y783" s="1095"/>
    </row>
    <row r="784" spans="1:25" ht="18" customHeight="1" thickBot="1">
      <c r="A784" s="1125"/>
      <c r="B784" s="1098" t="s">
        <v>308</v>
      </c>
      <c r="C784" s="1098"/>
      <c r="D784" s="566"/>
      <c r="E784" s="1099"/>
      <c r="F784" s="1099"/>
      <c r="G784" s="1099"/>
      <c r="H784" s="1099"/>
      <c r="I784" s="1099"/>
      <c r="J784" s="1099"/>
      <c r="K784" s="1099"/>
      <c r="L784" s="1099"/>
      <c r="M784" s="1099"/>
      <c r="N784" s="1099"/>
      <c r="O784" s="1100">
        <f>'statement of marks'!$IV$110</f>
        <v>45794</v>
      </c>
      <c r="P784" s="1100"/>
      <c r="Q784" s="1100"/>
      <c r="R784" s="1100"/>
      <c r="S784" s="1100"/>
      <c r="T784" s="1100"/>
      <c r="U784" s="1096"/>
      <c r="V784" s="1096"/>
      <c r="W784" s="1096"/>
      <c r="X784" s="1096"/>
      <c r="Y784" s="1097"/>
    </row>
    <row r="785" spans="1:25" ht="18" customHeight="1">
      <c r="A785" s="1119" t="s">
        <v>282</v>
      </c>
      <c r="B785" s="1120"/>
      <c r="C785" s="1120"/>
      <c r="D785" s="1120"/>
      <c r="E785" s="1120"/>
      <c r="F785" s="1120"/>
      <c r="G785" s="1120"/>
      <c r="H785" s="1120"/>
      <c r="I785" s="1120"/>
      <c r="J785" s="1120"/>
      <c r="K785" s="1120"/>
      <c r="L785" s="1120"/>
      <c r="M785" s="1120"/>
      <c r="N785" s="1120"/>
      <c r="O785" s="1120"/>
      <c r="P785" s="1120"/>
      <c r="Q785" s="1120"/>
      <c r="R785" s="1120"/>
      <c r="S785" s="1120"/>
      <c r="T785" s="1120"/>
      <c r="U785" s="1120"/>
      <c r="V785" s="1120"/>
      <c r="W785" s="1120"/>
      <c r="X785" s="1120"/>
      <c r="Y785" s="1121"/>
    </row>
    <row r="786" spans="1:25" ht="18" customHeight="1">
      <c r="A786" s="1122" t="str">
        <f>'statement of marks'!$A$1</f>
        <v>Govt. Hr. Sec. School,</v>
      </c>
      <c r="B786" s="1091"/>
      <c r="C786" s="1091"/>
      <c r="D786" s="1091"/>
      <c r="E786" s="1091"/>
      <c r="F786" s="1091"/>
      <c r="G786" s="1091"/>
      <c r="H786" s="1091"/>
      <c r="I786" s="1091"/>
      <c r="J786" s="1091"/>
      <c r="K786" s="1091"/>
      <c r="L786" s="1091"/>
      <c r="M786" s="1091"/>
      <c r="N786" s="1091"/>
      <c r="O786" s="1091"/>
      <c r="P786" s="1091"/>
      <c r="Q786" s="1091"/>
      <c r="R786" s="1091"/>
      <c r="S786" s="1091"/>
      <c r="T786" s="1091"/>
      <c r="U786" s="1091"/>
      <c r="V786" s="1091"/>
      <c r="W786" s="1091"/>
      <c r="X786" s="1091"/>
      <c r="Y786" s="1123"/>
    </row>
    <row r="787" spans="1:25" ht="18" customHeight="1">
      <c r="A787" s="1124"/>
      <c r="B787" s="1048" t="s">
        <v>100</v>
      </c>
      <c r="C787" s="1048"/>
      <c r="D787" s="1112" t="s">
        <v>485</v>
      </c>
      <c r="E787" s="1048" t="str">
        <f>'statement of marks'!$F$3</f>
        <v>2024-25</v>
      </c>
      <c r="F787" s="1048"/>
      <c r="G787" s="1126" t="str">
        <f>IF(U806="","MAIN EXAMINATION",IF(E805="Suppl.","SUPPLEMENTARY EXAMINATION",IF(E805="Re-exam.","RE-EXAMINATION",)))</f>
        <v>MAIN EXAMINATION</v>
      </c>
      <c r="H787" s="1127"/>
      <c r="I787" s="1127"/>
      <c r="J787" s="1127"/>
      <c r="K787" s="1127"/>
      <c r="L787" s="1127"/>
      <c r="M787" s="1127"/>
      <c r="N787" s="1127"/>
      <c r="O787" s="1127"/>
      <c r="P787" s="1127"/>
      <c r="Q787" s="1127"/>
      <c r="R787" s="1127"/>
      <c r="S787" s="1128"/>
      <c r="T787" s="1129" t="s">
        <v>305</v>
      </c>
      <c r="U787" s="1130"/>
      <c r="V787" s="1131"/>
      <c r="W787" s="1048" t="str">
        <f>'statement of marks'!$A$3</f>
        <v>11 'A'</v>
      </c>
      <c r="X787" s="1048"/>
      <c r="Y787" s="1135"/>
    </row>
    <row r="788" spans="1:25" ht="18" customHeight="1">
      <c r="A788" s="1124"/>
      <c r="B788" s="895" t="s">
        <v>36</v>
      </c>
      <c r="C788" s="895"/>
      <c r="D788" s="1112"/>
      <c r="E788" s="1132" t="str">
        <f>IF('statement of marks'!G37="","",'statement of marks'!G37)</f>
        <v>A 029</v>
      </c>
      <c r="F788" s="1133"/>
      <c r="G788" s="1133"/>
      <c r="H788" s="1133"/>
      <c r="I788" s="1133"/>
      <c r="J788" s="1133"/>
      <c r="K788" s="1133"/>
      <c r="L788" s="1133"/>
      <c r="M788" s="1133"/>
      <c r="N788" s="1133"/>
      <c r="O788" s="1133"/>
      <c r="P788" s="1133"/>
      <c r="Q788" s="1133"/>
      <c r="R788" s="1133"/>
      <c r="S788" s="1134"/>
      <c r="T788" s="1129" t="s">
        <v>304</v>
      </c>
      <c r="U788" s="1130"/>
      <c r="V788" s="1131"/>
      <c r="W788" s="1048">
        <f>IF('statement of marks'!E37="","",'statement of marks'!E37)</f>
        <v>11129</v>
      </c>
      <c r="X788" s="1048"/>
      <c r="Y788" s="1135"/>
    </row>
    <row r="789" spans="1:25" ht="18" customHeight="1">
      <c r="A789" s="1124"/>
      <c r="B789" s="895" t="s">
        <v>37</v>
      </c>
      <c r="C789" s="895"/>
      <c r="D789" s="1112"/>
      <c r="E789" s="1132" t="str">
        <f>IF('statement of marks'!H37="","",'statement of marks'!H37)</f>
        <v>B 029</v>
      </c>
      <c r="F789" s="1133"/>
      <c r="G789" s="1133"/>
      <c r="H789" s="1133"/>
      <c r="I789" s="1133"/>
      <c r="J789" s="1133"/>
      <c r="K789" s="1133"/>
      <c r="L789" s="1133"/>
      <c r="M789" s="1133"/>
      <c r="N789" s="1133"/>
      <c r="O789" s="1133"/>
      <c r="P789" s="1133"/>
      <c r="Q789" s="1133"/>
      <c r="R789" s="1133"/>
      <c r="S789" s="1134"/>
      <c r="T789" s="1129" t="s">
        <v>35</v>
      </c>
      <c r="U789" s="1130"/>
      <c r="V789" s="1131"/>
      <c r="W789" s="1048" t="str">
        <f>IF('statement of marks'!D37="","",'statement of marks'!D37)</f>
        <v/>
      </c>
      <c r="X789" s="1048"/>
      <c r="Y789" s="1135"/>
    </row>
    <row r="790" spans="1:25" ht="18" customHeight="1">
      <c r="A790" s="1124"/>
      <c r="B790" s="895" t="s">
        <v>38</v>
      </c>
      <c r="C790" s="895"/>
      <c r="D790" s="1112"/>
      <c r="E790" s="1132" t="str">
        <f>IF('statement of marks'!I37="","",'statement of marks'!I37)</f>
        <v>C 029</v>
      </c>
      <c r="F790" s="1133"/>
      <c r="G790" s="1133"/>
      <c r="H790" s="1133"/>
      <c r="I790" s="1133"/>
      <c r="J790" s="1133"/>
      <c r="K790" s="1133"/>
      <c r="L790" s="1133"/>
      <c r="M790" s="1133"/>
      <c r="N790" s="1133"/>
      <c r="O790" s="1133"/>
      <c r="P790" s="1133"/>
      <c r="Q790" s="1133"/>
      <c r="R790" s="1133"/>
      <c r="S790" s="1134"/>
      <c r="T790" s="1129" t="s">
        <v>280</v>
      </c>
      <c r="U790" s="1130"/>
      <c r="V790" s="1131"/>
      <c r="W790" s="1136" t="str">
        <f>IF('statement of marks'!F37="","",'statement of marks'!F37)</f>
        <v/>
      </c>
      <c r="X790" s="1136"/>
      <c r="Y790" s="1137"/>
    </row>
    <row r="791" spans="1:25" ht="18" customHeight="1">
      <c r="A791" s="1124"/>
      <c r="B791" s="1138" t="s">
        <v>218</v>
      </c>
      <c r="C791" s="1109" t="s">
        <v>293</v>
      </c>
      <c r="D791" s="1109" t="s">
        <v>457</v>
      </c>
      <c r="E791" s="1103" t="s">
        <v>109</v>
      </c>
      <c r="F791" s="1103" t="s">
        <v>110</v>
      </c>
      <c r="G791" s="1103" t="s">
        <v>111</v>
      </c>
      <c r="H791" s="1103" t="s">
        <v>797</v>
      </c>
      <c r="I791" s="1139" t="str">
        <f>IF('statement of marks'!N$4="","",'statement of marks'!N$4)</f>
        <v>VRIKSHAROPAN</v>
      </c>
      <c r="J791" s="1140" t="s">
        <v>276</v>
      </c>
      <c r="K791" s="1140" t="s">
        <v>277</v>
      </c>
      <c r="L791" s="1103" t="s">
        <v>284</v>
      </c>
      <c r="M791" s="1103" t="s">
        <v>294</v>
      </c>
      <c r="N791" s="1102" t="s">
        <v>458</v>
      </c>
      <c r="O791" s="1141" t="s">
        <v>287</v>
      </c>
      <c r="P791" s="1141" t="s">
        <v>288</v>
      </c>
      <c r="Q791" s="1101" t="s">
        <v>289</v>
      </c>
      <c r="R791" s="1101" t="s">
        <v>285</v>
      </c>
      <c r="S791" s="1101" t="s">
        <v>286</v>
      </c>
      <c r="T791" s="1102" t="s">
        <v>306</v>
      </c>
      <c r="U791" s="1103" t="s">
        <v>311</v>
      </c>
      <c r="V791" s="1104" t="s">
        <v>310</v>
      </c>
      <c r="W791" s="1104" t="s">
        <v>799</v>
      </c>
      <c r="X791" s="1103" t="s">
        <v>283</v>
      </c>
      <c r="Y791" s="1105" t="s">
        <v>290</v>
      </c>
    </row>
    <row r="792" spans="1:25" ht="18" customHeight="1">
      <c r="A792" s="1124"/>
      <c r="B792" s="1138"/>
      <c r="C792" s="1109"/>
      <c r="D792" s="1109"/>
      <c r="E792" s="1103"/>
      <c r="F792" s="1103"/>
      <c r="G792" s="1103"/>
      <c r="H792" s="1103"/>
      <c r="I792" s="1139"/>
      <c r="J792" s="1140"/>
      <c r="K792" s="1140"/>
      <c r="L792" s="1103"/>
      <c r="M792" s="1103"/>
      <c r="N792" s="1102"/>
      <c r="O792" s="1141"/>
      <c r="P792" s="1141"/>
      <c r="Q792" s="1101"/>
      <c r="R792" s="1101"/>
      <c r="S792" s="1101"/>
      <c r="T792" s="1102"/>
      <c r="U792" s="1103"/>
      <c r="V792" s="1104"/>
      <c r="W792" s="1104"/>
      <c r="X792" s="1103"/>
      <c r="Y792" s="1105"/>
    </row>
    <row r="793" spans="1:25" ht="18" customHeight="1">
      <c r="A793" s="1124"/>
      <c r="B793" s="1144" t="s">
        <v>113</v>
      </c>
      <c r="C793" s="1144"/>
      <c r="D793" s="535"/>
      <c r="E793" s="534">
        <f>IF('statement of marks'!J$6="","",'statement of marks'!J$6)</f>
        <v>10</v>
      </c>
      <c r="F793" s="534">
        <f>IF('statement of marks'!K$6="","",'statement of marks'!K$6)</f>
        <v>10</v>
      </c>
      <c r="G793" s="534">
        <f>IF('statement of marks'!L$6="","",'statement of marks'!L$6)</f>
        <v>8</v>
      </c>
      <c r="H793" s="534">
        <f>IF('statement of marks'!M$6="","",'statement of marks'!M$6)</f>
        <v>28</v>
      </c>
      <c r="I793" s="536">
        <f>IF('statement of marks'!N$6="","",'statement of marks'!N$6)</f>
        <v>2</v>
      </c>
      <c r="J793" s="298" t="s">
        <v>89</v>
      </c>
      <c r="K793" s="1106"/>
      <c r="L793" s="534">
        <f>IF('statement of marks'!O$6="","",'statement of marks'!O$6)</f>
        <v>70</v>
      </c>
      <c r="M793" s="298" t="s">
        <v>87</v>
      </c>
      <c r="N793" s="534">
        <f>IF('statement of marks'!P$6="","",'statement of marks'!P$6)</f>
        <v>100</v>
      </c>
      <c r="O793" s="298" t="s">
        <v>298</v>
      </c>
      <c r="P793" s="945"/>
      <c r="Q793" s="534">
        <f>IF('statement of marks'!Q$6="","",'statement of marks'!Q$6)</f>
        <v>100</v>
      </c>
      <c r="R793" s="298" t="s">
        <v>299</v>
      </c>
      <c r="S793" s="298" t="s">
        <v>454</v>
      </c>
      <c r="T793" s="538">
        <f>IF('statement of marks'!R$6="","",'statement of marks'!R$6)</f>
        <v>200</v>
      </c>
      <c r="U793" s="539"/>
      <c r="V793" s="539"/>
      <c r="W793" s="539"/>
      <c r="X793" s="539"/>
      <c r="Y793" s="540" t="str">
        <f>IF(OR(X800=0,X800&lt;V800),"",T793)</f>
        <v/>
      </c>
    </row>
    <row r="794" spans="1:25" ht="18" customHeight="1">
      <c r="A794" s="1124"/>
      <c r="B794" s="895" t="str">
        <f>'statement of marks'!$J$3</f>
        <v>HINDI COMPULSORY</v>
      </c>
      <c r="C794" s="895"/>
      <c r="D794" s="535"/>
      <c r="E794" s="541">
        <f>IF('statement of marks'!J37="","",'statement of marks'!J37)</f>
        <v>10</v>
      </c>
      <c r="F794" s="541">
        <f>IF('statement of marks'!K37="","",'statement of marks'!K37)</f>
        <v>10</v>
      </c>
      <c r="G794" s="541">
        <f>IF('statement of marks'!L37="","",'statement of marks'!L37)</f>
        <v>8</v>
      </c>
      <c r="H794" s="541">
        <f>IF('statement of marks'!M37="","",'statement of marks'!M37)</f>
        <v>28</v>
      </c>
      <c r="I794" s="541">
        <f>IF('statement of marks'!N37="","",'statement of marks'!N37)</f>
        <v>2</v>
      </c>
      <c r="J794" s="537">
        <f>IF('statement of marks'!O37="","",'statement of marks'!O37)</f>
        <v>70</v>
      </c>
      <c r="K794" s="1106"/>
      <c r="L794" s="536">
        <f>IF('statement of marks'!O37="","",'statement of marks'!O37)</f>
        <v>70</v>
      </c>
      <c r="M794" s="536">
        <f>IF('statement of marks'!P37="","",'statement of marks'!P37)</f>
        <v>100</v>
      </c>
      <c r="N794" s="538">
        <f>IF('statement of marks'!P37="","",'statement of marks'!P37)</f>
        <v>100</v>
      </c>
      <c r="O794" s="537">
        <f>IF('statement of marks'!Q37="","",'statement of marks'!Q37)</f>
        <v>100</v>
      </c>
      <c r="P794" s="945"/>
      <c r="Q794" s="536">
        <f>IF('statement of marks'!Q37="","",'statement of marks'!Q37)</f>
        <v>100</v>
      </c>
      <c r="R794" s="536">
        <f>IF('statement of marks'!R37="","",'statement of marks'!R37)</f>
        <v>200</v>
      </c>
      <c r="S794" s="1107" t="str">
        <f>IF(AND(K795="",P795=""),"",SUM(K795,P795))</f>
        <v/>
      </c>
      <c r="T794" s="538">
        <f>IF('statement of marks'!R37="","",'statement of marks'!R37)</f>
        <v>200</v>
      </c>
      <c r="U794" s="541" t="str">
        <f>CONCATENATE('statement of marks'!GV37,'statement of marks'!GW37,'statement of marks'!GX37)</f>
        <v>D</v>
      </c>
      <c r="V794" s="542" t="str">
        <f>IF(OR(U794="S",U794="RE"),'result subject-wise'!T$6,"")</f>
        <v/>
      </c>
      <c r="W794" s="542" t="str">
        <f>IF('result subject-wise'!U37="","",'result subject-wise'!U37)</f>
        <v/>
      </c>
      <c r="X794" s="542" t="str">
        <f>IF('result subject-wise'!V37="","",'result subject-wise'!V37)</f>
        <v/>
      </c>
      <c r="Y794" s="540" t="str">
        <f>IF(OR(X800=0,X800&lt;V800),"",IF(U794="RE",SUM(T794,W794),IF(U794="S",W794,T794)))</f>
        <v/>
      </c>
    </row>
    <row r="795" spans="1:25" ht="18" customHeight="1">
      <c r="A795" s="1124"/>
      <c r="B795" s="895" t="str">
        <f>'statement of marks'!$X$3</f>
        <v>ENGLISH COMPULSORY</v>
      </c>
      <c r="C795" s="895"/>
      <c r="D795" s="535" t="s">
        <v>455</v>
      </c>
      <c r="E795" s="541">
        <f>IF('statement of marks'!X37="","",'statement of marks'!X37)</f>
        <v>10</v>
      </c>
      <c r="F795" s="541">
        <f>IF('statement of marks'!Y37="","",'statement of marks'!Y37)</f>
        <v>10</v>
      </c>
      <c r="G795" s="541">
        <f>IF('statement of marks'!Z37="","",'statement of marks'!Z37)</f>
        <v>8</v>
      </c>
      <c r="H795" s="541">
        <f>IF('statement of marks'!AA37="","",'statement of marks'!AA37)</f>
        <v>28</v>
      </c>
      <c r="I795" s="541">
        <f>IF('statement of marks'!AB37="","",'statement of marks'!AB37)</f>
        <v>2</v>
      </c>
      <c r="J795" s="537">
        <f>IF('statement of marks'!AC37="","",'statement of marks'!AC37)</f>
        <v>70</v>
      </c>
      <c r="K795" s="1106"/>
      <c r="L795" s="536">
        <f>IF('statement of marks'!AC37="","",'statement of marks'!AC37)</f>
        <v>70</v>
      </c>
      <c r="M795" s="536">
        <f>IF('statement of marks'!AD37="","",'statement of marks'!AD37)</f>
        <v>100</v>
      </c>
      <c r="N795" s="538">
        <f>IF('statement of marks'!AD37="","",'statement of marks'!AD37)</f>
        <v>100</v>
      </c>
      <c r="O795" s="537">
        <f>IF('statement of marks'!AE37="","",'statement of marks'!AE37)</f>
        <v>100</v>
      </c>
      <c r="P795" s="945"/>
      <c r="Q795" s="536">
        <f>IF('statement of marks'!AE37="","",'statement of marks'!AE37)</f>
        <v>100</v>
      </c>
      <c r="R795" s="536">
        <f>IF('statement of marks'!AF37="","",'statement of marks'!AF37)</f>
        <v>200</v>
      </c>
      <c r="S795" s="1107"/>
      <c r="T795" s="538">
        <f>IF('statement of marks'!AF37="","",'statement of marks'!AF37)</f>
        <v>200</v>
      </c>
      <c r="U795" s="541" t="str">
        <f>CONCATENATE('statement of marks'!GY37,'statement of marks'!GZ37,'statement of marks'!HA37)</f>
        <v>D</v>
      </c>
      <c r="V795" s="542" t="str">
        <f>IF(OR(U795="S",U795="RE"),'result subject-wise'!W$6,"")</f>
        <v/>
      </c>
      <c r="W795" s="542" t="str">
        <f>IF('result subject-wise'!X37="","",'result subject-wise'!X37)</f>
        <v/>
      </c>
      <c r="X795" s="542" t="str">
        <f>IF('result subject-wise'!Y37="","",'result subject-wise'!Y37)</f>
        <v/>
      </c>
      <c r="Y795" s="540" t="str">
        <f>IF(OR(X800=0,X800&lt;V800),"",IF(U795="RE",SUM(T795,W795),IF(U795="S",W795,T795)))</f>
        <v/>
      </c>
    </row>
    <row r="796" spans="1:25" ht="18" customHeight="1">
      <c r="A796" s="1124"/>
      <c r="B796" s="1143" t="str">
        <f>'statement of marks'!AM37</f>
        <v>PHYSICS</v>
      </c>
      <c r="C796" s="1143"/>
      <c r="D796" s="535">
        <f>IF('statement of marks'!BH37="","",'statement of marks'!BH37)</f>
        <v>20</v>
      </c>
      <c r="E796" s="541">
        <f>IF('statement of marks'!AN37="","",'statement of marks'!AN37)</f>
        <v>10</v>
      </c>
      <c r="F796" s="541">
        <f>IF('statement of marks'!AO37="","",'statement of marks'!AO37)</f>
        <v>10</v>
      </c>
      <c r="G796" s="541">
        <f>IF('statement of marks'!AP37="","",'statement of marks'!AP37)</f>
        <v>9</v>
      </c>
      <c r="H796" s="541">
        <f>IF('statement of marks'!AQ37="","",'statement of marks'!AQ37)</f>
        <v>29</v>
      </c>
      <c r="I796" s="541">
        <f>IF('statement of marks'!AR37="","",'statement of marks'!AR37)</f>
        <v>1</v>
      </c>
      <c r="J796" s="537">
        <f>IF('statement of marks'!AS37="","",'statement of marks'!AS37)</f>
        <v>30</v>
      </c>
      <c r="K796" s="537">
        <f>IF('statement of marks'!AT37="","",'statement of marks'!AT37)</f>
        <v>20</v>
      </c>
      <c r="L796" s="536">
        <f>IF('statement of marks'!AU37="","",'statement of marks'!AU37)</f>
        <v>50</v>
      </c>
      <c r="M796" s="536">
        <f>IF('statement of marks'!AV37="","",'statement of marks'!AV37)</f>
        <v>60</v>
      </c>
      <c r="N796" s="538">
        <f>IF('statement of marks'!AW37="","",'statement of marks'!AW37)</f>
        <v>80</v>
      </c>
      <c r="O796" s="537">
        <f>IF('statement of marks'!AX37="","",'statement of marks'!AX37)</f>
        <v>70</v>
      </c>
      <c r="P796" s="537">
        <f>IF('statement of marks'!AY37="","",'statement of marks'!AY37)</f>
        <v>30</v>
      </c>
      <c r="Q796" s="536">
        <f>IF('statement of marks'!AZ37="","",'statement of marks'!AZ37)</f>
        <v>100</v>
      </c>
      <c r="R796" s="536">
        <f>IF('statement of marks'!BA37="","",'statement of marks'!BA37)</f>
        <v>130</v>
      </c>
      <c r="S796" s="538">
        <f>IF('statement of marks'!BB37="","",'statement of marks'!BB37)</f>
        <v>50</v>
      </c>
      <c r="T796" s="538">
        <f>IF('statement of marks'!BC37="","",'statement of marks'!BC37)</f>
        <v>180</v>
      </c>
      <c r="U796" s="541" t="str">
        <f>CONCATENATE('statement of marks'!HB37,'statement of marks'!HK37,'statement of marks'!HL37)</f>
        <v>D</v>
      </c>
      <c r="V796" s="542" t="str">
        <f>IF('result subject-wise'!Z37="","",'result subject-wise'!Z37)</f>
        <v/>
      </c>
      <c r="W796" s="542" t="str">
        <f>IF('result subject-wise'!AB37="","",'result subject-wise'!AB37)</f>
        <v/>
      </c>
      <c r="X796" s="542" t="str">
        <f>IF('result subject-wise'!AC37="","",'result subject-wise'!AC37)</f>
        <v/>
      </c>
      <c r="Y796" s="540" t="str">
        <f>IF(OR(X800=0,X800&lt;V800),"",IF(OR(U796="RE",U796="REP"),SUM(T796,W796),IF(U796="S",W796,T796)))</f>
        <v/>
      </c>
    </row>
    <row r="797" spans="1:25" ht="18" customHeight="1">
      <c r="A797" s="1124"/>
      <c r="B797" s="1143" t="str">
        <f>'statement of marks'!BQ37</f>
        <v>CHEMISTRY</v>
      </c>
      <c r="C797" s="1143"/>
      <c r="D797" s="535">
        <f>IF('statement of marks'!CL37="","",'statement of marks'!CL37)</f>
        <v>20</v>
      </c>
      <c r="E797" s="541">
        <f>IF('statement of marks'!BR37="","",'statement of marks'!BR37)</f>
        <v>10</v>
      </c>
      <c r="F797" s="541">
        <f>IF('statement of marks'!BS37="","",'statement of marks'!BS37)</f>
        <v>10</v>
      </c>
      <c r="G797" s="541">
        <f>IF('statement of marks'!BT37="","",'statement of marks'!BT37)</f>
        <v>9</v>
      </c>
      <c r="H797" s="541">
        <f>IF('statement of marks'!BU37="","",'statement of marks'!BU37)</f>
        <v>29</v>
      </c>
      <c r="I797" s="541">
        <f>IF('statement of marks'!BV37="","",'statement of marks'!BV37)</f>
        <v>1</v>
      </c>
      <c r="J797" s="537">
        <f>IF('statement of marks'!BW37="","",'statement of marks'!BW37)</f>
        <v>50</v>
      </c>
      <c r="K797" s="537">
        <f>IF('statement of marks'!BX37="","",'statement of marks'!BX37)</f>
        <v>20</v>
      </c>
      <c r="L797" s="536">
        <f>IF('statement of marks'!BY37="","",'statement of marks'!BY37)</f>
        <v>70</v>
      </c>
      <c r="M797" s="536">
        <f>IF('statement of marks'!BZ37="","",'statement of marks'!BZ37)</f>
        <v>80</v>
      </c>
      <c r="N797" s="538">
        <f>IF('statement of marks'!CA37="","",'statement of marks'!CA37)</f>
        <v>100</v>
      </c>
      <c r="O797" s="537">
        <f>IF('statement of marks'!CB37="","",'statement of marks'!CB37)</f>
        <v>70</v>
      </c>
      <c r="P797" s="537">
        <f>IF('statement of marks'!CC37="","",'statement of marks'!CC37)</f>
        <v>30</v>
      </c>
      <c r="Q797" s="536">
        <f>IF('statement of marks'!CD37="","",'statement of marks'!CD37)</f>
        <v>100</v>
      </c>
      <c r="R797" s="536">
        <f>IF('statement of marks'!CE37="","",'statement of marks'!CE37)</f>
        <v>150</v>
      </c>
      <c r="S797" s="538">
        <f>IF('statement of marks'!CF37="","",'statement of marks'!CF37)</f>
        <v>50</v>
      </c>
      <c r="T797" s="538">
        <f>IF('statement of marks'!CG37="","",'statement of marks'!CG37)</f>
        <v>200</v>
      </c>
      <c r="U797" s="541" t="str">
        <f>CONCATENATE('statement of marks'!HM37,'statement of marks'!HV37,'statement of marks'!HW37)</f>
        <v>D</v>
      </c>
      <c r="V797" s="542" t="str">
        <f>IF('result subject-wise'!AD37="","",'result subject-wise'!AD37)</f>
        <v/>
      </c>
      <c r="W797" s="542" t="str">
        <f>IF('result subject-wise'!AF37="","",'result subject-wise'!AF37)</f>
        <v/>
      </c>
      <c r="X797" s="542" t="str">
        <f>IF('result subject-wise'!AG37="","",'result subject-wise'!AG37)</f>
        <v/>
      </c>
      <c r="Y797" s="540" t="str">
        <f>IF(OR(X800=0,X800&lt;V800),"",IF(OR(U797="RE",U797="REP"),SUM(T797,W797),IF(U797="S",W797,T797)))</f>
        <v/>
      </c>
    </row>
    <row r="798" spans="1:25" ht="18" customHeight="1">
      <c r="A798" s="1124"/>
      <c r="B798" s="1143" t="str">
        <f>'statement of marks'!CU37</f>
        <v>MATHEMATICS</v>
      </c>
      <c r="C798" s="1143"/>
      <c r="D798" s="535" t="str">
        <f>IF('statement of marks'!DP37="","",'statement of marks'!DP37)</f>
        <v/>
      </c>
      <c r="E798" s="541">
        <f>IF('statement of marks'!CV37="","",'statement of marks'!CV37)</f>
        <v>10</v>
      </c>
      <c r="F798" s="541">
        <f>IF('statement of marks'!CW37="","",'statement of marks'!CW37)</f>
        <v>10</v>
      </c>
      <c r="G798" s="541">
        <f>IF('statement of marks'!CX37="","",'statement of marks'!CX37)</f>
        <v>9</v>
      </c>
      <c r="H798" s="541">
        <f>IF('statement of marks'!CY37="","",'statement of marks'!CY37)</f>
        <v>29</v>
      </c>
      <c r="I798" s="541">
        <f>IF('statement of marks'!CZ37="","",'statement of marks'!CZ37)</f>
        <v>1</v>
      </c>
      <c r="J798" s="537">
        <f>IF('statement of marks'!DA37="","",'statement of marks'!DA37)</f>
        <v>70</v>
      </c>
      <c r="K798" s="537" t="str">
        <f>IF('statement of marks'!DB37="","",'statement of marks'!DB37)</f>
        <v/>
      </c>
      <c r="L798" s="536">
        <f>IF('statement of marks'!DC37="","",'statement of marks'!DC37)</f>
        <v>70</v>
      </c>
      <c r="M798" s="536">
        <f>IF('statement of marks'!DD37="","",'statement of marks'!DD37)</f>
        <v>100</v>
      </c>
      <c r="N798" s="538">
        <f>IF('statement of marks'!DE37="","",'statement of marks'!DE37)</f>
        <v>100</v>
      </c>
      <c r="O798" s="537">
        <f>IF('statement of marks'!DF37="","",'statement of marks'!DF37)</f>
        <v>18</v>
      </c>
      <c r="P798" s="537" t="str">
        <f>IF('statement of marks'!DG37="","",'statement of marks'!DG37)</f>
        <v/>
      </c>
      <c r="Q798" s="536">
        <f>IF('statement of marks'!DH37="","",'statement of marks'!DH37)</f>
        <v>18</v>
      </c>
      <c r="R798" s="536">
        <f>IF('statement of marks'!DI37="","",'statement of marks'!DI37)</f>
        <v>118</v>
      </c>
      <c r="S798" s="538" t="str">
        <f>IF('statement of marks'!DJ37="","",'statement of marks'!DJ37)</f>
        <v/>
      </c>
      <c r="T798" s="538">
        <f>IF('statement of marks'!DK37="","",'statement of marks'!DK37)</f>
        <v>118</v>
      </c>
      <c r="U798" s="541" t="str">
        <f>CONCATENATE('statement of marks'!HX37,'statement of marks'!IG37,'statement of marks'!IH37)</f>
        <v>S</v>
      </c>
      <c r="V798" s="542">
        <f>IF('result subject-wise'!AH37="","",'result subject-wise'!AH37)</f>
        <v>100</v>
      </c>
      <c r="W798" s="542" t="str">
        <f>IF('result subject-wise'!AJ37="","",'result subject-wise'!AJ37)</f>
        <v/>
      </c>
      <c r="X798" s="542" t="str">
        <f>IF('result subject-wise'!AK37="","",'result subject-wise'!AK37)</f>
        <v/>
      </c>
      <c r="Y798" s="540" t="str">
        <f>IF(OR(X800=0,X800&lt;V800),"",IF(OR(U798="RE",U798="REP"),SUM(T798,W798),IF(U798="S",W798,T798)))</f>
        <v/>
      </c>
    </row>
    <row r="799" spans="1:25" ht="18" customHeight="1">
      <c r="A799" s="1124"/>
      <c r="B799" s="1108" t="s">
        <v>291</v>
      </c>
      <c r="C799" s="1108"/>
      <c r="D799" s="543">
        <f>IF(AND(D796="",D797="",D798=""),"",SUM(D796:D798))</f>
        <v>40</v>
      </c>
      <c r="E799" s="544">
        <f>IF(AND(E794="",E795="",E796="",E797="",E798=""),"",SUM(E794:E798))</f>
        <v>50</v>
      </c>
      <c r="F799" s="544">
        <f t="shared" ref="F799:H799" si="220">IF(AND(F794="",F795="",F796="",F797="",F798=""),"",SUM(F794:F798))</f>
        <v>50</v>
      </c>
      <c r="G799" s="544">
        <f t="shared" si="220"/>
        <v>43</v>
      </c>
      <c r="H799" s="544">
        <f t="shared" si="220"/>
        <v>143</v>
      </c>
      <c r="I799" s="544">
        <f>IF(AND(I794="",I795="",I796="",I797="",I798=""),"",SUM(I794:I798))</f>
        <v>7</v>
      </c>
      <c r="J799" s="544">
        <f t="shared" ref="J799:R799" si="221">IF(AND(J794="",J795="",J796="",J797="",J798=""),"",SUM(J794:J798))</f>
        <v>290</v>
      </c>
      <c r="K799" s="544">
        <f t="shared" si="221"/>
        <v>40</v>
      </c>
      <c r="L799" s="544">
        <f t="shared" si="221"/>
        <v>330</v>
      </c>
      <c r="M799" s="544">
        <f t="shared" si="221"/>
        <v>440</v>
      </c>
      <c r="N799" s="544">
        <f t="shared" si="221"/>
        <v>480</v>
      </c>
      <c r="O799" s="544">
        <f t="shared" si="221"/>
        <v>358</v>
      </c>
      <c r="P799" s="544">
        <f t="shared" si="221"/>
        <v>60</v>
      </c>
      <c r="Q799" s="544">
        <f t="shared" si="221"/>
        <v>418</v>
      </c>
      <c r="R799" s="544">
        <f t="shared" si="221"/>
        <v>798</v>
      </c>
      <c r="S799" s="544">
        <f>IF(AND(S794="",S795="",S796="",S797="",S798=""),"",SUM(S794:S798))</f>
        <v>100</v>
      </c>
      <c r="T799" s="544">
        <f t="shared" ref="T799" si="222">IF(AND(T794="",T795="",T796="",T797="",T798=""),"",SUM(T794:T798))</f>
        <v>898</v>
      </c>
      <c r="U799" s="544"/>
      <c r="V799" s="544">
        <f t="shared" ref="V799:W799" si="223">IF(AND(V794="",V795="",V796="",V797="",V798=""),"",SUM(V794:V798))</f>
        <v>100</v>
      </c>
      <c r="W799" s="544" t="str">
        <f t="shared" si="223"/>
        <v/>
      </c>
      <c r="X799" s="545"/>
      <c r="Y799" s="546" t="str">
        <f t="shared" ref="Y799" si="224">IF(AND(Y794="",Y795="",Y796="",Y797="",Y798=""),"",SUM(Y794:Y798))</f>
        <v/>
      </c>
    </row>
    <row r="800" spans="1:25" ht="18" customHeight="1">
      <c r="A800" s="1124"/>
      <c r="B800" s="1142" t="s">
        <v>292</v>
      </c>
      <c r="C800" s="1142"/>
      <c r="D800" s="547" t="s">
        <v>456</v>
      </c>
      <c r="E800" s="548">
        <f>IF(E799="","",(5*E793)-(COUNTIF(E794:E798,"NA")*E793+COUNTIF(E794:E798,"ML")*E793))</f>
        <v>50</v>
      </c>
      <c r="F800" s="548">
        <f>IF(F799="","",(5*F793)-(COUNTIF(F794:F798,"NA")*F793+COUNTIF(F794:F798,"ML")*F793))</f>
        <v>50</v>
      </c>
      <c r="G800" s="548">
        <f>IF(G799="","",(43)-(COUNTIF(G794:G798,"NA")*G793+COUNTIF(G794:G798,"ML")*G793))</f>
        <v>43</v>
      </c>
      <c r="H800" s="548">
        <f>IF(H799="","",(143)-(COUNTIF(H794:H798,"NA")*H793+COUNTIF(H794:H798,"ML")*H793))</f>
        <v>143</v>
      </c>
      <c r="I800" s="549">
        <f>IF(I799="","",7)</f>
        <v>7</v>
      </c>
      <c r="J800" s="538">
        <f>L800-K800</f>
        <v>310</v>
      </c>
      <c r="K800" s="538">
        <f>IF(D799="","",(D799-(IF(K796="ml",D796)+IF(K797="ml",D797)+IF(K798="ml",D798))))</f>
        <v>40</v>
      </c>
      <c r="L800" s="538">
        <f>IF(OR(L799=0,L799=""),L799,(5*L793)-D811)</f>
        <v>350</v>
      </c>
      <c r="M800" s="538">
        <f>IF(M799="","",SUM(H800:J800))</f>
        <v>460</v>
      </c>
      <c r="N800" s="538">
        <f>IF(N799="","",SUM(D799,M800))</f>
        <v>500</v>
      </c>
      <c r="O800" s="538">
        <f>Q800-D805</f>
        <v>440</v>
      </c>
      <c r="P800" s="538">
        <f>IF(D805="","",D805)</f>
        <v>60</v>
      </c>
      <c r="Q800" s="538">
        <f>IF(Q799="","",5*Q793)</f>
        <v>500</v>
      </c>
      <c r="R800" s="538">
        <f>IF(O800="","",SUM(M800,O800))</f>
        <v>900</v>
      </c>
      <c r="S800" s="538">
        <f>IF(D810="","",D810)</f>
        <v>100</v>
      </c>
      <c r="T800" s="538">
        <f>IF(T799="","",SUM(R800,S800))</f>
        <v>1000</v>
      </c>
      <c r="U800" s="550"/>
      <c r="V800" s="551">
        <f>COUNTIF(U794:U804,"S")</f>
        <v>1</v>
      </c>
      <c r="W800" s="551">
        <f>COUNTIF(U794:U804,"RE")+COUNTIF(U794:U804,"REP")</f>
        <v>0</v>
      </c>
      <c r="X800" s="551">
        <f>COUNTIF(X794:X799,"P")+COUNTIF(X803:X804,"P")</f>
        <v>0</v>
      </c>
      <c r="Y800" s="552" t="str">
        <f>IF(OR(X800=0,X800&lt;(V800+W800)),"",(T800-(V800*Y793)+V799))</f>
        <v/>
      </c>
    </row>
    <row r="801" spans="1:25" ht="18" customHeight="1">
      <c r="A801" s="1124"/>
      <c r="B801" s="895" t="s">
        <v>151</v>
      </c>
      <c r="C801" s="895"/>
      <c r="D801" s="553">
        <f>IF('statement of marks'!BG37="","",'statement of marks'!BG37)</f>
        <v>30</v>
      </c>
      <c r="E801" s="568">
        <f t="shared" ref="E801:H801" si="225">IF(E800="","",E799/E800*100)</f>
        <v>100</v>
      </c>
      <c r="F801" s="568">
        <f t="shared" si="225"/>
        <v>100</v>
      </c>
      <c r="G801" s="568">
        <f t="shared" si="225"/>
        <v>100</v>
      </c>
      <c r="H801" s="568">
        <f t="shared" si="225"/>
        <v>100</v>
      </c>
      <c r="I801" s="568">
        <f>IF(I800="","",I799/I800*100)</f>
        <v>100</v>
      </c>
      <c r="J801" s="568">
        <f t="shared" ref="J801:R801" si="226">IF(J800="","",J799/J800*100)</f>
        <v>93.548387096774192</v>
      </c>
      <c r="K801" s="568">
        <f t="shared" si="226"/>
        <v>100</v>
      </c>
      <c r="L801" s="568">
        <f t="shared" si="226"/>
        <v>94.285714285714278</v>
      </c>
      <c r="M801" s="568">
        <f t="shared" si="226"/>
        <v>95.652173913043484</v>
      </c>
      <c r="N801" s="569">
        <f t="shared" si="226"/>
        <v>96</v>
      </c>
      <c r="O801" s="568">
        <f t="shared" si="226"/>
        <v>81.36363636363636</v>
      </c>
      <c r="P801" s="568">
        <f t="shared" si="226"/>
        <v>100</v>
      </c>
      <c r="Q801" s="568">
        <f t="shared" si="226"/>
        <v>83.6</v>
      </c>
      <c r="R801" s="568">
        <f t="shared" si="226"/>
        <v>88.666666666666671</v>
      </c>
      <c r="S801" s="569">
        <f>IF(S800="","",S799/S800*100)</f>
        <v>100</v>
      </c>
      <c r="T801" s="569">
        <f t="shared" ref="T801" si="227">IF(T800="","",T799/T800*100)</f>
        <v>89.8</v>
      </c>
      <c r="U801" s="539"/>
      <c r="V801" s="539"/>
      <c r="W801" s="539"/>
      <c r="X801" s="539"/>
      <c r="Y801" s="554" t="str">
        <f>IF(Y800="","",Y799/Y800*100)</f>
        <v/>
      </c>
    </row>
    <row r="802" spans="1:25" ht="18" customHeight="1">
      <c r="A802" s="1124"/>
      <c r="B802" s="895" t="str">
        <f>'statement of marks'!DZ37</f>
        <v>BIOLOGY</v>
      </c>
      <c r="C802" s="895"/>
      <c r="D802" s="548"/>
      <c r="E802" s="541">
        <f>IF('statement of marks'!EA37="","",'statement of marks'!EA37)</f>
        <v>10</v>
      </c>
      <c r="F802" s="541">
        <f>IF('statement of marks'!EB37="","",'statement of marks'!EB37)</f>
        <v>10</v>
      </c>
      <c r="G802" s="541">
        <f>IF('statement of marks'!EC37="","",'statement of marks'!EC37)</f>
        <v>10</v>
      </c>
      <c r="H802" s="541">
        <f>IF('statement of marks'!ED37="","",'statement of marks'!ED37)</f>
        <v>30</v>
      </c>
      <c r="I802" s="541" t="str">
        <f>IF('statement of marks'!EE37="","",'statement of marks'!EE37)</f>
        <v/>
      </c>
      <c r="J802" s="537">
        <f>IF('statement of marks'!EF37="","",'statement of marks'!EF37)</f>
        <v>50</v>
      </c>
      <c r="K802" s="537">
        <f>IF('statement of marks'!EG37="","",'statement of marks'!EG37)</f>
        <v>20</v>
      </c>
      <c r="L802" s="536">
        <f>IF('statement of marks'!EH37="","",'statement of marks'!EH37)</f>
        <v>70</v>
      </c>
      <c r="M802" s="536">
        <f>IF('statement of marks'!EI37="","",'statement of marks'!EI37)</f>
        <v>80</v>
      </c>
      <c r="N802" s="538">
        <f>IF('statement of marks'!EJ37="","",'statement of marks'!EJ37)</f>
        <v>100</v>
      </c>
      <c r="O802" s="537">
        <f>IF('statement of marks'!EK37="","",'statement of marks'!EK37)</f>
        <v>70</v>
      </c>
      <c r="P802" s="537">
        <f>IF('statement of marks'!EL37="","",'statement of marks'!EL37)</f>
        <v>30</v>
      </c>
      <c r="Q802" s="536">
        <f>IF('statement of marks'!EM37="","",'statement of marks'!EM37)</f>
        <v>100</v>
      </c>
      <c r="R802" s="536">
        <f>IF('statement of marks'!EN37="","",'statement of marks'!EN37)</f>
        <v>150</v>
      </c>
      <c r="S802" s="538">
        <f>IF('statement of marks'!EO37="","",'statement of marks'!EO37)</f>
        <v>50</v>
      </c>
      <c r="T802" s="538">
        <f>IF('statement of marks'!EP37="","",'statement of marks'!EP37)</f>
        <v>200</v>
      </c>
      <c r="U802" s="538" t="str">
        <f>IF('statement of marks'!FB37="","",'statement of marks'!FB37)</f>
        <v>I</v>
      </c>
      <c r="V802" s="542"/>
      <c r="W802" s="542"/>
      <c r="X802" s="542"/>
      <c r="Y802" s="540"/>
    </row>
    <row r="803" spans="1:25" ht="18" customHeight="1">
      <c r="A803" s="1124"/>
      <c r="B803" s="1089" t="str">
        <f>'statement of marks'!$FC$3</f>
        <v>Azadi ke Baad ka Swarnim Bharat</v>
      </c>
      <c r="C803" s="1089"/>
      <c r="D803" s="553">
        <f>IF('statement of marks'!CK37="","",'statement of marks'!CK37)</f>
        <v>30</v>
      </c>
      <c r="E803" s="541">
        <f>IF('statement of marks'!FC37="","",'statement of marks'!FC37)</f>
        <v>10</v>
      </c>
      <c r="F803" s="541">
        <f>IF('statement of marks'!FD37="","",'statement of marks'!FD37)</f>
        <v>10</v>
      </c>
      <c r="G803" s="541">
        <f>IF('statement of marks'!FE37="","",'statement of marks'!FE37)</f>
        <v>10</v>
      </c>
      <c r="H803" s="541">
        <f>IF('statement of marks'!FF37="","",'statement of marks'!FF37)</f>
        <v>30</v>
      </c>
      <c r="I803" s="555"/>
      <c r="J803" s="541">
        <f>IF('statement of marks'!FG37="","",'statement of marks'!FG37)</f>
        <v>70</v>
      </c>
      <c r="K803" s="556"/>
      <c r="L803" s="536">
        <f>IF('statement of marks'!FG37="","",'statement of marks'!FG37)</f>
        <v>70</v>
      </c>
      <c r="M803" s="536">
        <f>IF('statement of marks'!FH37="","",'statement of marks'!FH37)</f>
        <v>100</v>
      </c>
      <c r="N803" s="536">
        <f>IF('statement of marks'!FH37="","",'statement of marks'!FH37)</f>
        <v>100</v>
      </c>
      <c r="O803" s="536">
        <f>IF('statement of marks'!FI37="","",'statement of marks'!FI37)</f>
        <v>100</v>
      </c>
      <c r="P803" s="557"/>
      <c r="Q803" s="536">
        <f>IF('statement of marks'!FI37="","",'statement of marks'!FI37)</f>
        <v>100</v>
      </c>
      <c r="R803" s="536">
        <f>IF('statement of marks'!FJ37="","",'statement of marks'!FJ37)</f>
        <v>200</v>
      </c>
      <c r="S803" s="557"/>
      <c r="T803" s="538">
        <f>IF('statement of marks'!FJ37="","",'statement of marks'!FJ37)</f>
        <v>200</v>
      </c>
      <c r="U803" s="541" t="str">
        <f>IF('statement of marks'!II37="","",'statement of marks'!II37)</f>
        <v>A</v>
      </c>
      <c r="V803" s="542" t="str">
        <f>IF(OR(U803="S",U803="RE"),'result subject-wise'!AL$6,"")</f>
        <v/>
      </c>
      <c r="W803" s="558" t="str">
        <f>IF('result subject-wise'!AL37="","",'result subject-wise'!AL37)</f>
        <v/>
      </c>
      <c r="X803" s="558" t="str">
        <f>IF('result subject-wise'!AM37="","",'result subject-wise'!AM37)</f>
        <v/>
      </c>
      <c r="Y803" s="1093"/>
    </row>
    <row r="804" spans="1:25" ht="18" customHeight="1">
      <c r="A804" s="1124"/>
      <c r="B804" s="895" t="str">
        <f>'statement of marks'!$FP$3</f>
        <v>JEEVAN KAUShAL</v>
      </c>
      <c r="C804" s="895"/>
      <c r="D804" s="535" t="str">
        <f>IF('statement of marks'!DO37="","",'statement of marks'!DO37)</f>
        <v/>
      </c>
      <c r="E804" s="1109" t="s">
        <v>278</v>
      </c>
      <c r="F804" s="1109"/>
      <c r="G804" s="536">
        <f>'statement of marks'!$FP$6</f>
        <v>30</v>
      </c>
      <c r="H804" s="536"/>
      <c r="I804" s="559"/>
      <c r="J804" s="537">
        <f>IF('statement of marks'!FP37="","",'statement of marks'!FP37)</f>
        <v>30</v>
      </c>
      <c r="K804" s="1109" t="s">
        <v>279</v>
      </c>
      <c r="L804" s="1109"/>
      <c r="M804" s="536">
        <f>'statement of marks'!$FQ$6</f>
        <v>30</v>
      </c>
      <c r="N804" s="538">
        <f>IF('statement of marks'!FQ37="","",'statement of marks'!FQ37)</f>
        <v>30</v>
      </c>
      <c r="O804" s="1109" t="s">
        <v>108</v>
      </c>
      <c r="P804" s="1109"/>
      <c r="Q804" s="536">
        <f>'statement of marks'!$FR$6</f>
        <v>40</v>
      </c>
      <c r="R804" s="541">
        <f>IF('statement of marks'!FR37="","",'statement of marks'!FR37)</f>
        <v>40</v>
      </c>
      <c r="S804" s="541"/>
      <c r="T804" s="538">
        <f>IF('statement of marks'!FS37="","",'statement of marks'!FS37)</f>
        <v>100</v>
      </c>
      <c r="U804" s="541" t="str">
        <f>IF('statement of marks'!IJ37="","",'statement of marks'!IJ37)</f>
        <v>A</v>
      </c>
      <c r="V804" s="542" t="str">
        <f>IF(OR(U804="S",U804="RE"),'result subject-wise'!AN$6,"")</f>
        <v/>
      </c>
      <c r="W804" s="558" t="str">
        <f>IF('result subject-wise'!AN37="","",'result subject-wise'!AN37)</f>
        <v/>
      </c>
      <c r="X804" s="558" t="str">
        <f>IF('result subject-wise'!AO37="","",'result subject-wise'!AO37)</f>
        <v/>
      </c>
      <c r="Y804" s="1093"/>
    </row>
    <row r="805" spans="1:25" ht="18" customHeight="1">
      <c r="A805" s="1124"/>
      <c r="B805" s="1110" t="s">
        <v>195</v>
      </c>
      <c r="C805" s="1110"/>
      <c r="D805" s="560">
        <f>IF(AND(D801="",D803="",D804=""),"",SUM(D801:D804))</f>
        <v>60</v>
      </c>
      <c r="E805" s="1111" t="str">
        <f>IF('statement of marks'!IP37="","",'statement of marks'!IP37)</f>
        <v>SUPPL.</v>
      </c>
      <c r="F805" s="1111"/>
      <c r="G805" s="1111"/>
      <c r="H805" s="1111"/>
      <c r="I805" s="1111"/>
      <c r="J805" s="1111"/>
      <c r="K805" s="1111"/>
      <c r="L805" s="1111"/>
      <c r="M805" s="533" t="s">
        <v>309</v>
      </c>
      <c r="N805" s="541" t="str">
        <f>IF('statement of marks'!IS37="","",'statement of marks'!IS37)</f>
        <v/>
      </c>
      <c r="O805" s="1091" t="s">
        <v>281</v>
      </c>
      <c r="P805" s="1091"/>
      <c r="Q805" s="1091"/>
      <c r="R805" s="541" t="str">
        <f>IF('statement of marks'!IU37="","",'statement of marks'!IU37)</f>
        <v/>
      </c>
      <c r="S805" s="1112" t="s">
        <v>295</v>
      </c>
      <c r="T805" s="1112"/>
      <c r="U805" s="1112"/>
      <c r="V805" s="1112"/>
      <c r="W805" s="1112"/>
      <c r="X805" s="1112"/>
      <c r="Y805" s="1113"/>
    </row>
    <row r="806" spans="1:25" ht="18" customHeight="1">
      <c r="A806" s="1124"/>
      <c r="B806" s="1110" t="s">
        <v>300</v>
      </c>
      <c r="C806" s="1110"/>
      <c r="D806" s="534" t="s">
        <v>201</v>
      </c>
      <c r="E806" s="1085" t="s">
        <v>122</v>
      </c>
      <c r="F806" s="1085"/>
      <c r="G806" s="1091" t="s">
        <v>124</v>
      </c>
      <c r="H806" s="1091"/>
      <c r="I806" s="1091"/>
      <c r="J806" s="1091"/>
      <c r="K806" s="1091" t="s">
        <v>126</v>
      </c>
      <c r="L806" s="1091"/>
      <c r="M806" s="1091" t="s">
        <v>128</v>
      </c>
      <c r="N806" s="1091"/>
      <c r="O806" s="924" t="s">
        <v>303</v>
      </c>
      <c r="P806" s="924"/>
      <c r="Q806" s="924"/>
      <c r="R806" s="561"/>
      <c r="S806" s="1114" t="s">
        <v>195</v>
      </c>
      <c r="T806" s="1114"/>
      <c r="U806" s="1115" t="str">
        <f>IF('result subject-wise'!AR37="","",'result subject-wise'!AR37)</f>
        <v/>
      </c>
      <c r="V806" s="1115"/>
      <c r="W806" s="1086" t="s">
        <v>459</v>
      </c>
      <c r="X806" s="1086"/>
      <c r="Y806" s="562" t="str">
        <f>IF('result subject-wise'!AS37="","",'result subject-wise'!AS37)</f>
        <v/>
      </c>
    </row>
    <row r="807" spans="1:25" ht="18" customHeight="1">
      <c r="A807" s="1124"/>
      <c r="B807" s="1116" t="s">
        <v>302</v>
      </c>
      <c r="C807" s="1116"/>
      <c r="D807" s="536">
        <f>IF('statement of marks'!CN37="","",'statement of marks'!CN37)</f>
        <v>50</v>
      </c>
      <c r="E807" s="1117">
        <f>IF('statement of marks'!GK37="","",'statement of marks'!GK37)</f>
        <v>130</v>
      </c>
      <c r="F807" s="1117"/>
      <c r="G807" s="1117">
        <f>IF('statement of marks'!GM37="","",'statement of marks'!GM37)</f>
        <v>206</v>
      </c>
      <c r="H807" s="1117"/>
      <c r="I807" s="1117"/>
      <c r="J807" s="1117"/>
      <c r="K807" s="1117">
        <f>IF('statement of marks'!GO37="","",'statement of marks'!GO37)</f>
        <v>264</v>
      </c>
      <c r="L807" s="1117"/>
      <c r="M807" s="1117">
        <f>IF('statement of marks'!GQ37="","",'statement of marks'!GQ37)</f>
        <v>316</v>
      </c>
      <c r="N807" s="1117"/>
      <c r="O807" s="1117">
        <f>IF('statement of marks'!GS37="","",'statement of marks'!GS37)</f>
        <v>362</v>
      </c>
      <c r="P807" s="1117"/>
      <c r="Q807" s="1117"/>
      <c r="R807" s="563"/>
      <c r="S807" s="1086" t="s">
        <v>460</v>
      </c>
      <c r="T807" s="1086"/>
      <c r="U807" s="1086"/>
      <c r="V807" s="1086"/>
      <c r="W807" s="1115" t="str">
        <f>IF('result subject-wise'!AT37="","",'result subject-wise'!AT37)</f>
        <v/>
      </c>
      <c r="X807" s="1115"/>
      <c r="Y807" s="1118"/>
    </row>
    <row r="808" spans="1:25" ht="18" customHeight="1">
      <c r="A808" s="1124"/>
      <c r="B808" s="1084" t="s">
        <v>301</v>
      </c>
      <c r="C808" s="1084"/>
      <c r="D808" s="536">
        <f>IF('statement of marks'!BJ37="","",'statement of marks'!BJ37)</f>
        <v>50</v>
      </c>
      <c r="E808" s="1085" t="str">
        <f>IF('statement of marks'!GL37="","",'statement of marks'!GL37)</f>
        <v/>
      </c>
      <c r="F808" s="1085"/>
      <c r="G808" s="1085" t="str">
        <f>IF('statement of marks'!GN37="","",'statement of marks'!GN37)</f>
        <v/>
      </c>
      <c r="H808" s="1085"/>
      <c r="I808" s="1085"/>
      <c r="J808" s="1085"/>
      <c r="K808" s="1085" t="str">
        <f>IF('statement of marks'!GP37="","",'statement of marks'!GP37)</f>
        <v/>
      </c>
      <c r="L808" s="1085"/>
      <c r="M808" s="1085" t="str">
        <f>IF('statement of marks'!GR37="","",'statement of marks'!GR37)</f>
        <v/>
      </c>
      <c r="N808" s="1085"/>
      <c r="O808" s="1085">
        <f>IF('statement of marks'!GT37="","",'statement of marks'!GT37)</f>
        <v>0</v>
      </c>
      <c r="P808" s="1085"/>
      <c r="Q808" s="1085"/>
      <c r="R808" s="564"/>
      <c r="S808" s="1086" t="s">
        <v>296</v>
      </c>
      <c r="T808" s="1086"/>
      <c r="U808" s="1086"/>
      <c r="V808" s="1086"/>
      <c r="W808" s="1087" t="str">
        <f>IF(U806="","",'result subject-wise'!$G$118)</f>
        <v/>
      </c>
      <c r="X808" s="1087"/>
      <c r="Y808" s="1088"/>
    </row>
    <row r="809" spans="1:25" ht="18" customHeight="1">
      <c r="A809" s="1124"/>
      <c r="B809" s="1089" t="s">
        <v>307</v>
      </c>
      <c r="C809" s="1089"/>
      <c r="D809" s="535" t="str">
        <f>IF('statement of marks'!DR37="","",'statement of marks'!DR37)</f>
        <v/>
      </c>
      <c r="E809" s="1090"/>
      <c r="F809" s="1090"/>
      <c r="G809" s="1090"/>
      <c r="H809" s="1090"/>
      <c r="I809" s="1090"/>
      <c r="J809" s="1090"/>
      <c r="K809" s="1090"/>
      <c r="L809" s="1090"/>
      <c r="M809" s="1090"/>
      <c r="N809" s="1090"/>
      <c r="O809" s="1091"/>
      <c r="P809" s="1091"/>
      <c r="Q809" s="1091"/>
      <c r="R809" s="1091"/>
      <c r="S809" s="1091"/>
      <c r="T809" s="1091"/>
      <c r="U809" s="1092"/>
      <c r="V809" s="1092"/>
      <c r="W809" s="1092"/>
      <c r="X809" s="1092"/>
      <c r="Y809" s="1093"/>
    </row>
    <row r="810" spans="1:25" ht="18" customHeight="1">
      <c r="A810" s="1124"/>
      <c r="B810" s="895" t="s">
        <v>297</v>
      </c>
      <c r="C810" s="895"/>
      <c r="D810" s="544">
        <f>IF(AND(D807="",D808="",D809=""),"",SUM(D807:D809))</f>
        <v>100</v>
      </c>
      <c r="E810" s="1090"/>
      <c r="F810" s="1090"/>
      <c r="G810" s="1090"/>
      <c r="H810" s="1090"/>
      <c r="I810" s="1090"/>
      <c r="J810" s="1090"/>
      <c r="K810" s="1090"/>
      <c r="L810" s="1090"/>
      <c r="M810" s="1090"/>
      <c r="N810" s="1090"/>
      <c r="O810" s="1091"/>
      <c r="P810" s="1091"/>
      <c r="Q810" s="1091"/>
      <c r="R810" s="1091"/>
      <c r="S810" s="1091"/>
      <c r="T810" s="1091"/>
      <c r="U810" s="1092"/>
      <c r="V810" s="1092"/>
      <c r="W810" s="1092"/>
      <c r="X810" s="1092"/>
      <c r="Y810" s="1093"/>
    </row>
    <row r="811" spans="1:25" ht="18" customHeight="1">
      <c r="A811" s="1124"/>
      <c r="B811" s="1089" t="s">
        <v>790</v>
      </c>
      <c r="C811" s="1089"/>
      <c r="D811" s="565">
        <f>IF(J794="ML",L793)+IF(J795="ML",L793)+IF(J796="ML",L793-D796)+IF(J797="ML",L793-D797)+IF(J798="ML",L793-D798)+IF(K796="ml",D796)+IF(K797="ml",D797)+IF(K798="ml",D798)</f>
        <v>0</v>
      </c>
      <c r="E811" s="1090"/>
      <c r="F811" s="1090"/>
      <c r="G811" s="1090"/>
      <c r="H811" s="1090"/>
      <c r="I811" s="1090"/>
      <c r="J811" s="1090"/>
      <c r="K811" s="1090"/>
      <c r="L811" s="1090"/>
      <c r="M811" s="1090"/>
      <c r="N811" s="1090"/>
      <c r="O811" s="1091" t="s">
        <v>112</v>
      </c>
      <c r="P811" s="1091"/>
      <c r="Q811" s="1091"/>
      <c r="R811" s="1091"/>
      <c r="S811" s="1091"/>
      <c r="T811" s="1091"/>
      <c r="U811" s="1094" t="s">
        <v>798</v>
      </c>
      <c r="V811" s="1094"/>
      <c r="W811" s="1094"/>
      <c r="X811" s="1094"/>
      <c r="Y811" s="1095"/>
    </row>
    <row r="812" spans="1:25" ht="18" customHeight="1" thickBot="1">
      <c r="A812" s="1125"/>
      <c r="B812" s="1098" t="s">
        <v>308</v>
      </c>
      <c r="C812" s="1098"/>
      <c r="D812" s="566"/>
      <c r="E812" s="1099"/>
      <c r="F812" s="1099"/>
      <c r="G812" s="1099"/>
      <c r="H812" s="1099"/>
      <c r="I812" s="1099"/>
      <c r="J812" s="1099"/>
      <c r="K812" s="1099"/>
      <c r="L812" s="1099"/>
      <c r="M812" s="1099"/>
      <c r="N812" s="1099"/>
      <c r="O812" s="1100">
        <f>'statement of marks'!$IV$110</f>
        <v>45794</v>
      </c>
      <c r="P812" s="1100"/>
      <c r="Q812" s="1100"/>
      <c r="R812" s="1100"/>
      <c r="S812" s="1100"/>
      <c r="T812" s="1100"/>
      <c r="U812" s="1096"/>
      <c r="V812" s="1096"/>
      <c r="W812" s="1096"/>
      <c r="X812" s="1096"/>
      <c r="Y812" s="1097"/>
    </row>
    <row r="813" spans="1:25" ht="18" customHeight="1">
      <c r="A813" s="1119" t="s">
        <v>282</v>
      </c>
      <c r="B813" s="1120"/>
      <c r="C813" s="1120"/>
      <c r="D813" s="1120"/>
      <c r="E813" s="1120"/>
      <c r="F813" s="1120"/>
      <c r="G813" s="1120"/>
      <c r="H813" s="1120"/>
      <c r="I813" s="1120"/>
      <c r="J813" s="1120"/>
      <c r="K813" s="1120"/>
      <c r="L813" s="1120"/>
      <c r="M813" s="1120"/>
      <c r="N813" s="1120"/>
      <c r="O813" s="1120"/>
      <c r="P813" s="1120"/>
      <c r="Q813" s="1120"/>
      <c r="R813" s="1120"/>
      <c r="S813" s="1120"/>
      <c r="T813" s="1120"/>
      <c r="U813" s="1120"/>
      <c r="V813" s="1120"/>
      <c r="W813" s="1120"/>
      <c r="X813" s="1120"/>
      <c r="Y813" s="1121"/>
    </row>
    <row r="814" spans="1:25" ht="18" customHeight="1">
      <c r="A814" s="1122" t="str">
        <f>'statement of marks'!$A$1</f>
        <v>Govt. Hr. Sec. School,</v>
      </c>
      <c r="B814" s="1091"/>
      <c r="C814" s="1091"/>
      <c r="D814" s="1091"/>
      <c r="E814" s="1091"/>
      <c r="F814" s="1091"/>
      <c r="G814" s="1091"/>
      <c r="H814" s="1091"/>
      <c r="I814" s="1091"/>
      <c r="J814" s="1091"/>
      <c r="K814" s="1091"/>
      <c r="L814" s="1091"/>
      <c r="M814" s="1091"/>
      <c r="N814" s="1091"/>
      <c r="O814" s="1091"/>
      <c r="P814" s="1091"/>
      <c r="Q814" s="1091"/>
      <c r="R814" s="1091"/>
      <c r="S814" s="1091"/>
      <c r="T814" s="1091"/>
      <c r="U814" s="1091"/>
      <c r="V814" s="1091"/>
      <c r="W814" s="1091"/>
      <c r="X814" s="1091"/>
      <c r="Y814" s="1123"/>
    </row>
    <row r="815" spans="1:25" ht="18" customHeight="1">
      <c r="A815" s="1124"/>
      <c r="B815" s="1048" t="s">
        <v>100</v>
      </c>
      <c r="C815" s="1048"/>
      <c r="D815" s="1112" t="s">
        <v>485</v>
      </c>
      <c r="E815" s="1048" t="str">
        <f>'statement of marks'!$F$3</f>
        <v>2024-25</v>
      </c>
      <c r="F815" s="1048"/>
      <c r="G815" s="1126" t="str">
        <f>IF(U834="","MAIN EXAMINATION",IF(E833="Suppl.","SUPPLEMENTARY EXAMINATION",IF(E833="Re-exam.","RE-EXAMINATION",)))</f>
        <v>MAIN EXAMINATION</v>
      </c>
      <c r="H815" s="1127"/>
      <c r="I815" s="1127"/>
      <c r="J815" s="1127"/>
      <c r="K815" s="1127"/>
      <c r="L815" s="1127"/>
      <c r="M815" s="1127"/>
      <c r="N815" s="1127"/>
      <c r="O815" s="1127"/>
      <c r="P815" s="1127"/>
      <c r="Q815" s="1127"/>
      <c r="R815" s="1127"/>
      <c r="S815" s="1128"/>
      <c r="T815" s="1129" t="s">
        <v>305</v>
      </c>
      <c r="U815" s="1130"/>
      <c r="V815" s="1131"/>
      <c r="W815" s="1048" t="str">
        <f>'statement of marks'!$A$3</f>
        <v>11 'A'</v>
      </c>
      <c r="X815" s="1048"/>
      <c r="Y815" s="1135"/>
    </row>
    <row r="816" spans="1:25" ht="18" customHeight="1">
      <c r="A816" s="1124"/>
      <c r="B816" s="895" t="s">
        <v>36</v>
      </c>
      <c r="C816" s="895"/>
      <c r="D816" s="1112"/>
      <c r="E816" s="1132" t="str">
        <f>IF('statement of marks'!G38="","",'statement of marks'!G38)</f>
        <v>A 030</v>
      </c>
      <c r="F816" s="1133"/>
      <c r="G816" s="1133"/>
      <c r="H816" s="1133"/>
      <c r="I816" s="1133"/>
      <c r="J816" s="1133"/>
      <c r="K816" s="1133"/>
      <c r="L816" s="1133"/>
      <c r="M816" s="1133"/>
      <c r="N816" s="1133"/>
      <c r="O816" s="1133"/>
      <c r="P816" s="1133"/>
      <c r="Q816" s="1133"/>
      <c r="R816" s="1133"/>
      <c r="S816" s="1134"/>
      <c r="T816" s="1129" t="s">
        <v>304</v>
      </c>
      <c r="U816" s="1130"/>
      <c r="V816" s="1131"/>
      <c r="W816" s="1048">
        <f>IF('statement of marks'!E38="","",'statement of marks'!E38)</f>
        <v>11130</v>
      </c>
      <c r="X816" s="1048"/>
      <c r="Y816" s="1135"/>
    </row>
    <row r="817" spans="1:25" ht="18" customHeight="1">
      <c r="A817" s="1124"/>
      <c r="B817" s="895" t="s">
        <v>37</v>
      </c>
      <c r="C817" s="895"/>
      <c r="D817" s="1112"/>
      <c r="E817" s="1132" t="str">
        <f>IF('statement of marks'!H38="","",'statement of marks'!H38)</f>
        <v>B 030</v>
      </c>
      <c r="F817" s="1133"/>
      <c r="G817" s="1133"/>
      <c r="H817" s="1133"/>
      <c r="I817" s="1133"/>
      <c r="J817" s="1133"/>
      <c r="K817" s="1133"/>
      <c r="L817" s="1133"/>
      <c r="M817" s="1133"/>
      <c r="N817" s="1133"/>
      <c r="O817" s="1133"/>
      <c r="P817" s="1133"/>
      <c r="Q817" s="1133"/>
      <c r="R817" s="1133"/>
      <c r="S817" s="1134"/>
      <c r="T817" s="1129" t="s">
        <v>35</v>
      </c>
      <c r="U817" s="1130"/>
      <c r="V817" s="1131"/>
      <c r="W817" s="1048" t="str">
        <f>IF('statement of marks'!D38="","",'statement of marks'!D38)</f>
        <v/>
      </c>
      <c r="X817" s="1048"/>
      <c r="Y817" s="1135"/>
    </row>
    <row r="818" spans="1:25" ht="18" customHeight="1">
      <c r="A818" s="1124"/>
      <c r="B818" s="895" t="s">
        <v>38</v>
      </c>
      <c r="C818" s="895"/>
      <c r="D818" s="1112"/>
      <c r="E818" s="1132" t="str">
        <f>IF('statement of marks'!I38="","",'statement of marks'!I38)</f>
        <v>C 030</v>
      </c>
      <c r="F818" s="1133"/>
      <c r="G818" s="1133"/>
      <c r="H818" s="1133"/>
      <c r="I818" s="1133"/>
      <c r="J818" s="1133"/>
      <c r="K818" s="1133"/>
      <c r="L818" s="1133"/>
      <c r="M818" s="1133"/>
      <c r="N818" s="1133"/>
      <c r="O818" s="1133"/>
      <c r="P818" s="1133"/>
      <c r="Q818" s="1133"/>
      <c r="R818" s="1133"/>
      <c r="S818" s="1134"/>
      <c r="T818" s="1129" t="s">
        <v>280</v>
      </c>
      <c r="U818" s="1130"/>
      <c r="V818" s="1131"/>
      <c r="W818" s="1136" t="str">
        <f>IF('statement of marks'!F38="","",'statement of marks'!F38)</f>
        <v/>
      </c>
      <c r="X818" s="1136"/>
      <c r="Y818" s="1137"/>
    </row>
    <row r="819" spans="1:25" ht="18" customHeight="1">
      <c r="A819" s="1124"/>
      <c r="B819" s="1138" t="s">
        <v>218</v>
      </c>
      <c r="C819" s="1109" t="s">
        <v>293</v>
      </c>
      <c r="D819" s="1109" t="s">
        <v>457</v>
      </c>
      <c r="E819" s="1103" t="s">
        <v>109</v>
      </c>
      <c r="F819" s="1103" t="s">
        <v>110</v>
      </c>
      <c r="G819" s="1103" t="s">
        <v>111</v>
      </c>
      <c r="H819" s="1103" t="s">
        <v>797</v>
      </c>
      <c r="I819" s="1139" t="str">
        <f>IF('statement of marks'!N$4="","",'statement of marks'!N$4)</f>
        <v>VRIKSHAROPAN</v>
      </c>
      <c r="J819" s="1140" t="s">
        <v>276</v>
      </c>
      <c r="K819" s="1140" t="s">
        <v>277</v>
      </c>
      <c r="L819" s="1103" t="s">
        <v>284</v>
      </c>
      <c r="M819" s="1103" t="s">
        <v>294</v>
      </c>
      <c r="N819" s="1102" t="s">
        <v>458</v>
      </c>
      <c r="O819" s="1141" t="s">
        <v>287</v>
      </c>
      <c r="P819" s="1141" t="s">
        <v>288</v>
      </c>
      <c r="Q819" s="1101" t="s">
        <v>289</v>
      </c>
      <c r="R819" s="1101" t="s">
        <v>285</v>
      </c>
      <c r="S819" s="1101" t="s">
        <v>286</v>
      </c>
      <c r="T819" s="1102" t="s">
        <v>306</v>
      </c>
      <c r="U819" s="1103" t="s">
        <v>311</v>
      </c>
      <c r="V819" s="1104" t="s">
        <v>310</v>
      </c>
      <c r="W819" s="1104" t="s">
        <v>799</v>
      </c>
      <c r="X819" s="1103" t="s">
        <v>283</v>
      </c>
      <c r="Y819" s="1105" t="s">
        <v>290</v>
      </c>
    </row>
    <row r="820" spans="1:25" ht="18" customHeight="1">
      <c r="A820" s="1124"/>
      <c r="B820" s="1138"/>
      <c r="C820" s="1109"/>
      <c r="D820" s="1109"/>
      <c r="E820" s="1103"/>
      <c r="F820" s="1103"/>
      <c r="G820" s="1103"/>
      <c r="H820" s="1103"/>
      <c r="I820" s="1139"/>
      <c r="J820" s="1140"/>
      <c r="K820" s="1140"/>
      <c r="L820" s="1103"/>
      <c r="M820" s="1103"/>
      <c r="N820" s="1102"/>
      <c r="O820" s="1141"/>
      <c r="P820" s="1141"/>
      <c r="Q820" s="1101"/>
      <c r="R820" s="1101"/>
      <c r="S820" s="1101"/>
      <c r="T820" s="1102"/>
      <c r="U820" s="1103"/>
      <c r="V820" s="1104"/>
      <c r="W820" s="1104"/>
      <c r="X820" s="1103"/>
      <c r="Y820" s="1105"/>
    </row>
    <row r="821" spans="1:25" ht="18" customHeight="1">
      <c r="A821" s="1124"/>
      <c r="B821" s="1144" t="s">
        <v>113</v>
      </c>
      <c r="C821" s="1144"/>
      <c r="D821" s="535"/>
      <c r="E821" s="534">
        <f>IF('statement of marks'!J$6="","",'statement of marks'!J$6)</f>
        <v>10</v>
      </c>
      <c r="F821" s="534">
        <f>IF('statement of marks'!K$6="","",'statement of marks'!K$6)</f>
        <v>10</v>
      </c>
      <c r="G821" s="534">
        <f>IF('statement of marks'!L$6="","",'statement of marks'!L$6)</f>
        <v>8</v>
      </c>
      <c r="H821" s="534">
        <f>IF('statement of marks'!M$6="","",'statement of marks'!M$6)</f>
        <v>28</v>
      </c>
      <c r="I821" s="536">
        <f>IF('statement of marks'!N$6="","",'statement of marks'!N$6)</f>
        <v>2</v>
      </c>
      <c r="J821" s="298" t="s">
        <v>89</v>
      </c>
      <c r="K821" s="1106"/>
      <c r="L821" s="534">
        <f>IF('statement of marks'!O$6="","",'statement of marks'!O$6)</f>
        <v>70</v>
      </c>
      <c r="M821" s="298" t="s">
        <v>87</v>
      </c>
      <c r="N821" s="534">
        <f>IF('statement of marks'!P$6="","",'statement of marks'!P$6)</f>
        <v>100</v>
      </c>
      <c r="O821" s="298" t="s">
        <v>298</v>
      </c>
      <c r="P821" s="945"/>
      <c r="Q821" s="534">
        <f>IF('statement of marks'!Q$6="","",'statement of marks'!Q$6)</f>
        <v>100</v>
      </c>
      <c r="R821" s="298" t="s">
        <v>299</v>
      </c>
      <c r="S821" s="298" t="s">
        <v>454</v>
      </c>
      <c r="T821" s="538">
        <f>IF('statement of marks'!R$6="","",'statement of marks'!R$6)</f>
        <v>200</v>
      </c>
      <c r="U821" s="539"/>
      <c r="V821" s="539"/>
      <c r="W821" s="539"/>
      <c r="X821" s="539"/>
      <c r="Y821" s="540" t="str">
        <f>IF(OR(X828=0,X828&lt;V828),"",T821)</f>
        <v/>
      </c>
    </row>
    <row r="822" spans="1:25" ht="18" customHeight="1">
      <c r="A822" s="1124"/>
      <c r="B822" s="895" t="str">
        <f>'statement of marks'!$J$3</f>
        <v>HINDI COMPULSORY</v>
      </c>
      <c r="C822" s="895"/>
      <c r="D822" s="535"/>
      <c r="E822" s="541">
        <f>IF('statement of marks'!J38="","",'statement of marks'!J38)</f>
        <v>10</v>
      </c>
      <c r="F822" s="541">
        <f>IF('statement of marks'!K38="","",'statement of marks'!K38)</f>
        <v>10</v>
      </c>
      <c r="G822" s="541">
        <f>IF('statement of marks'!L38="","",'statement of marks'!L38)</f>
        <v>8</v>
      </c>
      <c r="H822" s="541">
        <f>IF('statement of marks'!M38="","",'statement of marks'!M38)</f>
        <v>28</v>
      </c>
      <c r="I822" s="541">
        <f>IF('statement of marks'!N38="","",'statement of marks'!N38)</f>
        <v>2</v>
      </c>
      <c r="J822" s="537">
        <f>IF('statement of marks'!O38="","",'statement of marks'!O38)</f>
        <v>70</v>
      </c>
      <c r="K822" s="1106"/>
      <c r="L822" s="536">
        <f>IF('statement of marks'!O38="","",'statement of marks'!O38)</f>
        <v>70</v>
      </c>
      <c r="M822" s="536">
        <f>IF('statement of marks'!P38="","",'statement of marks'!P38)</f>
        <v>100</v>
      </c>
      <c r="N822" s="538">
        <f>IF('statement of marks'!P38="","",'statement of marks'!P38)</f>
        <v>100</v>
      </c>
      <c r="O822" s="537">
        <f>IF('statement of marks'!Q38="","",'statement of marks'!Q38)</f>
        <v>100</v>
      </c>
      <c r="P822" s="945"/>
      <c r="Q822" s="536">
        <f>IF('statement of marks'!Q38="","",'statement of marks'!Q38)</f>
        <v>100</v>
      </c>
      <c r="R822" s="536">
        <f>IF('statement of marks'!R38="","",'statement of marks'!R38)</f>
        <v>200</v>
      </c>
      <c r="S822" s="1107" t="str">
        <f>IF(AND(K823="",P823=""),"",SUM(K823,P823))</f>
        <v/>
      </c>
      <c r="T822" s="538">
        <f>IF('statement of marks'!R38="","",'statement of marks'!R38)</f>
        <v>200</v>
      </c>
      <c r="U822" s="541" t="str">
        <f>CONCATENATE('statement of marks'!GV38,'statement of marks'!GW38,'statement of marks'!GX38)</f>
        <v>D</v>
      </c>
      <c r="V822" s="542" t="str">
        <f>IF(OR(U822="S",U822="RE"),'result subject-wise'!T$6,"")</f>
        <v/>
      </c>
      <c r="W822" s="542" t="str">
        <f>IF('result subject-wise'!U38="","",'result subject-wise'!U38)</f>
        <v/>
      </c>
      <c r="X822" s="542" t="str">
        <f>IF('result subject-wise'!V38="","",'result subject-wise'!V38)</f>
        <v/>
      </c>
      <c r="Y822" s="540" t="str">
        <f>IF(OR(X828=0,X828&lt;V828),"",IF(U822="RE",SUM(T822,W822),IF(U822="S",W822,T822)))</f>
        <v/>
      </c>
    </row>
    <row r="823" spans="1:25" ht="18" customHeight="1">
      <c r="A823" s="1124"/>
      <c r="B823" s="895" t="str">
        <f>'statement of marks'!$X$3</f>
        <v>ENGLISH COMPULSORY</v>
      </c>
      <c r="C823" s="895"/>
      <c r="D823" s="535" t="s">
        <v>455</v>
      </c>
      <c r="E823" s="541">
        <f>IF('statement of marks'!X38="","",'statement of marks'!X38)</f>
        <v>10</v>
      </c>
      <c r="F823" s="541">
        <f>IF('statement of marks'!Y38="","",'statement of marks'!Y38)</f>
        <v>10</v>
      </c>
      <c r="G823" s="541">
        <f>IF('statement of marks'!Z38="","",'statement of marks'!Z38)</f>
        <v>8</v>
      </c>
      <c r="H823" s="541">
        <f>IF('statement of marks'!AA38="","",'statement of marks'!AA38)</f>
        <v>28</v>
      </c>
      <c r="I823" s="541">
        <f>IF('statement of marks'!AB38="","",'statement of marks'!AB38)</f>
        <v>2</v>
      </c>
      <c r="J823" s="537">
        <f>IF('statement of marks'!AC38="","",'statement of marks'!AC38)</f>
        <v>70</v>
      </c>
      <c r="K823" s="1106"/>
      <c r="L823" s="536">
        <f>IF('statement of marks'!AC38="","",'statement of marks'!AC38)</f>
        <v>70</v>
      </c>
      <c r="M823" s="536">
        <f>IF('statement of marks'!AD38="","",'statement of marks'!AD38)</f>
        <v>100</v>
      </c>
      <c r="N823" s="538">
        <f>IF('statement of marks'!AD38="","",'statement of marks'!AD38)</f>
        <v>100</v>
      </c>
      <c r="O823" s="537">
        <f>IF('statement of marks'!AE38="","",'statement of marks'!AE38)</f>
        <v>100</v>
      </c>
      <c r="P823" s="945"/>
      <c r="Q823" s="536">
        <f>IF('statement of marks'!AE38="","",'statement of marks'!AE38)</f>
        <v>100</v>
      </c>
      <c r="R823" s="536">
        <f>IF('statement of marks'!AF38="","",'statement of marks'!AF38)</f>
        <v>200</v>
      </c>
      <c r="S823" s="1107"/>
      <c r="T823" s="538">
        <f>IF('statement of marks'!AF38="","",'statement of marks'!AF38)</f>
        <v>200</v>
      </c>
      <c r="U823" s="541" t="str">
        <f>CONCATENATE('statement of marks'!GY38,'statement of marks'!GZ38,'statement of marks'!HA38)</f>
        <v>D</v>
      </c>
      <c r="V823" s="542" t="str">
        <f>IF(OR(U823="S",U823="RE"),'result subject-wise'!W$6,"")</f>
        <v/>
      </c>
      <c r="W823" s="542" t="str">
        <f>IF('result subject-wise'!X38="","",'result subject-wise'!X38)</f>
        <v/>
      </c>
      <c r="X823" s="542" t="str">
        <f>IF('result subject-wise'!Y38="","",'result subject-wise'!Y38)</f>
        <v/>
      </c>
      <c r="Y823" s="540" t="str">
        <f>IF(OR(X828=0,X828&lt;V828),"",IF(U823="RE",SUM(T823,W823),IF(U823="S",W823,T823)))</f>
        <v/>
      </c>
    </row>
    <row r="824" spans="1:25" ht="18" customHeight="1">
      <c r="A824" s="1124"/>
      <c r="B824" s="1143" t="str">
        <f>'statement of marks'!AM38</f>
        <v>PHYSICS</v>
      </c>
      <c r="C824" s="1143"/>
      <c r="D824" s="535">
        <f>IF('statement of marks'!BH38="","",'statement of marks'!BH38)</f>
        <v>20</v>
      </c>
      <c r="E824" s="541">
        <f>IF('statement of marks'!AN38="","",'statement of marks'!AN38)</f>
        <v>10</v>
      </c>
      <c r="F824" s="541">
        <f>IF('statement of marks'!AO38="","",'statement of marks'!AO38)</f>
        <v>10</v>
      </c>
      <c r="G824" s="541">
        <f>IF('statement of marks'!AP38="","",'statement of marks'!AP38)</f>
        <v>9</v>
      </c>
      <c r="H824" s="541">
        <f>IF('statement of marks'!AQ38="","",'statement of marks'!AQ38)</f>
        <v>29</v>
      </c>
      <c r="I824" s="541">
        <f>IF('statement of marks'!AR38="","",'statement of marks'!AR38)</f>
        <v>1</v>
      </c>
      <c r="J824" s="537">
        <f>IF('statement of marks'!AS38="","",'statement of marks'!AS38)</f>
        <v>30</v>
      </c>
      <c r="K824" s="537">
        <f>IF('statement of marks'!AT38="","",'statement of marks'!AT38)</f>
        <v>20</v>
      </c>
      <c r="L824" s="536">
        <f>IF('statement of marks'!AU38="","",'statement of marks'!AU38)</f>
        <v>50</v>
      </c>
      <c r="M824" s="536">
        <f>IF('statement of marks'!AV38="","",'statement of marks'!AV38)</f>
        <v>60</v>
      </c>
      <c r="N824" s="538">
        <f>IF('statement of marks'!AW38="","",'statement of marks'!AW38)</f>
        <v>80</v>
      </c>
      <c r="O824" s="537">
        <f>IF('statement of marks'!AX38="","",'statement of marks'!AX38)</f>
        <v>70</v>
      </c>
      <c r="P824" s="537">
        <f>IF('statement of marks'!AY38="","",'statement of marks'!AY38)</f>
        <v>30</v>
      </c>
      <c r="Q824" s="536">
        <f>IF('statement of marks'!AZ38="","",'statement of marks'!AZ38)</f>
        <v>100</v>
      </c>
      <c r="R824" s="536">
        <f>IF('statement of marks'!BA38="","",'statement of marks'!BA38)</f>
        <v>130</v>
      </c>
      <c r="S824" s="538">
        <f>IF('statement of marks'!BB38="","",'statement of marks'!BB38)</f>
        <v>50</v>
      </c>
      <c r="T824" s="538">
        <f>IF('statement of marks'!BC38="","",'statement of marks'!BC38)</f>
        <v>180</v>
      </c>
      <c r="U824" s="541" t="str">
        <f>CONCATENATE('statement of marks'!HB38,'statement of marks'!HK38,'statement of marks'!HL38)</f>
        <v>D</v>
      </c>
      <c r="V824" s="542" t="str">
        <f>IF('result subject-wise'!Z38="","",'result subject-wise'!Z38)</f>
        <v/>
      </c>
      <c r="W824" s="542" t="str">
        <f>IF('result subject-wise'!AB38="","",'result subject-wise'!AB38)</f>
        <v/>
      </c>
      <c r="X824" s="542" t="str">
        <f>IF('result subject-wise'!AC38="","",'result subject-wise'!AC38)</f>
        <v/>
      </c>
      <c r="Y824" s="540" t="str">
        <f>IF(OR(X828=0,X828&lt;V828),"",IF(OR(U824="RE",U824="REP"),SUM(T824,W824),IF(U824="S",W824,T824)))</f>
        <v/>
      </c>
    </row>
    <row r="825" spans="1:25" ht="18" customHeight="1">
      <c r="A825" s="1124"/>
      <c r="B825" s="1143" t="str">
        <f>'statement of marks'!BQ38</f>
        <v>CHEMISTRY</v>
      </c>
      <c r="C825" s="1143"/>
      <c r="D825" s="535">
        <f>IF('statement of marks'!CL38="","",'statement of marks'!CL38)</f>
        <v>20</v>
      </c>
      <c r="E825" s="541">
        <f>IF('statement of marks'!BR38="","",'statement of marks'!BR38)</f>
        <v>10</v>
      </c>
      <c r="F825" s="541">
        <f>IF('statement of marks'!BS38="","",'statement of marks'!BS38)</f>
        <v>10</v>
      </c>
      <c r="G825" s="541">
        <f>IF('statement of marks'!BT38="","",'statement of marks'!BT38)</f>
        <v>9</v>
      </c>
      <c r="H825" s="541">
        <f>IF('statement of marks'!BU38="","",'statement of marks'!BU38)</f>
        <v>29</v>
      </c>
      <c r="I825" s="541">
        <f>IF('statement of marks'!BV38="","",'statement of marks'!BV38)</f>
        <v>1</v>
      </c>
      <c r="J825" s="537">
        <f>IF('statement of marks'!BW38="","",'statement of marks'!BW38)</f>
        <v>50</v>
      </c>
      <c r="K825" s="537">
        <f>IF('statement of marks'!BX38="","",'statement of marks'!BX38)</f>
        <v>20</v>
      </c>
      <c r="L825" s="536">
        <f>IF('statement of marks'!BY38="","",'statement of marks'!BY38)</f>
        <v>70</v>
      </c>
      <c r="M825" s="536">
        <f>IF('statement of marks'!BZ38="","",'statement of marks'!BZ38)</f>
        <v>80</v>
      </c>
      <c r="N825" s="538">
        <f>IF('statement of marks'!CA38="","",'statement of marks'!CA38)</f>
        <v>100</v>
      </c>
      <c r="O825" s="537">
        <f>IF('statement of marks'!CB38="","",'statement of marks'!CB38)</f>
        <v>70</v>
      </c>
      <c r="P825" s="537">
        <f>IF('statement of marks'!CC38="","",'statement of marks'!CC38)</f>
        <v>30</v>
      </c>
      <c r="Q825" s="536">
        <f>IF('statement of marks'!CD38="","",'statement of marks'!CD38)</f>
        <v>100</v>
      </c>
      <c r="R825" s="536">
        <f>IF('statement of marks'!CE38="","",'statement of marks'!CE38)</f>
        <v>150</v>
      </c>
      <c r="S825" s="538">
        <f>IF('statement of marks'!CF38="","",'statement of marks'!CF38)</f>
        <v>50</v>
      </c>
      <c r="T825" s="538">
        <f>IF('statement of marks'!CG38="","",'statement of marks'!CG38)</f>
        <v>200</v>
      </c>
      <c r="U825" s="541" t="str">
        <f>CONCATENATE('statement of marks'!HM38,'statement of marks'!HV38,'statement of marks'!HW38)</f>
        <v>D</v>
      </c>
      <c r="V825" s="542" t="str">
        <f>IF('result subject-wise'!AD38="","",'result subject-wise'!AD38)</f>
        <v/>
      </c>
      <c r="W825" s="542" t="str">
        <f>IF('result subject-wise'!AF38="","",'result subject-wise'!AF38)</f>
        <v/>
      </c>
      <c r="X825" s="542" t="str">
        <f>IF('result subject-wise'!AG38="","",'result subject-wise'!AG38)</f>
        <v/>
      </c>
      <c r="Y825" s="540" t="str">
        <f>IF(OR(X828=0,X828&lt;V828),"",IF(OR(U825="RE",U825="REP"),SUM(T825,W825),IF(U825="S",W825,T825)))</f>
        <v/>
      </c>
    </row>
    <row r="826" spans="1:25" ht="18" customHeight="1">
      <c r="A826" s="1124"/>
      <c r="B826" s="1143" t="str">
        <f>'statement of marks'!CU38</f>
        <v>MATHEMATICS</v>
      </c>
      <c r="C826" s="1143"/>
      <c r="D826" s="535" t="str">
        <f>IF('statement of marks'!DP38="","",'statement of marks'!DP38)</f>
        <v/>
      </c>
      <c r="E826" s="541">
        <f>IF('statement of marks'!CV38="","",'statement of marks'!CV38)</f>
        <v>10</v>
      </c>
      <c r="F826" s="541">
        <f>IF('statement of marks'!CW38="","",'statement of marks'!CW38)</f>
        <v>10</v>
      </c>
      <c r="G826" s="541">
        <f>IF('statement of marks'!CX38="","",'statement of marks'!CX38)</f>
        <v>9</v>
      </c>
      <c r="H826" s="541">
        <f>IF('statement of marks'!CY38="","",'statement of marks'!CY38)</f>
        <v>29</v>
      </c>
      <c r="I826" s="541">
        <f>IF('statement of marks'!CZ38="","",'statement of marks'!CZ38)</f>
        <v>1</v>
      </c>
      <c r="J826" s="537">
        <f>IF('statement of marks'!DA38="","",'statement of marks'!DA38)</f>
        <v>70</v>
      </c>
      <c r="K826" s="537" t="str">
        <f>IF('statement of marks'!DB38="","",'statement of marks'!DB38)</f>
        <v/>
      </c>
      <c r="L826" s="536">
        <f>IF('statement of marks'!DC38="","",'statement of marks'!DC38)</f>
        <v>70</v>
      </c>
      <c r="M826" s="536">
        <f>IF('statement of marks'!DD38="","",'statement of marks'!DD38)</f>
        <v>100</v>
      </c>
      <c r="N826" s="538">
        <f>IF('statement of marks'!DE38="","",'statement of marks'!DE38)</f>
        <v>100</v>
      </c>
      <c r="O826" s="537">
        <f>IF('statement of marks'!DF38="","",'statement of marks'!DF38)</f>
        <v>18</v>
      </c>
      <c r="P826" s="537" t="str">
        <f>IF('statement of marks'!DG38="","",'statement of marks'!DG38)</f>
        <v/>
      </c>
      <c r="Q826" s="536">
        <f>IF('statement of marks'!DH38="","",'statement of marks'!DH38)</f>
        <v>18</v>
      </c>
      <c r="R826" s="536">
        <f>IF('statement of marks'!DI38="","",'statement of marks'!DI38)</f>
        <v>118</v>
      </c>
      <c r="S826" s="538" t="str">
        <f>IF('statement of marks'!DJ38="","",'statement of marks'!DJ38)</f>
        <v/>
      </c>
      <c r="T826" s="538">
        <f>IF('statement of marks'!DK38="","",'statement of marks'!DK38)</f>
        <v>118</v>
      </c>
      <c r="U826" s="541" t="str">
        <f>CONCATENATE('statement of marks'!HX38,'statement of marks'!IG38,'statement of marks'!IH38)</f>
        <v>S</v>
      </c>
      <c r="V826" s="542">
        <f>IF('result subject-wise'!AH38="","",'result subject-wise'!AH38)</f>
        <v>100</v>
      </c>
      <c r="W826" s="542" t="str">
        <f>IF('result subject-wise'!AJ38="","",'result subject-wise'!AJ38)</f>
        <v/>
      </c>
      <c r="X826" s="542" t="str">
        <f>IF('result subject-wise'!AK38="","",'result subject-wise'!AK38)</f>
        <v/>
      </c>
      <c r="Y826" s="540" t="str">
        <f>IF(OR(X828=0,X828&lt;V828),"",IF(OR(U826="RE",U826="REP"),SUM(T826,W826),IF(U826="S",W826,T826)))</f>
        <v/>
      </c>
    </row>
    <row r="827" spans="1:25" ht="18" customHeight="1">
      <c r="A827" s="1124"/>
      <c r="B827" s="1108" t="s">
        <v>291</v>
      </c>
      <c r="C827" s="1108"/>
      <c r="D827" s="543">
        <f>IF(AND(D824="",D825="",D826=""),"",SUM(D824:D826))</f>
        <v>40</v>
      </c>
      <c r="E827" s="544">
        <f>IF(AND(E822="",E823="",E824="",E825="",E826=""),"",SUM(E822:E826))</f>
        <v>50</v>
      </c>
      <c r="F827" s="544">
        <f t="shared" ref="F827:H827" si="228">IF(AND(F822="",F823="",F824="",F825="",F826=""),"",SUM(F822:F826))</f>
        <v>50</v>
      </c>
      <c r="G827" s="544">
        <f t="shared" si="228"/>
        <v>43</v>
      </c>
      <c r="H827" s="544">
        <f t="shared" si="228"/>
        <v>143</v>
      </c>
      <c r="I827" s="544">
        <f>IF(AND(I822="",I823="",I824="",I825="",I826=""),"",SUM(I822:I826))</f>
        <v>7</v>
      </c>
      <c r="J827" s="544">
        <f t="shared" ref="J827:R827" si="229">IF(AND(J822="",J823="",J824="",J825="",J826=""),"",SUM(J822:J826))</f>
        <v>290</v>
      </c>
      <c r="K827" s="544">
        <f t="shared" si="229"/>
        <v>40</v>
      </c>
      <c r="L827" s="544">
        <f t="shared" si="229"/>
        <v>330</v>
      </c>
      <c r="M827" s="544">
        <f t="shared" si="229"/>
        <v>440</v>
      </c>
      <c r="N827" s="544">
        <f t="shared" si="229"/>
        <v>480</v>
      </c>
      <c r="O827" s="544">
        <f t="shared" si="229"/>
        <v>358</v>
      </c>
      <c r="P827" s="544">
        <f t="shared" si="229"/>
        <v>60</v>
      </c>
      <c r="Q827" s="544">
        <f t="shared" si="229"/>
        <v>418</v>
      </c>
      <c r="R827" s="544">
        <f t="shared" si="229"/>
        <v>798</v>
      </c>
      <c r="S827" s="544">
        <f>IF(AND(S822="",S823="",S824="",S825="",S826=""),"",SUM(S822:S826))</f>
        <v>100</v>
      </c>
      <c r="T827" s="544">
        <f t="shared" ref="T827" si="230">IF(AND(T822="",T823="",T824="",T825="",T826=""),"",SUM(T822:T826))</f>
        <v>898</v>
      </c>
      <c r="U827" s="544"/>
      <c r="V827" s="544">
        <f t="shared" ref="V827:W827" si="231">IF(AND(V822="",V823="",V824="",V825="",V826=""),"",SUM(V822:V826))</f>
        <v>100</v>
      </c>
      <c r="W827" s="544" t="str">
        <f t="shared" si="231"/>
        <v/>
      </c>
      <c r="X827" s="545"/>
      <c r="Y827" s="546" t="str">
        <f t="shared" ref="Y827" si="232">IF(AND(Y822="",Y823="",Y824="",Y825="",Y826=""),"",SUM(Y822:Y826))</f>
        <v/>
      </c>
    </row>
    <row r="828" spans="1:25" ht="18" customHeight="1">
      <c r="A828" s="1124"/>
      <c r="B828" s="1142" t="s">
        <v>292</v>
      </c>
      <c r="C828" s="1142"/>
      <c r="D828" s="547" t="s">
        <v>456</v>
      </c>
      <c r="E828" s="548">
        <f>IF(E827="","",(5*E821)-(COUNTIF(E822:E826,"NA")*E821+COUNTIF(E822:E826,"ML")*E821))</f>
        <v>50</v>
      </c>
      <c r="F828" s="548">
        <f>IF(F827="","",(5*F821)-(COUNTIF(F822:F826,"NA")*F821+COUNTIF(F822:F826,"ML")*F821))</f>
        <v>50</v>
      </c>
      <c r="G828" s="548">
        <f>IF(G827="","",(43)-(COUNTIF(G822:G826,"NA")*G821+COUNTIF(G822:G826,"ML")*G821))</f>
        <v>43</v>
      </c>
      <c r="H828" s="548">
        <f>IF(H827="","",(143)-(COUNTIF(H822:H826,"NA")*H821+COUNTIF(H822:H826,"ML")*H821))</f>
        <v>143</v>
      </c>
      <c r="I828" s="549">
        <f>IF(I827="","",7)</f>
        <v>7</v>
      </c>
      <c r="J828" s="538">
        <f>L828-K828</f>
        <v>310</v>
      </c>
      <c r="K828" s="538">
        <f>IF(D827="","",(D827-(IF(K824="ml",D824)+IF(K825="ml",D825)+IF(K826="ml",D826))))</f>
        <v>40</v>
      </c>
      <c r="L828" s="538">
        <f>IF(OR(L827=0,L827=""),L827,(5*L821)-D839)</f>
        <v>350</v>
      </c>
      <c r="M828" s="538">
        <f>IF(M827="","",SUM(H828:J828))</f>
        <v>460</v>
      </c>
      <c r="N828" s="538">
        <f>IF(N827="","",SUM(D827,M828))</f>
        <v>500</v>
      </c>
      <c r="O828" s="538">
        <f>Q828-D833</f>
        <v>440</v>
      </c>
      <c r="P828" s="538">
        <f>IF(D833="","",D833)</f>
        <v>60</v>
      </c>
      <c r="Q828" s="538">
        <f>IF(Q827="","",5*Q821)</f>
        <v>500</v>
      </c>
      <c r="R828" s="538">
        <f>IF(O828="","",SUM(M828,O828))</f>
        <v>900</v>
      </c>
      <c r="S828" s="538">
        <f>IF(D838="","",D838)</f>
        <v>100</v>
      </c>
      <c r="T828" s="538">
        <f>IF(T827="","",SUM(R828,S828))</f>
        <v>1000</v>
      </c>
      <c r="U828" s="550"/>
      <c r="V828" s="551">
        <f>COUNTIF(U822:U832,"S")</f>
        <v>1</v>
      </c>
      <c r="W828" s="551">
        <f>COUNTIF(U822:U832,"RE")+COUNTIF(U822:U832,"REP")</f>
        <v>0</v>
      </c>
      <c r="X828" s="551">
        <f>COUNTIF(X822:X827,"P")+COUNTIF(X831:X832,"P")</f>
        <v>0</v>
      </c>
      <c r="Y828" s="552" t="str">
        <f>IF(OR(X828=0,X828&lt;(V828+W828)),"",(T828-(V828*Y821)+V827))</f>
        <v/>
      </c>
    </row>
    <row r="829" spans="1:25" ht="18" customHeight="1">
      <c r="A829" s="1124"/>
      <c r="B829" s="895" t="s">
        <v>151</v>
      </c>
      <c r="C829" s="895"/>
      <c r="D829" s="553">
        <f>IF('statement of marks'!BG38="","",'statement of marks'!BG38)</f>
        <v>30</v>
      </c>
      <c r="E829" s="568">
        <f t="shared" ref="E829:H829" si="233">IF(E828="","",E827/E828*100)</f>
        <v>100</v>
      </c>
      <c r="F829" s="568">
        <f t="shared" si="233"/>
        <v>100</v>
      </c>
      <c r="G829" s="568">
        <f t="shared" si="233"/>
        <v>100</v>
      </c>
      <c r="H829" s="568">
        <f t="shared" si="233"/>
        <v>100</v>
      </c>
      <c r="I829" s="568">
        <f>IF(I828="","",I827/I828*100)</f>
        <v>100</v>
      </c>
      <c r="J829" s="568">
        <f t="shared" ref="J829:R829" si="234">IF(J828="","",J827/J828*100)</f>
        <v>93.548387096774192</v>
      </c>
      <c r="K829" s="568">
        <f t="shared" si="234"/>
        <v>100</v>
      </c>
      <c r="L829" s="568">
        <f t="shared" si="234"/>
        <v>94.285714285714278</v>
      </c>
      <c r="M829" s="568">
        <f t="shared" si="234"/>
        <v>95.652173913043484</v>
      </c>
      <c r="N829" s="569">
        <f t="shared" si="234"/>
        <v>96</v>
      </c>
      <c r="O829" s="568">
        <f t="shared" si="234"/>
        <v>81.36363636363636</v>
      </c>
      <c r="P829" s="568">
        <f t="shared" si="234"/>
        <v>100</v>
      </c>
      <c r="Q829" s="568">
        <f t="shared" si="234"/>
        <v>83.6</v>
      </c>
      <c r="R829" s="568">
        <f t="shared" si="234"/>
        <v>88.666666666666671</v>
      </c>
      <c r="S829" s="569">
        <f>IF(S828="","",S827/S828*100)</f>
        <v>100</v>
      </c>
      <c r="T829" s="569">
        <f t="shared" ref="T829" si="235">IF(T828="","",T827/T828*100)</f>
        <v>89.8</v>
      </c>
      <c r="U829" s="539"/>
      <c r="V829" s="539"/>
      <c r="W829" s="539"/>
      <c r="X829" s="539"/>
      <c r="Y829" s="554" t="str">
        <f>IF(Y828="","",Y827/Y828*100)</f>
        <v/>
      </c>
    </row>
    <row r="830" spans="1:25" ht="18" customHeight="1">
      <c r="A830" s="1124"/>
      <c r="B830" s="895" t="str">
        <f>'statement of marks'!DZ38</f>
        <v>BIOLOGY</v>
      </c>
      <c r="C830" s="895"/>
      <c r="D830" s="548"/>
      <c r="E830" s="541">
        <f>IF('statement of marks'!EA38="","",'statement of marks'!EA38)</f>
        <v>10</v>
      </c>
      <c r="F830" s="541">
        <f>IF('statement of marks'!EB38="","",'statement of marks'!EB38)</f>
        <v>10</v>
      </c>
      <c r="G830" s="541">
        <f>IF('statement of marks'!EC38="","",'statement of marks'!EC38)</f>
        <v>10</v>
      </c>
      <c r="H830" s="541">
        <f>IF('statement of marks'!ED38="","",'statement of marks'!ED38)</f>
        <v>30</v>
      </c>
      <c r="I830" s="541" t="str">
        <f>IF('statement of marks'!EE38="","",'statement of marks'!EE38)</f>
        <v/>
      </c>
      <c r="J830" s="537">
        <f>IF('statement of marks'!EF38="","",'statement of marks'!EF38)</f>
        <v>50</v>
      </c>
      <c r="K830" s="537">
        <f>IF('statement of marks'!EG38="","",'statement of marks'!EG38)</f>
        <v>20</v>
      </c>
      <c r="L830" s="536">
        <f>IF('statement of marks'!EH38="","",'statement of marks'!EH38)</f>
        <v>70</v>
      </c>
      <c r="M830" s="536">
        <f>IF('statement of marks'!EI38="","",'statement of marks'!EI38)</f>
        <v>80</v>
      </c>
      <c r="N830" s="538">
        <f>IF('statement of marks'!EJ38="","",'statement of marks'!EJ38)</f>
        <v>100</v>
      </c>
      <c r="O830" s="537">
        <f>IF('statement of marks'!EK38="","",'statement of marks'!EK38)</f>
        <v>70</v>
      </c>
      <c r="P830" s="537">
        <f>IF('statement of marks'!EL38="","",'statement of marks'!EL38)</f>
        <v>30</v>
      </c>
      <c r="Q830" s="536">
        <f>IF('statement of marks'!EM38="","",'statement of marks'!EM38)</f>
        <v>100</v>
      </c>
      <c r="R830" s="536">
        <f>IF('statement of marks'!EN38="","",'statement of marks'!EN38)</f>
        <v>150</v>
      </c>
      <c r="S830" s="538">
        <f>IF('statement of marks'!EO38="","",'statement of marks'!EO38)</f>
        <v>50</v>
      </c>
      <c r="T830" s="538">
        <f>IF('statement of marks'!EP38="","",'statement of marks'!EP38)</f>
        <v>200</v>
      </c>
      <c r="U830" s="538" t="str">
        <f>IF('statement of marks'!FB38="","",'statement of marks'!FB38)</f>
        <v>I</v>
      </c>
      <c r="V830" s="542"/>
      <c r="W830" s="542"/>
      <c r="X830" s="542"/>
      <c r="Y830" s="540"/>
    </row>
    <row r="831" spans="1:25" ht="18" customHeight="1">
      <c r="A831" s="1124"/>
      <c r="B831" s="1089" t="str">
        <f>'statement of marks'!$FC$3</f>
        <v>Azadi ke Baad ka Swarnim Bharat</v>
      </c>
      <c r="C831" s="1089"/>
      <c r="D831" s="553">
        <f>IF('statement of marks'!CK38="","",'statement of marks'!CK38)</f>
        <v>30</v>
      </c>
      <c r="E831" s="541">
        <f>IF('statement of marks'!FC38="","",'statement of marks'!FC38)</f>
        <v>10</v>
      </c>
      <c r="F831" s="541">
        <f>IF('statement of marks'!FD38="","",'statement of marks'!FD38)</f>
        <v>10</v>
      </c>
      <c r="G831" s="541">
        <f>IF('statement of marks'!FE38="","",'statement of marks'!FE38)</f>
        <v>10</v>
      </c>
      <c r="H831" s="541">
        <f>IF('statement of marks'!FF38="","",'statement of marks'!FF38)</f>
        <v>30</v>
      </c>
      <c r="I831" s="555"/>
      <c r="J831" s="541">
        <f>IF('statement of marks'!FG38="","",'statement of marks'!FG38)</f>
        <v>70</v>
      </c>
      <c r="K831" s="556"/>
      <c r="L831" s="536">
        <f>IF('statement of marks'!FG38="","",'statement of marks'!FG38)</f>
        <v>70</v>
      </c>
      <c r="M831" s="536">
        <f>IF('statement of marks'!FH38="","",'statement of marks'!FH38)</f>
        <v>100</v>
      </c>
      <c r="N831" s="536">
        <f>IF('statement of marks'!FH38="","",'statement of marks'!FH38)</f>
        <v>100</v>
      </c>
      <c r="O831" s="536">
        <f>IF('statement of marks'!FI38="","",'statement of marks'!FI38)</f>
        <v>100</v>
      </c>
      <c r="P831" s="557"/>
      <c r="Q831" s="536">
        <f>IF('statement of marks'!FI38="","",'statement of marks'!FI38)</f>
        <v>100</v>
      </c>
      <c r="R831" s="536">
        <f>IF('statement of marks'!FJ38="","",'statement of marks'!FJ38)</f>
        <v>200</v>
      </c>
      <c r="S831" s="557"/>
      <c r="T831" s="538">
        <f>IF('statement of marks'!FJ38="","",'statement of marks'!FJ38)</f>
        <v>200</v>
      </c>
      <c r="U831" s="541" t="str">
        <f>IF('statement of marks'!II38="","",'statement of marks'!II38)</f>
        <v>A</v>
      </c>
      <c r="V831" s="542" t="str">
        <f>IF(OR(U831="S",U831="RE"),'result subject-wise'!AL$6,"")</f>
        <v/>
      </c>
      <c r="W831" s="558" t="str">
        <f>IF('result subject-wise'!AL38="","",'result subject-wise'!AL38)</f>
        <v/>
      </c>
      <c r="X831" s="558" t="str">
        <f>IF('result subject-wise'!AM38="","",'result subject-wise'!AM38)</f>
        <v/>
      </c>
      <c r="Y831" s="1093"/>
    </row>
    <row r="832" spans="1:25" ht="18" customHeight="1">
      <c r="A832" s="1124"/>
      <c r="B832" s="895" t="str">
        <f>'statement of marks'!$FP$3</f>
        <v>JEEVAN KAUShAL</v>
      </c>
      <c r="C832" s="895"/>
      <c r="D832" s="535" t="str">
        <f>IF('statement of marks'!DO38="","",'statement of marks'!DO38)</f>
        <v/>
      </c>
      <c r="E832" s="1109" t="s">
        <v>278</v>
      </c>
      <c r="F832" s="1109"/>
      <c r="G832" s="536">
        <f>'statement of marks'!$FP$6</f>
        <v>30</v>
      </c>
      <c r="H832" s="536"/>
      <c r="I832" s="559"/>
      <c r="J832" s="537">
        <f>IF('statement of marks'!FP38="","",'statement of marks'!FP38)</f>
        <v>30</v>
      </c>
      <c r="K832" s="1109" t="s">
        <v>279</v>
      </c>
      <c r="L832" s="1109"/>
      <c r="M832" s="536">
        <f>'statement of marks'!$FQ$6</f>
        <v>30</v>
      </c>
      <c r="N832" s="538">
        <f>IF('statement of marks'!FQ38="","",'statement of marks'!FQ38)</f>
        <v>30</v>
      </c>
      <c r="O832" s="1109" t="s">
        <v>108</v>
      </c>
      <c r="P832" s="1109"/>
      <c r="Q832" s="536">
        <f>'statement of marks'!$FR$6</f>
        <v>40</v>
      </c>
      <c r="R832" s="541">
        <f>IF('statement of marks'!FR38="","",'statement of marks'!FR38)</f>
        <v>40</v>
      </c>
      <c r="S832" s="541"/>
      <c r="T832" s="538">
        <f>IF('statement of marks'!FS38="","",'statement of marks'!FS38)</f>
        <v>100</v>
      </c>
      <c r="U832" s="541" t="str">
        <f>IF('statement of marks'!IJ38="","",'statement of marks'!IJ38)</f>
        <v>A</v>
      </c>
      <c r="V832" s="542" t="str">
        <f>IF(OR(U832="S",U832="RE"),'result subject-wise'!AN$6,"")</f>
        <v/>
      </c>
      <c r="W832" s="558" t="str">
        <f>IF('result subject-wise'!AN38="","",'result subject-wise'!AN38)</f>
        <v/>
      </c>
      <c r="X832" s="558" t="str">
        <f>IF('result subject-wise'!AO38="","",'result subject-wise'!AO38)</f>
        <v/>
      </c>
      <c r="Y832" s="1093"/>
    </row>
    <row r="833" spans="1:25" ht="18" customHeight="1">
      <c r="A833" s="1124"/>
      <c r="B833" s="1110" t="s">
        <v>195</v>
      </c>
      <c r="C833" s="1110"/>
      <c r="D833" s="560">
        <f>IF(AND(D829="",D831="",D832=""),"",SUM(D829:D832))</f>
        <v>60</v>
      </c>
      <c r="E833" s="1111" t="str">
        <f>IF('statement of marks'!IP38="","",'statement of marks'!IP38)</f>
        <v>SUPPL.</v>
      </c>
      <c r="F833" s="1111"/>
      <c r="G833" s="1111"/>
      <c r="H833" s="1111"/>
      <c r="I833" s="1111"/>
      <c r="J833" s="1111"/>
      <c r="K833" s="1111"/>
      <c r="L833" s="1111"/>
      <c r="M833" s="533" t="s">
        <v>309</v>
      </c>
      <c r="N833" s="541" t="str">
        <f>IF('statement of marks'!IS38="","",'statement of marks'!IS38)</f>
        <v/>
      </c>
      <c r="O833" s="1091" t="s">
        <v>281</v>
      </c>
      <c r="P833" s="1091"/>
      <c r="Q833" s="1091"/>
      <c r="R833" s="541" t="str">
        <f>IF('statement of marks'!IU38="","",'statement of marks'!IU38)</f>
        <v/>
      </c>
      <c r="S833" s="1112" t="s">
        <v>295</v>
      </c>
      <c r="T833" s="1112"/>
      <c r="U833" s="1112"/>
      <c r="V833" s="1112"/>
      <c r="W833" s="1112"/>
      <c r="X833" s="1112"/>
      <c r="Y833" s="1113"/>
    </row>
    <row r="834" spans="1:25" ht="18" customHeight="1">
      <c r="A834" s="1124"/>
      <c r="B834" s="1110" t="s">
        <v>300</v>
      </c>
      <c r="C834" s="1110"/>
      <c r="D834" s="534" t="s">
        <v>201</v>
      </c>
      <c r="E834" s="1085" t="s">
        <v>122</v>
      </c>
      <c r="F834" s="1085"/>
      <c r="G834" s="1091" t="s">
        <v>124</v>
      </c>
      <c r="H834" s="1091"/>
      <c r="I834" s="1091"/>
      <c r="J834" s="1091"/>
      <c r="K834" s="1091" t="s">
        <v>126</v>
      </c>
      <c r="L834" s="1091"/>
      <c r="M834" s="1091" t="s">
        <v>128</v>
      </c>
      <c r="N834" s="1091"/>
      <c r="O834" s="924" t="s">
        <v>303</v>
      </c>
      <c r="P834" s="924"/>
      <c r="Q834" s="924"/>
      <c r="R834" s="561"/>
      <c r="S834" s="1114" t="s">
        <v>195</v>
      </c>
      <c r="T834" s="1114"/>
      <c r="U834" s="1115" t="str">
        <f>IF('result subject-wise'!AR38="","",'result subject-wise'!AR38)</f>
        <v/>
      </c>
      <c r="V834" s="1115"/>
      <c r="W834" s="1086" t="s">
        <v>459</v>
      </c>
      <c r="X834" s="1086"/>
      <c r="Y834" s="562" t="str">
        <f>IF('result subject-wise'!AS38="","",'result subject-wise'!AS38)</f>
        <v/>
      </c>
    </row>
    <row r="835" spans="1:25" ht="18" customHeight="1">
      <c r="A835" s="1124"/>
      <c r="B835" s="1116" t="s">
        <v>302</v>
      </c>
      <c r="C835" s="1116"/>
      <c r="D835" s="536">
        <f>IF('statement of marks'!CN38="","",'statement of marks'!CN38)</f>
        <v>50</v>
      </c>
      <c r="E835" s="1117">
        <f>IF('statement of marks'!GK38="","",'statement of marks'!GK38)</f>
        <v>130</v>
      </c>
      <c r="F835" s="1117"/>
      <c r="G835" s="1117">
        <f>IF('statement of marks'!GM38="","",'statement of marks'!GM38)</f>
        <v>206</v>
      </c>
      <c r="H835" s="1117"/>
      <c r="I835" s="1117"/>
      <c r="J835" s="1117"/>
      <c r="K835" s="1117">
        <f>IF('statement of marks'!GO38="","",'statement of marks'!GO38)</f>
        <v>264</v>
      </c>
      <c r="L835" s="1117"/>
      <c r="M835" s="1117">
        <f>IF('statement of marks'!GQ38="","",'statement of marks'!GQ38)</f>
        <v>316</v>
      </c>
      <c r="N835" s="1117"/>
      <c r="O835" s="1117">
        <f>IF('statement of marks'!GS38="","",'statement of marks'!GS38)</f>
        <v>362</v>
      </c>
      <c r="P835" s="1117"/>
      <c r="Q835" s="1117"/>
      <c r="R835" s="563"/>
      <c r="S835" s="1086" t="s">
        <v>460</v>
      </c>
      <c r="T835" s="1086"/>
      <c r="U835" s="1086"/>
      <c r="V835" s="1086"/>
      <c r="W835" s="1115" t="str">
        <f>IF('result subject-wise'!AT38="","",'result subject-wise'!AT38)</f>
        <v/>
      </c>
      <c r="X835" s="1115"/>
      <c r="Y835" s="1118"/>
    </row>
    <row r="836" spans="1:25" ht="18" customHeight="1">
      <c r="A836" s="1124"/>
      <c r="B836" s="1084" t="s">
        <v>301</v>
      </c>
      <c r="C836" s="1084"/>
      <c r="D836" s="536">
        <f>IF('statement of marks'!BJ38="","",'statement of marks'!BJ38)</f>
        <v>50</v>
      </c>
      <c r="E836" s="1085" t="str">
        <f>IF('statement of marks'!GL38="","",'statement of marks'!GL38)</f>
        <v/>
      </c>
      <c r="F836" s="1085"/>
      <c r="G836" s="1085" t="str">
        <f>IF('statement of marks'!GN38="","",'statement of marks'!GN38)</f>
        <v/>
      </c>
      <c r="H836" s="1085"/>
      <c r="I836" s="1085"/>
      <c r="J836" s="1085"/>
      <c r="K836" s="1085" t="str">
        <f>IF('statement of marks'!GP38="","",'statement of marks'!GP38)</f>
        <v/>
      </c>
      <c r="L836" s="1085"/>
      <c r="M836" s="1085" t="str">
        <f>IF('statement of marks'!GR38="","",'statement of marks'!GR38)</f>
        <v/>
      </c>
      <c r="N836" s="1085"/>
      <c r="O836" s="1085">
        <f>IF('statement of marks'!GT38="","",'statement of marks'!GT38)</f>
        <v>0</v>
      </c>
      <c r="P836" s="1085"/>
      <c r="Q836" s="1085"/>
      <c r="R836" s="564"/>
      <c r="S836" s="1086" t="s">
        <v>296</v>
      </c>
      <c r="T836" s="1086"/>
      <c r="U836" s="1086"/>
      <c r="V836" s="1086"/>
      <c r="W836" s="1087" t="str">
        <f>IF(U834="","",'result subject-wise'!$G$118)</f>
        <v/>
      </c>
      <c r="X836" s="1087"/>
      <c r="Y836" s="1088"/>
    </row>
    <row r="837" spans="1:25" ht="18" customHeight="1">
      <c r="A837" s="1124"/>
      <c r="B837" s="1089" t="s">
        <v>307</v>
      </c>
      <c r="C837" s="1089"/>
      <c r="D837" s="535" t="str">
        <f>IF('statement of marks'!DR38="","",'statement of marks'!DR38)</f>
        <v/>
      </c>
      <c r="E837" s="1090"/>
      <c r="F837" s="1090"/>
      <c r="G837" s="1090"/>
      <c r="H837" s="1090"/>
      <c r="I837" s="1090"/>
      <c r="J837" s="1090"/>
      <c r="K837" s="1090"/>
      <c r="L837" s="1090"/>
      <c r="M837" s="1090"/>
      <c r="N837" s="1090"/>
      <c r="O837" s="1091"/>
      <c r="P837" s="1091"/>
      <c r="Q837" s="1091"/>
      <c r="R837" s="1091"/>
      <c r="S837" s="1091"/>
      <c r="T837" s="1091"/>
      <c r="U837" s="1092"/>
      <c r="V837" s="1092"/>
      <c r="W837" s="1092"/>
      <c r="X837" s="1092"/>
      <c r="Y837" s="1093"/>
    </row>
    <row r="838" spans="1:25" ht="18" customHeight="1">
      <c r="A838" s="1124"/>
      <c r="B838" s="895" t="s">
        <v>297</v>
      </c>
      <c r="C838" s="895"/>
      <c r="D838" s="544">
        <f>IF(AND(D835="",D836="",D837=""),"",SUM(D835:D837))</f>
        <v>100</v>
      </c>
      <c r="E838" s="1090"/>
      <c r="F838" s="1090"/>
      <c r="G838" s="1090"/>
      <c r="H838" s="1090"/>
      <c r="I838" s="1090"/>
      <c r="J838" s="1090"/>
      <c r="K838" s="1090"/>
      <c r="L838" s="1090"/>
      <c r="M838" s="1090"/>
      <c r="N838" s="1090"/>
      <c r="O838" s="1091"/>
      <c r="P838" s="1091"/>
      <c r="Q838" s="1091"/>
      <c r="R838" s="1091"/>
      <c r="S838" s="1091"/>
      <c r="T838" s="1091"/>
      <c r="U838" s="1092"/>
      <c r="V838" s="1092"/>
      <c r="W838" s="1092"/>
      <c r="X838" s="1092"/>
      <c r="Y838" s="1093"/>
    </row>
    <row r="839" spans="1:25" ht="18" customHeight="1">
      <c r="A839" s="1124"/>
      <c r="B839" s="1089" t="s">
        <v>790</v>
      </c>
      <c r="C839" s="1089"/>
      <c r="D839" s="565">
        <f>IF(J822="ML",L821)+IF(J823="ML",L821)+IF(J824="ML",L821-D824)+IF(J825="ML",L821-D825)+IF(J826="ML",L821-D826)+IF(K824="ml",D824)+IF(K825="ml",D825)+IF(K826="ml",D826)</f>
        <v>0</v>
      </c>
      <c r="E839" s="1090"/>
      <c r="F839" s="1090"/>
      <c r="G839" s="1090"/>
      <c r="H839" s="1090"/>
      <c r="I839" s="1090"/>
      <c r="J839" s="1090"/>
      <c r="K839" s="1090"/>
      <c r="L839" s="1090"/>
      <c r="M839" s="1090"/>
      <c r="N839" s="1090"/>
      <c r="O839" s="1091" t="s">
        <v>112</v>
      </c>
      <c r="P839" s="1091"/>
      <c r="Q839" s="1091"/>
      <c r="R839" s="1091"/>
      <c r="S839" s="1091"/>
      <c r="T839" s="1091"/>
      <c r="U839" s="1094" t="s">
        <v>798</v>
      </c>
      <c r="V839" s="1094"/>
      <c r="W839" s="1094"/>
      <c r="X839" s="1094"/>
      <c r="Y839" s="1095"/>
    </row>
    <row r="840" spans="1:25" ht="18" customHeight="1" thickBot="1">
      <c r="A840" s="1125"/>
      <c r="B840" s="1098" t="s">
        <v>308</v>
      </c>
      <c r="C840" s="1098"/>
      <c r="D840" s="566"/>
      <c r="E840" s="1099"/>
      <c r="F840" s="1099"/>
      <c r="G840" s="1099"/>
      <c r="H840" s="1099"/>
      <c r="I840" s="1099"/>
      <c r="J840" s="1099"/>
      <c r="K840" s="1099"/>
      <c r="L840" s="1099"/>
      <c r="M840" s="1099"/>
      <c r="N840" s="1099"/>
      <c r="O840" s="1100">
        <f>'statement of marks'!$IV$110</f>
        <v>45794</v>
      </c>
      <c r="P840" s="1100"/>
      <c r="Q840" s="1100"/>
      <c r="R840" s="1100"/>
      <c r="S840" s="1100"/>
      <c r="T840" s="1100"/>
      <c r="U840" s="1096"/>
      <c r="V840" s="1096"/>
      <c r="W840" s="1096"/>
      <c r="X840" s="1096"/>
      <c r="Y840" s="1097"/>
    </row>
    <row r="841" spans="1:25" ht="18" customHeight="1">
      <c r="A841" s="1119" t="s">
        <v>282</v>
      </c>
      <c r="B841" s="1120"/>
      <c r="C841" s="1120"/>
      <c r="D841" s="1120"/>
      <c r="E841" s="1120"/>
      <c r="F841" s="1120"/>
      <c r="G841" s="1120"/>
      <c r="H841" s="1120"/>
      <c r="I841" s="1120"/>
      <c r="J841" s="1120"/>
      <c r="K841" s="1120"/>
      <c r="L841" s="1120"/>
      <c r="M841" s="1120"/>
      <c r="N841" s="1120"/>
      <c r="O841" s="1120"/>
      <c r="P841" s="1120"/>
      <c r="Q841" s="1120"/>
      <c r="R841" s="1120"/>
      <c r="S841" s="1120"/>
      <c r="T841" s="1120"/>
      <c r="U841" s="1120"/>
      <c r="V841" s="1120"/>
      <c r="W841" s="1120"/>
      <c r="X841" s="1120"/>
      <c r="Y841" s="1121"/>
    </row>
    <row r="842" spans="1:25" ht="18" customHeight="1">
      <c r="A842" s="1122" t="str">
        <f>'statement of marks'!$A$1</f>
        <v>Govt. Hr. Sec. School,</v>
      </c>
      <c r="B842" s="1091"/>
      <c r="C842" s="1091"/>
      <c r="D842" s="1091"/>
      <c r="E842" s="1091"/>
      <c r="F842" s="1091"/>
      <c r="G842" s="1091"/>
      <c r="H842" s="1091"/>
      <c r="I842" s="1091"/>
      <c r="J842" s="1091"/>
      <c r="K842" s="1091"/>
      <c r="L842" s="1091"/>
      <c r="M842" s="1091"/>
      <c r="N842" s="1091"/>
      <c r="O842" s="1091"/>
      <c r="P842" s="1091"/>
      <c r="Q842" s="1091"/>
      <c r="R842" s="1091"/>
      <c r="S842" s="1091"/>
      <c r="T842" s="1091"/>
      <c r="U842" s="1091"/>
      <c r="V842" s="1091"/>
      <c r="W842" s="1091"/>
      <c r="X842" s="1091"/>
      <c r="Y842" s="1123"/>
    </row>
    <row r="843" spans="1:25" ht="18" customHeight="1">
      <c r="A843" s="1124"/>
      <c r="B843" s="1048" t="s">
        <v>100</v>
      </c>
      <c r="C843" s="1048"/>
      <c r="D843" s="1112" t="s">
        <v>485</v>
      </c>
      <c r="E843" s="1048" t="str">
        <f>'statement of marks'!$F$3</f>
        <v>2024-25</v>
      </c>
      <c r="F843" s="1048"/>
      <c r="G843" s="1126" t="str">
        <f>IF(U862="","MAIN EXAMINATION",IF(E861="Suppl.","SUPPLEMENTARY EXAMINATION",IF(E861="Re-exam.","RE-EXAMINATION",)))</f>
        <v>MAIN EXAMINATION</v>
      </c>
      <c r="H843" s="1127"/>
      <c r="I843" s="1127"/>
      <c r="J843" s="1127"/>
      <c r="K843" s="1127"/>
      <c r="L843" s="1127"/>
      <c r="M843" s="1127"/>
      <c r="N843" s="1127"/>
      <c r="O843" s="1127"/>
      <c r="P843" s="1127"/>
      <c r="Q843" s="1127"/>
      <c r="R843" s="1127"/>
      <c r="S843" s="1128"/>
      <c r="T843" s="1129" t="s">
        <v>305</v>
      </c>
      <c r="U843" s="1130"/>
      <c r="V843" s="1131"/>
      <c r="W843" s="1048" t="str">
        <f>'statement of marks'!$A$3</f>
        <v>11 'A'</v>
      </c>
      <c r="X843" s="1048"/>
      <c r="Y843" s="1135"/>
    </row>
    <row r="844" spans="1:25" ht="18" customHeight="1">
      <c r="A844" s="1124"/>
      <c r="B844" s="895" t="s">
        <v>36</v>
      </c>
      <c r="C844" s="895"/>
      <c r="D844" s="1112"/>
      <c r="E844" s="1132" t="str">
        <f>IF('statement of marks'!G39="","",'statement of marks'!G39)</f>
        <v>A 031</v>
      </c>
      <c r="F844" s="1133"/>
      <c r="G844" s="1133"/>
      <c r="H844" s="1133"/>
      <c r="I844" s="1133"/>
      <c r="J844" s="1133"/>
      <c r="K844" s="1133"/>
      <c r="L844" s="1133"/>
      <c r="M844" s="1133"/>
      <c r="N844" s="1133"/>
      <c r="O844" s="1133"/>
      <c r="P844" s="1133"/>
      <c r="Q844" s="1133"/>
      <c r="R844" s="1133"/>
      <c r="S844" s="1134"/>
      <c r="T844" s="1129" t="s">
        <v>304</v>
      </c>
      <c r="U844" s="1130"/>
      <c r="V844" s="1131"/>
      <c r="W844" s="1048">
        <f>IF('statement of marks'!E39="","",'statement of marks'!E39)</f>
        <v>11131</v>
      </c>
      <c r="X844" s="1048"/>
      <c r="Y844" s="1135"/>
    </row>
    <row r="845" spans="1:25" ht="18" customHeight="1">
      <c r="A845" s="1124"/>
      <c r="B845" s="895" t="s">
        <v>37</v>
      </c>
      <c r="C845" s="895"/>
      <c r="D845" s="1112"/>
      <c r="E845" s="1132" t="str">
        <f>IF('statement of marks'!H39="","",'statement of marks'!H39)</f>
        <v>B 031</v>
      </c>
      <c r="F845" s="1133"/>
      <c r="G845" s="1133"/>
      <c r="H845" s="1133"/>
      <c r="I845" s="1133"/>
      <c r="J845" s="1133"/>
      <c r="K845" s="1133"/>
      <c r="L845" s="1133"/>
      <c r="M845" s="1133"/>
      <c r="N845" s="1133"/>
      <c r="O845" s="1133"/>
      <c r="P845" s="1133"/>
      <c r="Q845" s="1133"/>
      <c r="R845" s="1133"/>
      <c r="S845" s="1134"/>
      <c r="T845" s="1129" t="s">
        <v>35</v>
      </c>
      <c r="U845" s="1130"/>
      <c r="V845" s="1131"/>
      <c r="W845" s="1048" t="str">
        <f>IF('statement of marks'!D39="","",'statement of marks'!D39)</f>
        <v/>
      </c>
      <c r="X845" s="1048"/>
      <c r="Y845" s="1135"/>
    </row>
    <row r="846" spans="1:25" ht="18" customHeight="1">
      <c r="A846" s="1124"/>
      <c r="B846" s="895" t="s">
        <v>38</v>
      </c>
      <c r="C846" s="895"/>
      <c r="D846" s="1112"/>
      <c r="E846" s="1132" t="str">
        <f>IF('statement of marks'!I39="","",'statement of marks'!I39)</f>
        <v>C 031</v>
      </c>
      <c r="F846" s="1133"/>
      <c r="G846" s="1133"/>
      <c r="H846" s="1133"/>
      <c r="I846" s="1133"/>
      <c r="J846" s="1133"/>
      <c r="K846" s="1133"/>
      <c r="L846" s="1133"/>
      <c r="M846" s="1133"/>
      <c r="N846" s="1133"/>
      <c r="O846" s="1133"/>
      <c r="P846" s="1133"/>
      <c r="Q846" s="1133"/>
      <c r="R846" s="1133"/>
      <c r="S846" s="1134"/>
      <c r="T846" s="1129" t="s">
        <v>280</v>
      </c>
      <c r="U846" s="1130"/>
      <c r="V846" s="1131"/>
      <c r="W846" s="1136" t="str">
        <f>IF('statement of marks'!F39="","",'statement of marks'!F39)</f>
        <v/>
      </c>
      <c r="X846" s="1136"/>
      <c r="Y846" s="1137"/>
    </row>
    <row r="847" spans="1:25" ht="18" customHeight="1">
      <c r="A847" s="1124"/>
      <c r="B847" s="1138" t="s">
        <v>218</v>
      </c>
      <c r="C847" s="1109" t="s">
        <v>293</v>
      </c>
      <c r="D847" s="1109" t="s">
        <v>457</v>
      </c>
      <c r="E847" s="1103" t="s">
        <v>109</v>
      </c>
      <c r="F847" s="1103" t="s">
        <v>110</v>
      </c>
      <c r="G847" s="1103" t="s">
        <v>111</v>
      </c>
      <c r="H847" s="1103" t="s">
        <v>797</v>
      </c>
      <c r="I847" s="1139" t="str">
        <f>IF('statement of marks'!N$4="","",'statement of marks'!N$4)</f>
        <v>VRIKSHAROPAN</v>
      </c>
      <c r="J847" s="1140" t="s">
        <v>276</v>
      </c>
      <c r="K847" s="1140" t="s">
        <v>277</v>
      </c>
      <c r="L847" s="1103" t="s">
        <v>284</v>
      </c>
      <c r="M847" s="1103" t="s">
        <v>294</v>
      </c>
      <c r="N847" s="1102" t="s">
        <v>458</v>
      </c>
      <c r="O847" s="1141" t="s">
        <v>287</v>
      </c>
      <c r="P847" s="1141" t="s">
        <v>288</v>
      </c>
      <c r="Q847" s="1101" t="s">
        <v>289</v>
      </c>
      <c r="R847" s="1101" t="s">
        <v>285</v>
      </c>
      <c r="S847" s="1101" t="s">
        <v>286</v>
      </c>
      <c r="T847" s="1102" t="s">
        <v>306</v>
      </c>
      <c r="U847" s="1103" t="s">
        <v>311</v>
      </c>
      <c r="V847" s="1104" t="s">
        <v>310</v>
      </c>
      <c r="W847" s="1104" t="s">
        <v>799</v>
      </c>
      <c r="X847" s="1103" t="s">
        <v>283</v>
      </c>
      <c r="Y847" s="1105" t="s">
        <v>290</v>
      </c>
    </row>
    <row r="848" spans="1:25" ht="18" customHeight="1">
      <c r="A848" s="1124"/>
      <c r="B848" s="1138"/>
      <c r="C848" s="1109"/>
      <c r="D848" s="1109"/>
      <c r="E848" s="1103"/>
      <c r="F848" s="1103"/>
      <c r="G848" s="1103"/>
      <c r="H848" s="1103"/>
      <c r="I848" s="1139"/>
      <c r="J848" s="1140"/>
      <c r="K848" s="1140"/>
      <c r="L848" s="1103"/>
      <c r="M848" s="1103"/>
      <c r="N848" s="1102"/>
      <c r="O848" s="1141"/>
      <c r="P848" s="1141"/>
      <c r="Q848" s="1101"/>
      <c r="R848" s="1101"/>
      <c r="S848" s="1101"/>
      <c r="T848" s="1102"/>
      <c r="U848" s="1103"/>
      <c r="V848" s="1104"/>
      <c r="W848" s="1104"/>
      <c r="X848" s="1103"/>
      <c r="Y848" s="1105"/>
    </row>
    <row r="849" spans="1:25" ht="18" customHeight="1">
      <c r="A849" s="1124"/>
      <c r="B849" s="1144" t="s">
        <v>113</v>
      </c>
      <c r="C849" s="1144"/>
      <c r="D849" s="535"/>
      <c r="E849" s="534">
        <f>IF('statement of marks'!J$6="","",'statement of marks'!J$6)</f>
        <v>10</v>
      </c>
      <c r="F849" s="534">
        <f>IF('statement of marks'!K$6="","",'statement of marks'!K$6)</f>
        <v>10</v>
      </c>
      <c r="G849" s="534">
        <f>IF('statement of marks'!L$6="","",'statement of marks'!L$6)</f>
        <v>8</v>
      </c>
      <c r="H849" s="534">
        <f>IF('statement of marks'!M$6="","",'statement of marks'!M$6)</f>
        <v>28</v>
      </c>
      <c r="I849" s="536">
        <f>IF('statement of marks'!N$6="","",'statement of marks'!N$6)</f>
        <v>2</v>
      </c>
      <c r="J849" s="298" t="s">
        <v>89</v>
      </c>
      <c r="K849" s="1106"/>
      <c r="L849" s="534">
        <f>IF('statement of marks'!O$6="","",'statement of marks'!O$6)</f>
        <v>70</v>
      </c>
      <c r="M849" s="298" t="s">
        <v>87</v>
      </c>
      <c r="N849" s="534">
        <f>IF('statement of marks'!P$6="","",'statement of marks'!P$6)</f>
        <v>100</v>
      </c>
      <c r="O849" s="298" t="s">
        <v>298</v>
      </c>
      <c r="P849" s="945"/>
      <c r="Q849" s="534">
        <f>IF('statement of marks'!Q$6="","",'statement of marks'!Q$6)</f>
        <v>100</v>
      </c>
      <c r="R849" s="298" t="s">
        <v>299</v>
      </c>
      <c r="S849" s="298" t="s">
        <v>454</v>
      </c>
      <c r="T849" s="538">
        <f>IF('statement of marks'!R$6="","",'statement of marks'!R$6)</f>
        <v>200</v>
      </c>
      <c r="U849" s="539"/>
      <c r="V849" s="539"/>
      <c r="W849" s="539"/>
      <c r="X849" s="539"/>
      <c r="Y849" s="540" t="str">
        <f>IF(OR(X856=0,X856&lt;V856),"",T849)</f>
        <v/>
      </c>
    </row>
    <row r="850" spans="1:25" ht="18" customHeight="1">
      <c r="A850" s="1124"/>
      <c r="B850" s="895" t="str">
        <f>'statement of marks'!$J$3</f>
        <v>HINDI COMPULSORY</v>
      </c>
      <c r="C850" s="895"/>
      <c r="D850" s="535"/>
      <c r="E850" s="541">
        <f>IF('statement of marks'!J39="","",'statement of marks'!J39)</f>
        <v>10</v>
      </c>
      <c r="F850" s="541">
        <f>IF('statement of marks'!K39="","",'statement of marks'!K39)</f>
        <v>10</v>
      </c>
      <c r="G850" s="541">
        <f>IF('statement of marks'!L39="","",'statement of marks'!L39)</f>
        <v>8</v>
      </c>
      <c r="H850" s="541">
        <f>IF('statement of marks'!M39="","",'statement of marks'!M39)</f>
        <v>28</v>
      </c>
      <c r="I850" s="541">
        <f>IF('statement of marks'!N39="","",'statement of marks'!N39)</f>
        <v>2</v>
      </c>
      <c r="J850" s="537">
        <f>IF('statement of marks'!O39="","",'statement of marks'!O39)</f>
        <v>70</v>
      </c>
      <c r="K850" s="1106"/>
      <c r="L850" s="536">
        <f>IF('statement of marks'!O39="","",'statement of marks'!O39)</f>
        <v>70</v>
      </c>
      <c r="M850" s="536">
        <f>IF('statement of marks'!P39="","",'statement of marks'!P39)</f>
        <v>100</v>
      </c>
      <c r="N850" s="538">
        <f>IF('statement of marks'!P39="","",'statement of marks'!P39)</f>
        <v>100</v>
      </c>
      <c r="O850" s="537">
        <f>IF('statement of marks'!Q39="","",'statement of marks'!Q39)</f>
        <v>100</v>
      </c>
      <c r="P850" s="945"/>
      <c r="Q850" s="536">
        <f>IF('statement of marks'!Q39="","",'statement of marks'!Q39)</f>
        <v>100</v>
      </c>
      <c r="R850" s="536">
        <f>IF('statement of marks'!R39="","",'statement of marks'!R39)</f>
        <v>200</v>
      </c>
      <c r="S850" s="1107" t="str">
        <f>IF(AND(K851="",P851=""),"",SUM(K851,P851))</f>
        <v/>
      </c>
      <c r="T850" s="538">
        <f>IF('statement of marks'!R39="","",'statement of marks'!R39)</f>
        <v>200</v>
      </c>
      <c r="U850" s="541" t="str">
        <f>CONCATENATE('statement of marks'!GV39,'statement of marks'!GW39,'statement of marks'!GX39)</f>
        <v>D</v>
      </c>
      <c r="V850" s="542" t="str">
        <f>IF(OR(U850="S",U850="RE"),'result subject-wise'!T$6,"")</f>
        <v/>
      </c>
      <c r="W850" s="542" t="str">
        <f>IF('result subject-wise'!U39="","",'result subject-wise'!U39)</f>
        <v/>
      </c>
      <c r="X850" s="542" t="str">
        <f>IF('result subject-wise'!V39="","",'result subject-wise'!V39)</f>
        <v/>
      </c>
      <c r="Y850" s="540" t="str">
        <f>IF(OR(X856=0,X856&lt;V856),"",IF(U850="RE",SUM(T850,W850),IF(U850="S",W850,T850)))</f>
        <v/>
      </c>
    </row>
    <row r="851" spans="1:25" ht="18" customHeight="1">
      <c r="A851" s="1124"/>
      <c r="B851" s="895" t="str">
        <f>'statement of marks'!$X$3</f>
        <v>ENGLISH COMPULSORY</v>
      </c>
      <c r="C851" s="895"/>
      <c r="D851" s="535" t="s">
        <v>455</v>
      </c>
      <c r="E851" s="541">
        <f>IF('statement of marks'!X39="","",'statement of marks'!X39)</f>
        <v>10</v>
      </c>
      <c r="F851" s="541">
        <f>IF('statement of marks'!Y39="","",'statement of marks'!Y39)</f>
        <v>10</v>
      </c>
      <c r="G851" s="541">
        <f>IF('statement of marks'!Z39="","",'statement of marks'!Z39)</f>
        <v>8</v>
      </c>
      <c r="H851" s="541">
        <f>IF('statement of marks'!AA39="","",'statement of marks'!AA39)</f>
        <v>28</v>
      </c>
      <c r="I851" s="541">
        <f>IF('statement of marks'!AB39="","",'statement of marks'!AB39)</f>
        <v>2</v>
      </c>
      <c r="J851" s="537">
        <f>IF('statement of marks'!AC39="","",'statement of marks'!AC39)</f>
        <v>70</v>
      </c>
      <c r="K851" s="1106"/>
      <c r="L851" s="536">
        <f>IF('statement of marks'!AC39="","",'statement of marks'!AC39)</f>
        <v>70</v>
      </c>
      <c r="M851" s="536">
        <f>IF('statement of marks'!AD39="","",'statement of marks'!AD39)</f>
        <v>100</v>
      </c>
      <c r="N851" s="538">
        <f>IF('statement of marks'!AD39="","",'statement of marks'!AD39)</f>
        <v>100</v>
      </c>
      <c r="O851" s="537">
        <f>IF('statement of marks'!AE39="","",'statement of marks'!AE39)</f>
        <v>100</v>
      </c>
      <c r="P851" s="945"/>
      <c r="Q851" s="536">
        <f>IF('statement of marks'!AE39="","",'statement of marks'!AE39)</f>
        <v>100</v>
      </c>
      <c r="R851" s="536">
        <f>IF('statement of marks'!AF39="","",'statement of marks'!AF39)</f>
        <v>200</v>
      </c>
      <c r="S851" s="1107"/>
      <c r="T851" s="538">
        <f>IF('statement of marks'!AF39="","",'statement of marks'!AF39)</f>
        <v>200</v>
      </c>
      <c r="U851" s="541" t="str">
        <f>CONCATENATE('statement of marks'!GY39,'statement of marks'!GZ39,'statement of marks'!HA39)</f>
        <v>D</v>
      </c>
      <c r="V851" s="542" t="str">
        <f>IF(OR(U851="S",U851="RE"),'result subject-wise'!W$6,"")</f>
        <v/>
      </c>
      <c r="W851" s="542" t="str">
        <f>IF('result subject-wise'!X39="","",'result subject-wise'!X39)</f>
        <v/>
      </c>
      <c r="X851" s="542" t="str">
        <f>IF('result subject-wise'!Y39="","",'result subject-wise'!Y39)</f>
        <v/>
      </c>
      <c r="Y851" s="540" t="str">
        <f>IF(OR(X856=0,X856&lt;V856),"",IF(U851="RE",SUM(T851,W851),IF(U851="S",W851,T851)))</f>
        <v/>
      </c>
    </row>
    <row r="852" spans="1:25" ht="18" customHeight="1">
      <c r="A852" s="1124"/>
      <c r="B852" s="1143" t="str">
        <f>'statement of marks'!AM39</f>
        <v>PHYSICS</v>
      </c>
      <c r="C852" s="1143"/>
      <c r="D852" s="535">
        <f>IF('statement of marks'!BH39="","",'statement of marks'!BH39)</f>
        <v>20</v>
      </c>
      <c r="E852" s="541">
        <f>IF('statement of marks'!AN39="","",'statement of marks'!AN39)</f>
        <v>10</v>
      </c>
      <c r="F852" s="541">
        <f>IF('statement of marks'!AO39="","",'statement of marks'!AO39)</f>
        <v>10</v>
      </c>
      <c r="G852" s="541">
        <f>IF('statement of marks'!AP39="","",'statement of marks'!AP39)</f>
        <v>9</v>
      </c>
      <c r="H852" s="541">
        <f>IF('statement of marks'!AQ39="","",'statement of marks'!AQ39)</f>
        <v>29</v>
      </c>
      <c r="I852" s="541">
        <f>IF('statement of marks'!AR39="","",'statement of marks'!AR39)</f>
        <v>1</v>
      </c>
      <c r="J852" s="537">
        <f>IF('statement of marks'!AS39="","",'statement of marks'!AS39)</f>
        <v>30</v>
      </c>
      <c r="K852" s="537">
        <f>IF('statement of marks'!AT39="","",'statement of marks'!AT39)</f>
        <v>20</v>
      </c>
      <c r="L852" s="536">
        <f>IF('statement of marks'!AU39="","",'statement of marks'!AU39)</f>
        <v>50</v>
      </c>
      <c r="M852" s="536">
        <f>IF('statement of marks'!AV39="","",'statement of marks'!AV39)</f>
        <v>60</v>
      </c>
      <c r="N852" s="538">
        <f>IF('statement of marks'!AW39="","",'statement of marks'!AW39)</f>
        <v>80</v>
      </c>
      <c r="O852" s="537">
        <f>IF('statement of marks'!AX39="","",'statement of marks'!AX39)</f>
        <v>70</v>
      </c>
      <c r="P852" s="537">
        <f>IF('statement of marks'!AY39="","",'statement of marks'!AY39)</f>
        <v>30</v>
      </c>
      <c r="Q852" s="536">
        <f>IF('statement of marks'!AZ39="","",'statement of marks'!AZ39)</f>
        <v>100</v>
      </c>
      <c r="R852" s="536">
        <f>IF('statement of marks'!BA39="","",'statement of marks'!BA39)</f>
        <v>130</v>
      </c>
      <c r="S852" s="538">
        <f>IF('statement of marks'!BB39="","",'statement of marks'!BB39)</f>
        <v>50</v>
      </c>
      <c r="T852" s="538">
        <f>IF('statement of marks'!BC39="","",'statement of marks'!BC39)</f>
        <v>180</v>
      </c>
      <c r="U852" s="541" t="str">
        <f>CONCATENATE('statement of marks'!HB39,'statement of marks'!HK39,'statement of marks'!HL39)</f>
        <v>D</v>
      </c>
      <c r="V852" s="542" t="str">
        <f>IF('result subject-wise'!Z39="","",'result subject-wise'!Z39)</f>
        <v/>
      </c>
      <c r="W852" s="542" t="str">
        <f>IF('result subject-wise'!AB39="","",'result subject-wise'!AB39)</f>
        <v/>
      </c>
      <c r="X852" s="542" t="str">
        <f>IF('result subject-wise'!AC39="","",'result subject-wise'!AC39)</f>
        <v/>
      </c>
      <c r="Y852" s="540" t="str">
        <f>IF(OR(X856=0,X856&lt;V856),"",IF(OR(U852="RE",U852="REP"),SUM(T852,W852),IF(U852="S",W852,T852)))</f>
        <v/>
      </c>
    </row>
    <row r="853" spans="1:25" ht="18" customHeight="1">
      <c r="A853" s="1124"/>
      <c r="B853" s="1143" t="str">
        <f>'statement of marks'!BQ39</f>
        <v>CHEMISTRY</v>
      </c>
      <c r="C853" s="1143"/>
      <c r="D853" s="535">
        <f>IF('statement of marks'!CL39="","",'statement of marks'!CL39)</f>
        <v>20</v>
      </c>
      <c r="E853" s="541">
        <f>IF('statement of marks'!BR39="","",'statement of marks'!BR39)</f>
        <v>10</v>
      </c>
      <c r="F853" s="541">
        <f>IF('statement of marks'!BS39="","",'statement of marks'!BS39)</f>
        <v>10</v>
      </c>
      <c r="G853" s="541">
        <f>IF('statement of marks'!BT39="","",'statement of marks'!BT39)</f>
        <v>9</v>
      </c>
      <c r="H853" s="541">
        <f>IF('statement of marks'!BU39="","",'statement of marks'!BU39)</f>
        <v>29</v>
      </c>
      <c r="I853" s="541">
        <f>IF('statement of marks'!BV39="","",'statement of marks'!BV39)</f>
        <v>1</v>
      </c>
      <c r="J853" s="537">
        <f>IF('statement of marks'!BW39="","",'statement of marks'!BW39)</f>
        <v>50</v>
      </c>
      <c r="K853" s="537">
        <f>IF('statement of marks'!BX39="","",'statement of marks'!BX39)</f>
        <v>20</v>
      </c>
      <c r="L853" s="536">
        <f>IF('statement of marks'!BY39="","",'statement of marks'!BY39)</f>
        <v>70</v>
      </c>
      <c r="M853" s="536">
        <f>IF('statement of marks'!BZ39="","",'statement of marks'!BZ39)</f>
        <v>80</v>
      </c>
      <c r="N853" s="538">
        <f>IF('statement of marks'!CA39="","",'statement of marks'!CA39)</f>
        <v>100</v>
      </c>
      <c r="O853" s="537">
        <f>IF('statement of marks'!CB39="","",'statement of marks'!CB39)</f>
        <v>70</v>
      </c>
      <c r="P853" s="537">
        <f>IF('statement of marks'!CC39="","",'statement of marks'!CC39)</f>
        <v>30</v>
      </c>
      <c r="Q853" s="536">
        <f>IF('statement of marks'!CD39="","",'statement of marks'!CD39)</f>
        <v>100</v>
      </c>
      <c r="R853" s="536">
        <f>IF('statement of marks'!CE39="","",'statement of marks'!CE39)</f>
        <v>150</v>
      </c>
      <c r="S853" s="538">
        <f>IF('statement of marks'!CF39="","",'statement of marks'!CF39)</f>
        <v>50</v>
      </c>
      <c r="T853" s="538">
        <f>IF('statement of marks'!CG39="","",'statement of marks'!CG39)</f>
        <v>200</v>
      </c>
      <c r="U853" s="541" t="str">
        <f>CONCATENATE('statement of marks'!HM39,'statement of marks'!HV39,'statement of marks'!HW39)</f>
        <v>D</v>
      </c>
      <c r="V853" s="542" t="str">
        <f>IF('result subject-wise'!AD39="","",'result subject-wise'!AD39)</f>
        <v/>
      </c>
      <c r="W853" s="542" t="str">
        <f>IF('result subject-wise'!AF39="","",'result subject-wise'!AF39)</f>
        <v/>
      </c>
      <c r="X853" s="542" t="str">
        <f>IF('result subject-wise'!AG39="","",'result subject-wise'!AG39)</f>
        <v/>
      </c>
      <c r="Y853" s="540" t="str">
        <f>IF(OR(X856=0,X856&lt;V856),"",IF(OR(U853="RE",U853="REP"),SUM(T853,W853),IF(U853="S",W853,T853)))</f>
        <v/>
      </c>
    </row>
    <row r="854" spans="1:25" ht="18" customHeight="1">
      <c r="A854" s="1124"/>
      <c r="B854" s="1143" t="str">
        <f>'statement of marks'!CU39</f>
        <v>MATHEMATICS</v>
      </c>
      <c r="C854" s="1143"/>
      <c r="D854" s="535" t="str">
        <f>IF('statement of marks'!DP39="","",'statement of marks'!DP39)</f>
        <v/>
      </c>
      <c r="E854" s="541">
        <f>IF('statement of marks'!CV39="","",'statement of marks'!CV39)</f>
        <v>10</v>
      </c>
      <c r="F854" s="541">
        <f>IF('statement of marks'!CW39="","",'statement of marks'!CW39)</f>
        <v>10</v>
      </c>
      <c r="G854" s="541">
        <f>IF('statement of marks'!CX39="","",'statement of marks'!CX39)</f>
        <v>9</v>
      </c>
      <c r="H854" s="541">
        <f>IF('statement of marks'!CY39="","",'statement of marks'!CY39)</f>
        <v>29</v>
      </c>
      <c r="I854" s="541">
        <f>IF('statement of marks'!CZ39="","",'statement of marks'!CZ39)</f>
        <v>1</v>
      </c>
      <c r="J854" s="537">
        <f>IF('statement of marks'!DA39="","",'statement of marks'!DA39)</f>
        <v>70</v>
      </c>
      <c r="K854" s="537" t="str">
        <f>IF('statement of marks'!DB39="","",'statement of marks'!DB39)</f>
        <v/>
      </c>
      <c r="L854" s="536">
        <f>IF('statement of marks'!DC39="","",'statement of marks'!DC39)</f>
        <v>70</v>
      </c>
      <c r="M854" s="536">
        <f>IF('statement of marks'!DD39="","",'statement of marks'!DD39)</f>
        <v>100</v>
      </c>
      <c r="N854" s="538">
        <f>IF('statement of marks'!DE39="","",'statement of marks'!DE39)</f>
        <v>100</v>
      </c>
      <c r="O854" s="537">
        <f>IF('statement of marks'!DF39="","",'statement of marks'!DF39)</f>
        <v>18</v>
      </c>
      <c r="P854" s="537" t="str">
        <f>IF('statement of marks'!DG39="","",'statement of marks'!DG39)</f>
        <v/>
      </c>
      <c r="Q854" s="536">
        <f>IF('statement of marks'!DH39="","",'statement of marks'!DH39)</f>
        <v>18</v>
      </c>
      <c r="R854" s="536">
        <f>IF('statement of marks'!DI39="","",'statement of marks'!DI39)</f>
        <v>118</v>
      </c>
      <c r="S854" s="538" t="str">
        <f>IF('statement of marks'!DJ39="","",'statement of marks'!DJ39)</f>
        <v/>
      </c>
      <c r="T854" s="538">
        <f>IF('statement of marks'!DK39="","",'statement of marks'!DK39)</f>
        <v>118</v>
      </c>
      <c r="U854" s="541" t="str">
        <f>CONCATENATE('statement of marks'!HX39,'statement of marks'!IG39,'statement of marks'!IH39)</f>
        <v>S</v>
      </c>
      <c r="V854" s="542">
        <f>IF('result subject-wise'!AH39="","",'result subject-wise'!AH39)</f>
        <v>100</v>
      </c>
      <c r="W854" s="542" t="str">
        <f>IF('result subject-wise'!AJ39="","",'result subject-wise'!AJ39)</f>
        <v/>
      </c>
      <c r="X854" s="542" t="str">
        <f>IF('result subject-wise'!AK39="","",'result subject-wise'!AK39)</f>
        <v/>
      </c>
      <c r="Y854" s="540" t="str">
        <f>IF(OR(X856=0,X856&lt;V856),"",IF(OR(U854="RE",U854="REP"),SUM(T854,W854),IF(U854="S",W854,T854)))</f>
        <v/>
      </c>
    </row>
    <row r="855" spans="1:25" ht="18" customHeight="1">
      <c r="A855" s="1124"/>
      <c r="B855" s="1108" t="s">
        <v>291</v>
      </c>
      <c r="C855" s="1108"/>
      <c r="D855" s="543">
        <f>IF(AND(D852="",D853="",D854=""),"",SUM(D852:D854))</f>
        <v>40</v>
      </c>
      <c r="E855" s="544">
        <f>IF(AND(E850="",E851="",E852="",E853="",E854=""),"",SUM(E850:E854))</f>
        <v>50</v>
      </c>
      <c r="F855" s="544">
        <f t="shared" ref="F855:H855" si="236">IF(AND(F850="",F851="",F852="",F853="",F854=""),"",SUM(F850:F854))</f>
        <v>50</v>
      </c>
      <c r="G855" s="544">
        <f t="shared" si="236"/>
        <v>43</v>
      </c>
      <c r="H855" s="544">
        <f t="shared" si="236"/>
        <v>143</v>
      </c>
      <c r="I855" s="544">
        <f>IF(AND(I850="",I851="",I852="",I853="",I854=""),"",SUM(I850:I854))</f>
        <v>7</v>
      </c>
      <c r="J855" s="544">
        <f t="shared" ref="J855:R855" si="237">IF(AND(J850="",J851="",J852="",J853="",J854=""),"",SUM(J850:J854))</f>
        <v>290</v>
      </c>
      <c r="K855" s="544">
        <f t="shared" si="237"/>
        <v>40</v>
      </c>
      <c r="L855" s="544">
        <f t="shared" si="237"/>
        <v>330</v>
      </c>
      <c r="M855" s="544">
        <f t="shared" si="237"/>
        <v>440</v>
      </c>
      <c r="N855" s="544">
        <f t="shared" si="237"/>
        <v>480</v>
      </c>
      <c r="O855" s="544">
        <f t="shared" si="237"/>
        <v>358</v>
      </c>
      <c r="P855" s="544">
        <f t="shared" si="237"/>
        <v>60</v>
      </c>
      <c r="Q855" s="544">
        <f t="shared" si="237"/>
        <v>418</v>
      </c>
      <c r="R855" s="544">
        <f t="shared" si="237"/>
        <v>798</v>
      </c>
      <c r="S855" s="544">
        <f>IF(AND(S850="",S851="",S852="",S853="",S854=""),"",SUM(S850:S854))</f>
        <v>100</v>
      </c>
      <c r="T855" s="544">
        <f t="shared" ref="T855" si="238">IF(AND(T850="",T851="",T852="",T853="",T854=""),"",SUM(T850:T854))</f>
        <v>898</v>
      </c>
      <c r="U855" s="544"/>
      <c r="V855" s="544">
        <f t="shared" ref="V855:W855" si="239">IF(AND(V850="",V851="",V852="",V853="",V854=""),"",SUM(V850:V854))</f>
        <v>100</v>
      </c>
      <c r="W855" s="544" t="str">
        <f t="shared" si="239"/>
        <v/>
      </c>
      <c r="X855" s="545"/>
      <c r="Y855" s="546" t="str">
        <f t="shared" ref="Y855" si="240">IF(AND(Y850="",Y851="",Y852="",Y853="",Y854=""),"",SUM(Y850:Y854))</f>
        <v/>
      </c>
    </row>
    <row r="856" spans="1:25" ht="18" customHeight="1">
      <c r="A856" s="1124"/>
      <c r="B856" s="1142" t="s">
        <v>292</v>
      </c>
      <c r="C856" s="1142"/>
      <c r="D856" s="547" t="s">
        <v>456</v>
      </c>
      <c r="E856" s="548">
        <f>IF(E855="","",(5*E849)-(COUNTIF(E850:E854,"NA")*E849+COUNTIF(E850:E854,"ML")*E849))</f>
        <v>50</v>
      </c>
      <c r="F856" s="548">
        <f>IF(F855="","",(5*F849)-(COUNTIF(F850:F854,"NA")*F849+COUNTIF(F850:F854,"ML")*F849))</f>
        <v>50</v>
      </c>
      <c r="G856" s="548">
        <f>IF(G855="","",(43)-(COUNTIF(G850:G854,"NA")*G849+COUNTIF(G850:G854,"ML")*G849))</f>
        <v>43</v>
      </c>
      <c r="H856" s="548">
        <f>IF(H855="","",(143)-(COUNTIF(H850:H854,"NA")*H849+COUNTIF(H850:H854,"ML")*H849))</f>
        <v>143</v>
      </c>
      <c r="I856" s="549">
        <f>IF(I855="","",7)</f>
        <v>7</v>
      </c>
      <c r="J856" s="538">
        <f>L856-K856</f>
        <v>310</v>
      </c>
      <c r="K856" s="538">
        <f>IF(D855="","",(D855-(IF(K852="ml",D852)+IF(K853="ml",D853)+IF(K854="ml",D854))))</f>
        <v>40</v>
      </c>
      <c r="L856" s="538">
        <f>IF(OR(L855=0,L855=""),L855,(5*L849)-D867)</f>
        <v>350</v>
      </c>
      <c r="M856" s="538">
        <f>IF(M855="","",SUM(H856:J856))</f>
        <v>460</v>
      </c>
      <c r="N856" s="538">
        <f>IF(N855="","",SUM(D855,M856))</f>
        <v>500</v>
      </c>
      <c r="O856" s="538">
        <f>Q856-D861</f>
        <v>440</v>
      </c>
      <c r="P856" s="538">
        <f>IF(D861="","",D861)</f>
        <v>60</v>
      </c>
      <c r="Q856" s="538">
        <f>IF(Q855="","",5*Q849)</f>
        <v>500</v>
      </c>
      <c r="R856" s="538">
        <f>IF(O856="","",SUM(M856,O856))</f>
        <v>900</v>
      </c>
      <c r="S856" s="538">
        <f>IF(D866="","",D866)</f>
        <v>100</v>
      </c>
      <c r="T856" s="538">
        <f>IF(T855="","",SUM(R856,S856))</f>
        <v>1000</v>
      </c>
      <c r="U856" s="550"/>
      <c r="V856" s="551">
        <f>COUNTIF(U850:U860,"S")</f>
        <v>1</v>
      </c>
      <c r="W856" s="551">
        <f>COUNTIF(U850:U860,"RE")+COUNTIF(U850:U860,"REP")</f>
        <v>0</v>
      </c>
      <c r="X856" s="551">
        <f>COUNTIF(X850:X855,"P")+COUNTIF(X859:X860,"P")</f>
        <v>0</v>
      </c>
      <c r="Y856" s="552" t="str">
        <f>IF(OR(X856=0,X856&lt;(V856+W856)),"",(T856-(V856*Y849)+V855))</f>
        <v/>
      </c>
    </row>
    <row r="857" spans="1:25" ht="18" customHeight="1">
      <c r="A857" s="1124"/>
      <c r="B857" s="895" t="s">
        <v>151</v>
      </c>
      <c r="C857" s="895"/>
      <c r="D857" s="553">
        <f>IF('statement of marks'!BG39="","",'statement of marks'!BG39)</f>
        <v>30</v>
      </c>
      <c r="E857" s="568">
        <f t="shared" ref="E857:H857" si="241">IF(E856="","",E855/E856*100)</f>
        <v>100</v>
      </c>
      <c r="F857" s="568">
        <f t="shared" si="241"/>
        <v>100</v>
      </c>
      <c r="G857" s="568">
        <f t="shared" si="241"/>
        <v>100</v>
      </c>
      <c r="H857" s="568">
        <f t="shared" si="241"/>
        <v>100</v>
      </c>
      <c r="I857" s="568">
        <f>IF(I856="","",I855/I856*100)</f>
        <v>100</v>
      </c>
      <c r="J857" s="568">
        <f t="shared" ref="J857:R857" si="242">IF(J856="","",J855/J856*100)</f>
        <v>93.548387096774192</v>
      </c>
      <c r="K857" s="568">
        <f t="shared" si="242"/>
        <v>100</v>
      </c>
      <c r="L857" s="568">
        <f t="shared" si="242"/>
        <v>94.285714285714278</v>
      </c>
      <c r="M857" s="568">
        <f t="shared" si="242"/>
        <v>95.652173913043484</v>
      </c>
      <c r="N857" s="569">
        <f t="shared" si="242"/>
        <v>96</v>
      </c>
      <c r="O857" s="568">
        <f t="shared" si="242"/>
        <v>81.36363636363636</v>
      </c>
      <c r="P857" s="568">
        <f t="shared" si="242"/>
        <v>100</v>
      </c>
      <c r="Q857" s="568">
        <f t="shared" si="242"/>
        <v>83.6</v>
      </c>
      <c r="R857" s="568">
        <f t="shared" si="242"/>
        <v>88.666666666666671</v>
      </c>
      <c r="S857" s="569">
        <f>IF(S856="","",S855/S856*100)</f>
        <v>100</v>
      </c>
      <c r="T857" s="569">
        <f t="shared" ref="T857" si="243">IF(T856="","",T855/T856*100)</f>
        <v>89.8</v>
      </c>
      <c r="U857" s="539"/>
      <c r="V857" s="539"/>
      <c r="W857" s="539"/>
      <c r="X857" s="539"/>
      <c r="Y857" s="554" t="str">
        <f>IF(Y856="","",Y855/Y856*100)</f>
        <v/>
      </c>
    </row>
    <row r="858" spans="1:25" ht="18" customHeight="1">
      <c r="A858" s="1124"/>
      <c r="B858" s="895" t="str">
        <f>'statement of marks'!DZ39</f>
        <v>BIOLOGY</v>
      </c>
      <c r="C858" s="895"/>
      <c r="D858" s="548"/>
      <c r="E858" s="541">
        <f>IF('statement of marks'!EA39="","",'statement of marks'!EA39)</f>
        <v>10</v>
      </c>
      <c r="F858" s="541">
        <f>IF('statement of marks'!EB39="","",'statement of marks'!EB39)</f>
        <v>10</v>
      </c>
      <c r="G858" s="541">
        <f>IF('statement of marks'!EC39="","",'statement of marks'!EC39)</f>
        <v>10</v>
      </c>
      <c r="H858" s="541">
        <f>IF('statement of marks'!ED39="","",'statement of marks'!ED39)</f>
        <v>30</v>
      </c>
      <c r="I858" s="541" t="str">
        <f>IF('statement of marks'!EE39="","",'statement of marks'!EE39)</f>
        <v/>
      </c>
      <c r="J858" s="537">
        <f>IF('statement of marks'!EF39="","",'statement of marks'!EF39)</f>
        <v>50</v>
      </c>
      <c r="K858" s="537">
        <f>IF('statement of marks'!EG39="","",'statement of marks'!EG39)</f>
        <v>20</v>
      </c>
      <c r="L858" s="536">
        <f>IF('statement of marks'!EH39="","",'statement of marks'!EH39)</f>
        <v>70</v>
      </c>
      <c r="M858" s="536">
        <f>IF('statement of marks'!EI39="","",'statement of marks'!EI39)</f>
        <v>80</v>
      </c>
      <c r="N858" s="538">
        <f>IF('statement of marks'!EJ39="","",'statement of marks'!EJ39)</f>
        <v>100</v>
      </c>
      <c r="O858" s="537">
        <f>IF('statement of marks'!EK39="","",'statement of marks'!EK39)</f>
        <v>70</v>
      </c>
      <c r="P858" s="537">
        <f>IF('statement of marks'!EL39="","",'statement of marks'!EL39)</f>
        <v>30</v>
      </c>
      <c r="Q858" s="536">
        <f>IF('statement of marks'!EM39="","",'statement of marks'!EM39)</f>
        <v>100</v>
      </c>
      <c r="R858" s="536">
        <f>IF('statement of marks'!EN39="","",'statement of marks'!EN39)</f>
        <v>150</v>
      </c>
      <c r="S858" s="538">
        <f>IF('statement of marks'!EO39="","",'statement of marks'!EO39)</f>
        <v>50</v>
      </c>
      <c r="T858" s="538">
        <f>IF('statement of marks'!EP39="","",'statement of marks'!EP39)</f>
        <v>200</v>
      </c>
      <c r="U858" s="538" t="str">
        <f>IF('statement of marks'!FB39="","",'statement of marks'!FB39)</f>
        <v>I</v>
      </c>
      <c r="V858" s="542"/>
      <c r="W858" s="542"/>
      <c r="X858" s="542"/>
      <c r="Y858" s="540"/>
    </row>
    <row r="859" spans="1:25" ht="18" customHeight="1">
      <c r="A859" s="1124"/>
      <c r="B859" s="1089" t="str">
        <f>'statement of marks'!$FC$3</f>
        <v>Azadi ke Baad ka Swarnim Bharat</v>
      </c>
      <c r="C859" s="1089"/>
      <c r="D859" s="553">
        <f>IF('statement of marks'!CK39="","",'statement of marks'!CK39)</f>
        <v>30</v>
      </c>
      <c r="E859" s="541">
        <f>IF('statement of marks'!FC39="","",'statement of marks'!FC39)</f>
        <v>10</v>
      </c>
      <c r="F859" s="541">
        <f>IF('statement of marks'!FD39="","",'statement of marks'!FD39)</f>
        <v>10</v>
      </c>
      <c r="G859" s="541">
        <f>IF('statement of marks'!FE39="","",'statement of marks'!FE39)</f>
        <v>10</v>
      </c>
      <c r="H859" s="541">
        <f>IF('statement of marks'!FF39="","",'statement of marks'!FF39)</f>
        <v>30</v>
      </c>
      <c r="I859" s="555"/>
      <c r="J859" s="541">
        <f>IF('statement of marks'!FG39="","",'statement of marks'!FG39)</f>
        <v>70</v>
      </c>
      <c r="K859" s="556"/>
      <c r="L859" s="536">
        <f>IF('statement of marks'!FG39="","",'statement of marks'!FG39)</f>
        <v>70</v>
      </c>
      <c r="M859" s="536">
        <f>IF('statement of marks'!FH39="","",'statement of marks'!FH39)</f>
        <v>100</v>
      </c>
      <c r="N859" s="536">
        <f>IF('statement of marks'!FH39="","",'statement of marks'!FH39)</f>
        <v>100</v>
      </c>
      <c r="O859" s="536">
        <f>IF('statement of marks'!FI39="","",'statement of marks'!FI39)</f>
        <v>100</v>
      </c>
      <c r="P859" s="557"/>
      <c r="Q859" s="536">
        <f>IF('statement of marks'!FI39="","",'statement of marks'!FI39)</f>
        <v>100</v>
      </c>
      <c r="R859" s="536">
        <f>IF('statement of marks'!FJ39="","",'statement of marks'!FJ39)</f>
        <v>200</v>
      </c>
      <c r="S859" s="557"/>
      <c r="T859" s="538">
        <f>IF('statement of marks'!FJ39="","",'statement of marks'!FJ39)</f>
        <v>200</v>
      </c>
      <c r="U859" s="541" t="str">
        <f>IF('statement of marks'!II39="","",'statement of marks'!II39)</f>
        <v>A</v>
      </c>
      <c r="V859" s="542" t="str">
        <f>IF(OR(U859="S",U859="RE"),'result subject-wise'!AL$6,"")</f>
        <v/>
      </c>
      <c r="W859" s="558" t="str">
        <f>IF('result subject-wise'!AL39="","",'result subject-wise'!AL39)</f>
        <v/>
      </c>
      <c r="X859" s="558" t="str">
        <f>IF('result subject-wise'!AM39="","",'result subject-wise'!AM39)</f>
        <v/>
      </c>
      <c r="Y859" s="1093"/>
    </row>
    <row r="860" spans="1:25" ht="18" customHeight="1">
      <c r="A860" s="1124"/>
      <c r="B860" s="895" t="str">
        <f>'statement of marks'!$FP$3</f>
        <v>JEEVAN KAUShAL</v>
      </c>
      <c r="C860" s="895"/>
      <c r="D860" s="535" t="str">
        <f>IF('statement of marks'!DO39="","",'statement of marks'!DO39)</f>
        <v/>
      </c>
      <c r="E860" s="1109" t="s">
        <v>278</v>
      </c>
      <c r="F860" s="1109"/>
      <c r="G860" s="536">
        <f>'statement of marks'!$FP$6</f>
        <v>30</v>
      </c>
      <c r="H860" s="536"/>
      <c r="I860" s="559"/>
      <c r="J860" s="537">
        <f>IF('statement of marks'!FP39="","",'statement of marks'!FP39)</f>
        <v>30</v>
      </c>
      <c r="K860" s="1109" t="s">
        <v>279</v>
      </c>
      <c r="L860" s="1109"/>
      <c r="M860" s="536">
        <f>'statement of marks'!$FQ$6</f>
        <v>30</v>
      </c>
      <c r="N860" s="538">
        <f>IF('statement of marks'!FQ39="","",'statement of marks'!FQ39)</f>
        <v>30</v>
      </c>
      <c r="O860" s="1109" t="s">
        <v>108</v>
      </c>
      <c r="P860" s="1109"/>
      <c r="Q860" s="536">
        <f>'statement of marks'!$FR$6</f>
        <v>40</v>
      </c>
      <c r="R860" s="541">
        <f>IF('statement of marks'!FR39="","",'statement of marks'!FR39)</f>
        <v>40</v>
      </c>
      <c r="S860" s="541"/>
      <c r="T860" s="538">
        <f>IF('statement of marks'!FS39="","",'statement of marks'!FS39)</f>
        <v>100</v>
      </c>
      <c r="U860" s="541" t="str">
        <f>IF('statement of marks'!IJ39="","",'statement of marks'!IJ39)</f>
        <v>A</v>
      </c>
      <c r="V860" s="542" t="str">
        <f>IF(OR(U860="S",U860="RE"),'result subject-wise'!AN$6,"")</f>
        <v/>
      </c>
      <c r="W860" s="558" t="str">
        <f>IF('result subject-wise'!AN39="","",'result subject-wise'!AN39)</f>
        <v/>
      </c>
      <c r="X860" s="558" t="str">
        <f>IF('result subject-wise'!AO39="","",'result subject-wise'!AO39)</f>
        <v/>
      </c>
      <c r="Y860" s="1093"/>
    </row>
    <row r="861" spans="1:25" ht="18" customHeight="1">
      <c r="A861" s="1124"/>
      <c r="B861" s="1110" t="s">
        <v>195</v>
      </c>
      <c r="C861" s="1110"/>
      <c r="D861" s="560">
        <f>IF(AND(D857="",D859="",D860=""),"",SUM(D857:D860))</f>
        <v>60</v>
      </c>
      <c r="E861" s="1111" t="str">
        <f>IF('statement of marks'!IP39="","",'statement of marks'!IP39)</f>
        <v>SUPPL.</v>
      </c>
      <c r="F861" s="1111"/>
      <c r="G861" s="1111"/>
      <c r="H861" s="1111"/>
      <c r="I861" s="1111"/>
      <c r="J861" s="1111"/>
      <c r="K861" s="1111"/>
      <c r="L861" s="1111"/>
      <c r="M861" s="533" t="s">
        <v>309</v>
      </c>
      <c r="N861" s="541" t="str">
        <f>IF('statement of marks'!IS39="","",'statement of marks'!IS39)</f>
        <v/>
      </c>
      <c r="O861" s="1091" t="s">
        <v>281</v>
      </c>
      <c r="P861" s="1091"/>
      <c r="Q861" s="1091"/>
      <c r="R861" s="541" t="str">
        <f>IF('statement of marks'!IU39="","",'statement of marks'!IU39)</f>
        <v/>
      </c>
      <c r="S861" s="1112" t="s">
        <v>295</v>
      </c>
      <c r="T861" s="1112"/>
      <c r="U861" s="1112"/>
      <c r="V861" s="1112"/>
      <c r="W861" s="1112"/>
      <c r="X861" s="1112"/>
      <c r="Y861" s="1113"/>
    </row>
    <row r="862" spans="1:25" ht="18" customHeight="1">
      <c r="A862" s="1124"/>
      <c r="B862" s="1110" t="s">
        <v>300</v>
      </c>
      <c r="C862" s="1110"/>
      <c r="D862" s="534" t="s">
        <v>201</v>
      </c>
      <c r="E862" s="1085" t="s">
        <v>122</v>
      </c>
      <c r="F862" s="1085"/>
      <c r="G862" s="1091" t="s">
        <v>124</v>
      </c>
      <c r="H862" s="1091"/>
      <c r="I862" s="1091"/>
      <c r="J862" s="1091"/>
      <c r="K862" s="1091" t="s">
        <v>126</v>
      </c>
      <c r="L862" s="1091"/>
      <c r="M862" s="1091" t="s">
        <v>128</v>
      </c>
      <c r="N862" s="1091"/>
      <c r="O862" s="924" t="s">
        <v>303</v>
      </c>
      <c r="P862" s="924"/>
      <c r="Q862" s="924"/>
      <c r="R862" s="561"/>
      <c r="S862" s="1114" t="s">
        <v>195</v>
      </c>
      <c r="T862" s="1114"/>
      <c r="U862" s="1115" t="str">
        <f>IF('result subject-wise'!AR39="","",'result subject-wise'!AR39)</f>
        <v/>
      </c>
      <c r="V862" s="1115"/>
      <c r="W862" s="1086" t="s">
        <v>459</v>
      </c>
      <c r="X862" s="1086"/>
      <c r="Y862" s="562" t="str">
        <f>IF('result subject-wise'!AS39="","",'result subject-wise'!AS39)</f>
        <v/>
      </c>
    </row>
    <row r="863" spans="1:25" ht="18" customHeight="1">
      <c r="A863" s="1124"/>
      <c r="B863" s="1116" t="s">
        <v>302</v>
      </c>
      <c r="C863" s="1116"/>
      <c r="D863" s="536">
        <f>IF('statement of marks'!CN39="","",'statement of marks'!CN39)</f>
        <v>50</v>
      </c>
      <c r="E863" s="1117">
        <f>IF('statement of marks'!GK39="","",'statement of marks'!GK39)</f>
        <v>130</v>
      </c>
      <c r="F863" s="1117"/>
      <c r="G863" s="1117">
        <f>IF('statement of marks'!GM39="","",'statement of marks'!GM39)</f>
        <v>206</v>
      </c>
      <c r="H863" s="1117"/>
      <c r="I863" s="1117"/>
      <c r="J863" s="1117"/>
      <c r="K863" s="1117">
        <f>IF('statement of marks'!GO39="","",'statement of marks'!GO39)</f>
        <v>264</v>
      </c>
      <c r="L863" s="1117"/>
      <c r="M863" s="1117">
        <f>IF('statement of marks'!GQ39="","",'statement of marks'!GQ39)</f>
        <v>316</v>
      </c>
      <c r="N863" s="1117"/>
      <c r="O863" s="1117">
        <f>IF('statement of marks'!GS39="","",'statement of marks'!GS39)</f>
        <v>362</v>
      </c>
      <c r="P863" s="1117"/>
      <c r="Q863" s="1117"/>
      <c r="R863" s="563"/>
      <c r="S863" s="1086" t="s">
        <v>460</v>
      </c>
      <c r="T863" s="1086"/>
      <c r="U863" s="1086"/>
      <c r="V863" s="1086"/>
      <c r="W863" s="1115" t="str">
        <f>IF('result subject-wise'!AT39="","",'result subject-wise'!AT39)</f>
        <v/>
      </c>
      <c r="X863" s="1115"/>
      <c r="Y863" s="1118"/>
    </row>
    <row r="864" spans="1:25" ht="18" customHeight="1">
      <c r="A864" s="1124"/>
      <c r="B864" s="1084" t="s">
        <v>301</v>
      </c>
      <c r="C864" s="1084"/>
      <c r="D864" s="536">
        <f>IF('statement of marks'!BJ39="","",'statement of marks'!BJ39)</f>
        <v>50</v>
      </c>
      <c r="E864" s="1085" t="str">
        <f>IF('statement of marks'!GL39="","",'statement of marks'!GL39)</f>
        <v/>
      </c>
      <c r="F864" s="1085"/>
      <c r="G864" s="1085" t="str">
        <f>IF('statement of marks'!GN39="","",'statement of marks'!GN39)</f>
        <v/>
      </c>
      <c r="H864" s="1085"/>
      <c r="I864" s="1085"/>
      <c r="J864" s="1085"/>
      <c r="K864" s="1085" t="str">
        <f>IF('statement of marks'!GP39="","",'statement of marks'!GP39)</f>
        <v/>
      </c>
      <c r="L864" s="1085"/>
      <c r="M864" s="1085" t="str">
        <f>IF('statement of marks'!GR39="","",'statement of marks'!GR39)</f>
        <v/>
      </c>
      <c r="N864" s="1085"/>
      <c r="O864" s="1085">
        <f>IF('statement of marks'!GT39="","",'statement of marks'!GT39)</f>
        <v>0</v>
      </c>
      <c r="P864" s="1085"/>
      <c r="Q864" s="1085"/>
      <c r="R864" s="564"/>
      <c r="S864" s="1086" t="s">
        <v>296</v>
      </c>
      <c r="T864" s="1086"/>
      <c r="U864" s="1086"/>
      <c r="V864" s="1086"/>
      <c r="W864" s="1087" t="str">
        <f>IF(U862="","",'result subject-wise'!$G$118)</f>
        <v/>
      </c>
      <c r="X864" s="1087"/>
      <c r="Y864" s="1088"/>
    </row>
    <row r="865" spans="1:25" ht="18" customHeight="1">
      <c r="A865" s="1124"/>
      <c r="B865" s="1089" t="s">
        <v>307</v>
      </c>
      <c r="C865" s="1089"/>
      <c r="D865" s="535" t="str">
        <f>IF('statement of marks'!DR39="","",'statement of marks'!DR39)</f>
        <v/>
      </c>
      <c r="E865" s="1090"/>
      <c r="F865" s="1090"/>
      <c r="G865" s="1090"/>
      <c r="H865" s="1090"/>
      <c r="I865" s="1090"/>
      <c r="J865" s="1090"/>
      <c r="K865" s="1090"/>
      <c r="L865" s="1090"/>
      <c r="M865" s="1090"/>
      <c r="N865" s="1090"/>
      <c r="O865" s="1091"/>
      <c r="P865" s="1091"/>
      <c r="Q865" s="1091"/>
      <c r="R865" s="1091"/>
      <c r="S865" s="1091"/>
      <c r="T865" s="1091"/>
      <c r="U865" s="1092"/>
      <c r="V865" s="1092"/>
      <c r="W865" s="1092"/>
      <c r="X865" s="1092"/>
      <c r="Y865" s="1093"/>
    </row>
    <row r="866" spans="1:25" ht="18" customHeight="1">
      <c r="A866" s="1124"/>
      <c r="B866" s="895" t="s">
        <v>297</v>
      </c>
      <c r="C866" s="895"/>
      <c r="D866" s="544">
        <f>IF(AND(D863="",D864="",D865=""),"",SUM(D863:D865))</f>
        <v>100</v>
      </c>
      <c r="E866" s="1090"/>
      <c r="F866" s="1090"/>
      <c r="G866" s="1090"/>
      <c r="H866" s="1090"/>
      <c r="I866" s="1090"/>
      <c r="J866" s="1090"/>
      <c r="K866" s="1090"/>
      <c r="L866" s="1090"/>
      <c r="M866" s="1090"/>
      <c r="N866" s="1090"/>
      <c r="O866" s="1091"/>
      <c r="P866" s="1091"/>
      <c r="Q866" s="1091"/>
      <c r="R866" s="1091"/>
      <c r="S866" s="1091"/>
      <c r="T866" s="1091"/>
      <c r="U866" s="1092"/>
      <c r="V866" s="1092"/>
      <c r="W866" s="1092"/>
      <c r="X866" s="1092"/>
      <c r="Y866" s="1093"/>
    </row>
    <row r="867" spans="1:25" ht="18" customHeight="1">
      <c r="A867" s="1124"/>
      <c r="B867" s="1089" t="s">
        <v>790</v>
      </c>
      <c r="C867" s="1089"/>
      <c r="D867" s="565">
        <f>IF(J850="ML",L849)+IF(J851="ML",L849)+IF(J852="ML",L849-D852)+IF(J853="ML",L849-D853)+IF(J854="ML",L849-D854)+IF(K852="ml",D852)+IF(K853="ml",D853)+IF(K854="ml",D854)</f>
        <v>0</v>
      </c>
      <c r="E867" s="1090"/>
      <c r="F867" s="1090"/>
      <c r="G867" s="1090"/>
      <c r="H867" s="1090"/>
      <c r="I867" s="1090"/>
      <c r="J867" s="1090"/>
      <c r="K867" s="1090"/>
      <c r="L867" s="1090"/>
      <c r="M867" s="1090"/>
      <c r="N867" s="1090"/>
      <c r="O867" s="1091" t="s">
        <v>112</v>
      </c>
      <c r="P867" s="1091"/>
      <c r="Q867" s="1091"/>
      <c r="R867" s="1091"/>
      <c r="S867" s="1091"/>
      <c r="T867" s="1091"/>
      <c r="U867" s="1094" t="s">
        <v>798</v>
      </c>
      <c r="V867" s="1094"/>
      <c r="W867" s="1094"/>
      <c r="X867" s="1094"/>
      <c r="Y867" s="1095"/>
    </row>
    <row r="868" spans="1:25" ht="18" customHeight="1" thickBot="1">
      <c r="A868" s="1125"/>
      <c r="B868" s="1098" t="s">
        <v>308</v>
      </c>
      <c r="C868" s="1098"/>
      <c r="D868" s="566"/>
      <c r="E868" s="1099"/>
      <c r="F868" s="1099"/>
      <c r="G868" s="1099"/>
      <c r="H868" s="1099"/>
      <c r="I868" s="1099"/>
      <c r="J868" s="1099"/>
      <c r="K868" s="1099"/>
      <c r="L868" s="1099"/>
      <c r="M868" s="1099"/>
      <c r="N868" s="1099"/>
      <c r="O868" s="1100">
        <f>'statement of marks'!$IV$110</f>
        <v>45794</v>
      </c>
      <c r="P868" s="1100"/>
      <c r="Q868" s="1100"/>
      <c r="R868" s="1100"/>
      <c r="S868" s="1100"/>
      <c r="T868" s="1100"/>
      <c r="U868" s="1096"/>
      <c r="V868" s="1096"/>
      <c r="W868" s="1096"/>
      <c r="X868" s="1096"/>
      <c r="Y868" s="1097"/>
    </row>
    <row r="869" spans="1:25" ht="18" customHeight="1">
      <c r="A869" s="1119" t="s">
        <v>282</v>
      </c>
      <c r="B869" s="1120"/>
      <c r="C869" s="1120"/>
      <c r="D869" s="1120"/>
      <c r="E869" s="1120"/>
      <c r="F869" s="1120"/>
      <c r="G869" s="1120"/>
      <c r="H869" s="1120"/>
      <c r="I869" s="1120"/>
      <c r="J869" s="1120"/>
      <c r="K869" s="1120"/>
      <c r="L869" s="1120"/>
      <c r="M869" s="1120"/>
      <c r="N869" s="1120"/>
      <c r="O869" s="1120"/>
      <c r="P869" s="1120"/>
      <c r="Q869" s="1120"/>
      <c r="R869" s="1120"/>
      <c r="S869" s="1120"/>
      <c r="T869" s="1120"/>
      <c r="U869" s="1120"/>
      <c r="V869" s="1120"/>
      <c r="W869" s="1120"/>
      <c r="X869" s="1120"/>
      <c r="Y869" s="1121"/>
    </row>
    <row r="870" spans="1:25" ht="18" customHeight="1">
      <c r="A870" s="1122" t="str">
        <f>'statement of marks'!$A$1</f>
        <v>Govt. Hr. Sec. School,</v>
      </c>
      <c r="B870" s="1091"/>
      <c r="C870" s="1091"/>
      <c r="D870" s="1091"/>
      <c r="E870" s="1091"/>
      <c r="F870" s="1091"/>
      <c r="G870" s="1091"/>
      <c r="H870" s="1091"/>
      <c r="I870" s="1091"/>
      <c r="J870" s="1091"/>
      <c r="K870" s="1091"/>
      <c r="L870" s="1091"/>
      <c r="M870" s="1091"/>
      <c r="N870" s="1091"/>
      <c r="O870" s="1091"/>
      <c r="P870" s="1091"/>
      <c r="Q870" s="1091"/>
      <c r="R870" s="1091"/>
      <c r="S870" s="1091"/>
      <c r="T870" s="1091"/>
      <c r="U870" s="1091"/>
      <c r="V870" s="1091"/>
      <c r="W870" s="1091"/>
      <c r="X870" s="1091"/>
      <c r="Y870" s="1123"/>
    </row>
    <row r="871" spans="1:25" ht="18" customHeight="1">
      <c r="A871" s="1124"/>
      <c r="B871" s="1048" t="s">
        <v>100</v>
      </c>
      <c r="C871" s="1048"/>
      <c r="D871" s="1112" t="s">
        <v>485</v>
      </c>
      <c r="E871" s="1048" t="str">
        <f>'statement of marks'!$F$3</f>
        <v>2024-25</v>
      </c>
      <c r="F871" s="1048"/>
      <c r="G871" s="1126" t="str">
        <f>IF(U890="","MAIN EXAMINATION",IF(E906="Suppl.","SUPPLEMENTARY EXAMINATION",IF(E906="Re-exam.","RE-EXAMINATION",)))</f>
        <v>MAIN EXAMINATION</v>
      </c>
      <c r="H871" s="1127"/>
      <c r="I871" s="1127"/>
      <c r="J871" s="1127"/>
      <c r="K871" s="1127"/>
      <c r="L871" s="1127"/>
      <c r="M871" s="1127"/>
      <c r="N871" s="1127"/>
      <c r="O871" s="1127"/>
      <c r="P871" s="1127"/>
      <c r="Q871" s="1127"/>
      <c r="R871" s="1127"/>
      <c r="S871" s="1128"/>
      <c r="T871" s="1129" t="s">
        <v>305</v>
      </c>
      <c r="U871" s="1130"/>
      <c r="V871" s="1131"/>
      <c r="W871" s="1048" t="str">
        <f>'statement of marks'!$A$3</f>
        <v>11 'A'</v>
      </c>
      <c r="X871" s="1048"/>
      <c r="Y871" s="1135"/>
    </row>
    <row r="872" spans="1:25" ht="18" customHeight="1">
      <c r="A872" s="1124"/>
      <c r="B872" s="895" t="s">
        <v>36</v>
      </c>
      <c r="C872" s="895"/>
      <c r="D872" s="1112"/>
      <c r="E872" s="1132" t="str">
        <f>IF('statement of marks'!G40="","",'statement of marks'!G40)</f>
        <v>A 032</v>
      </c>
      <c r="F872" s="1133"/>
      <c r="G872" s="1133"/>
      <c r="H872" s="1133"/>
      <c r="I872" s="1133"/>
      <c r="J872" s="1133"/>
      <c r="K872" s="1133"/>
      <c r="L872" s="1133"/>
      <c r="M872" s="1133"/>
      <c r="N872" s="1133"/>
      <c r="O872" s="1133"/>
      <c r="P872" s="1133"/>
      <c r="Q872" s="1133"/>
      <c r="R872" s="1133"/>
      <c r="S872" s="1134"/>
      <c r="T872" s="1129" t="s">
        <v>304</v>
      </c>
      <c r="U872" s="1130"/>
      <c r="V872" s="1131"/>
      <c r="W872" s="1048">
        <f>IF('statement of marks'!E40="","",'statement of marks'!E40)</f>
        <v>11132</v>
      </c>
      <c r="X872" s="1048"/>
      <c r="Y872" s="1135"/>
    </row>
    <row r="873" spans="1:25" ht="18" customHeight="1">
      <c r="A873" s="1124"/>
      <c r="B873" s="895" t="s">
        <v>37</v>
      </c>
      <c r="C873" s="895"/>
      <c r="D873" s="1112"/>
      <c r="E873" s="1132" t="str">
        <f>IF('statement of marks'!H40="","",'statement of marks'!H40)</f>
        <v>B 032</v>
      </c>
      <c r="F873" s="1133"/>
      <c r="G873" s="1133"/>
      <c r="H873" s="1133"/>
      <c r="I873" s="1133"/>
      <c r="J873" s="1133"/>
      <c r="K873" s="1133"/>
      <c r="L873" s="1133"/>
      <c r="M873" s="1133"/>
      <c r="N873" s="1133"/>
      <c r="O873" s="1133"/>
      <c r="P873" s="1133"/>
      <c r="Q873" s="1133"/>
      <c r="R873" s="1133"/>
      <c r="S873" s="1134"/>
      <c r="T873" s="1129" t="s">
        <v>35</v>
      </c>
      <c r="U873" s="1130"/>
      <c r="V873" s="1131"/>
      <c r="W873" s="1048" t="str">
        <f>IF('statement of marks'!D40="","",'statement of marks'!D40)</f>
        <v/>
      </c>
      <c r="X873" s="1048"/>
      <c r="Y873" s="1135"/>
    </row>
    <row r="874" spans="1:25" ht="18" customHeight="1">
      <c r="A874" s="1124"/>
      <c r="B874" s="895" t="s">
        <v>38</v>
      </c>
      <c r="C874" s="895"/>
      <c r="D874" s="1112"/>
      <c r="E874" s="1132" t="str">
        <f>IF('statement of marks'!I40="","",'statement of marks'!I40)</f>
        <v>C 032</v>
      </c>
      <c r="F874" s="1133"/>
      <c r="G874" s="1133"/>
      <c r="H874" s="1133"/>
      <c r="I874" s="1133"/>
      <c r="J874" s="1133"/>
      <c r="K874" s="1133"/>
      <c r="L874" s="1133"/>
      <c r="M874" s="1133"/>
      <c r="N874" s="1133"/>
      <c r="O874" s="1133"/>
      <c r="P874" s="1133"/>
      <c r="Q874" s="1133"/>
      <c r="R874" s="1133"/>
      <c r="S874" s="1134"/>
      <c r="T874" s="1129" t="s">
        <v>280</v>
      </c>
      <c r="U874" s="1130"/>
      <c r="V874" s="1131"/>
      <c r="W874" s="1136" t="str">
        <f>IF('statement of marks'!F40="","",'statement of marks'!F40)</f>
        <v/>
      </c>
      <c r="X874" s="1136"/>
      <c r="Y874" s="1137"/>
    </row>
    <row r="875" spans="1:25" ht="18" customHeight="1">
      <c r="A875" s="1124"/>
      <c r="B875" s="1138" t="s">
        <v>218</v>
      </c>
      <c r="C875" s="1109" t="s">
        <v>293</v>
      </c>
      <c r="D875" s="1109" t="s">
        <v>457</v>
      </c>
      <c r="E875" s="1103" t="s">
        <v>109</v>
      </c>
      <c r="F875" s="1103" t="s">
        <v>110</v>
      </c>
      <c r="G875" s="1103" t="s">
        <v>111</v>
      </c>
      <c r="H875" s="1103" t="s">
        <v>797</v>
      </c>
      <c r="I875" s="1139" t="str">
        <f>IF('statement of marks'!N$4="","",'statement of marks'!N$4)</f>
        <v>VRIKSHAROPAN</v>
      </c>
      <c r="J875" s="1140" t="s">
        <v>276</v>
      </c>
      <c r="K875" s="1140" t="s">
        <v>277</v>
      </c>
      <c r="L875" s="1103" t="s">
        <v>284</v>
      </c>
      <c r="M875" s="1103" t="s">
        <v>294</v>
      </c>
      <c r="N875" s="1102" t="s">
        <v>458</v>
      </c>
      <c r="O875" s="1141" t="s">
        <v>287</v>
      </c>
      <c r="P875" s="1141" t="s">
        <v>288</v>
      </c>
      <c r="Q875" s="1101" t="s">
        <v>289</v>
      </c>
      <c r="R875" s="1101" t="s">
        <v>285</v>
      </c>
      <c r="S875" s="1101" t="s">
        <v>286</v>
      </c>
      <c r="T875" s="1102" t="s">
        <v>306</v>
      </c>
      <c r="U875" s="1103" t="s">
        <v>311</v>
      </c>
      <c r="V875" s="1104" t="s">
        <v>310</v>
      </c>
      <c r="W875" s="1104" t="s">
        <v>799</v>
      </c>
      <c r="X875" s="1103" t="s">
        <v>283</v>
      </c>
      <c r="Y875" s="1105" t="s">
        <v>290</v>
      </c>
    </row>
    <row r="876" spans="1:25" ht="18" customHeight="1">
      <c r="A876" s="1124"/>
      <c r="B876" s="1138"/>
      <c r="C876" s="1109"/>
      <c r="D876" s="1109"/>
      <c r="E876" s="1103"/>
      <c r="F876" s="1103"/>
      <c r="G876" s="1103"/>
      <c r="H876" s="1103"/>
      <c r="I876" s="1139"/>
      <c r="J876" s="1140"/>
      <c r="K876" s="1140"/>
      <c r="L876" s="1103"/>
      <c r="M876" s="1103"/>
      <c r="N876" s="1102"/>
      <c r="O876" s="1141"/>
      <c r="P876" s="1141"/>
      <c r="Q876" s="1101"/>
      <c r="R876" s="1101"/>
      <c r="S876" s="1101"/>
      <c r="T876" s="1102"/>
      <c r="U876" s="1103"/>
      <c r="V876" s="1104"/>
      <c r="W876" s="1104"/>
      <c r="X876" s="1103"/>
      <c r="Y876" s="1105"/>
    </row>
    <row r="877" spans="1:25" ht="18" customHeight="1">
      <c r="A877" s="1124"/>
      <c r="B877" s="1144" t="s">
        <v>113</v>
      </c>
      <c r="C877" s="1144"/>
      <c r="D877" s="535"/>
      <c r="E877" s="534">
        <f>IF('statement of marks'!J$6="","",'statement of marks'!J$6)</f>
        <v>10</v>
      </c>
      <c r="F877" s="534">
        <f>IF('statement of marks'!K$6="","",'statement of marks'!K$6)</f>
        <v>10</v>
      </c>
      <c r="G877" s="534">
        <f>IF('statement of marks'!L$6="","",'statement of marks'!L$6)</f>
        <v>8</v>
      </c>
      <c r="H877" s="534">
        <f>IF('statement of marks'!M$6="","",'statement of marks'!M$6)</f>
        <v>28</v>
      </c>
      <c r="I877" s="536">
        <f>IF('statement of marks'!N$6="","",'statement of marks'!N$6)</f>
        <v>2</v>
      </c>
      <c r="J877" s="298" t="s">
        <v>89</v>
      </c>
      <c r="K877" s="1106"/>
      <c r="L877" s="534">
        <f>IF('statement of marks'!O$6="","",'statement of marks'!O$6)</f>
        <v>70</v>
      </c>
      <c r="M877" s="298" t="s">
        <v>87</v>
      </c>
      <c r="N877" s="534">
        <f>IF('statement of marks'!P$6="","",'statement of marks'!P$6)</f>
        <v>100</v>
      </c>
      <c r="O877" s="298" t="s">
        <v>298</v>
      </c>
      <c r="P877" s="945"/>
      <c r="Q877" s="534">
        <f>IF('statement of marks'!Q$6="","",'statement of marks'!Q$6)</f>
        <v>100</v>
      </c>
      <c r="R877" s="298" t="s">
        <v>299</v>
      </c>
      <c r="S877" s="298" t="s">
        <v>454</v>
      </c>
      <c r="T877" s="538">
        <f>IF('statement of marks'!R$6="","",'statement of marks'!R$6)</f>
        <v>200</v>
      </c>
      <c r="U877" s="539"/>
      <c r="V877" s="539"/>
      <c r="W877" s="539"/>
      <c r="X877" s="539"/>
      <c r="Y877" s="540" t="str">
        <f>IF(OR(X884=0,X884&lt;V884),"",T877)</f>
        <v/>
      </c>
    </row>
    <row r="878" spans="1:25" ht="18" customHeight="1">
      <c r="A878" s="1124"/>
      <c r="B878" s="895" t="str">
        <f>'statement of marks'!$J$3</f>
        <v>HINDI COMPULSORY</v>
      </c>
      <c r="C878" s="895"/>
      <c r="D878" s="535"/>
      <c r="E878" s="541">
        <f>IF('statement of marks'!J40="","",'statement of marks'!J40)</f>
        <v>10</v>
      </c>
      <c r="F878" s="541">
        <f>IF('statement of marks'!K40="","",'statement of marks'!K40)</f>
        <v>10</v>
      </c>
      <c r="G878" s="541">
        <f>IF('statement of marks'!L40="","",'statement of marks'!L40)</f>
        <v>8</v>
      </c>
      <c r="H878" s="541">
        <f>IF('statement of marks'!M40="","",'statement of marks'!M40)</f>
        <v>28</v>
      </c>
      <c r="I878" s="541">
        <f>IF('statement of marks'!N40="","",'statement of marks'!N40)</f>
        <v>2</v>
      </c>
      <c r="J878" s="537">
        <f>IF('statement of marks'!O40="","",'statement of marks'!O40)</f>
        <v>70</v>
      </c>
      <c r="K878" s="1106"/>
      <c r="L878" s="536">
        <f>IF('statement of marks'!O40="","",'statement of marks'!O40)</f>
        <v>70</v>
      </c>
      <c r="M878" s="536">
        <f>IF('statement of marks'!P40="","",'statement of marks'!P40)</f>
        <v>100</v>
      </c>
      <c r="N878" s="538">
        <f>IF('statement of marks'!P40="","",'statement of marks'!P40)</f>
        <v>100</v>
      </c>
      <c r="O878" s="537">
        <f>IF('statement of marks'!Q40="","",'statement of marks'!Q40)</f>
        <v>100</v>
      </c>
      <c r="P878" s="945"/>
      <c r="Q878" s="536">
        <f>IF('statement of marks'!Q40="","",'statement of marks'!Q40)</f>
        <v>100</v>
      </c>
      <c r="R878" s="536">
        <f>IF('statement of marks'!R40="","",'statement of marks'!R40)</f>
        <v>200</v>
      </c>
      <c r="S878" s="1107" t="str">
        <f>IF(AND(K879="",P879=""),"",SUM(K879,P879))</f>
        <v/>
      </c>
      <c r="T878" s="538">
        <f>IF('statement of marks'!R40="","",'statement of marks'!R40)</f>
        <v>200</v>
      </c>
      <c r="U878" s="541" t="str">
        <f>CONCATENATE('statement of marks'!GV40,'statement of marks'!GW40,'statement of marks'!GX40)</f>
        <v>D</v>
      </c>
      <c r="V878" s="542" t="str">
        <f>IF(OR(U878="S",U878="RE"),'result subject-wise'!T$6,"")</f>
        <v/>
      </c>
      <c r="W878" s="542" t="str">
        <f>IF('result subject-wise'!U40="","",'result subject-wise'!U40)</f>
        <v/>
      </c>
      <c r="X878" s="542" t="str">
        <f>IF('result subject-wise'!V40="","",'result subject-wise'!V40)</f>
        <v/>
      </c>
      <c r="Y878" s="540" t="str">
        <f>IF(OR(X884=0,X884&lt;V884),"",IF(U878="RE",SUM(T878,W878),IF(U878="S",W878,T878)))</f>
        <v/>
      </c>
    </row>
    <row r="879" spans="1:25" ht="18" customHeight="1">
      <c r="A879" s="1124"/>
      <c r="B879" s="895" t="str">
        <f>'statement of marks'!$X$3</f>
        <v>ENGLISH COMPULSORY</v>
      </c>
      <c r="C879" s="895"/>
      <c r="D879" s="535" t="s">
        <v>455</v>
      </c>
      <c r="E879" s="541">
        <f>IF('statement of marks'!X40="","",'statement of marks'!X40)</f>
        <v>10</v>
      </c>
      <c r="F879" s="541">
        <f>IF('statement of marks'!Y40="","",'statement of marks'!Y40)</f>
        <v>10</v>
      </c>
      <c r="G879" s="541">
        <f>IF('statement of marks'!Z40="","",'statement of marks'!Z40)</f>
        <v>8</v>
      </c>
      <c r="H879" s="541">
        <f>IF('statement of marks'!AA40="","",'statement of marks'!AA40)</f>
        <v>28</v>
      </c>
      <c r="I879" s="541">
        <f>IF('statement of marks'!AB40="","",'statement of marks'!AB40)</f>
        <v>2</v>
      </c>
      <c r="J879" s="537">
        <f>IF('statement of marks'!AC40="","",'statement of marks'!AC40)</f>
        <v>70</v>
      </c>
      <c r="K879" s="1106"/>
      <c r="L879" s="536">
        <f>IF('statement of marks'!AC40="","",'statement of marks'!AC40)</f>
        <v>70</v>
      </c>
      <c r="M879" s="536">
        <f>IF('statement of marks'!AD40="","",'statement of marks'!AD40)</f>
        <v>100</v>
      </c>
      <c r="N879" s="538">
        <f>IF('statement of marks'!AD40="","",'statement of marks'!AD40)</f>
        <v>100</v>
      </c>
      <c r="O879" s="537">
        <f>IF('statement of marks'!AE40="","",'statement of marks'!AE40)</f>
        <v>100</v>
      </c>
      <c r="P879" s="945"/>
      <c r="Q879" s="536">
        <f>IF('statement of marks'!AE40="","",'statement of marks'!AE40)</f>
        <v>100</v>
      </c>
      <c r="R879" s="536">
        <f>IF('statement of marks'!AF40="","",'statement of marks'!AF40)</f>
        <v>200</v>
      </c>
      <c r="S879" s="1107"/>
      <c r="T879" s="538">
        <f>IF('statement of marks'!AF40="","",'statement of marks'!AF40)</f>
        <v>200</v>
      </c>
      <c r="U879" s="541" t="str">
        <f>CONCATENATE('statement of marks'!GY40,'statement of marks'!GZ40,'statement of marks'!HA40)</f>
        <v>D</v>
      </c>
      <c r="V879" s="542" t="str">
        <f>IF(OR(U879="S",U879="RE"),'result subject-wise'!W$6,"")</f>
        <v/>
      </c>
      <c r="W879" s="542" t="str">
        <f>IF('result subject-wise'!X40="","",'result subject-wise'!X40)</f>
        <v/>
      </c>
      <c r="X879" s="542" t="str">
        <f>IF('result subject-wise'!Y40="","",'result subject-wise'!Y40)</f>
        <v/>
      </c>
      <c r="Y879" s="540" t="str">
        <f>IF(OR(X884=0,X884&lt;V884),"",IF(U879="RE",SUM(T879,W879),IF(U879="S",W879,T879)))</f>
        <v/>
      </c>
    </row>
    <row r="880" spans="1:25" ht="18" customHeight="1">
      <c r="A880" s="1124"/>
      <c r="B880" s="1143" t="str">
        <f>'statement of marks'!AM40</f>
        <v>PHYSICS</v>
      </c>
      <c r="C880" s="1143"/>
      <c r="D880" s="535">
        <f>IF('statement of marks'!BH40="","",'statement of marks'!BH40)</f>
        <v>20</v>
      </c>
      <c r="E880" s="541">
        <f>IF('statement of marks'!AN40="","",'statement of marks'!AN40)</f>
        <v>10</v>
      </c>
      <c r="F880" s="541">
        <f>IF('statement of marks'!AO40="","",'statement of marks'!AO40)</f>
        <v>10</v>
      </c>
      <c r="G880" s="541">
        <f>IF('statement of marks'!AP40="","",'statement of marks'!AP40)</f>
        <v>9</v>
      </c>
      <c r="H880" s="541">
        <f>IF('statement of marks'!AQ40="","",'statement of marks'!AQ40)</f>
        <v>29</v>
      </c>
      <c r="I880" s="541">
        <f>IF('statement of marks'!AR40="","",'statement of marks'!AR40)</f>
        <v>1</v>
      </c>
      <c r="J880" s="537">
        <f>IF('statement of marks'!AS40="","",'statement of marks'!AS40)</f>
        <v>30</v>
      </c>
      <c r="K880" s="537">
        <f>IF('statement of marks'!AT40="","",'statement of marks'!AT40)</f>
        <v>20</v>
      </c>
      <c r="L880" s="536">
        <f>IF('statement of marks'!AU40="","",'statement of marks'!AU40)</f>
        <v>50</v>
      </c>
      <c r="M880" s="536">
        <f>IF('statement of marks'!AV40="","",'statement of marks'!AV40)</f>
        <v>60</v>
      </c>
      <c r="N880" s="538">
        <f>IF('statement of marks'!AW40="","",'statement of marks'!AW40)</f>
        <v>80</v>
      </c>
      <c r="O880" s="537">
        <f>IF('statement of marks'!AX40="","",'statement of marks'!AX40)</f>
        <v>70</v>
      </c>
      <c r="P880" s="537">
        <f>IF('statement of marks'!AY40="","",'statement of marks'!AY40)</f>
        <v>30</v>
      </c>
      <c r="Q880" s="536">
        <f>IF('statement of marks'!AZ40="","",'statement of marks'!AZ40)</f>
        <v>100</v>
      </c>
      <c r="R880" s="536">
        <f>IF('statement of marks'!BA40="","",'statement of marks'!BA40)</f>
        <v>130</v>
      </c>
      <c r="S880" s="538">
        <f>IF('statement of marks'!BB40="","",'statement of marks'!BB40)</f>
        <v>50</v>
      </c>
      <c r="T880" s="538">
        <f>IF('statement of marks'!BC40="","",'statement of marks'!BC40)</f>
        <v>180</v>
      </c>
      <c r="U880" s="541" t="str">
        <f>CONCATENATE('statement of marks'!HB40,'statement of marks'!HK40,'statement of marks'!HL40)</f>
        <v>D</v>
      </c>
      <c r="V880" s="542" t="str">
        <f>IF('result subject-wise'!Z40="","",'result subject-wise'!Z40)</f>
        <v/>
      </c>
      <c r="W880" s="542" t="str">
        <f>IF('result subject-wise'!AB40="","",'result subject-wise'!AB40)</f>
        <v/>
      </c>
      <c r="X880" s="542" t="str">
        <f>IF('result subject-wise'!AC40="","",'result subject-wise'!AC40)</f>
        <v/>
      </c>
      <c r="Y880" s="540" t="str">
        <f>IF(OR(X884=0,X884&lt;V884),"",IF(OR(U880="RE",U880="REP"),SUM(T880,W880),IF(U880="S",W880,T880)))</f>
        <v/>
      </c>
    </row>
    <row r="881" spans="1:25" ht="18" customHeight="1">
      <c r="A881" s="1124"/>
      <c r="B881" s="1143" t="str">
        <f>'statement of marks'!BQ40</f>
        <v>CHEMISTRY</v>
      </c>
      <c r="C881" s="1143"/>
      <c r="D881" s="535">
        <f>IF('statement of marks'!CL40="","",'statement of marks'!CL40)</f>
        <v>20</v>
      </c>
      <c r="E881" s="541">
        <f>IF('statement of marks'!BR40="","",'statement of marks'!BR40)</f>
        <v>10</v>
      </c>
      <c r="F881" s="541">
        <f>IF('statement of marks'!BS40="","",'statement of marks'!BS40)</f>
        <v>10</v>
      </c>
      <c r="G881" s="541">
        <f>IF('statement of marks'!BT40="","",'statement of marks'!BT40)</f>
        <v>9</v>
      </c>
      <c r="H881" s="541">
        <f>IF('statement of marks'!BU40="","",'statement of marks'!BU40)</f>
        <v>29</v>
      </c>
      <c r="I881" s="541">
        <f>IF('statement of marks'!BV40="","",'statement of marks'!BV40)</f>
        <v>1</v>
      </c>
      <c r="J881" s="537">
        <f>IF('statement of marks'!BW40="","",'statement of marks'!BW40)</f>
        <v>50</v>
      </c>
      <c r="K881" s="537">
        <f>IF('statement of marks'!BX40="","",'statement of marks'!BX40)</f>
        <v>20</v>
      </c>
      <c r="L881" s="536">
        <f>IF('statement of marks'!BY40="","",'statement of marks'!BY40)</f>
        <v>70</v>
      </c>
      <c r="M881" s="536">
        <f>IF('statement of marks'!BZ40="","",'statement of marks'!BZ40)</f>
        <v>80</v>
      </c>
      <c r="N881" s="538">
        <f>IF('statement of marks'!CA40="","",'statement of marks'!CA40)</f>
        <v>100</v>
      </c>
      <c r="O881" s="537">
        <f>IF('statement of marks'!CB40="","",'statement of marks'!CB40)</f>
        <v>70</v>
      </c>
      <c r="P881" s="537">
        <f>IF('statement of marks'!CC40="","",'statement of marks'!CC40)</f>
        <v>30</v>
      </c>
      <c r="Q881" s="536">
        <f>IF('statement of marks'!CD40="","",'statement of marks'!CD40)</f>
        <v>100</v>
      </c>
      <c r="R881" s="536">
        <f>IF('statement of marks'!CE40="","",'statement of marks'!CE40)</f>
        <v>150</v>
      </c>
      <c r="S881" s="538">
        <f>IF('statement of marks'!CF40="","",'statement of marks'!CF40)</f>
        <v>50</v>
      </c>
      <c r="T881" s="538">
        <f>IF('statement of marks'!CG40="","",'statement of marks'!CG40)</f>
        <v>200</v>
      </c>
      <c r="U881" s="541" t="str">
        <f>CONCATENATE('statement of marks'!HM40,'statement of marks'!HV40,'statement of marks'!HW40)</f>
        <v>D</v>
      </c>
      <c r="V881" s="542" t="str">
        <f>IF('result subject-wise'!AD40="","",'result subject-wise'!AD40)</f>
        <v/>
      </c>
      <c r="W881" s="542" t="str">
        <f>IF('result subject-wise'!AF40="","",'result subject-wise'!AF40)</f>
        <v/>
      </c>
      <c r="X881" s="542" t="str">
        <f>IF('result subject-wise'!AG40="","",'result subject-wise'!AG40)</f>
        <v/>
      </c>
      <c r="Y881" s="540" t="str">
        <f>IF(OR(X884=0,X884&lt;V884),"",IF(OR(U881="RE",U881="REP"),SUM(T881,W881),IF(U881="S",W881,T881)))</f>
        <v/>
      </c>
    </row>
    <row r="882" spans="1:25" ht="18" customHeight="1">
      <c r="A882" s="1124"/>
      <c r="B882" s="1143" t="str">
        <f>'statement of marks'!CU40</f>
        <v>MATHEMATICS</v>
      </c>
      <c r="C882" s="1143"/>
      <c r="D882" s="535" t="str">
        <f>IF('statement of marks'!DP40="","",'statement of marks'!DP40)</f>
        <v/>
      </c>
      <c r="E882" s="541">
        <f>IF('statement of marks'!CV40="","",'statement of marks'!CV40)</f>
        <v>10</v>
      </c>
      <c r="F882" s="541">
        <f>IF('statement of marks'!CW40="","",'statement of marks'!CW40)</f>
        <v>10</v>
      </c>
      <c r="G882" s="541">
        <f>IF('statement of marks'!CX40="","",'statement of marks'!CX40)</f>
        <v>9</v>
      </c>
      <c r="H882" s="541">
        <f>IF('statement of marks'!CY40="","",'statement of marks'!CY40)</f>
        <v>29</v>
      </c>
      <c r="I882" s="541">
        <f>IF('statement of marks'!CZ40="","",'statement of marks'!CZ40)</f>
        <v>1</v>
      </c>
      <c r="J882" s="537">
        <f>IF('statement of marks'!DA40="","",'statement of marks'!DA40)</f>
        <v>70</v>
      </c>
      <c r="K882" s="537" t="str">
        <f>IF('statement of marks'!DB40="","",'statement of marks'!DB40)</f>
        <v/>
      </c>
      <c r="L882" s="536">
        <f>IF('statement of marks'!DC40="","",'statement of marks'!DC40)</f>
        <v>70</v>
      </c>
      <c r="M882" s="536">
        <f>IF('statement of marks'!DD40="","",'statement of marks'!DD40)</f>
        <v>100</v>
      </c>
      <c r="N882" s="538">
        <f>IF('statement of marks'!DE40="","",'statement of marks'!DE40)</f>
        <v>100</v>
      </c>
      <c r="O882" s="537">
        <f>IF('statement of marks'!DF40="","",'statement of marks'!DF40)</f>
        <v>18</v>
      </c>
      <c r="P882" s="537" t="str">
        <f>IF('statement of marks'!DG40="","",'statement of marks'!DG40)</f>
        <v/>
      </c>
      <c r="Q882" s="536">
        <f>IF('statement of marks'!DH40="","",'statement of marks'!DH40)</f>
        <v>18</v>
      </c>
      <c r="R882" s="536">
        <f>IF('statement of marks'!DI40="","",'statement of marks'!DI40)</f>
        <v>118</v>
      </c>
      <c r="S882" s="538" t="str">
        <f>IF('statement of marks'!DJ40="","",'statement of marks'!DJ40)</f>
        <v/>
      </c>
      <c r="T882" s="538">
        <f>IF('statement of marks'!DK40="","",'statement of marks'!DK40)</f>
        <v>118</v>
      </c>
      <c r="U882" s="541" t="str">
        <f>CONCATENATE('statement of marks'!HX40,'statement of marks'!IG40,'statement of marks'!IH40)</f>
        <v>S</v>
      </c>
      <c r="V882" s="542">
        <f>IF('result subject-wise'!AH40="","",'result subject-wise'!AH40)</f>
        <v>100</v>
      </c>
      <c r="W882" s="542" t="str">
        <f>IF('result subject-wise'!AJ40="","",'result subject-wise'!AJ40)</f>
        <v/>
      </c>
      <c r="X882" s="542" t="str">
        <f>IF('result subject-wise'!AK40="","",'result subject-wise'!AK40)</f>
        <v/>
      </c>
      <c r="Y882" s="540" t="str">
        <f>IF(OR(X884=0,X884&lt;V884),"",IF(OR(U882="RE",U882="REP"),SUM(T882,W882),IF(U882="S",W882,T882)))</f>
        <v/>
      </c>
    </row>
    <row r="883" spans="1:25" ht="18" customHeight="1">
      <c r="A883" s="1124"/>
      <c r="B883" s="1108" t="s">
        <v>291</v>
      </c>
      <c r="C883" s="1108"/>
      <c r="D883" s="543">
        <f>IF(AND(D880="",D881="",D882=""),"",SUM(D880:D882))</f>
        <v>40</v>
      </c>
      <c r="E883" s="544">
        <f>IF(AND(E878="",E879="",E880="",E881="",E882=""),"",SUM(E878:E882))</f>
        <v>50</v>
      </c>
      <c r="F883" s="544">
        <f t="shared" ref="F883:H883" si="244">IF(AND(F878="",F879="",F880="",F881="",F882=""),"",SUM(F878:F882))</f>
        <v>50</v>
      </c>
      <c r="G883" s="544">
        <f t="shared" si="244"/>
        <v>43</v>
      </c>
      <c r="H883" s="544">
        <f t="shared" si="244"/>
        <v>143</v>
      </c>
      <c r="I883" s="544">
        <f>IF(AND(I878="",I879="",I880="",I881="",I882=""),"",SUM(I878:I882))</f>
        <v>7</v>
      </c>
      <c r="J883" s="544">
        <f t="shared" ref="J883:Q883" si="245">IF(AND(J878="",J879="",J880="",J881="",J882=""),"",SUM(J878:J882))</f>
        <v>290</v>
      </c>
      <c r="K883" s="544">
        <f t="shared" si="245"/>
        <v>40</v>
      </c>
      <c r="L883" s="544">
        <f t="shared" si="245"/>
        <v>330</v>
      </c>
      <c r="M883" s="544">
        <f t="shared" si="245"/>
        <v>440</v>
      </c>
      <c r="N883" s="544">
        <f t="shared" si="245"/>
        <v>480</v>
      </c>
      <c r="O883" s="544">
        <f t="shared" si="245"/>
        <v>358</v>
      </c>
      <c r="P883" s="544">
        <f t="shared" si="245"/>
        <v>60</v>
      </c>
      <c r="Q883" s="544">
        <f t="shared" si="245"/>
        <v>418</v>
      </c>
      <c r="R883" s="544">
        <f>IF(AND(R878="",R879="",R880="",R881="",R882=""),"",SUM(R878:R882))</f>
        <v>798</v>
      </c>
      <c r="S883" s="544">
        <f>IF(AND(S878="",S879="",S880="",S881="",S882=""),"",SUM(S878:S882))</f>
        <v>100</v>
      </c>
      <c r="T883" s="544">
        <f t="shared" ref="T883" si="246">IF(AND(T878="",T879="",T880="",T881="",T882=""),"",SUM(T878:T882))</f>
        <v>898</v>
      </c>
      <c r="U883" s="544"/>
      <c r="V883" s="544">
        <f t="shared" ref="V883:W883" si="247">IF(AND(V878="",V879="",V880="",V881="",V882=""),"",SUM(V878:V882))</f>
        <v>100</v>
      </c>
      <c r="W883" s="544" t="str">
        <f t="shared" si="247"/>
        <v/>
      </c>
      <c r="X883" s="545"/>
      <c r="Y883" s="546" t="str">
        <f t="shared" ref="Y883" si="248">IF(AND(Y878="",Y879="",Y880="",Y881="",Y882=""),"",SUM(Y878:Y882))</f>
        <v/>
      </c>
    </row>
    <row r="884" spans="1:25" ht="18" customHeight="1">
      <c r="A884" s="1124"/>
      <c r="B884" s="1142" t="s">
        <v>292</v>
      </c>
      <c r="C884" s="1142"/>
      <c r="D884" s="547" t="s">
        <v>456</v>
      </c>
      <c r="E884" s="548">
        <f>IF(E883="","",(5*E877)-(COUNTIF(E878:E882,"NA")*E877+COUNTIF(E878:E882,"ML")*E877))</f>
        <v>50</v>
      </c>
      <c r="F884" s="548">
        <f>IF(F883="","",(5*F877)-(COUNTIF(F878:F882,"NA")*F877+COUNTIF(F878:F882,"ML")*F877))</f>
        <v>50</v>
      </c>
      <c r="G884" s="548">
        <f>IF(G883="","",(43)-(COUNTIF(G878:G882,"NA")*G877+COUNTIF(G878:G882,"ML")*G877))</f>
        <v>43</v>
      </c>
      <c r="H884" s="548">
        <f>IF(H883="","",(143)-(COUNTIF(H878:H882,"NA")*H877+COUNTIF(H878:H882,"ML")*H877))</f>
        <v>143</v>
      </c>
      <c r="I884" s="549">
        <f>IF(I883="","",7)</f>
        <v>7</v>
      </c>
      <c r="J884" s="538">
        <f>L884-K884</f>
        <v>310</v>
      </c>
      <c r="K884" s="538">
        <f>IF(D883="","",(D883-(IF(K880="ml",D880)+IF(K881="ml",D881)+IF(K882="ml",D882))))</f>
        <v>40</v>
      </c>
      <c r="L884" s="538">
        <f>IF(OR(L883=0,L883=""),L883,(5*L877)-D895)</f>
        <v>350</v>
      </c>
      <c r="M884" s="538">
        <f>IF(M883="","",SUM(H884:J884))</f>
        <v>460</v>
      </c>
      <c r="N884" s="538">
        <f>IF(N883="","",SUM(D883,M884))</f>
        <v>500</v>
      </c>
      <c r="O884" s="538">
        <f>Q884-D889</f>
        <v>440</v>
      </c>
      <c r="P884" s="538">
        <f>IF(D889="","",D889)</f>
        <v>60</v>
      </c>
      <c r="Q884" s="538">
        <f>IF(Q883="","",5*Q877)</f>
        <v>500</v>
      </c>
      <c r="R884" s="538">
        <f>IF(O884="","",SUM(M884,O884))</f>
        <v>900</v>
      </c>
      <c r="S884" s="538">
        <f>IF(D894="","",D894)</f>
        <v>100</v>
      </c>
      <c r="T884" s="538">
        <f>IF(T883="","",SUM(R884,S884))</f>
        <v>1000</v>
      </c>
      <c r="U884" s="550"/>
      <c r="V884" s="551">
        <f>COUNTIF(U878:U888,"S")</f>
        <v>1</v>
      </c>
      <c r="W884" s="551">
        <f>COUNTIF(U878:U888,"RE")+COUNTIF(U878:U888,"REP")</f>
        <v>0</v>
      </c>
      <c r="X884" s="551">
        <f>COUNTIF(X878:X883,"P")+COUNTIF(X887:X888,"P")</f>
        <v>0</v>
      </c>
      <c r="Y884" s="552" t="str">
        <f>IF(OR(X884=0,X884&lt;(V884+W884)),"",(T884-(V884*Y877)+V883))</f>
        <v/>
      </c>
    </row>
    <row r="885" spans="1:25" ht="18" customHeight="1">
      <c r="A885" s="1124"/>
      <c r="B885" s="895" t="s">
        <v>151</v>
      </c>
      <c r="C885" s="895"/>
      <c r="D885" s="553">
        <f>IF('statement of marks'!BG40="","",'statement of marks'!BG40)</f>
        <v>30</v>
      </c>
      <c r="E885" s="568">
        <f t="shared" ref="E885:H885" si="249">IF(E884="","",E883/E884*100)</f>
        <v>100</v>
      </c>
      <c r="F885" s="568">
        <f t="shared" si="249"/>
        <v>100</v>
      </c>
      <c r="G885" s="568">
        <f t="shared" si="249"/>
        <v>100</v>
      </c>
      <c r="H885" s="568">
        <f t="shared" si="249"/>
        <v>100</v>
      </c>
      <c r="I885" s="568">
        <f>IF(I884="","",I883/I884*100)</f>
        <v>100</v>
      </c>
      <c r="J885" s="568">
        <f t="shared" ref="J885:R885" si="250">IF(J884="","",J883/J884*100)</f>
        <v>93.548387096774192</v>
      </c>
      <c r="K885" s="568">
        <f t="shared" si="250"/>
        <v>100</v>
      </c>
      <c r="L885" s="568">
        <f t="shared" si="250"/>
        <v>94.285714285714278</v>
      </c>
      <c r="M885" s="568">
        <f t="shared" si="250"/>
        <v>95.652173913043484</v>
      </c>
      <c r="N885" s="569">
        <f t="shared" si="250"/>
        <v>96</v>
      </c>
      <c r="O885" s="568">
        <f t="shared" si="250"/>
        <v>81.36363636363636</v>
      </c>
      <c r="P885" s="568">
        <f t="shared" si="250"/>
        <v>100</v>
      </c>
      <c r="Q885" s="568">
        <f t="shared" si="250"/>
        <v>83.6</v>
      </c>
      <c r="R885" s="568">
        <f t="shared" si="250"/>
        <v>88.666666666666671</v>
      </c>
      <c r="S885" s="569">
        <f>IF(S884="","",S883/S884*100)</f>
        <v>100</v>
      </c>
      <c r="T885" s="569">
        <f t="shared" ref="T885" si="251">IF(T884="","",T883/T884*100)</f>
        <v>89.8</v>
      </c>
      <c r="U885" s="539"/>
      <c r="V885" s="539"/>
      <c r="W885" s="539"/>
      <c r="X885" s="539"/>
      <c r="Y885" s="554" t="str">
        <f>IF(Y884="","",Y883/Y884*100)</f>
        <v/>
      </c>
    </row>
    <row r="886" spans="1:25" ht="18" customHeight="1">
      <c r="A886" s="1124"/>
      <c r="B886" s="895" t="str">
        <f>'statement of marks'!DZ40</f>
        <v>BIOLOGY</v>
      </c>
      <c r="C886" s="895"/>
      <c r="D886" s="548"/>
      <c r="E886" s="541">
        <f>IF('statement of marks'!EA40="","",'statement of marks'!EA40)</f>
        <v>10</v>
      </c>
      <c r="F886" s="541">
        <f>IF('statement of marks'!EB40="","",'statement of marks'!EB40)</f>
        <v>10</v>
      </c>
      <c r="G886" s="541">
        <f>IF('statement of marks'!EC40="","",'statement of marks'!EC40)</f>
        <v>10</v>
      </c>
      <c r="H886" s="541">
        <f>IF('statement of marks'!ED40="","",'statement of marks'!ED40)</f>
        <v>30</v>
      </c>
      <c r="I886" s="541" t="str">
        <f>IF('statement of marks'!EE40="","",'statement of marks'!EE40)</f>
        <v/>
      </c>
      <c r="J886" s="537">
        <f>IF('statement of marks'!EF40="","",'statement of marks'!EF40)</f>
        <v>50</v>
      </c>
      <c r="K886" s="537">
        <f>IF('statement of marks'!EG40="","",'statement of marks'!EG40)</f>
        <v>20</v>
      </c>
      <c r="L886" s="536">
        <f>IF('statement of marks'!EH40="","",'statement of marks'!EH40)</f>
        <v>70</v>
      </c>
      <c r="M886" s="536">
        <f>IF('statement of marks'!EI40="","",'statement of marks'!EI40)</f>
        <v>80</v>
      </c>
      <c r="N886" s="538">
        <f>IF('statement of marks'!EJ40="","",'statement of marks'!EJ40)</f>
        <v>100</v>
      </c>
      <c r="O886" s="537">
        <f>IF('statement of marks'!EK40="","",'statement of marks'!EK40)</f>
        <v>70</v>
      </c>
      <c r="P886" s="537">
        <f>IF('statement of marks'!EL40="","",'statement of marks'!EL40)</f>
        <v>30</v>
      </c>
      <c r="Q886" s="536">
        <f>IF('statement of marks'!EM40="","",'statement of marks'!EM40)</f>
        <v>100</v>
      </c>
      <c r="R886" s="536">
        <f>IF('statement of marks'!EN40="","",'statement of marks'!EN40)</f>
        <v>150</v>
      </c>
      <c r="S886" s="538">
        <f>IF('statement of marks'!EO40="","",'statement of marks'!EO40)</f>
        <v>50</v>
      </c>
      <c r="T886" s="538">
        <f>IF('statement of marks'!EP40="","",'statement of marks'!EP40)</f>
        <v>200</v>
      </c>
      <c r="U886" s="538" t="str">
        <f>IF('statement of marks'!FB40="","",'statement of marks'!FB40)</f>
        <v>I</v>
      </c>
      <c r="V886" s="542"/>
      <c r="W886" s="542"/>
      <c r="X886" s="542"/>
      <c r="Y886" s="540"/>
    </row>
    <row r="887" spans="1:25" ht="18" customHeight="1">
      <c r="A887" s="1124"/>
      <c r="B887" s="1089" t="str">
        <f>'statement of marks'!$FC$3</f>
        <v>Azadi ke Baad ka Swarnim Bharat</v>
      </c>
      <c r="C887" s="1089"/>
      <c r="D887" s="553">
        <f>IF('statement of marks'!CK40="","",'statement of marks'!CK40)</f>
        <v>30</v>
      </c>
      <c r="E887" s="541">
        <f>IF('statement of marks'!FC40="","",'statement of marks'!FC40)</f>
        <v>10</v>
      </c>
      <c r="F887" s="541">
        <f>IF('statement of marks'!FD40="","",'statement of marks'!FD40)</f>
        <v>10</v>
      </c>
      <c r="G887" s="541">
        <f>IF('statement of marks'!FE40="","",'statement of marks'!FE40)</f>
        <v>10</v>
      </c>
      <c r="H887" s="541">
        <f>IF('statement of marks'!FF40="","",'statement of marks'!FF40)</f>
        <v>30</v>
      </c>
      <c r="I887" s="555"/>
      <c r="J887" s="541">
        <f>IF('statement of marks'!FG40="","",'statement of marks'!FG40)</f>
        <v>70</v>
      </c>
      <c r="K887" s="556"/>
      <c r="L887" s="536">
        <f>IF('statement of marks'!FG40="","",'statement of marks'!FG40)</f>
        <v>70</v>
      </c>
      <c r="M887" s="536">
        <f>IF('statement of marks'!FH40="","",'statement of marks'!FH40)</f>
        <v>100</v>
      </c>
      <c r="N887" s="536">
        <f>IF('statement of marks'!FH40="","",'statement of marks'!FH40)</f>
        <v>100</v>
      </c>
      <c r="O887" s="536">
        <f>IF('statement of marks'!FI40="","",'statement of marks'!FI40)</f>
        <v>100</v>
      </c>
      <c r="P887" s="557"/>
      <c r="Q887" s="536">
        <f>IF('statement of marks'!FI40="","",'statement of marks'!FI40)</f>
        <v>100</v>
      </c>
      <c r="R887" s="536">
        <f>IF('statement of marks'!FJ40="","",'statement of marks'!FJ40)</f>
        <v>200</v>
      </c>
      <c r="S887" s="557"/>
      <c r="T887" s="538">
        <f>IF('statement of marks'!FJ40="","",'statement of marks'!FJ40)</f>
        <v>200</v>
      </c>
      <c r="U887" s="541" t="str">
        <f>IF('statement of marks'!II40="","",'statement of marks'!II40)</f>
        <v>A</v>
      </c>
      <c r="V887" s="542" t="str">
        <f>IF(OR(U887="S",U887="RE"),'result subject-wise'!AL$6,"")</f>
        <v/>
      </c>
      <c r="W887" s="558" t="str">
        <f>IF('result subject-wise'!AL40="","",'result subject-wise'!AL40)</f>
        <v/>
      </c>
      <c r="X887" s="558" t="str">
        <f>IF('result subject-wise'!AM40="","",'result subject-wise'!AM40)</f>
        <v/>
      </c>
      <c r="Y887" s="1093"/>
    </row>
    <row r="888" spans="1:25" ht="18" customHeight="1">
      <c r="A888" s="1124"/>
      <c r="B888" s="895" t="str">
        <f>'statement of marks'!$FP$3</f>
        <v>JEEVAN KAUShAL</v>
      </c>
      <c r="C888" s="895"/>
      <c r="D888" s="535" t="str">
        <f>IF('statement of marks'!DO40="","",'statement of marks'!DO40)</f>
        <v/>
      </c>
      <c r="E888" s="1109" t="s">
        <v>278</v>
      </c>
      <c r="F888" s="1109"/>
      <c r="G888" s="536">
        <f>'statement of marks'!$FP$6</f>
        <v>30</v>
      </c>
      <c r="H888" s="536"/>
      <c r="I888" s="559"/>
      <c r="J888" s="537">
        <f>IF('statement of marks'!FP40="","",'statement of marks'!FP40)</f>
        <v>30</v>
      </c>
      <c r="K888" s="1109" t="s">
        <v>279</v>
      </c>
      <c r="L888" s="1109"/>
      <c r="M888" s="536">
        <f>'statement of marks'!$FQ$6</f>
        <v>30</v>
      </c>
      <c r="N888" s="538">
        <f>IF('statement of marks'!FQ40="","",'statement of marks'!FQ40)</f>
        <v>30</v>
      </c>
      <c r="O888" s="1109" t="s">
        <v>108</v>
      </c>
      <c r="P888" s="1109"/>
      <c r="Q888" s="536">
        <f>'statement of marks'!$FR$6</f>
        <v>40</v>
      </c>
      <c r="R888" s="541">
        <f>IF('statement of marks'!FR40="","",'statement of marks'!FR40)</f>
        <v>40</v>
      </c>
      <c r="S888" s="541"/>
      <c r="T888" s="538">
        <f>IF('statement of marks'!FS40="","",'statement of marks'!FS40)</f>
        <v>100</v>
      </c>
      <c r="U888" s="541" t="str">
        <f>IF('statement of marks'!IJ40="","",'statement of marks'!IJ40)</f>
        <v>A</v>
      </c>
      <c r="V888" s="542" t="str">
        <f>IF(OR(U888="S",U888="RE"),'result subject-wise'!AN$6,"")</f>
        <v/>
      </c>
      <c r="W888" s="558" t="str">
        <f>IF('result subject-wise'!AN40="","",'result subject-wise'!AN40)</f>
        <v/>
      </c>
      <c r="X888" s="558" t="str">
        <f>IF('result subject-wise'!AO40="","",'result subject-wise'!AO40)</f>
        <v/>
      </c>
      <c r="Y888" s="1093"/>
    </row>
    <row r="889" spans="1:25" ht="18" customHeight="1">
      <c r="A889" s="1124"/>
      <c r="B889" s="1110" t="s">
        <v>195</v>
      </c>
      <c r="C889" s="1110"/>
      <c r="D889" s="560">
        <f>IF(AND(D885="",D887="",D888=""),"",SUM(D885:D888))</f>
        <v>60</v>
      </c>
      <c r="E889" s="1111" t="str">
        <f>IF('statement of marks'!IP40="","",'statement of marks'!IP40)</f>
        <v>SUPPL.</v>
      </c>
      <c r="F889" s="1111"/>
      <c r="G889" s="1111"/>
      <c r="H889" s="1111"/>
      <c r="I889" s="1111"/>
      <c r="J889" s="1111"/>
      <c r="K889" s="1111"/>
      <c r="L889" s="1111"/>
      <c r="M889" s="533" t="s">
        <v>309</v>
      </c>
      <c r="N889" s="541" t="str">
        <f>IF('statement of marks'!IS40="","",'statement of marks'!IS40)</f>
        <v/>
      </c>
      <c r="O889" s="1091" t="s">
        <v>281</v>
      </c>
      <c r="P889" s="1091"/>
      <c r="Q889" s="1091"/>
      <c r="R889" s="541" t="str">
        <f>IF('statement of marks'!IU40="","",'statement of marks'!IU40)</f>
        <v/>
      </c>
      <c r="S889" s="1112" t="s">
        <v>295</v>
      </c>
      <c r="T889" s="1112"/>
      <c r="U889" s="1112"/>
      <c r="V889" s="1112"/>
      <c r="W889" s="1112"/>
      <c r="X889" s="1112"/>
      <c r="Y889" s="1113"/>
    </row>
    <row r="890" spans="1:25" ht="18" customHeight="1">
      <c r="A890" s="1124"/>
      <c r="B890" s="1110" t="s">
        <v>300</v>
      </c>
      <c r="C890" s="1110"/>
      <c r="D890" s="534" t="s">
        <v>201</v>
      </c>
      <c r="E890" s="1085" t="s">
        <v>122</v>
      </c>
      <c r="F890" s="1085"/>
      <c r="G890" s="1091" t="s">
        <v>124</v>
      </c>
      <c r="H890" s="1091"/>
      <c r="I890" s="1091"/>
      <c r="J890" s="1091"/>
      <c r="K890" s="1091" t="s">
        <v>126</v>
      </c>
      <c r="L890" s="1091"/>
      <c r="M890" s="1091" t="s">
        <v>128</v>
      </c>
      <c r="N890" s="1091"/>
      <c r="O890" s="924" t="s">
        <v>303</v>
      </c>
      <c r="P890" s="924"/>
      <c r="Q890" s="924"/>
      <c r="R890" s="561"/>
      <c r="S890" s="1114" t="s">
        <v>195</v>
      </c>
      <c r="T890" s="1114"/>
      <c r="U890" s="1115" t="str">
        <f>IF('result subject-wise'!AR40="","",'result subject-wise'!AR40)</f>
        <v/>
      </c>
      <c r="V890" s="1115"/>
      <c r="W890" s="1086" t="s">
        <v>459</v>
      </c>
      <c r="X890" s="1086"/>
      <c r="Y890" s="562" t="str">
        <f>IF('result subject-wise'!AS40="","",'result subject-wise'!AS40)</f>
        <v/>
      </c>
    </row>
    <row r="891" spans="1:25" ht="18" customHeight="1">
      <c r="A891" s="1124"/>
      <c r="B891" s="1116" t="s">
        <v>302</v>
      </c>
      <c r="C891" s="1116"/>
      <c r="D891" s="536">
        <f>IF('statement of marks'!CN40="","",'statement of marks'!CN40)</f>
        <v>50</v>
      </c>
      <c r="E891" s="1117">
        <f>IF('statement of marks'!GK40="","",'statement of marks'!GK40)</f>
        <v>130</v>
      </c>
      <c r="F891" s="1117"/>
      <c r="G891" s="1117">
        <f>IF('statement of marks'!GM40="","",'statement of marks'!GM40)</f>
        <v>206</v>
      </c>
      <c r="H891" s="1117"/>
      <c r="I891" s="1117"/>
      <c r="J891" s="1117"/>
      <c r="K891" s="1117">
        <f>IF('statement of marks'!GO40="","",'statement of marks'!GO40)</f>
        <v>264</v>
      </c>
      <c r="L891" s="1117"/>
      <c r="M891" s="1117">
        <f>IF('statement of marks'!GQ40="","",'statement of marks'!GQ40)</f>
        <v>316</v>
      </c>
      <c r="N891" s="1117"/>
      <c r="O891" s="1117">
        <f>IF('statement of marks'!GS40="","",'statement of marks'!GS40)</f>
        <v>362</v>
      </c>
      <c r="P891" s="1117"/>
      <c r="Q891" s="1117"/>
      <c r="R891" s="563"/>
      <c r="S891" s="1086" t="s">
        <v>460</v>
      </c>
      <c r="T891" s="1086"/>
      <c r="U891" s="1086"/>
      <c r="V891" s="1086"/>
      <c r="W891" s="1115" t="str">
        <f>IF('result subject-wise'!AT40="","",'result subject-wise'!AT40)</f>
        <v/>
      </c>
      <c r="X891" s="1115"/>
      <c r="Y891" s="1118"/>
    </row>
    <row r="892" spans="1:25" ht="18" customHeight="1">
      <c r="A892" s="1124"/>
      <c r="B892" s="1084" t="s">
        <v>301</v>
      </c>
      <c r="C892" s="1084"/>
      <c r="D892" s="536">
        <f>IF('statement of marks'!BJ40="","",'statement of marks'!BJ40)</f>
        <v>50</v>
      </c>
      <c r="E892" s="1085" t="str">
        <f>IF('statement of marks'!GL40="","",'statement of marks'!GL40)</f>
        <v/>
      </c>
      <c r="F892" s="1085"/>
      <c r="G892" s="1085" t="str">
        <f>IF('statement of marks'!GN40="","",'statement of marks'!GN40)</f>
        <v/>
      </c>
      <c r="H892" s="1085"/>
      <c r="I892" s="1085"/>
      <c r="J892" s="1085"/>
      <c r="K892" s="1085" t="str">
        <f>IF('statement of marks'!GP40="","",'statement of marks'!GP40)</f>
        <v/>
      </c>
      <c r="L892" s="1085"/>
      <c r="M892" s="1085" t="str">
        <f>IF('statement of marks'!GR40="","",'statement of marks'!GR40)</f>
        <v/>
      </c>
      <c r="N892" s="1085"/>
      <c r="O892" s="1085">
        <f>IF('statement of marks'!GT40="","",'statement of marks'!GT40)</f>
        <v>0</v>
      </c>
      <c r="P892" s="1085"/>
      <c r="Q892" s="1085"/>
      <c r="R892" s="564"/>
      <c r="S892" s="1086" t="s">
        <v>296</v>
      </c>
      <c r="T892" s="1086"/>
      <c r="U892" s="1086"/>
      <c r="V892" s="1086"/>
      <c r="W892" s="1087" t="str">
        <f>IF(U890="","",'result subject-wise'!$G$118)</f>
        <v/>
      </c>
      <c r="X892" s="1087"/>
      <c r="Y892" s="1088"/>
    </row>
    <row r="893" spans="1:25" ht="18" customHeight="1">
      <c r="A893" s="1124"/>
      <c r="B893" s="1089" t="s">
        <v>307</v>
      </c>
      <c r="C893" s="1089"/>
      <c r="D893" s="535" t="str">
        <f>IF('statement of marks'!DR40="","",'statement of marks'!DR40)</f>
        <v/>
      </c>
      <c r="E893" s="1090"/>
      <c r="F893" s="1090"/>
      <c r="G893" s="1090"/>
      <c r="H893" s="1090"/>
      <c r="I893" s="1090"/>
      <c r="J893" s="1090"/>
      <c r="K893" s="1090"/>
      <c r="L893" s="1090"/>
      <c r="M893" s="1090"/>
      <c r="N893" s="1090"/>
      <c r="O893" s="1091"/>
      <c r="P893" s="1091"/>
      <c r="Q893" s="1091"/>
      <c r="R893" s="1091"/>
      <c r="S893" s="1091"/>
      <c r="T893" s="1091"/>
      <c r="U893" s="1092"/>
      <c r="V893" s="1092"/>
      <c r="W893" s="1092"/>
      <c r="X893" s="1092"/>
      <c r="Y893" s="1093"/>
    </row>
    <row r="894" spans="1:25" ht="18" customHeight="1">
      <c r="A894" s="1124"/>
      <c r="B894" s="895" t="s">
        <v>297</v>
      </c>
      <c r="C894" s="895"/>
      <c r="D894" s="544">
        <f>IF(AND(D891="",D892="",D893=""),"",SUM(D891:D893))</f>
        <v>100</v>
      </c>
      <c r="E894" s="1090"/>
      <c r="F894" s="1090"/>
      <c r="G894" s="1090"/>
      <c r="H894" s="1090"/>
      <c r="I894" s="1090"/>
      <c r="J894" s="1090"/>
      <c r="K894" s="1090"/>
      <c r="L894" s="1090"/>
      <c r="M894" s="1090"/>
      <c r="N894" s="1090"/>
      <c r="O894" s="1091"/>
      <c r="P894" s="1091"/>
      <c r="Q894" s="1091"/>
      <c r="R894" s="1091"/>
      <c r="S894" s="1091"/>
      <c r="T894" s="1091"/>
      <c r="U894" s="1092"/>
      <c r="V894" s="1092"/>
      <c r="W894" s="1092"/>
      <c r="X894" s="1092"/>
      <c r="Y894" s="1093"/>
    </row>
    <row r="895" spans="1:25" ht="18" customHeight="1">
      <c r="A895" s="1124"/>
      <c r="B895" s="1089" t="s">
        <v>790</v>
      </c>
      <c r="C895" s="1089"/>
      <c r="D895" s="565">
        <f>IF(J878="ML",L877)+IF(J879="ML",L877)+IF(J880="ML",L877-D880)+IF(J881="ML",L877-D881)+IF(J882="ML",L877-D882)+IF(K880="ml",D880)+IF(K881="ml",D881)+IF(K882="ml",D882)</f>
        <v>0</v>
      </c>
      <c r="E895" s="1090"/>
      <c r="F895" s="1090"/>
      <c r="G895" s="1090"/>
      <c r="H895" s="1090"/>
      <c r="I895" s="1090"/>
      <c r="J895" s="1090"/>
      <c r="K895" s="1090"/>
      <c r="L895" s="1090"/>
      <c r="M895" s="1090"/>
      <c r="N895" s="1090"/>
      <c r="O895" s="1091" t="s">
        <v>112</v>
      </c>
      <c r="P895" s="1091"/>
      <c r="Q895" s="1091"/>
      <c r="R895" s="1091"/>
      <c r="S895" s="1091"/>
      <c r="T895" s="1091"/>
      <c r="U895" s="1094" t="s">
        <v>798</v>
      </c>
      <c r="V895" s="1094"/>
      <c r="W895" s="1094"/>
      <c r="X895" s="1094"/>
      <c r="Y895" s="1095"/>
    </row>
    <row r="896" spans="1:25" ht="18" customHeight="1" thickBot="1">
      <c r="A896" s="1125"/>
      <c r="B896" s="1098" t="s">
        <v>308</v>
      </c>
      <c r="C896" s="1098"/>
      <c r="D896" s="566"/>
      <c r="E896" s="1099"/>
      <c r="F896" s="1099"/>
      <c r="G896" s="1099"/>
      <c r="H896" s="1099"/>
      <c r="I896" s="1099"/>
      <c r="J896" s="1099"/>
      <c r="K896" s="1099"/>
      <c r="L896" s="1099"/>
      <c r="M896" s="1099"/>
      <c r="N896" s="1099"/>
      <c r="O896" s="1100">
        <f>'statement of marks'!$IV$110</f>
        <v>45794</v>
      </c>
      <c r="P896" s="1100"/>
      <c r="Q896" s="1100"/>
      <c r="R896" s="1100"/>
      <c r="S896" s="1100"/>
      <c r="T896" s="1100"/>
      <c r="U896" s="1096"/>
      <c r="V896" s="1096"/>
      <c r="W896" s="1096"/>
      <c r="X896" s="1096"/>
      <c r="Y896" s="1097"/>
    </row>
    <row r="897" spans="1:25" ht="18" customHeight="1">
      <c r="A897" s="1119" t="s">
        <v>282</v>
      </c>
      <c r="B897" s="1120"/>
      <c r="C897" s="1120"/>
      <c r="D897" s="1120"/>
      <c r="E897" s="1120"/>
      <c r="F897" s="1120"/>
      <c r="G897" s="1120"/>
      <c r="H897" s="1120"/>
      <c r="I897" s="1120"/>
      <c r="J897" s="1120"/>
      <c r="K897" s="1120"/>
      <c r="L897" s="1120"/>
      <c r="M897" s="1120"/>
      <c r="N897" s="1120"/>
      <c r="O897" s="1120"/>
      <c r="P897" s="1120"/>
      <c r="Q897" s="1120"/>
      <c r="R897" s="1120"/>
      <c r="S897" s="1120"/>
      <c r="T897" s="1120"/>
      <c r="U897" s="1120"/>
      <c r="V897" s="1120"/>
      <c r="W897" s="1120"/>
      <c r="X897" s="1120"/>
      <c r="Y897" s="1121"/>
    </row>
    <row r="898" spans="1:25" ht="18" customHeight="1">
      <c r="A898" s="1122" t="str">
        <f>'statement of marks'!$A$1</f>
        <v>Govt. Hr. Sec. School,</v>
      </c>
      <c r="B898" s="1091"/>
      <c r="C898" s="1091"/>
      <c r="D898" s="1091"/>
      <c r="E898" s="1091"/>
      <c r="F898" s="1091"/>
      <c r="G898" s="1091"/>
      <c r="H898" s="1091"/>
      <c r="I898" s="1091"/>
      <c r="J898" s="1091"/>
      <c r="K898" s="1091"/>
      <c r="L898" s="1091"/>
      <c r="M898" s="1091"/>
      <c r="N898" s="1091"/>
      <c r="O898" s="1091"/>
      <c r="P898" s="1091"/>
      <c r="Q898" s="1091"/>
      <c r="R898" s="1091"/>
      <c r="S898" s="1091"/>
      <c r="T898" s="1091"/>
      <c r="U898" s="1091"/>
      <c r="V898" s="1091"/>
      <c r="W898" s="1091"/>
      <c r="X898" s="1091"/>
      <c r="Y898" s="1123"/>
    </row>
    <row r="899" spans="1:25" ht="18" customHeight="1">
      <c r="A899" s="1124"/>
      <c r="B899" s="1048" t="s">
        <v>100</v>
      </c>
      <c r="C899" s="1048"/>
      <c r="D899" s="1112" t="s">
        <v>485</v>
      </c>
      <c r="E899" s="1048" t="str">
        <f>'statement of marks'!$F$3</f>
        <v>2024-25</v>
      </c>
      <c r="F899" s="1048"/>
      <c r="G899" s="1126" t="str">
        <f>IF(U918="","MAIN EXAMINATION",IF(E917="Suppl.","SUPPLEMENTARY EXAMINATION",IF(E917="Re-exam.","RE-EXAMINATION",)))</f>
        <v>MAIN EXAMINATION</v>
      </c>
      <c r="H899" s="1127"/>
      <c r="I899" s="1127"/>
      <c r="J899" s="1127"/>
      <c r="K899" s="1127"/>
      <c r="L899" s="1127"/>
      <c r="M899" s="1127"/>
      <c r="N899" s="1127"/>
      <c r="O899" s="1127"/>
      <c r="P899" s="1127"/>
      <c r="Q899" s="1127"/>
      <c r="R899" s="1127"/>
      <c r="S899" s="1128"/>
      <c r="T899" s="1129" t="s">
        <v>305</v>
      </c>
      <c r="U899" s="1130"/>
      <c r="V899" s="1131"/>
      <c r="W899" s="1048" t="str">
        <f>'statement of marks'!$A$3</f>
        <v>11 'A'</v>
      </c>
      <c r="X899" s="1048"/>
      <c r="Y899" s="1135"/>
    </row>
    <row r="900" spans="1:25" ht="18" customHeight="1">
      <c r="A900" s="1124"/>
      <c r="B900" s="895" t="s">
        <v>36</v>
      </c>
      <c r="C900" s="895"/>
      <c r="D900" s="1112"/>
      <c r="E900" s="1132" t="str">
        <f>IF('statement of marks'!G41="","",'statement of marks'!G41)</f>
        <v>A 033</v>
      </c>
      <c r="F900" s="1133"/>
      <c r="G900" s="1133"/>
      <c r="H900" s="1133"/>
      <c r="I900" s="1133"/>
      <c r="J900" s="1133"/>
      <c r="K900" s="1133"/>
      <c r="L900" s="1133"/>
      <c r="M900" s="1133"/>
      <c r="N900" s="1133"/>
      <c r="O900" s="1133"/>
      <c r="P900" s="1133"/>
      <c r="Q900" s="1133"/>
      <c r="R900" s="1133"/>
      <c r="S900" s="1134"/>
      <c r="T900" s="1129" t="s">
        <v>304</v>
      </c>
      <c r="U900" s="1130"/>
      <c r="V900" s="1131"/>
      <c r="W900" s="1048">
        <f>IF('statement of marks'!E41="","",'statement of marks'!E41)</f>
        <v>11133</v>
      </c>
      <c r="X900" s="1048"/>
      <c r="Y900" s="1135"/>
    </row>
    <row r="901" spans="1:25" ht="18" customHeight="1">
      <c r="A901" s="1124"/>
      <c r="B901" s="895" t="s">
        <v>37</v>
      </c>
      <c r="C901" s="895"/>
      <c r="D901" s="1112"/>
      <c r="E901" s="1132" t="str">
        <f>IF('statement of marks'!H41="","",'statement of marks'!H41)</f>
        <v>B 033</v>
      </c>
      <c r="F901" s="1133"/>
      <c r="G901" s="1133"/>
      <c r="H901" s="1133"/>
      <c r="I901" s="1133"/>
      <c r="J901" s="1133"/>
      <c r="K901" s="1133"/>
      <c r="L901" s="1133"/>
      <c r="M901" s="1133"/>
      <c r="N901" s="1133"/>
      <c r="O901" s="1133"/>
      <c r="P901" s="1133"/>
      <c r="Q901" s="1133"/>
      <c r="R901" s="1133"/>
      <c r="S901" s="1134"/>
      <c r="T901" s="1129" t="s">
        <v>35</v>
      </c>
      <c r="U901" s="1130"/>
      <c r="V901" s="1131"/>
      <c r="W901" s="1048" t="str">
        <f>IF('statement of marks'!D41="","",'statement of marks'!D41)</f>
        <v/>
      </c>
      <c r="X901" s="1048"/>
      <c r="Y901" s="1135"/>
    </row>
    <row r="902" spans="1:25" ht="18" customHeight="1">
      <c r="A902" s="1124"/>
      <c r="B902" s="895" t="s">
        <v>38</v>
      </c>
      <c r="C902" s="895"/>
      <c r="D902" s="1112"/>
      <c r="E902" s="1132" t="str">
        <f>IF('statement of marks'!I41="","",'statement of marks'!I41)</f>
        <v>C 033</v>
      </c>
      <c r="F902" s="1133"/>
      <c r="G902" s="1133"/>
      <c r="H902" s="1133"/>
      <c r="I902" s="1133"/>
      <c r="J902" s="1133"/>
      <c r="K902" s="1133"/>
      <c r="L902" s="1133"/>
      <c r="M902" s="1133"/>
      <c r="N902" s="1133"/>
      <c r="O902" s="1133"/>
      <c r="P902" s="1133"/>
      <c r="Q902" s="1133"/>
      <c r="R902" s="1133"/>
      <c r="S902" s="1134"/>
      <c r="T902" s="1129" t="s">
        <v>280</v>
      </c>
      <c r="U902" s="1130"/>
      <c r="V902" s="1131"/>
      <c r="W902" s="1136" t="str">
        <f>IF('statement of marks'!F41="","",'statement of marks'!F41)</f>
        <v/>
      </c>
      <c r="X902" s="1136"/>
      <c r="Y902" s="1137"/>
    </row>
    <row r="903" spans="1:25" ht="18" customHeight="1">
      <c r="A903" s="1124"/>
      <c r="B903" s="1138" t="s">
        <v>218</v>
      </c>
      <c r="C903" s="1109" t="s">
        <v>293</v>
      </c>
      <c r="D903" s="1109" t="s">
        <v>457</v>
      </c>
      <c r="E903" s="1103" t="s">
        <v>109</v>
      </c>
      <c r="F903" s="1103" t="s">
        <v>110</v>
      </c>
      <c r="G903" s="1103" t="s">
        <v>111</v>
      </c>
      <c r="H903" s="1103" t="s">
        <v>797</v>
      </c>
      <c r="I903" s="1139" t="str">
        <f>IF('statement of marks'!N$4="","",'statement of marks'!N$4)</f>
        <v>VRIKSHAROPAN</v>
      </c>
      <c r="J903" s="1140" t="s">
        <v>276</v>
      </c>
      <c r="K903" s="1140" t="s">
        <v>277</v>
      </c>
      <c r="L903" s="1103" t="s">
        <v>284</v>
      </c>
      <c r="M903" s="1103" t="s">
        <v>294</v>
      </c>
      <c r="N903" s="1102" t="s">
        <v>458</v>
      </c>
      <c r="O903" s="1141" t="s">
        <v>287</v>
      </c>
      <c r="P903" s="1141" t="s">
        <v>288</v>
      </c>
      <c r="Q903" s="1101" t="s">
        <v>289</v>
      </c>
      <c r="R903" s="1101" t="s">
        <v>285</v>
      </c>
      <c r="S903" s="1101" t="s">
        <v>286</v>
      </c>
      <c r="T903" s="1102" t="s">
        <v>306</v>
      </c>
      <c r="U903" s="1103" t="s">
        <v>311</v>
      </c>
      <c r="V903" s="1104" t="s">
        <v>310</v>
      </c>
      <c r="W903" s="1104" t="s">
        <v>799</v>
      </c>
      <c r="X903" s="1103" t="s">
        <v>283</v>
      </c>
      <c r="Y903" s="1105" t="s">
        <v>290</v>
      </c>
    </row>
    <row r="904" spans="1:25" ht="18" customHeight="1">
      <c r="A904" s="1124"/>
      <c r="B904" s="1138"/>
      <c r="C904" s="1109"/>
      <c r="D904" s="1109"/>
      <c r="E904" s="1103"/>
      <c r="F904" s="1103"/>
      <c r="G904" s="1103"/>
      <c r="H904" s="1103"/>
      <c r="I904" s="1139"/>
      <c r="J904" s="1140"/>
      <c r="K904" s="1140"/>
      <c r="L904" s="1103"/>
      <c r="M904" s="1103"/>
      <c r="N904" s="1102"/>
      <c r="O904" s="1141"/>
      <c r="P904" s="1141"/>
      <c r="Q904" s="1101"/>
      <c r="R904" s="1101"/>
      <c r="S904" s="1101"/>
      <c r="T904" s="1102"/>
      <c r="U904" s="1103"/>
      <c r="V904" s="1104"/>
      <c r="W904" s="1104"/>
      <c r="X904" s="1103"/>
      <c r="Y904" s="1105"/>
    </row>
    <row r="905" spans="1:25" ht="18" customHeight="1">
      <c r="A905" s="1124"/>
      <c r="B905" s="1144" t="s">
        <v>113</v>
      </c>
      <c r="C905" s="1144"/>
      <c r="D905" s="535"/>
      <c r="E905" s="534">
        <f>IF('statement of marks'!J$6="","",'statement of marks'!J$6)</f>
        <v>10</v>
      </c>
      <c r="F905" s="534">
        <f>IF('statement of marks'!K$6="","",'statement of marks'!K$6)</f>
        <v>10</v>
      </c>
      <c r="G905" s="534">
        <f>IF('statement of marks'!L$6="","",'statement of marks'!L$6)</f>
        <v>8</v>
      </c>
      <c r="H905" s="534">
        <f>IF('statement of marks'!M$6="","",'statement of marks'!M$6)</f>
        <v>28</v>
      </c>
      <c r="I905" s="536">
        <f>IF('statement of marks'!N$6="","",'statement of marks'!N$6)</f>
        <v>2</v>
      </c>
      <c r="J905" s="298" t="s">
        <v>89</v>
      </c>
      <c r="K905" s="1106"/>
      <c r="L905" s="534">
        <f>IF('statement of marks'!O$6="","",'statement of marks'!O$6)</f>
        <v>70</v>
      </c>
      <c r="M905" s="298" t="s">
        <v>87</v>
      </c>
      <c r="N905" s="534">
        <f>IF('statement of marks'!P$6="","",'statement of marks'!P$6)</f>
        <v>100</v>
      </c>
      <c r="O905" s="298" t="s">
        <v>298</v>
      </c>
      <c r="P905" s="945"/>
      <c r="Q905" s="534">
        <f>IF('statement of marks'!Q$6="","",'statement of marks'!Q$6)</f>
        <v>100</v>
      </c>
      <c r="R905" s="298" t="s">
        <v>299</v>
      </c>
      <c r="S905" s="298" t="s">
        <v>454</v>
      </c>
      <c r="T905" s="538">
        <f>IF('statement of marks'!R$6="","",'statement of marks'!R$6)</f>
        <v>200</v>
      </c>
      <c r="U905" s="539"/>
      <c r="V905" s="539"/>
      <c r="W905" s="539"/>
      <c r="X905" s="539"/>
      <c r="Y905" s="540" t="str">
        <f>IF(OR(X912=0,X912&lt;V912),"",T905)</f>
        <v/>
      </c>
    </row>
    <row r="906" spans="1:25" ht="18" customHeight="1">
      <c r="A906" s="1124"/>
      <c r="B906" s="895" t="str">
        <f>'statement of marks'!$J$3</f>
        <v>HINDI COMPULSORY</v>
      </c>
      <c r="C906" s="895"/>
      <c r="D906" s="535"/>
      <c r="E906" s="541">
        <f>IF('statement of marks'!J41="","",'statement of marks'!J41)</f>
        <v>10</v>
      </c>
      <c r="F906" s="541">
        <f>IF('statement of marks'!K41="","",'statement of marks'!K41)</f>
        <v>10</v>
      </c>
      <c r="G906" s="541">
        <f>IF('statement of marks'!L41="","",'statement of marks'!L41)</f>
        <v>8</v>
      </c>
      <c r="H906" s="541">
        <f>IF('statement of marks'!M41="","",'statement of marks'!M41)</f>
        <v>28</v>
      </c>
      <c r="I906" s="541">
        <f>IF('statement of marks'!N41="","",'statement of marks'!N41)</f>
        <v>2</v>
      </c>
      <c r="J906" s="537">
        <f>IF('statement of marks'!O41="","",'statement of marks'!O41)</f>
        <v>70</v>
      </c>
      <c r="K906" s="1106"/>
      <c r="L906" s="536">
        <f>IF('statement of marks'!O41="","",'statement of marks'!O41)</f>
        <v>70</v>
      </c>
      <c r="M906" s="536">
        <f>IF('statement of marks'!P41="","",'statement of marks'!P41)</f>
        <v>100</v>
      </c>
      <c r="N906" s="538">
        <f>IF('statement of marks'!P41="","",'statement of marks'!P41)</f>
        <v>100</v>
      </c>
      <c r="O906" s="537">
        <f>IF('statement of marks'!Q41="","",'statement of marks'!Q41)</f>
        <v>100</v>
      </c>
      <c r="P906" s="945"/>
      <c r="Q906" s="536">
        <f>IF('statement of marks'!Q41="","",'statement of marks'!Q41)</f>
        <v>100</v>
      </c>
      <c r="R906" s="536">
        <f>IF('statement of marks'!R41="","",'statement of marks'!R41)</f>
        <v>200</v>
      </c>
      <c r="S906" s="1107" t="str">
        <f>IF(AND(K907="",P907=""),"",SUM(K907,P907))</f>
        <v/>
      </c>
      <c r="T906" s="538">
        <f>IF('statement of marks'!R41="","",'statement of marks'!R41)</f>
        <v>200</v>
      </c>
      <c r="U906" s="541" t="str">
        <f>CONCATENATE('statement of marks'!GV41,'statement of marks'!GW41,'statement of marks'!GX41)</f>
        <v>D</v>
      </c>
      <c r="V906" s="542" t="str">
        <f>IF(OR(U906="S",U906="RE"),'result subject-wise'!T$6,"")</f>
        <v/>
      </c>
      <c r="W906" s="542" t="str">
        <f>IF('result subject-wise'!U41="","",'result subject-wise'!U41)</f>
        <v/>
      </c>
      <c r="X906" s="542" t="str">
        <f>IF('result subject-wise'!V41="","",'result subject-wise'!V41)</f>
        <v/>
      </c>
      <c r="Y906" s="540" t="str">
        <f>IF(OR(X912=0,X912&lt;V912),"",IF(U906="RE",SUM(T906,W906),IF(U906="S",W906,T906)))</f>
        <v/>
      </c>
    </row>
    <row r="907" spans="1:25" ht="18" customHeight="1">
      <c r="A907" s="1124"/>
      <c r="B907" s="895" t="str">
        <f>'statement of marks'!$X$3</f>
        <v>ENGLISH COMPULSORY</v>
      </c>
      <c r="C907" s="895"/>
      <c r="D907" s="535" t="s">
        <v>455</v>
      </c>
      <c r="E907" s="541">
        <f>IF('statement of marks'!X41="","",'statement of marks'!X41)</f>
        <v>10</v>
      </c>
      <c r="F907" s="541">
        <f>IF('statement of marks'!Y41="","",'statement of marks'!Y41)</f>
        <v>10</v>
      </c>
      <c r="G907" s="541">
        <f>IF('statement of marks'!Z41="","",'statement of marks'!Z41)</f>
        <v>8</v>
      </c>
      <c r="H907" s="541">
        <f>IF('statement of marks'!AA41="","",'statement of marks'!AA41)</f>
        <v>28</v>
      </c>
      <c r="I907" s="541">
        <f>IF('statement of marks'!AB41="","",'statement of marks'!AB41)</f>
        <v>2</v>
      </c>
      <c r="J907" s="537">
        <f>IF('statement of marks'!AC41="","",'statement of marks'!AC41)</f>
        <v>70</v>
      </c>
      <c r="K907" s="1106"/>
      <c r="L907" s="536">
        <f>IF('statement of marks'!AC41="","",'statement of marks'!AC41)</f>
        <v>70</v>
      </c>
      <c r="M907" s="536">
        <f>IF('statement of marks'!AD41="","",'statement of marks'!AD41)</f>
        <v>100</v>
      </c>
      <c r="N907" s="538">
        <f>IF('statement of marks'!AD41="","",'statement of marks'!AD41)</f>
        <v>100</v>
      </c>
      <c r="O907" s="537">
        <f>IF('statement of marks'!AE41="","",'statement of marks'!AE41)</f>
        <v>100</v>
      </c>
      <c r="P907" s="945"/>
      <c r="Q907" s="536">
        <f>IF('statement of marks'!AE41="","",'statement of marks'!AE41)</f>
        <v>100</v>
      </c>
      <c r="R907" s="536">
        <f>IF('statement of marks'!AF41="","",'statement of marks'!AF41)</f>
        <v>200</v>
      </c>
      <c r="S907" s="1107"/>
      <c r="T907" s="538">
        <f>IF('statement of marks'!AF41="","",'statement of marks'!AF41)</f>
        <v>200</v>
      </c>
      <c r="U907" s="541" t="str">
        <f>CONCATENATE('statement of marks'!GY41,'statement of marks'!GZ41,'statement of marks'!HA41)</f>
        <v>D</v>
      </c>
      <c r="V907" s="542" t="str">
        <f>IF(OR(U907="S",U907="RE"),'result subject-wise'!W$6,"")</f>
        <v/>
      </c>
      <c r="W907" s="542" t="str">
        <f>IF('result subject-wise'!X41="","",'result subject-wise'!X41)</f>
        <v/>
      </c>
      <c r="X907" s="542" t="str">
        <f>IF('result subject-wise'!Y41="","",'result subject-wise'!Y41)</f>
        <v/>
      </c>
      <c r="Y907" s="540" t="str">
        <f>IF(OR(X912=0,X912&lt;V912),"",IF(U907="RE",SUM(T907,W907),IF(U907="S",W907,T907)))</f>
        <v/>
      </c>
    </row>
    <row r="908" spans="1:25" ht="18" customHeight="1">
      <c r="A908" s="1124"/>
      <c r="B908" s="1143" t="str">
        <f>'statement of marks'!AM41</f>
        <v>PHYSICS</v>
      </c>
      <c r="C908" s="1143"/>
      <c r="D908" s="535">
        <f>IF('statement of marks'!BH41="","",'statement of marks'!BH41)</f>
        <v>20</v>
      </c>
      <c r="E908" s="541">
        <f>IF('statement of marks'!AN41="","",'statement of marks'!AN41)</f>
        <v>10</v>
      </c>
      <c r="F908" s="541">
        <f>IF('statement of marks'!AO41="","",'statement of marks'!AO41)</f>
        <v>10</v>
      </c>
      <c r="G908" s="541">
        <f>IF('statement of marks'!AP41="","",'statement of marks'!AP41)</f>
        <v>9</v>
      </c>
      <c r="H908" s="541">
        <f>IF('statement of marks'!AQ41="","",'statement of marks'!AQ41)</f>
        <v>29</v>
      </c>
      <c r="I908" s="541">
        <f>IF('statement of marks'!AR41="","",'statement of marks'!AR41)</f>
        <v>1</v>
      </c>
      <c r="J908" s="537">
        <f>IF('statement of marks'!AS41="","",'statement of marks'!AS41)</f>
        <v>30</v>
      </c>
      <c r="K908" s="537">
        <f>IF('statement of marks'!AT41="","",'statement of marks'!AT41)</f>
        <v>20</v>
      </c>
      <c r="L908" s="536">
        <f>IF('statement of marks'!AU41="","",'statement of marks'!AU41)</f>
        <v>50</v>
      </c>
      <c r="M908" s="536">
        <f>IF('statement of marks'!AV41="","",'statement of marks'!AV41)</f>
        <v>60</v>
      </c>
      <c r="N908" s="538">
        <f>IF('statement of marks'!AW41="","",'statement of marks'!AW41)</f>
        <v>80</v>
      </c>
      <c r="O908" s="537">
        <f>IF('statement of marks'!AX41="","",'statement of marks'!AX41)</f>
        <v>70</v>
      </c>
      <c r="P908" s="537">
        <f>IF('statement of marks'!AY41="","",'statement of marks'!AY41)</f>
        <v>30</v>
      </c>
      <c r="Q908" s="536">
        <f>IF('statement of marks'!AZ41="","",'statement of marks'!AZ41)</f>
        <v>100</v>
      </c>
      <c r="R908" s="536">
        <f>IF('statement of marks'!BA41="","",'statement of marks'!BA41)</f>
        <v>130</v>
      </c>
      <c r="S908" s="538">
        <f>IF('statement of marks'!BB41="","",'statement of marks'!BB41)</f>
        <v>50</v>
      </c>
      <c r="T908" s="538">
        <f>IF('statement of marks'!BC41="","",'statement of marks'!BC41)</f>
        <v>180</v>
      </c>
      <c r="U908" s="541" t="str">
        <f>CONCATENATE('statement of marks'!HB41,'statement of marks'!HK41,'statement of marks'!HL41)</f>
        <v>D</v>
      </c>
      <c r="V908" s="542" t="str">
        <f>IF('result subject-wise'!Z41="","",'result subject-wise'!Z41)</f>
        <v/>
      </c>
      <c r="W908" s="542" t="str">
        <f>IF('result subject-wise'!AB41="","",'result subject-wise'!AB41)</f>
        <v/>
      </c>
      <c r="X908" s="542" t="str">
        <f>IF('result subject-wise'!AC41="","",'result subject-wise'!AC41)</f>
        <v/>
      </c>
      <c r="Y908" s="540" t="str">
        <f>IF(OR(X912=0,X912&lt;V912),"",IF(OR(U908="RE",U908="REP"),SUM(T908,W908),IF(U908="S",W908,T908)))</f>
        <v/>
      </c>
    </row>
    <row r="909" spans="1:25" ht="18" customHeight="1">
      <c r="A909" s="1124"/>
      <c r="B909" s="1143" t="str">
        <f>'statement of marks'!BQ41</f>
        <v>CHEMISTRY</v>
      </c>
      <c r="C909" s="1143"/>
      <c r="D909" s="535">
        <f>IF('statement of marks'!CL41="","",'statement of marks'!CL41)</f>
        <v>20</v>
      </c>
      <c r="E909" s="541">
        <f>IF('statement of marks'!BR41="","",'statement of marks'!BR41)</f>
        <v>10</v>
      </c>
      <c r="F909" s="541">
        <f>IF('statement of marks'!BS41="","",'statement of marks'!BS41)</f>
        <v>10</v>
      </c>
      <c r="G909" s="541">
        <f>IF('statement of marks'!BT41="","",'statement of marks'!BT41)</f>
        <v>9</v>
      </c>
      <c r="H909" s="541">
        <f>IF('statement of marks'!BU41="","",'statement of marks'!BU41)</f>
        <v>29</v>
      </c>
      <c r="I909" s="541">
        <f>IF('statement of marks'!BV41="","",'statement of marks'!BV41)</f>
        <v>1</v>
      </c>
      <c r="J909" s="537">
        <f>IF('statement of marks'!BW41="","",'statement of marks'!BW41)</f>
        <v>50</v>
      </c>
      <c r="K909" s="537">
        <f>IF('statement of marks'!BX41="","",'statement of marks'!BX41)</f>
        <v>20</v>
      </c>
      <c r="L909" s="536">
        <f>IF('statement of marks'!BY41="","",'statement of marks'!BY41)</f>
        <v>70</v>
      </c>
      <c r="M909" s="536">
        <f>IF('statement of marks'!BZ41="","",'statement of marks'!BZ41)</f>
        <v>80</v>
      </c>
      <c r="N909" s="538">
        <f>IF('statement of marks'!CA41="","",'statement of marks'!CA41)</f>
        <v>100</v>
      </c>
      <c r="O909" s="537">
        <f>IF('statement of marks'!CB41="","",'statement of marks'!CB41)</f>
        <v>70</v>
      </c>
      <c r="P909" s="537">
        <f>IF('statement of marks'!CC41="","",'statement of marks'!CC41)</f>
        <v>30</v>
      </c>
      <c r="Q909" s="536">
        <f>IF('statement of marks'!CD41="","",'statement of marks'!CD41)</f>
        <v>100</v>
      </c>
      <c r="R909" s="536">
        <f>IF('statement of marks'!CE41="","",'statement of marks'!CE41)</f>
        <v>150</v>
      </c>
      <c r="S909" s="538">
        <f>IF('statement of marks'!CF41="","",'statement of marks'!CF41)</f>
        <v>50</v>
      </c>
      <c r="T909" s="538">
        <f>IF('statement of marks'!CG41="","",'statement of marks'!CG41)</f>
        <v>200</v>
      </c>
      <c r="U909" s="541" t="str">
        <f>CONCATENATE('statement of marks'!HM41,'statement of marks'!HV41,'statement of marks'!HW41)</f>
        <v>D</v>
      </c>
      <c r="V909" s="542" t="str">
        <f>IF('result subject-wise'!AD41="","",'result subject-wise'!AD41)</f>
        <v/>
      </c>
      <c r="W909" s="542" t="str">
        <f>IF('result subject-wise'!AF41="","",'result subject-wise'!AF41)</f>
        <v/>
      </c>
      <c r="X909" s="542" t="str">
        <f>IF('result subject-wise'!AG41="","",'result subject-wise'!AG41)</f>
        <v/>
      </c>
      <c r="Y909" s="540" t="str">
        <f>IF(OR(X912=0,X912&lt;V912),"",IF(OR(U909="RE",U909="REP"),SUM(T909,W909),IF(U909="S",W909,T909)))</f>
        <v/>
      </c>
    </row>
    <row r="910" spans="1:25" ht="18" customHeight="1">
      <c r="A910" s="1124"/>
      <c r="B910" s="1143" t="str">
        <f>'statement of marks'!CU41</f>
        <v>MATHEMATICS</v>
      </c>
      <c r="C910" s="1143"/>
      <c r="D910" s="535" t="str">
        <f>IF('statement of marks'!DP41="","",'statement of marks'!DP41)</f>
        <v/>
      </c>
      <c r="E910" s="541">
        <f>IF('statement of marks'!CV41="","",'statement of marks'!CV41)</f>
        <v>10</v>
      </c>
      <c r="F910" s="541">
        <f>IF('statement of marks'!CW41="","",'statement of marks'!CW41)</f>
        <v>10</v>
      </c>
      <c r="G910" s="541">
        <f>IF('statement of marks'!CX41="","",'statement of marks'!CX41)</f>
        <v>9</v>
      </c>
      <c r="H910" s="541">
        <f>IF('statement of marks'!CY41="","",'statement of marks'!CY41)</f>
        <v>29</v>
      </c>
      <c r="I910" s="541">
        <f>IF('statement of marks'!CZ41="","",'statement of marks'!CZ41)</f>
        <v>1</v>
      </c>
      <c r="J910" s="537">
        <f>IF('statement of marks'!DA41="","",'statement of marks'!DA41)</f>
        <v>70</v>
      </c>
      <c r="K910" s="537" t="str">
        <f>IF('statement of marks'!DB41="","",'statement of marks'!DB41)</f>
        <v/>
      </c>
      <c r="L910" s="536">
        <f>IF('statement of marks'!DC41="","",'statement of marks'!DC41)</f>
        <v>70</v>
      </c>
      <c r="M910" s="536">
        <f>IF('statement of marks'!DD41="","",'statement of marks'!DD41)</f>
        <v>100</v>
      </c>
      <c r="N910" s="538">
        <f>IF('statement of marks'!DE41="","",'statement of marks'!DE41)</f>
        <v>100</v>
      </c>
      <c r="O910" s="537">
        <f>IF('statement of marks'!DF41="","",'statement of marks'!DF41)</f>
        <v>18</v>
      </c>
      <c r="P910" s="537" t="str">
        <f>IF('statement of marks'!DG41="","",'statement of marks'!DG41)</f>
        <v/>
      </c>
      <c r="Q910" s="536">
        <f>IF('statement of marks'!DH41="","",'statement of marks'!DH41)</f>
        <v>18</v>
      </c>
      <c r="R910" s="536">
        <f>IF('statement of marks'!DI41="","",'statement of marks'!DI41)</f>
        <v>118</v>
      </c>
      <c r="S910" s="538" t="str">
        <f>IF('statement of marks'!DJ41="","",'statement of marks'!DJ41)</f>
        <v/>
      </c>
      <c r="T910" s="538">
        <f>IF('statement of marks'!DK41="","",'statement of marks'!DK41)</f>
        <v>118</v>
      </c>
      <c r="U910" s="541" t="str">
        <f>CONCATENATE('statement of marks'!HX41,'statement of marks'!IG41,'statement of marks'!IH41)</f>
        <v>S</v>
      </c>
      <c r="V910" s="542">
        <f>IF('result subject-wise'!AH41="","",'result subject-wise'!AH41)</f>
        <v>100</v>
      </c>
      <c r="W910" s="542" t="str">
        <f>IF('result subject-wise'!AJ41="","",'result subject-wise'!AJ41)</f>
        <v/>
      </c>
      <c r="X910" s="542" t="str">
        <f>IF('result subject-wise'!AK41="","",'result subject-wise'!AK41)</f>
        <v/>
      </c>
      <c r="Y910" s="540" t="str">
        <f>IF(OR(X912=0,X912&lt;V912),"",IF(OR(U910="RE",U910="REP"),SUM(T910,W910),IF(U910="S",W910,T910)))</f>
        <v/>
      </c>
    </row>
    <row r="911" spans="1:25" ht="18" customHeight="1">
      <c r="A911" s="1124"/>
      <c r="B911" s="1108" t="s">
        <v>291</v>
      </c>
      <c r="C911" s="1108"/>
      <c r="D911" s="543">
        <f>IF(AND(D908="",D909="",D910=""),"",SUM(D908:D910))</f>
        <v>40</v>
      </c>
      <c r="E911" s="544">
        <f>IF(AND(E906="",E907="",E908="",E909="",E910=""),"",SUM(E906:E910))</f>
        <v>50</v>
      </c>
      <c r="F911" s="544">
        <f t="shared" ref="F911:H911" si="252">IF(AND(F906="",F907="",F908="",F909="",F910=""),"",SUM(F906:F910))</f>
        <v>50</v>
      </c>
      <c r="G911" s="544">
        <f t="shared" si="252"/>
        <v>43</v>
      </c>
      <c r="H911" s="544">
        <f t="shared" si="252"/>
        <v>143</v>
      </c>
      <c r="I911" s="544">
        <f>IF(AND(I906="",I907="",I908="",I909="",I910=""),"",SUM(I906:I910))</f>
        <v>7</v>
      </c>
      <c r="J911" s="544">
        <f t="shared" ref="J911:R911" si="253">IF(AND(J906="",J907="",J908="",J909="",J910=""),"",SUM(J906:J910))</f>
        <v>290</v>
      </c>
      <c r="K911" s="544">
        <f t="shared" si="253"/>
        <v>40</v>
      </c>
      <c r="L911" s="544">
        <f t="shared" si="253"/>
        <v>330</v>
      </c>
      <c r="M911" s="544">
        <f t="shared" si="253"/>
        <v>440</v>
      </c>
      <c r="N911" s="544">
        <f t="shared" si="253"/>
        <v>480</v>
      </c>
      <c r="O911" s="544">
        <f t="shared" si="253"/>
        <v>358</v>
      </c>
      <c r="P911" s="544">
        <f t="shared" si="253"/>
        <v>60</v>
      </c>
      <c r="Q911" s="544">
        <f t="shared" si="253"/>
        <v>418</v>
      </c>
      <c r="R911" s="544">
        <f t="shared" si="253"/>
        <v>798</v>
      </c>
      <c r="S911" s="544">
        <f>IF(AND(S906="",S907="",S908="",S909="",S910=""),"",SUM(S906:S910))</f>
        <v>100</v>
      </c>
      <c r="T911" s="544">
        <f t="shared" ref="T911" si="254">IF(AND(T906="",T907="",T908="",T909="",T910=""),"",SUM(T906:T910))</f>
        <v>898</v>
      </c>
      <c r="U911" s="544"/>
      <c r="V911" s="544">
        <f t="shared" ref="V911:W911" si="255">IF(AND(V906="",V907="",V908="",V909="",V910=""),"",SUM(V906:V910))</f>
        <v>100</v>
      </c>
      <c r="W911" s="544" t="str">
        <f t="shared" si="255"/>
        <v/>
      </c>
      <c r="X911" s="545"/>
      <c r="Y911" s="546" t="str">
        <f t="shared" ref="Y911" si="256">IF(AND(Y906="",Y907="",Y908="",Y909="",Y910=""),"",SUM(Y906:Y910))</f>
        <v/>
      </c>
    </row>
    <row r="912" spans="1:25" ht="18" customHeight="1">
      <c r="A912" s="1124"/>
      <c r="B912" s="1142" t="s">
        <v>292</v>
      </c>
      <c r="C912" s="1142"/>
      <c r="D912" s="547" t="s">
        <v>456</v>
      </c>
      <c r="E912" s="548">
        <f>IF(E911="","",(5*E905)-(COUNTIF(E906:E910,"NA")*E905+COUNTIF(E906:E910,"ML")*E905))</f>
        <v>50</v>
      </c>
      <c r="F912" s="548">
        <f>IF(F911="","",(5*F905)-(COUNTIF(F906:F910,"NA")*F905+COUNTIF(F906:F910,"ML")*F905))</f>
        <v>50</v>
      </c>
      <c r="G912" s="548">
        <f>IF(G911="","",(43)-(COUNTIF(G906:G910,"NA")*G905+COUNTIF(G906:G910,"ML")*G905))</f>
        <v>43</v>
      </c>
      <c r="H912" s="548">
        <f>IF(H911="","",(143)-(COUNTIF(H906:H910,"NA")*H905+COUNTIF(H906:H910,"ML")*H905))</f>
        <v>143</v>
      </c>
      <c r="I912" s="549">
        <f>IF(I911="","",7)</f>
        <v>7</v>
      </c>
      <c r="J912" s="538">
        <f>L912-K912</f>
        <v>310</v>
      </c>
      <c r="K912" s="538">
        <f>IF(D911="","",(D911-(IF(K908="ml",D908)+IF(K909="ml",D909)+IF(K910="ml",D910))))</f>
        <v>40</v>
      </c>
      <c r="L912" s="538">
        <f>IF(OR(L911=0,L911=""),L911,(5*L905)-D923)</f>
        <v>350</v>
      </c>
      <c r="M912" s="538">
        <f>IF(M911="","",SUM(H912:J912))</f>
        <v>460</v>
      </c>
      <c r="N912" s="538">
        <f>IF(N911="","",SUM(D911,M912))</f>
        <v>500</v>
      </c>
      <c r="O912" s="538">
        <f>Q912-D917</f>
        <v>440</v>
      </c>
      <c r="P912" s="538">
        <f>IF(D917="","",D917)</f>
        <v>60</v>
      </c>
      <c r="Q912" s="538">
        <f>IF(Q911="","",5*Q905)</f>
        <v>500</v>
      </c>
      <c r="R912" s="538">
        <f>IF(O912="","",SUM(M912,O912))</f>
        <v>900</v>
      </c>
      <c r="S912" s="538">
        <f>IF(D922="","",D922)</f>
        <v>100</v>
      </c>
      <c r="T912" s="538">
        <f>IF(T911="","",SUM(R912,S912))</f>
        <v>1000</v>
      </c>
      <c r="U912" s="550"/>
      <c r="V912" s="551">
        <f>COUNTIF(U906:U916,"S")</f>
        <v>1</v>
      </c>
      <c r="W912" s="551">
        <f>COUNTIF(U906:U916,"RE")+COUNTIF(U906:U916,"REP")</f>
        <v>0</v>
      </c>
      <c r="X912" s="551">
        <f>COUNTIF(X906:X911,"P")+COUNTIF(X915:X916,"P")</f>
        <v>0</v>
      </c>
      <c r="Y912" s="552" t="str">
        <f>IF(OR(X912=0,X912&lt;(V912+W912)),"",(T912-(V912*Y905)+V911))</f>
        <v/>
      </c>
    </row>
    <row r="913" spans="1:25" ht="18" customHeight="1">
      <c r="A913" s="1124"/>
      <c r="B913" s="895" t="s">
        <v>151</v>
      </c>
      <c r="C913" s="895"/>
      <c r="D913" s="553">
        <f>IF('statement of marks'!BG41="","",'statement of marks'!BG41)</f>
        <v>30</v>
      </c>
      <c r="E913" s="568">
        <f t="shared" ref="E913:H913" si="257">IF(E912="","",E911/E912*100)</f>
        <v>100</v>
      </c>
      <c r="F913" s="568">
        <f t="shared" si="257"/>
        <v>100</v>
      </c>
      <c r="G913" s="568">
        <f t="shared" si="257"/>
        <v>100</v>
      </c>
      <c r="H913" s="568">
        <f t="shared" si="257"/>
        <v>100</v>
      </c>
      <c r="I913" s="568">
        <f>IF(I912="","",I911/I912*100)</f>
        <v>100</v>
      </c>
      <c r="J913" s="568">
        <f t="shared" ref="J913:R913" si="258">IF(J912="","",J911/J912*100)</f>
        <v>93.548387096774192</v>
      </c>
      <c r="K913" s="568">
        <f t="shared" si="258"/>
        <v>100</v>
      </c>
      <c r="L913" s="568">
        <f t="shared" si="258"/>
        <v>94.285714285714278</v>
      </c>
      <c r="M913" s="568">
        <f t="shared" si="258"/>
        <v>95.652173913043484</v>
      </c>
      <c r="N913" s="569">
        <f t="shared" si="258"/>
        <v>96</v>
      </c>
      <c r="O913" s="568">
        <f t="shared" si="258"/>
        <v>81.36363636363636</v>
      </c>
      <c r="P913" s="568">
        <f t="shared" si="258"/>
        <v>100</v>
      </c>
      <c r="Q913" s="568">
        <f t="shared" si="258"/>
        <v>83.6</v>
      </c>
      <c r="R913" s="568">
        <f t="shared" si="258"/>
        <v>88.666666666666671</v>
      </c>
      <c r="S913" s="569">
        <f>IF(S912="","",S911/S912*100)</f>
        <v>100</v>
      </c>
      <c r="T913" s="569">
        <f t="shared" ref="T913" si="259">IF(T912="","",T911/T912*100)</f>
        <v>89.8</v>
      </c>
      <c r="U913" s="539"/>
      <c r="V913" s="539"/>
      <c r="W913" s="539"/>
      <c r="X913" s="539"/>
      <c r="Y913" s="554" t="str">
        <f>IF(Y912="","",Y911/Y912*100)</f>
        <v/>
      </c>
    </row>
    <row r="914" spans="1:25" ht="18" customHeight="1">
      <c r="A914" s="1124"/>
      <c r="B914" s="895" t="str">
        <f>'statement of marks'!DZ41</f>
        <v>BIOLOGY</v>
      </c>
      <c r="C914" s="895"/>
      <c r="D914" s="548"/>
      <c r="E914" s="541">
        <f>IF('statement of marks'!EA41="","",'statement of marks'!EA41)</f>
        <v>10</v>
      </c>
      <c r="F914" s="541">
        <f>IF('statement of marks'!EB41="","",'statement of marks'!EB41)</f>
        <v>10</v>
      </c>
      <c r="G914" s="541">
        <f>IF('statement of marks'!EC41="","",'statement of marks'!EC41)</f>
        <v>10</v>
      </c>
      <c r="H914" s="541">
        <f>IF('statement of marks'!ED41="","",'statement of marks'!ED41)</f>
        <v>30</v>
      </c>
      <c r="I914" s="541" t="str">
        <f>IF('statement of marks'!EE41="","",'statement of marks'!EE41)</f>
        <v/>
      </c>
      <c r="J914" s="537">
        <f>IF('statement of marks'!EF41="","",'statement of marks'!EF41)</f>
        <v>50</v>
      </c>
      <c r="K914" s="537">
        <f>IF('statement of marks'!EG41="","",'statement of marks'!EG41)</f>
        <v>20</v>
      </c>
      <c r="L914" s="536">
        <f>IF('statement of marks'!EH41="","",'statement of marks'!EH41)</f>
        <v>70</v>
      </c>
      <c r="M914" s="536">
        <f>IF('statement of marks'!EI41="","",'statement of marks'!EI41)</f>
        <v>80</v>
      </c>
      <c r="N914" s="538">
        <f>IF('statement of marks'!EJ41="","",'statement of marks'!EJ41)</f>
        <v>100</v>
      </c>
      <c r="O914" s="537">
        <f>IF('statement of marks'!EK41="","",'statement of marks'!EK41)</f>
        <v>70</v>
      </c>
      <c r="P914" s="537">
        <f>IF('statement of marks'!EL41="","",'statement of marks'!EL41)</f>
        <v>30</v>
      </c>
      <c r="Q914" s="536">
        <f>IF('statement of marks'!EM41="","",'statement of marks'!EM41)</f>
        <v>100</v>
      </c>
      <c r="R914" s="536">
        <f>IF('statement of marks'!EN41="","",'statement of marks'!EN41)</f>
        <v>150</v>
      </c>
      <c r="S914" s="538">
        <f>IF('statement of marks'!EO41="","",'statement of marks'!EO41)</f>
        <v>50</v>
      </c>
      <c r="T914" s="538">
        <f>IF('statement of marks'!EP41="","",'statement of marks'!EP41)</f>
        <v>200</v>
      </c>
      <c r="U914" s="538" t="str">
        <f>IF('statement of marks'!FB41="","",'statement of marks'!FB41)</f>
        <v>I</v>
      </c>
      <c r="V914" s="542"/>
      <c r="W914" s="542"/>
      <c r="X914" s="542"/>
      <c r="Y914" s="540"/>
    </row>
    <row r="915" spans="1:25" ht="18" customHeight="1">
      <c r="A915" s="1124"/>
      <c r="B915" s="1089" t="str">
        <f>'statement of marks'!$FC$3</f>
        <v>Azadi ke Baad ka Swarnim Bharat</v>
      </c>
      <c r="C915" s="1089"/>
      <c r="D915" s="553">
        <f>IF('statement of marks'!CK41="","",'statement of marks'!CK41)</f>
        <v>30</v>
      </c>
      <c r="E915" s="541">
        <f>IF('statement of marks'!FC41="","",'statement of marks'!FC41)</f>
        <v>10</v>
      </c>
      <c r="F915" s="541">
        <f>IF('statement of marks'!FD41="","",'statement of marks'!FD41)</f>
        <v>10</v>
      </c>
      <c r="G915" s="541">
        <f>IF('statement of marks'!FE41="","",'statement of marks'!FE41)</f>
        <v>10</v>
      </c>
      <c r="H915" s="541">
        <f>IF('statement of marks'!FF41="","",'statement of marks'!FF41)</f>
        <v>30</v>
      </c>
      <c r="I915" s="555"/>
      <c r="J915" s="541">
        <f>IF('statement of marks'!FG41="","",'statement of marks'!FG41)</f>
        <v>70</v>
      </c>
      <c r="K915" s="556"/>
      <c r="L915" s="536">
        <f>IF('statement of marks'!FG41="","",'statement of marks'!FG41)</f>
        <v>70</v>
      </c>
      <c r="M915" s="536">
        <f>IF('statement of marks'!FH41="","",'statement of marks'!FH41)</f>
        <v>100</v>
      </c>
      <c r="N915" s="536">
        <f>IF('statement of marks'!FH41="","",'statement of marks'!FH41)</f>
        <v>100</v>
      </c>
      <c r="O915" s="536">
        <f>IF('statement of marks'!FI41="","",'statement of marks'!FI41)</f>
        <v>100</v>
      </c>
      <c r="P915" s="557"/>
      <c r="Q915" s="536">
        <f>IF('statement of marks'!FI41="","",'statement of marks'!FI41)</f>
        <v>100</v>
      </c>
      <c r="R915" s="536">
        <f>IF('statement of marks'!FJ41="","",'statement of marks'!FJ41)</f>
        <v>200</v>
      </c>
      <c r="S915" s="557"/>
      <c r="T915" s="538">
        <f>IF('statement of marks'!FJ41="","",'statement of marks'!FJ41)</f>
        <v>200</v>
      </c>
      <c r="U915" s="541" t="str">
        <f>IF('statement of marks'!II41="","",'statement of marks'!II41)</f>
        <v>A</v>
      </c>
      <c r="V915" s="542" t="str">
        <f>IF(OR(U915="S",U915="RE"),'result subject-wise'!AL$6,"")</f>
        <v/>
      </c>
      <c r="W915" s="558" t="str">
        <f>IF('result subject-wise'!AL41="","",'result subject-wise'!AL41)</f>
        <v/>
      </c>
      <c r="X915" s="558" t="str">
        <f>IF('result subject-wise'!AM41="","",'result subject-wise'!AM41)</f>
        <v/>
      </c>
      <c r="Y915" s="1093"/>
    </row>
    <row r="916" spans="1:25" ht="18" customHeight="1">
      <c r="A916" s="1124"/>
      <c r="B916" s="895" t="str">
        <f>'statement of marks'!$FP$3</f>
        <v>JEEVAN KAUShAL</v>
      </c>
      <c r="C916" s="895"/>
      <c r="D916" s="535" t="str">
        <f>IF('statement of marks'!DO41="","",'statement of marks'!DO41)</f>
        <v/>
      </c>
      <c r="E916" s="1109" t="s">
        <v>278</v>
      </c>
      <c r="F916" s="1109"/>
      <c r="G916" s="536">
        <f>'statement of marks'!$FP$6</f>
        <v>30</v>
      </c>
      <c r="H916" s="536"/>
      <c r="I916" s="559"/>
      <c r="J916" s="537">
        <f>IF('statement of marks'!FP41="","",'statement of marks'!FP41)</f>
        <v>30</v>
      </c>
      <c r="K916" s="1109" t="s">
        <v>279</v>
      </c>
      <c r="L916" s="1109"/>
      <c r="M916" s="536">
        <f>'statement of marks'!$FQ$6</f>
        <v>30</v>
      </c>
      <c r="N916" s="538">
        <f>IF('statement of marks'!FQ41="","",'statement of marks'!FQ41)</f>
        <v>30</v>
      </c>
      <c r="O916" s="1109" t="s">
        <v>108</v>
      </c>
      <c r="P916" s="1109"/>
      <c r="Q916" s="536">
        <f>'statement of marks'!$FR$6</f>
        <v>40</v>
      </c>
      <c r="R916" s="541">
        <f>IF('statement of marks'!FR41="","",'statement of marks'!FR41)</f>
        <v>40</v>
      </c>
      <c r="S916" s="541"/>
      <c r="T916" s="538">
        <f>IF('statement of marks'!FS41="","",'statement of marks'!FS41)</f>
        <v>100</v>
      </c>
      <c r="U916" s="541" t="str">
        <f>IF('statement of marks'!IJ41="","",'statement of marks'!IJ41)</f>
        <v>A</v>
      </c>
      <c r="V916" s="542" t="str">
        <f>IF(OR(U916="S",U916="RE"),'result subject-wise'!AN$6,"")</f>
        <v/>
      </c>
      <c r="W916" s="558" t="str">
        <f>IF('result subject-wise'!AN41="","",'result subject-wise'!AN41)</f>
        <v/>
      </c>
      <c r="X916" s="558" t="str">
        <f>IF('result subject-wise'!AO41="","",'result subject-wise'!AO41)</f>
        <v/>
      </c>
      <c r="Y916" s="1093"/>
    </row>
    <row r="917" spans="1:25" ht="18" customHeight="1">
      <c r="A917" s="1124"/>
      <c r="B917" s="1110" t="s">
        <v>195</v>
      </c>
      <c r="C917" s="1110"/>
      <c r="D917" s="560">
        <f>IF(AND(D913="",D915="",D916=""),"",SUM(D913:D916))</f>
        <v>60</v>
      </c>
      <c r="E917" s="1111" t="str">
        <f>IF('statement of marks'!IP41="","",'statement of marks'!IP41)</f>
        <v>SUPPL.</v>
      </c>
      <c r="F917" s="1111"/>
      <c r="G917" s="1111"/>
      <c r="H917" s="1111"/>
      <c r="I917" s="1111"/>
      <c r="J917" s="1111"/>
      <c r="K917" s="1111"/>
      <c r="L917" s="1111"/>
      <c r="M917" s="533" t="s">
        <v>309</v>
      </c>
      <c r="N917" s="541" t="str">
        <f>IF('statement of marks'!IS41="","",'statement of marks'!IS41)</f>
        <v/>
      </c>
      <c r="O917" s="1091" t="s">
        <v>281</v>
      </c>
      <c r="P917" s="1091"/>
      <c r="Q917" s="1091"/>
      <c r="R917" s="541" t="str">
        <f>IF('statement of marks'!IU41="","",'statement of marks'!IU41)</f>
        <v/>
      </c>
      <c r="S917" s="1112" t="s">
        <v>295</v>
      </c>
      <c r="T917" s="1112"/>
      <c r="U917" s="1112"/>
      <c r="V917" s="1112"/>
      <c r="W917" s="1112"/>
      <c r="X917" s="1112"/>
      <c r="Y917" s="1113"/>
    </row>
    <row r="918" spans="1:25" ht="18" customHeight="1">
      <c r="A918" s="1124"/>
      <c r="B918" s="1110" t="s">
        <v>300</v>
      </c>
      <c r="C918" s="1110"/>
      <c r="D918" s="534" t="s">
        <v>201</v>
      </c>
      <c r="E918" s="1085" t="s">
        <v>122</v>
      </c>
      <c r="F918" s="1085"/>
      <c r="G918" s="1091" t="s">
        <v>124</v>
      </c>
      <c r="H918" s="1091"/>
      <c r="I918" s="1091"/>
      <c r="J918" s="1091"/>
      <c r="K918" s="1091" t="s">
        <v>126</v>
      </c>
      <c r="L918" s="1091"/>
      <c r="M918" s="1091" t="s">
        <v>128</v>
      </c>
      <c r="N918" s="1091"/>
      <c r="O918" s="924" t="s">
        <v>303</v>
      </c>
      <c r="P918" s="924"/>
      <c r="Q918" s="924"/>
      <c r="R918" s="561"/>
      <c r="S918" s="1114" t="s">
        <v>195</v>
      </c>
      <c r="T918" s="1114"/>
      <c r="U918" s="1115" t="str">
        <f>IF('result subject-wise'!AR41="","",'result subject-wise'!AR41)</f>
        <v/>
      </c>
      <c r="V918" s="1115"/>
      <c r="W918" s="1086" t="s">
        <v>459</v>
      </c>
      <c r="X918" s="1086"/>
      <c r="Y918" s="562" t="str">
        <f>IF('result subject-wise'!AS41="","",'result subject-wise'!AS41)</f>
        <v/>
      </c>
    </row>
    <row r="919" spans="1:25" ht="18" customHeight="1">
      <c r="A919" s="1124"/>
      <c r="B919" s="1116" t="s">
        <v>302</v>
      </c>
      <c r="C919" s="1116"/>
      <c r="D919" s="536">
        <f>IF('statement of marks'!CN41="","",'statement of marks'!CN41)</f>
        <v>50</v>
      </c>
      <c r="E919" s="1117">
        <f>IF('statement of marks'!GK41="","",'statement of marks'!GK41)</f>
        <v>130</v>
      </c>
      <c r="F919" s="1117"/>
      <c r="G919" s="1117">
        <f>IF('statement of marks'!GM41="","",'statement of marks'!GM41)</f>
        <v>206</v>
      </c>
      <c r="H919" s="1117"/>
      <c r="I919" s="1117"/>
      <c r="J919" s="1117"/>
      <c r="K919" s="1117">
        <f>IF('statement of marks'!GO41="","",'statement of marks'!GO41)</f>
        <v>264</v>
      </c>
      <c r="L919" s="1117"/>
      <c r="M919" s="1117">
        <f>IF('statement of marks'!GQ41="","",'statement of marks'!GQ41)</f>
        <v>316</v>
      </c>
      <c r="N919" s="1117"/>
      <c r="O919" s="1117">
        <f>IF('statement of marks'!GS41="","",'statement of marks'!GS41)</f>
        <v>362</v>
      </c>
      <c r="P919" s="1117"/>
      <c r="Q919" s="1117"/>
      <c r="R919" s="563"/>
      <c r="S919" s="1086" t="s">
        <v>460</v>
      </c>
      <c r="T919" s="1086"/>
      <c r="U919" s="1086"/>
      <c r="V919" s="1086"/>
      <c r="W919" s="1115" t="str">
        <f>IF('result subject-wise'!AT41="","",'result subject-wise'!AT41)</f>
        <v/>
      </c>
      <c r="X919" s="1115"/>
      <c r="Y919" s="1118"/>
    </row>
    <row r="920" spans="1:25" ht="18" customHeight="1">
      <c r="A920" s="1124"/>
      <c r="B920" s="1084" t="s">
        <v>301</v>
      </c>
      <c r="C920" s="1084"/>
      <c r="D920" s="536">
        <f>IF('statement of marks'!BJ41="","",'statement of marks'!BJ41)</f>
        <v>50</v>
      </c>
      <c r="E920" s="1085" t="str">
        <f>IF('statement of marks'!GL41="","",'statement of marks'!GL41)</f>
        <v/>
      </c>
      <c r="F920" s="1085"/>
      <c r="G920" s="1085" t="str">
        <f>IF('statement of marks'!GN41="","",'statement of marks'!GN41)</f>
        <v/>
      </c>
      <c r="H920" s="1085"/>
      <c r="I920" s="1085"/>
      <c r="J920" s="1085"/>
      <c r="K920" s="1085" t="str">
        <f>IF('statement of marks'!GP41="","",'statement of marks'!GP41)</f>
        <v/>
      </c>
      <c r="L920" s="1085"/>
      <c r="M920" s="1085" t="str">
        <f>IF('statement of marks'!GR41="","",'statement of marks'!GR41)</f>
        <v/>
      </c>
      <c r="N920" s="1085"/>
      <c r="O920" s="1085">
        <f>IF('statement of marks'!GT41="","",'statement of marks'!GT41)</f>
        <v>0</v>
      </c>
      <c r="P920" s="1085"/>
      <c r="Q920" s="1085"/>
      <c r="R920" s="564"/>
      <c r="S920" s="1086" t="s">
        <v>296</v>
      </c>
      <c r="T920" s="1086"/>
      <c r="U920" s="1086"/>
      <c r="V920" s="1086"/>
      <c r="W920" s="1087" t="str">
        <f>IF(U918="","",'result subject-wise'!$G$118)</f>
        <v/>
      </c>
      <c r="X920" s="1087"/>
      <c r="Y920" s="1088"/>
    </row>
    <row r="921" spans="1:25" ht="18" customHeight="1">
      <c r="A921" s="1124"/>
      <c r="B921" s="1089" t="s">
        <v>307</v>
      </c>
      <c r="C921" s="1089"/>
      <c r="D921" s="535" t="str">
        <f>IF('statement of marks'!DR41="","",'statement of marks'!DR41)</f>
        <v/>
      </c>
      <c r="E921" s="1090"/>
      <c r="F921" s="1090"/>
      <c r="G921" s="1090"/>
      <c r="H921" s="1090"/>
      <c r="I921" s="1090"/>
      <c r="J921" s="1090"/>
      <c r="K921" s="1090"/>
      <c r="L921" s="1090"/>
      <c r="M921" s="1090"/>
      <c r="N921" s="1090"/>
      <c r="O921" s="1091"/>
      <c r="P921" s="1091"/>
      <c r="Q921" s="1091"/>
      <c r="R921" s="1091"/>
      <c r="S921" s="1091"/>
      <c r="T921" s="1091"/>
      <c r="U921" s="1092"/>
      <c r="V921" s="1092"/>
      <c r="W921" s="1092"/>
      <c r="X921" s="1092"/>
      <c r="Y921" s="1093"/>
    </row>
    <row r="922" spans="1:25" ht="18" customHeight="1">
      <c r="A922" s="1124"/>
      <c r="B922" s="895" t="s">
        <v>297</v>
      </c>
      <c r="C922" s="895"/>
      <c r="D922" s="544">
        <f>IF(AND(D919="",D920="",D921=""),"",SUM(D919:D921))</f>
        <v>100</v>
      </c>
      <c r="E922" s="1090"/>
      <c r="F922" s="1090"/>
      <c r="G922" s="1090"/>
      <c r="H922" s="1090"/>
      <c r="I922" s="1090"/>
      <c r="J922" s="1090"/>
      <c r="K922" s="1090"/>
      <c r="L922" s="1090"/>
      <c r="M922" s="1090"/>
      <c r="N922" s="1090"/>
      <c r="O922" s="1091"/>
      <c r="P922" s="1091"/>
      <c r="Q922" s="1091"/>
      <c r="R922" s="1091"/>
      <c r="S922" s="1091"/>
      <c r="T922" s="1091"/>
      <c r="U922" s="1092"/>
      <c r="V922" s="1092"/>
      <c r="W922" s="1092"/>
      <c r="X922" s="1092"/>
      <c r="Y922" s="1093"/>
    </row>
    <row r="923" spans="1:25" ht="18" customHeight="1">
      <c r="A923" s="1124"/>
      <c r="B923" s="1089" t="s">
        <v>790</v>
      </c>
      <c r="C923" s="1089"/>
      <c r="D923" s="565">
        <f>IF(J906="ML",L905)+IF(J907="ML",L905)+IF(J908="ML",L905-D908)+IF(J909="ML",L905-D909)+IF(J910="ML",L905-D910)+IF(K908="ml",D908)+IF(K909="ml",D909)+IF(K910="ml",D910)</f>
        <v>0</v>
      </c>
      <c r="E923" s="1090"/>
      <c r="F923" s="1090"/>
      <c r="G923" s="1090"/>
      <c r="H923" s="1090"/>
      <c r="I923" s="1090"/>
      <c r="J923" s="1090"/>
      <c r="K923" s="1090"/>
      <c r="L923" s="1090"/>
      <c r="M923" s="1090"/>
      <c r="N923" s="1090"/>
      <c r="O923" s="1091" t="s">
        <v>112</v>
      </c>
      <c r="P923" s="1091"/>
      <c r="Q923" s="1091"/>
      <c r="R923" s="1091"/>
      <c r="S923" s="1091"/>
      <c r="T923" s="1091"/>
      <c r="U923" s="1094" t="s">
        <v>798</v>
      </c>
      <c r="V923" s="1094"/>
      <c r="W923" s="1094"/>
      <c r="X923" s="1094"/>
      <c r="Y923" s="1095"/>
    </row>
    <row r="924" spans="1:25" ht="18" customHeight="1" thickBot="1">
      <c r="A924" s="1125"/>
      <c r="B924" s="1098" t="s">
        <v>308</v>
      </c>
      <c r="C924" s="1098"/>
      <c r="D924" s="566"/>
      <c r="E924" s="1099"/>
      <c r="F924" s="1099"/>
      <c r="G924" s="1099"/>
      <c r="H924" s="1099"/>
      <c r="I924" s="1099"/>
      <c r="J924" s="1099"/>
      <c r="K924" s="1099"/>
      <c r="L924" s="1099"/>
      <c r="M924" s="1099"/>
      <c r="N924" s="1099"/>
      <c r="O924" s="1100">
        <f>'statement of marks'!$IV$110</f>
        <v>45794</v>
      </c>
      <c r="P924" s="1100"/>
      <c r="Q924" s="1100"/>
      <c r="R924" s="1100"/>
      <c r="S924" s="1100"/>
      <c r="T924" s="1100"/>
      <c r="U924" s="1096"/>
      <c r="V924" s="1096"/>
      <c r="W924" s="1096"/>
      <c r="X924" s="1096"/>
      <c r="Y924" s="1097"/>
    </row>
    <row r="925" spans="1:25" ht="18" customHeight="1">
      <c r="A925" s="1119" t="s">
        <v>282</v>
      </c>
      <c r="B925" s="1120"/>
      <c r="C925" s="1120"/>
      <c r="D925" s="1120"/>
      <c r="E925" s="1120"/>
      <c r="F925" s="1120"/>
      <c r="G925" s="1120"/>
      <c r="H925" s="1120"/>
      <c r="I925" s="1120"/>
      <c r="J925" s="1120"/>
      <c r="K925" s="1120"/>
      <c r="L925" s="1120"/>
      <c r="M925" s="1120"/>
      <c r="N925" s="1120"/>
      <c r="O925" s="1120"/>
      <c r="P925" s="1120"/>
      <c r="Q925" s="1120"/>
      <c r="R925" s="1120"/>
      <c r="S925" s="1120"/>
      <c r="T925" s="1120"/>
      <c r="U925" s="1120"/>
      <c r="V925" s="1120"/>
      <c r="W925" s="1120"/>
      <c r="X925" s="1120"/>
      <c r="Y925" s="1121"/>
    </row>
    <row r="926" spans="1:25" ht="18" customHeight="1">
      <c r="A926" s="1122" t="str">
        <f>'statement of marks'!$A$1</f>
        <v>Govt. Hr. Sec. School,</v>
      </c>
      <c r="B926" s="1091"/>
      <c r="C926" s="1091"/>
      <c r="D926" s="1091"/>
      <c r="E926" s="1091"/>
      <c r="F926" s="1091"/>
      <c r="G926" s="1091"/>
      <c r="H926" s="1091"/>
      <c r="I926" s="1091"/>
      <c r="J926" s="1091"/>
      <c r="K926" s="1091"/>
      <c r="L926" s="1091"/>
      <c r="M926" s="1091"/>
      <c r="N926" s="1091"/>
      <c r="O926" s="1091"/>
      <c r="P926" s="1091"/>
      <c r="Q926" s="1091"/>
      <c r="R926" s="1091"/>
      <c r="S926" s="1091"/>
      <c r="T926" s="1091"/>
      <c r="U926" s="1091"/>
      <c r="V926" s="1091"/>
      <c r="W926" s="1091"/>
      <c r="X926" s="1091"/>
      <c r="Y926" s="1123"/>
    </row>
    <row r="927" spans="1:25" ht="18" customHeight="1">
      <c r="A927" s="1124"/>
      <c r="B927" s="1048" t="s">
        <v>100</v>
      </c>
      <c r="C927" s="1048"/>
      <c r="D927" s="1112" t="s">
        <v>485</v>
      </c>
      <c r="E927" s="1048" t="str">
        <f>'statement of marks'!$F$3</f>
        <v>2024-25</v>
      </c>
      <c r="F927" s="1048"/>
      <c r="G927" s="1126" t="str">
        <f>IF(U946="","MAIN EXAMINATION",IF(E945="Suppl.","SUPPLEMENTARY EXAMINATION",IF(E945="Re-exam.","RE-EXAMINATION",)))</f>
        <v>MAIN EXAMINATION</v>
      </c>
      <c r="H927" s="1127"/>
      <c r="I927" s="1127"/>
      <c r="J927" s="1127"/>
      <c r="K927" s="1127"/>
      <c r="L927" s="1127"/>
      <c r="M927" s="1127"/>
      <c r="N927" s="1127"/>
      <c r="O927" s="1127"/>
      <c r="P927" s="1127"/>
      <c r="Q927" s="1127"/>
      <c r="R927" s="1127"/>
      <c r="S927" s="1128"/>
      <c r="T927" s="1129" t="s">
        <v>305</v>
      </c>
      <c r="U927" s="1130"/>
      <c r="V927" s="1131"/>
      <c r="W927" s="1048" t="str">
        <f>'statement of marks'!$A$3</f>
        <v>11 'A'</v>
      </c>
      <c r="X927" s="1048"/>
      <c r="Y927" s="1135"/>
    </row>
    <row r="928" spans="1:25" ht="18" customHeight="1">
      <c r="A928" s="1124"/>
      <c r="B928" s="895" t="s">
        <v>36</v>
      </c>
      <c r="C928" s="895"/>
      <c r="D928" s="1112"/>
      <c r="E928" s="1132" t="str">
        <f>IF('statement of marks'!G42="","",'statement of marks'!G42)</f>
        <v>A 034</v>
      </c>
      <c r="F928" s="1133"/>
      <c r="G928" s="1133"/>
      <c r="H928" s="1133"/>
      <c r="I928" s="1133"/>
      <c r="J928" s="1133"/>
      <c r="K928" s="1133"/>
      <c r="L928" s="1133"/>
      <c r="M928" s="1133"/>
      <c r="N928" s="1133"/>
      <c r="O928" s="1133"/>
      <c r="P928" s="1133"/>
      <c r="Q928" s="1133"/>
      <c r="R928" s="1133"/>
      <c r="S928" s="1134"/>
      <c r="T928" s="1129" t="s">
        <v>304</v>
      </c>
      <c r="U928" s="1130"/>
      <c r="V928" s="1131"/>
      <c r="W928" s="1048">
        <f>IF('statement of marks'!E42="","",'statement of marks'!E42)</f>
        <v>11134</v>
      </c>
      <c r="X928" s="1048"/>
      <c r="Y928" s="1135"/>
    </row>
    <row r="929" spans="1:25" ht="18" customHeight="1">
      <c r="A929" s="1124"/>
      <c r="B929" s="895" t="s">
        <v>37</v>
      </c>
      <c r="C929" s="895"/>
      <c r="D929" s="1112"/>
      <c r="E929" s="1132" t="str">
        <f>IF('statement of marks'!H42="","",'statement of marks'!H42)</f>
        <v>B 034</v>
      </c>
      <c r="F929" s="1133"/>
      <c r="G929" s="1133"/>
      <c r="H929" s="1133"/>
      <c r="I929" s="1133"/>
      <c r="J929" s="1133"/>
      <c r="K929" s="1133"/>
      <c r="L929" s="1133"/>
      <c r="M929" s="1133"/>
      <c r="N929" s="1133"/>
      <c r="O929" s="1133"/>
      <c r="P929" s="1133"/>
      <c r="Q929" s="1133"/>
      <c r="R929" s="1133"/>
      <c r="S929" s="1134"/>
      <c r="T929" s="1129" t="s">
        <v>35</v>
      </c>
      <c r="U929" s="1130"/>
      <c r="V929" s="1131"/>
      <c r="W929" s="1048" t="str">
        <f>IF('statement of marks'!D42="","",'statement of marks'!D42)</f>
        <v/>
      </c>
      <c r="X929" s="1048"/>
      <c r="Y929" s="1135"/>
    </row>
    <row r="930" spans="1:25" ht="18" customHeight="1">
      <c r="A930" s="1124"/>
      <c r="B930" s="895" t="s">
        <v>38</v>
      </c>
      <c r="C930" s="895"/>
      <c r="D930" s="1112"/>
      <c r="E930" s="1132" t="str">
        <f>IF('statement of marks'!I42="","",'statement of marks'!I42)</f>
        <v>C 034</v>
      </c>
      <c r="F930" s="1133"/>
      <c r="G930" s="1133"/>
      <c r="H930" s="1133"/>
      <c r="I930" s="1133"/>
      <c r="J930" s="1133"/>
      <c r="K930" s="1133"/>
      <c r="L930" s="1133"/>
      <c r="M930" s="1133"/>
      <c r="N930" s="1133"/>
      <c r="O930" s="1133"/>
      <c r="P930" s="1133"/>
      <c r="Q930" s="1133"/>
      <c r="R930" s="1133"/>
      <c r="S930" s="1134"/>
      <c r="T930" s="1129" t="s">
        <v>280</v>
      </c>
      <c r="U930" s="1130"/>
      <c r="V930" s="1131"/>
      <c r="W930" s="1136" t="str">
        <f>IF('statement of marks'!F42="","",'statement of marks'!F42)</f>
        <v/>
      </c>
      <c r="X930" s="1136"/>
      <c r="Y930" s="1137"/>
    </row>
    <row r="931" spans="1:25" ht="18" customHeight="1">
      <c r="A931" s="1124"/>
      <c r="B931" s="1138" t="s">
        <v>218</v>
      </c>
      <c r="C931" s="1109" t="s">
        <v>293</v>
      </c>
      <c r="D931" s="1109" t="s">
        <v>457</v>
      </c>
      <c r="E931" s="1103" t="s">
        <v>109</v>
      </c>
      <c r="F931" s="1103" t="s">
        <v>110</v>
      </c>
      <c r="G931" s="1103" t="s">
        <v>111</v>
      </c>
      <c r="H931" s="1103" t="s">
        <v>797</v>
      </c>
      <c r="I931" s="1139" t="str">
        <f>IF('statement of marks'!N$4="","",'statement of marks'!N$4)</f>
        <v>VRIKSHAROPAN</v>
      </c>
      <c r="J931" s="1140" t="s">
        <v>276</v>
      </c>
      <c r="K931" s="1140" t="s">
        <v>277</v>
      </c>
      <c r="L931" s="1103" t="s">
        <v>284</v>
      </c>
      <c r="M931" s="1103" t="s">
        <v>294</v>
      </c>
      <c r="N931" s="1102" t="s">
        <v>458</v>
      </c>
      <c r="O931" s="1141" t="s">
        <v>287</v>
      </c>
      <c r="P931" s="1141" t="s">
        <v>288</v>
      </c>
      <c r="Q931" s="1101" t="s">
        <v>289</v>
      </c>
      <c r="R931" s="1101" t="s">
        <v>285</v>
      </c>
      <c r="S931" s="1101" t="s">
        <v>286</v>
      </c>
      <c r="T931" s="1102" t="s">
        <v>306</v>
      </c>
      <c r="U931" s="1103" t="s">
        <v>311</v>
      </c>
      <c r="V931" s="1104" t="s">
        <v>310</v>
      </c>
      <c r="W931" s="1104" t="s">
        <v>799</v>
      </c>
      <c r="X931" s="1103" t="s">
        <v>283</v>
      </c>
      <c r="Y931" s="1105" t="s">
        <v>290</v>
      </c>
    </row>
    <row r="932" spans="1:25" ht="18" customHeight="1">
      <c r="A932" s="1124"/>
      <c r="B932" s="1138"/>
      <c r="C932" s="1109"/>
      <c r="D932" s="1109"/>
      <c r="E932" s="1103"/>
      <c r="F932" s="1103"/>
      <c r="G932" s="1103"/>
      <c r="H932" s="1103"/>
      <c r="I932" s="1139"/>
      <c r="J932" s="1140"/>
      <c r="K932" s="1140"/>
      <c r="L932" s="1103"/>
      <c r="M932" s="1103"/>
      <c r="N932" s="1102"/>
      <c r="O932" s="1141"/>
      <c r="P932" s="1141"/>
      <c r="Q932" s="1101"/>
      <c r="R932" s="1101"/>
      <c r="S932" s="1101"/>
      <c r="T932" s="1102"/>
      <c r="U932" s="1103"/>
      <c r="V932" s="1104"/>
      <c r="W932" s="1104"/>
      <c r="X932" s="1103"/>
      <c r="Y932" s="1105"/>
    </row>
    <row r="933" spans="1:25" ht="18" customHeight="1">
      <c r="A933" s="1124"/>
      <c r="B933" s="1144" t="s">
        <v>113</v>
      </c>
      <c r="C933" s="1144"/>
      <c r="D933" s="535"/>
      <c r="E933" s="534">
        <f>IF('statement of marks'!J$6="","",'statement of marks'!J$6)</f>
        <v>10</v>
      </c>
      <c r="F933" s="534">
        <f>IF('statement of marks'!K$6="","",'statement of marks'!K$6)</f>
        <v>10</v>
      </c>
      <c r="G933" s="534">
        <f>IF('statement of marks'!L$6="","",'statement of marks'!L$6)</f>
        <v>8</v>
      </c>
      <c r="H933" s="534">
        <f>IF('statement of marks'!M$6="","",'statement of marks'!M$6)</f>
        <v>28</v>
      </c>
      <c r="I933" s="536">
        <f>IF('statement of marks'!N$6="","",'statement of marks'!N$6)</f>
        <v>2</v>
      </c>
      <c r="J933" s="298" t="s">
        <v>89</v>
      </c>
      <c r="K933" s="1106"/>
      <c r="L933" s="534">
        <f>IF('statement of marks'!O$6="","",'statement of marks'!O$6)</f>
        <v>70</v>
      </c>
      <c r="M933" s="298" t="s">
        <v>87</v>
      </c>
      <c r="N933" s="534">
        <f>IF('statement of marks'!P$6="","",'statement of marks'!P$6)</f>
        <v>100</v>
      </c>
      <c r="O933" s="298" t="s">
        <v>298</v>
      </c>
      <c r="P933" s="945"/>
      <c r="Q933" s="534">
        <f>IF('statement of marks'!Q$6="","",'statement of marks'!Q$6)</f>
        <v>100</v>
      </c>
      <c r="R933" s="298" t="s">
        <v>299</v>
      </c>
      <c r="S933" s="298" t="s">
        <v>454</v>
      </c>
      <c r="T933" s="538">
        <f>IF('statement of marks'!R$6="","",'statement of marks'!R$6)</f>
        <v>200</v>
      </c>
      <c r="U933" s="539"/>
      <c r="V933" s="539"/>
      <c r="W933" s="539"/>
      <c r="X933" s="539"/>
      <c r="Y933" s="540" t="str">
        <f>IF(OR(X940=0,X940&lt;V940),"",T933)</f>
        <v/>
      </c>
    </row>
    <row r="934" spans="1:25" ht="18" customHeight="1">
      <c r="A934" s="1124"/>
      <c r="B934" s="895" t="str">
        <f>'statement of marks'!$J$3</f>
        <v>HINDI COMPULSORY</v>
      </c>
      <c r="C934" s="895"/>
      <c r="D934" s="535"/>
      <c r="E934" s="541">
        <f>IF('statement of marks'!J42="","",'statement of marks'!J42)</f>
        <v>10</v>
      </c>
      <c r="F934" s="541">
        <f>IF('statement of marks'!K42="","",'statement of marks'!K42)</f>
        <v>10</v>
      </c>
      <c r="G934" s="541">
        <f>IF('statement of marks'!L42="","",'statement of marks'!L42)</f>
        <v>8</v>
      </c>
      <c r="H934" s="541">
        <f>IF('statement of marks'!M42="","",'statement of marks'!M42)</f>
        <v>28</v>
      </c>
      <c r="I934" s="541">
        <f>IF('statement of marks'!N42="","",'statement of marks'!N42)</f>
        <v>2</v>
      </c>
      <c r="J934" s="537">
        <f>IF('statement of marks'!O42="","",'statement of marks'!O42)</f>
        <v>70</v>
      </c>
      <c r="K934" s="1106"/>
      <c r="L934" s="536">
        <f>IF('statement of marks'!O42="","",'statement of marks'!O42)</f>
        <v>70</v>
      </c>
      <c r="M934" s="536">
        <f>IF('statement of marks'!P42="","",'statement of marks'!P42)</f>
        <v>100</v>
      </c>
      <c r="N934" s="538">
        <f>IF('statement of marks'!P42="","",'statement of marks'!P42)</f>
        <v>100</v>
      </c>
      <c r="O934" s="537">
        <f>IF('statement of marks'!Q42="","",'statement of marks'!Q42)</f>
        <v>100</v>
      </c>
      <c r="P934" s="945"/>
      <c r="Q934" s="536">
        <f>IF('statement of marks'!Q42="","",'statement of marks'!Q42)</f>
        <v>100</v>
      </c>
      <c r="R934" s="536">
        <f>IF('statement of marks'!R42="","",'statement of marks'!R42)</f>
        <v>200</v>
      </c>
      <c r="S934" s="1107" t="str">
        <f>IF(AND(K935="",P935=""),"",SUM(K935,P935))</f>
        <v/>
      </c>
      <c r="T934" s="538">
        <f>IF('statement of marks'!R42="","",'statement of marks'!R42)</f>
        <v>200</v>
      </c>
      <c r="U934" s="541" t="str">
        <f>CONCATENATE('statement of marks'!GV42,'statement of marks'!GW42,'statement of marks'!GX42)</f>
        <v>D</v>
      </c>
      <c r="V934" s="542" t="str">
        <f>IF(OR(U934="S",U934="RE"),'result subject-wise'!T$6,"")</f>
        <v/>
      </c>
      <c r="W934" s="542" t="str">
        <f>IF('result subject-wise'!U42="","",'result subject-wise'!U42)</f>
        <v/>
      </c>
      <c r="X934" s="542" t="str">
        <f>IF('result subject-wise'!V42="","",'result subject-wise'!V42)</f>
        <v/>
      </c>
      <c r="Y934" s="540" t="str">
        <f>IF(OR(X940=0,X940&lt;V940),"",IF(U934="RE",SUM(T934,W934),IF(U934="S",W934,T934)))</f>
        <v/>
      </c>
    </row>
    <row r="935" spans="1:25" ht="18" customHeight="1">
      <c r="A935" s="1124"/>
      <c r="B935" s="895" t="str">
        <f>'statement of marks'!$X$3</f>
        <v>ENGLISH COMPULSORY</v>
      </c>
      <c r="C935" s="895"/>
      <c r="D935" s="535" t="s">
        <v>455</v>
      </c>
      <c r="E935" s="541">
        <f>IF('statement of marks'!X42="","",'statement of marks'!X42)</f>
        <v>10</v>
      </c>
      <c r="F935" s="541">
        <f>IF('statement of marks'!Y42="","",'statement of marks'!Y42)</f>
        <v>10</v>
      </c>
      <c r="G935" s="541">
        <f>IF('statement of marks'!Z42="","",'statement of marks'!Z42)</f>
        <v>8</v>
      </c>
      <c r="H935" s="541">
        <f>IF('statement of marks'!AA42="","",'statement of marks'!AA42)</f>
        <v>28</v>
      </c>
      <c r="I935" s="541">
        <f>IF('statement of marks'!AB42="","",'statement of marks'!AB42)</f>
        <v>2</v>
      </c>
      <c r="J935" s="537">
        <f>IF('statement of marks'!AC42="","",'statement of marks'!AC42)</f>
        <v>70</v>
      </c>
      <c r="K935" s="1106"/>
      <c r="L935" s="536">
        <f>IF('statement of marks'!AC42="","",'statement of marks'!AC42)</f>
        <v>70</v>
      </c>
      <c r="M935" s="536">
        <f>IF('statement of marks'!AD42="","",'statement of marks'!AD42)</f>
        <v>100</v>
      </c>
      <c r="N935" s="538">
        <f>IF('statement of marks'!AD42="","",'statement of marks'!AD42)</f>
        <v>100</v>
      </c>
      <c r="O935" s="537">
        <f>IF('statement of marks'!AE42="","",'statement of marks'!AE42)</f>
        <v>100</v>
      </c>
      <c r="P935" s="945"/>
      <c r="Q935" s="536">
        <f>IF('statement of marks'!AE42="","",'statement of marks'!AE42)</f>
        <v>100</v>
      </c>
      <c r="R935" s="536">
        <f>IF('statement of marks'!AF42="","",'statement of marks'!AF42)</f>
        <v>200</v>
      </c>
      <c r="S935" s="1107"/>
      <c r="T935" s="538">
        <f>IF('statement of marks'!AF42="","",'statement of marks'!AF42)</f>
        <v>200</v>
      </c>
      <c r="U935" s="541" t="str">
        <f>CONCATENATE('statement of marks'!GY42,'statement of marks'!GZ42,'statement of marks'!HA42)</f>
        <v>D</v>
      </c>
      <c r="V935" s="542" t="str">
        <f>IF(OR(U935="S",U935="RE"),'result subject-wise'!W$6,"")</f>
        <v/>
      </c>
      <c r="W935" s="542" t="str">
        <f>IF('result subject-wise'!X42="","",'result subject-wise'!X42)</f>
        <v/>
      </c>
      <c r="X935" s="542" t="str">
        <f>IF('result subject-wise'!Y42="","",'result subject-wise'!Y42)</f>
        <v/>
      </c>
      <c r="Y935" s="540" t="str">
        <f>IF(OR(X940=0,X940&lt;V940),"",IF(U935="RE",SUM(T935,W935),IF(U935="S",W935,T935)))</f>
        <v/>
      </c>
    </row>
    <row r="936" spans="1:25" ht="18" customHeight="1">
      <c r="A936" s="1124"/>
      <c r="B936" s="1143" t="str">
        <f>'statement of marks'!AM42</f>
        <v>PHYSICS</v>
      </c>
      <c r="C936" s="1143"/>
      <c r="D936" s="535">
        <f>IF('statement of marks'!BH42="","",'statement of marks'!BH42)</f>
        <v>20</v>
      </c>
      <c r="E936" s="541">
        <f>IF('statement of marks'!AN42="","",'statement of marks'!AN42)</f>
        <v>10</v>
      </c>
      <c r="F936" s="541">
        <f>IF('statement of marks'!AO42="","",'statement of marks'!AO42)</f>
        <v>10</v>
      </c>
      <c r="G936" s="541">
        <f>IF('statement of marks'!AP42="","",'statement of marks'!AP42)</f>
        <v>9</v>
      </c>
      <c r="H936" s="541">
        <f>IF('statement of marks'!AQ42="","",'statement of marks'!AQ42)</f>
        <v>29</v>
      </c>
      <c r="I936" s="541">
        <f>IF('statement of marks'!AR42="","",'statement of marks'!AR42)</f>
        <v>1</v>
      </c>
      <c r="J936" s="537">
        <f>IF('statement of marks'!AS42="","",'statement of marks'!AS42)</f>
        <v>30</v>
      </c>
      <c r="K936" s="537">
        <f>IF('statement of marks'!AT42="","",'statement of marks'!AT42)</f>
        <v>20</v>
      </c>
      <c r="L936" s="536">
        <f>IF('statement of marks'!AU42="","",'statement of marks'!AU42)</f>
        <v>50</v>
      </c>
      <c r="M936" s="536">
        <f>IF('statement of marks'!AV42="","",'statement of marks'!AV42)</f>
        <v>60</v>
      </c>
      <c r="N936" s="538">
        <f>IF('statement of marks'!AW42="","",'statement of marks'!AW42)</f>
        <v>80</v>
      </c>
      <c r="O936" s="537">
        <f>IF('statement of marks'!AX42="","",'statement of marks'!AX42)</f>
        <v>70</v>
      </c>
      <c r="P936" s="537">
        <f>IF('statement of marks'!AY42="","",'statement of marks'!AY42)</f>
        <v>30</v>
      </c>
      <c r="Q936" s="536">
        <f>IF('statement of marks'!AZ42="","",'statement of marks'!AZ42)</f>
        <v>100</v>
      </c>
      <c r="R936" s="536">
        <f>IF('statement of marks'!BA42="","",'statement of marks'!BA42)</f>
        <v>130</v>
      </c>
      <c r="S936" s="538">
        <f>IF('statement of marks'!BB42="","",'statement of marks'!BB42)</f>
        <v>50</v>
      </c>
      <c r="T936" s="538">
        <f>IF('statement of marks'!BC42="","",'statement of marks'!BC42)</f>
        <v>180</v>
      </c>
      <c r="U936" s="541" t="str">
        <f>CONCATENATE('statement of marks'!HB42,'statement of marks'!HK42,'statement of marks'!HL42)</f>
        <v>D</v>
      </c>
      <c r="V936" s="542" t="str">
        <f>IF('result subject-wise'!Z42="","",'result subject-wise'!Z42)</f>
        <v/>
      </c>
      <c r="W936" s="542" t="str">
        <f>IF('result subject-wise'!AB42="","",'result subject-wise'!AB42)</f>
        <v/>
      </c>
      <c r="X936" s="542" t="str">
        <f>IF('result subject-wise'!AC42="","",'result subject-wise'!AC42)</f>
        <v/>
      </c>
      <c r="Y936" s="540" t="str">
        <f>IF(OR(X940=0,X940&lt;V940),"",IF(OR(U936="RE",U936="REP"),SUM(T936,W936),IF(U936="S",W936,T936)))</f>
        <v/>
      </c>
    </row>
    <row r="937" spans="1:25" ht="18" customHeight="1">
      <c r="A937" s="1124"/>
      <c r="B937" s="1143" t="str">
        <f>'statement of marks'!BQ42</f>
        <v>CHEMISTRY</v>
      </c>
      <c r="C937" s="1143"/>
      <c r="D937" s="535">
        <f>IF('statement of marks'!CL42="","",'statement of marks'!CL42)</f>
        <v>20</v>
      </c>
      <c r="E937" s="541">
        <f>IF('statement of marks'!BR42="","",'statement of marks'!BR42)</f>
        <v>10</v>
      </c>
      <c r="F937" s="541">
        <f>IF('statement of marks'!BS42="","",'statement of marks'!BS42)</f>
        <v>10</v>
      </c>
      <c r="G937" s="541">
        <f>IF('statement of marks'!BT42="","",'statement of marks'!BT42)</f>
        <v>9</v>
      </c>
      <c r="H937" s="541">
        <f>IF('statement of marks'!BU42="","",'statement of marks'!BU42)</f>
        <v>29</v>
      </c>
      <c r="I937" s="541">
        <f>IF('statement of marks'!BV42="","",'statement of marks'!BV42)</f>
        <v>1</v>
      </c>
      <c r="J937" s="537">
        <f>IF('statement of marks'!BW42="","",'statement of marks'!BW42)</f>
        <v>50</v>
      </c>
      <c r="K937" s="537">
        <f>IF('statement of marks'!BX42="","",'statement of marks'!BX42)</f>
        <v>20</v>
      </c>
      <c r="L937" s="536">
        <f>IF('statement of marks'!BY42="","",'statement of marks'!BY42)</f>
        <v>70</v>
      </c>
      <c r="M937" s="536">
        <f>IF('statement of marks'!BZ42="","",'statement of marks'!BZ42)</f>
        <v>80</v>
      </c>
      <c r="N937" s="538">
        <f>IF('statement of marks'!CA42="","",'statement of marks'!CA42)</f>
        <v>100</v>
      </c>
      <c r="O937" s="537">
        <f>IF('statement of marks'!CB42="","",'statement of marks'!CB42)</f>
        <v>70</v>
      </c>
      <c r="P937" s="537">
        <f>IF('statement of marks'!CC42="","",'statement of marks'!CC42)</f>
        <v>30</v>
      </c>
      <c r="Q937" s="536">
        <f>IF('statement of marks'!CD42="","",'statement of marks'!CD42)</f>
        <v>100</v>
      </c>
      <c r="R937" s="536">
        <f>IF('statement of marks'!CE42="","",'statement of marks'!CE42)</f>
        <v>150</v>
      </c>
      <c r="S937" s="538">
        <f>IF('statement of marks'!CF42="","",'statement of marks'!CF42)</f>
        <v>50</v>
      </c>
      <c r="T937" s="538">
        <f>IF('statement of marks'!CG42="","",'statement of marks'!CG42)</f>
        <v>200</v>
      </c>
      <c r="U937" s="541" t="str">
        <f>CONCATENATE('statement of marks'!HM42,'statement of marks'!HV42,'statement of marks'!HW42)</f>
        <v>D</v>
      </c>
      <c r="V937" s="542" t="str">
        <f>IF('result subject-wise'!AD42="","",'result subject-wise'!AD42)</f>
        <v/>
      </c>
      <c r="W937" s="542" t="str">
        <f>IF('result subject-wise'!AF42="","",'result subject-wise'!AF42)</f>
        <v/>
      </c>
      <c r="X937" s="542" t="str">
        <f>IF('result subject-wise'!AG42="","",'result subject-wise'!AG42)</f>
        <v/>
      </c>
      <c r="Y937" s="540" t="str">
        <f>IF(OR(X940=0,X940&lt;V940),"",IF(OR(U937="RE",U937="REP"),SUM(T937,W937),IF(U937="S",W937,T937)))</f>
        <v/>
      </c>
    </row>
    <row r="938" spans="1:25" ht="18" customHeight="1">
      <c r="A938" s="1124"/>
      <c r="B938" s="1143" t="str">
        <f>'statement of marks'!CU42</f>
        <v>MATHEMATICS</v>
      </c>
      <c r="C938" s="1143"/>
      <c r="D938" s="535" t="str">
        <f>IF('statement of marks'!DP42="","",'statement of marks'!DP42)</f>
        <v/>
      </c>
      <c r="E938" s="541">
        <f>IF('statement of marks'!CV42="","",'statement of marks'!CV42)</f>
        <v>10</v>
      </c>
      <c r="F938" s="541">
        <f>IF('statement of marks'!CW42="","",'statement of marks'!CW42)</f>
        <v>10</v>
      </c>
      <c r="G938" s="541">
        <f>IF('statement of marks'!CX42="","",'statement of marks'!CX42)</f>
        <v>9</v>
      </c>
      <c r="H938" s="541">
        <f>IF('statement of marks'!CY42="","",'statement of marks'!CY42)</f>
        <v>29</v>
      </c>
      <c r="I938" s="541">
        <f>IF('statement of marks'!CZ42="","",'statement of marks'!CZ42)</f>
        <v>1</v>
      </c>
      <c r="J938" s="537">
        <f>IF('statement of marks'!DA42="","",'statement of marks'!DA42)</f>
        <v>70</v>
      </c>
      <c r="K938" s="537" t="str">
        <f>IF('statement of marks'!DB42="","",'statement of marks'!DB42)</f>
        <v/>
      </c>
      <c r="L938" s="536">
        <f>IF('statement of marks'!DC42="","",'statement of marks'!DC42)</f>
        <v>70</v>
      </c>
      <c r="M938" s="536">
        <f>IF('statement of marks'!DD42="","",'statement of marks'!DD42)</f>
        <v>100</v>
      </c>
      <c r="N938" s="538">
        <f>IF('statement of marks'!DE42="","",'statement of marks'!DE42)</f>
        <v>100</v>
      </c>
      <c r="O938" s="537">
        <f>IF('statement of marks'!DF42="","",'statement of marks'!DF42)</f>
        <v>18</v>
      </c>
      <c r="P938" s="537" t="str">
        <f>IF('statement of marks'!DG42="","",'statement of marks'!DG42)</f>
        <v/>
      </c>
      <c r="Q938" s="536">
        <f>IF('statement of marks'!DH42="","",'statement of marks'!DH42)</f>
        <v>18</v>
      </c>
      <c r="R938" s="536">
        <f>IF('statement of marks'!DI42="","",'statement of marks'!DI42)</f>
        <v>118</v>
      </c>
      <c r="S938" s="538" t="str">
        <f>IF('statement of marks'!DJ42="","",'statement of marks'!DJ42)</f>
        <v/>
      </c>
      <c r="T938" s="538">
        <f>IF('statement of marks'!DK42="","",'statement of marks'!DK42)</f>
        <v>118</v>
      </c>
      <c r="U938" s="541" t="str">
        <f>CONCATENATE('statement of marks'!HX42,'statement of marks'!IG42,'statement of marks'!IH42)</f>
        <v>S</v>
      </c>
      <c r="V938" s="542">
        <f>IF('result subject-wise'!AH42="","",'result subject-wise'!AH42)</f>
        <v>100</v>
      </c>
      <c r="W938" s="542" t="str">
        <f>IF('result subject-wise'!AJ42="","",'result subject-wise'!AJ42)</f>
        <v/>
      </c>
      <c r="X938" s="542" t="str">
        <f>IF('result subject-wise'!AK42="","",'result subject-wise'!AK42)</f>
        <v/>
      </c>
      <c r="Y938" s="540" t="str">
        <f>IF(OR(X940=0,X940&lt;V940),"",IF(OR(U938="RE",U938="REP"),SUM(T938,W938),IF(U938="S",W938,T938)))</f>
        <v/>
      </c>
    </row>
    <row r="939" spans="1:25" ht="18" customHeight="1">
      <c r="A939" s="1124"/>
      <c r="B939" s="1108" t="s">
        <v>291</v>
      </c>
      <c r="C939" s="1108"/>
      <c r="D939" s="543">
        <f>IF(AND(D936="",D937="",D938=""),"",SUM(D936:D938))</f>
        <v>40</v>
      </c>
      <c r="E939" s="544">
        <f>IF(AND(E934="",E935="",E936="",E937="",E938=""),"",SUM(E934:E938))</f>
        <v>50</v>
      </c>
      <c r="F939" s="544">
        <f t="shared" ref="F939:H939" si="260">IF(AND(F934="",F935="",F936="",F937="",F938=""),"",SUM(F934:F938))</f>
        <v>50</v>
      </c>
      <c r="G939" s="544">
        <f t="shared" si="260"/>
        <v>43</v>
      </c>
      <c r="H939" s="544">
        <f t="shared" si="260"/>
        <v>143</v>
      </c>
      <c r="I939" s="544">
        <f>IF(AND(I934="",I935="",I936="",I937="",I938=""),"",SUM(I934:I938))</f>
        <v>7</v>
      </c>
      <c r="J939" s="544">
        <f t="shared" ref="J939:R939" si="261">IF(AND(J934="",J935="",J936="",J937="",J938=""),"",SUM(J934:J938))</f>
        <v>290</v>
      </c>
      <c r="K939" s="544">
        <f t="shared" si="261"/>
        <v>40</v>
      </c>
      <c r="L939" s="544">
        <f t="shared" si="261"/>
        <v>330</v>
      </c>
      <c r="M939" s="544">
        <f t="shared" si="261"/>
        <v>440</v>
      </c>
      <c r="N939" s="544">
        <f t="shared" si="261"/>
        <v>480</v>
      </c>
      <c r="O939" s="544">
        <f t="shared" si="261"/>
        <v>358</v>
      </c>
      <c r="P939" s="544">
        <f t="shared" si="261"/>
        <v>60</v>
      </c>
      <c r="Q939" s="544">
        <f t="shared" si="261"/>
        <v>418</v>
      </c>
      <c r="R939" s="544">
        <f t="shared" si="261"/>
        <v>798</v>
      </c>
      <c r="S939" s="544">
        <f>IF(AND(S934="",S935="",S936="",S937="",S938=""),"",SUM(S934:S938))</f>
        <v>100</v>
      </c>
      <c r="T939" s="544">
        <f t="shared" ref="T939" si="262">IF(AND(T934="",T935="",T936="",T937="",T938=""),"",SUM(T934:T938))</f>
        <v>898</v>
      </c>
      <c r="U939" s="544"/>
      <c r="V939" s="544">
        <f t="shared" ref="V939:W939" si="263">IF(AND(V934="",V935="",V936="",V937="",V938=""),"",SUM(V934:V938))</f>
        <v>100</v>
      </c>
      <c r="W939" s="544" t="str">
        <f t="shared" si="263"/>
        <v/>
      </c>
      <c r="X939" s="545"/>
      <c r="Y939" s="546" t="str">
        <f t="shared" ref="Y939" si="264">IF(AND(Y934="",Y935="",Y936="",Y937="",Y938=""),"",SUM(Y934:Y938))</f>
        <v/>
      </c>
    </row>
    <row r="940" spans="1:25" ht="18" customHeight="1">
      <c r="A940" s="1124"/>
      <c r="B940" s="1142" t="s">
        <v>292</v>
      </c>
      <c r="C940" s="1142"/>
      <c r="D940" s="547" t="s">
        <v>456</v>
      </c>
      <c r="E940" s="548">
        <f>IF(E939="","",(5*E933)-(COUNTIF(E934:E938,"NA")*E933+COUNTIF(E934:E938,"ML")*E933))</f>
        <v>50</v>
      </c>
      <c r="F940" s="548">
        <f>IF(F939="","",(5*F933)-(COUNTIF(F934:F938,"NA")*F933+COUNTIF(F934:F938,"ML")*F933))</f>
        <v>50</v>
      </c>
      <c r="G940" s="548">
        <f>IF(G939="","",(43)-(COUNTIF(G934:G938,"NA")*G933+COUNTIF(G934:G938,"ML")*G933))</f>
        <v>43</v>
      </c>
      <c r="H940" s="548">
        <f>IF(H939="","",(143)-(COUNTIF(H934:H938,"NA")*H933+COUNTIF(H934:H938,"ML")*H933))</f>
        <v>143</v>
      </c>
      <c r="I940" s="549">
        <f>IF(I939="","",7)</f>
        <v>7</v>
      </c>
      <c r="J940" s="538">
        <f>L940-K940</f>
        <v>310</v>
      </c>
      <c r="K940" s="538">
        <f>IF(D939="","",(D939-(IF(K936="ml",D936)+IF(K937="ml",D937)+IF(K938="ml",D938))))</f>
        <v>40</v>
      </c>
      <c r="L940" s="538">
        <f>IF(OR(L939=0,L939=""),L939,(5*L933)-D951)</f>
        <v>350</v>
      </c>
      <c r="M940" s="538">
        <f>IF(M939="","",SUM(H940:J940))</f>
        <v>460</v>
      </c>
      <c r="N940" s="538">
        <f>IF(N939="","",SUM(D939,M940))</f>
        <v>500</v>
      </c>
      <c r="O940" s="538">
        <f>Q940-D945</f>
        <v>440</v>
      </c>
      <c r="P940" s="538">
        <f>IF(D945="","",D945)</f>
        <v>60</v>
      </c>
      <c r="Q940" s="538">
        <f>IF(Q939="","",5*Q933)</f>
        <v>500</v>
      </c>
      <c r="R940" s="538">
        <f>IF(O940="","",SUM(M940,O940))</f>
        <v>900</v>
      </c>
      <c r="S940" s="538">
        <f>IF(D950="","",D950)</f>
        <v>100</v>
      </c>
      <c r="T940" s="538">
        <f>IF(T939="","",SUM(R940,S940))</f>
        <v>1000</v>
      </c>
      <c r="U940" s="550"/>
      <c r="V940" s="551">
        <f>COUNTIF(U934:U944,"S")</f>
        <v>1</v>
      </c>
      <c r="W940" s="551">
        <f>COUNTIF(U934:U944,"RE")+COUNTIF(U934:U944,"REP")</f>
        <v>0</v>
      </c>
      <c r="X940" s="551">
        <f>COUNTIF(X934:X939,"P")+COUNTIF(X943:X944,"P")</f>
        <v>0</v>
      </c>
      <c r="Y940" s="552" t="str">
        <f>IF(OR(X940=0,X940&lt;(V940+W940)),"",(T940-(V940*Y933)+V939))</f>
        <v/>
      </c>
    </row>
    <row r="941" spans="1:25" ht="18" customHeight="1">
      <c r="A941" s="1124"/>
      <c r="B941" s="895" t="s">
        <v>151</v>
      </c>
      <c r="C941" s="895"/>
      <c r="D941" s="553">
        <f>IF('statement of marks'!BG42="","",'statement of marks'!BG42)</f>
        <v>30</v>
      </c>
      <c r="E941" s="568">
        <f t="shared" ref="E941:H941" si="265">IF(E940="","",E939/E940*100)</f>
        <v>100</v>
      </c>
      <c r="F941" s="568">
        <f t="shared" si="265"/>
        <v>100</v>
      </c>
      <c r="G941" s="568">
        <f t="shared" si="265"/>
        <v>100</v>
      </c>
      <c r="H941" s="568">
        <f t="shared" si="265"/>
        <v>100</v>
      </c>
      <c r="I941" s="568">
        <f>IF(I940="","",I939/I940*100)</f>
        <v>100</v>
      </c>
      <c r="J941" s="568">
        <f t="shared" ref="J941:R941" si="266">IF(J940="","",J939/J940*100)</f>
        <v>93.548387096774192</v>
      </c>
      <c r="K941" s="568">
        <f t="shared" si="266"/>
        <v>100</v>
      </c>
      <c r="L941" s="568">
        <f t="shared" si="266"/>
        <v>94.285714285714278</v>
      </c>
      <c r="M941" s="568">
        <f t="shared" si="266"/>
        <v>95.652173913043484</v>
      </c>
      <c r="N941" s="569">
        <f t="shared" si="266"/>
        <v>96</v>
      </c>
      <c r="O941" s="568">
        <f t="shared" si="266"/>
        <v>81.36363636363636</v>
      </c>
      <c r="P941" s="568">
        <f t="shared" si="266"/>
        <v>100</v>
      </c>
      <c r="Q941" s="568">
        <f t="shared" si="266"/>
        <v>83.6</v>
      </c>
      <c r="R941" s="568">
        <f t="shared" si="266"/>
        <v>88.666666666666671</v>
      </c>
      <c r="S941" s="569">
        <f>IF(S940="","",S939/S940*100)</f>
        <v>100</v>
      </c>
      <c r="T941" s="569">
        <f t="shared" ref="T941" si="267">IF(T940="","",T939/T940*100)</f>
        <v>89.8</v>
      </c>
      <c r="U941" s="539"/>
      <c r="V941" s="539"/>
      <c r="W941" s="539"/>
      <c r="X941" s="539"/>
      <c r="Y941" s="554" t="str">
        <f>IF(Y940="","",Y939/Y940*100)</f>
        <v/>
      </c>
    </row>
    <row r="942" spans="1:25" ht="18" customHeight="1">
      <c r="A942" s="1124"/>
      <c r="B942" s="895" t="str">
        <f>'statement of marks'!DZ42</f>
        <v>BIOLOGY</v>
      </c>
      <c r="C942" s="895"/>
      <c r="D942" s="548"/>
      <c r="E942" s="541">
        <f>IF('statement of marks'!EA42="","",'statement of marks'!EA42)</f>
        <v>10</v>
      </c>
      <c r="F942" s="541">
        <f>IF('statement of marks'!EB42="","",'statement of marks'!EB42)</f>
        <v>10</v>
      </c>
      <c r="G942" s="541">
        <f>IF('statement of marks'!EC42="","",'statement of marks'!EC42)</f>
        <v>10</v>
      </c>
      <c r="H942" s="541">
        <f>IF('statement of marks'!ED42="","",'statement of marks'!ED42)</f>
        <v>30</v>
      </c>
      <c r="I942" s="541" t="str">
        <f>IF('statement of marks'!EE42="","",'statement of marks'!EE42)</f>
        <v/>
      </c>
      <c r="J942" s="537">
        <f>IF('statement of marks'!EF42="","",'statement of marks'!EF42)</f>
        <v>50</v>
      </c>
      <c r="K942" s="537">
        <f>IF('statement of marks'!EG42="","",'statement of marks'!EG42)</f>
        <v>20</v>
      </c>
      <c r="L942" s="536">
        <f>IF('statement of marks'!EH42="","",'statement of marks'!EH42)</f>
        <v>70</v>
      </c>
      <c r="M942" s="536">
        <f>IF('statement of marks'!EI42="","",'statement of marks'!EI42)</f>
        <v>80</v>
      </c>
      <c r="N942" s="538">
        <f>IF('statement of marks'!EJ42="","",'statement of marks'!EJ42)</f>
        <v>100</v>
      </c>
      <c r="O942" s="537">
        <f>IF('statement of marks'!EK42="","",'statement of marks'!EK42)</f>
        <v>70</v>
      </c>
      <c r="P942" s="537">
        <f>IF('statement of marks'!EL42="","",'statement of marks'!EL42)</f>
        <v>30</v>
      </c>
      <c r="Q942" s="536">
        <f>IF('statement of marks'!EM42="","",'statement of marks'!EM42)</f>
        <v>100</v>
      </c>
      <c r="R942" s="536">
        <f>IF('statement of marks'!EN42="","",'statement of marks'!EN42)</f>
        <v>150</v>
      </c>
      <c r="S942" s="538">
        <f>IF('statement of marks'!EO42="","",'statement of marks'!EO42)</f>
        <v>50</v>
      </c>
      <c r="T942" s="538">
        <f>IF('statement of marks'!EP42="","",'statement of marks'!EP42)</f>
        <v>200</v>
      </c>
      <c r="U942" s="538" t="str">
        <f>IF('statement of marks'!FB42="","",'statement of marks'!FB42)</f>
        <v>I</v>
      </c>
      <c r="V942" s="542"/>
      <c r="W942" s="542"/>
      <c r="X942" s="542"/>
      <c r="Y942" s="540"/>
    </row>
    <row r="943" spans="1:25" ht="18" customHeight="1">
      <c r="A943" s="1124"/>
      <c r="B943" s="1089" t="str">
        <f>'statement of marks'!$FC$3</f>
        <v>Azadi ke Baad ka Swarnim Bharat</v>
      </c>
      <c r="C943" s="1089"/>
      <c r="D943" s="553">
        <f>IF('statement of marks'!CK42="","",'statement of marks'!CK42)</f>
        <v>30</v>
      </c>
      <c r="E943" s="541">
        <f>IF('statement of marks'!FC42="","",'statement of marks'!FC42)</f>
        <v>10</v>
      </c>
      <c r="F943" s="541">
        <f>IF('statement of marks'!FD42="","",'statement of marks'!FD42)</f>
        <v>10</v>
      </c>
      <c r="G943" s="541">
        <f>IF('statement of marks'!FE42="","",'statement of marks'!FE42)</f>
        <v>10</v>
      </c>
      <c r="H943" s="541">
        <f>IF('statement of marks'!FF42="","",'statement of marks'!FF42)</f>
        <v>30</v>
      </c>
      <c r="I943" s="555"/>
      <c r="J943" s="541">
        <f>IF('statement of marks'!FG42="","",'statement of marks'!FG42)</f>
        <v>70</v>
      </c>
      <c r="K943" s="556"/>
      <c r="L943" s="536">
        <f>IF('statement of marks'!FG42="","",'statement of marks'!FG42)</f>
        <v>70</v>
      </c>
      <c r="M943" s="536">
        <f>IF('statement of marks'!FH42="","",'statement of marks'!FH42)</f>
        <v>100</v>
      </c>
      <c r="N943" s="536">
        <f>IF('statement of marks'!FH42="","",'statement of marks'!FH42)</f>
        <v>100</v>
      </c>
      <c r="O943" s="536">
        <f>IF('statement of marks'!FI42="","",'statement of marks'!FI42)</f>
        <v>100</v>
      </c>
      <c r="P943" s="557"/>
      <c r="Q943" s="536">
        <f>IF('statement of marks'!FI42="","",'statement of marks'!FI42)</f>
        <v>100</v>
      </c>
      <c r="R943" s="536">
        <f>IF('statement of marks'!FJ42="","",'statement of marks'!FJ42)</f>
        <v>200</v>
      </c>
      <c r="S943" s="557"/>
      <c r="T943" s="538">
        <f>IF('statement of marks'!FJ42="","",'statement of marks'!FJ42)</f>
        <v>200</v>
      </c>
      <c r="U943" s="541" t="str">
        <f>IF('statement of marks'!II42="","",'statement of marks'!II42)</f>
        <v>A</v>
      </c>
      <c r="V943" s="542" t="str">
        <f>IF(OR(U943="S",U943="RE"),'result subject-wise'!AL$6,"")</f>
        <v/>
      </c>
      <c r="W943" s="558" t="str">
        <f>IF('result subject-wise'!AL42="","",'result subject-wise'!AL42)</f>
        <v/>
      </c>
      <c r="X943" s="558" t="str">
        <f>IF('result subject-wise'!AM42="","",'result subject-wise'!AM42)</f>
        <v/>
      </c>
      <c r="Y943" s="1093"/>
    </row>
    <row r="944" spans="1:25" ht="18" customHeight="1">
      <c r="A944" s="1124"/>
      <c r="B944" s="895" t="str">
        <f>'statement of marks'!$FP$3</f>
        <v>JEEVAN KAUShAL</v>
      </c>
      <c r="C944" s="895"/>
      <c r="D944" s="535" t="str">
        <f>IF('statement of marks'!DO42="","",'statement of marks'!DO42)</f>
        <v/>
      </c>
      <c r="E944" s="1109" t="s">
        <v>278</v>
      </c>
      <c r="F944" s="1109"/>
      <c r="G944" s="536">
        <f>'statement of marks'!$FP$6</f>
        <v>30</v>
      </c>
      <c r="H944" s="536"/>
      <c r="I944" s="559"/>
      <c r="J944" s="537">
        <f>IF('statement of marks'!FP42="","",'statement of marks'!FP42)</f>
        <v>30</v>
      </c>
      <c r="K944" s="1109" t="s">
        <v>279</v>
      </c>
      <c r="L944" s="1109"/>
      <c r="M944" s="536">
        <f>'statement of marks'!$FQ$6</f>
        <v>30</v>
      </c>
      <c r="N944" s="538">
        <f>IF('statement of marks'!FQ42="","",'statement of marks'!FQ42)</f>
        <v>30</v>
      </c>
      <c r="O944" s="1109" t="s">
        <v>108</v>
      </c>
      <c r="P944" s="1109"/>
      <c r="Q944" s="536">
        <f>'statement of marks'!$FR$6</f>
        <v>40</v>
      </c>
      <c r="R944" s="541">
        <f>IF('statement of marks'!FR42="","",'statement of marks'!FR42)</f>
        <v>40</v>
      </c>
      <c r="S944" s="541"/>
      <c r="T944" s="538">
        <f>IF('statement of marks'!FS42="","",'statement of marks'!FS42)</f>
        <v>100</v>
      </c>
      <c r="U944" s="541" t="str">
        <f>IF('statement of marks'!IJ42="","",'statement of marks'!IJ42)</f>
        <v>A</v>
      </c>
      <c r="V944" s="542" t="str">
        <f>IF(OR(U944="S",U944="RE"),'result subject-wise'!AN$6,"")</f>
        <v/>
      </c>
      <c r="W944" s="558" t="str">
        <f>IF('result subject-wise'!AN42="","",'result subject-wise'!AN42)</f>
        <v/>
      </c>
      <c r="X944" s="558" t="str">
        <f>IF('result subject-wise'!AO42="","",'result subject-wise'!AO42)</f>
        <v/>
      </c>
      <c r="Y944" s="1093"/>
    </row>
    <row r="945" spans="1:25" ht="18" customHeight="1">
      <c r="A945" s="1124"/>
      <c r="B945" s="1110" t="s">
        <v>195</v>
      </c>
      <c r="C945" s="1110"/>
      <c r="D945" s="560">
        <f>IF(AND(D941="",D943="",D944=""),"",SUM(D941:D944))</f>
        <v>60</v>
      </c>
      <c r="E945" s="1111" t="str">
        <f>IF('statement of marks'!IP42="","",'statement of marks'!IP42)</f>
        <v>SUPPL.</v>
      </c>
      <c r="F945" s="1111"/>
      <c r="G945" s="1111"/>
      <c r="H945" s="1111"/>
      <c r="I945" s="1111"/>
      <c r="J945" s="1111"/>
      <c r="K945" s="1111"/>
      <c r="L945" s="1111"/>
      <c r="M945" s="533" t="s">
        <v>309</v>
      </c>
      <c r="N945" s="541" t="str">
        <f>IF('statement of marks'!IS42="","",'statement of marks'!IS42)</f>
        <v/>
      </c>
      <c r="O945" s="1091" t="s">
        <v>281</v>
      </c>
      <c r="P945" s="1091"/>
      <c r="Q945" s="1091"/>
      <c r="R945" s="541" t="str">
        <f>IF('statement of marks'!IU42="","",'statement of marks'!IU42)</f>
        <v/>
      </c>
      <c r="S945" s="1112" t="s">
        <v>295</v>
      </c>
      <c r="T945" s="1112"/>
      <c r="U945" s="1112"/>
      <c r="V945" s="1112"/>
      <c r="W945" s="1112"/>
      <c r="X945" s="1112"/>
      <c r="Y945" s="1113"/>
    </row>
    <row r="946" spans="1:25" ht="18" customHeight="1">
      <c r="A946" s="1124"/>
      <c r="B946" s="1110" t="s">
        <v>300</v>
      </c>
      <c r="C946" s="1110"/>
      <c r="D946" s="534" t="s">
        <v>201</v>
      </c>
      <c r="E946" s="1085" t="s">
        <v>122</v>
      </c>
      <c r="F946" s="1085"/>
      <c r="G946" s="1091" t="s">
        <v>124</v>
      </c>
      <c r="H946" s="1091"/>
      <c r="I946" s="1091"/>
      <c r="J946" s="1091"/>
      <c r="K946" s="1091" t="s">
        <v>126</v>
      </c>
      <c r="L946" s="1091"/>
      <c r="M946" s="1091" t="s">
        <v>128</v>
      </c>
      <c r="N946" s="1091"/>
      <c r="O946" s="924" t="s">
        <v>303</v>
      </c>
      <c r="P946" s="924"/>
      <c r="Q946" s="924"/>
      <c r="R946" s="561"/>
      <c r="S946" s="1114" t="s">
        <v>195</v>
      </c>
      <c r="T946" s="1114"/>
      <c r="U946" s="1115" t="str">
        <f>IF('result subject-wise'!AR42="","",'result subject-wise'!AR42)</f>
        <v/>
      </c>
      <c r="V946" s="1115"/>
      <c r="W946" s="1086" t="s">
        <v>459</v>
      </c>
      <c r="X946" s="1086"/>
      <c r="Y946" s="562" t="str">
        <f>IF('result subject-wise'!AS42="","",'result subject-wise'!AS42)</f>
        <v/>
      </c>
    </row>
    <row r="947" spans="1:25" ht="18" customHeight="1">
      <c r="A947" s="1124"/>
      <c r="B947" s="1116" t="s">
        <v>302</v>
      </c>
      <c r="C947" s="1116"/>
      <c r="D947" s="536">
        <f>IF('statement of marks'!CN42="","",'statement of marks'!CN42)</f>
        <v>50</v>
      </c>
      <c r="E947" s="1117">
        <f>IF('statement of marks'!GK42="","",'statement of marks'!GK42)</f>
        <v>130</v>
      </c>
      <c r="F947" s="1117"/>
      <c r="G947" s="1117">
        <f>IF('statement of marks'!GM42="","",'statement of marks'!GM42)</f>
        <v>206</v>
      </c>
      <c r="H947" s="1117"/>
      <c r="I947" s="1117"/>
      <c r="J947" s="1117"/>
      <c r="K947" s="1117">
        <f>IF('statement of marks'!GO42="","",'statement of marks'!GO42)</f>
        <v>264</v>
      </c>
      <c r="L947" s="1117"/>
      <c r="M947" s="1117">
        <f>IF('statement of marks'!GQ42="","",'statement of marks'!GQ42)</f>
        <v>316</v>
      </c>
      <c r="N947" s="1117"/>
      <c r="O947" s="1117">
        <f>IF('statement of marks'!GS42="","",'statement of marks'!GS42)</f>
        <v>362</v>
      </c>
      <c r="P947" s="1117"/>
      <c r="Q947" s="1117"/>
      <c r="R947" s="563"/>
      <c r="S947" s="1086" t="s">
        <v>460</v>
      </c>
      <c r="T947" s="1086"/>
      <c r="U947" s="1086"/>
      <c r="V947" s="1086"/>
      <c r="W947" s="1115" t="str">
        <f>IF('result subject-wise'!AT42="","",'result subject-wise'!AT42)</f>
        <v/>
      </c>
      <c r="X947" s="1115"/>
      <c r="Y947" s="1118"/>
    </row>
    <row r="948" spans="1:25" ht="18" customHeight="1">
      <c r="A948" s="1124"/>
      <c r="B948" s="1084" t="s">
        <v>301</v>
      </c>
      <c r="C948" s="1084"/>
      <c r="D948" s="536">
        <f>IF('statement of marks'!BJ42="","",'statement of marks'!BJ42)</f>
        <v>50</v>
      </c>
      <c r="E948" s="1085" t="str">
        <f>IF('statement of marks'!GL42="","",'statement of marks'!GL42)</f>
        <v/>
      </c>
      <c r="F948" s="1085"/>
      <c r="G948" s="1085" t="str">
        <f>IF('statement of marks'!GN42="","",'statement of marks'!GN42)</f>
        <v/>
      </c>
      <c r="H948" s="1085"/>
      <c r="I948" s="1085"/>
      <c r="J948" s="1085"/>
      <c r="K948" s="1085" t="str">
        <f>IF('statement of marks'!GP42="","",'statement of marks'!GP42)</f>
        <v/>
      </c>
      <c r="L948" s="1085"/>
      <c r="M948" s="1085" t="str">
        <f>IF('statement of marks'!GR42="","",'statement of marks'!GR42)</f>
        <v/>
      </c>
      <c r="N948" s="1085"/>
      <c r="O948" s="1085">
        <f>IF('statement of marks'!GT42="","",'statement of marks'!GT42)</f>
        <v>0</v>
      </c>
      <c r="P948" s="1085"/>
      <c r="Q948" s="1085"/>
      <c r="R948" s="564"/>
      <c r="S948" s="1086" t="s">
        <v>296</v>
      </c>
      <c r="T948" s="1086"/>
      <c r="U948" s="1086"/>
      <c r="V948" s="1086"/>
      <c r="W948" s="1087" t="str">
        <f>IF(U946="","",'result subject-wise'!$G$118)</f>
        <v/>
      </c>
      <c r="X948" s="1087"/>
      <c r="Y948" s="1088"/>
    </row>
    <row r="949" spans="1:25" ht="18" customHeight="1">
      <c r="A949" s="1124"/>
      <c r="B949" s="1089" t="s">
        <v>307</v>
      </c>
      <c r="C949" s="1089"/>
      <c r="D949" s="535" t="str">
        <f>IF('statement of marks'!DR42="","",'statement of marks'!DR42)</f>
        <v/>
      </c>
      <c r="E949" s="1090"/>
      <c r="F949" s="1090"/>
      <c r="G949" s="1090"/>
      <c r="H949" s="1090"/>
      <c r="I949" s="1090"/>
      <c r="J949" s="1090"/>
      <c r="K949" s="1090"/>
      <c r="L949" s="1090"/>
      <c r="M949" s="1090"/>
      <c r="N949" s="1090"/>
      <c r="O949" s="1091"/>
      <c r="P949" s="1091"/>
      <c r="Q949" s="1091"/>
      <c r="R949" s="1091"/>
      <c r="S949" s="1091"/>
      <c r="T949" s="1091"/>
      <c r="U949" s="1092"/>
      <c r="V949" s="1092"/>
      <c r="W949" s="1092"/>
      <c r="X949" s="1092"/>
      <c r="Y949" s="1093"/>
    </row>
    <row r="950" spans="1:25" ht="18" customHeight="1">
      <c r="A950" s="1124"/>
      <c r="B950" s="895" t="s">
        <v>297</v>
      </c>
      <c r="C950" s="895"/>
      <c r="D950" s="544">
        <f>IF(AND(D947="",D948="",D949=""),"",SUM(D947:D949))</f>
        <v>100</v>
      </c>
      <c r="E950" s="1090"/>
      <c r="F950" s="1090"/>
      <c r="G950" s="1090"/>
      <c r="H950" s="1090"/>
      <c r="I950" s="1090"/>
      <c r="J950" s="1090"/>
      <c r="K950" s="1090"/>
      <c r="L950" s="1090"/>
      <c r="M950" s="1090"/>
      <c r="N950" s="1090"/>
      <c r="O950" s="1091"/>
      <c r="P950" s="1091"/>
      <c r="Q950" s="1091"/>
      <c r="R950" s="1091"/>
      <c r="S950" s="1091"/>
      <c r="T950" s="1091"/>
      <c r="U950" s="1092"/>
      <c r="V950" s="1092"/>
      <c r="W950" s="1092"/>
      <c r="X950" s="1092"/>
      <c r="Y950" s="1093"/>
    </row>
    <row r="951" spans="1:25" ht="18" customHeight="1">
      <c r="A951" s="1124"/>
      <c r="B951" s="1089" t="s">
        <v>790</v>
      </c>
      <c r="C951" s="1089"/>
      <c r="D951" s="565">
        <f>IF(J934="ML",L933)+IF(J935="ML",L933)+IF(J936="ML",L933-D936)+IF(J937="ML",L933-D937)+IF(J938="ML",L933-D938)+IF(K936="ml",D936)+IF(K937="ml",D937)+IF(K938="ml",D938)</f>
        <v>0</v>
      </c>
      <c r="E951" s="1090"/>
      <c r="F951" s="1090"/>
      <c r="G951" s="1090"/>
      <c r="H951" s="1090"/>
      <c r="I951" s="1090"/>
      <c r="J951" s="1090"/>
      <c r="K951" s="1090"/>
      <c r="L951" s="1090"/>
      <c r="M951" s="1090"/>
      <c r="N951" s="1090"/>
      <c r="O951" s="1091" t="s">
        <v>112</v>
      </c>
      <c r="P951" s="1091"/>
      <c r="Q951" s="1091"/>
      <c r="R951" s="1091"/>
      <c r="S951" s="1091"/>
      <c r="T951" s="1091"/>
      <c r="U951" s="1094" t="s">
        <v>798</v>
      </c>
      <c r="V951" s="1094"/>
      <c r="W951" s="1094"/>
      <c r="X951" s="1094"/>
      <c r="Y951" s="1095"/>
    </row>
    <row r="952" spans="1:25" ht="18" customHeight="1" thickBot="1">
      <c r="A952" s="1125"/>
      <c r="B952" s="1098" t="s">
        <v>308</v>
      </c>
      <c r="C952" s="1098"/>
      <c r="D952" s="566"/>
      <c r="E952" s="1099"/>
      <c r="F952" s="1099"/>
      <c r="G952" s="1099"/>
      <c r="H952" s="1099"/>
      <c r="I952" s="1099"/>
      <c r="J952" s="1099"/>
      <c r="K952" s="1099"/>
      <c r="L952" s="1099"/>
      <c r="M952" s="1099"/>
      <c r="N952" s="1099"/>
      <c r="O952" s="1100">
        <f>'statement of marks'!$IV$110</f>
        <v>45794</v>
      </c>
      <c r="P952" s="1100"/>
      <c r="Q952" s="1100"/>
      <c r="R952" s="1100"/>
      <c r="S952" s="1100"/>
      <c r="T952" s="1100"/>
      <c r="U952" s="1096"/>
      <c r="V952" s="1096"/>
      <c r="W952" s="1096"/>
      <c r="X952" s="1096"/>
      <c r="Y952" s="1097"/>
    </row>
    <row r="953" spans="1:25" ht="18" customHeight="1">
      <c r="A953" s="1119" t="s">
        <v>282</v>
      </c>
      <c r="B953" s="1120"/>
      <c r="C953" s="1120"/>
      <c r="D953" s="1120"/>
      <c r="E953" s="1120"/>
      <c r="F953" s="1120"/>
      <c r="G953" s="1120"/>
      <c r="H953" s="1120"/>
      <c r="I953" s="1120"/>
      <c r="J953" s="1120"/>
      <c r="K953" s="1120"/>
      <c r="L953" s="1120"/>
      <c r="M953" s="1120"/>
      <c r="N953" s="1120"/>
      <c r="O953" s="1120"/>
      <c r="P953" s="1120"/>
      <c r="Q953" s="1120"/>
      <c r="R953" s="1120"/>
      <c r="S953" s="1120"/>
      <c r="T953" s="1120"/>
      <c r="U953" s="1120"/>
      <c r="V953" s="1120"/>
      <c r="W953" s="1120"/>
      <c r="X953" s="1120"/>
      <c r="Y953" s="1121"/>
    </row>
    <row r="954" spans="1:25" ht="18" customHeight="1">
      <c r="A954" s="1122" t="str">
        <f>'statement of marks'!$A$1</f>
        <v>Govt. Hr. Sec. School,</v>
      </c>
      <c r="B954" s="1091"/>
      <c r="C954" s="1091"/>
      <c r="D954" s="1091"/>
      <c r="E954" s="1091"/>
      <c r="F954" s="1091"/>
      <c r="G954" s="1091"/>
      <c r="H954" s="1091"/>
      <c r="I954" s="1091"/>
      <c r="J954" s="1091"/>
      <c r="K954" s="1091"/>
      <c r="L954" s="1091"/>
      <c r="M954" s="1091"/>
      <c r="N954" s="1091"/>
      <c r="O954" s="1091"/>
      <c r="P954" s="1091"/>
      <c r="Q954" s="1091"/>
      <c r="R954" s="1091"/>
      <c r="S954" s="1091"/>
      <c r="T954" s="1091"/>
      <c r="U954" s="1091"/>
      <c r="V954" s="1091"/>
      <c r="W954" s="1091"/>
      <c r="X954" s="1091"/>
      <c r="Y954" s="1123"/>
    </row>
    <row r="955" spans="1:25" ht="18" customHeight="1">
      <c r="A955" s="1124"/>
      <c r="B955" s="1048" t="s">
        <v>100</v>
      </c>
      <c r="C955" s="1048"/>
      <c r="D955" s="1112" t="s">
        <v>485</v>
      </c>
      <c r="E955" s="1048" t="str">
        <f>'statement of marks'!$F$3</f>
        <v>2024-25</v>
      </c>
      <c r="F955" s="1048"/>
      <c r="G955" s="1126" t="str">
        <f>IF(U974="","MAIN EXAMINATION",IF(E990="Suppl.","SUPPLEMENTARY EXAMINATION",IF(E990="Re-exam.","RE-EXAMINATION",)))</f>
        <v>MAIN EXAMINATION</v>
      </c>
      <c r="H955" s="1127"/>
      <c r="I955" s="1127"/>
      <c r="J955" s="1127"/>
      <c r="K955" s="1127"/>
      <c r="L955" s="1127"/>
      <c r="M955" s="1127"/>
      <c r="N955" s="1127"/>
      <c r="O955" s="1127"/>
      <c r="P955" s="1127"/>
      <c r="Q955" s="1127"/>
      <c r="R955" s="1127"/>
      <c r="S955" s="1128"/>
      <c r="T955" s="1129" t="s">
        <v>305</v>
      </c>
      <c r="U955" s="1130"/>
      <c r="V955" s="1131"/>
      <c r="W955" s="1048" t="str">
        <f>'statement of marks'!$A$3</f>
        <v>11 'A'</v>
      </c>
      <c r="X955" s="1048"/>
      <c r="Y955" s="1135"/>
    </row>
    <row r="956" spans="1:25" ht="18" customHeight="1">
      <c r="A956" s="1124"/>
      <c r="B956" s="895" t="s">
        <v>36</v>
      </c>
      <c r="C956" s="895"/>
      <c r="D956" s="1112"/>
      <c r="E956" s="1132" t="str">
        <f>IF('statement of marks'!G43="","",'statement of marks'!G43)</f>
        <v>A 035</v>
      </c>
      <c r="F956" s="1133"/>
      <c r="G956" s="1133"/>
      <c r="H956" s="1133"/>
      <c r="I956" s="1133"/>
      <c r="J956" s="1133"/>
      <c r="K956" s="1133"/>
      <c r="L956" s="1133"/>
      <c r="M956" s="1133"/>
      <c r="N956" s="1133"/>
      <c r="O956" s="1133"/>
      <c r="P956" s="1133"/>
      <c r="Q956" s="1133"/>
      <c r="R956" s="1133"/>
      <c r="S956" s="1134"/>
      <c r="T956" s="1129" t="s">
        <v>304</v>
      </c>
      <c r="U956" s="1130"/>
      <c r="V956" s="1131"/>
      <c r="W956" s="1048">
        <f>IF('statement of marks'!E43="","",'statement of marks'!E43)</f>
        <v>11135</v>
      </c>
      <c r="X956" s="1048"/>
      <c r="Y956" s="1135"/>
    </row>
    <row r="957" spans="1:25" ht="18" customHeight="1">
      <c r="A957" s="1124"/>
      <c r="B957" s="895" t="s">
        <v>37</v>
      </c>
      <c r="C957" s="895"/>
      <c r="D957" s="1112"/>
      <c r="E957" s="1132" t="str">
        <f>IF('statement of marks'!H43="","",'statement of marks'!H43)</f>
        <v>B 035</v>
      </c>
      <c r="F957" s="1133"/>
      <c r="G957" s="1133"/>
      <c r="H957" s="1133"/>
      <c r="I957" s="1133"/>
      <c r="J957" s="1133"/>
      <c r="K957" s="1133"/>
      <c r="L957" s="1133"/>
      <c r="M957" s="1133"/>
      <c r="N957" s="1133"/>
      <c r="O957" s="1133"/>
      <c r="P957" s="1133"/>
      <c r="Q957" s="1133"/>
      <c r="R957" s="1133"/>
      <c r="S957" s="1134"/>
      <c r="T957" s="1129" t="s">
        <v>35</v>
      </c>
      <c r="U957" s="1130"/>
      <c r="V957" s="1131"/>
      <c r="W957" s="1048" t="str">
        <f>IF('statement of marks'!D43="","",'statement of marks'!D43)</f>
        <v/>
      </c>
      <c r="X957" s="1048"/>
      <c r="Y957" s="1135"/>
    </row>
    <row r="958" spans="1:25" ht="18" customHeight="1">
      <c r="A958" s="1124"/>
      <c r="B958" s="895" t="s">
        <v>38</v>
      </c>
      <c r="C958" s="895"/>
      <c r="D958" s="1112"/>
      <c r="E958" s="1132" t="str">
        <f>IF('statement of marks'!I43="","",'statement of marks'!I43)</f>
        <v>C 035</v>
      </c>
      <c r="F958" s="1133"/>
      <c r="G958" s="1133"/>
      <c r="H958" s="1133"/>
      <c r="I958" s="1133"/>
      <c r="J958" s="1133"/>
      <c r="K958" s="1133"/>
      <c r="L958" s="1133"/>
      <c r="M958" s="1133"/>
      <c r="N958" s="1133"/>
      <c r="O958" s="1133"/>
      <c r="P958" s="1133"/>
      <c r="Q958" s="1133"/>
      <c r="R958" s="1133"/>
      <c r="S958" s="1134"/>
      <c r="T958" s="1129" t="s">
        <v>280</v>
      </c>
      <c r="U958" s="1130"/>
      <c r="V958" s="1131"/>
      <c r="W958" s="1136" t="str">
        <f>IF('statement of marks'!F43="","",'statement of marks'!F43)</f>
        <v/>
      </c>
      <c r="X958" s="1136"/>
      <c r="Y958" s="1137"/>
    </row>
    <row r="959" spans="1:25" ht="18" customHeight="1">
      <c r="A959" s="1124"/>
      <c r="B959" s="1138" t="s">
        <v>218</v>
      </c>
      <c r="C959" s="1109" t="s">
        <v>293</v>
      </c>
      <c r="D959" s="1109" t="s">
        <v>457</v>
      </c>
      <c r="E959" s="1103" t="s">
        <v>109</v>
      </c>
      <c r="F959" s="1103" t="s">
        <v>110</v>
      </c>
      <c r="G959" s="1103" t="s">
        <v>111</v>
      </c>
      <c r="H959" s="1103" t="s">
        <v>797</v>
      </c>
      <c r="I959" s="1139" t="str">
        <f>IF('statement of marks'!N$4="","",'statement of marks'!N$4)</f>
        <v>VRIKSHAROPAN</v>
      </c>
      <c r="J959" s="1140" t="s">
        <v>276</v>
      </c>
      <c r="K959" s="1140" t="s">
        <v>277</v>
      </c>
      <c r="L959" s="1103" t="s">
        <v>284</v>
      </c>
      <c r="M959" s="1103" t="s">
        <v>294</v>
      </c>
      <c r="N959" s="1102" t="s">
        <v>458</v>
      </c>
      <c r="O959" s="1141" t="s">
        <v>287</v>
      </c>
      <c r="P959" s="1141" t="s">
        <v>288</v>
      </c>
      <c r="Q959" s="1101" t="s">
        <v>289</v>
      </c>
      <c r="R959" s="1101" t="s">
        <v>285</v>
      </c>
      <c r="S959" s="1101" t="s">
        <v>286</v>
      </c>
      <c r="T959" s="1102" t="s">
        <v>306</v>
      </c>
      <c r="U959" s="1103" t="s">
        <v>311</v>
      </c>
      <c r="V959" s="1104" t="s">
        <v>310</v>
      </c>
      <c r="W959" s="1104" t="s">
        <v>799</v>
      </c>
      <c r="X959" s="1103" t="s">
        <v>283</v>
      </c>
      <c r="Y959" s="1105" t="s">
        <v>290</v>
      </c>
    </row>
    <row r="960" spans="1:25" ht="18" customHeight="1">
      <c r="A960" s="1124"/>
      <c r="B960" s="1138"/>
      <c r="C960" s="1109"/>
      <c r="D960" s="1109"/>
      <c r="E960" s="1103"/>
      <c r="F960" s="1103"/>
      <c r="G960" s="1103"/>
      <c r="H960" s="1103"/>
      <c r="I960" s="1139"/>
      <c r="J960" s="1140"/>
      <c r="K960" s="1140"/>
      <c r="L960" s="1103"/>
      <c r="M960" s="1103"/>
      <c r="N960" s="1102"/>
      <c r="O960" s="1141"/>
      <c r="P960" s="1141"/>
      <c r="Q960" s="1101"/>
      <c r="R960" s="1101"/>
      <c r="S960" s="1101"/>
      <c r="T960" s="1102"/>
      <c r="U960" s="1103"/>
      <c r="V960" s="1104"/>
      <c r="W960" s="1104"/>
      <c r="X960" s="1103"/>
      <c r="Y960" s="1105"/>
    </row>
    <row r="961" spans="1:25" ht="18" customHeight="1">
      <c r="A961" s="1124"/>
      <c r="B961" s="1144" t="s">
        <v>113</v>
      </c>
      <c r="C961" s="1144"/>
      <c r="D961" s="535"/>
      <c r="E961" s="534">
        <f>IF('statement of marks'!J$6="","",'statement of marks'!J$6)</f>
        <v>10</v>
      </c>
      <c r="F961" s="534">
        <f>IF('statement of marks'!K$6="","",'statement of marks'!K$6)</f>
        <v>10</v>
      </c>
      <c r="G961" s="534">
        <f>IF('statement of marks'!L$6="","",'statement of marks'!L$6)</f>
        <v>8</v>
      </c>
      <c r="H961" s="534">
        <f>IF('statement of marks'!M$6="","",'statement of marks'!M$6)</f>
        <v>28</v>
      </c>
      <c r="I961" s="536">
        <f>IF('statement of marks'!N$6="","",'statement of marks'!N$6)</f>
        <v>2</v>
      </c>
      <c r="J961" s="298" t="s">
        <v>89</v>
      </c>
      <c r="K961" s="1106"/>
      <c r="L961" s="534">
        <f>IF('statement of marks'!O$6="","",'statement of marks'!O$6)</f>
        <v>70</v>
      </c>
      <c r="M961" s="298" t="s">
        <v>87</v>
      </c>
      <c r="N961" s="534">
        <f>IF('statement of marks'!P$6="","",'statement of marks'!P$6)</f>
        <v>100</v>
      </c>
      <c r="O961" s="298" t="s">
        <v>298</v>
      </c>
      <c r="P961" s="945"/>
      <c r="Q961" s="534">
        <f>IF('statement of marks'!Q$6="","",'statement of marks'!Q$6)</f>
        <v>100</v>
      </c>
      <c r="R961" s="298" t="s">
        <v>299</v>
      </c>
      <c r="S961" s="298" t="s">
        <v>454</v>
      </c>
      <c r="T961" s="538">
        <f>IF('statement of marks'!R$6="","",'statement of marks'!R$6)</f>
        <v>200</v>
      </c>
      <c r="U961" s="539"/>
      <c r="V961" s="539"/>
      <c r="W961" s="539"/>
      <c r="X961" s="539"/>
      <c r="Y961" s="540" t="str">
        <f>IF(OR(X968=0,X968&lt;V968),"",T961)</f>
        <v/>
      </c>
    </row>
    <row r="962" spans="1:25" ht="18" customHeight="1">
      <c r="A962" s="1124"/>
      <c r="B962" s="895" t="str">
        <f>'statement of marks'!$J$3</f>
        <v>HINDI COMPULSORY</v>
      </c>
      <c r="C962" s="895"/>
      <c r="D962" s="535"/>
      <c r="E962" s="541">
        <f>IF('statement of marks'!J43="","",'statement of marks'!J43)</f>
        <v>10</v>
      </c>
      <c r="F962" s="541">
        <f>IF('statement of marks'!K43="","",'statement of marks'!K43)</f>
        <v>10</v>
      </c>
      <c r="G962" s="541">
        <f>IF('statement of marks'!L43="","",'statement of marks'!L43)</f>
        <v>8</v>
      </c>
      <c r="H962" s="541">
        <f>IF('statement of marks'!M43="","",'statement of marks'!M43)</f>
        <v>28</v>
      </c>
      <c r="I962" s="541">
        <f>IF('statement of marks'!N43="","",'statement of marks'!N43)</f>
        <v>2</v>
      </c>
      <c r="J962" s="537">
        <f>IF('statement of marks'!O43="","",'statement of marks'!O43)</f>
        <v>70</v>
      </c>
      <c r="K962" s="1106"/>
      <c r="L962" s="536">
        <f>IF('statement of marks'!O43="","",'statement of marks'!O43)</f>
        <v>70</v>
      </c>
      <c r="M962" s="536">
        <f>IF('statement of marks'!P43="","",'statement of marks'!P43)</f>
        <v>100</v>
      </c>
      <c r="N962" s="538">
        <f>IF('statement of marks'!P43="","",'statement of marks'!P43)</f>
        <v>100</v>
      </c>
      <c r="O962" s="537">
        <f>IF('statement of marks'!Q43="","",'statement of marks'!Q43)</f>
        <v>100</v>
      </c>
      <c r="P962" s="945"/>
      <c r="Q962" s="536">
        <f>IF('statement of marks'!Q43="","",'statement of marks'!Q43)</f>
        <v>100</v>
      </c>
      <c r="R962" s="536">
        <f>IF('statement of marks'!R43="","",'statement of marks'!R43)</f>
        <v>200</v>
      </c>
      <c r="S962" s="1107" t="str">
        <f>IF(AND(K963="",P963=""),"",SUM(K963,P963))</f>
        <v/>
      </c>
      <c r="T962" s="538">
        <f>IF('statement of marks'!R43="","",'statement of marks'!R43)</f>
        <v>200</v>
      </c>
      <c r="U962" s="541" t="str">
        <f>CONCATENATE('statement of marks'!GV43,'statement of marks'!GW43,'statement of marks'!GX43)</f>
        <v>D</v>
      </c>
      <c r="V962" s="542" t="str">
        <f>IF(OR(U962="S",U962="RE"),'result subject-wise'!T$6,"")</f>
        <v/>
      </c>
      <c r="W962" s="542" t="str">
        <f>IF('result subject-wise'!U43="","",'result subject-wise'!U43)</f>
        <v/>
      </c>
      <c r="X962" s="542" t="str">
        <f>IF('result subject-wise'!V43="","",'result subject-wise'!V43)</f>
        <v/>
      </c>
      <c r="Y962" s="540" t="str">
        <f>IF(OR(X968=0,X968&lt;V968),"",IF(U962="RE",SUM(T962,W962),IF(U962="S",W962,T962)))</f>
        <v/>
      </c>
    </row>
    <row r="963" spans="1:25" ht="18" customHeight="1">
      <c r="A963" s="1124"/>
      <c r="B963" s="895" t="str">
        <f>'statement of marks'!$X$3</f>
        <v>ENGLISH COMPULSORY</v>
      </c>
      <c r="C963" s="895"/>
      <c r="D963" s="535" t="s">
        <v>455</v>
      </c>
      <c r="E963" s="541">
        <f>IF('statement of marks'!X43="","",'statement of marks'!X43)</f>
        <v>10</v>
      </c>
      <c r="F963" s="541">
        <f>IF('statement of marks'!Y43="","",'statement of marks'!Y43)</f>
        <v>10</v>
      </c>
      <c r="G963" s="541">
        <f>IF('statement of marks'!Z43="","",'statement of marks'!Z43)</f>
        <v>8</v>
      </c>
      <c r="H963" s="541">
        <f>IF('statement of marks'!AA43="","",'statement of marks'!AA43)</f>
        <v>28</v>
      </c>
      <c r="I963" s="541">
        <f>IF('statement of marks'!AB43="","",'statement of marks'!AB43)</f>
        <v>2</v>
      </c>
      <c r="J963" s="537">
        <f>IF('statement of marks'!AC43="","",'statement of marks'!AC43)</f>
        <v>70</v>
      </c>
      <c r="K963" s="1106"/>
      <c r="L963" s="536">
        <f>IF('statement of marks'!AC43="","",'statement of marks'!AC43)</f>
        <v>70</v>
      </c>
      <c r="M963" s="536">
        <f>IF('statement of marks'!AD43="","",'statement of marks'!AD43)</f>
        <v>100</v>
      </c>
      <c r="N963" s="538">
        <f>IF('statement of marks'!AD43="","",'statement of marks'!AD43)</f>
        <v>100</v>
      </c>
      <c r="O963" s="537">
        <f>IF('statement of marks'!AE43="","",'statement of marks'!AE43)</f>
        <v>100</v>
      </c>
      <c r="P963" s="945"/>
      <c r="Q963" s="536">
        <f>IF('statement of marks'!AE43="","",'statement of marks'!AE43)</f>
        <v>100</v>
      </c>
      <c r="R963" s="536">
        <f>IF('statement of marks'!AF43="","",'statement of marks'!AF43)</f>
        <v>200</v>
      </c>
      <c r="S963" s="1107"/>
      <c r="T963" s="538">
        <f>IF('statement of marks'!AF43="","",'statement of marks'!AF43)</f>
        <v>200</v>
      </c>
      <c r="U963" s="541" t="str">
        <f>CONCATENATE('statement of marks'!GY43,'statement of marks'!GZ43,'statement of marks'!HA43)</f>
        <v>D</v>
      </c>
      <c r="V963" s="542" t="str">
        <f>IF(OR(U963="S",U963="RE"),'result subject-wise'!W$6,"")</f>
        <v/>
      </c>
      <c r="W963" s="542" t="str">
        <f>IF('result subject-wise'!X43="","",'result subject-wise'!X43)</f>
        <v/>
      </c>
      <c r="X963" s="542" t="str">
        <f>IF('result subject-wise'!Y43="","",'result subject-wise'!Y43)</f>
        <v/>
      </c>
      <c r="Y963" s="540" t="str">
        <f>IF(OR(X968=0,X968&lt;V968),"",IF(U963="RE",SUM(T963,W963),IF(U963="S",W963,T963)))</f>
        <v/>
      </c>
    </row>
    <row r="964" spans="1:25" ht="18" customHeight="1">
      <c r="A964" s="1124"/>
      <c r="B964" s="1143" t="str">
        <f>'statement of marks'!AM43</f>
        <v>PHYSICS</v>
      </c>
      <c r="C964" s="1143"/>
      <c r="D964" s="535">
        <f>IF('statement of marks'!BH43="","",'statement of marks'!BH43)</f>
        <v>20</v>
      </c>
      <c r="E964" s="541">
        <f>IF('statement of marks'!AN43="","",'statement of marks'!AN43)</f>
        <v>10</v>
      </c>
      <c r="F964" s="541">
        <f>IF('statement of marks'!AO43="","",'statement of marks'!AO43)</f>
        <v>10</v>
      </c>
      <c r="G964" s="541">
        <f>IF('statement of marks'!AP43="","",'statement of marks'!AP43)</f>
        <v>9</v>
      </c>
      <c r="H964" s="541">
        <f>IF('statement of marks'!AQ43="","",'statement of marks'!AQ43)</f>
        <v>29</v>
      </c>
      <c r="I964" s="541">
        <f>IF('statement of marks'!AR43="","",'statement of marks'!AR43)</f>
        <v>1</v>
      </c>
      <c r="J964" s="537">
        <f>IF('statement of marks'!AS43="","",'statement of marks'!AS43)</f>
        <v>30</v>
      </c>
      <c r="K964" s="537">
        <f>IF('statement of marks'!AT43="","",'statement of marks'!AT43)</f>
        <v>20</v>
      </c>
      <c r="L964" s="536">
        <f>IF('statement of marks'!AU43="","",'statement of marks'!AU43)</f>
        <v>50</v>
      </c>
      <c r="M964" s="536">
        <f>IF('statement of marks'!AV43="","",'statement of marks'!AV43)</f>
        <v>60</v>
      </c>
      <c r="N964" s="538">
        <f>IF('statement of marks'!AW43="","",'statement of marks'!AW43)</f>
        <v>80</v>
      </c>
      <c r="O964" s="537">
        <f>IF('statement of marks'!AX43="","",'statement of marks'!AX43)</f>
        <v>70</v>
      </c>
      <c r="P964" s="537">
        <f>IF('statement of marks'!AY43="","",'statement of marks'!AY43)</f>
        <v>30</v>
      </c>
      <c r="Q964" s="536">
        <f>IF('statement of marks'!AZ43="","",'statement of marks'!AZ43)</f>
        <v>100</v>
      </c>
      <c r="R964" s="536">
        <f>IF('statement of marks'!BA43="","",'statement of marks'!BA43)</f>
        <v>130</v>
      </c>
      <c r="S964" s="538">
        <f>IF('statement of marks'!BB43="","",'statement of marks'!BB43)</f>
        <v>50</v>
      </c>
      <c r="T964" s="538">
        <f>IF('statement of marks'!BC43="","",'statement of marks'!BC43)</f>
        <v>180</v>
      </c>
      <c r="U964" s="541" t="str">
        <f>CONCATENATE('statement of marks'!HB43,'statement of marks'!HK43,'statement of marks'!HL43)</f>
        <v>D</v>
      </c>
      <c r="V964" s="542" t="str">
        <f>IF('result subject-wise'!Z43="","",'result subject-wise'!Z43)</f>
        <v/>
      </c>
      <c r="W964" s="542" t="str">
        <f>IF('result subject-wise'!AB43="","",'result subject-wise'!AB43)</f>
        <v/>
      </c>
      <c r="X964" s="542" t="str">
        <f>IF('result subject-wise'!AC43="","",'result subject-wise'!AC43)</f>
        <v/>
      </c>
      <c r="Y964" s="540" t="str">
        <f>IF(OR(X968=0,X968&lt;V968),"",IF(OR(U964="RE",U964="REP"),SUM(T964,W964),IF(U964="S",W964,T964)))</f>
        <v/>
      </c>
    </row>
    <row r="965" spans="1:25" ht="18" customHeight="1">
      <c r="A965" s="1124"/>
      <c r="B965" s="1143" t="str">
        <f>'statement of marks'!BQ43</f>
        <v>CHEMISTRY</v>
      </c>
      <c r="C965" s="1143"/>
      <c r="D965" s="535">
        <f>IF('statement of marks'!CL43="","",'statement of marks'!CL43)</f>
        <v>20</v>
      </c>
      <c r="E965" s="541">
        <f>IF('statement of marks'!BR43="","",'statement of marks'!BR43)</f>
        <v>10</v>
      </c>
      <c r="F965" s="541">
        <f>IF('statement of marks'!BS43="","",'statement of marks'!BS43)</f>
        <v>10</v>
      </c>
      <c r="G965" s="541">
        <f>IF('statement of marks'!BT43="","",'statement of marks'!BT43)</f>
        <v>9</v>
      </c>
      <c r="H965" s="541">
        <f>IF('statement of marks'!BU43="","",'statement of marks'!BU43)</f>
        <v>29</v>
      </c>
      <c r="I965" s="541">
        <f>IF('statement of marks'!BV43="","",'statement of marks'!BV43)</f>
        <v>1</v>
      </c>
      <c r="J965" s="537">
        <f>IF('statement of marks'!BW43="","",'statement of marks'!BW43)</f>
        <v>50</v>
      </c>
      <c r="K965" s="537">
        <f>IF('statement of marks'!BX43="","",'statement of marks'!BX43)</f>
        <v>20</v>
      </c>
      <c r="L965" s="536">
        <f>IF('statement of marks'!BY43="","",'statement of marks'!BY43)</f>
        <v>70</v>
      </c>
      <c r="M965" s="536">
        <f>IF('statement of marks'!BZ43="","",'statement of marks'!BZ43)</f>
        <v>80</v>
      </c>
      <c r="N965" s="538">
        <f>IF('statement of marks'!CA43="","",'statement of marks'!CA43)</f>
        <v>100</v>
      </c>
      <c r="O965" s="537">
        <f>IF('statement of marks'!CB43="","",'statement of marks'!CB43)</f>
        <v>70</v>
      </c>
      <c r="P965" s="537">
        <f>IF('statement of marks'!CC43="","",'statement of marks'!CC43)</f>
        <v>30</v>
      </c>
      <c r="Q965" s="536">
        <f>IF('statement of marks'!CD43="","",'statement of marks'!CD43)</f>
        <v>100</v>
      </c>
      <c r="R965" s="536">
        <f>IF('statement of marks'!CE43="","",'statement of marks'!CE43)</f>
        <v>150</v>
      </c>
      <c r="S965" s="538">
        <f>IF('statement of marks'!CF43="","",'statement of marks'!CF43)</f>
        <v>50</v>
      </c>
      <c r="T965" s="538">
        <f>IF('statement of marks'!CG43="","",'statement of marks'!CG43)</f>
        <v>200</v>
      </c>
      <c r="U965" s="541" t="str">
        <f>CONCATENATE('statement of marks'!HM43,'statement of marks'!HV43,'statement of marks'!HW43)</f>
        <v>D</v>
      </c>
      <c r="V965" s="542" t="str">
        <f>IF('result subject-wise'!AD43="","",'result subject-wise'!AD43)</f>
        <v/>
      </c>
      <c r="W965" s="542" t="str">
        <f>IF('result subject-wise'!AF43="","",'result subject-wise'!AF43)</f>
        <v/>
      </c>
      <c r="X965" s="542" t="str">
        <f>IF('result subject-wise'!AG43="","",'result subject-wise'!AG43)</f>
        <v/>
      </c>
      <c r="Y965" s="540" t="str">
        <f>IF(OR(X968=0,X968&lt;V968),"",IF(OR(U965="RE",U965="REP"),SUM(T965,W965),IF(U965="S",W965,T965)))</f>
        <v/>
      </c>
    </row>
    <row r="966" spans="1:25" ht="18" customHeight="1">
      <c r="A966" s="1124"/>
      <c r="B966" s="1143" t="str">
        <f>'statement of marks'!CU43</f>
        <v>MATHEMATICS</v>
      </c>
      <c r="C966" s="1143"/>
      <c r="D966" s="535" t="str">
        <f>IF('statement of marks'!DP43="","",'statement of marks'!DP43)</f>
        <v/>
      </c>
      <c r="E966" s="541">
        <f>IF('statement of marks'!CV43="","",'statement of marks'!CV43)</f>
        <v>10</v>
      </c>
      <c r="F966" s="541">
        <f>IF('statement of marks'!CW43="","",'statement of marks'!CW43)</f>
        <v>10</v>
      </c>
      <c r="G966" s="541">
        <f>IF('statement of marks'!CX43="","",'statement of marks'!CX43)</f>
        <v>9</v>
      </c>
      <c r="H966" s="541">
        <f>IF('statement of marks'!CY43="","",'statement of marks'!CY43)</f>
        <v>29</v>
      </c>
      <c r="I966" s="541">
        <f>IF('statement of marks'!CZ43="","",'statement of marks'!CZ43)</f>
        <v>1</v>
      </c>
      <c r="J966" s="537">
        <f>IF('statement of marks'!DA43="","",'statement of marks'!DA43)</f>
        <v>70</v>
      </c>
      <c r="K966" s="537" t="str">
        <f>IF('statement of marks'!DB43="","",'statement of marks'!DB43)</f>
        <v/>
      </c>
      <c r="L966" s="536">
        <f>IF('statement of marks'!DC43="","",'statement of marks'!DC43)</f>
        <v>70</v>
      </c>
      <c r="M966" s="536">
        <f>IF('statement of marks'!DD43="","",'statement of marks'!DD43)</f>
        <v>100</v>
      </c>
      <c r="N966" s="538">
        <f>IF('statement of marks'!DE43="","",'statement of marks'!DE43)</f>
        <v>100</v>
      </c>
      <c r="O966" s="537">
        <f>IF('statement of marks'!DF43="","",'statement of marks'!DF43)</f>
        <v>18</v>
      </c>
      <c r="P966" s="537" t="str">
        <f>IF('statement of marks'!DG43="","",'statement of marks'!DG43)</f>
        <v/>
      </c>
      <c r="Q966" s="536">
        <f>IF('statement of marks'!DH43="","",'statement of marks'!DH43)</f>
        <v>18</v>
      </c>
      <c r="R966" s="536">
        <f>IF('statement of marks'!DI43="","",'statement of marks'!DI43)</f>
        <v>118</v>
      </c>
      <c r="S966" s="538" t="str">
        <f>IF('statement of marks'!DJ43="","",'statement of marks'!DJ43)</f>
        <v/>
      </c>
      <c r="T966" s="538">
        <f>IF('statement of marks'!DK43="","",'statement of marks'!DK43)</f>
        <v>118</v>
      </c>
      <c r="U966" s="541" t="str">
        <f>CONCATENATE('statement of marks'!HX43,'statement of marks'!IG43,'statement of marks'!IH43)</f>
        <v>S</v>
      </c>
      <c r="V966" s="542">
        <f>IF('result subject-wise'!AH43="","",'result subject-wise'!AH43)</f>
        <v>100</v>
      </c>
      <c r="W966" s="542" t="str">
        <f>IF('result subject-wise'!AJ43="","",'result subject-wise'!AJ43)</f>
        <v/>
      </c>
      <c r="X966" s="542" t="str">
        <f>IF('result subject-wise'!AK43="","",'result subject-wise'!AK43)</f>
        <v/>
      </c>
      <c r="Y966" s="540" t="str">
        <f>IF(OR(X968=0,X968&lt;V968),"",IF(OR(U966="RE",U966="REP"),SUM(T966,W966),IF(U966="S",W966,T966)))</f>
        <v/>
      </c>
    </row>
    <row r="967" spans="1:25" ht="18" customHeight="1">
      <c r="A967" s="1124"/>
      <c r="B967" s="1108" t="s">
        <v>291</v>
      </c>
      <c r="C967" s="1108"/>
      <c r="D967" s="543">
        <f>IF(AND(D964="",D965="",D966=""),"",SUM(D964:D966))</f>
        <v>40</v>
      </c>
      <c r="E967" s="544">
        <f>IF(AND(E962="",E963="",E964="",E965="",E966=""),"",SUM(E962:E966))</f>
        <v>50</v>
      </c>
      <c r="F967" s="544">
        <f t="shared" ref="F967:H967" si="268">IF(AND(F962="",F963="",F964="",F965="",F966=""),"",SUM(F962:F966))</f>
        <v>50</v>
      </c>
      <c r="G967" s="544">
        <f t="shared" si="268"/>
        <v>43</v>
      </c>
      <c r="H967" s="544">
        <f t="shared" si="268"/>
        <v>143</v>
      </c>
      <c r="I967" s="544">
        <f>IF(AND(I962="",I963="",I964="",I965="",I966=""),"",SUM(I962:I966))</f>
        <v>7</v>
      </c>
      <c r="J967" s="544">
        <f t="shared" ref="J967:Q967" si="269">IF(AND(J962="",J963="",J964="",J965="",J966=""),"",SUM(J962:J966))</f>
        <v>290</v>
      </c>
      <c r="K967" s="544">
        <f t="shared" si="269"/>
        <v>40</v>
      </c>
      <c r="L967" s="544">
        <f t="shared" si="269"/>
        <v>330</v>
      </c>
      <c r="M967" s="544">
        <f t="shared" si="269"/>
        <v>440</v>
      </c>
      <c r="N967" s="544">
        <f t="shared" si="269"/>
        <v>480</v>
      </c>
      <c r="O967" s="544">
        <f t="shared" si="269"/>
        <v>358</v>
      </c>
      <c r="P967" s="544">
        <f t="shared" si="269"/>
        <v>60</v>
      </c>
      <c r="Q967" s="544">
        <f t="shared" si="269"/>
        <v>418</v>
      </c>
      <c r="R967" s="544">
        <f>IF(AND(R962="",R963="",R964="",R965="",R966=""),"",SUM(R962:R966))</f>
        <v>798</v>
      </c>
      <c r="S967" s="544">
        <f>IF(AND(S962="",S963="",S964="",S965="",S966=""),"",SUM(S962:S966))</f>
        <v>100</v>
      </c>
      <c r="T967" s="544">
        <f t="shared" ref="T967" si="270">IF(AND(T962="",T963="",T964="",T965="",T966=""),"",SUM(T962:T966))</f>
        <v>898</v>
      </c>
      <c r="U967" s="544"/>
      <c r="V967" s="544">
        <f t="shared" ref="V967:W967" si="271">IF(AND(V962="",V963="",V964="",V965="",V966=""),"",SUM(V962:V966))</f>
        <v>100</v>
      </c>
      <c r="W967" s="544" t="str">
        <f t="shared" si="271"/>
        <v/>
      </c>
      <c r="X967" s="545"/>
      <c r="Y967" s="546" t="str">
        <f t="shared" ref="Y967" si="272">IF(AND(Y962="",Y963="",Y964="",Y965="",Y966=""),"",SUM(Y962:Y966))</f>
        <v/>
      </c>
    </row>
    <row r="968" spans="1:25" ht="18" customHeight="1">
      <c r="A968" s="1124"/>
      <c r="B968" s="1142" t="s">
        <v>292</v>
      </c>
      <c r="C968" s="1142"/>
      <c r="D968" s="547" t="s">
        <v>456</v>
      </c>
      <c r="E968" s="548">
        <f>IF(E967="","",(5*E961)-(COUNTIF(E962:E966,"NA")*E961+COUNTIF(E962:E966,"ML")*E961))</f>
        <v>50</v>
      </c>
      <c r="F968" s="548">
        <f>IF(F967="","",(5*F961)-(COUNTIF(F962:F966,"NA")*F961+COUNTIF(F962:F966,"ML")*F961))</f>
        <v>50</v>
      </c>
      <c r="G968" s="548">
        <f>IF(G967="","",(43)-(COUNTIF(G962:G966,"NA")*G961+COUNTIF(G962:G966,"ML")*G961))</f>
        <v>43</v>
      </c>
      <c r="H968" s="548">
        <f>IF(H967="","",(143)-(COUNTIF(H962:H966,"NA")*H961+COUNTIF(H962:H966,"ML")*H961))</f>
        <v>143</v>
      </c>
      <c r="I968" s="549">
        <f>IF(I967="","",7)</f>
        <v>7</v>
      </c>
      <c r="J968" s="538">
        <f>L968-K968</f>
        <v>310</v>
      </c>
      <c r="K968" s="538">
        <f>IF(D967="","",(D967-(IF(K964="ml",D964)+IF(K965="ml",D965)+IF(K966="ml",D966))))</f>
        <v>40</v>
      </c>
      <c r="L968" s="538">
        <f>IF(OR(L967=0,L967=""),L967,(5*L961)-D979)</f>
        <v>350</v>
      </c>
      <c r="M968" s="538">
        <f>IF(M967="","",SUM(H968:J968))</f>
        <v>460</v>
      </c>
      <c r="N968" s="538">
        <f>IF(N967="","",SUM(D967,M968))</f>
        <v>500</v>
      </c>
      <c r="O968" s="538">
        <f>Q968-D973</f>
        <v>440</v>
      </c>
      <c r="P968" s="538">
        <f>IF(D973="","",D973)</f>
        <v>60</v>
      </c>
      <c r="Q968" s="538">
        <f>IF(Q967="","",5*Q961)</f>
        <v>500</v>
      </c>
      <c r="R968" s="538">
        <f>IF(O968="","",SUM(M968,O968))</f>
        <v>900</v>
      </c>
      <c r="S968" s="538">
        <f>IF(D978="","",D978)</f>
        <v>100</v>
      </c>
      <c r="T968" s="538">
        <f>IF(T967="","",SUM(R968,S968))</f>
        <v>1000</v>
      </c>
      <c r="U968" s="550"/>
      <c r="V968" s="551">
        <f>COUNTIF(U962:U972,"S")</f>
        <v>1</v>
      </c>
      <c r="W968" s="551">
        <f>COUNTIF(U962:U972,"RE")+COUNTIF(U962:U972,"REP")</f>
        <v>0</v>
      </c>
      <c r="X968" s="551">
        <f>COUNTIF(X962:X967,"P")+COUNTIF(X971:X972,"P")</f>
        <v>0</v>
      </c>
      <c r="Y968" s="552" t="str">
        <f>IF(OR(X968=0,X968&lt;(V968+W968)),"",(T968-(V968*Y961)+V967))</f>
        <v/>
      </c>
    </row>
    <row r="969" spans="1:25" ht="18" customHeight="1">
      <c r="A969" s="1124"/>
      <c r="B969" s="895" t="s">
        <v>151</v>
      </c>
      <c r="C969" s="895"/>
      <c r="D969" s="553">
        <f>IF('statement of marks'!BG43="","",'statement of marks'!BG43)</f>
        <v>30</v>
      </c>
      <c r="E969" s="568">
        <f t="shared" ref="E969:H969" si="273">IF(E968="","",E967/E968*100)</f>
        <v>100</v>
      </c>
      <c r="F969" s="568">
        <f t="shared" si="273"/>
        <v>100</v>
      </c>
      <c r="G969" s="568">
        <f t="shared" si="273"/>
        <v>100</v>
      </c>
      <c r="H969" s="568">
        <f t="shared" si="273"/>
        <v>100</v>
      </c>
      <c r="I969" s="568">
        <f>IF(I968="","",I967/I968*100)</f>
        <v>100</v>
      </c>
      <c r="J969" s="568">
        <f t="shared" ref="J969:R969" si="274">IF(J968="","",J967/J968*100)</f>
        <v>93.548387096774192</v>
      </c>
      <c r="K969" s="568">
        <f t="shared" si="274"/>
        <v>100</v>
      </c>
      <c r="L969" s="568">
        <f t="shared" si="274"/>
        <v>94.285714285714278</v>
      </c>
      <c r="M969" s="568">
        <f t="shared" si="274"/>
        <v>95.652173913043484</v>
      </c>
      <c r="N969" s="569">
        <f t="shared" si="274"/>
        <v>96</v>
      </c>
      <c r="O969" s="568">
        <f t="shared" si="274"/>
        <v>81.36363636363636</v>
      </c>
      <c r="P969" s="568">
        <f t="shared" si="274"/>
        <v>100</v>
      </c>
      <c r="Q969" s="568">
        <f t="shared" si="274"/>
        <v>83.6</v>
      </c>
      <c r="R969" s="568">
        <f t="shared" si="274"/>
        <v>88.666666666666671</v>
      </c>
      <c r="S969" s="569">
        <f>IF(S968="","",S967/S968*100)</f>
        <v>100</v>
      </c>
      <c r="T969" s="569">
        <f t="shared" ref="T969" si="275">IF(T968="","",T967/T968*100)</f>
        <v>89.8</v>
      </c>
      <c r="U969" s="539"/>
      <c r="V969" s="539"/>
      <c r="W969" s="539"/>
      <c r="X969" s="539"/>
      <c r="Y969" s="554" t="str">
        <f>IF(Y968="","",Y967/Y968*100)</f>
        <v/>
      </c>
    </row>
    <row r="970" spans="1:25" ht="18" customHeight="1">
      <c r="A970" s="1124"/>
      <c r="B970" s="895" t="str">
        <f>'statement of marks'!DZ43</f>
        <v>BIOLOGY</v>
      </c>
      <c r="C970" s="895"/>
      <c r="D970" s="548"/>
      <c r="E970" s="541">
        <f>IF('statement of marks'!EA43="","",'statement of marks'!EA43)</f>
        <v>10</v>
      </c>
      <c r="F970" s="541">
        <f>IF('statement of marks'!EB43="","",'statement of marks'!EB43)</f>
        <v>10</v>
      </c>
      <c r="G970" s="541">
        <f>IF('statement of marks'!EC43="","",'statement of marks'!EC43)</f>
        <v>10</v>
      </c>
      <c r="H970" s="541">
        <f>IF('statement of marks'!ED43="","",'statement of marks'!ED43)</f>
        <v>30</v>
      </c>
      <c r="I970" s="541" t="str">
        <f>IF('statement of marks'!EE43="","",'statement of marks'!EE43)</f>
        <v/>
      </c>
      <c r="J970" s="537">
        <f>IF('statement of marks'!EF43="","",'statement of marks'!EF43)</f>
        <v>50</v>
      </c>
      <c r="K970" s="537">
        <f>IF('statement of marks'!EG43="","",'statement of marks'!EG43)</f>
        <v>20</v>
      </c>
      <c r="L970" s="536">
        <f>IF('statement of marks'!EH43="","",'statement of marks'!EH43)</f>
        <v>70</v>
      </c>
      <c r="M970" s="536">
        <f>IF('statement of marks'!EI43="","",'statement of marks'!EI43)</f>
        <v>80</v>
      </c>
      <c r="N970" s="538">
        <f>IF('statement of marks'!EJ43="","",'statement of marks'!EJ43)</f>
        <v>100</v>
      </c>
      <c r="O970" s="537">
        <f>IF('statement of marks'!EK43="","",'statement of marks'!EK43)</f>
        <v>70</v>
      </c>
      <c r="P970" s="537">
        <f>IF('statement of marks'!EL43="","",'statement of marks'!EL43)</f>
        <v>30</v>
      </c>
      <c r="Q970" s="536">
        <f>IF('statement of marks'!EM43="","",'statement of marks'!EM43)</f>
        <v>100</v>
      </c>
      <c r="R970" s="536">
        <f>IF('statement of marks'!EN43="","",'statement of marks'!EN43)</f>
        <v>150</v>
      </c>
      <c r="S970" s="538">
        <f>IF('statement of marks'!EO43="","",'statement of marks'!EO43)</f>
        <v>50</v>
      </c>
      <c r="T970" s="538">
        <f>IF('statement of marks'!EP43="","",'statement of marks'!EP43)</f>
        <v>200</v>
      </c>
      <c r="U970" s="538" t="str">
        <f>IF('statement of marks'!FB43="","",'statement of marks'!FB43)</f>
        <v>I</v>
      </c>
      <c r="V970" s="542"/>
      <c r="W970" s="542"/>
      <c r="X970" s="542"/>
      <c r="Y970" s="540"/>
    </row>
    <row r="971" spans="1:25" ht="18" customHeight="1">
      <c r="A971" s="1124"/>
      <c r="B971" s="1089" t="str">
        <f>'statement of marks'!$FC$3</f>
        <v>Azadi ke Baad ka Swarnim Bharat</v>
      </c>
      <c r="C971" s="1089"/>
      <c r="D971" s="553">
        <f>IF('statement of marks'!CK43="","",'statement of marks'!CK43)</f>
        <v>30</v>
      </c>
      <c r="E971" s="541">
        <f>IF('statement of marks'!FC43="","",'statement of marks'!FC43)</f>
        <v>10</v>
      </c>
      <c r="F971" s="541">
        <f>IF('statement of marks'!FD43="","",'statement of marks'!FD43)</f>
        <v>10</v>
      </c>
      <c r="G971" s="541">
        <f>IF('statement of marks'!FE43="","",'statement of marks'!FE43)</f>
        <v>10</v>
      </c>
      <c r="H971" s="541">
        <f>IF('statement of marks'!FF43="","",'statement of marks'!FF43)</f>
        <v>30</v>
      </c>
      <c r="I971" s="555"/>
      <c r="J971" s="541">
        <f>IF('statement of marks'!FG43="","",'statement of marks'!FG43)</f>
        <v>70</v>
      </c>
      <c r="K971" s="556"/>
      <c r="L971" s="536">
        <f>IF('statement of marks'!FG43="","",'statement of marks'!FG43)</f>
        <v>70</v>
      </c>
      <c r="M971" s="536">
        <f>IF('statement of marks'!FH43="","",'statement of marks'!FH43)</f>
        <v>100</v>
      </c>
      <c r="N971" s="536">
        <f>IF('statement of marks'!FH43="","",'statement of marks'!FH43)</f>
        <v>100</v>
      </c>
      <c r="O971" s="536">
        <f>IF('statement of marks'!FI43="","",'statement of marks'!FI43)</f>
        <v>100</v>
      </c>
      <c r="P971" s="557"/>
      <c r="Q971" s="536">
        <f>IF('statement of marks'!FI43="","",'statement of marks'!FI43)</f>
        <v>100</v>
      </c>
      <c r="R971" s="536">
        <f>IF('statement of marks'!FJ43="","",'statement of marks'!FJ43)</f>
        <v>200</v>
      </c>
      <c r="S971" s="557"/>
      <c r="T971" s="538">
        <f>IF('statement of marks'!FJ43="","",'statement of marks'!FJ43)</f>
        <v>200</v>
      </c>
      <c r="U971" s="541" t="str">
        <f>IF('statement of marks'!II43="","",'statement of marks'!II43)</f>
        <v>A</v>
      </c>
      <c r="V971" s="542" t="str">
        <f>IF(OR(U971="S",U971="RE"),'result subject-wise'!AL$6,"")</f>
        <v/>
      </c>
      <c r="W971" s="558" t="str">
        <f>IF('result subject-wise'!AL43="","",'result subject-wise'!AL43)</f>
        <v/>
      </c>
      <c r="X971" s="558" t="str">
        <f>IF('result subject-wise'!AM43="","",'result subject-wise'!AM43)</f>
        <v/>
      </c>
      <c r="Y971" s="1093"/>
    </row>
    <row r="972" spans="1:25" ht="18" customHeight="1">
      <c r="A972" s="1124"/>
      <c r="B972" s="895" t="str">
        <f>'statement of marks'!$FP$3</f>
        <v>JEEVAN KAUShAL</v>
      </c>
      <c r="C972" s="895"/>
      <c r="D972" s="535" t="str">
        <f>IF('statement of marks'!DO43="","",'statement of marks'!DO43)</f>
        <v/>
      </c>
      <c r="E972" s="1109" t="s">
        <v>278</v>
      </c>
      <c r="F972" s="1109"/>
      <c r="G972" s="536">
        <f>'statement of marks'!$FP$6</f>
        <v>30</v>
      </c>
      <c r="H972" s="536"/>
      <c r="I972" s="559"/>
      <c r="J972" s="537">
        <f>IF('statement of marks'!FP43="","",'statement of marks'!FP43)</f>
        <v>30</v>
      </c>
      <c r="K972" s="1109" t="s">
        <v>279</v>
      </c>
      <c r="L972" s="1109"/>
      <c r="M972" s="536">
        <f>'statement of marks'!$FQ$6</f>
        <v>30</v>
      </c>
      <c r="N972" s="538">
        <f>IF('statement of marks'!FQ43="","",'statement of marks'!FQ43)</f>
        <v>30</v>
      </c>
      <c r="O972" s="1109" t="s">
        <v>108</v>
      </c>
      <c r="P972" s="1109"/>
      <c r="Q972" s="536">
        <f>'statement of marks'!$FR$6</f>
        <v>40</v>
      </c>
      <c r="R972" s="541">
        <f>IF('statement of marks'!FR43="","",'statement of marks'!FR43)</f>
        <v>40</v>
      </c>
      <c r="S972" s="541"/>
      <c r="T972" s="538">
        <f>IF('statement of marks'!FS43="","",'statement of marks'!FS43)</f>
        <v>100</v>
      </c>
      <c r="U972" s="541" t="str">
        <f>IF('statement of marks'!IJ43="","",'statement of marks'!IJ43)</f>
        <v>A</v>
      </c>
      <c r="V972" s="542" t="str">
        <f>IF(OR(U972="S",U972="RE"),'result subject-wise'!AN$6,"")</f>
        <v/>
      </c>
      <c r="W972" s="558" t="str">
        <f>IF('result subject-wise'!AN43="","",'result subject-wise'!AN43)</f>
        <v/>
      </c>
      <c r="X972" s="558" t="str">
        <f>IF('result subject-wise'!AO43="","",'result subject-wise'!AO43)</f>
        <v/>
      </c>
      <c r="Y972" s="1093"/>
    </row>
    <row r="973" spans="1:25" ht="18" customHeight="1">
      <c r="A973" s="1124"/>
      <c r="B973" s="1110" t="s">
        <v>195</v>
      </c>
      <c r="C973" s="1110"/>
      <c r="D973" s="560">
        <f>IF(AND(D969="",D971="",D972=""),"",SUM(D969:D972))</f>
        <v>60</v>
      </c>
      <c r="E973" s="1111" t="str">
        <f>IF('statement of marks'!IP43="","",'statement of marks'!IP43)</f>
        <v>SUPPL.</v>
      </c>
      <c r="F973" s="1111"/>
      <c r="G973" s="1111"/>
      <c r="H973" s="1111"/>
      <c r="I973" s="1111"/>
      <c r="J973" s="1111"/>
      <c r="K973" s="1111"/>
      <c r="L973" s="1111"/>
      <c r="M973" s="533" t="s">
        <v>309</v>
      </c>
      <c r="N973" s="541" t="str">
        <f>IF('statement of marks'!IS43="","",'statement of marks'!IS43)</f>
        <v/>
      </c>
      <c r="O973" s="1091" t="s">
        <v>281</v>
      </c>
      <c r="P973" s="1091"/>
      <c r="Q973" s="1091"/>
      <c r="R973" s="541" t="str">
        <f>IF('statement of marks'!IU43="","",'statement of marks'!IU43)</f>
        <v/>
      </c>
      <c r="S973" s="1112" t="s">
        <v>295</v>
      </c>
      <c r="T973" s="1112"/>
      <c r="U973" s="1112"/>
      <c r="V973" s="1112"/>
      <c r="W973" s="1112"/>
      <c r="X973" s="1112"/>
      <c r="Y973" s="1113"/>
    </row>
    <row r="974" spans="1:25" ht="18" customHeight="1">
      <c r="A974" s="1124"/>
      <c r="B974" s="1110" t="s">
        <v>300</v>
      </c>
      <c r="C974" s="1110"/>
      <c r="D974" s="534" t="s">
        <v>201</v>
      </c>
      <c r="E974" s="1085" t="s">
        <v>122</v>
      </c>
      <c r="F974" s="1085"/>
      <c r="G974" s="1091" t="s">
        <v>124</v>
      </c>
      <c r="H974" s="1091"/>
      <c r="I974" s="1091"/>
      <c r="J974" s="1091"/>
      <c r="K974" s="1091" t="s">
        <v>126</v>
      </c>
      <c r="L974" s="1091"/>
      <c r="M974" s="1091" t="s">
        <v>128</v>
      </c>
      <c r="N974" s="1091"/>
      <c r="O974" s="924" t="s">
        <v>303</v>
      </c>
      <c r="P974" s="924"/>
      <c r="Q974" s="924"/>
      <c r="R974" s="561"/>
      <c r="S974" s="1114" t="s">
        <v>195</v>
      </c>
      <c r="T974" s="1114"/>
      <c r="U974" s="1115" t="str">
        <f>IF('result subject-wise'!AR43="","",'result subject-wise'!AR43)</f>
        <v/>
      </c>
      <c r="V974" s="1115"/>
      <c r="W974" s="1086" t="s">
        <v>459</v>
      </c>
      <c r="X974" s="1086"/>
      <c r="Y974" s="562" t="str">
        <f>IF('result subject-wise'!AS43="","",'result subject-wise'!AS43)</f>
        <v/>
      </c>
    </row>
    <row r="975" spans="1:25" ht="18" customHeight="1">
      <c r="A975" s="1124"/>
      <c r="B975" s="1116" t="s">
        <v>302</v>
      </c>
      <c r="C975" s="1116"/>
      <c r="D975" s="536">
        <f>IF('statement of marks'!CN43="","",'statement of marks'!CN43)</f>
        <v>50</v>
      </c>
      <c r="E975" s="1117">
        <f>IF('statement of marks'!GK43="","",'statement of marks'!GK43)</f>
        <v>130</v>
      </c>
      <c r="F975" s="1117"/>
      <c r="G975" s="1117">
        <f>IF('statement of marks'!GM43="","",'statement of marks'!GM43)</f>
        <v>206</v>
      </c>
      <c r="H975" s="1117"/>
      <c r="I975" s="1117"/>
      <c r="J975" s="1117"/>
      <c r="K975" s="1117">
        <f>IF('statement of marks'!GO43="","",'statement of marks'!GO43)</f>
        <v>264</v>
      </c>
      <c r="L975" s="1117"/>
      <c r="M975" s="1117">
        <f>IF('statement of marks'!GQ43="","",'statement of marks'!GQ43)</f>
        <v>316</v>
      </c>
      <c r="N975" s="1117"/>
      <c r="O975" s="1117">
        <f>IF('statement of marks'!GS43="","",'statement of marks'!GS43)</f>
        <v>362</v>
      </c>
      <c r="P975" s="1117"/>
      <c r="Q975" s="1117"/>
      <c r="R975" s="563"/>
      <c r="S975" s="1086" t="s">
        <v>460</v>
      </c>
      <c r="T975" s="1086"/>
      <c r="U975" s="1086"/>
      <c r="V975" s="1086"/>
      <c r="W975" s="1115" t="str">
        <f>IF('result subject-wise'!AT43="","",'result subject-wise'!AT43)</f>
        <v/>
      </c>
      <c r="X975" s="1115"/>
      <c r="Y975" s="1118"/>
    </row>
    <row r="976" spans="1:25" ht="18" customHeight="1">
      <c r="A976" s="1124"/>
      <c r="B976" s="1084" t="s">
        <v>301</v>
      </c>
      <c r="C976" s="1084"/>
      <c r="D976" s="536">
        <f>IF('statement of marks'!BJ43="","",'statement of marks'!BJ43)</f>
        <v>50</v>
      </c>
      <c r="E976" s="1085" t="str">
        <f>IF('statement of marks'!GL43="","",'statement of marks'!GL43)</f>
        <v/>
      </c>
      <c r="F976" s="1085"/>
      <c r="G976" s="1085" t="str">
        <f>IF('statement of marks'!GN43="","",'statement of marks'!GN43)</f>
        <v/>
      </c>
      <c r="H976" s="1085"/>
      <c r="I976" s="1085"/>
      <c r="J976" s="1085"/>
      <c r="K976" s="1085" t="str">
        <f>IF('statement of marks'!GP43="","",'statement of marks'!GP43)</f>
        <v/>
      </c>
      <c r="L976" s="1085"/>
      <c r="M976" s="1085" t="str">
        <f>IF('statement of marks'!GR43="","",'statement of marks'!GR43)</f>
        <v/>
      </c>
      <c r="N976" s="1085"/>
      <c r="O976" s="1085">
        <f>IF('statement of marks'!GT43="","",'statement of marks'!GT43)</f>
        <v>0</v>
      </c>
      <c r="P976" s="1085"/>
      <c r="Q976" s="1085"/>
      <c r="R976" s="564"/>
      <c r="S976" s="1086" t="s">
        <v>296</v>
      </c>
      <c r="T976" s="1086"/>
      <c r="U976" s="1086"/>
      <c r="V976" s="1086"/>
      <c r="W976" s="1087" t="str">
        <f>IF(U974="","",'result subject-wise'!$G$118)</f>
        <v/>
      </c>
      <c r="X976" s="1087"/>
      <c r="Y976" s="1088"/>
    </row>
    <row r="977" spans="1:25" ht="18" customHeight="1">
      <c r="A977" s="1124"/>
      <c r="B977" s="1089" t="s">
        <v>307</v>
      </c>
      <c r="C977" s="1089"/>
      <c r="D977" s="535" t="str">
        <f>IF('statement of marks'!DR43="","",'statement of marks'!DR43)</f>
        <v/>
      </c>
      <c r="E977" s="1090"/>
      <c r="F977" s="1090"/>
      <c r="G977" s="1090"/>
      <c r="H977" s="1090"/>
      <c r="I977" s="1090"/>
      <c r="J977" s="1090"/>
      <c r="K977" s="1090"/>
      <c r="L977" s="1090"/>
      <c r="M977" s="1090"/>
      <c r="N977" s="1090"/>
      <c r="O977" s="1091"/>
      <c r="P977" s="1091"/>
      <c r="Q977" s="1091"/>
      <c r="R977" s="1091"/>
      <c r="S977" s="1091"/>
      <c r="T977" s="1091"/>
      <c r="U977" s="1092"/>
      <c r="V977" s="1092"/>
      <c r="W977" s="1092"/>
      <c r="X977" s="1092"/>
      <c r="Y977" s="1093"/>
    </row>
    <row r="978" spans="1:25" ht="18" customHeight="1">
      <c r="A978" s="1124"/>
      <c r="B978" s="895" t="s">
        <v>297</v>
      </c>
      <c r="C978" s="895"/>
      <c r="D978" s="544">
        <f>IF(AND(D975="",D976="",D977=""),"",SUM(D975:D977))</f>
        <v>100</v>
      </c>
      <c r="E978" s="1090"/>
      <c r="F978" s="1090"/>
      <c r="G978" s="1090"/>
      <c r="H978" s="1090"/>
      <c r="I978" s="1090"/>
      <c r="J978" s="1090"/>
      <c r="K978" s="1090"/>
      <c r="L978" s="1090"/>
      <c r="M978" s="1090"/>
      <c r="N978" s="1090"/>
      <c r="O978" s="1091"/>
      <c r="P978" s="1091"/>
      <c r="Q978" s="1091"/>
      <c r="R978" s="1091"/>
      <c r="S978" s="1091"/>
      <c r="T978" s="1091"/>
      <c r="U978" s="1092"/>
      <c r="V978" s="1092"/>
      <c r="W978" s="1092"/>
      <c r="X978" s="1092"/>
      <c r="Y978" s="1093"/>
    </row>
    <row r="979" spans="1:25" ht="18" customHeight="1">
      <c r="A979" s="1124"/>
      <c r="B979" s="1089" t="s">
        <v>790</v>
      </c>
      <c r="C979" s="1089"/>
      <c r="D979" s="565">
        <f>IF(J962="ML",L961)+IF(J963="ML",L961)+IF(J964="ML",L961-D964)+IF(J965="ML",L961-D965)+IF(J966="ML",L961-D966)+IF(K964="ml",D964)+IF(K965="ml",D965)+IF(K966="ml",D966)</f>
        <v>0</v>
      </c>
      <c r="E979" s="1090"/>
      <c r="F979" s="1090"/>
      <c r="G979" s="1090"/>
      <c r="H979" s="1090"/>
      <c r="I979" s="1090"/>
      <c r="J979" s="1090"/>
      <c r="K979" s="1090"/>
      <c r="L979" s="1090"/>
      <c r="M979" s="1090"/>
      <c r="N979" s="1090"/>
      <c r="O979" s="1091" t="s">
        <v>112</v>
      </c>
      <c r="P979" s="1091"/>
      <c r="Q979" s="1091"/>
      <c r="R979" s="1091"/>
      <c r="S979" s="1091"/>
      <c r="T979" s="1091"/>
      <c r="U979" s="1094" t="s">
        <v>798</v>
      </c>
      <c r="V979" s="1094"/>
      <c r="W979" s="1094"/>
      <c r="X979" s="1094"/>
      <c r="Y979" s="1095"/>
    </row>
    <row r="980" spans="1:25" ht="18" customHeight="1" thickBot="1">
      <c r="A980" s="1125"/>
      <c r="B980" s="1098" t="s">
        <v>308</v>
      </c>
      <c r="C980" s="1098"/>
      <c r="D980" s="566"/>
      <c r="E980" s="1099"/>
      <c r="F980" s="1099"/>
      <c r="G980" s="1099"/>
      <c r="H980" s="1099"/>
      <c r="I980" s="1099"/>
      <c r="J980" s="1099"/>
      <c r="K980" s="1099"/>
      <c r="L980" s="1099"/>
      <c r="M980" s="1099"/>
      <c r="N980" s="1099"/>
      <c r="O980" s="1100">
        <f>'statement of marks'!$IV$110</f>
        <v>45794</v>
      </c>
      <c r="P980" s="1100"/>
      <c r="Q980" s="1100"/>
      <c r="R980" s="1100"/>
      <c r="S980" s="1100"/>
      <c r="T980" s="1100"/>
      <c r="U980" s="1096"/>
      <c r="V980" s="1096"/>
      <c r="W980" s="1096"/>
      <c r="X980" s="1096"/>
      <c r="Y980" s="1097"/>
    </row>
    <row r="981" spans="1:25" ht="18" customHeight="1">
      <c r="A981" s="1119" t="s">
        <v>282</v>
      </c>
      <c r="B981" s="1120"/>
      <c r="C981" s="1120"/>
      <c r="D981" s="1120"/>
      <c r="E981" s="1120"/>
      <c r="F981" s="1120"/>
      <c r="G981" s="1120"/>
      <c r="H981" s="1120"/>
      <c r="I981" s="1120"/>
      <c r="J981" s="1120"/>
      <c r="K981" s="1120"/>
      <c r="L981" s="1120"/>
      <c r="M981" s="1120"/>
      <c r="N981" s="1120"/>
      <c r="O981" s="1120"/>
      <c r="P981" s="1120"/>
      <c r="Q981" s="1120"/>
      <c r="R981" s="1120"/>
      <c r="S981" s="1120"/>
      <c r="T981" s="1120"/>
      <c r="U981" s="1120"/>
      <c r="V981" s="1120"/>
      <c r="W981" s="1120"/>
      <c r="X981" s="1120"/>
      <c r="Y981" s="1121"/>
    </row>
    <row r="982" spans="1:25" ht="18" customHeight="1">
      <c r="A982" s="1122" t="str">
        <f>'statement of marks'!$A$1</f>
        <v>Govt. Hr. Sec. School,</v>
      </c>
      <c r="B982" s="1091"/>
      <c r="C982" s="1091"/>
      <c r="D982" s="1091"/>
      <c r="E982" s="1091"/>
      <c r="F982" s="1091"/>
      <c r="G982" s="1091"/>
      <c r="H982" s="1091"/>
      <c r="I982" s="1091"/>
      <c r="J982" s="1091"/>
      <c r="K982" s="1091"/>
      <c r="L982" s="1091"/>
      <c r="M982" s="1091"/>
      <c r="N982" s="1091"/>
      <c r="O982" s="1091"/>
      <c r="P982" s="1091"/>
      <c r="Q982" s="1091"/>
      <c r="R982" s="1091"/>
      <c r="S982" s="1091"/>
      <c r="T982" s="1091"/>
      <c r="U982" s="1091"/>
      <c r="V982" s="1091"/>
      <c r="W982" s="1091"/>
      <c r="X982" s="1091"/>
      <c r="Y982" s="1123"/>
    </row>
    <row r="983" spans="1:25" ht="18" customHeight="1">
      <c r="A983" s="1124"/>
      <c r="B983" s="1048" t="s">
        <v>100</v>
      </c>
      <c r="C983" s="1048"/>
      <c r="D983" s="1112" t="s">
        <v>485</v>
      </c>
      <c r="E983" s="1048" t="str">
        <f>'statement of marks'!$F$3</f>
        <v>2024-25</v>
      </c>
      <c r="F983" s="1048"/>
      <c r="G983" s="1126" t="str">
        <f>IF(U1002="","MAIN EXAMINATION",IF(E1001="Suppl.","SUPPLEMENTARY EXAMINATION",IF(E1001="Re-exam.","RE-EXAMINATION",)))</f>
        <v>MAIN EXAMINATION</v>
      </c>
      <c r="H983" s="1127"/>
      <c r="I983" s="1127"/>
      <c r="J983" s="1127"/>
      <c r="K983" s="1127"/>
      <c r="L983" s="1127"/>
      <c r="M983" s="1127"/>
      <c r="N983" s="1127"/>
      <c r="O983" s="1127"/>
      <c r="P983" s="1127"/>
      <c r="Q983" s="1127"/>
      <c r="R983" s="1127"/>
      <c r="S983" s="1128"/>
      <c r="T983" s="1129" t="s">
        <v>305</v>
      </c>
      <c r="U983" s="1130"/>
      <c r="V983" s="1131"/>
      <c r="W983" s="1048" t="str">
        <f>'statement of marks'!$A$3</f>
        <v>11 'A'</v>
      </c>
      <c r="X983" s="1048"/>
      <c r="Y983" s="1135"/>
    </row>
    <row r="984" spans="1:25" ht="18" customHeight="1">
      <c r="A984" s="1124"/>
      <c r="B984" s="895" t="s">
        <v>36</v>
      </c>
      <c r="C984" s="895"/>
      <c r="D984" s="1112"/>
      <c r="E984" s="1132" t="str">
        <f>IF('statement of marks'!G44="","",'statement of marks'!G44)</f>
        <v>A 036</v>
      </c>
      <c r="F984" s="1133"/>
      <c r="G984" s="1133"/>
      <c r="H984" s="1133"/>
      <c r="I984" s="1133"/>
      <c r="J984" s="1133"/>
      <c r="K984" s="1133"/>
      <c r="L984" s="1133"/>
      <c r="M984" s="1133"/>
      <c r="N984" s="1133"/>
      <c r="O984" s="1133"/>
      <c r="P984" s="1133"/>
      <c r="Q984" s="1133"/>
      <c r="R984" s="1133"/>
      <c r="S984" s="1134"/>
      <c r="T984" s="1129" t="s">
        <v>304</v>
      </c>
      <c r="U984" s="1130"/>
      <c r="V984" s="1131"/>
      <c r="W984" s="1048">
        <f>IF('statement of marks'!E44="","",'statement of marks'!E44)</f>
        <v>11136</v>
      </c>
      <c r="X984" s="1048"/>
      <c r="Y984" s="1135"/>
    </row>
    <row r="985" spans="1:25" ht="18" customHeight="1">
      <c r="A985" s="1124"/>
      <c r="B985" s="895" t="s">
        <v>37</v>
      </c>
      <c r="C985" s="895"/>
      <c r="D985" s="1112"/>
      <c r="E985" s="1132" t="str">
        <f>IF('statement of marks'!H44="","",'statement of marks'!H44)</f>
        <v>B 036</v>
      </c>
      <c r="F985" s="1133"/>
      <c r="G985" s="1133"/>
      <c r="H985" s="1133"/>
      <c r="I985" s="1133"/>
      <c r="J985" s="1133"/>
      <c r="K985" s="1133"/>
      <c r="L985" s="1133"/>
      <c r="M985" s="1133"/>
      <c r="N985" s="1133"/>
      <c r="O985" s="1133"/>
      <c r="P985" s="1133"/>
      <c r="Q985" s="1133"/>
      <c r="R985" s="1133"/>
      <c r="S985" s="1134"/>
      <c r="T985" s="1129" t="s">
        <v>35</v>
      </c>
      <c r="U985" s="1130"/>
      <c r="V985" s="1131"/>
      <c r="W985" s="1048" t="str">
        <f>IF('statement of marks'!D44="","",'statement of marks'!D44)</f>
        <v/>
      </c>
      <c r="X985" s="1048"/>
      <c r="Y985" s="1135"/>
    </row>
    <row r="986" spans="1:25" ht="18" customHeight="1">
      <c r="A986" s="1124"/>
      <c r="B986" s="895" t="s">
        <v>38</v>
      </c>
      <c r="C986" s="895"/>
      <c r="D986" s="1112"/>
      <c r="E986" s="1132" t="str">
        <f>IF('statement of marks'!I44="","",'statement of marks'!I44)</f>
        <v>C 036</v>
      </c>
      <c r="F986" s="1133"/>
      <c r="G986" s="1133"/>
      <c r="H986" s="1133"/>
      <c r="I986" s="1133"/>
      <c r="J986" s="1133"/>
      <c r="K986" s="1133"/>
      <c r="L986" s="1133"/>
      <c r="M986" s="1133"/>
      <c r="N986" s="1133"/>
      <c r="O986" s="1133"/>
      <c r="P986" s="1133"/>
      <c r="Q986" s="1133"/>
      <c r="R986" s="1133"/>
      <c r="S986" s="1134"/>
      <c r="T986" s="1129" t="s">
        <v>280</v>
      </c>
      <c r="U986" s="1130"/>
      <c r="V986" s="1131"/>
      <c r="W986" s="1136" t="str">
        <f>IF('statement of marks'!F44="","",'statement of marks'!F44)</f>
        <v/>
      </c>
      <c r="X986" s="1136"/>
      <c r="Y986" s="1137"/>
    </row>
    <row r="987" spans="1:25" ht="18" customHeight="1">
      <c r="A987" s="1124"/>
      <c r="B987" s="1138" t="s">
        <v>218</v>
      </c>
      <c r="C987" s="1109" t="s">
        <v>293</v>
      </c>
      <c r="D987" s="1109" t="s">
        <v>457</v>
      </c>
      <c r="E987" s="1103" t="s">
        <v>109</v>
      </c>
      <c r="F987" s="1103" t="s">
        <v>110</v>
      </c>
      <c r="G987" s="1103" t="s">
        <v>111</v>
      </c>
      <c r="H987" s="1103" t="s">
        <v>797</v>
      </c>
      <c r="I987" s="1139" t="str">
        <f>IF('statement of marks'!N$4="","",'statement of marks'!N$4)</f>
        <v>VRIKSHAROPAN</v>
      </c>
      <c r="J987" s="1140" t="s">
        <v>276</v>
      </c>
      <c r="K987" s="1140" t="s">
        <v>277</v>
      </c>
      <c r="L987" s="1103" t="s">
        <v>284</v>
      </c>
      <c r="M987" s="1103" t="s">
        <v>294</v>
      </c>
      <c r="N987" s="1102" t="s">
        <v>458</v>
      </c>
      <c r="O987" s="1141" t="s">
        <v>287</v>
      </c>
      <c r="P987" s="1141" t="s">
        <v>288</v>
      </c>
      <c r="Q987" s="1101" t="s">
        <v>289</v>
      </c>
      <c r="R987" s="1101" t="s">
        <v>285</v>
      </c>
      <c r="S987" s="1101" t="s">
        <v>286</v>
      </c>
      <c r="T987" s="1102" t="s">
        <v>306</v>
      </c>
      <c r="U987" s="1103" t="s">
        <v>311</v>
      </c>
      <c r="V987" s="1104" t="s">
        <v>310</v>
      </c>
      <c r="W987" s="1104" t="s">
        <v>799</v>
      </c>
      <c r="X987" s="1103" t="s">
        <v>283</v>
      </c>
      <c r="Y987" s="1105" t="s">
        <v>290</v>
      </c>
    </row>
    <row r="988" spans="1:25" ht="18" customHeight="1">
      <c r="A988" s="1124"/>
      <c r="B988" s="1138"/>
      <c r="C988" s="1109"/>
      <c r="D988" s="1109"/>
      <c r="E988" s="1103"/>
      <c r="F988" s="1103"/>
      <c r="G988" s="1103"/>
      <c r="H988" s="1103"/>
      <c r="I988" s="1139"/>
      <c r="J988" s="1140"/>
      <c r="K988" s="1140"/>
      <c r="L988" s="1103"/>
      <c r="M988" s="1103"/>
      <c r="N988" s="1102"/>
      <c r="O988" s="1141"/>
      <c r="P988" s="1141"/>
      <c r="Q988" s="1101"/>
      <c r="R988" s="1101"/>
      <c r="S988" s="1101"/>
      <c r="T988" s="1102"/>
      <c r="U988" s="1103"/>
      <c r="V988" s="1104"/>
      <c r="W988" s="1104"/>
      <c r="X988" s="1103"/>
      <c r="Y988" s="1105"/>
    </row>
    <row r="989" spans="1:25" ht="18" customHeight="1">
      <c r="A989" s="1124"/>
      <c r="B989" s="1144" t="s">
        <v>113</v>
      </c>
      <c r="C989" s="1144"/>
      <c r="D989" s="535"/>
      <c r="E989" s="534">
        <f>IF('statement of marks'!J$6="","",'statement of marks'!J$6)</f>
        <v>10</v>
      </c>
      <c r="F989" s="534">
        <f>IF('statement of marks'!K$6="","",'statement of marks'!K$6)</f>
        <v>10</v>
      </c>
      <c r="G989" s="534">
        <f>IF('statement of marks'!L$6="","",'statement of marks'!L$6)</f>
        <v>8</v>
      </c>
      <c r="H989" s="534">
        <f>IF('statement of marks'!M$6="","",'statement of marks'!M$6)</f>
        <v>28</v>
      </c>
      <c r="I989" s="536">
        <f>IF('statement of marks'!N$6="","",'statement of marks'!N$6)</f>
        <v>2</v>
      </c>
      <c r="J989" s="298" t="s">
        <v>89</v>
      </c>
      <c r="K989" s="1106"/>
      <c r="L989" s="534">
        <f>IF('statement of marks'!O$6="","",'statement of marks'!O$6)</f>
        <v>70</v>
      </c>
      <c r="M989" s="298" t="s">
        <v>87</v>
      </c>
      <c r="N989" s="534">
        <f>IF('statement of marks'!P$6="","",'statement of marks'!P$6)</f>
        <v>100</v>
      </c>
      <c r="O989" s="298" t="s">
        <v>298</v>
      </c>
      <c r="P989" s="945"/>
      <c r="Q989" s="534">
        <f>IF('statement of marks'!Q$6="","",'statement of marks'!Q$6)</f>
        <v>100</v>
      </c>
      <c r="R989" s="298" t="s">
        <v>299</v>
      </c>
      <c r="S989" s="298" t="s">
        <v>454</v>
      </c>
      <c r="T989" s="538">
        <f>IF('statement of marks'!R$6="","",'statement of marks'!R$6)</f>
        <v>200</v>
      </c>
      <c r="U989" s="539"/>
      <c r="V989" s="539"/>
      <c r="W989" s="539"/>
      <c r="X989" s="539"/>
      <c r="Y989" s="540" t="str">
        <f>IF(OR(X996=0,X996&lt;V996),"",T989)</f>
        <v/>
      </c>
    </row>
    <row r="990" spans="1:25" ht="18" customHeight="1">
      <c r="A990" s="1124"/>
      <c r="B990" s="895" t="str">
        <f>'statement of marks'!$J$3</f>
        <v>HINDI COMPULSORY</v>
      </c>
      <c r="C990" s="895"/>
      <c r="D990" s="535"/>
      <c r="E990" s="541">
        <f>IF('statement of marks'!J44="","",'statement of marks'!J44)</f>
        <v>10</v>
      </c>
      <c r="F990" s="541">
        <f>IF('statement of marks'!K44="","",'statement of marks'!K44)</f>
        <v>10</v>
      </c>
      <c r="G990" s="541">
        <f>IF('statement of marks'!L44="","",'statement of marks'!L44)</f>
        <v>8</v>
      </c>
      <c r="H990" s="541">
        <f>IF('statement of marks'!M44="","",'statement of marks'!M44)</f>
        <v>28</v>
      </c>
      <c r="I990" s="541">
        <f>IF('statement of marks'!N44="","",'statement of marks'!N44)</f>
        <v>2</v>
      </c>
      <c r="J990" s="537">
        <f>IF('statement of marks'!O44="","",'statement of marks'!O44)</f>
        <v>70</v>
      </c>
      <c r="K990" s="1106"/>
      <c r="L990" s="536">
        <f>IF('statement of marks'!O44="","",'statement of marks'!O44)</f>
        <v>70</v>
      </c>
      <c r="M990" s="536">
        <f>IF('statement of marks'!P44="","",'statement of marks'!P44)</f>
        <v>100</v>
      </c>
      <c r="N990" s="538">
        <f>IF('statement of marks'!P44="","",'statement of marks'!P44)</f>
        <v>100</v>
      </c>
      <c r="O990" s="537">
        <f>IF('statement of marks'!Q44="","",'statement of marks'!Q44)</f>
        <v>100</v>
      </c>
      <c r="P990" s="945"/>
      <c r="Q990" s="536">
        <f>IF('statement of marks'!Q44="","",'statement of marks'!Q44)</f>
        <v>100</v>
      </c>
      <c r="R990" s="536">
        <f>IF('statement of marks'!R44="","",'statement of marks'!R44)</f>
        <v>200</v>
      </c>
      <c r="S990" s="1107" t="str">
        <f>IF(AND(K991="",P991=""),"",SUM(K991,P991))</f>
        <v/>
      </c>
      <c r="T990" s="538">
        <f>IF('statement of marks'!R44="","",'statement of marks'!R44)</f>
        <v>200</v>
      </c>
      <c r="U990" s="541" t="str">
        <f>CONCATENATE('statement of marks'!GV44,'statement of marks'!GW44,'statement of marks'!GX44)</f>
        <v>D</v>
      </c>
      <c r="V990" s="542" t="str">
        <f>IF(OR(U990="S",U990="RE"),'result subject-wise'!T$6,"")</f>
        <v/>
      </c>
      <c r="W990" s="542" t="str">
        <f>IF('result subject-wise'!U44="","",'result subject-wise'!U44)</f>
        <v/>
      </c>
      <c r="X990" s="542" t="str">
        <f>IF('result subject-wise'!V44="","",'result subject-wise'!V44)</f>
        <v/>
      </c>
      <c r="Y990" s="540" t="str">
        <f>IF(OR(X996=0,X996&lt;V996),"",IF(U990="RE",SUM(T990,W990),IF(U990="S",W990,T990)))</f>
        <v/>
      </c>
    </row>
    <row r="991" spans="1:25" ht="18" customHeight="1">
      <c r="A991" s="1124"/>
      <c r="B991" s="895" t="str">
        <f>'statement of marks'!$X$3</f>
        <v>ENGLISH COMPULSORY</v>
      </c>
      <c r="C991" s="895"/>
      <c r="D991" s="535" t="s">
        <v>455</v>
      </c>
      <c r="E991" s="541">
        <f>IF('statement of marks'!X44="","",'statement of marks'!X44)</f>
        <v>10</v>
      </c>
      <c r="F991" s="541">
        <f>IF('statement of marks'!Y44="","",'statement of marks'!Y44)</f>
        <v>10</v>
      </c>
      <c r="G991" s="541">
        <f>IF('statement of marks'!Z44="","",'statement of marks'!Z44)</f>
        <v>8</v>
      </c>
      <c r="H991" s="541">
        <f>IF('statement of marks'!AA44="","",'statement of marks'!AA44)</f>
        <v>28</v>
      </c>
      <c r="I991" s="541">
        <f>IF('statement of marks'!AB44="","",'statement of marks'!AB44)</f>
        <v>2</v>
      </c>
      <c r="J991" s="537">
        <f>IF('statement of marks'!AC44="","",'statement of marks'!AC44)</f>
        <v>70</v>
      </c>
      <c r="K991" s="1106"/>
      <c r="L991" s="536">
        <f>IF('statement of marks'!AC44="","",'statement of marks'!AC44)</f>
        <v>70</v>
      </c>
      <c r="M991" s="536">
        <f>IF('statement of marks'!AD44="","",'statement of marks'!AD44)</f>
        <v>100</v>
      </c>
      <c r="N991" s="538">
        <f>IF('statement of marks'!AD44="","",'statement of marks'!AD44)</f>
        <v>100</v>
      </c>
      <c r="O991" s="537">
        <f>IF('statement of marks'!AE44="","",'statement of marks'!AE44)</f>
        <v>100</v>
      </c>
      <c r="P991" s="945"/>
      <c r="Q991" s="536">
        <f>IF('statement of marks'!AE44="","",'statement of marks'!AE44)</f>
        <v>100</v>
      </c>
      <c r="R991" s="536">
        <f>IF('statement of marks'!AF44="","",'statement of marks'!AF44)</f>
        <v>200</v>
      </c>
      <c r="S991" s="1107"/>
      <c r="T991" s="538">
        <f>IF('statement of marks'!AF44="","",'statement of marks'!AF44)</f>
        <v>200</v>
      </c>
      <c r="U991" s="541" t="str">
        <f>CONCATENATE('statement of marks'!GY44,'statement of marks'!GZ44,'statement of marks'!HA44)</f>
        <v>D</v>
      </c>
      <c r="V991" s="542" t="str">
        <f>IF(OR(U991="S",U991="RE"),'result subject-wise'!W$6,"")</f>
        <v/>
      </c>
      <c r="W991" s="542" t="str">
        <f>IF('result subject-wise'!X44="","",'result subject-wise'!X44)</f>
        <v/>
      </c>
      <c r="X991" s="542" t="str">
        <f>IF('result subject-wise'!Y44="","",'result subject-wise'!Y44)</f>
        <v/>
      </c>
      <c r="Y991" s="540" t="str">
        <f>IF(OR(X996=0,X996&lt;V996),"",IF(U991="RE",SUM(T991,W991),IF(U991="S",W991,T991)))</f>
        <v/>
      </c>
    </row>
    <row r="992" spans="1:25" ht="18" customHeight="1">
      <c r="A992" s="1124"/>
      <c r="B992" s="1143" t="str">
        <f>'statement of marks'!AM44</f>
        <v>PHYSICS</v>
      </c>
      <c r="C992" s="1143"/>
      <c r="D992" s="535">
        <f>IF('statement of marks'!BH44="","",'statement of marks'!BH44)</f>
        <v>20</v>
      </c>
      <c r="E992" s="541">
        <f>IF('statement of marks'!AN44="","",'statement of marks'!AN44)</f>
        <v>10</v>
      </c>
      <c r="F992" s="541">
        <f>IF('statement of marks'!AO44="","",'statement of marks'!AO44)</f>
        <v>10</v>
      </c>
      <c r="G992" s="541">
        <f>IF('statement of marks'!AP44="","",'statement of marks'!AP44)</f>
        <v>9</v>
      </c>
      <c r="H992" s="541">
        <f>IF('statement of marks'!AQ44="","",'statement of marks'!AQ44)</f>
        <v>29</v>
      </c>
      <c r="I992" s="541">
        <f>IF('statement of marks'!AR44="","",'statement of marks'!AR44)</f>
        <v>1</v>
      </c>
      <c r="J992" s="537">
        <f>IF('statement of marks'!AS44="","",'statement of marks'!AS44)</f>
        <v>30</v>
      </c>
      <c r="K992" s="537">
        <f>IF('statement of marks'!AT44="","",'statement of marks'!AT44)</f>
        <v>20</v>
      </c>
      <c r="L992" s="536">
        <f>IF('statement of marks'!AU44="","",'statement of marks'!AU44)</f>
        <v>50</v>
      </c>
      <c r="M992" s="536">
        <f>IF('statement of marks'!AV44="","",'statement of marks'!AV44)</f>
        <v>60</v>
      </c>
      <c r="N992" s="538">
        <f>IF('statement of marks'!AW44="","",'statement of marks'!AW44)</f>
        <v>80</v>
      </c>
      <c r="O992" s="537">
        <f>IF('statement of marks'!AX44="","",'statement of marks'!AX44)</f>
        <v>70</v>
      </c>
      <c r="P992" s="537">
        <f>IF('statement of marks'!AY44="","",'statement of marks'!AY44)</f>
        <v>30</v>
      </c>
      <c r="Q992" s="536">
        <f>IF('statement of marks'!AZ44="","",'statement of marks'!AZ44)</f>
        <v>100</v>
      </c>
      <c r="R992" s="536">
        <f>IF('statement of marks'!BA44="","",'statement of marks'!BA44)</f>
        <v>130</v>
      </c>
      <c r="S992" s="538">
        <f>IF('statement of marks'!BB44="","",'statement of marks'!BB44)</f>
        <v>50</v>
      </c>
      <c r="T992" s="538">
        <f>IF('statement of marks'!BC44="","",'statement of marks'!BC44)</f>
        <v>180</v>
      </c>
      <c r="U992" s="541" t="str">
        <f>CONCATENATE('statement of marks'!HB44,'statement of marks'!HK44,'statement of marks'!HL44)</f>
        <v>D</v>
      </c>
      <c r="V992" s="542" t="str">
        <f>IF('result subject-wise'!Z44="","",'result subject-wise'!Z44)</f>
        <v/>
      </c>
      <c r="W992" s="542" t="str">
        <f>IF('result subject-wise'!AB44="","",'result subject-wise'!AB44)</f>
        <v/>
      </c>
      <c r="X992" s="542" t="str">
        <f>IF('result subject-wise'!AC44="","",'result subject-wise'!AC44)</f>
        <v/>
      </c>
      <c r="Y992" s="540" t="str">
        <f>IF(OR(X996=0,X996&lt;V996),"",IF(OR(U992="RE",U992="REP"),SUM(T992,W992),IF(U992="S",W992,T992)))</f>
        <v/>
      </c>
    </row>
    <row r="993" spans="1:25" ht="18" customHeight="1">
      <c r="A993" s="1124"/>
      <c r="B993" s="1143" t="str">
        <f>'statement of marks'!BQ44</f>
        <v>CHEMISTRY</v>
      </c>
      <c r="C993" s="1143"/>
      <c r="D993" s="535">
        <f>IF('statement of marks'!CL44="","",'statement of marks'!CL44)</f>
        <v>20</v>
      </c>
      <c r="E993" s="541">
        <f>IF('statement of marks'!BR44="","",'statement of marks'!BR44)</f>
        <v>10</v>
      </c>
      <c r="F993" s="541">
        <f>IF('statement of marks'!BS44="","",'statement of marks'!BS44)</f>
        <v>10</v>
      </c>
      <c r="G993" s="541">
        <f>IF('statement of marks'!BT44="","",'statement of marks'!BT44)</f>
        <v>9</v>
      </c>
      <c r="H993" s="541">
        <f>IF('statement of marks'!BU44="","",'statement of marks'!BU44)</f>
        <v>29</v>
      </c>
      <c r="I993" s="541">
        <f>IF('statement of marks'!BV44="","",'statement of marks'!BV44)</f>
        <v>1</v>
      </c>
      <c r="J993" s="537">
        <f>IF('statement of marks'!BW44="","",'statement of marks'!BW44)</f>
        <v>50</v>
      </c>
      <c r="K993" s="537">
        <f>IF('statement of marks'!BX44="","",'statement of marks'!BX44)</f>
        <v>20</v>
      </c>
      <c r="L993" s="536">
        <f>IF('statement of marks'!BY44="","",'statement of marks'!BY44)</f>
        <v>70</v>
      </c>
      <c r="M993" s="536">
        <f>IF('statement of marks'!BZ44="","",'statement of marks'!BZ44)</f>
        <v>80</v>
      </c>
      <c r="N993" s="538">
        <f>IF('statement of marks'!CA44="","",'statement of marks'!CA44)</f>
        <v>100</v>
      </c>
      <c r="O993" s="537">
        <f>IF('statement of marks'!CB44="","",'statement of marks'!CB44)</f>
        <v>70</v>
      </c>
      <c r="P993" s="537">
        <f>IF('statement of marks'!CC44="","",'statement of marks'!CC44)</f>
        <v>30</v>
      </c>
      <c r="Q993" s="536">
        <f>IF('statement of marks'!CD44="","",'statement of marks'!CD44)</f>
        <v>100</v>
      </c>
      <c r="R993" s="536">
        <f>IF('statement of marks'!CE44="","",'statement of marks'!CE44)</f>
        <v>150</v>
      </c>
      <c r="S993" s="538">
        <f>IF('statement of marks'!CF44="","",'statement of marks'!CF44)</f>
        <v>50</v>
      </c>
      <c r="T993" s="538">
        <f>IF('statement of marks'!CG44="","",'statement of marks'!CG44)</f>
        <v>200</v>
      </c>
      <c r="U993" s="541" t="str">
        <f>CONCATENATE('statement of marks'!HM44,'statement of marks'!HV44,'statement of marks'!HW44)</f>
        <v>D</v>
      </c>
      <c r="V993" s="542" t="str">
        <f>IF('result subject-wise'!AD44="","",'result subject-wise'!AD44)</f>
        <v/>
      </c>
      <c r="W993" s="542" t="str">
        <f>IF('result subject-wise'!AF44="","",'result subject-wise'!AF44)</f>
        <v/>
      </c>
      <c r="X993" s="542" t="str">
        <f>IF('result subject-wise'!AG44="","",'result subject-wise'!AG44)</f>
        <v/>
      </c>
      <c r="Y993" s="540" t="str">
        <f>IF(OR(X996=0,X996&lt;V996),"",IF(OR(U993="RE",U993="REP"),SUM(T993,W993),IF(U993="S",W993,T993)))</f>
        <v/>
      </c>
    </row>
    <row r="994" spans="1:25" ht="18" customHeight="1">
      <c r="A994" s="1124"/>
      <c r="B994" s="1143" t="str">
        <f>'statement of marks'!CU44</f>
        <v>MATHEMATICS</v>
      </c>
      <c r="C994" s="1143"/>
      <c r="D994" s="535" t="str">
        <f>IF('statement of marks'!DP44="","",'statement of marks'!DP44)</f>
        <v/>
      </c>
      <c r="E994" s="541">
        <f>IF('statement of marks'!CV44="","",'statement of marks'!CV44)</f>
        <v>10</v>
      </c>
      <c r="F994" s="541">
        <f>IF('statement of marks'!CW44="","",'statement of marks'!CW44)</f>
        <v>10</v>
      </c>
      <c r="G994" s="541">
        <f>IF('statement of marks'!CX44="","",'statement of marks'!CX44)</f>
        <v>9</v>
      </c>
      <c r="H994" s="541">
        <f>IF('statement of marks'!CY44="","",'statement of marks'!CY44)</f>
        <v>29</v>
      </c>
      <c r="I994" s="541">
        <f>IF('statement of marks'!CZ44="","",'statement of marks'!CZ44)</f>
        <v>1</v>
      </c>
      <c r="J994" s="537">
        <f>IF('statement of marks'!DA44="","",'statement of marks'!DA44)</f>
        <v>70</v>
      </c>
      <c r="K994" s="537" t="str">
        <f>IF('statement of marks'!DB44="","",'statement of marks'!DB44)</f>
        <v/>
      </c>
      <c r="L994" s="536">
        <f>IF('statement of marks'!DC44="","",'statement of marks'!DC44)</f>
        <v>70</v>
      </c>
      <c r="M994" s="536">
        <f>IF('statement of marks'!DD44="","",'statement of marks'!DD44)</f>
        <v>100</v>
      </c>
      <c r="N994" s="538">
        <f>IF('statement of marks'!DE44="","",'statement of marks'!DE44)</f>
        <v>100</v>
      </c>
      <c r="O994" s="537">
        <f>IF('statement of marks'!DF44="","",'statement of marks'!DF44)</f>
        <v>18</v>
      </c>
      <c r="P994" s="537" t="str">
        <f>IF('statement of marks'!DG44="","",'statement of marks'!DG44)</f>
        <v/>
      </c>
      <c r="Q994" s="536">
        <f>IF('statement of marks'!DH44="","",'statement of marks'!DH44)</f>
        <v>18</v>
      </c>
      <c r="R994" s="536">
        <f>IF('statement of marks'!DI44="","",'statement of marks'!DI44)</f>
        <v>118</v>
      </c>
      <c r="S994" s="538" t="str">
        <f>IF('statement of marks'!DJ44="","",'statement of marks'!DJ44)</f>
        <v/>
      </c>
      <c r="T994" s="538">
        <f>IF('statement of marks'!DK44="","",'statement of marks'!DK44)</f>
        <v>118</v>
      </c>
      <c r="U994" s="541" t="str">
        <f>CONCATENATE('statement of marks'!HX44,'statement of marks'!IG44,'statement of marks'!IH44)</f>
        <v>S</v>
      </c>
      <c r="V994" s="542">
        <f>IF('result subject-wise'!AH44="","",'result subject-wise'!AH44)</f>
        <v>100</v>
      </c>
      <c r="W994" s="542" t="str">
        <f>IF('result subject-wise'!AJ44="","",'result subject-wise'!AJ44)</f>
        <v/>
      </c>
      <c r="X994" s="542" t="str">
        <f>IF('result subject-wise'!AK44="","",'result subject-wise'!AK44)</f>
        <v/>
      </c>
      <c r="Y994" s="540" t="str">
        <f>IF(OR(X996=0,X996&lt;V996),"",IF(OR(U994="RE",U994="REP"),SUM(T994,W994),IF(U994="S",W994,T994)))</f>
        <v/>
      </c>
    </row>
    <row r="995" spans="1:25" ht="18" customHeight="1">
      <c r="A995" s="1124"/>
      <c r="B995" s="1108" t="s">
        <v>291</v>
      </c>
      <c r="C995" s="1108"/>
      <c r="D995" s="543">
        <f>IF(AND(D992="",D993="",D994=""),"",SUM(D992:D994))</f>
        <v>40</v>
      </c>
      <c r="E995" s="544">
        <f>IF(AND(E990="",E991="",E992="",E993="",E994=""),"",SUM(E990:E994))</f>
        <v>50</v>
      </c>
      <c r="F995" s="544">
        <f t="shared" ref="F995:H995" si="276">IF(AND(F990="",F991="",F992="",F993="",F994=""),"",SUM(F990:F994))</f>
        <v>50</v>
      </c>
      <c r="G995" s="544">
        <f t="shared" si="276"/>
        <v>43</v>
      </c>
      <c r="H995" s="544">
        <f t="shared" si="276"/>
        <v>143</v>
      </c>
      <c r="I995" s="544">
        <f>IF(AND(I990="",I991="",I992="",I993="",I994=""),"",SUM(I990:I994))</f>
        <v>7</v>
      </c>
      <c r="J995" s="544">
        <f t="shared" ref="J995:R995" si="277">IF(AND(J990="",J991="",J992="",J993="",J994=""),"",SUM(J990:J994))</f>
        <v>290</v>
      </c>
      <c r="K995" s="544">
        <f t="shared" si="277"/>
        <v>40</v>
      </c>
      <c r="L995" s="544">
        <f t="shared" si="277"/>
        <v>330</v>
      </c>
      <c r="M995" s="544">
        <f t="shared" si="277"/>
        <v>440</v>
      </c>
      <c r="N995" s="544">
        <f t="shared" si="277"/>
        <v>480</v>
      </c>
      <c r="O995" s="544">
        <f t="shared" si="277"/>
        <v>358</v>
      </c>
      <c r="P995" s="544">
        <f t="shared" si="277"/>
        <v>60</v>
      </c>
      <c r="Q995" s="544">
        <f t="shared" si="277"/>
        <v>418</v>
      </c>
      <c r="R995" s="544">
        <f t="shared" si="277"/>
        <v>798</v>
      </c>
      <c r="S995" s="544">
        <f>IF(AND(S990="",S991="",S992="",S993="",S994=""),"",SUM(S990:S994))</f>
        <v>100</v>
      </c>
      <c r="T995" s="544">
        <f t="shared" ref="T995" si="278">IF(AND(T990="",T991="",T992="",T993="",T994=""),"",SUM(T990:T994))</f>
        <v>898</v>
      </c>
      <c r="U995" s="544"/>
      <c r="V995" s="544">
        <f t="shared" ref="V995:W995" si="279">IF(AND(V990="",V991="",V992="",V993="",V994=""),"",SUM(V990:V994))</f>
        <v>100</v>
      </c>
      <c r="W995" s="544" t="str">
        <f t="shared" si="279"/>
        <v/>
      </c>
      <c r="X995" s="545"/>
      <c r="Y995" s="546" t="str">
        <f t="shared" ref="Y995" si="280">IF(AND(Y990="",Y991="",Y992="",Y993="",Y994=""),"",SUM(Y990:Y994))</f>
        <v/>
      </c>
    </row>
    <row r="996" spans="1:25" ht="18" customHeight="1">
      <c r="A996" s="1124"/>
      <c r="B996" s="1142" t="s">
        <v>292</v>
      </c>
      <c r="C996" s="1142"/>
      <c r="D996" s="547" t="s">
        <v>456</v>
      </c>
      <c r="E996" s="548">
        <f>IF(E995="","",(5*E989)-(COUNTIF(E990:E994,"NA")*E989+COUNTIF(E990:E994,"ML")*E989))</f>
        <v>50</v>
      </c>
      <c r="F996" s="548">
        <f>IF(F995="","",(5*F989)-(COUNTIF(F990:F994,"NA")*F989+COUNTIF(F990:F994,"ML")*F989))</f>
        <v>50</v>
      </c>
      <c r="G996" s="548">
        <f>IF(G995="","",(43)-(COUNTIF(G990:G994,"NA")*G989+COUNTIF(G990:G994,"ML")*G989))</f>
        <v>43</v>
      </c>
      <c r="H996" s="548">
        <f>IF(H995="","",(143)-(COUNTIF(H990:H994,"NA")*H989+COUNTIF(H990:H994,"ML")*H989))</f>
        <v>143</v>
      </c>
      <c r="I996" s="549">
        <f>IF(I995="","",7)</f>
        <v>7</v>
      </c>
      <c r="J996" s="538">
        <f>L996-K996</f>
        <v>310</v>
      </c>
      <c r="K996" s="538">
        <f>IF(D995="","",(D995-(IF(K992="ml",D992)+IF(K993="ml",D993)+IF(K994="ml",D994))))</f>
        <v>40</v>
      </c>
      <c r="L996" s="538">
        <f>IF(OR(L995=0,L995=""),L995,(5*L989)-D1007)</f>
        <v>350</v>
      </c>
      <c r="M996" s="538">
        <f>IF(M995="","",SUM(H996:J996))</f>
        <v>460</v>
      </c>
      <c r="N996" s="538">
        <f>IF(N995="","",SUM(D995,M996))</f>
        <v>500</v>
      </c>
      <c r="O996" s="538">
        <f>Q996-D1001</f>
        <v>440</v>
      </c>
      <c r="P996" s="538">
        <f>IF(D1001="","",D1001)</f>
        <v>60</v>
      </c>
      <c r="Q996" s="538">
        <f>IF(Q995="","",5*Q989)</f>
        <v>500</v>
      </c>
      <c r="R996" s="538">
        <f>IF(O996="","",SUM(M996,O996))</f>
        <v>900</v>
      </c>
      <c r="S996" s="538">
        <f>IF(D1006="","",D1006)</f>
        <v>100</v>
      </c>
      <c r="T996" s="538">
        <f>IF(T995="","",SUM(R996,S996))</f>
        <v>1000</v>
      </c>
      <c r="U996" s="550"/>
      <c r="V996" s="551">
        <f>COUNTIF(U990:U1000,"S")</f>
        <v>1</v>
      </c>
      <c r="W996" s="551">
        <f>COUNTIF(U990:U1000,"RE")+COUNTIF(U990:U1000,"REP")</f>
        <v>0</v>
      </c>
      <c r="X996" s="551">
        <f>COUNTIF(X990:X995,"P")+COUNTIF(X999:X1000,"P")</f>
        <v>0</v>
      </c>
      <c r="Y996" s="552" t="str">
        <f>IF(OR(X996=0,X996&lt;(V996+W996)),"",(T996-(V996*Y989)+V995))</f>
        <v/>
      </c>
    </row>
    <row r="997" spans="1:25" ht="18" customHeight="1">
      <c r="A997" s="1124"/>
      <c r="B997" s="895" t="s">
        <v>151</v>
      </c>
      <c r="C997" s="895"/>
      <c r="D997" s="553">
        <f>IF('statement of marks'!BG44="","",'statement of marks'!BG44)</f>
        <v>30</v>
      </c>
      <c r="E997" s="568">
        <f t="shared" ref="E997:H997" si="281">IF(E996="","",E995/E996*100)</f>
        <v>100</v>
      </c>
      <c r="F997" s="568">
        <f t="shared" si="281"/>
        <v>100</v>
      </c>
      <c r="G997" s="568">
        <f t="shared" si="281"/>
        <v>100</v>
      </c>
      <c r="H997" s="568">
        <f t="shared" si="281"/>
        <v>100</v>
      </c>
      <c r="I997" s="568">
        <f>IF(I996="","",I995/I996*100)</f>
        <v>100</v>
      </c>
      <c r="J997" s="568">
        <f t="shared" ref="J997:R997" si="282">IF(J996="","",J995/J996*100)</f>
        <v>93.548387096774192</v>
      </c>
      <c r="K997" s="568">
        <f t="shared" si="282"/>
        <v>100</v>
      </c>
      <c r="L997" s="568">
        <f t="shared" si="282"/>
        <v>94.285714285714278</v>
      </c>
      <c r="M997" s="568">
        <f t="shared" si="282"/>
        <v>95.652173913043484</v>
      </c>
      <c r="N997" s="569">
        <f t="shared" si="282"/>
        <v>96</v>
      </c>
      <c r="O997" s="568">
        <f t="shared" si="282"/>
        <v>81.36363636363636</v>
      </c>
      <c r="P997" s="568">
        <f t="shared" si="282"/>
        <v>100</v>
      </c>
      <c r="Q997" s="568">
        <f t="shared" si="282"/>
        <v>83.6</v>
      </c>
      <c r="R997" s="568">
        <f t="shared" si="282"/>
        <v>88.666666666666671</v>
      </c>
      <c r="S997" s="569">
        <f>IF(S996="","",S995/S996*100)</f>
        <v>100</v>
      </c>
      <c r="T997" s="569">
        <f t="shared" ref="T997" si="283">IF(T996="","",T995/T996*100)</f>
        <v>89.8</v>
      </c>
      <c r="U997" s="539"/>
      <c r="V997" s="539"/>
      <c r="W997" s="539"/>
      <c r="X997" s="539"/>
      <c r="Y997" s="554" t="str">
        <f>IF(Y996="","",Y995/Y996*100)</f>
        <v/>
      </c>
    </row>
    <row r="998" spans="1:25" ht="18" customHeight="1">
      <c r="A998" s="1124"/>
      <c r="B998" s="895" t="str">
        <f>'statement of marks'!DZ44</f>
        <v>BIOLOGY</v>
      </c>
      <c r="C998" s="895"/>
      <c r="D998" s="548"/>
      <c r="E998" s="541">
        <f>IF('statement of marks'!EA44="","",'statement of marks'!EA44)</f>
        <v>10</v>
      </c>
      <c r="F998" s="541">
        <f>IF('statement of marks'!EB44="","",'statement of marks'!EB44)</f>
        <v>10</v>
      </c>
      <c r="G998" s="541">
        <f>IF('statement of marks'!EC44="","",'statement of marks'!EC44)</f>
        <v>10</v>
      </c>
      <c r="H998" s="541">
        <f>IF('statement of marks'!ED44="","",'statement of marks'!ED44)</f>
        <v>30</v>
      </c>
      <c r="I998" s="541" t="str">
        <f>IF('statement of marks'!EE44="","",'statement of marks'!EE44)</f>
        <v/>
      </c>
      <c r="J998" s="537">
        <f>IF('statement of marks'!EF44="","",'statement of marks'!EF44)</f>
        <v>50</v>
      </c>
      <c r="K998" s="537">
        <f>IF('statement of marks'!EG44="","",'statement of marks'!EG44)</f>
        <v>20</v>
      </c>
      <c r="L998" s="536">
        <f>IF('statement of marks'!EH44="","",'statement of marks'!EH44)</f>
        <v>70</v>
      </c>
      <c r="M998" s="536">
        <f>IF('statement of marks'!EI44="","",'statement of marks'!EI44)</f>
        <v>80</v>
      </c>
      <c r="N998" s="538">
        <f>IF('statement of marks'!EJ44="","",'statement of marks'!EJ44)</f>
        <v>100</v>
      </c>
      <c r="O998" s="537">
        <f>IF('statement of marks'!EK44="","",'statement of marks'!EK44)</f>
        <v>70</v>
      </c>
      <c r="P998" s="537">
        <f>IF('statement of marks'!EL44="","",'statement of marks'!EL44)</f>
        <v>30</v>
      </c>
      <c r="Q998" s="536">
        <f>IF('statement of marks'!EM44="","",'statement of marks'!EM44)</f>
        <v>100</v>
      </c>
      <c r="R998" s="536">
        <f>IF('statement of marks'!EN44="","",'statement of marks'!EN44)</f>
        <v>150</v>
      </c>
      <c r="S998" s="538">
        <f>IF('statement of marks'!EO44="","",'statement of marks'!EO44)</f>
        <v>50</v>
      </c>
      <c r="T998" s="538">
        <f>IF('statement of marks'!EP44="","",'statement of marks'!EP44)</f>
        <v>200</v>
      </c>
      <c r="U998" s="538" t="str">
        <f>IF('statement of marks'!FB44="","",'statement of marks'!FB44)</f>
        <v>I</v>
      </c>
      <c r="V998" s="542"/>
      <c r="W998" s="542"/>
      <c r="X998" s="542"/>
      <c r="Y998" s="540"/>
    </row>
    <row r="999" spans="1:25" ht="18" customHeight="1">
      <c r="A999" s="1124"/>
      <c r="B999" s="1089" t="str">
        <f>'statement of marks'!$FC$3</f>
        <v>Azadi ke Baad ka Swarnim Bharat</v>
      </c>
      <c r="C999" s="1089"/>
      <c r="D999" s="553">
        <f>IF('statement of marks'!CK44="","",'statement of marks'!CK44)</f>
        <v>30</v>
      </c>
      <c r="E999" s="541">
        <f>IF('statement of marks'!FC44="","",'statement of marks'!FC44)</f>
        <v>10</v>
      </c>
      <c r="F999" s="541">
        <f>IF('statement of marks'!FD44="","",'statement of marks'!FD44)</f>
        <v>10</v>
      </c>
      <c r="G999" s="541">
        <f>IF('statement of marks'!FE44="","",'statement of marks'!FE44)</f>
        <v>10</v>
      </c>
      <c r="H999" s="541">
        <f>IF('statement of marks'!FF44="","",'statement of marks'!FF44)</f>
        <v>30</v>
      </c>
      <c r="I999" s="555"/>
      <c r="J999" s="541">
        <f>IF('statement of marks'!FG44="","",'statement of marks'!FG44)</f>
        <v>70</v>
      </c>
      <c r="K999" s="556"/>
      <c r="L999" s="536">
        <f>IF('statement of marks'!FG44="","",'statement of marks'!FG44)</f>
        <v>70</v>
      </c>
      <c r="M999" s="536">
        <f>IF('statement of marks'!FH44="","",'statement of marks'!FH44)</f>
        <v>100</v>
      </c>
      <c r="N999" s="536">
        <f>IF('statement of marks'!FH44="","",'statement of marks'!FH44)</f>
        <v>100</v>
      </c>
      <c r="O999" s="536">
        <f>IF('statement of marks'!FI44="","",'statement of marks'!FI44)</f>
        <v>100</v>
      </c>
      <c r="P999" s="557"/>
      <c r="Q999" s="536">
        <f>IF('statement of marks'!FI44="","",'statement of marks'!FI44)</f>
        <v>100</v>
      </c>
      <c r="R999" s="536">
        <f>IF('statement of marks'!FJ44="","",'statement of marks'!FJ44)</f>
        <v>200</v>
      </c>
      <c r="S999" s="557"/>
      <c r="T999" s="538">
        <f>IF('statement of marks'!FJ44="","",'statement of marks'!FJ44)</f>
        <v>200</v>
      </c>
      <c r="U999" s="541" t="str">
        <f>IF('statement of marks'!II44="","",'statement of marks'!II44)</f>
        <v>A</v>
      </c>
      <c r="V999" s="542" t="str">
        <f>IF(OR(U999="S",U999="RE"),'result subject-wise'!AL$6,"")</f>
        <v/>
      </c>
      <c r="W999" s="558" t="str">
        <f>IF('result subject-wise'!AL44="","",'result subject-wise'!AL44)</f>
        <v/>
      </c>
      <c r="X999" s="558" t="str">
        <f>IF('result subject-wise'!AM44="","",'result subject-wise'!AM44)</f>
        <v/>
      </c>
      <c r="Y999" s="1093"/>
    </row>
    <row r="1000" spans="1:25" ht="18" customHeight="1">
      <c r="A1000" s="1124"/>
      <c r="B1000" s="895" t="str">
        <f>'statement of marks'!$FP$3</f>
        <v>JEEVAN KAUShAL</v>
      </c>
      <c r="C1000" s="895"/>
      <c r="D1000" s="535" t="str">
        <f>IF('statement of marks'!DO44="","",'statement of marks'!DO44)</f>
        <v/>
      </c>
      <c r="E1000" s="1109" t="s">
        <v>278</v>
      </c>
      <c r="F1000" s="1109"/>
      <c r="G1000" s="536">
        <f>'statement of marks'!$FP$6</f>
        <v>30</v>
      </c>
      <c r="H1000" s="536"/>
      <c r="I1000" s="559"/>
      <c r="J1000" s="537">
        <f>IF('statement of marks'!FP44="","",'statement of marks'!FP44)</f>
        <v>30</v>
      </c>
      <c r="K1000" s="1109" t="s">
        <v>279</v>
      </c>
      <c r="L1000" s="1109"/>
      <c r="M1000" s="536">
        <f>'statement of marks'!$FQ$6</f>
        <v>30</v>
      </c>
      <c r="N1000" s="538">
        <f>IF('statement of marks'!FQ44="","",'statement of marks'!FQ44)</f>
        <v>30</v>
      </c>
      <c r="O1000" s="1109" t="s">
        <v>108</v>
      </c>
      <c r="P1000" s="1109"/>
      <c r="Q1000" s="536">
        <f>'statement of marks'!$FR$6</f>
        <v>40</v>
      </c>
      <c r="R1000" s="541">
        <f>IF('statement of marks'!FR44="","",'statement of marks'!FR44)</f>
        <v>40</v>
      </c>
      <c r="S1000" s="541"/>
      <c r="T1000" s="538">
        <f>IF('statement of marks'!FS44="","",'statement of marks'!FS44)</f>
        <v>100</v>
      </c>
      <c r="U1000" s="541" t="str">
        <f>IF('statement of marks'!IJ44="","",'statement of marks'!IJ44)</f>
        <v>A</v>
      </c>
      <c r="V1000" s="542" t="str">
        <f>IF(OR(U1000="S",U1000="RE"),'result subject-wise'!AN$6,"")</f>
        <v/>
      </c>
      <c r="W1000" s="558" t="str">
        <f>IF('result subject-wise'!AN44="","",'result subject-wise'!AN44)</f>
        <v/>
      </c>
      <c r="X1000" s="558" t="str">
        <f>IF('result subject-wise'!AO44="","",'result subject-wise'!AO44)</f>
        <v/>
      </c>
      <c r="Y1000" s="1093"/>
    </row>
    <row r="1001" spans="1:25" ht="18" customHeight="1">
      <c r="A1001" s="1124"/>
      <c r="B1001" s="1110" t="s">
        <v>195</v>
      </c>
      <c r="C1001" s="1110"/>
      <c r="D1001" s="560">
        <f>IF(AND(D997="",D999="",D1000=""),"",SUM(D997:D1000))</f>
        <v>60</v>
      </c>
      <c r="E1001" s="1111" t="str">
        <f>IF('statement of marks'!IP44="","",'statement of marks'!IP44)</f>
        <v>SUPPL.</v>
      </c>
      <c r="F1001" s="1111"/>
      <c r="G1001" s="1111"/>
      <c r="H1001" s="1111"/>
      <c r="I1001" s="1111"/>
      <c r="J1001" s="1111"/>
      <c r="K1001" s="1111"/>
      <c r="L1001" s="1111"/>
      <c r="M1001" s="533" t="s">
        <v>309</v>
      </c>
      <c r="N1001" s="541" t="str">
        <f>IF('statement of marks'!IS44="","",'statement of marks'!IS44)</f>
        <v/>
      </c>
      <c r="O1001" s="1091" t="s">
        <v>281</v>
      </c>
      <c r="P1001" s="1091"/>
      <c r="Q1001" s="1091"/>
      <c r="R1001" s="541" t="str">
        <f>IF('statement of marks'!IU44="","",'statement of marks'!IU44)</f>
        <v/>
      </c>
      <c r="S1001" s="1112" t="s">
        <v>295</v>
      </c>
      <c r="T1001" s="1112"/>
      <c r="U1001" s="1112"/>
      <c r="V1001" s="1112"/>
      <c r="W1001" s="1112"/>
      <c r="X1001" s="1112"/>
      <c r="Y1001" s="1113"/>
    </row>
    <row r="1002" spans="1:25" ht="18" customHeight="1">
      <c r="A1002" s="1124"/>
      <c r="B1002" s="1110" t="s">
        <v>300</v>
      </c>
      <c r="C1002" s="1110"/>
      <c r="D1002" s="534" t="s">
        <v>201</v>
      </c>
      <c r="E1002" s="1085" t="s">
        <v>122</v>
      </c>
      <c r="F1002" s="1085"/>
      <c r="G1002" s="1091" t="s">
        <v>124</v>
      </c>
      <c r="H1002" s="1091"/>
      <c r="I1002" s="1091"/>
      <c r="J1002" s="1091"/>
      <c r="K1002" s="1091" t="s">
        <v>126</v>
      </c>
      <c r="L1002" s="1091"/>
      <c r="M1002" s="1091" t="s">
        <v>128</v>
      </c>
      <c r="N1002" s="1091"/>
      <c r="O1002" s="924" t="s">
        <v>303</v>
      </c>
      <c r="P1002" s="924"/>
      <c r="Q1002" s="924"/>
      <c r="R1002" s="561"/>
      <c r="S1002" s="1114" t="s">
        <v>195</v>
      </c>
      <c r="T1002" s="1114"/>
      <c r="U1002" s="1115" t="str">
        <f>IF('result subject-wise'!AR44="","",'result subject-wise'!AR44)</f>
        <v/>
      </c>
      <c r="V1002" s="1115"/>
      <c r="W1002" s="1086" t="s">
        <v>459</v>
      </c>
      <c r="X1002" s="1086"/>
      <c r="Y1002" s="562" t="str">
        <f>IF('result subject-wise'!AS44="","",'result subject-wise'!AS44)</f>
        <v/>
      </c>
    </row>
    <row r="1003" spans="1:25" ht="18" customHeight="1">
      <c r="A1003" s="1124"/>
      <c r="B1003" s="1116" t="s">
        <v>302</v>
      </c>
      <c r="C1003" s="1116"/>
      <c r="D1003" s="536">
        <f>IF('statement of marks'!CN44="","",'statement of marks'!CN44)</f>
        <v>50</v>
      </c>
      <c r="E1003" s="1117">
        <f>IF('statement of marks'!GK44="","",'statement of marks'!GK44)</f>
        <v>130</v>
      </c>
      <c r="F1003" s="1117"/>
      <c r="G1003" s="1117">
        <f>IF('statement of marks'!GM44="","",'statement of marks'!GM44)</f>
        <v>206</v>
      </c>
      <c r="H1003" s="1117"/>
      <c r="I1003" s="1117"/>
      <c r="J1003" s="1117"/>
      <c r="K1003" s="1117">
        <f>IF('statement of marks'!GO44="","",'statement of marks'!GO44)</f>
        <v>264</v>
      </c>
      <c r="L1003" s="1117"/>
      <c r="M1003" s="1117">
        <f>IF('statement of marks'!GQ44="","",'statement of marks'!GQ44)</f>
        <v>316</v>
      </c>
      <c r="N1003" s="1117"/>
      <c r="O1003" s="1117">
        <f>IF('statement of marks'!GS44="","",'statement of marks'!GS44)</f>
        <v>362</v>
      </c>
      <c r="P1003" s="1117"/>
      <c r="Q1003" s="1117"/>
      <c r="R1003" s="563"/>
      <c r="S1003" s="1086" t="s">
        <v>460</v>
      </c>
      <c r="T1003" s="1086"/>
      <c r="U1003" s="1086"/>
      <c r="V1003" s="1086"/>
      <c r="W1003" s="1115" t="str">
        <f>IF('result subject-wise'!AT44="","",'result subject-wise'!AT44)</f>
        <v/>
      </c>
      <c r="X1003" s="1115"/>
      <c r="Y1003" s="1118"/>
    </row>
    <row r="1004" spans="1:25" ht="18" customHeight="1">
      <c r="A1004" s="1124"/>
      <c r="B1004" s="1084" t="s">
        <v>301</v>
      </c>
      <c r="C1004" s="1084"/>
      <c r="D1004" s="536">
        <f>IF('statement of marks'!BJ44="","",'statement of marks'!BJ44)</f>
        <v>50</v>
      </c>
      <c r="E1004" s="1085" t="str">
        <f>IF('statement of marks'!GL44="","",'statement of marks'!GL44)</f>
        <v/>
      </c>
      <c r="F1004" s="1085"/>
      <c r="G1004" s="1085" t="str">
        <f>IF('statement of marks'!GN44="","",'statement of marks'!GN44)</f>
        <v/>
      </c>
      <c r="H1004" s="1085"/>
      <c r="I1004" s="1085"/>
      <c r="J1004" s="1085"/>
      <c r="K1004" s="1085" t="str">
        <f>IF('statement of marks'!GP44="","",'statement of marks'!GP44)</f>
        <v/>
      </c>
      <c r="L1004" s="1085"/>
      <c r="M1004" s="1085" t="str">
        <f>IF('statement of marks'!GR44="","",'statement of marks'!GR44)</f>
        <v/>
      </c>
      <c r="N1004" s="1085"/>
      <c r="O1004" s="1085">
        <f>IF('statement of marks'!GT44="","",'statement of marks'!GT44)</f>
        <v>0</v>
      </c>
      <c r="P1004" s="1085"/>
      <c r="Q1004" s="1085"/>
      <c r="R1004" s="564"/>
      <c r="S1004" s="1086" t="s">
        <v>296</v>
      </c>
      <c r="T1004" s="1086"/>
      <c r="U1004" s="1086"/>
      <c r="V1004" s="1086"/>
      <c r="W1004" s="1087" t="str">
        <f>IF(U1002="","",'result subject-wise'!$G$118)</f>
        <v/>
      </c>
      <c r="X1004" s="1087"/>
      <c r="Y1004" s="1088"/>
    </row>
    <row r="1005" spans="1:25" ht="18" customHeight="1">
      <c r="A1005" s="1124"/>
      <c r="B1005" s="1089" t="s">
        <v>307</v>
      </c>
      <c r="C1005" s="1089"/>
      <c r="D1005" s="535" t="str">
        <f>IF('statement of marks'!DR44="","",'statement of marks'!DR44)</f>
        <v/>
      </c>
      <c r="E1005" s="1090"/>
      <c r="F1005" s="1090"/>
      <c r="G1005" s="1090"/>
      <c r="H1005" s="1090"/>
      <c r="I1005" s="1090"/>
      <c r="J1005" s="1090"/>
      <c r="K1005" s="1090"/>
      <c r="L1005" s="1090"/>
      <c r="M1005" s="1090"/>
      <c r="N1005" s="1090"/>
      <c r="O1005" s="1091"/>
      <c r="P1005" s="1091"/>
      <c r="Q1005" s="1091"/>
      <c r="R1005" s="1091"/>
      <c r="S1005" s="1091"/>
      <c r="T1005" s="1091"/>
      <c r="U1005" s="1092"/>
      <c r="V1005" s="1092"/>
      <c r="W1005" s="1092"/>
      <c r="X1005" s="1092"/>
      <c r="Y1005" s="1093"/>
    </row>
    <row r="1006" spans="1:25" ht="18" customHeight="1">
      <c r="A1006" s="1124"/>
      <c r="B1006" s="895" t="s">
        <v>297</v>
      </c>
      <c r="C1006" s="895"/>
      <c r="D1006" s="544">
        <f>IF(AND(D1003="",D1004="",D1005=""),"",SUM(D1003:D1005))</f>
        <v>100</v>
      </c>
      <c r="E1006" s="1090"/>
      <c r="F1006" s="1090"/>
      <c r="G1006" s="1090"/>
      <c r="H1006" s="1090"/>
      <c r="I1006" s="1090"/>
      <c r="J1006" s="1090"/>
      <c r="K1006" s="1090"/>
      <c r="L1006" s="1090"/>
      <c r="M1006" s="1090"/>
      <c r="N1006" s="1090"/>
      <c r="O1006" s="1091"/>
      <c r="P1006" s="1091"/>
      <c r="Q1006" s="1091"/>
      <c r="R1006" s="1091"/>
      <c r="S1006" s="1091"/>
      <c r="T1006" s="1091"/>
      <c r="U1006" s="1092"/>
      <c r="V1006" s="1092"/>
      <c r="W1006" s="1092"/>
      <c r="X1006" s="1092"/>
      <c r="Y1006" s="1093"/>
    </row>
    <row r="1007" spans="1:25" ht="18" customHeight="1">
      <c r="A1007" s="1124"/>
      <c r="B1007" s="1089" t="s">
        <v>790</v>
      </c>
      <c r="C1007" s="1089"/>
      <c r="D1007" s="565">
        <f>IF(J990="ML",L989)+IF(J991="ML",L989)+IF(J992="ML",L989-D992)+IF(J993="ML",L989-D993)+IF(J994="ML",L989-D994)+IF(K992="ml",D992)+IF(K993="ml",D993)+IF(K994="ml",D994)</f>
        <v>0</v>
      </c>
      <c r="E1007" s="1090"/>
      <c r="F1007" s="1090"/>
      <c r="G1007" s="1090"/>
      <c r="H1007" s="1090"/>
      <c r="I1007" s="1090"/>
      <c r="J1007" s="1090"/>
      <c r="K1007" s="1090"/>
      <c r="L1007" s="1090"/>
      <c r="M1007" s="1090"/>
      <c r="N1007" s="1090"/>
      <c r="O1007" s="1091" t="s">
        <v>112</v>
      </c>
      <c r="P1007" s="1091"/>
      <c r="Q1007" s="1091"/>
      <c r="R1007" s="1091"/>
      <c r="S1007" s="1091"/>
      <c r="T1007" s="1091"/>
      <c r="U1007" s="1094" t="s">
        <v>798</v>
      </c>
      <c r="V1007" s="1094"/>
      <c r="W1007" s="1094"/>
      <c r="X1007" s="1094"/>
      <c r="Y1007" s="1095"/>
    </row>
    <row r="1008" spans="1:25" ht="18" customHeight="1" thickBot="1">
      <c r="A1008" s="1125"/>
      <c r="B1008" s="1098" t="s">
        <v>308</v>
      </c>
      <c r="C1008" s="1098"/>
      <c r="D1008" s="566"/>
      <c r="E1008" s="1099"/>
      <c r="F1008" s="1099"/>
      <c r="G1008" s="1099"/>
      <c r="H1008" s="1099"/>
      <c r="I1008" s="1099"/>
      <c r="J1008" s="1099"/>
      <c r="K1008" s="1099"/>
      <c r="L1008" s="1099"/>
      <c r="M1008" s="1099"/>
      <c r="N1008" s="1099"/>
      <c r="O1008" s="1100">
        <f>'statement of marks'!$IV$110</f>
        <v>45794</v>
      </c>
      <c r="P1008" s="1100"/>
      <c r="Q1008" s="1100"/>
      <c r="R1008" s="1100"/>
      <c r="S1008" s="1100"/>
      <c r="T1008" s="1100"/>
      <c r="U1008" s="1096"/>
      <c r="V1008" s="1096"/>
      <c r="W1008" s="1096"/>
      <c r="X1008" s="1096"/>
      <c r="Y1008" s="1097"/>
    </row>
    <row r="1009" spans="1:25" ht="18" customHeight="1">
      <c r="A1009" s="1119" t="s">
        <v>282</v>
      </c>
      <c r="B1009" s="1120"/>
      <c r="C1009" s="1120"/>
      <c r="D1009" s="1120"/>
      <c r="E1009" s="1120"/>
      <c r="F1009" s="1120"/>
      <c r="G1009" s="1120"/>
      <c r="H1009" s="1120"/>
      <c r="I1009" s="1120"/>
      <c r="J1009" s="1120"/>
      <c r="K1009" s="1120"/>
      <c r="L1009" s="1120"/>
      <c r="M1009" s="1120"/>
      <c r="N1009" s="1120"/>
      <c r="O1009" s="1120"/>
      <c r="P1009" s="1120"/>
      <c r="Q1009" s="1120"/>
      <c r="R1009" s="1120"/>
      <c r="S1009" s="1120"/>
      <c r="T1009" s="1120"/>
      <c r="U1009" s="1120"/>
      <c r="V1009" s="1120"/>
      <c r="W1009" s="1120"/>
      <c r="X1009" s="1120"/>
      <c r="Y1009" s="1121"/>
    </row>
    <row r="1010" spans="1:25" ht="18" customHeight="1">
      <c r="A1010" s="1122" t="str">
        <f>'statement of marks'!$A$1</f>
        <v>Govt. Hr. Sec. School,</v>
      </c>
      <c r="B1010" s="1091"/>
      <c r="C1010" s="1091"/>
      <c r="D1010" s="1091"/>
      <c r="E1010" s="1091"/>
      <c r="F1010" s="1091"/>
      <c r="G1010" s="1091"/>
      <c r="H1010" s="1091"/>
      <c r="I1010" s="1091"/>
      <c r="J1010" s="1091"/>
      <c r="K1010" s="1091"/>
      <c r="L1010" s="1091"/>
      <c r="M1010" s="1091"/>
      <c r="N1010" s="1091"/>
      <c r="O1010" s="1091"/>
      <c r="P1010" s="1091"/>
      <c r="Q1010" s="1091"/>
      <c r="R1010" s="1091"/>
      <c r="S1010" s="1091"/>
      <c r="T1010" s="1091"/>
      <c r="U1010" s="1091"/>
      <c r="V1010" s="1091"/>
      <c r="W1010" s="1091"/>
      <c r="X1010" s="1091"/>
      <c r="Y1010" s="1123"/>
    </row>
    <row r="1011" spans="1:25" ht="18" customHeight="1">
      <c r="A1011" s="1124"/>
      <c r="B1011" s="1048" t="s">
        <v>100</v>
      </c>
      <c r="C1011" s="1048"/>
      <c r="D1011" s="1112" t="s">
        <v>485</v>
      </c>
      <c r="E1011" s="1048" t="str">
        <f>'statement of marks'!$F$3</f>
        <v>2024-25</v>
      </c>
      <c r="F1011" s="1048"/>
      <c r="G1011" s="1126" t="str">
        <f>IF(U1030="","MAIN EXAMINATION",IF(E1029="Suppl.","SUPPLEMENTARY EXAMINATION",IF(E1029="Re-exam.","RE-EXAMINATION",)))</f>
        <v>MAIN EXAMINATION</v>
      </c>
      <c r="H1011" s="1127"/>
      <c r="I1011" s="1127"/>
      <c r="J1011" s="1127"/>
      <c r="K1011" s="1127"/>
      <c r="L1011" s="1127"/>
      <c r="M1011" s="1127"/>
      <c r="N1011" s="1127"/>
      <c r="O1011" s="1127"/>
      <c r="P1011" s="1127"/>
      <c r="Q1011" s="1127"/>
      <c r="R1011" s="1127"/>
      <c r="S1011" s="1128"/>
      <c r="T1011" s="1129" t="s">
        <v>305</v>
      </c>
      <c r="U1011" s="1130"/>
      <c r="V1011" s="1131"/>
      <c r="W1011" s="1048" t="str">
        <f>'statement of marks'!$A$3</f>
        <v>11 'A'</v>
      </c>
      <c r="X1011" s="1048"/>
      <c r="Y1011" s="1135"/>
    </row>
    <row r="1012" spans="1:25" ht="18" customHeight="1">
      <c r="A1012" s="1124"/>
      <c r="B1012" s="895" t="s">
        <v>36</v>
      </c>
      <c r="C1012" s="895"/>
      <c r="D1012" s="1112"/>
      <c r="E1012" s="1132" t="str">
        <f>IF('statement of marks'!G45="","",'statement of marks'!G45)</f>
        <v>A 037</v>
      </c>
      <c r="F1012" s="1133"/>
      <c r="G1012" s="1133"/>
      <c r="H1012" s="1133"/>
      <c r="I1012" s="1133"/>
      <c r="J1012" s="1133"/>
      <c r="K1012" s="1133"/>
      <c r="L1012" s="1133"/>
      <c r="M1012" s="1133"/>
      <c r="N1012" s="1133"/>
      <c r="O1012" s="1133"/>
      <c r="P1012" s="1133"/>
      <c r="Q1012" s="1133"/>
      <c r="R1012" s="1133"/>
      <c r="S1012" s="1134"/>
      <c r="T1012" s="1129" t="s">
        <v>304</v>
      </c>
      <c r="U1012" s="1130"/>
      <c r="V1012" s="1131"/>
      <c r="W1012" s="1048">
        <f>IF('statement of marks'!E45="","",'statement of marks'!E45)</f>
        <v>11137</v>
      </c>
      <c r="X1012" s="1048"/>
      <c r="Y1012" s="1135"/>
    </row>
    <row r="1013" spans="1:25" ht="18" customHeight="1">
      <c r="A1013" s="1124"/>
      <c r="B1013" s="895" t="s">
        <v>37</v>
      </c>
      <c r="C1013" s="895"/>
      <c r="D1013" s="1112"/>
      <c r="E1013" s="1132" t="str">
        <f>IF('statement of marks'!H45="","",'statement of marks'!H45)</f>
        <v>B 037</v>
      </c>
      <c r="F1013" s="1133"/>
      <c r="G1013" s="1133"/>
      <c r="H1013" s="1133"/>
      <c r="I1013" s="1133"/>
      <c r="J1013" s="1133"/>
      <c r="K1013" s="1133"/>
      <c r="L1013" s="1133"/>
      <c r="M1013" s="1133"/>
      <c r="N1013" s="1133"/>
      <c r="O1013" s="1133"/>
      <c r="P1013" s="1133"/>
      <c r="Q1013" s="1133"/>
      <c r="R1013" s="1133"/>
      <c r="S1013" s="1134"/>
      <c r="T1013" s="1129" t="s">
        <v>35</v>
      </c>
      <c r="U1013" s="1130"/>
      <c r="V1013" s="1131"/>
      <c r="W1013" s="1048" t="str">
        <f>IF('statement of marks'!D45="","",'statement of marks'!D45)</f>
        <v/>
      </c>
      <c r="X1013" s="1048"/>
      <c r="Y1013" s="1135"/>
    </row>
    <row r="1014" spans="1:25" ht="18" customHeight="1">
      <c r="A1014" s="1124"/>
      <c r="B1014" s="895" t="s">
        <v>38</v>
      </c>
      <c r="C1014" s="895"/>
      <c r="D1014" s="1112"/>
      <c r="E1014" s="1132" t="str">
        <f>IF('statement of marks'!I45="","",'statement of marks'!I45)</f>
        <v>C 037</v>
      </c>
      <c r="F1014" s="1133"/>
      <c r="G1014" s="1133"/>
      <c r="H1014" s="1133"/>
      <c r="I1014" s="1133"/>
      <c r="J1014" s="1133"/>
      <c r="K1014" s="1133"/>
      <c r="L1014" s="1133"/>
      <c r="M1014" s="1133"/>
      <c r="N1014" s="1133"/>
      <c r="O1014" s="1133"/>
      <c r="P1014" s="1133"/>
      <c r="Q1014" s="1133"/>
      <c r="R1014" s="1133"/>
      <c r="S1014" s="1134"/>
      <c r="T1014" s="1129" t="s">
        <v>280</v>
      </c>
      <c r="U1014" s="1130"/>
      <c r="V1014" s="1131"/>
      <c r="W1014" s="1136" t="str">
        <f>IF('statement of marks'!F45="","",'statement of marks'!F45)</f>
        <v/>
      </c>
      <c r="X1014" s="1136"/>
      <c r="Y1014" s="1137"/>
    </row>
    <row r="1015" spans="1:25" ht="18" customHeight="1">
      <c r="A1015" s="1124"/>
      <c r="B1015" s="1138" t="s">
        <v>218</v>
      </c>
      <c r="C1015" s="1109" t="s">
        <v>293</v>
      </c>
      <c r="D1015" s="1109" t="s">
        <v>457</v>
      </c>
      <c r="E1015" s="1103" t="s">
        <v>109</v>
      </c>
      <c r="F1015" s="1103" t="s">
        <v>110</v>
      </c>
      <c r="G1015" s="1103" t="s">
        <v>111</v>
      </c>
      <c r="H1015" s="1103" t="s">
        <v>797</v>
      </c>
      <c r="I1015" s="1139" t="str">
        <f>IF('statement of marks'!N$4="","",'statement of marks'!N$4)</f>
        <v>VRIKSHAROPAN</v>
      </c>
      <c r="J1015" s="1140" t="s">
        <v>276</v>
      </c>
      <c r="K1015" s="1140" t="s">
        <v>277</v>
      </c>
      <c r="L1015" s="1103" t="s">
        <v>284</v>
      </c>
      <c r="M1015" s="1103" t="s">
        <v>294</v>
      </c>
      <c r="N1015" s="1102" t="s">
        <v>458</v>
      </c>
      <c r="O1015" s="1141" t="s">
        <v>287</v>
      </c>
      <c r="P1015" s="1141" t="s">
        <v>288</v>
      </c>
      <c r="Q1015" s="1101" t="s">
        <v>289</v>
      </c>
      <c r="R1015" s="1101" t="s">
        <v>285</v>
      </c>
      <c r="S1015" s="1101" t="s">
        <v>286</v>
      </c>
      <c r="T1015" s="1102" t="s">
        <v>306</v>
      </c>
      <c r="U1015" s="1103" t="s">
        <v>311</v>
      </c>
      <c r="V1015" s="1104" t="s">
        <v>310</v>
      </c>
      <c r="W1015" s="1104" t="s">
        <v>799</v>
      </c>
      <c r="X1015" s="1103" t="s">
        <v>283</v>
      </c>
      <c r="Y1015" s="1105" t="s">
        <v>290</v>
      </c>
    </row>
    <row r="1016" spans="1:25" ht="18" customHeight="1">
      <c r="A1016" s="1124"/>
      <c r="B1016" s="1138"/>
      <c r="C1016" s="1109"/>
      <c r="D1016" s="1109"/>
      <c r="E1016" s="1103"/>
      <c r="F1016" s="1103"/>
      <c r="G1016" s="1103"/>
      <c r="H1016" s="1103"/>
      <c r="I1016" s="1139"/>
      <c r="J1016" s="1140"/>
      <c r="K1016" s="1140"/>
      <c r="L1016" s="1103"/>
      <c r="M1016" s="1103"/>
      <c r="N1016" s="1102"/>
      <c r="O1016" s="1141"/>
      <c r="P1016" s="1141"/>
      <c r="Q1016" s="1101"/>
      <c r="R1016" s="1101"/>
      <c r="S1016" s="1101"/>
      <c r="T1016" s="1102"/>
      <c r="U1016" s="1103"/>
      <c r="V1016" s="1104"/>
      <c r="W1016" s="1104"/>
      <c r="X1016" s="1103"/>
      <c r="Y1016" s="1105"/>
    </row>
    <row r="1017" spans="1:25" ht="18" customHeight="1">
      <c r="A1017" s="1124"/>
      <c r="B1017" s="1144" t="s">
        <v>113</v>
      </c>
      <c r="C1017" s="1144"/>
      <c r="D1017" s="535"/>
      <c r="E1017" s="534">
        <f>IF('statement of marks'!J$6="","",'statement of marks'!J$6)</f>
        <v>10</v>
      </c>
      <c r="F1017" s="534">
        <f>IF('statement of marks'!K$6="","",'statement of marks'!K$6)</f>
        <v>10</v>
      </c>
      <c r="G1017" s="534">
        <f>IF('statement of marks'!L$6="","",'statement of marks'!L$6)</f>
        <v>8</v>
      </c>
      <c r="H1017" s="534">
        <f>IF('statement of marks'!M$6="","",'statement of marks'!M$6)</f>
        <v>28</v>
      </c>
      <c r="I1017" s="536">
        <f>IF('statement of marks'!N$6="","",'statement of marks'!N$6)</f>
        <v>2</v>
      </c>
      <c r="J1017" s="298" t="s">
        <v>89</v>
      </c>
      <c r="K1017" s="1106"/>
      <c r="L1017" s="534">
        <f>IF('statement of marks'!O$6="","",'statement of marks'!O$6)</f>
        <v>70</v>
      </c>
      <c r="M1017" s="298" t="s">
        <v>87</v>
      </c>
      <c r="N1017" s="534">
        <f>IF('statement of marks'!P$6="","",'statement of marks'!P$6)</f>
        <v>100</v>
      </c>
      <c r="O1017" s="298" t="s">
        <v>298</v>
      </c>
      <c r="P1017" s="945"/>
      <c r="Q1017" s="534">
        <f>IF('statement of marks'!Q$6="","",'statement of marks'!Q$6)</f>
        <v>100</v>
      </c>
      <c r="R1017" s="298" t="s">
        <v>299</v>
      </c>
      <c r="S1017" s="298" t="s">
        <v>454</v>
      </c>
      <c r="T1017" s="538">
        <f>IF('statement of marks'!R$6="","",'statement of marks'!R$6)</f>
        <v>200</v>
      </c>
      <c r="U1017" s="539"/>
      <c r="V1017" s="539"/>
      <c r="W1017" s="539"/>
      <c r="X1017" s="539"/>
      <c r="Y1017" s="540" t="str">
        <f>IF(OR(X1024=0,X1024&lt;V1024),"",T1017)</f>
        <v/>
      </c>
    </row>
    <row r="1018" spans="1:25" ht="18" customHeight="1">
      <c r="A1018" s="1124"/>
      <c r="B1018" s="895" t="str">
        <f>'statement of marks'!$J$3</f>
        <v>HINDI COMPULSORY</v>
      </c>
      <c r="C1018" s="895"/>
      <c r="D1018" s="535"/>
      <c r="E1018" s="541">
        <f>IF('statement of marks'!J45="","",'statement of marks'!J45)</f>
        <v>10</v>
      </c>
      <c r="F1018" s="541">
        <f>IF('statement of marks'!K45="","",'statement of marks'!K45)</f>
        <v>10</v>
      </c>
      <c r="G1018" s="541">
        <f>IF('statement of marks'!L45="","",'statement of marks'!L45)</f>
        <v>8</v>
      </c>
      <c r="H1018" s="541">
        <f>IF('statement of marks'!M45="","",'statement of marks'!M45)</f>
        <v>28</v>
      </c>
      <c r="I1018" s="541">
        <f>IF('statement of marks'!N45="","",'statement of marks'!N45)</f>
        <v>2</v>
      </c>
      <c r="J1018" s="537">
        <f>IF('statement of marks'!O45="","",'statement of marks'!O45)</f>
        <v>70</v>
      </c>
      <c r="K1018" s="1106"/>
      <c r="L1018" s="536">
        <f>IF('statement of marks'!O45="","",'statement of marks'!O45)</f>
        <v>70</v>
      </c>
      <c r="M1018" s="536">
        <f>IF('statement of marks'!P45="","",'statement of marks'!P45)</f>
        <v>100</v>
      </c>
      <c r="N1018" s="538">
        <f>IF('statement of marks'!P45="","",'statement of marks'!P45)</f>
        <v>100</v>
      </c>
      <c r="O1018" s="537">
        <f>IF('statement of marks'!Q45="","",'statement of marks'!Q45)</f>
        <v>100</v>
      </c>
      <c r="P1018" s="945"/>
      <c r="Q1018" s="536">
        <f>IF('statement of marks'!Q45="","",'statement of marks'!Q45)</f>
        <v>100</v>
      </c>
      <c r="R1018" s="536">
        <f>IF('statement of marks'!R45="","",'statement of marks'!R45)</f>
        <v>200</v>
      </c>
      <c r="S1018" s="1107" t="str">
        <f>IF(AND(K1019="",P1019=""),"",SUM(K1019,P1019))</f>
        <v/>
      </c>
      <c r="T1018" s="538">
        <f>IF('statement of marks'!R45="","",'statement of marks'!R45)</f>
        <v>200</v>
      </c>
      <c r="U1018" s="541" t="str">
        <f>CONCATENATE('statement of marks'!GV45,'statement of marks'!GW45,'statement of marks'!GX45)</f>
        <v>D</v>
      </c>
      <c r="V1018" s="542" t="str">
        <f>IF(OR(U1018="S",U1018="RE"),'result subject-wise'!T$6,"")</f>
        <v/>
      </c>
      <c r="W1018" s="542" t="str">
        <f>IF('result subject-wise'!U45="","",'result subject-wise'!U45)</f>
        <v/>
      </c>
      <c r="X1018" s="542" t="str">
        <f>IF('result subject-wise'!V45="","",'result subject-wise'!V45)</f>
        <v/>
      </c>
      <c r="Y1018" s="540" t="str">
        <f>IF(OR(X1024=0,X1024&lt;V1024),"",IF(U1018="RE",SUM(T1018,W1018),IF(U1018="S",W1018,T1018)))</f>
        <v/>
      </c>
    </row>
    <row r="1019" spans="1:25" ht="18" customHeight="1">
      <c r="A1019" s="1124"/>
      <c r="B1019" s="895" t="str">
        <f>'statement of marks'!$X$3</f>
        <v>ENGLISH COMPULSORY</v>
      </c>
      <c r="C1019" s="895"/>
      <c r="D1019" s="535" t="s">
        <v>455</v>
      </c>
      <c r="E1019" s="541">
        <f>IF('statement of marks'!X45="","",'statement of marks'!X45)</f>
        <v>10</v>
      </c>
      <c r="F1019" s="541">
        <f>IF('statement of marks'!Y45="","",'statement of marks'!Y45)</f>
        <v>10</v>
      </c>
      <c r="G1019" s="541">
        <f>IF('statement of marks'!Z45="","",'statement of marks'!Z45)</f>
        <v>8</v>
      </c>
      <c r="H1019" s="541">
        <f>IF('statement of marks'!AA45="","",'statement of marks'!AA45)</f>
        <v>28</v>
      </c>
      <c r="I1019" s="541">
        <f>IF('statement of marks'!AB45="","",'statement of marks'!AB45)</f>
        <v>2</v>
      </c>
      <c r="J1019" s="537">
        <f>IF('statement of marks'!AC45="","",'statement of marks'!AC45)</f>
        <v>70</v>
      </c>
      <c r="K1019" s="1106"/>
      <c r="L1019" s="536">
        <f>IF('statement of marks'!AC45="","",'statement of marks'!AC45)</f>
        <v>70</v>
      </c>
      <c r="M1019" s="536">
        <f>IF('statement of marks'!AD45="","",'statement of marks'!AD45)</f>
        <v>100</v>
      </c>
      <c r="N1019" s="538">
        <f>IF('statement of marks'!AD45="","",'statement of marks'!AD45)</f>
        <v>100</v>
      </c>
      <c r="O1019" s="537">
        <f>IF('statement of marks'!AE45="","",'statement of marks'!AE45)</f>
        <v>100</v>
      </c>
      <c r="P1019" s="945"/>
      <c r="Q1019" s="536">
        <f>IF('statement of marks'!AE45="","",'statement of marks'!AE45)</f>
        <v>100</v>
      </c>
      <c r="R1019" s="536">
        <f>IF('statement of marks'!AF45="","",'statement of marks'!AF45)</f>
        <v>200</v>
      </c>
      <c r="S1019" s="1107"/>
      <c r="T1019" s="538">
        <f>IF('statement of marks'!AF45="","",'statement of marks'!AF45)</f>
        <v>200</v>
      </c>
      <c r="U1019" s="541" t="str">
        <f>CONCATENATE('statement of marks'!GY45,'statement of marks'!GZ45,'statement of marks'!HA45)</f>
        <v>D</v>
      </c>
      <c r="V1019" s="542" t="str">
        <f>IF(OR(U1019="S",U1019="RE"),'result subject-wise'!W$6,"")</f>
        <v/>
      </c>
      <c r="W1019" s="542" t="str">
        <f>IF('result subject-wise'!X45="","",'result subject-wise'!X45)</f>
        <v/>
      </c>
      <c r="X1019" s="542" t="str">
        <f>IF('result subject-wise'!Y45="","",'result subject-wise'!Y45)</f>
        <v/>
      </c>
      <c r="Y1019" s="540" t="str">
        <f>IF(OR(X1024=0,X1024&lt;V1024),"",IF(U1019="RE",SUM(T1019,W1019),IF(U1019="S",W1019,T1019)))</f>
        <v/>
      </c>
    </row>
    <row r="1020" spans="1:25" ht="18" customHeight="1">
      <c r="A1020" s="1124"/>
      <c r="B1020" s="1143" t="str">
        <f>'statement of marks'!AM45</f>
        <v>PHYSICS</v>
      </c>
      <c r="C1020" s="1143"/>
      <c r="D1020" s="535">
        <f>IF('statement of marks'!BH45="","",'statement of marks'!BH45)</f>
        <v>20</v>
      </c>
      <c r="E1020" s="541">
        <f>IF('statement of marks'!AN45="","",'statement of marks'!AN45)</f>
        <v>10</v>
      </c>
      <c r="F1020" s="541">
        <f>IF('statement of marks'!AO45="","",'statement of marks'!AO45)</f>
        <v>10</v>
      </c>
      <c r="G1020" s="541">
        <f>IF('statement of marks'!AP45="","",'statement of marks'!AP45)</f>
        <v>9</v>
      </c>
      <c r="H1020" s="541">
        <f>IF('statement of marks'!AQ45="","",'statement of marks'!AQ45)</f>
        <v>29</v>
      </c>
      <c r="I1020" s="541">
        <f>IF('statement of marks'!AR45="","",'statement of marks'!AR45)</f>
        <v>1</v>
      </c>
      <c r="J1020" s="537">
        <f>IF('statement of marks'!AS45="","",'statement of marks'!AS45)</f>
        <v>30</v>
      </c>
      <c r="K1020" s="537">
        <f>IF('statement of marks'!AT45="","",'statement of marks'!AT45)</f>
        <v>20</v>
      </c>
      <c r="L1020" s="536">
        <f>IF('statement of marks'!AU45="","",'statement of marks'!AU45)</f>
        <v>50</v>
      </c>
      <c r="M1020" s="536">
        <f>IF('statement of marks'!AV45="","",'statement of marks'!AV45)</f>
        <v>60</v>
      </c>
      <c r="N1020" s="538">
        <f>IF('statement of marks'!AW45="","",'statement of marks'!AW45)</f>
        <v>80</v>
      </c>
      <c r="O1020" s="537">
        <f>IF('statement of marks'!AX45="","",'statement of marks'!AX45)</f>
        <v>70</v>
      </c>
      <c r="P1020" s="537">
        <f>IF('statement of marks'!AY45="","",'statement of marks'!AY45)</f>
        <v>30</v>
      </c>
      <c r="Q1020" s="536">
        <f>IF('statement of marks'!AZ45="","",'statement of marks'!AZ45)</f>
        <v>100</v>
      </c>
      <c r="R1020" s="536">
        <f>IF('statement of marks'!BA45="","",'statement of marks'!BA45)</f>
        <v>130</v>
      </c>
      <c r="S1020" s="538">
        <f>IF('statement of marks'!BB45="","",'statement of marks'!BB45)</f>
        <v>50</v>
      </c>
      <c r="T1020" s="538">
        <f>IF('statement of marks'!BC45="","",'statement of marks'!BC45)</f>
        <v>180</v>
      </c>
      <c r="U1020" s="541" t="str">
        <f>CONCATENATE('statement of marks'!HB45,'statement of marks'!HK45,'statement of marks'!HL45)</f>
        <v>D</v>
      </c>
      <c r="V1020" s="542" t="str">
        <f>IF('result subject-wise'!Z45="","",'result subject-wise'!Z45)</f>
        <v/>
      </c>
      <c r="W1020" s="542" t="str">
        <f>IF('result subject-wise'!AB45="","",'result subject-wise'!AB45)</f>
        <v/>
      </c>
      <c r="X1020" s="542" t="str">
        <f>IF('result subject-wise'!AC45="","",'result subject-wise'!AC45)</f>
        <v/>
      </c>
      <c r="Y1020" s="540" t="str">
        <f>IF(OR(X1024=0,X1024&lt;V1024),"",IF(OR(U1020="RE",U1020="REP"),SUM(T1020,W1020),IF(U1020="S",W1020,T1020)))</f>
        <v/>
      </c>
    </row>
    <row r="1021" spans="1:25" ht="18" customHeight="1">
      <c r="A1021" s="1124"/>
      <c r="B1021" s="1143" t="str">
        <f>'statement of marks'!BQ45</f>
        <v>CHEMISTRY</v>
      </c>
      <c r="C1021" s="1143"/>
      <c r="D1021" s="535">
        <f>IF('statement of marks'!CL45="","",'statement of marks'!CL45)</f>
        <v>20</v>
      </c>
      <c r="E1021" s="541">
        <f>IF('statement of marks'!BR45="","",'statement of marks'!BR45)</f>
        <v>10</v>
      </c>
      <c r="F1021" s="541">
        <f>IF('statement of marks'!BS45="","",'statement of marks'!BS45)</f>
        <v>10</v>
      </c>
      <c r="G1021" s="541">
        <f>IF('statement of marks'!BT45="","",'statement of marks'!BT45)</f>
        <v>9</v>
      </c>
      <c r="H1021" s="541">
        <f>IF('statement of marks'!BU45="","",'statement of marks'!BU45)</f>
        <v>29</v>
      </c>
      <c r="I1021" s="541">
        <f>IF('statement of marks'!BV45="","",'statement of marks'!BV45)</f>
        <v>1</v>
      </c>
      <c r="J1021" s="537">
        <f>IF('statement of marks'!BW45="","",'statement of marks'!BW45)</f>
        <v>50</v>
      </c>
      <c r="K1021" s="537">
        <f>IF('statement of marks'!BX45="","",'statement of marks'!BX45)</f>
        <v>20</v>
      </c>
      <c r="L1021" s="536">
        <f>IF('statement of marks'!BY45="","",'statement of marks'!BY45)</f>
        <v>70</v>
      </c>
      <c r="M1021" s="536">
        <f>IF('statement of marks'!BZ45="","",'statement of marks'!BZ45)</f>
        <v>80</v>
      </c>
      <c r="N1021" s="538">
        <f>IF('statement of marks'!CA45="","",'statement of marks'!CA45)</f>
        <v>100</v>
      </c>
      <c r="O1021" s="537">
        <f>IF('statement of marks'!CB45="","",'statement of marks'!CB45)</f>
        <v>70</v>
      </c>
      <c r="P1021" s="537">
        <f>IF('statement of marks'!CC45="","",'statement of marks'!CC45)</f>
        <v>30</v>
      </c>
      <c r="Q1021" s="536">
        <f>IF('statement of marks'!CD45="","",'statement of marks'!CD45)</f>
        <v>100</v>
      </c>
      <c r="R1021" s="536">
        <f>IF('statement of marks'!CE45="","",'statement of marks'!CE45)</f>
        <v>150</v>
      </c>
      <c r="S1021" s="538">
        <f>IF('statement of marks'!CF45="","",'statement of marks'!CF45)</f>
        <v>50</v>
      </c>
      <c r="T1021" s="538">
        <f>IF('statement of marks'!CG45="","",'statement of marks'!CG45)</f>
        <v>200</v>
      </c>
      <c r="U1021" s="541" t="str">
        <f>CONCATENATE('statement of marks'!HM45,'statement of marks'!HV45,'statement of marks'!HW45)</f>
        <v>D</v>
      </c>
      <c r="V1021" s="542" t="str">
        <f>IF('result subject-wise'!AD45="","",'result subject-wise'!AD45)</f>
        <v/>
      </c>
      <c r="W1021" s="542" t="str">
        <f>IF('result subject-wise'!AF45="","",'result subject-wise'!AF45)</f>
        <v/>
      </c>
      <c r="X1021" s="542" t="str">
        <f>IF('result subject-wise'!AG45="","",'result subject-wise'!AG45)</f>
        <v/>
      </c>
      <c r="Y1021" s="540" t="str">
        <f>IF(OR(X1024=0,X1024&lt;V1024),"",IF(OR(U1021="RE",U1021="REP"),SUM(T1021,W1021),IF(U1021="S",W1021,T1021)))</f>
        <v/>
      </c>
    </row>
    <row r="1022" spans="1:25" ht="18" customHeight="1">
      <c r="A1022" s="1124"/>
      <c r="B1022" s="1143" t="str">
        <f>'statement of marks'!CU45</f>
        <v>MATHEMATICS</v>
      </c>
      <c r="C1022" s="1143"/>
      <c r="D1022" s="535" t="str">
        <f>IF('statement of marks'!DP45="","",'statement of marks'!DP45)</f>
        <v/>
      </c>
      <c r="E1022" s="541">
        <f>IF('statement of marks'!CV45="","",'statement of marks'!CV45)</f>
        <v>10</v>
      </c>
      <c r="F1022" s="541">
        <f>IF('statement of marks'!CW45="","",'statement of marks'!CW45)</f>
        <v>10</v>
      </c>
      <c r="G1022" s="541">
        <f>IF('statement of marks'!CX45="","",'statement of marks'!CX45)</f>
        <v>9</v>
      </c>
      <c r="H1022" s="541">
        <f>IF('statement of marks'!CY45="","",'statement of marks'!CY45)</f>
        <v>29</v>
      </c>
      <c r="I1022" s="541">
        <f>IF('statement of marks'!CZ45="","",'statement of marks'!CZ45)</f>
        <v>1</v>
      </c>
      <c r="J1022" s="537">
        <f>IF('statement of marks'!DA45="","",'statement of marks'!DA45)</f>
        <v>70</v>
      </c>
      <c r="K1022" s="537" t="str">
        <f>IF('statement of marks'!DB45="","",'statement of marks'!DB45)</f>
        <v/>
      </c>
      <c r="L1022" s="536">
        <f>IF('statement of marks'!DC45="","",'statement of marks'!DC45)</f>
        <v>70</v>
      </c>
      <c r="M1022" s="536">
        <f>IF('statement of marks'!DD45="","",'statement of marks'!DD45)</f>
        <v>100</v>
      </c>
      <c r="N1022" s="538">
        <f>IF('statement of marks'!DE45="","",'statement of marks'!DE45)</f>
        <v>100</v>
      </c>
      <c r="O1022" s="537">
        <f>IF('statement of marks'!DF45="","",'statement of marks'!DF45)</f>
        <v>18</v>
      </c>
      <c r="P1022" s="537" t="str">
        <f>IF('statement of marks'!DG45="","",'statement of marks'!DG45)</f>
        <v/>
      </c>
      <c r="Q1022" s="536">
        <f>IF('statement of marks'!DH45="","",'statement of marks'!DH45)</f>
        <v>18</v>
      </c>
      <c r="R1022" s="536">
        <f>IF('statement of marks'!DI45="","",'statement of marks'!DI45)</f>
        <v>118</v>
      </c>
      <c r="S1022" s="538" t="str">
        <f>IF('statement of marks'!DJ45="","",'statement of marks'!DJ45)</f>
        <v/>
      </c>
      <c r="T1022" s="538">
        <f>IF('statement of marks'!DK45="","",'statement of marks'!DK45)</f>
        <v>118</v>
      </c>
      <c r="U1022" s="541" t="str">
        <f>CONCATENATE('statement of marks'!HX45,'statement of marks'!IG45,'statement of marks'!IH45)</f>
        <v>S</v>
      </c>
      <c r="V1022" s="542">
        <f>IF('result subject-wise'!AH45="","",'result subject-wise'!AH45)</f>
        <v>100</v>
      </c>
      <c r="W1022" s="542" t="str">
        <f>IF('result subject-wise'!AJ45="","",'result subject-wise'!AJ45)</f>
        <v/>
      </c>
      <c r="X1022" s="542" t="str">
        <f>IF('result subject-wise'!AK45="","",'result subject-wise'!AK45)</f>
        <v/>
      </c>
      <c r="Y1022" s="540" t="str">
        <f>IF(OR(X1024=0,X1024&lt;V1024),"",IF(OR(U1022="RE",U1022="REP"),SUM(T1022,W1022),IF(U1022="S",W1022,T1022)))</f>
        <v/>
      </c>
    </row>
    <row r="1023" spans="1:25" ht="18" customHeight="1">
      <c r="A1023" s="1124"/>
      <c r="B1023" s="1108" t="s">
        <v>291</v>
      </c>
      <c r="C1023" s="1108"/>
      <c r="D1023" s="543">
        <f>IF(AND(D1020="",D1021="",D1022=""),"",SUM(D1020:D1022))</f>
        <v>40</v>
      </c>
      <c r="E1023" s="544">
        <f>IF(AND(E1018="",E1019="",E1020="",E1021="",E1022=""),"",SUM(E1018:E1022))</f>
        <v>50</v>
      </c>
      <c r="F1023" s="544">
        <f t="shared" ref="F1023:H1023" si="284">IF(AND(F1018="",F1019="",F1020="",F1021="",F1022=""),"",SUM(F1018:F1022))</f>
        <v>50</v>
      </c>
      <c r="G1023" s="544">
        <f t="shared" si="284"/>
        <v>43</v>
      </c>
      <c r="H1023" s="544">
        <f t="shared" si="284"/>
        <v>143</v>
      </c>
      <c r="I1023" s="544">
        <f>IF(AND(I1018="",I1019="",I1020="",I1021="",I1022=""),"",SUM(I1018:I1022))</f>
        <v>7</v>
      </c>
      <c r="J1023" s="544">
        <f t="shared" ref="J1023:R1023" si="285">IF(AND(J1018="",J1019="",J1020="",J1021="",J1022=""),"",SUM(J1018:J1022))</f>
        <v>290</v>
      </c>
      <c r="K1023" s="544">
        <f t="shared" si="285"/>
        <v>40</v>
      </c>
      <c r="L1023" s="544">
        <f t="shared" si="285"/>
        <v>330</v>
      </c>
      <c r="M1023" s="544">
        <f t="shared" si="285"/>
        <v>440</v>
      </c>
      <c r="N1023" s="544">
        <f t="shared" si="285"/>
        <v>480</v>
      </c>
      <c r="O1023" s="544">
        <f t="shared" si="285"/>
        <v>358</v>
      </c>
      <c r="P1023" s="544">
        <f t="shared" si="285"/>
        <v>60</v>
      </c>
      <c r="Q1023" s="544">
        <f t="shared" si="285"/>
        <v>418</v>
      </c>
      <c r="R1023" s="544">
        <f t="shared" si="285"/>
        <v>798</v>
      </c>
      <c r="S1023" s="544">
        <f>IF(AND(S1018="",S1019="",S1020="",S1021="",S1022=""),"",SUM(S1018:S1022))</f>
        <v>100</v>
      </c>
      <c r="T1023" s="544">
        <f t="shared" ref="T1023" si="286">IF(AND(T1018="",T1019="",T1020="",T1021="",T1022=""),"",SUM(T1018:T1022))</f>
        <v>898</v>
      </c>
      <c r="U1023" s="544"/>
      <c r="V1023" s="544">
        <f t="shared" ref="V1023:W1023" si="287">IF(AND(V1018="",V1019="",V1020="",V1021="",V1022=""),"",SUM(V1018:V1022))</f>
        <v>100</v>
      </c>
      <c r="W1023" s="544" t="str">
        <f t="shared" si="287"/>
        <v/>
      </c>
      <c r="X1023" s="545"/>
      <c r="Y1023" s="546" t="str">
        <f t="shared" ref="Y1023" si="288">IF(AND(Y1018="",Y1019="",Y1020="",Y1021="",Y1022=""),"",SUM(Y1018:Y1022))</f>
        <v/>
      </c>
    </row>
    <row r="1024" spans="1:25" ht="18" customHeight="1">
      <c r="A1024" s="1124"/>
      <c r="B1024" s="1142" t="s">
        <v>292</v>
      </c>
      <c r="C1024" s="1142"/>
      <c r="D1024" s="547" t="s">
        <v>456</v>
      </c>
      <c r="E1024" s="548">
        <f>IF(E1023="","",(5*E1017)-(COUNTIF(E1018:E1022,"NA")*E1017+COUNTIF(E1018:E1022,"ML")*E1017))</f>
        <v>50</v>
      </c>
      <c r="F1024" s="548">
        <f>IF(F1023="","",(5*F1017)-(COUNTIF(F1018:F1022,"NA")*F1017+COUNTIF(F1018:F1022,"ML")*F1017))</f>
        <v>50</v>
      </c>
      <c r="G1024" s="548">
        <f>IF(G1023="","",(43)-(COUNTIF(G1018:G1022,"NA")*G1017+COUNTIF(G1018:G1022,"ML")*G1017))</f>
        <v>43</v>
      </c>
      <c r="H1024" s="548">
        <f>IF(H1023="","",(143)-(COUNTIF(H1018:H1022,"NA")*H1017+COUNTIF(H1018:H1022,"ML")*H1017))</f>
        <v>143</v>
      </c>
      <c r="I1024" s="549">
        <f>IF(I1023="","",7)</f>
        <v>7</v>
      </c>
      <c r="J1024" s="538">
        <f>L1024-K1024</f>
        <v>310</v>
      </c>
      <c r="K1024" s="538">
        <f>IF(D1023="","",(D1023-(IF(K1020="ml",D1020)+IF(K1021="ml",D1021)+IF(K1022="ml",D1022))))</f>
        <v>40</v>
      </c>
      <c r="L1024" s="538">
        <f>IF(OR(L1023=0,L1023=""),L1023,(5*L1017)-D1035)</f>
        <v>350</v>
      </c>
      <c r="M1024" s="538">
        <f>IF(M1023="","",SUM(H1024:J1024))</f>
        <v>460</v>
      </c>
      <c r="N1024" s="538">
        <f>IF(N1023="","",SUM(D1023,M1024))</f>
        <v>500</v>
      </c>
      <c r="O1024" s="538">
        <f>Q1024-D1029</f>
        <v>440</v>
      </c>
      <c r="P1024" s="538">
        <f>IF(D1029="","",D1029)</f>
        <v>60</v>
      </c>
      <c r="Q1024" s="538">
        <f>IF(Q1023="","",5*Q1017)</f>
        <v>500</v>
      </c>
      <c r="R1024" s="538">
        <f>IF(O1024="","",SUM(M1024,O1024))</f>
        <v>900</v>
      </c>
      <c r="S1024" s="538">
        <f>IF(D1034="","",D1034)</f>
        <v>100</v>
      </c>
      <c r="T1024" s="538">
        <f>IF(T1023="","",SUM(R1024,S1024))</f>
        <v>1000</v>
      </c>
      <c r="U1024" s="550"/>
      <c r="V1024" s="551">
        <f>COUNTIF(U1018:U1028,"S")</f>
        <v>1</v>
      </c>
      <c r="W1024" s="551">
        <f>COUNTIF(U1018:U1028,"RE")+COUNTIF(U1018:U1028,"REP")</f>
        <v>0</v>
      </c>
      <c r="X1024" s="551">
        <f>COUNTIF(X1018:X1023,"P")+COUNTIF(X1027:X1028,"P")</f>
        <v>0</v>
      </c>
      <c r="Y1024" s="552" t="str">
        <f>IF(OR(X1024=0,X1024&lt;(V1024+W1024)),"",(T1024-(V1024*Y1017)+V1023))</f>
        <v/>
      </c>
    </row>
    <row r="1025" spans="1:25" ht="18" customHeight="1">
      <c r="A1025" s="1124"/>
      <c r="B1025" s="895" t="s">
        <v>151</v>
      </c>
      <c r="C1025" s="895"/>
      <c r="D1025" s="553">
        <f>IF('statement of marks'!BG45="","",'statement of marks'!BG45)</f>
        <v>30</v>
      </c>
      <c r="E1025" s="568">
        <f t="shared" ref="E1025:H1025" si="289">IF(E1024="","",E1023/E1024*100)</f>
        <v>100</v>
      </c>
      <c r="F1025" s="568">
        <f t="shared" si="289"/>
        <v>100</v>
      </c>
      <c r="G1025" s="568">
        <f t="shared" si="289"/>
        <v>100</v>
      </c>
      <c r="H1025" s="568">
        <f t="shared" si="289"/>
        <v>100</v>
      </c>
      <c r="I1025" s="568">
        <f>IF(I1024="","",I1023/I1024*100)</f>
        <v>100</v>
      </c>
      <c r="J1025" s="568">
        <f t="shared" ref="J1025:R1025" si="290">IF(J1024="","",J1023/J1024*100)</f>
        <v>93.548387096774192</v>
      </c>
      <c r="K1025" s="568">
        <f t="shared" si="290"/>
        <v>100</v>
      </c>
      <c r="L1025" s="568">
        <f t="shared" si="290"/>
        <v>94.285714285714278</v>
      </c>
      <c r="M1025" s="568">
        <f t="shared" si="290"/>
        <v>95.652173913043484</v>
      </c>
      <c r="N1025" s="569">
        <f t="shared" si="290"/>
        <v>96</v>
      </c>
      <c r="O1025" s="568">
        <f t="shared" si="290"/>
        <v>81.36363636363636</v>
      </c>
      <c r="P1025" s="568">
        <f t="shared" si="290"/>
        <v>100</v>
      </c>
      <c r="Q1025" s="568">
        <f t="shared" si="290"/>
        <v>83.6</v>
      </c>
      <c r="R1025" s="568">
        <f t="shared" si="290"/>
        <v>88.666666666666671</v>
      </c>
      <c r="S1025" s="569">
        <f>IF(S1024="","",S1023/S1024*100)</f>
        <v>100</v>
      </c>
      <c r="T1025" s="569">
        <f t="shared" ref="T1025" si="291">IF(T1024="","",T1023/T1024*100)</f>
        <v>89.8</v>
      </c>
      <c r="U1025" s="539"/>
      <c r="V1025" s="539"/>
      <c r="W1025" s="539"/>
      <c r="X1025" s="539"/>
      <c r="Y1025" s="554" t="str">
        <f>IF(Y1024="","",Y1023/Y1024*100)</f>
        <v/>
      </c>
    </row>
    <row r="1026" spans="1:25" ht="18" customHeight="1">
      <c r="A1026" s="1124"/>
      <c r="B1026" s="895" t="str">
        <f>'statement of marks'!DZ45</f>
        <v>BIOLOGY</v>
      </c>
      <c r="C1026" s="895"/>
      <c r="D1026" s="548"/>
      <c r="E1026" s="541">
        <f>IF('statement of marks'!EA45="","",'statement of marks'!EA45)</f>
        <v>10</v>
      </c>
      <c r="F1026" s="541">
        <f>IF('statement of marks'!EB45="","",'statement of marks'!EB45)</f>
        <v>10</v>
      </c>
      <c r="G1026" s="541">
        <f>IF('statement of marks'!EC45="","",'statement of marks'!EC45)</f>
        <v>10</v>
      </c>
      <c r="H1026" s="541">
        <f>IF('statement of marks'!ED45="","",'statement of marks'!ED45)</f>
        <v>30</v>
      </c>
      <c r="I1026" s="541" t="str">
        <f>IF('statement of marks'!EE45="","",'statement of marks'!EE45)</f>
        <v/>
      </c>
      <c r="J1026" s="537">
        <f>IF('statement of marks'!EF45="","",'statement of marks'!EF45)</f>
        <v>50</v>
      </c>
      <c r="K1026" s="537">
        <f>IF('statement of marks'!EG45="","",'statement of marks'!EG45)</f>
        <v>20</v>
      </c>
      <c r="L1026" s="536">
        <f>IF('statement of marks'!EH45="","",'statement of marks'!EH45)</f>
        <v>70</v>
      </c>
      <c r="M1026" s="536">
        <f>IF('statement of marks'!EI45="","",'statement of marks'!EI45)</f>
        <v>80</v>
      </c>
      <c r="N1026" s="538">
        <f>IF('statement of marks'!EJ45="","",'statement of marks'!EJ45)</f>
        <v>100</v>
      </c>
      <c r="O1026" s="537">
        <f>IF('statement of marks'!EK45="","",'statement of marks'!EK45)</f>
        <v>70</v>
      </c>
      <c r="P1026" s="537">
        <f>IF('statement of marks'!EL45="","",'statement of marks'!EL45)</f>
        <v>30</v>
      </c>
      <c r="Q1026" s="536">
        <f>IF('statement of marks'!EM45="","",'statement of marks'!EM45)</f>
        <v>100</v>
      </c>
      <c r="R1026" s="536">
        <f>IF('statement of marks'!EN45="","",'statement of marks'!EN45)</f>
        <v>150</v>
      </c>
      <c r="S1026" s="538">
        <f>IF('statement of marks'!EO45="","",'statement of marks'!EO45)</f>
        <v>50</v>
      </c>
      <c r="T1026" s="538">
        <f>IF('statement of marks'!EP45="","",'statement of marks'!EP45)</f>
        <v>200</v>
      </c>
      <c r="U1026" s="538" t="str">
        <f>IF('statement of marks'!FB45="","",'statement of marks'!FB45)</f>
        <v>I</v>
      </c>
      <c r="V1026" s="542"/>
      <c r="W1026" s="542"/>
      <c r="X1026" s="542"/>
      <c r="Y1026" s="540"/>
    </row>
    <row r="1027" spans="1:25" ht="18" customHeight="1">
      <c r="A1027" s="1124"/>
      <c r="B1027" s="1089" t="str">
        <f>'statement of marks'!$FC$3</f>
        <v>Azadi ke Baad ka Swarnim Bharat</v>
      </c>
      <c r="C1027" s="1089"/>
      <c r="D1027" s="553">
        <f>IF('statement of marks'!CK45="","",'statement of marks'!CK45)</f>
        <v>30</v>
      </c>
      <c r="E1027" s="541">
        <f>IF('statement of marks'!FC45="","",'statement of marks'!FC45)</f>
        <v>10</v>
      </c>
      <c r="F1027" s="541">
        <f>IF('statement of marks'!FD45="","",'statement of marks'!FD45)</f>
        <v>10</v>
      </c>
      <c r="G1027" s="541">
        <f>IF('statement of marks'!FE45="","",'statement of marks'!FE45)</f>
        <v>10</v>
      </c>
      <c r="H1027" s="541">
        <f>IF('statement of marks'!FF45="","",'statement of marks'!FF45)</f>
        <v>30</v>
      </c>
      <c r="I1027" s="555"/>
      <c r="J1027" s="541">
        <f>IF('statement of marks'!FG45="","",'statement of marks'!FG45)</f>
        <v>70</v>
      </c>
      <c r="K1027" s="556"/>
      <c r="L1027" s="536">
        <f>IF('statement of marks'!FG45="","",'statement of marks'!FG45)</f>
        <v>70</v>
      </c>
      <c r="M1027" s="536">
        <f>IF('statement of marks'!FH45="","",'statement of marks'!FH45)</f>
        <v>100</v>
      </c>
      <c r="N1027" s="536">
        <f>IF('statement of marks'!FH45="","",'statement of marks'!FH45)</f>
        <v>100</v>
      </c>
      <c r="O1027" s="536">
        <f>IF('statement of marks'!FI45="","",'statement of marks'!FI45)</f>
        <v>100</v>
      </c>
      <c r="P1027" s="557"/>
      <c r="Q1027" s="536">
        <f>IF('statement of marks'!FI45="","",'statement of marks'!FI45)</f>
        <v>100</v>
      </c>
      <c r="R1027" s="536">
        <f>IF('statement of marks'!FJ45="","",'statement of marks'!FJ45)</f>
        <v>200</v>
      </c>
      <c r="S1027" s="557"/>
      <c r="T1027" s="538">
        <f>IF('statement of marks'!FJ45="","",'statement of marks'!FJ45)</f>
        <v>200</v>
      </c>
      <c r="U1027" s="541" t="str">
        <f>IF('statement of marks'!II45="","",'statement of marks'!II45)</f>
        <v>A</v>
      </c>
      <c r="V1027" s="542" t="str">
        <f>IF(OR(U1027="S",U1027="RE"),'result subject-wise'!AL$6,"")</f>
        <v/>
      </c>
      <c r="W1027" s="558" t="str">
        <f>IF('result subject-wise'!AL45="","",'result subject-wise'!AL45)</f>
        <v/>
      </c>
      <c r="X1027" s="558" t="str">
        <f>IF('result subject-wise'!AM45="","",'result subject-wise'!AM45)</f>
        <v/>
      </c>
      <c r="Y1027" s="1093"/>
    </row>
    <row r="1028" spans="1:25" ht="18" customHeight="1">
      <c r="A1028" s="1124"/>
      <c r="B1028" s="895" t="str">
        <f>'statement of marks'!$FP$3</f>
        <v>JEEVAN KAUShAL</v>
      </c>
      <c r="C1028" s="895"/>
      <c r="D1028" s="535" t="str">
        <f>IF('statement of marks'!DO45="","",'statement of marks'!DO45)</f>
        <v/>
      </c>
      <c r="E1028" s="1109" t="s">
        <v>278</v>
      </c>
      <c r="F1028" s="1109"/>
      <c r="G1028" s="536">
        <f>'statement of marks'!$FP$6</f>
        <v>30</v>
      </c>
      <c r="H1028" s="536"/>
      <c r="I1028" s="559"/>
      <c r="J1028" s="537">
        <f>IF('statement of marks'!FP45="","",'statement of marks'!FP45)</f>
        <v>30</v>
      </c>
      <c r="K1028" s="1109" t="s">
        <v>279</v>
      </c>
      <c r="L1028" s="1109"/>
      <c r="M1028" s="536">
        <f>'statement of marks'!$FQ$6</f>
        <v>30</v>
      </c>
      <c r="N1028" s="538">
        <f>IF('statement of marks'!FQ45="","",'statement of marks'!FQ45)</f>
        <v>30</v>
      </c>
      <c r="O1028" s="1109" t="s">
        <v>108</v>
      </c>
      <c r="P1028" s="1109"/>
      <c r="Q1028" s="536">
        <f>'statement of marks'!$FR$6</f>
        <v>40</v>
      </c>
      <c r="R1028" s="541">
        <f>IF('statement of marks'!FR45="","",'statement of marks'!FR45)</f>
        <v>40</v>
      </c>
      <c r="S1028" s="541"/>
      <c r="T1028" s="538">
        <f>IF('statement of marks'!FS45="","",'statement of marks'!FS45)</f>
        <v>100</v>
      </c>
      <c r="U1028" s="541" t="str">
        <f>IF('statement of marks'!IJ45="","",'statement of marks'!IJ45)</f>
        <v>A</v>
      </c>
      <c r="V1028" s="542" t="str">
        <f>IF(OR(U1028="S",U1028="RE"),'result subject-wise'!AN$6,"")</f>
        <v/>
      </c>
      <c r="W1028" s="558" t="str">
        <f>IF('result subject-wise'!AN45="","",'result subject-wise'!AN45)</f>
        <v/>
      </c>
      <c r="X1028" s="558" t="str">
        <f>IF('result subject-wise'!AO45="","",'result subject-wise'!AO45)</f>
        <v/>
      </c>
      <c r="Y1028" s="1093"/>
    </row>
    <row r="1029" spans="1:25" ht="18" customHeight="1">
      <c r="A1029" s="1124"/>
      <c r="B1029" s="1110" t="s">
        <v>195</v>
      </c>
      <c r="C1029" s="1110"/>
      <c r="D1029" s="560">
        <f>IF(AND(D1025="",D1027="",D1028=""),"",SUM(D1025:D1028))</f>
        <v>60</v>
      </c>
      <c r="E1029" s="1111" t="str">
        <f>IF('statement of marks'!IP45="","",'statement of marks'!IP45)</f>
        <v>SUPPL.</v>
      </c>
      <c r="F1029" s="1111"/>
      <c r="G1029" s="1111"/>
      <c r="H1029" s="1111"/>
      <c r="I1029" s="1111"/>
      <c r="J1029" s="1111"/>
      <c r="K1029" s="1111"/>
      <c r="L1029" s="1111"/>
      <c r="M1029" s="533" t="s">
        <v>309</v>
      </c>
      <c r="N1029" s="541" t="str">
        <f>IF('statement of marks'!IS45="","",'statement of marks'!IS45)</f>
        <v/>
      </c>
      <c r="O1029" s="1091" t="s">
        <v>281</v>
      </c>
      <c r="P1029" s="1091"/>
      <c r="Q1029" s="1091"/>
      <c r="R1029" s="541" t="str">
        <f>IF('statement of marks'!IU45="","",'statement of marks'!IU45)</f>
        <v/>
      </c>
      <c r="S1029" s="1112" t="s">
        <v>295</v>
      </c>
      <c r="T1029" s="1112"/>
      <c r="U1029" s="1112"/>
      <c r="V1029" s="1112"/>
      <c r="W1029" s="1112"/>
      <c r="X1029" s="1112"/>
      <c r="Y1029" s="1113"/>
    </row>
    <row r="1030" spans="1:25" ht="18" customHeight="1">
      <c r="A1030" s="1124"/>
      <c r="B1030" s="1110" t="s">
        <v>300</v>
      </c>
      <c r="C1030" s="1110"/>
      <c r="D1030" s="534" t="s">
        <v>201</v>
      </c>
      <c r="E1030" s="1085" t="s">
        <v>122</v>
      </c>
      <c r="F1030" s="1085"/>
      <c r="G1030" s="1091" t="s">
        <v>124</v>
      </c>
      <c r="H1030" s="1091"/>
      <c r="I1030" s="1091"/>
      <c r="J1030" s="1091"/>
      <c r="K1030" s="1091" t="s">
        <v>126</v>
      </c>
      <c r="L1030" s="1091"/>
      <c r="M1030" s="1091" t="s">
        <v>128</v>
      </c>
      <c r="N1030" s="1091"/>
      <c r="O1030" s="924" t="s">
        <v>303</v>
      </c>
      <c r="P1030" s="924"/>
      <c r="Q1030" s="924"/>
      <c r="R1030" s="561"/>
      <c r="S1030" s="1114" t="s">
        <v>195</v>
      </c>
      <c r="T1030" s="1114"/>
      <c r="U1030" s="1115" t="str">
        <f>IF('result subject-wise'!AR45="","",'result subject-wise'!AR45)</f>
        <v/>
      </c>
      <c r="V1030" s="1115"/>
      <c r="W1030" s="1086" t="s">
        <v>459</v>
      </c>
      <c r="X1030" s="1086"/>
      <c r="Y1030" s="562" t="str">
        <f>IF('result subject-wise'!AS45="","",'result subject-wise'!AS45)</f>
        <v/>
      </c>
    </row>
    <row r="1031" spans="1:25" ht="18" customHeight="1">
      <c r="A1031" s="1124"/>
      <c r="B1031" s="1116" t="s">
        <v>302</v>
      </c>
      <c r="C1031" s="1116"/>
      <c r="D1031" s="536">
        <f>IF('statement of marks'!CN45="","",'statement of marks'!CN45)</f>
        <v>50</v>
      </c>
      <c r="E1031" s="1117">
        <f>IF('statement of marks'!GK45="","",'statement of marks'!GK45)</f>
        <v>130</v>
      </c>
      <c r="F1031" s="1117"/>
      <c r="G1031" s="1117">
        <f>IF('statement of marks'!GM45="","",'statement of marks'!GM45)</f>
        <v>206</v>
      </c>
      <c r="H1031" s="1117"/>
      <c r="I1031" s="1117"/>
      <c r="J1031" s="1117"/>
      <c r="K1031" s="1117">
        <f>IF('statement of marks'!GO45="","",'statement of marks'!GO45)</f>
        <v>264</v>
      </c>
      <c r="L1031" s="1117"/>
      <c r="M1031" s="1117">
        <f>IF('statement of marks'!GQ45="","",'statement of marks'!GQ45)</f>
        <v>316</v>
      </c>
      <c r="N1031" s="1117"/>
      <c r="O1031" s="1117">
        <f>IF('statement of marks'!GS45="","",'statement of marks'!GS45)</f>
        <v>362</v>
      </c>
      <c r="P1031" s="1117"/>
      <c r="Q1031" s="1117"/>
      <c r="R1031" s="563"/>
      <c r="S1031" s="1086" t="s">
        <v>460</v>
      </c>
      <c r="T1031" s="1086"/>
      <c r="U1031" s="1086"/>
      <c r="V1031" s="1086"/>
      <c r="W1031" s="1115" t="str">
        <f>IF('result subject-wise'!AT45="","",'result subject-wise'!AT45)</f>
        <v/>
      </c>
      <c r="X1031" s="1115"/>
      <c r="Y1031" s="1118"/>
    </row>
    <row r="1032" spans="1:25" ht="18" customHeight="1">
      <c r="A1032" s="1124"/>
      <c r="B1032" s="1084" t="s">
        <v>301</v>
      </c>
      <c r="C1032" s="1084"/>
      <c r="D1032" s="536">
        <f>IF('statement of marks'!BJ45="","",'statement of marks'!BJ45)</f>
        <v>50</v>
      </c>
      <c r="E1032" s="1085" t="str">
        <f>IF('statement of marks'!GL45="","",'statement of marks'!GL45)</f>
        <v/>
      </c>
      <c r="F1032" s="1085"/>
      <c r="G1032" s="1085" t="str">
        <f>IF('statement of marks'!GN45="","",'statement of marks'!GN45)</f>
        <v/>
      </c>
      <c r="H1032" s="1085"/>
      <c r="I1032" s="1085"/>
      <c r="J1032" s="1085"/>
      <c r="K1032" s="1085" t="str">
        <f>IF('statement of marks'!GP45="","",'statement of marks'!GP45)</f>
        <v/>
      </c>
      <c r="L1032" s="1085"/>
      <c r="M1032" s="1085" t="str">
        <f>IF('statement of marks'!GR45="","",'statement of marks'!GR45)</f>
        <v/>
      </c>
      <c r="N1032" s="1085"/>
      <c r="O1032" s="1085">
        <f>IF('statement of marks'!GT45="","",'statement of marks'!GT45)</f>
        <v>0</v>
      </c>
      <c r="P1032" s="1085"/>
      <c r="Q1032" s="1085"/>
      <c r="R1032" s="564"/>
      <c r="S1032" s="1086" t="s">
        <v>296</v>
      </c>
      <c r="T1032" s="1086"/>
      <c r="U1032" s="1086"/>
      <c r="V1032" s="1086"/>
      <c r="W1032" s="1087" t="str">
        <f>IF(U1030="","",'result subject-wise'!$G$118)</f>
        <v/>
      </c>
      <c r="X1032" s="1087"/>
      <c r="Y1032" s="1088"/>
    </row>
    <row r="1033" spans="1:25" ht="18" customHeight="1">
      <c r="A1033" s="1124"/>
      <c r="B1033" s="1089" t="s">
        <v>307</v>
      </c>
      <c r="C1033" s="1089"/>
      <c r="D1033" s="535" t="str">
        <f>IF('statement of marks'!DR45="","",'statement of marks'!DR45)</f>
        <v/>
      </c>
      <c r="E1033" s="1090"/>
      <c r="F1033" s="1090"/>
      <c r="G1033" s="1090"/>
      <c r="H1033" s="1090"/>
      <c r="I1033" s="1090"/>
      <c r="J1033" s="1090"/>
      <c r="K1033" s="1090"/>
      <c r="L1033" s="1090"/>
      <c r="M1033" s="1090"/>
      <c r="N1033" s="1090"/>
      <c r="O1033" s="1091"/>
      <c r="P1033" s="1091"/>
      <c r="Q1033" s="1091"/>
      <c r="R1033" s="1091"/>
      <c r="S1033" s="1091"/>
      <c r="T1033" s="1091"/>
      <c r="U1033" s="1092"/>
      <c r="V1033" s="1092"/>
      <c r="W1033" s="1092"/>
      <c r="X1033" s="1092"/>
      <c r="Y1033" s="1093"/>
    </row>
    <row r="1034" spans="1:25" ht="18" customHeight="1">
      <c r="A1034" s="1124"/>
      <c r="B1034" s="895" t="s">
        <v>297</v>
      </c>
      <c r="C1034" s="895"/>
      <c r="D1034" s="544">
        <f>IF(AND(D1031="",D1032="",D1033=""),"",SUM(D1031:D1033))</f>
        <v>100</v>
      </c>
      <c r="E1034" s="1090"/>
      <c r="F1034" s="1090"/>
      <c r="G1034" s="1090"/>
      <c r="H1034" s="1090"/>
      <c r="I1034" s="1090"/>
      <c r="J1034" s="1090"/>
      <c r="K1034" s="1090"/>
      <c r="L1034" s="1090"/>
      <c r="M1034" s="1090"/>
      <c r="N1034" s="1090"/>
      <c r="O1034" s="1091"/>
      <c r="P1034" s="1091"/>
      <c r="Q1034" s="1091"/>
      <c r="R1034" s="1091"/>
      <c r="S1034" s="1091"/>
      <c r="T1034" s="1091"/>
      <c r="U1034" s="1092"/>
      <c r="V1034" s="1092"/>
      <c r="W1034" s="1092"/>
      <c r="X1034" s="1092"/>
      <c r="Y1034" s="1093"/>
    </row>
    <row r="1035" spans="1:25" ht="18" customHeight="1">
      <c r="A1035" s="1124"/>
      <c r="B1035" s="1089" t="s">
        <v>790</v>
      </c>
      <c r="C1035" s="1089"/>
      <c r="D1035" s="565">
        <f>IF(J1018="ML",L1017)+IF(J1019="ML",L1017)+IF(J1020="ML",L1017-D1020)+IF(J1021="ML",L1017-D1021)+IF(J1022="ML",L1017-D1022)+IF(K1020="ml",D1020)+IF(K1021="ml",D1021)+IF(K1022="ml",D1022)</f>
        <v>0</v>
      </c>
      <c r="E1035" s="1090"/>
      <c r="F1035" s="1090"/>
      <c r="G1035" s="1090"/>
      <c r="H1035" s="1090"/>
      <c r="I1035" s="1090"/>
      <c r="J1035" s="1090"/>
      <c r="K1035" s="1090"/>
      <c r="L1035" s="1090"/>
      <c r="M1035" s="1090"/>
      <c r="N1035" s="1090"/>
      <c r="O1035" s="1091" t="s">
        <v>112</v>
      </c>
      <c r="P1035" s="1091"/>
      <c r="Q1035" s="1091"/>
      <c r="R1035" s="1091"/>
      <c r="S1035" s="1091"/>
      <c r="T1035" s="1091"/>
      <c r="U1035" s="1094" t="s">
        <v>798</v>
      </c>
      <c r="V1035" s="1094"/>
      <c r="W1035" s="1094"/>
      <c r="X1035" s="1094"/>
      <c r="Y1035" s="1095"/>
    </row>
    <row r="1036" spans="1:25" ht="18" customHeight="1" thickBot="1">
      <c r="A1036" s="1125"/>
      <c r="B1036" s="1098" t="s">
        <v>308</v>
      </c>
      <c r="C1036" s="1098"/>
      <c r="D1036" s="566"/>
      <c r="E1036" s="1099"/>
      <c r="F1036" s="1099"/>
      <c r="G1036" s="1099"/>
      <c r="H1036" s="1099"/>
      <c r="I1036" s="1099"/>
      <c r="J1036" s="1099"/>
      <c r="K1036" s="1099"/>
      <c r="L1036" s="1099"/>
      <c r="M1036" s="1099"/>
      <c r="N1036" s="1099"/>
      <c r="O1036" s="1100">
        <f>'statement of marks'!$IV$110</f>
        <v>45794</v>
      </c>
      <c r="P1036" s="1100"/>
      <c r="Q1036" s="1100"/>
      <c r="R1036" s="1100"/>
      <c r="S1036" s="1100"/>
      <c r="T1036" s="1100"/>
      <c r="U1036" s="1096"/>
      <c r="V1036" s="1096"/>
      <c r="W1036" s="1096"/>
      <c r="X1036" s="1096"/>
      <c r="Y1036" s="1097"/>
    </row>
    <row r="1037" spans="1:25" ht="18" customHeight="1">
      <c r="A1037" s="1119" t="s">
        <v>282</v>
      </c>
      <c r="B1037" s="1120"/>
      <c r="C1037" s="1120"/>
      <c r="D1037" s="1120"/>
      <c r="E1037" s="1120"/>
      <c r="F1037" s="1120"/>
      <c r="G1037" s="1120"/>
      <c r="H1037" s="1120"/>
      <c r="I1037" s="1120"/>
      <c r="J1037" s="1120"/>
      <c r="K1037" s="1120"/>
      <c r="L1037" s="1120"/>
      <c r="M1037" s="1120"/>
      <c r="N1037" s="1120"/>
      <c r="O1037" s="1120"/>
      <c r="P1037" s="1120"/>
      <c r="Q1037" s="1120"/>
      <c r="R1037" s="1120"/>
      <c r="S1037" s="1120"/>
      <c r="T1037" s="1120"/>
      <c r="U1037" s="1120"/>
      <c r="V1037" s="1120"/>
      <c r="W1037" s="1120"/>
      <c r="X1037" s="1120"/>
      <c r="Y1037" s="1121"/>
    </row>
    <row r="1038" spans="1:25" ht="18" customHeight="1">
      <c r="A1038" s="1122" t="str">
        <f>'statement of marks'!$A$1</f>
        <v>Govt. Hr. Sec. School,</v>
      </c>
      <c r="B1038" s="1091"/>
      <c r="C1038" s="1091"/>
      <c r="D1038" s="1091"/>
      <c r="E1038" s="1091"/>
      <c r="F1038" s="1091"/>
      <c r="G1038" s="1091"/>
      <c r="H1038" s="1091"/>
      <c r="I1038" s="1091"/>
      <c r="J1038" s="1091"/>
      <c r="K1038" s="1091"/>
      <c r="L1038" s="1091"/>
      <c r="M1038" s="1091"/>
      <c r="N1038" s="1091"/>
      <c r="O1038" s="1091"/>
      <c r="P1038" s="1091"/>
      <c r="Q1038" s="1091"/>
      <c r="R1038" s="1091"/>
      <c r="S1038" s="1091"/>
      <c r="T1038" s="1091"/>
      <c r="U1038" s="1091"/>
      <c r="V1038" s="1091"/>
      <c r="W1038" s="1091"/>
      <c r="X1038" s="1091"/>
      <c r="Y1038" s="1123"/>
    </row>
    <row r="1039" spans="1:25" ht="18" customHeight="1">
      <c r="A1039" s="1124"/>
      <c r="B1039" s="1048" t="s">
        <v>100</v>
      </c>
      <c r="C1039" s="1048"/>
      <c r="D1039" s="1112" t="s">
        <v>485</v>
      </c>
      <c r="E1039" s="1048" t="str">
        <f>'statement of marks'!$F$3</f>
        <v>2024-25</v>
      </c>
      <c r="F1039" s="1048"/>
      <c r="G1039" s="1126" t="str">
        <f>IF(U1058="","MAIN EXAMINATION",IF(E1074="Suppl.","SUPPLEMENTARY EXAMINATION",IF(E1074="Re-exam.","RE-EXAMINATION",)))</f>
        <v>MAIN EXAMINATION</v>
      </c>
      <c r="H1039" s="1127"/>
      <c r="I1039" s="1127"/>
      <c r="J1039" s="1127"/>
      <c r="K1039" s="1127"/>
      <c r="L1039" s="1127"/>
      <c r="M1039" s="1127"/>
      <c r="N1039" s="1127"/>
      <c r="O1039" s="1127"/>
      <c r="P1039" s="1127"/>
      <c r="Q1039" s="1127"/>
      <c r="R1039" s="1127"/>
      <c r="S1039" s="1128"/>
      <c r="T1039" s="1129" t="s">
        <v>305</v>
      </c>
      <c r="U1039" s="1130"/>
      <c r="V1039" s="1131"/>
      <c r="W1039" s="1048" t="str">
        <f>'statement of marks'!$A$3</f>
        <v>11 'A'</v>
      </c>
      <c r="X1039" s="1048"/>
      <c r="Y1039" s="1135"/>
    </row>
    <row r="1040" spans="1:25" ht="18" customHeight="1">
      <c r="A1040" s="1124"/>
      <c r="B1040" s="895" t="s">
        <v>36</v>
      </c>
      <c r="C1040" s="895"/>
      <c r="D1040" s="1112"/>
      <c r="E1040" s="1132" t="str">
        <f>IF('statement of marks'!G46="","",'statement of marks'!G46)</f>
        <v>A 038</v>
      </c>
      <c r="F1040" s="1133"/>
      <c r="G1040" s="1133"/>
      <c r="H1040" s="1133"/>
      <c r="I1040" s="1133"/>
      <c r="J1040" s="1133"/>
      <c r="K1040" s="1133"/>
      <c r="L1040" s="1133"/>
      <c r="M1040" s="1133"/>
      <c r="N1040" s="1133"/>
      <c r="O1040" s="1133"/>
      <c r="P1040" s="1133"/>
      <c r="Q1040" s="1133"/>
      <c r="R1040" s="1133"/>
      <c r="S1040" s="1134"/>
      <c r="T1040" s="1129" t="s">
        <v>304</v>
      </c>
      <c r="U1040" s="1130"/>
      <c r="V1040" s="1131"/>
      <c r="W1040" s="1048">
        <f>IF('statement of marks'!E46="","",'statement of marks'!E46)</f>
        <v>11138</v>
      </c>
      <c r="X1040" s="1048"/>
      <c r="Y1040" s="1135"/>
    </row>
    <row r="1041" spans="1:25" ht="18" customHeight="1">
      <c r="A1041" s="1124"/>
      <c r="B1041" s="895" t="s">
        <v>37</v>
      </c>
      <c r="C1041" s="895"/>
      <c r="D1041" s="1112"/>
      <c r="E1041" s="1132" t="str">
        <f>IF('statement of marks'!H46="","",'statement of marks'!H46)</f>
        <v>B 038</v>
      </c>
      <c r="F1041" s="1133"/>
      <c r="G1041" s="1133"/>
      <c r="H1041" s="1133"/>
      <c r="I1041" s="1133"/>
      <c r="J1041" s="1133"/>
      <c r="K1041" s="1133"/>
      <c r="L1041" s="1133"/>
      <c r="M1041" s="1133"/>
      <c r="N1041" s="1133"/>
      <c r="O1041" s="1133"/>
      <c r="P1041" s="1133"/>
      <c r="Q1041" s="1133"/>
      <c r="R1041" s="1133"/>
      <c r="S1041" s="1134"/>
      <c r="T1041" s="1129" t="s">
        <v>35</v>
      </c>
      <c r="U1041" s="1130"/>
      <c r="V1041" s="1131"/>
      <c r="W1041" s="1048" t="str">
        <f>IF('statement of marks'!D46="","",'statement of marks'!D46)</f>
        <v/>
      </c>
      <c r="X1041" s="1048"/>
      <c r="Y1041" s="1135"/>
    </row>
    <row r="1042" spans="1:25" ht="18" customHeight="1">
      <c r="A1042" s="1124"/>
      <c r="B1042" s="895" t="s">
        <v>38</v>
      </c>
      <c r="C1042" s="895"/>
      <c r="D1042" s="1112"/>
      <c r="E1042" s="1132" t="str">
        <f>IF('statement of marks'!I46="","",'statement of marks'!I46)</f>
        <v>C 038</v>
      </c>
      <c r="F1042" s="1133"/>
      <c r="G1042" s="1133"/>
      <c r="H1042" s="1133"/>
      <c r="I1042" s="1133"/>
      <c r="J1042" s="1133"/>
      <c r="K1042" s="1133"/>
      <c r="L1042" s="1133"/>
      <c r="M1042" s="1133"/>
      <c r="N1042" s="1133"/>
      <c r="O1042" s="1133"/>
      <c r="P1042" s="1133"/>
      <c r="Q1042" s="1133"/>
      <c r="R1042" s="1133"/>
      <c r="S1042" s="1134"/>
      <c r="T1042" s="1129" t="s">
        <v>280</v>
      </c>
      <c r="U1042" s="1130"/>
      <c r="V1042" s="1131"/>
      <c r="W1042" s="1136" t="str">
        <f>IF('statement of marks'!F46="","",'statement of marks'!F46)</f>
        <v/>
      </c>
      <c r="X1042" s="1136"/>
      <c r="Y1042" s="1137"/>
    </row>
    <row r="1043" spans="1:25" ht="18" customHeight="1">
      <c r="A1043" s="1124"/>
      <c r="B1043" s="1138" t="s">
        <v>218</v>
      </c>
      <c r="C1043" s="1109" t="s">
        <v>293</v>
      </c>
      <c r="D1043" s="1109" t="s">
        <v>457</v>
      </c>
      <c r="E1043" s="1103" t="s">
        <v>109</v>
      </c>
      <c r="F1043" s="1103" t="s">
        <v>110</v>
      </c>
      <c r="G1043" s="1103" t="s">
        <v>111</v>
      </c>
      <c r="H1043" s="1103" t="s">
        <v>797</v>
      </c>
      <c r="I1043" s="1139" t="str">
        <f>IF('statement of marks'!N$4="","",'statement of marks'!N$4)</f>
        <v>VRIKSHAROPAN</v>
      </c>
      <c r="J1043" s="1140" t="s">
        <v>276</v>
      </c>
      <c r="K1043" s="1140" t="s">
        <v>277</v>
      </c>
      <c r="L1043" s="1103" t="s">
        <v>284</v>
      </c>
      <c r="M1043" s="1103" t="s">
        <v>294</v>
      </c>
      <c r="N1043" s="1102" t="s">
        <v>458</v>
      </c>
      <c r="O1043" s="1141" t="s">
        <v>287</v>
      </c>
      <c r="P1043" s="1141" t="s">
        <v>288</v>
      </c>
      <c r="Q1043" s="1101" t="s">
        <v>289</v>
      </c>
      <c r="R1043" s="1101" t="s">
        <v>285</v>
      </c>
      <c r="S1043" s="1101" t="s">
        <v>286</v>
      </c>
      <c r="T1043" s="1102" t="s">
        <v>306</v>
      </c>
      <c r="U1043" s="1103" t="s">
        <v>311</v>
      </c>
      <c r="V1043" s="1104" t="s">
        <v>310</v>
      </c>
      <c r="W1043" s="1104" t="s">
        <v>799</v>
      </c>
      <c r="X1043" s="1103" t="s">
        <v>283</v>
      </c>
      <c r="Y1043" s="1105" t="s">
        <v>290</v>
      </c>
    </row>
    <row r="1044" spans="1:25" ht="18" customHeight="1">
      <c r="A1044" s="1124"/>
      <c r="B1044" s="1138"/>
      <c r="C1044" s="1109"/>
      <c r="D1044" s="1109"/>
      <c r="E1044" s="1103"/>
      <c r="F1044" s="1103"/>
      <c r="G1044" s="1103"/>
      <c r="H1044" s="1103"/>
      <c r="I1044" s="1139"/>
      <c r="J1044" s="1140"/>
      <c r="K1044" s="1140"/>
      <c r="L1044" s="1103"/>
      <c r="M1044" s="1103"/>
      <c r="N1044" s="1102"/>
      <c r="O1044" s="1141"/>
      <c r="P1044" s="1141"/>
      <c r="Q1044" s="1101"/>
      <c r="R1044" s="1101"/>
      <c r="S1044" s="1101"/>
      <c r="T1044" s="1102"/>
      <c r="U1044" s="1103"/>
      <c r="V1044" s="1104"/>
      <c r="W1044" s="1104"/>
      <c r="X1044" s="1103"/>
      <c r="Y1044" s="1105"/>
    </row>
    <row r="1045" spans="1:25" ht="18" customHeight="1">
      <c r="A1045" s="1124"/>
      <c r="B1045" s="1144" t="s">
        <v>113</v>
      </c>
      <c r="C1045" s="1144"/>
      <c r="D1045" s="535"/>
      <c r="E1045" s="534">
        <f>IF('statement of marks'!J$6="","",'statement of marks'!J$6)</f>
        <v>10</v>
      </c>
      <c r="F1045" s="534">
        <f>IF('statement of marks'!K$6="","",'statement of marks'!K$6)</f>
        <v>10</v>
      </c>
      <c r="G1045" s="534">
        <f>IF('statement of marks'!L$6="","",'statement of marks'!L$6)</f>
        <v>8</v>
      </c>
      <c r="H1045" s="534">
        <f>IF('statement of marks'!M$6="","",'statement of marks'!M$6)</f>
        <v>28</v>
      </c>
      <c r="I1045" s="536">
        <f>IF('statement of marks'!N$6="","",'statement of marks'!N$6)</f>
        <v>2</v>
      </c>
      <c r="J1045" s="298" t="s">
        <v>89</v>
      </c>
      <c r="K1045" s="1106"/>
      <c r="L1045" s="534">
        <f>IF('statement of marks'!O$6="","",'statement of marks'!O$6)</f>
        <v>70</v>
      </c>
      <c r="M1045" s="298" t="s">
        <v>87</v>
      </c>
      <c r="N1045" s="534">
        <f>IF('statement of marks'!P$6="","",'statement of marks'!P$6)</f>
        <v>100</v>
      </c>
      <c r="O1045" s="298" t="s">
        <v>298</v>
      </c>
      <c r="P1045" s="945"/>
      <c r="Q1045" s="534">
        <f>IF('statement of marks'!Q$6="","",'statement of marks'!Q$6)</f>
        <v>100</v>
      </c>
      <c r="R1045" s="298" t="s">
        <v>299</v>
      </c>
      <c r="S1045" s="298" t="s">
        <v>454</v>
      </c>
      <c r="T1045" s="538">
        <f>IF('statement of marks'!R$6="","",'statement of marks'!R$6)</f>
        <v>200</v>
      </c>
      <c r="U1045" s="539"/>
      <c r="V1045" s="539"/>
      <c r="W1045" s="539"/>
      <c r="X1045" s="539"/>
      <c r="Y1045" s="540" t="str">
        <f>IF(OR(X1052=0,X1052&lt;V1052),"",T1045)</f>
        <v/>
      </c>
    </row>
    <row r="1046" spans="1:25" ht="18" customHeight="1">
      <c r="A1046" s="1124"/>
      <c r="B1046" s="895" t="str">
        <f>'statement of marks'!$J$3</f>
        <v>HINDI COMPULSORY</v>
      </c>
      <c r="C1046" s="895"/>
      <c r="D1046" s="535"/>
      <c r="E1046" s="541">
        <f>IF('statement of marks'!J46="","",'statement of marks'!J46)</f>
        <v>10</v>
      </c>
      <c r="F1046" s="541">
        <f>IF('statement of marks'!K46="","",'statement of marks'!K46)</f>
        <v>10</v>
      </c>
      <c r="G1046" s="541">
        <f>IF('statement of marks'!L46="","",'statement of marks'!L46)</f>
        <v>8</v>
      </c>
      <c r="H1046" s="541">
        <f>IF('statement of marks'!M46="","",'statement of marks'!M46)</f>
        <v>28</v>
      </c>
      <c r="I1046" s="541">
        <f>IF('statement of marks'!N46="","",'statement of marks'!N46)</f>
        <v>2</v>
      </c>
      <c r="J1046" s="537">
        <f>IF('statement of marks'!O46="","",'statement of marks'!O46)</f>
        <v>70</v>
      </c>
      <c r="K1046" s="1106"/>
      <c r="L1046" s="536">
        <f>IF('statement of marks'!O46="","",'statement of marks'!O46)</f>
        <v>70</v>
      </c>
      <c r="M1046" s="536">
        <f>IF('statement of marks'!P46="","",'statement of marks'!P46)</f>
        <v>100</v>
      </c>
      <c r="N1046" s="538">
        <f>IF('statement of marks'!P46="","",'statement of marks'!P46)</f>
        <v>100</v>
      </c>
      <c r="O1046" s="537">
        <f>IF('statement of marks'!Q46="","",'statement of marks'!Q46)</f>
        <v>100</v>
      </c>
      <c r="P1046" s="945"/>
      <c r="Q1046" s="536">
        <f>IF('statement of marks'!Q46="","",'statement of marks'!Q46)</f>
        <v>100</v>
      </c>
      <c r="R1046" s="536">
        <f>IF('statement of marks'!R46="","",'statement of marks'!R46)</f>
        <v>200</v>
      </c>
      <c r="S1046" s="1107" t="str">
        <f>IF(AND(K1047="",P1047=""),"",SUM(K1047,P1047))</f>
        <v/>
      </c>
      <c r="T1046" s="538">
        <f>IF('statement of marks'!R46="","",'statement of marks'!R46)</f>
        <v>200</v>
      </c>
      <c r="U1046" s="541" t="str">
        <f>CONCATENATE('statement of marks'!GV46,'statement of marks'!GW46,'statement of marks'!GX46)</f>
        <v>D</v>
      </c>
      <c r="V1046" s="542" t="str">
        <f>IF(OR(U1046="S",U1046="RE"),'result subject-wise'!T$6,"")</f>
        <v/>
      </c>
      <c r="W1046" s="542" t="str">
        <f>IF('result subject-wise'!U46="","",'result subject-wise'!U46)</f>
        <v/>
      </c>
      <c r="X1046" s="542" t="str">
        <f>IF('result subject-wise'!V46="","",'result subject-wise'!V46)</f>
        <v/>
      </c>
      <c r="Y1046" s="540" t="str">
        <f>IF(OR(X1052=0,X1052&lt;V1052),"",IF(U1046="RE",SUM(T1046,W1046),IF(U1046="S",W1046,T1046)))</f>
        <v/>
      </c>
    </row>
    <row r="1047" spans="1:25" ht="18" customHeight="1">
      <c r="A1047" s="1124"/>
      <c r="B1047" s="895" t="str">
        <f>'statement of marks'!$X$3</f>
        <v>ENGLISH COMPULSORY</v>
      </c>
      <c r="C1047" s="895"/>
      <c r="D1047" s="535" t="s">
        <v>455</v>
      </c>
      <c r="E1047" s="541">
        <f>IF('statement of marks'!X46="","",'statement of marks'!X46)</f>
        <v>10</v>
      </c>
      <c r="F1047" s="541">
        <f>IF('statement of marks'!Y46="","",'statement of marks'!Y46)</f>
        <v>10</v>
      </c>
      <c r="G1047" s="541">
        <f>IF('statement of marks'!Z46="","",'statement of marks'!Z46)</f>
        <v>8</v>
      </c>
      <c r="H1047" s="541">
        <f>IF('statement of marks'!AA46="","",'statement of marks'!AA46)</f>
        <v>28</v>
      </c>
      <c r="I1047" s="541">
        <f>IF('statement of marks'!AB46="","",'statement of marks'!AB46)</f>
        <v>2</v>
      </c>
      <c r="J1047" s="537">
        <f>IF('statement of marks'!AC46="","",'statement of marks'!AC46)</f>
        <v>70</v>
      </c>
      <c r="K1047" s="1106"/>
      <c r="L1047" s="536">
        <f>IF('statement of marks'!AC46="","",'statement of marks'!AC46)</f>
        <v>70</v>
      </c>
      <c r="M1047" s="536">
        <f>IF('statement of marks'!AD46="","",'statement of marks'!AD46)</f>
        <v>100</v>
      </c>
      <c r="N1047" s="538">
        <f>IF('statement of marks'!AD46="","",'statement of marks'!AD46)</f>
        <v>100</v>
      </c>
      <c r="O1047" s="537">
        <f>IF('statement of marks'!AE46="","",'statement of marks'!AE46)</f>
        <v>100</v>
      </c>
      <c r="P1047" s="945"/>
      <c r="Q1047" s="536">
        <f>IF('statement of marks'!AE46="","",'statement of marks'!AE46)</f>
        <v>100</v>
      </c>
      <c r="R1047" s="536">
        <f>IF('statement of marks'!AF46="","",'statement of marks'!AF46)</f>
        <v>200</v>
      </c>
      <c r="S1047" s="1107"/>
      <c r="T1047" s="538">
        <f>IF('statement of marks'!AF46="","",'statement of marks'!AF46)</f>
        <v>200</v>
      </c>
      <c r="U1047" s="541" t="str">
        <f>CONCATENATE('statement of marks'!GY46,'statement of marks'!GZ46,'statement of marks'!HA46)</f>
        <v>D</v>
      </c>
      <c r="V1047" s="542" t="str">
        <f>IF(OR(U1047="S",U1047="RE"),'result subject-wise'!W$6,"")</f>
        <v/>
      </c>
      <c r="W1047" s="542" t="str">
        <f>IF('result subject-wise'!X46="","",'result subject-wise'!X46)</f>
        <v/>
      </c>
      <c r="X1047" s="542" t="str">
        <f>IF('result subject-wise'!Y46="","",'result subject-wise'!Y46)</f>
        <v/>
      </c>
      <c r="Y1047" s="540" t="str">
        <f>IF(OR(X1052=0,X1052&lt;V1052),"",IF(U1047="RE",SUM(T1047,W1047),IF(U1047="S",W1047,T1047)))</f>
        <v/>
      </c>
    </row>
    <row r="1048" spans="1:25" ht="18" customHeight="1">
      <c r="A1048" s="1124"/>
      <c r="B1048" s="1143" t="str">
        <f>'statement of marks'!AM46</f>
        <v>PHYSICS</v>
      </c>
      <c r="C1048" s="1143"/>
      <c r="D1048" s="535">
        <f>IF('statement of marks'!BH46="","",'statement of marks'!BH46)</f>
        <v>20</v>
      </c>
      <c r="E1048" s="541">
        <f>IF('statement of marks'!AN46="","",'statement of marks'!AN46)</f>
        <v>10</v>
      </c>
      <c r="F1048" s="541">
        <f>IF('statement of marks'!AO46="","",'statement of marks'!AO46)</f>
        <v>10</v>
      </c>
      <c r="G1048" s="541">
        <f>IF('statement of marks'!AP46="","",'statement of marks'!AP46)</f>
        <v>9</v>
      </c>
      <c r="H1048" s="541">
        <f>IF('statement of marks'!AQ46="","",'statement of marks'!AQ46)</f>
        <v>29</v>
      </c>
      <c r="I1048" s="541">
        <f>IF('statement of marks'!AR46="","",'statement of marks'!AR46)</f>
        <v>1</v>
      </c>
      <c r="J1048" s="537">
        <f>IF('statement of marks'!AS46="","",'statement of marks'!AS46)</f>
        <v>30</v>
      </c>
      <c r="K1048" s="537">
        <f>IF('statement of marks'!AT46="","",'statement of marks'!AT46)</f>
        <v>20</v>
      </c>
      <c r="L1048" s="536">
        <f>IF('statement of marks'!AU46="","",'statement of marks'!AU46)</f>
        <v>50</v>
      </c>
      <c r="M1048" s="536">
        <f>IF('statement of marks'!AV46="","",'statement of marks'!AV46)</f>
        <v>60</v>
      </c>
      <c r="N1048" s="538">
        <f>IF('statement of marks'!AW46="","",'statement of marks'!AW46)</f>
        <v>80</v>
      </c>
      <c r="O1048" s="537">
        <f>IF('statement of marks'!AX46="","",'statement of marks'!AX46)</f>
        <v>70</v>
      </c>
      <c r="P1048" s="537">
        <f>IF('statement of marks'!AY46="","",'statement of marks'!AY46)</f>
        <v>30</v>
      </c>
      <c r="Q1048" s="536">
        <f>IF('statement of marks'!AZ46="","",'statement of marks'!AZ46)</f>
        <v>100</v>
      </c>
      <c r="R1048" s="536">
        <f>IF('statement of marks'!BA46="","",'statement of marks'!BA46)</f>
        <v>130</v>
      </c>
      <c r="S1048" s="538">
        <f>IF('statement of marks'!BB46="","",'statement of marks'!BB46)</f>
        <v>50</v>
      </c>
      <c r="T1048" s="538">
        <f>IF('statement of marks'!BC46="","",'statement of marks'!BC46)</f>
        <v>180</v>
      </c>
      <c r="U1048" s="541" t="str">
        <f>CONCATENATE('statement of marks'!HB46,'statement of marks'!HK46,'statement of marks'!HL46)</f>
        <v>D</v>
      </c>
      <c r="V1048" s="542" t="str">
        <f>IF('result subject-wise'!Z46="","",'result subject-wise'!Z46)</f>
        <v/>
      </c>
      <c r="W1048" s="542" t="str">
        <f>IF('result subject-wise'!AB46="","",'result subject-wise'!AB46)</f>
        <v/>
      </c>
      <c r="X1048" s="542" t="str">
        <f>IF('result subject-wise'!AC46="","",'result subject-wise'!AC46)</f>
        <v/>
      </c>
      <c r="Y1048" s="540" t="str">
        <f>IF(OR(X1052=0,X1052&lt;V1052),"",IF(OR(U1048="RE",U1048="REP"),SUM(T1048,W1048),IF(U1048="S",W1048,T1048)))</f>
        <v/>
      </c>
    </row>
    <row r="1049" spans="1:25" ht="18" customHeight="1">
      <c r="A1049" s="1124"/>
      <c r="B1049" s="1143" t="str">
        <f>'statement of marks'!BQ46</f>
        <v>CHEMISTRY</v>
      </c>
      <c r="C1049" s="1143"/>
      <c r="D1049" s="535">
        <f>IF('statement of marks'!CL46="","",'statement of marks'!CL46)</f>
        <v>20</v>
      </c>
      <c r="E1049" s="541">
        <f>IF('statement of marks'!BR46="","",'statement of marks'!BR46)</f>
        <v>10</v>
      </c>
      <c r="F1049" s="541">
        <f>IF('statement of marks'!BS46="","",'statement of marks'!BS46)</f>
        <v>10</v>
      </c>
      <c r="G1049" s="541">
        <f>IF('statement of marks'!BT46="","",'statement of marks'!BT46)</f>
        <v>9</v>
      </c>
      <c r="H1049" s="541">
        <f>IF('statement of marks'!BU46="","",'statement of marks'!BU46)</f>
        <v>29</v>
      </c>
      <c r="I1049" s="541">
        <f>IF('statement of marks'!BV46="","",'statement of marks'!BV46)</f>
        <v>1</v>
      </c>
      <c r="J1049" s="537">
        <f>IF('statement of marks'!BW46="","",'statement of marks'!BW46)</f>
        <v>50</v>
      </c>
      <c r="K1049" s="537">
        <f>IF('statement of marks'!BX46="","",'statement of marks'!BX46)</f>
        <v>20</v>
      </c>
      <c r="L1049" s="536">
        <f>IF('statement of marks'!BY46="","",'statement of marks'!BY46)</f>
        <v>70</v>
      </c>
      <c r="M1049" s="536">
        <f>IF('statement of marks'!BZ46="","",'statement of marks'!BZ46)</f>
        <v>80</v>
      </c>
      <c r="N1049" s="538">
        <f>IF('statement of marks'!CA46="","",'statement of marks'!CA46)</f>
        <v>100</v>
      </c>
      <c r="O1049" s="537">
        <f>IF('statement of marks'!CB46="","",'statement of marks'!CB46)</f>
        <v>70</v>
      </c>
      <c r="P1049" s="537">
        <f>IF('statement of marks'!CC46="","",'statement of marks'!CC46)</f>
        <v>30</v>
      </c>
      <c r="Q1049" s="536">
        <f>IF('statement of marks'!CD46="","",'statement of marks'!CD46)</f>
        <v>100</v>
      </c>
      <c r="R1049" s="536">
        <f>IF('statement of marks'!CE46="","",'statement of marks'!CE46)</f>
        <v>150</v>
      </c>
      <c r="S1049" s="538">
        <f>IF('statement of marks'!CF46="","",'statement of marks'!CF46)</f>
        <v>50</v>
      </c>
      <c r="T1049" s="538">
        <f>IF('statement of marks'!CG46="","",'statement of marks'!CG46)</f>
        <v>200</v>
      </c>
      <c r="U1049" s="541" t="str">
        <f>CONCATENATE('statement of marks'!HM46,'statement of marks'!HV46,'statement of marks'!HW46)</f>
        <v>D</v>
      </c>
      <c r="V1049" s="542" t="str">
        <f>IF('result subject-wise'!AD46="","",'result subject-wise'!AD46)</f>
        <v/>
      </c>
      <c r="W1049" s="542" t="str">
        <f>IF('result subject-wise'!AF46="","",'result subject-wise'!AF46)</f>
        <v/>
      </c>
      <c r="X1049" s="542" t="str">
        <f>IF('result subject-wise'!AG46="","",'result subject-wise'!AG46)</f>
        <v/>
      </c>
      <c r="Y1049" s="540" t="str">
        <f>IF(OR(X1052=0,X1052&lt;V1052),"",IF(OR(U1049="RE",U1049="REP"),SUM(T1049,W1049),IF(U1049="S",W1049,T1049)))</f>
        <v/>
      </c>
    </row>
    <row r="1050" spans="1:25" ht="18" customHeight="1">
      <c r="A1050" s="1124"/>
      <c r="B1050" s="1143" t="str">
        <f>'statement of marks'!CU46</f>
        <v>MATHEMATICS</v>
      </c>
      <c r="C1050" s="1143"/>
      <c r="D1050" s="535" t="str">
        <f>IF('statement of marks'!DP46="","",'statement of marks'!DP46)</f>
        <v/>
      </c>
      <c r="E1050" s="541">
        <f>IF('statement of marks'!CV46="","",'statement of marks'!CV46)</f>
        <v>10</v>
      </c>
      <c r="F1050" s="541">
        <f>IF('statement of marks'!CW46="","",'statement of marks'!CW46)</f>
        <v>10</v>
      </c>
      <c r="G1050" s="541">
        <f>IF('statement of marks'!CX46="","",'statement of marks'!CX46)</f>
        <v>9</v>
      </c>
      <c r="H1050" s="541">
        <f>IF('statement of marks'!CY46="","",'statement of marks'!CY46)</f>
        <v>29</v>
      </c>
      <c r="I1050" s="541">
        <f>IF('statement of marks'!CZ46="","",'statement of marks'!CZ46)</f>
        <v>1</v>
      </c>
      <c r="J1050" s="537">
        <f>IF('statement of marks'!DA46="","",'statement of marks'!DA46)</f>
        <v>70</v>
      </c>
      <c r="K1050" s="537" t="str">
        <f>IF('statement of marks'!DB46="","",'statement of marks'!DB46)</f>
        <v/>
      </c>
      <c r="L1050" s="536">
        <f>IF('statement of marks'!DC46="","",'statement of marks'!DC46)</f>
        <v>70</v>
      </c>
      <c r="M1050" s="536">
        <f>IF('statement of marks'!DD46="","",'statement of marks'!DD46)</f>
        <v>100</v>
      </c>
      <c r="N1050" s="538">
        <f>IF('statement of marks'!DE46="","",'statement of marks'!DE46)</f>
        <v>100</v>
      </c>
      <c r="O1050" s="537">
        <f>IF('statement of marks'!DF46="","",'statement of marks'!DF46)</f>
        <v>18</v>
      </c>
      <c r="P1050" s="537" t="str">
        <f>IF('statement of marks'!DG46="","",'statement of marks'!DG46)</f>
        <v/>
      </c>
      <c r="Q1050" s="536">
        <f>IF('statement of marks'!DH46="","",'statement of marks'!DH46)</f>
        <v>18</v>
      </c>
      <c r="R1050" s="536">
        <f>IF('statement of marks'!DI46="","",'statement of marks'!DI46)</f>
        <v>118</v>
      </c>
      <c r="S1050" s="538" t="str">
        <f>IF('statement of marks'!DJ46="","",'statement of marks'!DJ46)</f>
        <v/>
      </c>
      <c r="T1050" s="538">
        <f>IF('statement of marks'!DK46="","",'statement of marks'!DK46)</f>
        <v>118</v>
      </c>
      <c r="U1050" s="541" t="str">
        <f>CONCATENATE('statement of marks'!HX46,'statement of marks'!IG46,'statement of marks'!IH46)</f>
        <v>S</v>
      </c>
      <c r="V1050" s="542">
        <f>IF('result subject-wise'!AH46="","",'result subject-wise'!AH46)</f>
        <v>100</v>
      </c>
      <c r="W1050" s="542" t="str">
        <f>IF('result subject-wise'!AJ46="","",'result subject-wise'!AJ46)</f>
        <v/>
      </c>
      <c r="X1050" s="542" t="str">
        <f>IF('result subject-wise'!AK46="","",'result subject-wise'!AK46)</f>
        <v/>
      </c>
      <c r="Y1050" s="540" t="str">
        <f>IF(OR(X1052=0,X1052&lt;V1052),"",IF(OR(U1050="RE",U1050="REP"),SUM(T1050,W1050),IF(U1050="S",W1050,T1050)))</f>
        <v/>
      </c>
    </row>
    <row r="1051" spans="1:25" ht="18" customHeight="1">
      <c r="A1051" s="1124"/>
      <c r="B1051" s="1108" t="s">
        <v>291</v>
      </c>
      <c r="C1051" s="1108"/>
      <c r="D1051" s="543">
        <f>IF(AND(D1048="",D1049="",D1050=""),"",SUM(D1048:D1050))</f>
        <v>40</v>
      </c>
      <c r="E1051" s="544">
        <f>IF(AND(E1046="",E1047="",E1048="",E1049="",E1050=""),"",SUM(E1046:E1050))</f>
        <v>50</v>
      </c>
      <c r="F1051" s="544">
        <f t="shared" ref="F1051:H1051" si="292">IF(AND(F1046="",F1047="",F1048="",F1049="",F1050=""),"",SUM(F1046:F1050))</f>
        <v>50</v>
      </c>
      <c r="G1051" s="544">
        <f t="shared" si="292"/>
        <v>43</v>
      </c>
      <c r="H1051" s="544">
        <f t="shared" si="292"/>
        <v>143</v>
      </c>
      <c r="I1051" s="544">
        <f>IF(AND(I1046="",I1047="",I1048="",I1049="",I1050=""),"",SUM(I1046:I1050))</f>
        <v>7</v>
      </c>
      <c r="J1051" s="544">
        <f t="shared" ref="J1051:Q1051" si="293">IF(AND(J1046="",J1047="",J1048="",J1049="",J1050=""),"",SUM(J1046:J1050))</f>
        <v>290</v>
      </c>
      <c r="K1051" s="544">
        <f t="shared" si="293"/>
        <v>40</v>
      </c>
      <c r="L1051" s="544">
        <f t="shared" si="293"/>
        <v>330</v>
      </c>
      <c r="M1051" s="544">
        <f t="shared" si="293"/>
        <v>440</v>
      </c>
      <c r="N1051" s="544">
        <f t="shared" si="293"/>
        <v>480</v>
      </c>
      <c r="O1051" s="544">
        <f t="shared" si="293"/>
        <v>358</v>
      </c>
      <c r="P1051" s="544">
        <f t="shared" si="293"/>
        <v>60</v>
      </c>
      <c r="Q1051" s="544">
        <f t="shared" si="293"/>
        <v>418</v>
      </c>
      <c r="R1051" s="544">
        <f>IF(AND(R1046="",R1047="",R1048="",R1049="",R1050=""),"",SUM(R1046:R1050))</f>
        <v>798</v>
      </c>
      <c r="S1051" s="544">
        <f>IF(AND(S1046="",S1047="",S1048="",S1049="",S1050=""),"",SUM(S1046:S1050))</f>
        <v>100</v>
      </c>
      <c r="T1051" s="544">
        <f t="shared" ref="T1051" si="294">IF(AND(T1046="",T1047="",T1048="",T1049="",T1050=""),"",SUM(T1046:T1050))</f>
        <v>898</v>
      </c>
      <c r="U1051" s="544"/>
      <c r="V1051" s="544">
        <f t="shared" ref="V1051:W1051" si="295">IF(AND(V1046="",V1047="",V1048="",V1049="",V1050=""),"",SUM(V1046:V1050))</f>
        <v>100</v>
      </c>
      <c r="W1051" s="544" t="str">
        <f t="shared" si="295"/>
        <v/>
      </c>
      <c r="X1051" s="545"/>
      <c r="Y1051" s="546" t="str">
        <f t="shared" ref="Y1051" si="296">IF(AND(Y1046="",Y1047="",Y1048="",Y1049="",Y1050=""),"",SUM(Y1046:Y1050))</f>
        <v/>
      </c>
    </row>
    <row r="1052" spans="1:25" ht="18" customHeight="1">
      <c r="A1052" s="1124"/>
      <c r="B1052" s="1142" t="s">
        <v>292</v>
      </c>
      <c r="C1052" s="1142"/>
      <c r="D1052" s="547" t="s">
        <v>456</v>
      </c>
      <c r="E1052" s="548">
        <f>IF(E1051="","",(5*E1045)-(COUNTIF(E1046:E1050,"NA")*E1045+COUNTIF(E1046:E1050,"ML")*E1045))</f>
        <v>50</v>
      </c>
      <c r="F1052" s="548">
        <f>IF(F1051="","",(5*F1045)-(COUNTIF(F1046:F1050,"NA")*F1045+COUNTIF(F1046:F1050,"ML")*F1045))</f>
        <v>50</v>
      </c>
      <c r="G1052" s="548">
        <f>IF(G1051="","",(43)-(COUNTIF(G1046:G1050,"NA")*G1045+COUNTIF(G1046:G1050,"ML")*G1045))</f>
        <v>43</v>
      </c>
      <c r="H1052" s="548">
        <f>IF(H1051="","",(143)-(COUNTIF(H1046:H1050,"NA")*H1045+COUNTIF(H1046:H1050,"ML")*H1045))</f>
        <v>143</v>
      </c>
      <c r="I1052" s="549">
        <f>IF(I1051="","",7)</f>
        <v>7</v>
      </c>
      <c r="J1052" s="538">
        <f>L1052-K1052</f>
        <v>310</v>
      </c>
      <c r="K1052" s="538">
        <f>IF(D1051="","",(D1051-(IF(K1048="ml",D1048)+IF(K1049="ml",D1049)+IF(K1050="ml",D1050))))</f>
        <v>40</v>
      </c>
      <c r="L1052" s="538">
        <f>IF(OR(L1051=0,L1051=""),L1051,(5*L1045)-D1063)</f>
        <v>350</v>
      </c>
      <c r="M1052" s="538">
        <f>IF(M1051="","",SUM(H1052:J1052))</f>
        <v>460</v>
      </c>
      <c r="N1052" s="538">
        <f>IF(N1051="","",SUM(D1051,M1052))</f>
        <v>500</v>
      </c>
      <c r="O1052" s="538">
        <f>Q1052-D1057</f>
        <v>440</v>
      </c>
      <c r="P1052" s="538">
        <f>IF(D1057="","",D1057)</f>
        <v>60</v>
      </c>
      <c r="Q1052" s="538">
        <f>IF(Q1051="","",5*Q1045)</f>
        <v>500</v>
      </c>
      <c r="R1052" s="538">
        <f>IF(O1052="","",SUM(M1052,O1052))</f>
        <v>900</v>
      </c>
      <c r="S1052" s="538">
        <f>IF(D1062="","",D1062)</f>
        <v>100</v>
      </c>
      <c r="T1052" s="538">
        <f>IF(T1051="","",SUM(R1052,S1052))</f>
        <v>1000</v>
      </c>
      <c r="U1052" s="550"/>
      <c r="V1052" s="551">
        <f>COUNTIF(U1046:U1056,"S")</f>
        <v>1</v>
      </c>
      <c r="W1052" s="551">
        <f>COUNTIF(U1046:U1056,"RE")+COUNTIF(U1046:U1056,"REP")</f>
        <v>0</v>
      </c>
      <c r="X1052" s="551">
        <f>COUNTIF(X1046:X1051,"P")+COUNTIF(X1055:X1056,"P")</f>
        <v>0</v>
      </c>
      <c r="Y1052" s="552" t="str">
        <f>IF(OR(X1052=0,X1052&lt;(V1052+W1052)),"",(T1052-(V1052*Y1045)+V1051))</f>
        <v/>
      </c>
    </row>
    <row r="1053" spans="1:25" ht="18" customHeight="1">
      <c r="A1053" s="1124"/>
      <c r="B1053" s="895" t="s">
        <v>151</v>
      </c>
      <c r="C1053" s="895"/>
      <c r="D1053" s="553">
        <f>IF('statement of marks'!BG46="","",'statement of marks'!BG46)</f>
        <v>30</v>
      </c>
      <c r="E1053" s="568">
        <f t="shared" ref="E1053:H1053" si="297">IF(E1052="","",E1051/E1052*100)</f>
        <v>100</v>
      </c>
      <c r="F1053" s="568">
        <f t="shared" si="297"/>
        <v>100</v>
      </c>
      <c r="G1053" s="568">
        <f t="shared" si="297"/>
        <v>100</v>
      </c>
      <c r="H1053" s="568">
        <f t="shared" si="297"/>
        <v>100</v>
      </c>
      <c r="I1053" s="568">
        <f>IF(I1052="","",I1051/I1052*100)</f>
        <v>100</v>
      </c>
      <c r="J1053" s="568">
        <f t="shared" ref="J1053:R1053" si="298">IF(J1052="","",J1051/J1052*100)</f>
        <v>93.548387096774192</v>
      </c>
      <c r="K1053" s="568">
        <f t="shared" si="298"/>
        <v>100</v>
      </c>
      <c r="L1053" s="568">
        <f t="shared" si="298"/>
        <v>94.285714285714278</v>
      </c>
      <c r="M1053" s="568">
        <f t="shared" si="298"/>
        <v>95.652173913043484</v>
      </c>
      <c r="N1053" s="569">
        <f t="shared" si="298"/>
        <v>96</v>
      </c>
      <c r="O1053" s="568">
        <f t="shared" si="298"/>
        <v>81.36363636363636</v>
      </c>
      <c r="P1053" s="568">
        <f t="shared" si="298"/>
        <v>100</v>
      </c>
      <c r="Q1053" s="568">
        <f t="shared" si="298"/>
        <v>83.6</v>
      </c>
      <c r="R1053" s="568">
        <f t="shared" si="298"/>
        <v>88.666666666666671</v>
      </c>
      <c r="S1053" s="569">
        <f>IF(S1052="","",S1051/S1052*100)</f>
        <v>100</v>
      </c>
      <c r="T1053" s="569">
        <f t="shared" ref="T1053" si="299">IF(T1052="","",T1051/T1052*100)</f>
        <v>89.8</v>
      </c>
      <c r="U1053" s="539"/>
      <c r="V1053" s="539"/>
      <c r="W1053" s="539"/>
      <c r="X1053" s="539"/>
      <c r="Y1053" s="554" t="str">
        <f>IF(Y1052="","",Y1051/Y1052*100)</f>
        <v/>
      </c>
    </row>
    <row r="1054" spans="1:25" ht="18" customHeight="1">
      <c r="A1054" s="1124"/>
      <c r="B1054" s="895" t="str">
        <f>'statement of marks'!DZ46</f>
        <v>BIOLOGY</v>
      </c>
      <c r="C1054" s="895"/>
      <c r="D1054" s="548"/>
      <c r="E1054" s="541">
        <f>IF('statement of marks'!EA46="","",'statement of marks'!EA46)</f>
        <v>10</v>
      </c>
      <c r="F1054" s="541">
        <f>IF('statement of marks'!EB46="","",'statement of marks'!EB46)</f>
        <v>10</v>
      </c>
      <c r="G1054" s="541">
        <f>IF('statement of marks'!EC46="","",'statement of marks'!EC46)</f>
        <v>10</v>
      </c>
      <c r="H1054" s="541">
        <f>IF('statement of marks'!ED46="","",'statement of marks'!ED46)</f>
        <v>30</v>
      </c>
      <c r="I1054" s="541" t="str">
        <f>IF('statement of marks'!EE46="","",'statement of marks'!EE46)</f>
        <v/>
      </c>
      <c r="J1054" s="537">
        <f>IF('statement of marks'!EF46="","",'statement of marks'!EF46)</f>
        <v>50</v>
      </c>
      <c r="K1054" s="537">
        <f>IF('statement of marks'!EG46="","",'statement of marks'!EG46)</f>
        <v>20</v>
      </c>
      <c r="L1054" s="536">
        <f>IF('statement of marks'!EH46="","",'statement of marks'!EH46)</f>
        <v>70</v>
      </c>
      <c r="M1054" s="536">
        <f>IF('statement of marks'!EI46="","",'statement of marks'!EI46)</f>
        <v>80</v>
      </c>
      <c r="N1054" s="538">
        <f>IF('statement of marks'!EJ46="","",'statement of marks'!EJ46)</f>
        <v>100</v>
      </c>
      <c r="O1054" s="537">
        <f>IF('statement of marks'!EK46="","",'statement of marks'!EK46)</f>
        <v>70</v>
      </c>
      <c r="P1054" s="537">
        <f>IF('statement of marks'!EL46="","",'statement of marks'!EL46)</f>
        <v>30</v>
      </c>
      <c r="Q1054" s="536">
        <f>IF('statement of marks'!EM46="","",'statement of marks'!EM46)</f>
        <v>100</v>
      </c>
      <c r="R1054" s="536">
        <f>IF('statement of marks'!EN46="","",'statement of marks'!EN46)</f>
        <v>150</v>
      </c>
      <c r="S1054" s="538">
        <f>IF('statement of marks'!EO46="","",'statement of marks'!EO46)</f>
        <v>50</v>
      </c>
      <c r="T1054" s="538">
        <f>IF('statement of marks'!EP46="","",'statement of marks'!EP46)</f>
        <v>200</v>
      </c>
      <c r="U1054" s="538" t="str">
        <f>IF('statement of marks'!FB46="","",'statement of marks'!FB46)</f>
        <v>I</v>
      </c>
      <c r="V1054" s="542"/>
      <c r="W1054" s="542"/>
      <c r="X1054" s="542"/>
      <c r="Y1054" s="540"/>
    </row>
    <row r="1055" spans="1:25" ht="18" customHeight="1">
      <c r="A1055" s="1124"/>
      <c r="B1055" s="1089" t="str">
        <f>'statement of marks'!$FC$3</f>
        <v>Azadi ke Baad ka Swarnim Bharat</v>
      </c>
      <c r="C1055" s="1089"/>
      <c r="D1055" s="553">
        <f>IF('statement of marks'!CK46="","",'statement of marks'!CK46)</f>
        <v>30</v>
      </c>
      <c r="E1055" s="541">
        <f>IF('statement of marks'!FC46="","",'statement of marks'!FC46)</f>
        <v>10</v>
      </c>
      <c r="F1055" s="541">
        <f>IF('statement of marks'!FD46="","",'statement of marks'!FD46)</f>
        <v>10</v>
      </c>
      <c r="G1055" s="541">
        <f>IF('statement of marks'!FE46="","",'statement of marks'!FE46)</f>
        <v>10</v>
      </c>
      <c r="H1055" s="541">
        <f>IF('statement of marks'!FF46="","",'statement of marks'!FF46)</f>
        <v>30</v>
      </c>
      <c r="I1055" s="555"/>
      <c r="J1055" s="541">
        <f>IF('statement of marks'!FG46="","",'statement of marks'!FG46)</f>
        <v>70</v>
      </c>
      <c r="K1055" s="556"/>
      <c r="L1055" s="536">
        <f>IF('statement of marks'!FG46="","",'statement of marks'!FG46)</f>
        <v>70</v>
      </c>
      <c r="M1055" s="536">
        <f>IF('statement of marks'!FH46="","",'statement of marks'!FH46)</f>
        <v>100</v>
      </c>
      <c r="N1055" s="536">
        <f>IF('statement of marks'!FH46="","",'statement of marks'!FH46)</f>
        <v>100</v>
      </c>
      <c r="O1055" s="536">
        <f>IF('statement of marks'!FI46="","",'statement of marks'!FI46)</f>
        <v>100</v>
      </c>
      <c r="P1055" s="557"/>
      <c r="Q1055" s="536">
        <f>IF('statement of marks'!FI46="","",'statement of marks'!FI46)</f>
        <v>100</v>
      </c>
      <c r="R1055" s="536">
        <f>IF('statement of marks'!FJ46="","",'statement of marks'!FJ46)</f>
        <v>200</v>
      </c>
      <c r="S1055" s="557"/>
      <c r="T1055" s="538">
        <f>IF('statement of marks'!FJ46="","",'statement of marks'!FJ46)</f>
        <v>200</v>
      </c>
      <c r="U1055" s="541" t="str">
        <f>IF('statement of marks'!II46="","",'statement of marks'!II46)</f>
        <v>A</v>
      </c>
      <c r="V1055" s="542" t="str">
        <f>IF(OR(U1055="S",U1055="RE"),'result subject-wise'!AL$6,"")</f>
        <v/>
      </c>
      <c r="W1055" s="558" t="str">
        <f>IF('result subject-wise'!AL46="","",'result subject-wise'!AL46)</f>
        <v/>
      </c>
      <c r="X1055" s="558" t="str">
        <f>IF('result subject-wise'!AM46="","",'result subject-wise'!AM46)</f>
        <v/>
      </c>
      <c r="Y1055" s="1093"/>
    </row>
    <row r="1056" spans="1:25" ht="18" customHeight="1">
      <c r="A1056" s="1124"/>
      <c r="B1056" s="895" t="str">
        <f>'statement of marks'!$FP$3</f>
        <v>JEEVAN KAUShAL</v>
      </c>
      <c r="C1056" s="895"/>
      <c r="D1056" s="535" t="str">
        <f>IF('statement of marks'!DO46="","",'statement of marks'!DO46)</f>
        <v/>
      </c>
      <c r="E1056" s="1109" t="s">
        <v>278</v>
      </c>
      <c r="F1056" s="1109"/>
      <c r="G1056" s="536">
        <f>'statement of marks'!$FP$6</f>
        <v>30</v>
      </c>
      <c r="H1056" s="536"/>
      <c r="I1056" s="559"/>
      <c r="J1056" s="537">
        <f>IF('statement of marks'!FP46="","",'statement of marks'!FP46)</f>
        <v>30</v>
      </c>
      <c r="K1056" s="1109" t="s">
        <v>279</v>
      </c>
      <c r="L1056" s="1109"/>
      <c r="M1056" s="536">
        <f>'statement of marks'!$FQ$6</f>
        <v>30</v>
      </c>
      <c r="N1056" s="538">
        <f>IF('statement of marks'!FQ46="","",'statement of marks'!FQ46)</f>
        <v>30</v>
      </c>
      <c r="O1056" s="1109" t="s">
        <v>108</v>
      </c>
      <c r="P1056" s="1109"/>
      <c r="Q1056" s="536">
        <f>'statement of marks'!$FR$6</f>
        <v>40</v>
      </c>
      <c r="R1056" s="541">
        <f>IF('statement of marks'!FR46="","",'statement of marks'!FR46)</f>
        <v>40</v>
      </c>
      <c r="S1056" s="541"/>
      <c r="T1056" s="538">
        <f>IF('statement of marks'!FS46="","",'statement of marks'!FS46)</f>
        <v>100</v>
      </c>
      <c r="U1056" s="541" t="str">
        <f>IF('statement of marks'!IJ46="","",'statement of marks'!IJ46)</f>
        <v>A</v>
      </c>
      <c r="V1056" s="542" t="str">
        <f>IF(OR(U1056="S",U1056="RE"),'result subject-wise'!AN$6,"")</f>
        <v/>
      </c>
      <c r="W1056" s="558" t="str">
        <f>IF('result subject-wise'!AN46="","",'result subject-wise'!AN46)</f>
        <v/>
      </c>
      <c r="X1056" s="558" t="str">
        <f>IF('result subject-wise'!AO46="","",'result subject-wise'!AO46)</f>
        <v/>
      </c>
      <c r="Y1056" s="1093"/>
    </row>
    <row r="1057" spans="1:25" ht="18" customHeight="1">
      <c r="A1057" s="1124"/>
      <c r="B1057" s="1110" t="s">
        <v>195</v>
      </c>
      <c r="C1057" s="1110"/>
      <c r="D1057" s="560">
        <f>IF(AND(D1053="",D1055="",D1056=""),"",SUM(D1053:D1056))</f>
        <v>60</v>
      </c>
      <c r="E1057" s="1111" t="str">
        <f>IF('statement of marks'!IP46="","",'statement of marks'!IP46)</f>
        <v>SUPPL.</v>
      </c>
      <c r="F1057" s="1111"/>
      <c r="G1057" s="1111"/>
      <c r="H1057" s="1111"/>
      <c r="I1057" s="1111"/>
      <c r="J1057" s="1111"/>
      <c r="K1057" s="1111"/>
      <c r="L1057" s="1111"/>
      <c r="M1057" s="533" t="s">
        <v>309</v>
      </c>
      <c r="N1057" s="541" t="str">
        <f>IF('statement of marks'!IS46="","",'statement of marks'!IS46)</f>
        <v/>
      </c>
      <c r="O1057" s="1091" t="s">
        <v>281</v>
      </c>
      <c r="P1057" s="1091"/>
      <c r="Q1057" s="1091"/>
      <c r="R1057" s="541" t="str">
        <f>IF('statement of marks'!IU46="","",'statement of marks'!IU46)</f>
        <v/>
      </c>
      <c r="S1057" s="1112" t="s">
        <v>295</v>
      </c>
      <c r="T1057" s="1112"/>
      <c r="U1057" s="1112"/>
      <c r="V1057" s="1112"/>
      <c r="W1057" s="1112"/>
      <c r="X1057" s="1112"/>
      <c r="Y1057" s="1113"/>
    </row>
    <row r="1058" spans="1:25" ht="18" customHeight="1">
      <c r="A1058" s="1124"/>
      <c r="B1058" s="1110" t="s">
        <v>300</v>
      </c>
      <c r="C1058" s="1110"/>
      <c r="D1058" s="534" t="s">
        <v>201</v>
      </c>
      <c r="E1058" s="1085" t="s">
        <v>122</v>
      </c>
      <c r="F1058" s="1085"/>
      <c r="G1058" s="1091" t="s">
        <v>124</v>
      </c>
      <c r="H1058" s="1091"/>
      <c r="I1058" s="1091"/>
      <c r="J1058" s="1091"/>
      <c r="K1058" s="1091" t="s">
        <v>126</v>
      </c>
      <c r="L1058" s="1091"/>
      <c r="M1058" s="1091" t="s">
        <v>128</v>
      </c>
      <c r="N1058" s="1091"/>
      <c r="O1058" s="924" t="s">
        <v>303</v>
      </c>
      <c r="P1058" s="924"/>
      <c r="Q1058" s="924"/>
      <c r="R1058" s="561"/>
      <c r="S1058" s="1114" t="s">
        <v>195</v>
      </c>
      <c r="T1058" s="1114"/>
      <c r="U1058" s="1115" t="str">
        <f>IF('result subject-wise'!AR46="","",'result subject-wise'!AR46)</f>
        <v/>
      </c>
      <c r="V1058" s="1115"/>
      <c r="W1058" s="1086" t="s">
        <v>459</v>
      </c>
      <c r="X1058" s="1086"/>
      <c r="Y1058" s="562" t="str">
        <f>IF('result subject-wise'!AS46="","",'result subject-wise'!AS46)</f>
        <v/>
      </c>
    </row>
    <row r="1059" spans="1:25" ht="18" customHeight="1">
      <c r="A1059" s="1124"/>
      <c r="B1059" s="1116" t="s">
        <v>302</v>
      </c>
      <c r="C1059" s="1116"/>
      <c r="D1059" s="536">
        <f>IF('statement of marks'!CN46="","",'statement of marks'!CN46)</f>
        <v>50</v>
      </c>
      <c r="E1059" s="1117">
        <f>IF('statement of marks'!GK46="","",'statement of marks'!GK46)</f>
        <v>130</v>
      </c>
      <c r="F1059" s="1117"/>
      <c r="G1059" s="1117">
        <f>IF('statement of marks'!GM46="","",'statement of marks'!GM46)</f>
        <v>206</v>
      </c>
      <c r="H1059" s="1117"/>
      <c r="I1059" s="1117"/>
      <c r="J1059" s="1117"/>
      <c r="K1059" s="1117">
        <f>IF('statement of marks'!GO46="","",'statement of marks'!GO46)</f>
        <v>264</v>
      </c>
      <c r="L1059" s="1117"/>
      <c r="M1059" s="1117">
        <f>IF('statement of marks'!GQ46="","",'statement of marks'!GQ46)</f>
        <v>316</v>
      </c>
      <c r="N1059" s="1117"/>
      <c r="O1059" s="1117">
        <f>IF('statement of marks'!GS46="","",'statement of marks'!GS46)</f>
        <v>362</v>
      </c>
      <c r="P1059" s="1117"/>
      <c r="Q1059" s="1117"/>
      <c r="R1059" s="563"/>
      <c r="S1059" s="1086" t="s">
        <v>460</v>
      </c>
      <c r="T1059" s="1086"/>
      <c r="U1059" s="1086"/>
      <c r="V1059" s="1086"/>
      <c r="W1059" s="1115" t="str">
        <f>IF('result subject-wise'!AT46="","",'result subject-wise'!AT46)</f>
        <v/>
      </c>
      <c r="X1059" s="1115"/>
      <c r="Y1059" s="1118"/>
    </row>
    <row r="1060" spans="1:25" ht="18" customHeight="1">
      <c r="A1060" s="1124"/>
      <c r="B1060" s="1084" t="s">
        <v>301</v>
      </c>
      <c r="C1060" s="1084"/>
      <c r="D1060" s="536">
        <f>IF('statement of marks'!BJ46="","",'statement of marks'!BJ46)</f>
        <v>50</v>
      </c>
      <c r="E1060" s="1085" t="str">
        <f>IF('statement of marks'!GL46="","",'statement of marks'!GL46)</f>
        <v/>
      </c>
      <c r="F1060" s="1085"/>
      <c r="G1060" s="1085" t="str">
        <f>IF('statement of marks'!GN46="","",'statement of marks'!GN46)</f>
        <v/>
      </c>
      <c r="H1060" s="1085"/>
      <c r="I1060" s="1085"/>
      <c r="J1060" s="1085"/>
      <c r="K1060" s="1085" t="str">
        <f>IF('statement of marks'!GP46="","",'statement of marks'!GP46)</f>
        <v/>
      </c>
      <c r="L1060" s="1085"/>
      <c r="M1060" s="1085" t="str">
        <f>IF('statement of marks'!GR46="","",'statement of marks'!GR46)</f>
        <v/>
      </c>
      <c r="N1060" s="1085"/>
      <c r="O1060" s="1085">
        <f>IF('statement of marks'!GT46="","",'statement of marks'!GT46)</f>
        <v>0</v>
      </c>
      <c r="P1060" s="1085"/>
      <c r="Q1060" s="1085"/>
      <c r="R1060" s="564"/>
      <c r="S1060" s="1086" t="s">
        <v>296</v>
      </c>
      <c r="T1060" s="1086"/>
      <c r="U1060" s="1086"/>
      <c r="V1060" s="1086"/>
      <c r="W1060" s="1087" t="str">
        <f>IF(U1058="","",'result subject-wise'!$G$118)</f>
        <v/>
      </c>
      <c r="X1060" s="1087"/>
      <c r="Y1060" s="1088"/>
    </row>
    <row r="1061" spans="1:25" ht="18" customHeight="1">
      <c r="A1061" s="1124"/>
      <c r="B1061" s="1089" t="s">
        <v>307</v>
      </c>
      <c r="C1061" s="1089"/>
      <c r="D1061" s="535" t="str">
        <f>IF('statement of marks'!DR46="","",'statement of marks'!DR46)</f>
        <v/>
      </c>
      <c r="E1061" s="1090"/>
      <c r="F1061" s="1090"/>
      <c r="G1061" s="1090"/>
      <c r="H1061" s="1090"/>
      <c r="I1061" s="1090"/>
      <c r="J1061" s="1090"/>
      <c r="K1061" s="1090"/>
      <c r="L1061" s="1090"/>
      <c r="M1061" s="1090"/>
      <c r="N1061" s="1090"/>
      <c r="O1061" s="1091"/>
      <c r="P1061" s="1091"/>
      <c r="Q1061" s="1091"/>
      <c r="R1061" s="1091"/>
      <c r="S1061" s="1091"/>
      <c r="T1061" s="1091"/>
      <c r="U1061" s="1092"/>
      <c r="V1061" s="1092"/>
      <c r="W1061" s="1092"/>
      <c r="X1061" s="1092"/>
      <c r="Y1061" s="1093"/>
    </row>
    <row r="1062" spans="1:25" ht="18" customHeight="1">
      <c r="A1062" s="1124"/>
      <c r="B1062" s="895" t="s">
        <v>297</v>
      </c>
      <c r="C1062" s="895"/>
      <c r="D1062" s="544">
        <f>IF(AND(D1059="",D1060="",D1061=""),"",SUM(D1059:D1061))</f>
        <v>100</v>
      </c>
      <c r="E1062" s="1090"/>
      <c r="F1062" s="1090"/>
      <c r="G1062" s="1090"/>
      <c r="H1062" s="1090"/>
      <c r="I1062" s="1090"/>
      <c r="J1062" s="1090"/>
      <c r="K1062" s="1090"/>
      <c r="L1062" s="1090"/>
      <c r="M1062" s="1090"/>
      <c r="N1062" s="1090"/>
      <c r="O1062" s="1091"/>
      <c r="P1062" s="1091"/>
      <c r="Q1062" s="1091"/>
      <c r="R1062" s="1091"/>
      <c r="S1062" s="1091"/>
      <c r="T1062" s="1091"/>
      <c r="U1062" s="1092"/>
      <c r="V1062" s="1092"/>
      <c r="W1062" s="1092"/>
      <c r="X1062" s="1092"/>
      <c r="Y1062" s="1093"/>
    </row>
    <row r="1063" spans="1:25" ht="18" customHeight="1">
      <c r="A1063" s="1124"/>
      <c r="B1063" s="1089" t="s">
        <v>790</v>
      </c>
      <c r="C1063" s="1089"/>
      <c r="D1063" s="565">
        <f>IF(J1046="ML",L1045)+IF(J1047="ML",L1045)+IF(J1048="ML",L1045-D1048)+IF(J1049="ML",L1045-D1049)+IF(J1050="ML",L1045-D1050)+IF(K1048="ml",D1048)+IF(K1049="ml",D1049)+IF(K1050="ml",D1050)</f>
        <v>0</v>
      </c>
      <c r="E1063" s="1090"/>
      <c r="F1063" s="1090"/>
      <c r="G1063" s="1090"/>
      <c r="H1063" s="1090"/>
      <c r="I1063" s="1090"/>
      <c r="J1063" s="1090"/>
      <c r="K1063" s="1090"/>
      <c r="L1063" s="1090"/>
      <c r="M1063" s="1090"/>
      <c r="N1063" s="1090"/>
      <c r="O1063" s="1091" t="s">
        <v>112</v>
      </c>
      <c r="P1063" s="1091"/>
      <c r="Q1063" s="1091"/>
      <c r="R1063" s="1091"/>
      <c r="S1063" s="1091"/>
      <c r="T1063" s="1091"/>
      <c r="U1063" s="1094" t="s">
        <v>798</v>
      </c>
      <c r="V1063" s="1094"/>
      <c r="W1063" s="1094"/>
      <c r="X1063" s="1094"/>
      <c r="Y1063" s="1095"/>
    </row>
    <row r="1064" spans="1:25" ht="18" customHeight="1" thickBot="1">
      <c r="A1064" s="1125"/>
      <c r="B1064" s="1098" t="s">
        <v>308</v>
      </c>
      <c r="C1064" s="1098"/>
      <c r="D1064" s="566"/>
      <c r="E1064" s="1099"/>
      <c r="F1064" s="1099"/>
      <c r="G1064" s="1099"/>
      <c r="H1064" s="1099"/>
      <c r="I1064" s="1099"/>
      <c r="J1064" s="1099"/>
      <c r="K1064" s="1099"/>
      <c r="L1064" s="1099"/>
      <c r="M1064" s="1099"/>
      <c r="N1064" s="1099"/>
      <c r="O1064" s="1100">
        <f>'statement of marks'!$IV$110</f>
        <v>45794</v>
      </c>
      <c r="P1064" s="1100"/>
      <c r="Q1064" s="1100"/>
      <c r="R1064" s="1100"/>
      <c r="S1064" s="1100"/>
      <c r="T1064" s="1100"/>
      <c r="U1064" s="1096"/>
      <c r="V1064" s="1096"/>
      <c r="W1064" s="1096"/>
      <c r="X1064" s="1096"/>
      <c r="Y1064" s="1097"/>
    </row>
    <row r="1065" spans="1:25" ht="18" customHeight="1">
      <c r="A1065" s="1119" t="s">
        <v>282</v>
      </c>
      <c r="B1065" s="1120"/>
      <c r="C1065" s="1120"/>
      <c r="D1065" s="1120"/>
      <c r="E1065" s="1120"/>
      <c r="F1065" s="1120"/>
      <c r="G1065" s="1120"/>
      <c r="H1065" s="1120"/>
      <c r="I1065" s="1120"/>
      <c r="J1065" s="1120"/>
      <c r="K1065" s="1120"/>
      <c r="L1065" s="1120"/>
      <c r="M1065" s="1120"/>
      <c r="N1065" s="1120"/>
      <c r="O1065" s="1120"/>
      <c r="P1065" s="1120"/>
      <c r="Q1065" s="1120"/>
      <c r="R1065" s="1120"/>
      <c r="S1065" s="1120"/>
      <c r="T1065" s="1120"/>
      <c r="U1065" s="1120"/>
      <c r="V1065" s="1120"/>
      <c r="W1065" s="1120"/>
      <c r="X1065" s="1120"/>
      <c r="Y1065" s="1121"/>
    </row>
    <row r="1066" spans="1:25" ht="18" customHeight="1">
      <c r="A1066" s="1122" t="str">
        <f>'statement of marks'!$A$1</f>
        <v>Govt. Hr. Sec. School,</v>
      </c>
      <c r="B1066" s="1091"/>
      <c r="C1066" s="1091"/>
      <c r="D1066" s="1091"/>
      <c r="E1066" s="1091"/>
      <c r="F1066" s="1091"/>
      <c r="G1066" s="1091"/>
      <c r="H1066" s="1091"/>
      <c r="I1066" s="1091"/>
      <c r="J1066" s="1091"/>
      <c r="K1066" s="1091"/>
      <c r="L1066" s="1091"/>
      <c r="M1066" s="1091"/>
      <c r="N1066" s="1091"/>
      <c r="O1066" s="1091"/>
      <c r="P1066" s="1091"/>
      <c r="Q1066" s="1091"/>
      <c r="R1066" s="1091"/>
      <c r="S1066" s="1091"/>
      <c r="T1066" s="1091"/>
      <c r="U1066" s="1091"/>
      <c r="V1066" s="1091"/>
      <c r="W1066" s="1091"/>
      <c r="X1066" s="1091"/>
      <c r="Y1066" s="1123"/>
    </row>
    <row r="1067" spans="1:25" ht="18" customHeight="1">
      <c r="A1067" s="1124"/>
      <c r="B1067" s="1048" t="s">
        <v>100</v>
      </c>
      <c r="C1067" s="1048"/>
      <c r="D1067" s="1112" t="s">
        <v>485</v>
      </c>
      <c r="E1067" s="1048" t="str">
        <f>'statement of marks'!$F$3</f>
        <v>2024-25</v>
      </c>
      <c r="F1067" s="1048"/>
      <c r="G1067" s="1126" t="str">
        <f>IF(U1086="","MAIN EXAMINATION",IF(E1085="Suppl.","SUPPLEMENTARY EXAMINATION",IF(E1085="Re-exam.","RE-EXAMINATION",)))</f>
        <v>MAIN EXAMINATION</v>
      </c>
      <c r="H1067" s="1127"/>
      <c r="I1067" s="1127"/>
      <c r="J1067" s="1127"/>
      <c r="K1067" s="1127"/>
      <c r="L1067" s="1127"/>
      <c r="M1067" s="1127"/>
      <c r="N1067" s="1127"/>
      <c r="O1067" s="1127"/>
      <c r="P1067" s="1127"/>
      <c r="Q1067" s="1127"/>
      <c r="R1067" s="1127"/>
      <c r="S1067" s="1128"/>
      <c r="T1067" s="1129" t="s">
        <v>305</v>
      </c>
      <c r="U1067" s="1130"/>
      <c r="V1067" s="1131"/>
      <c r="W1067" s="1048" t="str">
        <f>'statement of marks'!$A$3</f>
        <v>11 'A'</v>
      </c>
      <c r="X1067" s="1048"/>
      <c r="Y1067" s="1135"/>
    </row>
    <row r="1068" spans="1:25" ht="18" customHeight="1">
      <c r="A1068" s="1124"/>
      <c r="B1068" s="895" t="s">
        <v>36</v>
      </c>
      <c r="C1068" s="895"/>
      <c r="D1068" s="1112"/>
      <c r="E1068" s="1132" t="str">
        <f>IF('statement of marks'!G47="","",'statement of marks'!G47)</f>
        <v>A 039</v>
      </c>
      <c r="F1068" s="1133"/>
      <c r="G1068" s="1133"/>
      <c r="H1068" s="1133"/>
      <c r="I1068" s="1133"/>
      <c r="J1068" s="1133"/>
      <c r="K1068" s="1133"/>
      <c r="L1068" s="1133"/>
      <c r="M1068" s="1133"/>
      <c r="N1068" s="1133"/>
      <c r="O1068" s="1133"/>
      <c r="P1068" s="1133"/>
      <c r="Q1068" s="1133"/>
      <c r="R1068" s="1133"/>
      <c r="S1068" s="1134"/>
      <c r="T1068" s="1129" t="s">
        <v>304</v>
      </c>
      <c r="U1068" s="1130"/>
      <c r="V1068" s="1131"/>
      <c r="W1068" s="1048">
        <f>IF('statement of marks'!E47="","",'statement of marks'!E47)</f>
        <v>11139</v>
      </c>
      <c r="X1068" s="1048"/>
      <c r="Y1068" s="1135"/>
    </row>
    <row r="1069" spans="1:25" ht="18" customHeight="1">
      <c r="A1069" s="1124"/>
      <c r="B1069" s="895" t="s">
        <v>37</v>
      </c>
      <c r="C1069" s="895"/>
      <c r="D1069" s="1112"/>
      <c r="E1069" s="1132" t="str">
        <f>IF('statement of marks'!H47="","",'statement of marks'!H47)</f>
        <v>B 039</v>
      </c>
      <c r="F1069" s="1133"/>
      <c r="G1069" s="1133"/>
      <c r="H1069" s="1133"/>
      <c r="I1069" s="1133"/>
      <c r="J1069" s="1133"/>
      <c r="K1069" s="1133"/>
      <c r="L1069" s="1133"/>
      <c r="M1069" s="1133"/>
      <c r="N1069" s="1133"/>
      <c r="O1069" s="1133"/>
      <c r="P1069" s="1133"/>
      <c r="Q1069" s="1133"/>
      <c r="R1069" s="1133"/>
      <c r="S1069" s="1134"/>
      <c r="T1069" s="1129" t="s">
        <v>35</v>
      </c>
      <c r="U1069" s="1130"/>
      <c r="V1069" s="1131"/>
      <c r="W1069" s="1048" t="str">
        <f>IF('statement of marks'!D47="","",'statement of marks'!D47)</f>
        <v/>
      </c>
      <c r="X1069" s="1048"/>
      <c r="Y1069" s="1135"/>
    </row>
    <row r="1070" spans="1:25" ht="18" customHeight="1">
      <c r="A1070" s="1124"/>
      <c r="B1070" s="895" t="s">
        <v>38</v>
      </c>
      <c r="C1070" s="895"/>
      <c r="D1070" s="1112"/>
      <c r="E1070" s="1132" t="str">
        <f>IF('statement of marks'!I47="","",'statement of marks'!I47)</f>
        <v>C 039</v>
      </c>
      <c r="F1070" s="1133"/>
      <c r="G1070" s="1133"/>
      <c r="H1070" s="1133"/>
      <c r="I1070" s="1133"/>
      <c r="J1070" s="1133"/>
      <c r="K1070" s="1133"/>
      <c r="L1070" s="1133"/>
      <c r="M1070" s="1133"/>
      <c r="N1070" s="1133"/>
      <c r="O1070" s="1133"/>
      <c r="P1070" s="1133"/>
      <c r="Q1070" s="1133"/>
      <c r="R1070" s="1133"/>
      <c r="S1070" s="1134"/>
      <c r="T1070" s="1129" t="s">
        <v>280</v>
      </c>
      <c r="U1070" s="1130"/>
      <c r="V1070" s="1131"/>
      <c r="W1070" s="1136" t="str">
        <f>IF('statement of marks'!F47="","",'statement of marks'!F47)</f>
        <v/>
      </c>
      <c r="X1070" s="1136"/>
      <c r="Y1070" s="1137"/>
    </row>
    <row r="1071" spans="1:25" ht="18" customHeight="1">
      <c r="A1071" s="1124"/>
      <c r="B1071" s="1138" t="s">
        <v>218</v>
      </c>
      <c r="C1071" s="1109" t="s">
        <v>293</v>
      </c>
      <c r="D1071" s="1109" t="s">
        <v>457</v>
      </c>
      <c r="E1071" s="1103" t="s">
        <v>109</v>
      </c>
      <c r="F1071" s="1103" t="s">
        <v>110</v>
      </c>
      <c r="G1071" s="1103" t="s">
        <v>111</v>
      </c>
      <c r="H1071" s="1103" t="s">
        <v>797</v>
      </c>
      <c r="I1071" s="1139" t="str">
        <f>IF('statement of marks'!N$4="","",'statement of marks'!N$4)</f>
        <v>VRIKSHAROPAN</v>
      </c>
      <c r="J1071" s="1140" t="s">
        <v>276</v>
      </c>
      <c r="K1071" s="1140" t="s">
        <v>277</v>
      </c>
      <c r="L1071" s="1103" t="s">
        <v>284</v>
      </c>
      <c r="M1071" s="1103" t="s">
        <v>294</v>
      </c>
      <c r="N1071" s="1102" t="s">
        <v>458</v>
      </c>
      <c r="O1071" s="1141" t="s">
        <v>287</v>
      </c>
      <c r="P1071" s="1141" t="s">
        <v>288</v>
      </c>
      <c r="Q1071" s="1101" t="s">
        <v>289</v>
      </c>
      <c r="R1071" s="1101" t="s">
        <v>285</v>
      </c>
      <c r="S1071" s="1101" t="s">
        <v>286</v>
      </c>
      <c r="T1071" s="1102" t="s">
        <v>306</v>
      </c>
      <c r="U1071" s="1103" t="s">
        <v>311</v>
      </c>
      <c r="V1071" s="1104" t="s">
        <v>310</v>
      </c>
      <c r="W1071" s="1104" t="s">
        <v>799</v>
      </c>
      <c r="X1071" s="1103" t="s">
        <v>283</v>
      </c>
      <c r="Y1071" s="1105" t="s">
        <v>290</v>
      </c>
    </row>
    <row r="1072" spans="1:25" ht="18" customHeight="1">
      <c r="A1072" s="1124"/>
      <c r="B1072" s="1138"/>
      <c r="C1072" s="1109"/>
      <c r="D1072" s="1109"/>
      <c r="E1072" s="1103"/>
      <c r="F1072" s="1103"/>
      <c r="G1072" s="1103"/>
      <c r="H1072" s="1103"/>
      <c r="I1072" s="1139"/>
      <c r="J1072" s="1140"/>
      <c r="K1072" s="1140"/>
      <c r="L1072" s="1103"/>
      <c r="M1072" s="1103"/>
      <c r="N1072" s="1102"/>
      <c r="O1072" s="1141"/>
      <c r="P1072" s="1141"/>
      <c r="Q1072" s="1101"/>
      <c r="R1072" s="1101"/>
      <c r="S1072" s="1101"/>
      <c r="T1072" s="1102"/>
      <c r="U1072" s="1103"/>
      <c r="V1072" s="1104"/>
      <c r="W1072" s="1104"/>
      <c r="X1072" s="1103"/>
      <c r="Y1072" s="1105"/>
    </row>
    <row r="1073" spans="1:25" ht="18" customHeight="1">
      <c r="A1073" s="1124"/>
      <c r="B1073" s="1144" t="s">
        <v>113</v>
      </c>
      <c r="C1073" s="1144"/>
      <c r="D1073" s="535"/>
      <c r="E1073" s="534">
        <f>IF('statement of marks'!J$6="","",'statement of marks'!J$6)</f>
        <v>10</v>
      </c>
      <c r="F1073" s="534">
        <f>IF('statement of marks'!K$6="","",'statement of marks'!K$6)</f>
        <v>10</v>
      </c>
      <c r="G1073" s="534">
        <f>IF('statement of marks'!L$6="","",'statement of marks'!L$6)</f>
        <v>8</v>
      </c>
      <c r="H1073" s="534">
        <f>IF('statement of marks'!M$6="","",'statement of marks'!M$6)</f>
        <v>28</v>
      </c>
      <c r="I1073" s="536">
        <f>IF('statement of marks'!N$6="","",'statement of marks'!N$6)</f>
        <v>2</v>
      </c>
      <c r="J1073" s="298" t="s">
        <v>89</v>
      </c>
      <c r="K1073" s="1106"/>
      <c r="L1073" s="534">
        <f>IF('statement of marks'!O$6="","",'statement of marks'!O$6)</f>
        <v>70</v>
      </c>
      <c r="M1073" s="298" t="s">
        <v>87</v>
      </c>
      <c r="N1073" s="534">
        <f>IF('statement of marks'!P$6="","",'statement of marks'!P$6)</f>
        <v>100</v>
      </c>
      <c r="O1073" s="298" t="s">
        <v>298</v>
      </c>
      <c r="P1073" s="945"/>
      <c r="Q1073" s="534">
        <f>IF('statement of marks'!Q$6="","",'statement of marks'!Q$6)</f>
        <v>100</v>
      </c>
      <c r="R1073" s="298" t="s">
        <v>299</v>
      </c>
      <c r="S1073" s="298" t="s">
        <v>454</v>
      </c>
      <c r="T1073" s="538">
        <f>IF('statement of marks'!R$6="","",'statement of marks'!R$6)</f>
        <v>200</v>
      </c>
      <c r="U1073" s="539"/>
      <c r="V1073" s="539"/>
      <c r="W1073" s="539"/>
      <c r="X1073" s="539"/>
      <c r="Y1073" s="540" t="str">
        <f>IF(OR(X1080=0,X1080&lt;V1080),"",T1073)</f>
        <v/>
      </c>
    </row>
    <row r="1074" spans="1:25" ht="18" customHeight="1">
      <c r="A1074" s="1124"/>
      <c r="B1074" s="895" t="str">
        <f>'statement of marks'!$J$3</f>
        <v>HINDI COMPULSORY</v>
      </c>
      <c r="C1074" s="895"/>
      <c r="D1074" s="535"/>
      <c r="E1074" s="541">
        <f>IF('statement of marks'!J47="","",'statement of marks'!J47)</f>
        <v>10</v>
      </c>
      <c r="F1074" s="541">
        <f>IF('statement of marks'!K47="","",'statement of marks'!K47)</f>
        <v>10</v>
      </c>
      <c r="G1074" s="541">
        <f>IF('statement of marks'!L47="","",'statement of marks'!L47)</f>
        <v>8</v>
      </c>
      <c r="H1074" s="541">
        <f>IF('statement of marks'!M47="","",'statement of marks'!M47)</f>
        <v>28</v>
      </c>
      <c r="I1074" s="541">
        <f>IF('statement of marks'!N47="","",'statement of marks'!N47)</f>
        <v>2</v>
      </c>
      <c r="J1074" s="537">
        <f>IF('statement of marks'!O47="","",'statement of marks'!O47)</f>
        <v>70</v>
      </c>
      <c r="K1074" s="1106"/>
      <c r="L1074" s="536">
        <f>IF('statement of marks'!O47="","",'statement of marks'!O47)</f>
        <v>70</v>
      </c>
      <c r="M1074" s="536">
        <f>IF('statement of marks'!P47="","",'statement of marks'!P47)</f>
        <v>100</v>
      </c>
      <c r="N1074" s="538">
        <f>IF('statement of marks'!P47="","",'statement of marks'!P47)</f>
        <v>100</v>
      </c>
      <c r="O1074" s="537">
        <f>IF('statement of marks'!Q47="","",'statement of marks'!Q47)</f>
        <v>100</v>
      </c>
      <c r="P1074" s="945"/>
      <c r="Q1074" s="536">
        <f>IF('statement of marks'!Q47="","",'statement of marks'!Q47)</f>
        <v>100</v>
      </c>
      <c r="R1074" s="536">
        <f>IF('statement of marks'!R47="","",'statement of marks'!R47)</f>
        <v>200</v>
      </c>
      <c r="S1074" s="1107" t="str">
        <f>IF(AND(K1075="",P1075=""),"",SUM(K1075,P1075))</f>
        <v/>
      </c>
      <c r="T1074" s="538">
        <f>IF('statement of marks'!R47="","",'statement of marks'!R47)</f>
        <v>200</v>
      </c>
      <c r="U1074" s="541" t="str">
        <f>CONCATENATE('statement of marks'!GV47,'statement of marks'!GW47,'statement of marks'!GX47)</f>
        <v>D</v>
      </c>
      <c r="V1074" s="542" t="str">
        <f>IF(OR(U1074="S",U1074="RE"),'result subject-wise'!T$6,"")</f>
        <v/>
      </c>
      <c r="W1074" s="542" t="str">
        <f>IF('result subject-wise'!U47="","",'result subject-wise'!U47)</f>
        <v/>
      </c>
      <c r="X1074" s="542" t="str">
        <f>IF('result subject-wise'!V47="","",'result subject-wise'!V47)</f>
        <v/>
      </c>
      <c r="Y1074" s="540" t="str">
        <f>IF(OR(X1080=0,X1080&lt;V1080),"",IF(U1074="RE",SUM(T1074,W1074),IF(U1074="S",W1074,T1074)))</f>
        <v/>
      </c>
    </row>
    <row r="1075" spans="1:25" ht="18" customHeight="1">
      <c r="A1075" s="1124"/>
      <c r="B1075" s="895" t="str">
        <f>'statement of marks'!$X$3</f>
        <v>ENGLISH COMPULSORY</v>
      </c>
      <c r="C1075" s="895"/>
      <c r="D1075" s="535" t="s">
        <v>455</v>
      </c>
      <c r="E1075" s="541">
        <f>IF('statement of marks'!X47="","",'statement of marks'!X47)</f>
        <v>10</v>
      </c>
      <c r="F1075" s="541">
        <f>IF('statement of marks'!Y47="","",'statement of marks'!Y47)</f>
        <v>10</v>
      </c>
      <c r="G1075" s="541">
        <f>IF('statement of marks'!Z47="","",'statement of marks'!Z47)</f>
        <v>8</v>
      </c>
      <c r="H1075" s="541">
        <f>IF('statement of marks'!AA47="","",'statement of marks'!AA47)</f>
        <v>28</v>
      </c>
      <c r="I1075" s="541">
        <f>IF('statement of marks'!AB47="","",'statement of marks'!AB47)</f>
        <v>2</v>
      </c>
      <c r="J1075" s="537">
        <f>IF('statement of marks'!AC47="","",'statement of marks'!AC47)</f>
        <v>70</v>
      </c>
      <c r="K1075" s="1106"/>
      <c r="L1075" s="536">
        <f>IF('statement of marks'!AC47="","",'statement of marks'!AC47)</f>
        <v>70</v>
      </c>
      <c r="M1075" s="536">
        <f>IF('statement of marks'!AD47="","",'statement of marks'!AD47)</f>
        <v>100</v>
      </c>
      <c r="N1075" s="538">
        <f>IF('statement of marks'!AD47="","",'statement of marks'!AD47)</f>
        <v>100</v>
      </c>
      <c r="O1075" s="537">
        <f>IF('statement of marks'!AE47="","",'statement of marks'!AE47)</f>
        <v>100</v>
      </c>
      <c r="P1075" s="945"/>
      <c r="Q1075" s="536">
        <f>IF('statement of marks'!AE47="","",'statement of marks'!AE47)</f>
        <v>100</v>
      </c>
      <c r="R1075" s="536">
        <f>IF('statement of marks'!AF47="","",'statement of marks'!AF47)</f>
        <v>200</v>
      </c>
      <c r="S1075" s="1107"/>
      <c r="T1075" s="538">
        <f>IF('statement of marks'!AF47="","",'statement of marks'!AF47)</f>
        <v>200</v>
      </c>
      <c r="U1075" s="541" t="str">
        <f>CONCATENATE('statement of marks'!GY47,'statement of marks'!GZ47,'statement of marks'!HA47)</f>
        <v>D</v>
      </c>
      <c r="V1075" s="542" t="str">
        <f>IF(OR(U1075="S",U1075="RE"),'result subject-wise'!W$6,"")</f>
        <v/>
      </c>
      <c r="W1075" s="542" t="str">
        <f>IF('result subject-wise'!X47="","",'result subject-wise'!X47)</f>
        <v/>
      </c>
      <c r="X1075" s="542" t="str">
        <f>IF('result subject-wise'!Y47="","",'result subject-wise'!Y47)</f>
        <v/>
      </c>
      <c r="Y1075" s="540" t="str">
        <f>IF(OR(X1080=0,X1080&lt;V1080),"",IF(U1075="RE",SUM(T1075,W1075),IF(U1075="S",W1075,T1075)))</f>
        <v/>
      </c>
    </row>
    <row r="1076" spans="1:25" ht="18" customHeight="1">
      <c r="A1076" s="1124"/>
      <c r="B1076" s="1143" t="str">
        <f>'statement of marks'!AM47</f>
        <v>PHYSICS</v>
      </c>
      <c r="C1076" s="1143"/>
      <c r="D1076" s="535">
        <f>IF('statement of marks'!BH47="","",'statement of marks'!BH47)</f>
        <v>20</v>
      </c>
      <c r="E1076" s="541">
        <f>IF('statement of marks'!AN47="","",'statement of marks'!AN47)</f>
        <v>10</v>
      </c>
      <c r="F1076" s="541">
        <f>IF('statement of marks'!AO47="","",'statement of marks'!AO47)</f>
        <v>10</v>
      </c>
      <c r="G1076" s="541">
        <f>IF('statement of marks'!AP47="","",'statement of marks'!AP47)</f>
        <v>9</v>
      </c>
      <c r="H1076" s="541">
        <f>IF('statement of marks'!AQ47="","",'statement of marks'!AQ47)</f>
        <v>29</v>
      </c>
      <c r="I1076" s="541">
        <f>IF('statement of marks'!AR47="","",'statement of marks'!AR47)</f>
        <v>1</v>
      </c>
      <c r="J1076" s="537">
        <f>IF('statement of marks'!AS47="","",'statement of marks'!AS47)</f>
        <v>30</v>
      </c>
      <c r="K1076" s="537">
        <f>IF('statement of marks'!AT47="","",'statement of marks'!AT47)</f>
        <v>20</v>
      </c>
      <c r="L1076" s="536">
        <f>IF('statement of marks'!AU47="","",'statement of marks'!AU47)</f>
        <v>50</v>
      </c>
      <c r="M1076" s="536">
        <f>IF('statement of marks'!AV47="","",'statement of marks'!AV47)</f>
        <v>60</v>
      </c>
      <c r="N1076" s="538">
        <f>IF('statement of marks'!AW47="","",'statement of marks'!AW47)</f>
        <v>80</v>
      </c>
      <c r="O1076" s="537">
        <f>IF('statement of marks'!AX47="","",'statement of marks'!AX47)</f>
        <v>70</v>
      </c>
      <c r="P1076" s="537">
        <f>IF('statement of marks'!AY47="","",'statement of marks'!AY47)</f>
        <v>30</v>
      </c>
      <c r="Q1076" s="536">
        <f>IF('statement of marks'!AZ47="","",'statement of marks'!AZ47)</f>
        <v>100</v>
      </c>
      <c r="R1076" s="536">
        <f>IF('statement of marks'!BA47="","",'statement of marks'!BA47)</f>
        <v>130</v>
      </c>
      <c r="S1076" s="538">
        <f>IF('statement of marks'!BB47="","",'statement of marks'!BB47)</f>
        <v>50</v>
      </c>
      <c r="T1076" s="538">
        <f>IF('statement of marks'!BC47="","",'statement of marks'!BC47)</f>
        <v>180</v>
      </c>
      <c r="U1076" s="541" t="str">
        <f>CONCATENATE('statement of marks'!HB47,'statement of marks'!HK47,'statement of marks'!HL47)</f>
        <v>D</v>
      </c>
      <c r="V1076" s="542" t="str">
        <f>IF('result subject-wise'!Z47="","",'result subject-wise'!Z47)</f>
        <v/>
      </c>
      <c r="W1076" s="542" t="str">
        <f>IF('result subject-wise'!AB47="","",'result subject-wise'!AB47)</f>
        <v/>
      </c>
      <c r="X1076" s="542" t="str">
        <f>IF('result subject-wise'!AC47="","",'result subject-wise'!AC47)</f>
        <v/>
      </c>
      <c r="Y1076" s="540" t="str">
        <f>IF(OR(X1080=0,X1080&lt;V1080),"",IF(OR(U1076="RE",U1076="REP"),SUM(T1076,W1076),IF(U1076="S",W1076,T1076)))</f>
        <v/>
      </c>
    </row>
    <row r="1077" spans="1:25" ht="18" customHeight="1">
      <c r="A1077" s="1124"/>
      <c r="B1077" s="1143" t="str">
        <f>'statement of marks'!BQ47</f>
        <v>CHEMISTRY</v>
      </c>
      <c r="C1077" s="1143"/>
      <c r="D1077" s="535">
        <f>IF('statement of marks'!CL47="","",'statement of marks'!CL47)</f>
        <v>20</v>
      </c>
      <c r="E1077" s="541">
        <f>IF('statement of marks'!BR47="","",'statement of marks'!BR47)</f>
        <v>10</v>
      </c>
      <c r="F1077" s="541">
        <f>IF('statement of marks'!BS47="","",'statement of marks'!BS47)</f>
        <v>10</v>
      </c>
      <c r="G1077" s="541">
        <f>IF('statement of marks'!BT47="","",'statement of marks'!BT47)</f>
        <v>9</v>
      </c>
      <c r="H1077" s="541">
        <f>IF('statement of marks'!BU47="","",'statement of marks'!BU47)</f>
        <v>29</v>
      </c>
      <c r="I1077" s="541">
        <f>IF('statement of marks'!BV47="","",'statement of marks'!BV47)</f>
        <v>1</v>
      </c>
      <c r="J1077" s="537">
        <f>IF('statement of marks'!BW47="","",'statement of marks'!BW47)</f>
        <v>50</v>
      </c>
      <c r="K1077" s="537">
        <f>IF('statement of marks'!BX47="","",'statement of marks'!BX47)</f>
        <v>20</v>
      </c>
      <c r="L1077" s="536">
        <f>IF('statement of marks'!BY47="","",'statement of marks'!BY47)</f>
        <v>70</v>
      </c>
      <c r="M1077" s="536">
        <f>IF('statement of marks'!BZ47="","",'statement of marks'!BZ47)</f>
        <v>80</v>
      </c>
      <c r="N1077" s="538">
        <f>IF('statement of marks'!CA47="","",'statement of marks'!CA47)</f>
        <v>100</v>
      </c>
      <c r="O1077" s="537">
        <f>IF('statement of marks'!CB47="","",'statement of marks'!CB47)</f>
        <v>70</v>
      </c>
      <c r="P1077" s="537">
        <f>IF('statement of marks'!CC47="","",'statement of marks'!CC47)</f>
        <v>30</v>
      </c>
      <c r="Q1077" s="536">
        <f>IF('statement of marks'!CD47="","",'statement of marks'!CD47)</f>
        <v>100</v>
      </c>
      <c r="R1077" s="536">
        <f>IF('statement of marks'!CE47="","",'statement of marks'!CE47)</f>
        <v>150</v>
      </c>
      <c r="S1077" s="538">
        <f>IF('statement of marks'!CF47="","",'statement of marks'!CF47)</f>
        <v>50</v>
      </c>
      <c r="T1077" s="538">
        <f>IF('statement of marks'!CG47="","",'statement of marks'!CG47)</f>
        <v>200</v>
      </c>
      <c r="U1077" s="541" t="str">
        <f>CONCATENATE('statement of marks'!HM47,'statement of marks'!HV47,'statement of marks'!HW47)</f>
        <v>D</v>
      </c>
      <c r="V1077" s="542" t="str">
        <f>IF('result subject-wise'!AD47="","",'result subject-wise'!AD47)</f>
        <v/>
      </c>
      <c r="W1077" s="542" t="str">
        <f>IF('result subject-wise'!AF47="","",'result subject-wise'!AF47)</f>
        <v/>
      </c>
      <c r="X1077" s="542" t="str">
        <f>IF('result subject-wise'!AG47="","",'result subject-wise'!AG47)</f>
        <v/>
      </c>
      <c r="Y1077" s="540" t="str">
        <f>IF(OR(X1080=0,X1080&lt;V1080),"",IF(OR(U1077="RE",U1077="REP"),SUM(T1077,W1077),IF(U1077="S",W1077,T1077)))</f>
        <v/>
      </c>
    </row>
    <row r="1078" spans="1:25" ht="18" customHeight="1">
      <c r="A1078" s="1124"/>
      <c r="B1078" s="1143" t="str">
        <f>'statement of marks'!CU47</f>
        <v>MATHEMATICS</v>
      </c>
      <c r="C1078" s="1143"/>
      <c r="D1078" s="535" t="str">
        <f>IF('statement of marks'!DP47="","",'statement of marks'!DP47)</f>
        <v/>
      </c>
      <c r="E1078" s="541">
        <f>IF('statement of marks'!CV47="","",'statement of marks'!CV47)</f>
        <v>10</v>
      </c>
      <c r="F1078" s="541">
        <f>IF('statement of marks'!CW47="","",'statement of marks'!CW47)</f>
        <v>10</v>
      </c>
      <c r="G1078" s="541">
        <f>IF('statement of marks'!CX47="","",'statement of marks'!CX47)</f>
        <v>9</v>
      </c>
      <c r="H1078" s="541">
        <f>IF('statement of marks'!CY47="","",'statement of marks'!CY47)</f>
        <v>29</v>
      </c>
      <c r="I1078" s="541">
        <f>IF('statement of marks'!CZ47="","",'statement of marks'!CZ47)</f>
        <v>1</v>
      </c>
      <c r="J1078" s="537">
        <f>IF('statement of marks'!DA47="","",'statement of marks'!DA47)</f>
        <v>70</v>
      </c>
      <c r="K1078" s="537" t="str">
        <f>IF('statement of marks'!DB47="","",'statement of marks'!DB47)</f>
        <v/>
      </c>
      <c r="L1078" s="536">
        <f>IF('statement of marks'!DC47="","",'statement of marks'!DC47)</f>
        <v>70</v>
      </c>
      <c r="M1078" s="536">
        <f>IF('statement of marks'!DD47="","",'statement of marks'!DD47)</f>
        <v>100</v>
      </c>
      <c r="N1078" s="538">
        <f>IF('statement of marks'!DE47="","",'statement of marks'!DE47)</f>
        <v>100</v>
      </c>
      <c r="O1078" s="537">
        <f>IF('statement of marks'!DF47="","",'statement of marks'!DF47)</f>
        <v>18</v>
      </c>
      <c r="P1078" s="537" t="str">
        <f>IF('statement of marks'!DG47="","",'statement of marks'!DG47)</f>
        <v/>
      </c>
      <c r="Q1078" s="536">
        <f>IF('statement of marks'!DH47="","",'statement of marks'!DH47)</f>
        <v>18</v>
      </c>
      <c r="R1078" s="536">
        <f>IF('statement of marks'!DI47="","",'statement of marks'!DI47)</f>
        <v>118</v>
      </c>
      <c r="S1078" s="538" t="str">
        <f>IF('statement of marks'!DJ47="","",'statement of marks'!DJ47)</f>
        <v/>
      </c>
      <c r="T1078" s="538">
        <f>IF('statement of marks'!DK47="","",'statement of marks'!DK47)</f>
        <v>118</v>
      </c>
      <c r="U1078" s="541" t="str">
        <f>CONCATENATE('statement of marks'!HX47,'statement of marks'!IG47,'statement of marks'!IH47)</f>
        <v>S</v>
      </c>
      <c r="V1078" s="542">
        <f>IF('result subject-wise'!AH47="","",'result subject-wise'!AH47)</f>
        <v>100</v>
      </c>
      <c r="W1078" s="542" t="str">
        <f>IF('result subject-wise'!AJ47="","",'result subject-wise'!AJ47)</f>
        <v/>
      </c>
      <c r="X1078" s="542" t="str">
        <f>IF('result subject-wise'!AK47="","",'result subject-wise'!AK47)</f>
        <v/>
      </c>
      <c r="Y1078" s="540" t="str">
        <f>IF(OR(X1080=0,X1080&lt;V1080),"",IF(OR(U1078="RE",U1078="REP"),SUM(T1078,W1078),IF(U1078="S",W1078,T1078)))</f>
        <v/>
      </c>
    </row>
    <row r="1079" spans="1:25" ht="18" customHeight="1">
      <c r="A1079" s="1124"/>
      <c r="B1079" s="1108" t="s">
        <v>291</v>
      </c>
      <c r="C1079" s="1108"/>
      <c r="D1079" s="543">
        <f>IF(AND(D1076="",D1077="",D1078=""),"",SUM(D1076:D1078))</f>
        <v>40</v>
      </c>
      <c r="E1079" s="544">
        <f>IF(AND(E1074="",E1075="",E1076="",E1077="",E1078=""),"",SUM(E1074:E1078))</f>
        <v>50</v>
      </c>
      <c r="F1079" s="544">
        <f t="shared" ref="F1079:H1079" si="300">IF(AND(F1074="",F1075="",F1076="",F1077="",F1078=""),"",SUM(F1074:F1078))</f>
        <v>50</v>
      </c>
      <c r="G1079" s="544">
        <f t="shared" si="300"/>
        <v>43</v>
      </c>
      <c r="H1079" s="544">
        <f t="shared" si="300"/>
        <v>143</v>
      </c>
      <c r="I1079" s="544">
        <f>IF(AND(I1074="",I1075="",I1076="",I1077="",I1078=""),"",SUM(I1074:I1078))</f>
        <v>7</v>
      </c>
      <c r="J1079" s="544">
        <f t="shared" ref="J1079:R1079" si="301">IF(AND(J1074="",J1075="",J1076="",J1077="",J1078=""),"",SUM(J1074:J1078))</f>
        <v>290</v>
      </c>
      <c r="K1079" s="544">
        <f t="shared" si="301"/>
        <v>40</v>
      </c>
      <c r="L1079" s="544">
        <f t="shared" si="301"/>
        <v>330</v>
      </c>
      <c r="M1079" s="544">
        <f t="shared" si="301"/>
        <v>440</v>
      </c>
      <c r="N1079" s="544">
        <f t="shared" si="301"/>
        <v>480</v>
      </c>
      <c r="O1079" s="544">
        <f t="shared" si="301"/>
        <v>358</v>
      </c>
      <c r="P1079" s="544">
        <f t="shared" si="301"/>
        <v>60</v>
      </c>
      <c r="Q1079" s="544">
        <f t="shared" si="301"/>
        <v>418</v>
      </c>
      <c r="R1079" s="544">
        <f t="shared" si="301"/>
        <v>798</v>
      </c>
      <c r="S1079" s="544">
        <f>IF(AND(S1074="",S1075="",S1076="",S1077="",S1078=""),"",SUM(S1074:S1078))</f>
        <v>100</v>
      </c>
      <c r="T1079" s="544">
        <f t="shared" ref="T1079" si="302">IF(AND(T1074="",T1075="",T1076="",T1077="",T1078=""),"",SUM(T1074:T1078))</f>
        <v>898</v>
      </c>
      <c r="U1079" s="544"/>
      <c r="V1079" s="544">
        <f t="shared" ref="V1079:W1079" si="303">IF(AND(V1074="",V1075="",V1076="",V1077="",V1078=""),"",SUM(V1074:V1078))</f>
        <v>100</v>
      </c>
      <c r="W1079" s="544" t="str">
        <f t="shared" si="303"/>
        <v/>
      </c>
      <c r="X1079" s="545"/>
      <c r="Y1079" s="546" t="str">
        <f t="shared" ref="Y1079" si="304">IF(AND(Y1074="",Y1075="",Y1076="",Y1077="",Y1078=""),"",SUM(Y1074:Y1078))</f>
        <v/>
      </c>
    </row>
    <row r="1080" spans="1:25" ht="18" customHeight="1">
      <c r="A1080" s="1124"/>
      <c r="B1080" s="1142" t="s">
        <v>292</v>
      </c>
      <c r="C1080" s="1142"/>
      <c r="D1080" s="547" t="s">
        <v>456</v>
      </c>
      <c r="E1080" s="548">
        <f>IF(E1079="","",(5*E1073)-(COUNTIF(E1074:E1078,"NA")*E1073+COUNTIF(E1074:E1078,"ML")*E1073))</f>
        <v>50</v>
      </c>
      <c r="F1080" s="548">
        <f>IF(F1079="","",(5*F1073)-(COUNTIF(F1074:F1078,"NA")*F1073+COUNTIF(F1074:F1078,"ML")*F1073))</f>
        <v>50</v>
      </c>
      <c r="G1080" s="548">
        <f>IF(G1079="","",(43)-(COUNTIF(G1074:G1078,"NA")*G1073+COUNTIF(G1074:G1078,"ML")*G1073))</f>
        <v>43</v>
      </c>
      <c r="H1080" s="548">
        <f>IF(H1079="","",(143)-(COUNTIF(H1074:H1078,"NA")*H1073+COUNTIF(H1074:H1078,"ML")*H1073))</f>
        <v>143</v>
      </c>
      <c r="I1080" s="549">
        <f>IF(I1079="","",7)</f>
        <v>7</v>
      </c>
      <c r="J1080" s="538">
        <f>L1080-K1080</f>
        <v>310</v>
      </c>
      <c r="K1080" s="538">
        <f>IF(D1079="","",(D1079-(IF(K1076="ml",D1076)+IF(K1077="ml",D1077)+IF(K1078="ml",D1078))))</f>
        <v>40</v>
      </c>
      <c r="L1080" s="538">
        <f>IF(OR(L1079=0,L1079=""),L1079,(5*L1073)-D1091)</f>
        <v>350</v>
      </c>
      <c r="M1080" s="538">
        <f>IF(M1079="","",SUM(H1080:J1080))</f>
        <v>460</v>
      </c>
      <c r="N1080" s="538">
        <f>IF(N1079="","",SUM(D1079,M1080))</f>
        <v>500</v>
      </c>
      <c r="O1080" s="538">
        <f>Q1080-D1085</f>
        <v>440</v>
      </c>
      <c r="P1080" s="538">
        <f>IF(D1085="","",D1085)</f>
        <v>60</v>
      </c>
      <c r="Q1080" s="538">
        <f>IF(Q1079="","",5*Q1073)</f>
        <v>500</v>
      </c>
      <c r="R1080" s="538">
        <f>IF(O1080="","",SUM(M1080,O1080))</f>
        <v>900</v>
      </c>
      <c r="S1080" s="538">
        <f>IF(D1090="","",D1090)</f>
        <v>100</v>
      </c>
      <c r="T1080" s="538">
        <f>IF(T1079="","",SUM(R1080,S1080))</f>
        <v>1000</v>
      </c>
      <c r="U1080" s="550"/>
      <c r="V1080" s="551">
        <f>COUNTIF(U1074:U1084,"S")</f>
        <v>1</v>
      </c>
      <c r="W1080" s="551">
        <f>COUNTIF(U1074:U1084,"RE")+COUNTIF(U1074:U1084,"REP")</f>
        <v>0</v>
      </c>
      <c r="X1080" s="551">
        <f>COUNTIF(X1074:X1079,"P")+COUNTIF(X1083:X1084,"P")</f>
        <v>0</v>
      </c>
      <c r="Y1080" s="552" t="str">
        <f>IF(OR(X1080=0,X1080&lt;(V1080+W1080)),"",(T1080-(V1080*Y1073)+V1079))</f>
        <v/>
      </c>
    </row>
    <row r="1081" spans="1:25" ht="18" customHeight="1">
      <c r="A1081" s="1124"/>
      <c r="B1081" s="895" t="s">
        <v>151</v>
      </c>
      <c r="C1081" s="895"/>
      <c r="D1081" s="553">
        <f>IF('statement of marks'!BG47="","",'statement of marks'!BG47)</f>
        <v>30</v>
      </c>
      <c r="E1081" s="568">
        <f t="shared" ref="E1081:H1081" si="305">IF(E1080="","",E1079/E1080*100)</f>
        <v>100</v>
      </c>
      <c r="F1081" s="568">
        <f t="shared" si="305"/>
        <v>100</v>
      </c>
      <c r="G1081" s="568">
        <f t="shared" si="305"/>
        <v>100</v>
      </c>
      <c r="H1081" s="568">
        <f t="shared" si="305"/>
        <v>100</v>
      </c>
      <c r="I1081" s="568">
        <f>IF(I1080="","",I1079/I1080*100)</f>
        <v>100</v>
      </c>
      <c r="J1081" s="568">
        <f t="shared" ref="J1081:R1081" si="306">IF(J1080="","",J1079/J1080*100)</f>
        <v>93.548387096774192</v>
      </c>
      <c r="K1081" s="568">
        <f t="shared" si="306"/>
        <v>100</v>
      </c>
      <c r="L1081" s="568">
        <f t="shared" si="306"/>
        <v>94.285714285714278</v>
      </c>
      <c r="M1081" s="568">
        <f t="shared" si="306"/>
        <v>95.652173913043484</v>
      </c>
      <c r="N1081" s="569">
        <f t="shared" si="306"/>
        <v>96</v>
      </c>
      <c r="O1081" s="568">
        <f t="shared" si="306"/>
        <v>81.36363636363636</v>
      </c>
      <c r="P1081" s="568">
        <f t="shared" si="306"/>
        <v>100</v>
      </c>
      <c r="Q1081" s="568">
        <f t="shared" si="306"/>
        <v>83.6</v>
      </c>
      <c r="R1081" s="568">
        <f t="shared" si="306"/>
        <v>88.666666666666671</v>
      </c>
      <c r="S1081" s="569">
        <f>IF(S1080="","",S1079/S1080*100)</f>
        <v>100</v>
      </c>
      <c r="T1081" s="569">
        <f t="shared" ref="T1081" si="307">IF(T1080="","",T1079/T1080*100)</f>
        <v>89.8</v>
      </c>
      <c r="U1081" s="539"/>
      <c r="V1081" s="539"/>
      <c r="W1081" s="539"/>
      <c r="X1081" s="539"/>
      <c r="Y1081" s="554" t="str">
        <f>IF(Y1080="","",Y1079/Y1080*100)</f>
        <v/>
      </c>
    </row>
    <row r="1082" spans="1:25" ht="18" customHeight="1">
      <c r="A1082" s="1124"/>
      <c r="B1082" s="895" t="str">
        <f>'statement of marks'!DZ47</f>
        <v>BIOLOGY</v>
      </c>
      <c r="C1082" s="895"/>
      <c r="D1082" s="548"/>
      <c r="E1082" s="541">
        <f>IF('statement of marks'!EA47="","",'statement of marks'!EA47)</f>
        <v>10</v>
      </c>
      <c r="F1082" s="541">
        <f>IF('statement of marks'!EB47="","",'statement of marks'!EB47)</f>
        <v>10</v>
      </c>
      <c r="G1082" s="541">
        <f>IF('statement of marks'!EC47="","",'statement of marks'!EC47)</f>
        <v>10</v>
      </c>
      <c r="H1082" s="541">
        <f>IF('statement of marks'!ED47="","",'statement of marks'!ED47)</f>
        <v>30</v>
      </c>
      <c r="I1082" s="541" t="str">
        <f>IF('statement of marks'!EE47="","",'statement of marks'!EE47)</f>
        <v/>
      </c>
      <c r="J1082" s="537">
        <f>IF('statement of marks'!EF47="","",'statement of marks'!EF47)</f>
        <v>50</v>
      </c>
      <c r="K1082" s="537">
        <f>IF('statement of marks'!EG47="","",'statement of marks'!EG47)</f>
        <v>20</v>
      </c>
      <c r="L1082" s="536">
        <f>IF('statement of marks'!EH47="","",'statement of marks'!EH47)</f>
        <v>70</v>
      </c>
      <c r="M1082" s="536">
        <f>IF('statement of marks'!EI47="","",'statement of marks'!EI47)</f>
        <v>80</v>
      </c>
      <c r="N1082" s="538">
        <f>IF('statement of marks'!EJ47="","",'statement of marks'!EJ47)</f>
        <v>100</v>
      </c>
      <c r="O1082" s="537">
        <f>IF('statement of marks'!EK47="","",'statement of marks'!EK47)</f>
        <v>70</v>
      </c>
      <c r="P1082" s="537">
        <f>IF('statement of marks'!EL47="","",'statement of marks'!EL47)</f>
        <v>30</v>
      </c>
      <c r="Q1082" s="536">
        <f>IF('statement of marks'!EM47="","",'statement of marks'!EM47)</f>
        <v>100</v>
      </c>
      <c r="R1082" s="536">
        <f>IF('statement of marks'!EN47="","",'statement of marks'!EN47)</f>
        <v>150</v>
      </c>
      <c r="S1082" s="538">
        <f>IF('statement of marks'!EO47="","",'statement of marks'!EO47)</f>
        <v>50</v>
      </c>
      <c r="T1082" s="538">
        <f>IF('statement of marks'!EP47="","",'statement of marks'!EP47)</f>
        <v>200</v>
      </c>
      <c r="U1082" s="538" t="str">
        <f>IF('statement of marks'!FB47="","",'statement of marks'!FB47)</f>
        <v>I</v>
      </c>
      <c r="V1082" s="542"/>
      <c r="W1082" s="542"/>
      <c r="X1082" s="542"/>
      <c r="Y1082" s="540"/>
    </row>
    <row r="1083" spans="1:25" ht="18" customHeight="1">
      <c r="A1083" s="1124"/>
      <c r="B1083" s="1089" t="str">
        <f>'statement of marks'!$FC$3</f>
        <v>Azadi ke Baad ka Swarnim Bharat</v>
      </c>
      <c r="C1083" s="1089"/>
      <c r="D1083" s="553">
        <f>IF('statement of marks'!CK47="","",'statement of marks'!CK47)</f>
        <v>30</v>
      </c>
      <c r="E1083" s="541">
        <f>IF('statement of marks'!FC47="","",'statement of marks'!FC47)</f>
        <v>10</v>
      </c>
      <c r="F1083" s="541">
        <f>IF('statement of marks'!FD47="","",'statement of marks'!FD47)</f>
        <v>10</v>
      </c>
      <c r="G1083" s="541">
        <f>IF('statement of marks'!FE47="","",'statement of marks'!FE47)</f>
        <v>10</v>
      </c>
      <c r="H1083" s="541">
        <f>IF('statement of marks'!FF47="","",'statement of marks'!FF47)</f>
        <v>30</v>
      </c>
      <c r="I1083" s="555"/>
      <c r="J1083" s="541">
        <f>IF('statement of marks'!FG47="","",'statement of marks'!FG47)</f>
        <v>70</v>
      </c>
      <c r="K1083" s="556"/>
      <c r="L1083" s="536">
        <f>IF('statement of marks'!FG47="","",'statement of marks'!FG47)</f>
        <v>70</v>
      </c>
      <c r="M1083" s="536">
        <f>IF('statement of marks'!FH47="","",'statement of marks'!FH47)</f>
        <v>100</v>
      </c>
      <c r="N1083" s="536">
        <f>IF('statement of marks'!FH47="","",'statement of marks'!FH47)</f>
        <v>100</v>
      </c>
      <c r="O1083" s="536">
        <f>IF('statement of marks'!FI47="","",'statement of marks'!FI47)</f>
        <v>100</v>
      </c>
      <c r="P1083" s="557"/>
      <c r="Q1083" s="536">
        <f>IF('statement of marks'!FI47="","",'statement of marks'!FI47)</f>
        <v>100</v>
      </c>
      <c r="R1083" s="536">
        <f>IF('statement of marks'!FJ47="","",'statement of marks'!FJ47)</f>
        <v>200</v>
      </c>
      <c r="S1083" s="557"/>
      <c r="T1083" s="538">
        <f>IF('statement of marks'!FJ47="","",'statement of marks'!FJ47)</f>
        <v>200</v>
      </c>
      <c r="U1083" s="541" t="str">
        <f>IF('statement of marks'!II47="","",'statement of marks'!II47)</f>
        <v>A</v>
      </c>
      <c r="V1083" s="542" t="str">
        <f>IF(OR(U1083="S",U1083="RE"),'result subject-wise'!AL$6,"")</f>
        <v/>
      </c>
      <c r="W1083" s="558" t="str">
        <f>IF('result subject-wise'!AL47="","",'result subject-wise'!AL47)</f>
        <v/>
      </c>
      <c r="X1083" s="558" t="str">
        <f>IF('result subject-wise'!AM47="","",'result subject-wise'!AM47)</f>
        <v/>
      </c>
      <c r="Y1083" s="1093"/>
    </row>
    <row r="1084" spans="1:25" ht="18" customHeight="1">
      <c r="A1084" s="1124"/>
      <c r="B1084" s="895" t="str">
        <f>'statement of marks'!$FP$3</f>
        <v>JEEVAN KAUShAL</v>
      </c>
      <c r="C1084" s="895"/>
      <c r="D1084" s="535" t="str">
        <f>IF('statement of marks'!DO47="","",'statement of marks'!DO47)</f>
        <v/>
      </c>
      <c r="E1084" s="1109" t="s">
        <v>278</v>
      </c>
      <c r="F1084" s="1109"/>
      <c r="G1084" s="536">
        <f>'statement of marks'!$FP$6</f>
        <v>30</v>
      </c>
      <c r="H1084" s="536"/>
      <c r="I1084" s="559"/>
      <c r="J1084" s="537">
        <f>IF('statement of marks'!FP47="","",'statement of marks'!FP47)</f>
        <v>30</v>
      </c>
      <c r="K1084" s="1109" t="s">
        <v>279</v>
      </c>
      <c r="L1084" s="1109"/>
      <c r="M1084" s="536">
        <f>'statement of marks'!$FQ$6</f>
        <v>30</v>
      </c>
      <c r="N1084" s="538">
        <f>IF('statement of marks'!FQ47="","",'statement of marks'!FQ47)</f>
        <v>30</v>
      </c>
      <c r="O1084" s="1109" t="s">
        <v>108</v>
      </c>
      <c r="P1084" s="1109"/>
      <c r="Q1084" s="536">
        <f>'statement of marks'!$FR$6</f>
        <v>40</v>
      </c>
      <c r="R1084" s="541">
        <f>IF('statement of marks'!FR47="","",'statement of marks'!FR47)</f>
        <v>40</v>
      </c>
      <c r="S1084" s="541"/>
      <c r="T1084" s="538">
        <f>IF('statement of marks'!FS47="","",'statement of marks'!FS47)</f>
        <v>100</v>
      </c>
      <c r="U1084" s="541" t="str">
        <f>IF('statement of marks'!IJ47="","",'statement of marks'!IJ47)</f>
        <v>A</v>
      </c>
      <c r="V1084" s="542" t="str">
        <f>IF(OR(U1084="S",U1084="RE"),'result subject-wise'!AN$6,"")</f>
        <v/>
      </c>
      <c r="W1084" s="558" t="str">
        <f>IF('result subject-wise'!AN47="","",'result subject-wise'!AN47)</f>
        <v/>
      </c>
      <c r="X1084" s="558" t="str">
        <f>IF('result subject-wise'!AO47="","",'result subject-wise'!AO47)</f>
        <v/>
      </c>
      <c r="Y1084" s="1093"/>
    </row>
    <row r="1085" spans="1:25" ht="18" customHeight="1">
      <c r="A1085" s="1124"/>
      <c r="B1085" s="1110" t="s">
        <v>195</v>
      </c>
      <c r="C1085" s="1110"/>
      <c r="D1085" s="560">
        <f>IF(AND(D1081="",D1083="",D1084=""),"",SUM(D1081:D1084))</f>
        <v>60</v>
      </c>
      <c r="E1085" s="1111" t="str">
        <f>IF('statement of marks'!IP47="","",'statement of marks'!IP47)</f>
        <v>SUPPL.</v>
      </c>
      <c r="F1085" s="1111"/>
      <c r="G1085" s="1111"/>
      <c r="H1085" s="1111"/>
      <c r="I1085" s="1111"/>
      <c r="J1085" s="1111"/>
      <c r="K1085" s="1111"/>
      <c r="L1085" s="1111"/>
      <c r="M1085" s="533" t="s">
        <v>309</v>
      </c>
      <c r="N1085" s="541" t="str">
        <f>IF('statement of marks'!IS47="","",'statement of marks'!IS47)</f>
        <v/>
      </c>
      <c r="O1085" s="1091" t="s">
        <v>281</v>
      </c>
      <c r="P1085" s="1091"/>
      <c r="Q1085" s="1091"/>
      <c r="R1085" s="541" t="str">
        <f>IF('statement of marks'!IU47="","",'statement of marks'!IU47)</f>
        <v/>
      </c>
      <c r="S1085" s="1112" t="s">
        <v>295</v>
      </c>
      <c r="T1085" s="1112"/>
      <c r="U1085" s="1112"/>
      <c r="V1085" s="1112"/>
      <c r="W1085" s="1112"/>
      <c r="X1085" s="1112"/>
      <c r="Y1085" s="1113"/>
    </row>
    <row r="1086" spans="1:25" ht="18" customHeight="1">
      <c r="A1086" s="1124"/>
      <c r="B1086" s="1110" t="s">
        <v>300</v>
      </c>
      <c r="C1086" s="1110"/>
      <c r="D1086" s="534" t="s">
        <v>201</v>
      </c>
      <c r="E1086" s="1085" t="s">
        <v>122</v>
      </c>
      <c r="F1086" s="1085"/>
      <c r="G1086" s="1091" t="s">
        <v>124</v>
      </c>
      <c r="H1086" s="1091"/>
      <c r="I1086" s="1091"/>
      <c r="J1086" s="1091"/>
      <c r="K1086" s="1091" t="s">
        <v>126</v>
      </c>
      <c r="L1086" s="1091"/>
      <c r="M1086" s="1091" t="s">
        <v>128</v>
      </c>
      <c r="N1086" s="1091"/>
      <c r="O1086" s="924" t="s">
        <v>303</v>
      </c>
      <c r="P1086" s="924"/>
      <c r="Q1086" s="924"/>
      <c r="R1086" s="561"/>
      <c r="S1086" s="1114" t="s">
        <v>195</v>
      </c>
      <c r="T1086" s="1114"/>
      <c r="U1086" s="1115" t="str">
        <f>IF('result subject-wise'!AR47="","",'result subject-wise'!AR47)</f>
        <v/>
      </c>
      <c r="V1086" s="1115"/>
      <c r="W1086" s="1086" t="s">
        <v>459</v>
      </c>
      <c r="X1086" s="1086"/>
      <c r="Y1086" s="562" t="str">
        <f>IF('result subject-wise'!AS47="","",'result subject-wise'!AS47)</f>
        <v/>
      </c>
    </row>
    <row r="1087" spans="1:25" ht="18" customHeight="1">
      <c r="A1087" s="1124"/>
      <c r="B1087" s="1116" t="s">
        <v>302</v>
      </c>
      <c r="C1087" s="1116"/>
      <c r="D1087" s="536">
        <f>IF('statement of marks'!CN47="","",'statement of marks'!CN47)</f>
        <v>50</v>
      </c>
      <c r="E1087" s="1117">
        <f>IF('statement of marks'!GK47="","",'statement of marks'!GK47)</f>
        <v>130</v>
      </c>
      <c r="F1087" s="1117"/>
      <c r="G1087" s="1117">
        <f>IF('statement of marks'!GM47="","",'statement of marks'!GM47)</f>
        <v>206</v>
      </c>
      <c r="H1087" s="1117"/>
      <c r="I1087" s="1117"/>
      <c r="J1087" s="1117"/>
      <c r="K1087" s="1117">
        <f>IF('statement of marks'!GO47="","",'statement of marks'!GO47)</f>
        <v>264</v>
      </c>
      <c r="L1087" s="1117"/>
      <c r="M1087" s="1117">
        <f>IF('statement of marks'!GQ47="","",'statement of marks'!GQ47)</f>
        <v>316</v>
      </c>
      <c r="N1087" s="1117"/>
      <c r="O1087" s="1117">
        <f>IF('statement of marks'!GS47="","",'statement of marks'!GS47)</f>
        <v>362</v>
      </c>
      <c r="P1087" s="1117"/>
      <c r="Q1087" s="1117"/>
      <c r="R1087" s="563"/>
      <c r="S1087" s="1086" t="s">
        <v>460</v>
      </c>
      <c r="T1087" s="1086"/>
      <c r="U1087" s="1086"/>
      <c r="V1087" s="1086"/>
      <c r="W1087" s="1115" t="str">
        <f>IF('result subject-wise'!AT47="","",'result subject-wise'!AT47)</f>
        <v/>
      </c>
      <c r="X1087" s="1115"/>
      <c r="Y1087" s="1118"/>
    </row>
    <row r="1088" spans="1:25" ht="18" customHeight="1">
      <c r="A1088" s="1124"/>
      <c r="B1088" s="1084" t="s">
        <v>301</v>
      </c>
      <c r="C1088" s="1084"/>
      <c r="D1088" s="536">
        <f>IF('statement of marks'!BJ47="","",'statement of marks'!BJ47)</f>
        <v>50</v>
      </c>
      <c r="E1088" s="1085" t="str">
        <f>IF('statement of marks'!GL47="","",'statement of marks'!GL47)</f>
        <v/>
      </c>
      <c r="F1088" s="1085"/>
      <c r="G1088" s="1085" t="str">
        <f>IF('statement of marks'!GN47="","",'statement of marks'!GN47)</f>
        <v/>
      </c>
      <c r="H1088" s="1085"/>
      <c r="I1088" s="1085"/>
      <c r="J1088" s="1085"/>
      <c r="K1088" s="1085" t="str">
        <f>IF('statement of marks'!GP47="","",'statement of marks'!GP47)</f>
        <v/>
      </c>
      <c r="L1088" s="1085"/>
      <c r="M1088" s="1085" t="str">
        <f>IF('statement of marks'!GR47="","",'statement of marks'!GR47)</f>
        <v/>
      </c>
      <c r="N1088" s="1085"/>
      <c r="O1088" s="1085">
        <f>IF('statement of marks'!GT47="","",'statement of marks'!GT47)</f>
        <v>0</v>
      </c>
      <c r="P1088" s="1085"/>
      <c r="Q1088" s="1085"/>
      <c r="R1088" s="564"/>
      <c r="S1088" s="1086" t="s">
        <v>296</v>
      </c>
      <c r="T1088" s="1086"/>
      <c r="U1088" s="1086"/>
      <c r="V1088" s="1086"/>
      <c r="W1088" s="1087" t="str">
        <f>IF(U1086="","",'result subject-wise'!$G$118)</f>
        <v/>
      </c>
      <c r="X1088" s="1087"/>
      <c r="Y1088" s="1088"/>
    </row>
    <row r="1089" spans="1:25" ht="18" customHeight="1">
      <c r="A1089" s="1124"/>
      <c r="B1089" s="1089" t="s">
        <v>307</v>
      </c>
      <c r="C1089" s="1089"/>
      <c r="D1089" s="535" t="str">
        <f>IF('statement of marks'!DR47="","",'statement of marks'!DR47)</f>
        <v/>
      </c>
      <c r="E1089" s="1090"/>
      <c r="F1089" s="1090"/>
      <c r="G1089" s="1090"/>
      <c r="H1089" s="1090"/>
      <c r="I1089" s="1090"/>
      <c r="J1089" s="1090"/>
      <c r="K1089" s="1090"/>
      <c r="L1089" s="1090"/>
      <c r="M1089" s="1090"/>
      <c r="N1089" s="1090"/>
      <c r="O1089" s="1091"/>
      <c r="P1089" s="1091"/>
      <c r="Q1089" s="1091"/>
      <c r="R1089" s="1091"/>
      <c r="S1089" s="1091"/>
      <c r="T1089" s="1091"/>
      <c r="U1089" s="1092"/>
      <c r="V1089" s="1092"/>
      <c r="W1089" s="1092"/>
      <c r="X1089" s="1092"/>
      <c r="Y1089" s="1093"/>
    </row>
    <row r="1090" spans="1:25" ht="18" customHeight="1">
      <c r="A1090" s="1124"/>
      <c r="B1090" s="895" t="s">
        <v>297</v>
      </c>
      <c r="C1090" s="895"/>
      <c r="D1090" s="544">
        <f>IF(AND(D1087="",D1088="",D1089=""),"",SUM(D1087:D1089))</f>
        <v>100</v>
      </c>
      <c r="E1090" s="1090"/>
      <c r="F1090" s="1090"/>
      <c r="G1090" s="1090"/>
      <c r="H1090" s="1090"/>
      <c r="I1090" s="1090"/>
      <c r="J1090" s="1090"/>
      <c r="K1090" s="1090"/>
      <c r="L1090" s="1090"/>
      <c r="M1090" s="1090"/>
      <c r="N1090" s="1090"/>
      <c r="O1090" s="1091"/>
      <c r="P1090" s="1091"/>
      <c r="Q1090" s="1091"/>
      <c r="R1090" s="1091"/>
      <c r="S1090" s="1091"/>
      <c r="T1090" s="1091"/>
      <c r="U1090" s="1092"/>
      <c r="V1090" s="1092"/>
      <c r="W1090" s="1092"/>
      <c r="X1090" s="1092"/>
      <c r="Y1090" s="1093"/>
    </row>
    <row r="1091" spans="1:25" ht="18" customHeight="1">
      <c r="A1091" s="1124"/>
      <c r="B1091" s="1089" t="s">
        <v>790</v>
      </c>
      <c r="C1091" s="1089"/>
      <c r="D1091" s="565">
        <f>IF(J1074="ML",L1073)+IF(J1075="ML",L1073)+IF(J1076="ML",L1073-D1076)+IF(J1077="ML",L1073-D1077)+IF(J1078="ML",L1073-D1078)+IF(K1076="ml",D1076)+IF(K1077="ml",D1077)+IF(K1078="ml",D1078)</f>
        <v>0</v>
      </c>
      <c r="E1091" s="1090"/>
      <c r="F1091" s="1090"/>
      <c r="G1091" s="1090"/>
      <c r="H1091" s="1090"/>
      <c r="I1091" s="1090"/>
      <c r="J1091" s="1090"/>
      <c r="K1091" s="1090"/>
      <c r="L1091" s="1090"/>
      <c r="M1091" s="1090"/>
      <c r="N1091" s="1090"/>
      <c r="O1091" s="1091" t="s">
        <v>112</v>
      </c>
      <c r="P1091" s="1091"/>
      <c r="Q1091" s="1091"/>
      <c r="R1091" s="1091"/>
      <c r="S1091" s="1091"/>
      <c r="T1091" s="1091"/>
      <c r="U1091" s="1094" t="s">
        <v>798</v>
      </c>
      <c r="V1091" s="1094"/>
      <c r="W1091" s="1094"/>
      <c r="X1091" s="1094"/>
      <c r="Y1091" s="1095"/>
    </row>
    <row r="1092" spans="1:25" ht="18" customHeight="1" thickBot="1">
      <c r="A1092" s="1125"/>
      <c r="B1092" s="1098" t="s">
        <v>308</v>
      </c>
      <c r="C1092" s="1098"/>
      <c r="D1092" s="566"/>
      <c r="E1092" s="1099"/>
      <c r="F1092" s="1099"/>
      <c r="G1092" s="1099"/>
      <c r="H1092" s="1099"/>
      <c r="I1092" s="1099"/>
      <c r="J1092" s="1099"/>
      <c r="K1092" s="1099"/>
      <c r="L1092" s="1099"/>
      <c r="M1092" s="1099"/>
      <c r="N1092" s="1099"/>
      <c r="O1092" s="1100">
        <f>'statement of marks'!$IV$110</f>
        <v>45794</v>
      </c>
      <c r="P1092" s="1100"/>
      <c r="Q1092" s="1100"/>
      <c r="R1092" s="1100"/>
      <c r="S1092" s="1100"/>
      <c r="T1092" s="1100"/>
      <c r="U1092" s="1096"/>
      <c r="V1092" s="1096"/>
      <c r="W1092" s="1096"/>
      <c r="X1092" s="1096"/>
      <c r="Y1092" s="1097"/>
    </row>
    <row r="1093" spans="1:25" ht="18" customHeight="1">
      <c r="A1093" s="1119" t="s">
        <v>282</v>
      </c>
      <c r="B1093" s="1120"/>
      <c r="C1093" s="1120"/>
      <c r="D1093" s="1120"/>
      <c r="E1093" s="1120"/>
      <c r="F1093" s="1120"/>
      <c r="G1093" s="1120"/>
      <c r="H1093" s="1120"/>
      <c r="I1093" s="1120"/>
      <c r="J1093" s="1120"/>
      <c r="K1093" s="1120"/>
      <c r="L1093" s="1120"/>
      <c r="M1093" s="1120"/>
      <c r="N1093" s="1120"/>
      <c r="O1093" s="1120"/>
      <c r="P1093" s="1120"/>
      <c r="Q1093" s="1120"/>
      <c r="R1093" s="1120"/>
      <c r="S1093" s="1120"/>
      <c r="T1093" s="1120"/>
      <c r="U1093" s="1120"/>
      <c r="V1093" s="1120"/>
      <c r="W1093" s="1120"/>
      <c r="X1093" s="1120"/>
      <c r="Y1093" s="1121"/>
    </row>
    <row r="1094" spans="1:25" ht="18" customHeight="1">
      <c r="A1094" s="1122" t="str">
        <f>'statement of marks'!$A$1</f>
        <v>Govt. Hr. Sec. School,</v>
      </c>
      <c r="B1094" s="1091"/>
      <c r="C1094" s="1091"/>
      <c r="D1094" s="1091"/>
      <c r="E1094" s="1091"/>
      <c r="F1094" s="1091"/>
      <c r="G1094" s="1091"/>
      <c r="H1094" s="1091"/>
      <c r="I1094" s="1091"/>
      <c r="J1094" s="1091"/>
      <c r="K1094" s="1091"/>
      <c r="L1094" s="1091"/>
      <c r="M1094" s="1091"/>
      <c r="N1094" s="1091"/>
      <c r="O1094" s="1091"/>
      <c r="P1094" s="1091"/>
      <c r="Q1094" s="1091"/>
      <c r="R1094" s="1091"/>
      <c r="S1094" s="1091"/>
      <c r="T1094" s="1091"/>
      <c r="U1094" s="1091"/>
      <c r="V1094" s="1091"/>
      <c r="W1094" s="1091"/>
      <c r="X1094" s="1091"/>
      <c r="Y1094" s="1123"/>
    </row>
    <row r="1095" spans="1:25" ht="18" customHeight="1">
      <c r="A1095" s="1124"/>
      <c r="B1095" s="1048" t="s">
        <v>100</v>
      </c>
      <c r="C1095" s="1048"/>
      <c r="D1095" s="1112" t="s">
        <v>485</v>
      </c>
      <c r="E1095" s="1048" t="str">
        <f>'statement of marks'!$F$3</f>
        <v>2024-25</v>
      </c>
      <c r="F1095" s="1048"/>
      <c r="G1095" s="1126" t="str">
        <f>IF(U1114="","MAIN EXAMINATION",IF(E1113="Suppl.","SUPPLEMENTARY EXAMINATION",IF(E1113="Re-exam.","RE-EXAMINATION",)))</f>
        <v>MAIN EXAMINATION</v>
      </c>
      <c r="H1095" s="1127"/>
      <c r="I1095" s="1127"/>
      <c r="J1095" s="1127"/>
      <c r="K1095" s="1127"/>
      <c r="L1095" s="1127"/>
      <c r="M1095" s="1127"/>
      <c r="N1095" s="1127"/>
      <c r="O1095" s="1127"/>
      <c r="P1095" s="1127"/>
      <c r="Q1095" s="1127"/>
      <c r="R1095" s="1127"/>
      <c r="S1095" s="1128"/>
      <c r="T1095" s="1129" t="s">
        <v>305</v>
      </c>
      <c r="U1095" s="1130"/>
      <c r="V1095" s="1131"/>
      <c r="W1095" s="1048" t="str">
        <f>'statement of marks'!$A$3</f>
        <v>11 'A'</v>
      </c>
      <c r="X1095" s="1048"/>
      <c r="Y1095" s="1135"/>
    </row>
    <row r="1096" spans="1:25" ht="18" customHeight="1">
      <c r="A1096" s="1124"/>
      <c r="B1096" s="895" t="s">
        <v>36</v>
      </c>
      <c r="C1096" s="895"/>
      <c r="D1096" s="1112"/>
      <c r="E1096" s="1132" t="str">
        <f>IF('statement of marks'!G48="","",'statement of marks'!G48)</f>
        <v>A 040</v>
      </c>
      <c r="F1096" s="1133"/>
      <c r="G1096" s="1133"/>
      <c r="H1096" s="1133"/>
      <c r="I1096" s="1133"/>
      <c r="J1096" s="1133"/>
      <c r="K1096" s="1133"/>
      <c r="L1096" s="1133"/>
      <c r="M1096" s="1133"/>
      <c r="N1096" s="1133"/>
      <c r="O1096" s="1133"/>
      <c r="P1096" s="1133"/>
      <c r="Q1096" s="1133"/>
      <c r="R1096" s="1133"/>
      <c r="S1096" s="1134"/>
      <c r="T1096" s="1129" t="s">
        <v>304</v>
      </c>
      <c r="U1096" s="1130"/>
      <c r="V1096" s="1131"/>
      <c r="W1096" s="1048">
        <f>IF('statement of marks'!E48="","",'statement of marks'!E48)</f>
        <v>11140</v>
      </c>
      <c r="X1096" s="1048"/>
      <c r="Y1096" s="1135"/>
    </row>
    <row r="1097" spans="1:25" ht="18" customHeight="1">
      <c r="A1097" s="1124"/>
      <c r="B1097" s="895" t="s">
        <v>37</v>
      </c>
      <c r="C1097" s="895"/>
      <c r="D1097" s="1112"/>
      <c r="E1097" s="1132" t="str">
        <f>IF('statement of marks'!H48="","",'statement of marks'!H48)</f>
        <v>B 040</v>
      </c>
      <c r="F1097" s="1133"/>
      <c r="G1097" s="1133"/>
      <c r="H1097" s="1133"/>
      <c r="I1097" s="1133"/>
      <c r="J1097" s="1133"/>
      <c r="K1097" s="1133"/>
      <c r="L1097" s="1133"/>
      <c r="M1097" s="1133"/>
      <c r="N1097" s="1133"/>
      <c r="O1097" s="1133"/>
      <c r="P1097" s="1133"/>
      <c r="Q1097" s="1133"/>
      <c r="R1097" s="1133"/>
      <c r="S1097" s="1134"/>
      <c r="T1097" s="1129" t="s">
        <v>35</v>
      </c>
      <c r="U1097" s="1130"/>
      <c r="V1097" s="1131"/>
      <c r="W1097" s="1048" t="str">
        <f>IF('statement of marks'!D48="","",'statement of marks'!D48)</f>
        <v/>
      </c>
      <c r="X1097" s="1048"/>
      <c r="Y1097" s="1135"/>
    </row>
    <row r="1098" spans="1:25" ht="18" customHeight="1">
      <c r="A1098" s="1124"/>
      <c r="B1098" s="895" t="s">
        <v>38</v>
      </c>
      <c r="C1098" s="895"/>
      <c r="D1098" s="1112"/>
      <c r="E1098" s="1132" t="str">
        <f>IF('statement of marks'!I48="","",'statement of marks'!I48)</f>
        <v>C 040</v>
      </c>
      <c r="F1098" s="1133"/>
      <c r="G1098" s="1133"/>
      <c r="H1098" s="1133"/>
      <c r="I1098" s="1133"/>
      <c r="J1098" s="1133"/>
      <c r="K1098" s="1133"/>
      <c r="L1098" s="1133"/>
      <c r="M1098" s="1133"/>
      <c r="N1098" s="1133"/>
      <c r="O1098" s="1133"/>
      <c r="P1098" s="1133"/>
      <c r="Q1098" s="1133"/>
      <c r="R1098" s="1133"/>
      <c r="S1098" s="1134"/>
      <c r="T1098" s="1129" t="s">
        <v>280</v>
      </c>
      <c r="U1098" s="1130"/>
      <c r="V1098" s="1131"/>
      <c r="W1098" s="1136" t="str">
        <f>IF('statement of marks'!F48="","",'statement of marks'!F48)</f>
        <v/>
      </c>
      <c r="X1098" s="1136"/>
      <c r="Y1098" s="1137"/>
    </row>
    <row r="1099" spans="1:25" ht="18" customHeight="1">
      <c r="A1099" s="1124"/>
      <c r="B1099" s="1138" t="s">
        <v>218</v>
      </c>
      <c r="C1099" s="1109" t="s">
        <v>293</v>
      </c>
      <c r="D1099" s="1109" t="s">
        <v>457</v>
      </c>
      <c r="E1099" s="1103" t="s">
        <v>109</v>
      </c>
      <c r="F1099" s="1103" t="s">
        <v>110</v>
      </c>
      <c r="G1099" s="1103" t="s">
        <v>111</v>
      </c>
      <c r="H1099" s="1103" t="s">
        <v>797</v>
      </c>
      <c r="I1099" s="1139" t="str">
        <f>IF('statement of marks'!N$4="","",'statement of marks'!N$4)</f>
        <v>VRIKSHAROPAN</v>
      </c>
      <c r="J1099" s="1140" t="s">
        <v>276</v>
      </c>
      <c r="K1099" s="1140" t="s">
        <v>277</v>
      </c>
      <c r="L1099" s="1103" t="s">
        <v>284</v>
      </c>
      <c r="M1099" s="1103" t="s">
        <v>294</v>
      </c>
      <c r="N1099" s="1102" t="s">
        <v>458</v>
      </c>
      <c r="O1099" s="1141" t="s">
        <v>287</v>
      </c>
      <c r="P1099" s="1141" t="s">
        <v>288</v>
      </c>
      <c r="Q1099" s="1101" t="s">
        <v>289</v>
      </c>
      <c r="R1099" s="1101" t="s">
        <v>285</v>
      </c>
      <c r="S1099" s="1101" t="s">
        <v>286</v>
      </c>
      <c r="T1099" s="1102" t="s">
        <v>306</v>
      </c>
      <c r="U1099" s="1103" t="s">
        <v>311</v>
      </c>
      <c r="V1099" s="1104" t="s">
        <v>310</v>
      </c>
      <c r="W1099" s="1104" t="s">
        <v>799</v>
      </c>
      <c r="X1099" s="1103" t="s">
        <v>283</v>
      </c>
      <c r="Y1099" s="1105" t="s">
        <v>290</v>
      </c>
    </row>
    <row r="1100" spans="1:25" ht="18" customHeight="1">
      <c r="A1100" s="1124"/>
      <c r="B1100" s="1138"/>
      <c r="C1100" s="1109"/>
      <c r="D1100" s="1109"/>
      <c r="E1100" s="1103"/>
      <c r="F1100" s="1103"/>
      <c r="G1100" s="1103"/>
      <c r="H1100" s="1103"/>
      <c r="I1100" s="1139"/>
      <c r="J1100" s="1140"/>
      <c r="K1100" s="1140"/>
      <c r="L1100" s="1103"/>
      <c r="M1100" s="1103"/>
      <c r="N1100" s="1102"/>
      <c r="O1100" s="1141"/>
      <c r="P1100" s="1141"/>
      <c r="Q1100" s="1101"/>
      <c r="R1100" s="1101"/>
      <c r="S1100" s="1101"/>
      <c r="T1100" s="1102"/>
      <c r="U1100" s="1103"/>
      <c r="V1100" s="1104"/>
      <c r="W1100" s="1104"/>
      <c r="X1100" s="1103"/>
      <c r="Y1100" s="1105"/>
    </row>
    <row r="1101" spans="1:25" ht="18" customHeight="1">
      <c r="A1101" s="1124"/>
      <c r="B1101" s="1144" t="s">
        <v>113</v>
      </c>
      <c r="C1101" s="1144"/>
      <c r="D1101" s="535"/>
      <c r="E1101" s="534">
        <f>IF('statement of marks'!J$6="","",'statement of marks'!J$6)</f>
        <v>10</v>
      </c>
      <c r="F1101" s="534">
        <f>IF('statement of marks'!K$6="","",'statement of marks'!K$6)</f>
        <v>10</v>
      </c>
      <c r="G1101" s="534">
        <f>IF('statement of marks'!L$6="","",'statement of marks'!L$6)</f>
        <v>8</v>
      </c>
      <c r="H1101" s="534">
        <f>IF('statement of marks'!M$6="","",'statement of marks'!M$6)</f>
        <v>28</v>
      </c>
      <c r="I1101" s="536">
        <f>IF('statement of marks'!N$6="","",'statement of marks'!N$6)</f>
        <v>2</v>
      </c>
      <c r="J1101" s="298" t="s">
        <v>89</v>
      </c>
      <c r="K1101" s="1106"/>
      <c r="L1101" s="534">
        <f>IF('statement of marks'!O$6="","",'statement of marks'!O$6)</f>
        <v>70</v>
      </c>
      <c r="M1101" s="298" t="s">
        <v>87</v>
      </c>
      <c r="N1101" s="534">
        <f>IF('statement of marks'!P$6="","",'statement of marks'!P$6)</f>
        <v>100</v>
      </c>
      <c r="O1101" s="298" t="s">
        <v>298</v>
      </c>
      <c r="P1101" s="945"/>
      <c r="Q1101" s="534">
        <f>IF('statement of marks'!Q$6="","",'statement of marks'!Q$6)</f>
        <v>100</v>
      </c>
      <c r="R1101" s="298" t="s">
        <v>299</v>
      </c>
      <c r="S1101" s="298" t="s">
        <v>454</v>
      </c>
      <c r="T1101" s="538">
        <f>IF('statement of marks'!R$6="","",'statement of marks'!R$6)</f>
        <v>200</v>
      </c>
      <c r="U1101" s="539"/>
      <c r="V1101" s="539"/>
      <c r="W1101" s="539"/>
      <c r="X1101" s="539"/>
      <c r="Y1101" s="540" t="str">
        <f>IF(OR(X1108=0,X1108&lt;V1108),"",T1101)</f>
        <v/>
      </c>
    </row>
    <row r="1102" spans="1:25" ht="18" customHeight="1">
      <c r="A1102" s="1124"/>
      <c r="B1102" s="895" t="str">
        <f>'statement of marks'!$J$3</f>
        <v>HINDI COMPULSORY</v>
      </c>
      <c r="C1102" s="895"/>
      <c r="D1102" s="535"/>
      <c r="E1102" s="541">
        <f>IF('statement of marks'!J48="","",'statement of marks'!J48)</f>
        <v>10</v>
      </c>
      <c r="F1102" s="541">
        <f>IF('statement of marks'!K48="","",'statement of marks'!K48)</f>
        <v>10</v>
      </c>
      <c r="G1102" s="541">
        <f>IF('statement of marks'!L48="","",'statement of marks'!L48)</f>
        <v>8</v>
      </c>
      <c r="H1102" s="541">
        <f>IF('statement of marks'!M48="","",'statement of marks'!M48)</f>
        <v>28</v>
      </c>
      <c r="I1102" s="541">
        <f>IF('statement of marks'!N48="","",'statement of marks'!N48)</f>
        <v>2</v>
      </c>
      <c r="J1102" s="537">
        <f>IF('statement of marks'!O48="","",'statement of marks'!O48)</f>
        <v>70</v>
      </c>
      <c r="K1102" s="1106"/>
      <c r="L1102" s="536">
        <f>IF('statement of marks'!O48="","",'statement of marks'!O48)</f>
        <v>70</v>
      </c>
      <c r="M1102" s="536">
        <f>IF('statement of marks'!P48="","",'statement of marks'!P48)</f>
        <v>100</v>
      </c>
      <c r="N1102" s="538">
        <f>IF('statement of marks'!P48="","",'statement of marks'!P48)</f>
        <v>100</v>
      </c>
      <c r="O1102" s="537">
        <f>IF('statement of marks'!Q48="","",'statement of marks'!Q48)</f>
        <v>100</v>
      </c>
      <c r="P1102" s="945"/>
      <c r="Q1102" s="536">
        <f>IF('statement of marks'!Q48="","",'statement of marks'!Q48)</f>
        <v>100</v>
      </c>
      <c r="R1102" s="536">
        <f>IF('statement of marks'!R48="","",'statement of marks'!R48)</f>
        <v>200</v>
      </c>
      <c r="S1102" s="1107" t="str">
        <f>IF(AND(K1103="",P1103=""),"",SUM(K1103,P1103))</f>
        <v/>
      </c>
      <c r="T1102" s="538">
        <f>IF('statement of marks'!R48="","",'statement of marks'!R48)</f>
        <v>200</v>
      </c>
      <c r="U1102" s="541" t="str">
        <f>CONCATENATE('statement of marks'!GV48,'statement of marks'!GW48,'statement of marks'!GX48)</f>
        <v>D</v>
      </c>
      <c r="V1102" s="542" t="str">
        <f>IF(OR(U1102="S",U1102="RE"),'result subject-wise'!T$6,"")</f>
        <v/>
      </c>
      <c r="W1102" s="542" t="str">
        <f>IF('result subject-wise'!U48="","",'result subject-wise'!U48)</f>
        <v/>
      </c>
      <c r="X1102" s="542" t="str">
        <f>IF('result subject-wise'!V48="","",'result subject-wise'!V48)</f>
        <v/>
      </c>
      <c r="Y1102" s="540" t="str">
        <f>IF(OR(X1108=0,X1108&lt;V1108),"",IF(U1102="RE",SUM(T1102,W1102),IF(U1102="S",W1102,T1102)))</f>
        <v/>
      </c>
    </row>
    <row r="1103" spans="1:25" ht="18" customHeight="1">
      <c r="A1103" s="1124"/>
      <c r="B1103" s="895" t="str">
        <f>'statement of marks'!$X$3</f>
        <v>ENGLISH COMPULSORY</v>
      </c>
      <c r="C1103" s="895"/>
      <c r="D1103" s="535" t="s">
        <v>455</v>
      </c>
      <c r="E1103" s="541">
        <f>IF('statement of marks'!X48="","",'statement of marks'!X48)</f>
        <v>10</v>
      </c>
      <c r="F1103" s="541">
        <f>IF('statement of marks'!Y48="","",'statement of marks'!Y48)</f>
        <v>10</v>
      </c>
      <c r="G1103" s="541">
        <f>IF('statement of marks'!Z48="","",'statement of marks'!Z48)</f>
        <v>8</v>
      </c>
      <c r="H1103" s="541">
        <f>IF('statement of marks'!AA48="","",'statement of marks'!AA48)</f>
        <v>28</v>
      </c>
      <c r="I1103" s="541">
        <f>IF('statement of marks'!AB48="","",'statement of marks'!AB48)</f>
        <v>2</v>
      </c>
      <c r="J1103" s="537">
        <f>IF('statement of marks'!AC48="","",'statement of marks'!AC48)</f>
        <v>70</v>
      </c>
      <c r="K1103" s="1106"/>
      <c r="L1103" s="536">
        <f>IF('statement of marks'!AC48="","",'statement of marks'!AC48)</f>
        <v>70</v>
      </c>
      <c r="M1103" s="536">
        <f>IF('statement of marks'!AD48="","",'statement of marks'!AD48)</f>
        <v>100</v>
      </c>
      <c r="N1103" s="538">
        <f>IF('statement of marks'!AD48="","",'statement of marks'!AD48)</f>
        <v>100</v>
      </c>
      <c r="O1103" s="537">
        <f>IF('statement of marks'!AE48="","",'statement of marks'!AE48)</f>
        <v>100</v>
      </c>
      <c r="P1103" s="945"/>
      <c r="Q1103" s="536">
        <f>IF('statement of marks'!AE48="","",'statement of marks'!AE48)</f>
        <v>100</v>
      </c>
      <c r="R1103" s="536">
        <f>IF('statement of marks'!AF48="","",'statement of marks'!AF48)</f>
        <v>200</v>
      </c>
      <c r="S1103" s="1107"/>
      <c r="T1103" s="538">
        <f>IF('statement of marks'!AF48="","",'statement of marks'!AF48)</f>
        <v>200</v>
      </c>
      <c r="U1103" s="541" t="str">
        <f>CONCATENATE('statement of marks'!GY48,'statement of marks'!GZ48,'statement of marks'!HA48)</f>
        <v>D</v>
      </c>
      <c r="V1103" s="542" t="str">
        <f>IF(OR(U1103="S",U1103="RE"),'result subject-wise'!W$6,"")</f>
        <v/>
      </c>
      <c r="W1103" s="542" t="str">
        <f>IF('result subject-wise'!X48="","",'result subject-wise'!X48)</f>
        <v/>
      </c>
      <c r="X1103" s="542" t="str">
        <f>IF('result subject-wise'!Y48="","",'result subject-wise'!Y48)</f>
        <v/>
      </c>
      <c r="Y1103" s="540" t="str">
        <f>IF(OR(X1108=0,X1108&lt;V1108),"",IF(U1103="RE",SUM(T1103,W1103),IF(U1103="S",W1103,T1103)))</f>
        <v/>
      </c>
    </row>
    <row r="1104" spans="1:25" ht="18" customHeight="1">
      <c r="A1104" s="1124"/>
      <c r="B1104" s="1143" t="str">
        <f>'statement of marks'!AM48</f>
        <v>PHYSICS</v>
      </c>
      <c r="C1104" s="1143"/>
      <c r="D1104" s="535">
        <f>IF('statement of marks'!BH48="","",'statement of marks'!BH48)</f>
        <v>20</v>
      </c>
      <c r="E1104" s="541">
        <f>IF('statement of marks'!AN48="","",'statement of marks'!AN48)</f>
        <v>10</v>
      </c>
      <c r="F1104" s="541">
        <f>IF('statement of marks'!AO48="","",'statement of marks'!AO48)</f>
        <v>10</v>
      </c>
      <c r="G1104" s="541">
        <f>IF('statement of marks'!AP48="","",'statement of marks'!AP48)</f>
        <v>9</v>
      </c>
      <c r="H1104" s="541">
        <f>IF('statement of marks'!AQ48="","",'statement of marks'!AQ48)</f>
        <v>29</v>
      </c>
      <c r="I1104" s="541">
        <f>IF('statement of marks'!AR48="","",'statement of marks'!AR48)</f>
        <v>1</v>
      </c>
      <c r="J1104" s="537">
        <f>IF('statement of marks'!AS48="","",'statement of marks'!AS48)</f>
        <v>30</v>
      </c>
      <c r="K1104" s="537">
        <f>IF('statement of marks'!AT48="","",'statement of marks'!AT48)</f>
        <v>20</v>
      </c>
      <c r="L1104" s="536">
        <f>IF('statement of marks'!AU48="","",'statement of marks'!AU48)</f>
        <v>50</v>
      </c>
      <c r="M1104" s="536">
        <f>IF('statement of marks'!AV48="","",'statement of marks'!AV48)</f>
        <v>60</v>
      </c>
      <c r="N1104" s="538">
        <f>IF('statement of marks'!AW48="","",'statement of marks'!AW48)</f>
        <v>80</v>
      </c>
      <c r="O1104" s="537">
        <f>IF('statement of marks'!AX48="","",'statement of marks'!AX48)</f>
        <v>70</v>
      </c>
      <c r="P1104" s="537">
        <f>IF('statement of marks'!AY48="","",'statement of marks'!AY48)</f>
        <v>30</v>
      </c>
      <c r="Q1104" s="536">
        <f>IF('statement of marks'!AZ48="","",'statement of marks'!AZ48)</f>
        <v>100</v>
      </c>
      <c r="R1104" s="536">
        <f>IF('statement of marks'!BA48="","",'statement of marks'!BA48)</f>
        <v>130</v>
      </c>
      <c r="S1104" s="538">
        <f>IF('statement of marks'!BB48="","",'statement of marks'!BB48)</f>
        <v>50</v>
      </c>
      <c r="T1104" s="538">
        <f>IF('statement of marks'!BC48="","",'statement of marks'!BC48)</f>
        <v>180</v>
      </c>
      <c r="U1104" s="541" t="str">
        <f>CONCATENATE('statement of marks'!HB48,'statement of marks'!HK48,'statement of marks'!HL48)</f>
        <v>D</v>
      </c>
      <c r="V1104" s="542" t="str">
        <f>IF('result subject-wise'!Z48="","",'result subject-wise'!Z48)</f>
        <v/>
      </c>
      <c r="W1104" s="542" t="str">
        <f>IF('result subject-wise'!AB48="","",'result subject-wise'!AB48)</f>
        <v/>
      </c>
      <c r="X1104" s="542" t="str">
        <f>IF('result subject-wise'!AC48="","",'result subject-wise'!AC48)</f>
        <v/>
      </c>
      <c r="Y1104" s="540" t="str">
        <f>IF(OR(X1108=0,X1108&lt;V1108),"",IF(OR(U1104="RE",U1104="REP"),SUM(T1104,W1104),IF(U1104="S",W1104,T1104)))</f>
        <v/>
      </c>
    </row>
    <row r="1105" spans="1:25" ht="18" customHeight="1">
      <c r="A1105" s="1124"/>
      <c r="B1105" s="1143" t="str">
        <f>'statement of marks'!BQ48</f>
        <v>CHEMISTRY</v>
      </c>
      <c r="C1105" s="1143"/>
      <c r="D1105" s="535">
        <f>IF('statement of marks'!CL48="","",'statement of marks'!CL48)</f>
        <v>20</v>
      </c>
      <c r="E1105" s="541">
        <f>IF('statement of marks'!BR48="","",'statement of marks'!BR48)</f>
        <v>10</v>
      </c>
      <c r="F1105" s="541">
        <f>IF('statement of marks'!BS48="","",'statement of marks'!BS48)</f>
        <v>10</v>
      </c>
      <c r="G1105" s="541">
        <f>IF('statement of marks'!BT48="","",'statement of marks'!BT48)</f>
        <v>9</v>
      </c>
      <c r="H1105" s="541">
        <f>IF('statement of marks'!BU48="","",'statement of marks'!BU48)</f>
        <v>29</v>
      </c>
      <c r="I1105" s="541">
        <f>IF('statement of marks'!BV48="","",'statement of marks'!BV48)</f>
        <v>1</v>
      </c>
      <c r="J1105" s="537">
        <f>IF('statement of marks'!BW48="","",'statement of marks'!BW48)</f>
        <v>50</v>
      </c>
      <c r="K1105" s="537">
        <f>IF('statement of marks'!BX48="","",'statement of marks'!BX48)</f>
        <v>20</v>
      </c>
      <c r="L1105" s="536">
        <f>IF('statement of marks'!BY48="","",'statement of marks'!BY48)</f>
        <v>70</v>
      </c>
      <c r="M1105" s="536">
        <f>IF('statement of marks'!BZ48="","",'statement of marks'!BZ48)</f>
        <v>80</v>
      </c>
      <c r="N1105" s="538">
        <f>IF('statement of marks'!CA48="","",'statement of marks'!CA48)</f>
        <v>100</v>
      </c>
      <c r="O1105" s="537">
        <f>IF('statement of marks'!CB48="","",'statement of marks'!CB48)</f>
        <v>70</v>
      </c>
      <c r="P1105" s="537">
        <f>IF('statement of marks'!CC48="","",'statement of marks'!CC48)</f>
        <v>30</v>
      </c>
      <c r="Q1105" s="536">
        <f>IF('statement of marks'!CD48="","",'statement of marks'!CD48)</f>
        <v>100</v>
      </c>
      <c r="R1105" s="536">
        <f>IF('statement of marks'!CE48="","",'statement of marks'!CE48)</f>
        <v>150</v>
      </c>
      <c r="S1105" s="538">
        <f>IF('statement of marks'!CF48="","",'statement of marks'!CF48)</f>
        <v>50</v>
      </c>
      <c r="T1105" s="538">
        <f>IF('statement of marks'!CG48="","",'statement of marks'!CG48)</f>
        <v>200</v>
      </c>
      <c r="U1105" s="541" t="str">
        <f>CONCATENATE('statement of marks'!HM48,'statement of marks'!HV48,'statement of marks'!HW48)</f>
        <v>D</v>
      </c>
      <c r="V1105" s="542" t="str">
        <f>IF('result subject-wise'!AD48="","",'result subject-wise'!AD48)</f>
        <v/>
      </c>
      <c r="W1105" s="542" t="str">
        <f>IF('result subject-wise'!AF48="","",'result subject-wise'!AF48)</f>
        <v/>
      </c>
      <c r="X1105" s="542" t="str">
        <f>IF('result subject-wise'!AG48="","",'result subject-wise'!AG48)</f>
        <v/>
      </c>
      <c r="Y1105" s="540" t="str">
        <f>IF(OR(X1108=0,X1108&lt;V1108),"",IF(OR(U1105="RE",U1105="REP"),SUM(T1105,W1105),IF(U1105="S",W1105,T1105)))</f>
        <v/>
      </c>
    </row>
    <row r="1106" spans="1:25" ht="18" customHeight="1">
      <c r="A1106" s="1124"/>
      <c r="B1106" s="1143" t="str">
        <f>'statement of marks'!CU48</f>
        <v>MATHEMATICS</v>
      </c>
      <c r="C1106" s="1143"/>
      <c r="D1106" s="535" t="str">
        <f>IF('statement of marks'!DP48="","",'statement of marks'!DP48)</f>
        <v/>
      </c>
      <c r="E1106" s="541">
        <f>IF('statement of marks'!CV48="","",'statement of marks'!CV48)</f>
        <v>10</v>
      </c>
      <c r="F1106" s="541">
        <f>IF('statement of marks'!CW48="","",'statement of marks'!CW48)</f>
        <v>10</v>
      </c>
      <c r="G1106" s="541">
        <f>IF('statement of marks'!CX48="","",'statement of marks'!CX48)</f>
        <v>9</v>
      </c>
      <c r="H1106" s="541">
        <f>IF('statement of marks'!CY48="","",'statement of marks'!CY48)</f>
        <v>29</v>
      </c>
      <c r="I1106" s="541">
        <f>IF('statement of marks'!CZ48="","",'statement of marks'!CZ48)</f>
        <v>1</v>
      </c>
      <c r="J1106" s="537">
        <f>IF('statement of marks'!DA48="","",'statement of marks'!DA48)</f>
        <v>70</v>
      </c>
      <c r="K1106" s="537" t="str">
        <f>IF('statement of marks'!DB48="","",'statement of marks'!DB48)</f>
        <v/>
      </c>
      <c r="L1106" s="536">
        <f>IF('statement of marks'!DC48="","",'statement of marks'!DC48)</f>
        <v>70</v>
      </c>
      <c r="M1106" s="536">
        <f>IF('statement of marks'!DD48="","",'statement of marks'!DD48)</f>
        <v>100</v>
      </c>
      <c r="N1106" s="538">
        <f>IF('statement of marks'!DE48="","",'statement of marks'!DE48)</f>
        <v>100</v>
      </c>
      <c r="O1106" s="537">
        <f>IF('statement of marks'!DF48="","",'statement of marks'!DF48)</f>
        <v>18</v>
      </c>
      <c r="P1106" s="537" t="str">
        <f>IF('statement of marks'!DG48="","",'statement of marks'!DG48)</f>
        <v/>
      </c>
      <c r="Q1106" s="536">
        <f>IF('statement of marks'!DH48="","",'statement of marks'!DH48)</f>
        <v>18</v>
      </c>
      <c r="R1106" s="536">
        <f>IF('statement of marks'!DI48="","",'statement of marks'!DI48)</f>
        <v>118</v>
      </c>
      <c r="S1106" s="538" t="str">
        <f>IF('statement of marks'!DJ48="","",'statement of marks'!DJ48)</f>
        <v/>
      </c>
      <c r="T1106" s="538">
        <f>IF('statement of marks'!DK48="","",'statement of marks'!DK48)</f>
        <v>118</v>
      </c>
      <c r="U1106" s="541" t="str">
        <f>CONCATENATE('statement of marks'!HX48,'statement of marks'!IG48,'statement of marks'!IH48)</f>
        <v>S</v>
      </c>
      <c r="V1106" s="542">
        <f>IF('result subject-wise'!AH48="","",'result subject-wise'!AH48)</f>
        <v>100</v>
      </c>
      <c r="W1106" s="542" t="str">
        <f>IF('result subject-wise'!AJ48="","",'result subject-wise'!AJ48)</f>
        <v/>
      </c>
      <c r="X1106" s="542" t="str">
        <f>IF('result subject-wise'!AK48="","",'result subject-wise'!AK48)</f>
        <v/>
      </c>
      <c r="Y1106" s="540" t="str">
        <f>IF(OR(X1108=0,X1108&lt;V1108),"",IF(OR(U1106="RE",U1106="REP"),SUM(T1106,W1106),IF(U1106="S",W1106,T1106)))</f>
        <v/>
      </c>
    </row>
    <row r="1107" spans="1:25" ht="18" customHeight="1">
      <c r="A1107" s="1124"/>
      <c r="B1107" s="1108" t="s">
        <v>291</v>
      </c>
      <c r="C1107" s="1108"/>
      <c r="D1107" s="543">
        <f>IF(AND(D1104="",D1105="",D1106=""),"",SUM(D1104:D1106))</f>
        <v>40</v>
      </c>
      <c r="E1107" s="544">
        <f>IF(AND(E1102="",E1103="",E1104="",E1105="",E1106=""),"",SUM(E1102:E1106))</f>
        <v>50</v>
      </c>
      <c r="F1107" s="544">
        <f t="shared" ref="F1107:H1107" si="308">IF(AND(F1102="",F1103="",F1104="",F1105="",F1106=""),"",SUM(F1102:F1106))</f>
        <v>50</v>
      </c>
      <c r="G1107" s="544">
        <f t="shared" si="308"/>
        <v>43</v>
      </c>
      <c r="H1107" s="544">
        <f t="shared" si="308"/>
        <v>143</v>
      </c>
      <c r="I1107" s="544">
        <f>IF(AND(I1102="",I1103="",I1104="",I1105="",I1106=""),"",SUM(I1102:I1106))</f>
        <v>7</v>
      </c>
      <c r="J1107" s="544">
        <f t="shared" ref="J1107:R1107" si="309">IF(AND(J1102="",J1103="",J1104="",J1105="",J1106=""),"",SUM(J1102:J1106))</f>
        <v>290</v>
      </c>
      <c r="K1107" s="544">
        <f t="shared" si="309"/>
        <v>40</v>
      </c>
      <c r="L1107" s="544">
        <f t="shared" si="309"/>
        <v>330</v>
      </c>
      <c r="M1107" s="544">
        <f t="shared" si="309"/>
        <v>440</v>
      </c>
      <c r="N1107" s="544">
        <f t="shared" si="309"/>
        <v>480</v>
      </c>
      <c r="O1107" s="544">
        <f t="shared" si="309"/>
        <v>358</v>
      </c>
      <c r="P1107" s="544">
        <f t="shared" si="309"/>
        <v>60</v>
      </c>
      <c r="Q1107" s="544">
        <f t="shared" si="309"/>
        <v>418</v>
      </c>
      <c r="R1107" s="544">
        <f t="shared" si="309"/>
        <v>798</v>
      </c>
      <c r="S1107" s="544">
        <f>IF(AND(S1102="",S1103="",S1104="",S1105="",S1106=""),"",SUM(S1102:S1106))</f>
        <v>100</v>
      </c>
      <c r="T1107" s="544">
        <f t="shared" ref="T1107" si="310">IF(AND(T1102="",T1103="",T1104="",T1105="",T1106=""),"",SUM(T1102:T1106))</f>
        <v>898</v>
      </c>
      <c r="U1107" s="544"/>
      <c r="V1107" s="544">
        <f t="shared" ref="V1107:W1107" si="311">IF(AND(V1102="",V1103="",V1104="",V1105="",V1106=""),"",SUM(V1102:V1106))</f>
        <v>100</v>
      </c>
      <c r="W1107" s="544" t="str">
        <f t="shared" si="311"/>
        <v/>
      </c>
      <c r="X1107" s="545"/>
      <c r="Y1107" s="546" t="str">
        <f t="shared" ref="Y1107" si="312">IF(AND(Y1102="",Y1103="",Y1104="",Y1105="",Y1106=""),"",SUM(Y1102:Y1106))</f>
        <v/>
      </c>
    </row>
    <row r="1108" spans="1:25" ht="18" customHeight="1">
      <c r="A1108" s="1124"/>
      <c r="B1108" s="1142" t="s">
        <v>292</v>
      </c>
      <c r="C1108" s="1142"/>
      <c r="D1108" s="547" t="s">
        <v>456</v>
      </c>
      <c r="E1108" s="548">
        <f>IF(E1107="","",(5*E1101)-(COUNTIF(E1102:E1106,"NA")*E1101+COUNTIF(E1102:E1106,"ML")*E1101))</f>
        <v>50</v>
      </c>
      <c r="F1108" s="548">
        <f>IF(F1107="","",(5*F1101)-(COUNTIF(F1102:F1106,"NA")*F1101+COUNTIF(F1102:F1106,"ML")*F1101))</f>
        <v>50</v>
      </c>
      <c r="G1108" s="548">
        <f>IF(G1107="","",(43)-(COUNTIF(G1102:G1106,"NA")*G1101+COUNTIF(G1102:G1106,"ML")*G1101))</f>
        <v>43</v>
      </c>
      <c r="H1108" s="548">
        <f>IF(H1107="","",(143)-(COUNTIF(H1102:H1106,"NA")*H1101+COUNTIF(H1102:H1106,"ML")*H1101))</f>
        <v>143</v>
      </c>
      <c r="I1108" s="549">
        <f>IF(I1107="","",7)</f>
        <v>7</v>
      </c>
      <c r="J1108" s="538">
        <f>L1108-K1108</f>
        <v>310</v>
      </c>
      <c r="K1108" s="538">
        <f>IF(D1107="","",(D1107-(IF(K1104="ml",D1104)+IF(K1105="ml",D1105)+IF(K1106="ml",D1106))))</f>
        <v>40</v>
      </c>
      <c r="L1108" s="538">
        <f>IF(OR(L1107=0,L1107=""),L1107,(5*L1101)-D1119)</f>
        <v>350</v>
      </c>
      <c r="M1108" s="538">
        <f>IF(M1107="","",SUM(H1108:J1108))</f>
        <v>460</v>
      </c>
      <c r="N1108" s="538">
        <f>IF(N1107="","",SUM(D1107,M1108))</f>
        <v>500</v>
      </c>
      <c r="O1108" s="538">
        <f>Q1108-D1113</f>
        <v>440</v>
      </c>
      <c r="P1108" s="538">
        <f>IF(D1113="","",D1113)</f>
        <v>60</v>
      </c>
      <c r="Q1108" s="538">
        <f>IF(Q1107="","",5*Q1101)</f>
        <v>500</v>
      </c>
      <c r="R1108" s="538">
        <f>IF(O1108="","",SUM(M1108,O1108))</f>
        <v>900</v>
      </c>
      <c r="S1108" s="538">
        <f>IF(D1118="","",D1118)</f>
        <v>100</v>
      </c>
      <c r="T1108" s="538">
        <f>IF(T1107="","",SUM(R1108,S1108))</f>
        <v>1000</v>
      </c>
      <c r="U1108" s="550"/>
      <c r="V1108" s="551">
        <f>COUNTIF(U1102:U1112,"S")</f>
        <v>1</v>
      </c>
      <c r="W1108" s="551">
        <f>COUNTIF(U1102:U1112,"RE")+COUNTIF(U1102:U1112,"REP")</f>
        <v>0</v>
      </c>
      <c r="X1108" s="551">
        <f>COUNTIF(X1102:X1107,"P")+COUNTIF(X1111:X1112,"P")</f>
        <v>0</v>
      </c>
      <c r="Y1108" s="552" t="str">
        <f>IF(OR(X1108=0,X1108&lt;(V1108+W1108)),"",(T1108-(V1108*Y1101)+V1107))</f>
        <v/>
      </c>
    </row>
    <row r="1109" spans="1:25" ht="18" customHeight="1">
      <c r="A1109" s="1124"/>
      <c r="B1109" s="895" t="s">
        <v>151</v>
      </c>
      <c r="C1109" s="895"/>
      <c r="D1109" s="553">
        <f>IF('statement of marks'!BG48="","",'statement of marks'!BG48)</f>
        <v>30</v>
      </c>
      <c r="E1109" s="568">
        <f t="shared" ref="E1109:H1109" si="313">IF(E1108="","",E1107/E1108*100)</f>
        <v>100</v>
      </c>
      <c r="F1109" s="568">
        <f t="shared" si="313"/>
        <v>100</v>
      </c>
      <c r="G1109" s="568">
        <f t="shared" si="313"/>
        <v>100</v>
      </c>
      <c r="H1109" s="568">
        <f t="shared" si="313"/>
        <v>100</v>
      </c>
      <c r="I1109" s="568">
        <f>IF(I1108="","",I1107/I1108*100)</f>
        <v>100</v>
      </c>
      <c r="J1109" s="568">
        <f t="shared" ref="J1109:R1109" si="314">IF(J1108="","",J1107/J1108*100)</f>
        <v>93.548387096774192</v>
      </c>
      <c r="K1109" s="568">
        <f t="shared" si="314"/>
        <v>100</v>
      </c>
      <c r="L1109" s="568">
        <f t="shared" si="314"/>
        <v>94.285714285714278</v>
      </c>
      <c r="M1109" s="568">
        <f t="shared" si="314"/>
        <v>95.652173913043484</v>
      </c>
      <c r="N1109" s="569">
        <f t="shared" si="314"/>
        <v>96</v>
      </c>
      <c r="O1109" s="568">
        <f t="shared" si="314"/>
        <v>81.36363636363636</v>
      </c>
      <c r="P1109" s="568">
        <f t="shared" si="314"/>
        <v>100</v>
      </c>
      <c r="Q1109" s="568">
        <f t="shared" si="314"/>
        <v>83.6</v>
      </c>
      <c r="R1109" s="568">
        <f t="shared" si="314"/>
        <v>88.666666666666671</v>
      </c>
      <c r="S1109" s="569">
        <f>IF(S1108="","",S1107/S1108*100)</f>
        <v>100</v>
      </c>
      <c r="T1109" s="569">
        <f t="shared" ref="T1109" si="315">IF(T1108="","",T1107/T1108*100)</f>
        <v>89.8</v>
      </c>
      <c r="U1109" s="539"/>
      <c r="V1109" s="539"/>
      <c r="W1109" s="539"/>
      <c r="X1109" s="539"/>
      <c r="Y1109" s="554" t="str">
        <f>IF(Y1108="","",Y1107/Y1108*100)</f>
        <v/>
      </c>
    </row>
    <row r="1110" spans="1:25" ht="18" customHeight="1">
      <c r="A1110" s="1124"/>
      <c r="B1110" s="895" t="str">
        <f>'statement of marks'!DZ48</f>
        <v>BIOLOGY</v>
      </c>
      <c r="C1110" s="895"/>
      <c r="D1110" s="548"/>
      <c r="E1110" s="541">
        <f>IF('statement of marks'!EA48="","",'statement of marks'!EA48)</f>
        <v>10</v>
      </c>
      <c r="F1110" s="541">
        <f>IF('statement of marks'!EB48="","",'statement of marks'!EB48)</f>
        <v>10</v>
      </c>
      <c r="G1110" s="541">
        <f>IF('statement of marks'!EC48="","",'statement of marks'!EC48)</f>
        <v>10</v>
      </c>
      <c r="H1110" s="541">
        <f>IF('statement of marks'!ED48="","",'statement of marks'!ED48)</f>
        <v>30</v>
      </c>
      <c r="I1110" s="541" t="str">
        <f>IF('statement of marks'!EE48="","",'statement of marks'!EE48)</f>
        <v/>
      </c>
      <c r="J1110" s="537">
        <f>IF('statement of marks'!EF48="","",'statement of marks'!EF48)</f>
        <v>50</v>
      </c>
      <c r="K1110" s="537">
        <f>IF('statement of marks'!EG48="","",'statement of marks'!EG48)</f>
        <v>20</v>
      </c>
      <c r="L1110" s="536">
        <f>IF('statement of marks'!EH48="","",'statement of marks'!EH48)</f>
        <v>70</v>
      </c>
      <c r="M1110" s="536">
        <f>IF('statement of marks'!EI48="","",'statement of marks'!EI48)</f>
        <v>80</v>
      </c>
      <c r="N1110" s="538">
        <f>IF('statement of marks'!EJ48="","",'statement of marks'!EJ48)</f>
        <v>100</v>
      </c>
      <c r="O1110" s="537">
        <f>IF('statement of marks'!EK48="","",'statement of marks'!EK48)</f>
        <v>70</v>
      </c>
      <c r="P1110" s="537">
        <f>IF('statement of marks'!EL48="","",'statement of marks'!EL48)</f>
        <v>30</v>
      </c>
      <c r="Q1110" s="536">
        <f>IF('statement of marks'!EM48="","",'statement of marks'!EM48)</f>
        <v>100</v>
      </c>
      <c r="R1110" s="536">
        <f>IF('statement of marks'!EN48="","",'statement of marks'!EN48)</f>
        <v>150</v>
      </c>
      <c r="S1110" s="538">
        <f>IF('statement of marks'!EO48="","",'statement of marks'!EO48)</f>
        <v>50</v>
      </c>
      <c r="T1110" s="538">
        <f>IF('statement of marks'!EP48="","",'statement of marks'!EP48)</f>
        <v>200</v>
      </c>
      <c r="U1110" s="538" t="str">
        <f>IF('statement of marks'!FB48="","",'statement of marks'!FB48)</f>
        <v>I</v>
      </c>
      <c r="V1110" s="542"/>
      <c r="W1110" s="542"/>
      <c r="X1110" s="542"/>
      <c r="Y1110" s="540"/>
    </row>
    <row r="1111" spans="1:25" ht="18" customHeight="1">
      <c r="A1111" s="1124"/>
      <c r="B1111" s="1089" t="str">
        <f>'statement of marks'!$FC$3</f>
        <v>Azadi ke Baad ka Swarnim Bharat</v>
      </c>
      <c r="C1111" s="1089"/>
      <c r="D1111" s="553">
        <f>IF('statement of marks'!CK48="","",'statement of marks'!CK48)</f>
        <v>30</v>
      </c>
      <c r="E1111" s="541">
        <f>IF('statement of marks'!FC48="","",'statement of marks'!FC48)</f>
        <v>10</v>
      </c>
      <c r="F1111" s="541">
        <f>IF('statement of marks'!FD48="","",'statement of marks'!FD48)</f>
        <v>10</v>
      </c>
      <c r="G1111" s="541">
        <f>IF('statement of marks'!FE48="","",'statement of marks'!FE48)</f>
        <v>10</v>
      </c>
      <c r="H1111" s="541">
        <f>IF('statement of marks'!FF48="","",'statement of marks'!FF48)</f>
        <v>30</v>
      </c>
      <c r="I1111" s="555"/>
      <c r="J1111" s="541">
        <f>IF('statement of marks'!FG48="","",'statement of marks'!FG48)</f>
        <v>70</v>
      </c>
      <c r="K1111" s="556"/>
      <c r="L1111" s="536">
        <f>IF('statement of marks'!FG48="","",'statement of marks'!FG48)</f>
        <v>70</v>
      </c>
      <c r="M1111" s="536">
        <f>IF('statement of marks'!FH48="","",'statement of marks'!FH48)</f>
        <v>100</v>
      </c>
      <c r="N1111" s="536">
        <f>IF('statement of marks'!FH48="","",'statement of marks'!FH48)</f>
        <v>100</v>
      </c>
      <c r="O1111" s="536">
        <f>IF('statement of marks'!FI48="","",'statement of marks'!FI48)</f>
        <v>100</v>
      </c>
      <c r="P1111" s="557"/>
      <c r="Q1111" s="536">
        <f>IF('statement of marks'!FI48="","",'statement of marks'!FI48)</f>
        <v>100</v>
      </c>
      <c r="R1111" s="536">
        <f>IF('statement of marks'!FJ48="","",'statement of marks'!FJ48)</f>
        <v>200</v>
      </c>
      <c r="S1111" s="557"/>
      <c r="T1111" s="538">
        <f>IF('statement of marks'!FJ48="","",'statement of marks'!FJ48)</f>
        <v>200</v>
      </c>
      <c r="U1111" s="541" t="str">
        <f>IF('statement of marks'!II48="","",'statement of marks'!II48)</f>
        <v>A</v>
      </c>
      <c r="V1111" s="542" t="str">
        <f>IF(OR(U1111="S",U1111="RE"),'result subject-wise'!AL$6,"")</f>
        <v/>
      </c>
      <c r="W1111" s="558" t="str">
        <f>IF('result subject-wise'!AL48="","",'result subject-wise'!AL48)</f>
        <v/>
      </c>
      <c r="X1111" s="558" t="str">
        <f>IF('result subject-wise'!AM48="","",'result subject-wise'!AM48)</f>
        <v/>
      </c>
      <c r="Y1111" s="1093"/>
    </row>
    <row r="1112" spans="1:25" ht="18" customHeight="1">
      <c r="A1112" s="1124"/>
      <c r="B1112" s="895" t="str">
        <f>'statement of marks'!$FP$3</f>
        <v>JEEVAN KAUShAL</v>
      </c>
      <c r="C1112" s="895"/>
      <c r="D1112" s="535" t="str">
        <f>IF('statement of marks'!DO48="","",'statement of marks'!DO48)</f>
        <v/>
      </c>
      <c r="E1112" s="1109" t="s">
        <v>278</v>
      </c>
      <c r="F1112" s="1109"/>
      <c r="G1112" s="536">
        <f>'statement of marks'!$FP$6</f>
        <v>30</v>
      </c>
      <c r="H1112" s="536"/>
      <c r="I1112" s="559"/>
      <c r="J1112" s="537">
        <f>IF('statement of marks'!FP48="","",'statement of marks'!FP48)</f>
        <v>30</v>
      </c>
      <c r="K1112" s="1109" t="s">
        <v>279</v>
      </c>
      <c r="L1112" s="1109"/>
      <c r="M1112" s="536">
        <f>'statement of marks'!$FQ$6</f>
        <v>30</v>
      </c>
      <c r="N1112" s="538">
        <f>IF('statement of marks'!FQ48="","",'statement of marks'!FQ48)</f>
        <v>30</v>
      </c>
      <c r="O1112" s="1109" t="s">
        <v>108</v>
      </c>
      <c r="P1112" s="1109"/>
      <c r="Q1112" s="536">
        <f>'statement of marks'!$FR$6</f>
        <v>40</v>
      </c>
      <c r="R1112" s="541">
        <f>IF('statement of marks'!FR48="","",'statement of marks'!FR48)</f>
        <v>40</v>
      </c>
      <c r="S1112" s="541"/>
      <c r="T1112" s="538">
        <f>IF('statement of marks'!FS48="","",'statement of marks'!FS48)</f>
        <v>100</v>
      </c>
      <c r="U1112" s="541" t="str">
        <f>IF('statement of marks'!IJ48="","",'statement of marks'!IJ48)</f>
        <v>A</v>
      </c>
      <c r="V1112" s="542" t="str">
        <f>IF(OR(U1112="S",U1112="RE"),'result subject-wise'!AN$6,"")</f>
        <v/>
      </c>
      <c r="W1112" s="558" t="str">
        <f>IF('result subject-wise'!AN48="","",'result subject-wise'!AN48)</f>
        <v/>
      </c>
      <c r="X1112" s="558" t="str">
        <f>IF('result subject-wise'!AO48="","",'result subject-wise'!AO48)</f>
        <v/>
      </c>
      <c r="Y1112" s="1093"/>
    </row>
    <row r="1113" spans="1:25" ht="18" customHeight="1">
      <c r="A1113" s="1124"/>
      <c r="B1113" s="1110" t="s">
        <v>195</v>
      </c>
      <c r="C1113" s="1110"/>
      <c r="D1113" s="560">
        <f>IF(AND(D1109="",D1111="",D1112=""),"",SUM(D1109:D1112))</f>
        <v>60</v>
      </c>
      <c r="E1113" s="1111" t="str">
        <f>IF('statement of marks'!IP48="","",'statement of marks'!IP48)</f>
        <v>SUPPL.</v>
      </c>
      <c r="F1113" s="1111"/>
      <c r="G1113" s="1111"/>
      <c r="H1113" s="1111"/>
      <c r="I1113" s="1111"/>
      <c r="J1113" s="1111"/>
      <c r="K1113" s="1111"/>
      <c r="L1113" s="1111"/>
      <c r="M1113" s="533" t="s">
        <v>309</v>
      </c>
      <c r="N1113" s="541" t="str">
        <f>IF('statement of marks'!IS48="","",'statement of marks'!IS48)</f>
        <v/>
      </c>
      <c r="O1113" s="1091" t="s">
        <v>281</v>
      </c>
      <c r="P1113" s="1091"/>
      <c r="Q1113" s="1091"/>
      <c r="R1113" s="541" t="str">
        <f>IF('statement of marks'!IU48="","",'statement of marks'!IU48)</f>
        <v/>
      </c>
      <c r="S1113" s="1112" t="s">
        <v>295</v>
      </c>
      <c r="T1113" s="1112"/>
      <c r="U1113" s="1112"/>
      <c r="V1113" s="1112"/>
      <c r="W1113" s="1112"/>
      <c r="X1113" s="1112"/>
      <c r="Y1113" s="1113"/>
    </row>
    <row r="1114" spans="1:25" ht="18" customHeight="1">
      <c r="A1114" s="1124"/>
      <c r="B1114" s="1110" t="s">
        <v>300</v>
      </c>
      <c r="C1114" s="1110"/>
      <c r="D1114" s="534" t="s">
        <v>201</v>
      </c>
      <c r="E1114" s="1085" t="s">
        <v>122</v>
      </c>
      <c r="F1114" s="1085"/>
      <c r="G1114" s="1091" t="s">
        <v>124</v>
      </c>
      <c r="H1114" s="1091"/>
      <c r="I1114" s="1091"/>
      <c r="J1114" s="1091"/>
      <c r="K1114" s="1091" t="s">
        <v>126</v>
      </c>
      <c r="L1114" s="1091"/>
      <c r="M1114" s="1091" t="s">
        <v>128</v>
      </c>
      <c r="N1114" s="1091"/>
      <c r="O1114" s="924" t="s">
        <v>303</v>
      </c>
      <c r="P1114" s="924"/>
      <c r="Q1114" s="924"/>
      <c r="R1114" s="561"/>
      <c r="S1114" s="1114" t="s">
        <v>195</v>
      </c>
      <c r="T1114" s="1114"/>
      <c r="U1114" s="1115" t="str">
        <f>IF('result subject-wise'!AR48="","",'result subject-wise'!AR48)</f>
        <v/>
      </c>
      <c r="V1114" s="1115"/>
      <c r="W1114" s="1086" t="s">
        <v>459</v>
      </c>
      <c r="X1114" s="1086"/>
      <c r="Y1114" s="562" t="str">
        <f>IF('result subject-wise'!AS48="","",'result subject-wise'!AS48)</f>
        <v/>
      </c>
    </row>
    <row r="1115" spans="1:25" ht="18" customHeight="1">
      <c r="A1115" s="1124"/>
      <c r="B1115" s="1116" t="s">
        <v>302</v>
      </c>
      <c r="C1115" s="1116"/>
      <c r="D1115" s="536">
        <f>IF('statement of marks'!CN48="","",'statement of marks'!CN48)</f>
        <v>50</v>
      </c>
      <c r="E1115" s="1117">
        <f>IF('statement of marks'!GK48="","",'statement of marks'!GK48)</f>
        <v>130</v>
      </c>
      <c r="F1115" s="1117"/>
      <c r="G1115" s="1117">
        <f>IF('statement of marks'!GM48="","",'statement of marks'!GM48)</f>
        <v>206</v>
      </c>
      <c r="H1115" s="1117"/>
      <c r="I1115" s="1117"/>
      <c r="J1115" s="1117"/>
      <c r="K1115" s="1117">
        <f>IF('statement of marks'!GO48="","",'statement of marks'!GO48)</f>
        <v>264</v>
      </c>
      <c r="L1115" s="1117"/>
      <c r="M1115" s="1117">
        <f>IF('statement of marks'!GQ48="","",'statement of marks'!GQ48)</f>
        <v>316</v>
      </c>
      <c r="N1115" s="1117"/>
      <c r="O1115" s="1117">
        <f>IF('statement of marks'!GS48="","",'statement of marks'!GS48)</f>
        <v>362</v>
      </c>
      <c r="P1115" s="1117"/>
      <c r="Q1115" s="1117"/>
      <c r="R1115" s="563"/>
      <c r="S1115" s="1086" t="s">
        <v>460</v>
      </c>
      <c r="T1115" s="1086"/>
      <c r="U1115" s="1086"/>
      <c r="V1115" s="1086"/>
      <c r="W1115" s="1115" t="str">
        <f>IF('result subject-wise'!AT48="","",'result subject-wise'!AT48)</f>
        <v/>
      </c>
      <c r="X1115" s="1115"/>
      <c r="Y1115" s="1118"/>
    </row>
    <row r="1116" spans="1:25" ht="18" customHeight="1">
      <c r="A1116" s="1124"/>
      <c r="B1116" s="1084" t="s">
        <v>301</v>
      </c>
      <c r="C1116" s="1084"/>
      <c r="D1116" s="536">
        <f>IF('statement of marks'!BJ48="","",'statement of marks'!BJ48)</f>
        <v>50</v>
      </c>
      <c r="E1116" s="1085" t="str">
        <f>IF('statement of marks'!GL48="","",'statement of marks'!GL48)</f>
        <v/>
      </c>
      <c r="F1116" s="1085"/>
      <c r="G1116" s="1085" t="str">
        <f>IF('statement of marks'!GN48="","",'statement of marks'!GN48)</f>
        <v/>
      </c>
      <c r="H1116" s="1085"/>
      <c r="I1116" s="1085"/>
      <c r="J1116" s="1085"/>
      <c r="K1116" s="1085" t="str">
        <f>IF('statement of marks'!GP48="","",'statement of marks'!GP48)</f>
        <v/>
      </c>
      <c r="L1116" s="1085"/>
      <c r="M1116" s="1085" t="str">
        <f>IF('statement of marks'!GR48="","",'statement of marks'!GR48)</f>
        <v/>
      </c>
      <c r="N1116" s="1085"/>
      <c r="O1116" s="1085">
        <f>IF('statement of marks'!GT48="","",'statement of marks'!GT48)</f>
        <v>0</v>
      </c>
      <c r="P1116" s="1085"/>
      <c r="Q1116" s="1085"/>
      <c r="R1116" s="564"/>
      <c r="S1116" s="1086" t="s">
        <v>296</v>
      </c>
      <c r="T1116" s="1086"/>
      <c r="U1116" s="1086"/>
      <c r="V1116" s="1086"/>
      <c r="W1116" s="1087" t="str">
        <f>IF(U1114="","",'result subject-wise'!$G$118)</f>
        <v/>
      </c>
      <c r="X1116" s="1087"/>
      <c r="Y1116" s="1088"/>
    </row>
    <row r="1117" spans="1:25" ht="18" customHeight="1">
      <c r="A1117" s="1124"/>
      <c r="B1117" s="1089" t="s">
        <v>307</v>
      </c>
      <c r="C1117" s="1089"/>
      <c r="D1117" s="535" t="str">
        <f>IF('statement of marks'!DR48="","",'statement of marks'!DR48)</f>
        <v/>
      </c>
      <c r="E1117" s="1090"/>
      <c r="F1117" s="1090"/>
      <c r="G1117" s="1090"/>
      <c r="H1117" s="1090"/>
      <c r="I1117" s="1090"/>
      <c r="J1117" s="1090"/>
      <c r="K1117" s="1090"/>
      <c r="L1117" s="1090"/>
      <c r="M1117" s="1090"/>
      <c r="N1117" s="1090"/>
      <c r="O1117" s="1091"/>
      <c r="P1117" s="1091"/>
      <c r="Q1117" s="1091"/>
      <c r="R1117" s="1091"/>
      <c r="S1117" s="1091"/>
      <c r="T1117" s="1091"/>
      <c r="U1117" s="1092"/>
      <c r="V1117" s="1092"/>
      <c r="W1117" s="1092"/>
      <c r="X1117" s="1092"/>
      <c r="Y1117" s="1093"/>
    </row>
    <row r="1118" spans="1:25" ht="18" customHeight="1">
      <c r="A1118" s="1124"/>
      <c r="B1118" s="895" t="s">
        <v>297</v>
      </c>
      <c r="C1118" s="895"/>
      <c r="D1118" s="544">
        <f>IF(AND(D1115="",D1116="",D1117=""),"",SUM(D1115:D1117))</f>
        <v>100</v>
      </c>
      <c r="E1118" s="1090"/>
      <c r="F1118" s="1090"/>
      <c r="G1118" s="1090"/>
      <c r="H1118" s="1090"/>
      <c r="I1118" s="1090"/>
      <c r="J1118" s="1090"/>
      <c r="K1118" s="1090"/>
      <c r="L1118" s="1090"/>
      <c r="M1118" s="1090"/>
      <c r="N1118" s="1090"/>
      <c r="O1118" s="1091"/>
      <c r="P1118" s="1091"/>
      <c r="Q1118" s="1091"/>
      <c r="R1118" s="1091"/>
      <c r="S1118" s="1091"/>
      <c r="T1118" s="1091"/>
      <c r="U1118" s="1092"/>
      <c r="V1118" s="1092"/>
      <c r="W1118" s="1092"/>
      <c r="X1118" s="1092"/>
      <c r="Y1118" s="1093"/>
    </row>
    <row r="1119" spans="1:25" ht="18" customHeight="1">
      <c r="A1119" s="1124"/>
      <c r="B1119" s="1089" t="s">
        <v>790</v>
      </c>
      <c r="C1119" s="1089"/>
      <c r="D1119" s="565">
        <f>IF(J1102="ML",L1101)+IF(J1103="ML",L1101)+IF(J1104="ML",L1101-D1104)+IF(J1105="ML",L1101-D1105)+IF(J1106="ML",L1101-D1106)+IF(K1104="ml",D1104)+IF(K1105="ml",D1105)+IF(K1106="ml",D1106)</f>
        <v>0</v>
      </c>
      <c r="E1119" s="1090"/>
      <c r="F1119" s="1090"/>
      <c r="G1119" s="1090"/>
      <c r="H1119" s="1090"/>
      <c r="I1119" s="1090"/>
      <c r="J1119" s="1090"/>
      <c r="K1119" s="1090"/>
      <c r="L1119" s="1090"/>
      <c r="M1119" s="1090"/>
      <c r="N1119" s="1090"/>
      <c r="O1119" s="1091" t="s">
        <v>112</v>
      </c>
      <c r="P1119" s="1091"/>
      <c r="Q1119" s="1091"/>
      <c r="R1119" s="1091"/>
      <c r="S1119" s="1091"/>
      <c r="T1119" s="1091"/>
      <c r="U1119" s="1094" t="s">
        <v>798</v>
      </c>
      <c r="V1119" s="1094"/>
      <c r="W1119" s="1094"/>
      <c r="X1119" s="1094"/>
      <c r="Y1119" s="1095"/>
    </row>
    <row r="1120" spans="1:25" ht="18" customHeight="1" thickBot="1">
      <c r="A1120" s="1125"/>
      <c r="B1120" s="1098" t="s">
        <v>308</v>
      </c>
      <c r="C1120" s="1098"/>
      <c r="D1120" s="566"/>
      <c r="E1120" s="1099"/>
      <c r="F1120" s="1099"/>
      <c r="G1120" s="1099"/>
      <c r="H1120" s="1099"/>
      <c r="I1120" s="1099"/>
      <c r="J1120" s="1099"/>
      <c r="K1120" s="1099"/>
      <c r="L1120" s="1099"/>
      <c r="M1120" s="1099"/>
      <c r="N1120" s="1099"/>
      <c r="O1120" s="1100">
        <f>'statement of marks'!$IV$110</f>
        <v>45794</v>
      </c>
      <c r="P1120" s="1100"/>
      <c r="Q1120" s="1100"/>
      <c r="R1120" s="1100"/>
      <c r="S1120" s="1100"/>
      <c r="T1120" s="1100"/>
      <c r="U1120" s="1096"/>
      <c r="V1120" s="1096"/>
      <c r="W1120" s="1096"/>
      <c r="X1120" s="1096"/>
      <c r="Y1120" s="1097"/>
    </row>
    <row r="1121" spans="1:25" ht="18" customHeight="1">
      <c r="A1121" s="1119" t="s">
        <v>282</v>
      </c>
      <c r="B1121" s="1120"/>
      <c r="C1121" s="1120"/>
      <c r="D1121" s="1120"/>
      <c r="E1121" s="1120"/>
      <c r="F1121" s="1120"/>
      <c r="G1121" s="1120"/>
      <c r="H1121" s="1120"/>
      <c r="I1121" s="1120"/>
      <c r="J1121" s="1120"/>
      <c r="K1121" s="1120"/>
      <c r="L1121" s="1120"/>
      <c r="M1121" s="1120"/>
      <c r="N1121" s="1120"/>
      <c r="O1121" s="1120"/>
      <c r="P1121" s="1120"/>
      <c r="Q1121" s="1120"/>
      <c r="R1121" s="1120"/>
      <c r="S1121" s="1120"/>
      <c r="T1121" s="1120"/>
      <c r="U1121" s="1120"/>
      <c r="V1121" s="1120"/>
      <c r="W1121" s="1120"/>
      <c r="X1121" s="1120"/>
      <c r="Y1121" s="1121"/>
    </row>
    <row r="1122" spans="1:25" ht="18" customHeight="1">
      <c r="A1122" s="1122" t="str">
        <f>'statement of marks'!$A$1</f>
        <v>Govt. Hr. Sec. School,</v>
      </c>
      <c r="B1122" s="1091"/>
      <c r="C1122" s="1091"/>
      <c r="D1122" s="1091"/>
      <c r="E1122" s="1091"/>
      <c r="F1122" s="1091"/>
      <c r="G1122" s="1091"/>
      <c r="H1122" s="1091"/>
      <c r="I1122" s="1091"/>
      <c r="J1122" s="1091"/>
      <c r="K1122" s="1091"/>
      <c r="L1122" s="1091"/>
      <c r="M1122" s="1091"/>
      <c r="N1122" s="1091"/>
      <c r="O1122" s="1091"/>
      <c r="P1122" s="1091"/>
      <c r="Q1122" s="1091"/>
      <c r="R1122" s="1091"/>
      <c r="S1122" s="1091"/>
      <c r="T1122" s="1091"/>
      <c r="U1122" s="1091"/>
      <c r="V1122" s="1091"/>
      <c r="W1122" s="1091"/>
      <c r="X1122" s="1091"/>
      <c r="Y1122" s="1123"/>
    </row>
    <row r="1123" spans="1:25" ht="18" customHeight="1">
      <c r="A1123" s="1124"/>
      <c r="B1123" s="1048" t="s">
        <v>100</v>
      </c>
      <c r="C1123" s="1048"/>
      <c r="D1123" s="1112" t="s">
        <v>485</v>
      </c>
      <c r="E1123" s="1048" t="str">
        <f>'statement of marks'!$F$3</f>
        <v>2024-25</v>
      </c>
      <c r="F1123" s="1048"/>
      <c r="G1123" s="1126" t="str">
        <f>IF(U1142="","MAIN EXAMINATION",IF(E1141="Suppl.","SUPPLEMENTARY EXAMINATION",IF(E1141="Re-exam.","RE-EXAMINATION",)))</f>
        <v>MAIN EXAMINATION</v>
      </c>
      <c r="H1123" s="1127"/>
      <c r="I1123" s="1127"/>
      <c r="J1123" s="1127"/>
      <c r="K1123" s="1127"/>
      <c r="L1123" s="1127"/>
      <c r="M1123" s="1127"/>
      <c r="N1123" s="1127"/>
      <c r="O1123" s="1127"/>
      <c r="P1123" s="1127"/>
      <c r="Q1123" s="1127"/>
      <c r="R1123" s="1127"/>
      <c r="S1123" s="1128"/>
      <c r="T1123" s="1129" t="s">
        <v>305</v>
      </c>
      <c r="U1123" s="1130"/>
      <c r="V1123" s="1131"/>
      <c r="W1123" s="1048" t="str">
        <f>'statement of marks'!$A$3</f>
        <v>11 'A'</v>
      </c>
      <c r="X1123" s="1048"/>
      <c r="Y1123" s="1135"/>
    </row>
    <row r="1124" spans="1:25" ht="18" customHeight="1">
      <c r="A1124" s="1124"/>
      <c r="B1124" s="895" t="s">
        <v>36</v>
      </c>
      <c r="C1124" s="895"/>
      <c r="D1124" s="1112"/>
      <c r="E1124" s="1132" t="str">
        <f>IF('statement of marks'!G49="","",'statement of marks'!G49)</f>
        <v>A 041</v>
      </c>
      <c r="F1124" s="1133"/>
      <c r="G1124" s="1133"/>
      <c r="H1124" s="1133"/>
      <c r="I1124" s="1133"/>
      <c r="J1124" s="1133"/>
      <c r="K1124" s="1133"/>
      <c r="L1124" s="1133"/>
      <c r="M1124" s="1133"/>
      <c r="N1124" s="1133"/>
      <c r="O1124" s="1133"/>
      <c r="P1124" s="1133"/>
      <c r="Q1124" s="1133"/>
      <c r="R1124" s="1133"/>
      <c r="S1124" s="1134"/>
      <c r="T1124" s="1129" t="s">
        <v>304</v>
      </c>
      <c r="U1124" s="1130"/>
      <c r="V1124" s="1131"/>
      <c r="W1124" s="1048">
        <f>IF('statement of marks'!E49="","",'statement of marks'!E49)</f>
        <v>11141</v>
      </c>
      <c r="X1124" s="1048"/>
      <c r="Y1124" s="1135"/>
    </row>
    <row r="1125" spans="1:25" ht="18" customHeight="1">
      <c r="A1125" s="1124"/>
      <c r="B1125" s="895" t="s">
        <v>37</v>
      </c>
      <c r="C1125" s="895"/>
      <c r="D1125" s="1112"/>
      <c r="E1125" s="1132" t="str">
        <f>IF('statement of marks'!H49="","",'statement of marks'!H49)</f>
        <v>B 041</v>
      </c>
      <c r="F1125" s="1133"/>
      <c r="G1125" s="1133"/>
      <c r="H1125" s="1133"/>
      <c r="I1125" s="1133"/>
      <c r="J1125" s="1133"/>
      <c r="K1125" s="1133"/>
      <c r="L1125" s="1133"/>
      <c r="M1125" s="1133"/>
      <c r="N1125" s="1133"/>
      <c r="O1125" s="1133"/>
      <c r="P1125" s="1133"/>
      <c r="Q1125" s="1133"/>
      <c r="R1125" s="1133"/>
      <c r="S1125" s="1134"/>
      <c r="T1125" s="1129" t="s">
        <v>35</v>
      </c>
      <c r="U1125" s="1130"/>
      <c r="V1125" s="1131"/>
      <c r="W1125" s="1048" t="str">
        <f>IF('statement of marks'!D49="","",'statement of marks'!D49)</f>
        <v/>
      </c>
      <c r="X1125" s="1048"/>
      <c r="Y1125" s="1135"/>
    </row>
    <row r="1126" spans="1:25" ht="18" customHeight="1">
      <c r="A1126" s="1124"/>
      <c r="B1126" s="895" t="s">
        <v>38</v>
      </c>
      <c r="C1126" s="895"/>
      <c r="D1126" s="1112"/>
      <c r="E1126" s="1132" t="str">
        <f>IF('statement of marks'!I49="","",'statement of marks'!I49)</f>
        <v>C 041</v>
      </c>
      <c r="F1126" s="1133"/>
      <c r="G1126" s="1133"/>
      <c r="H1126" s="1133"/>
      <c r="I1126" s="1133"/>
      <c r="J1126" s="1133"/>
      <c r="K1126" s="1133"/>
      <c r="L1126" s="1133"/>
      <c r="M1126" s="1133"/>
      <c r="N1126" s="1133"/>
      <c r="O1126" s="1133"/>
      <c r="P1126" s="1133"/>
      <c r="Q1126" s="1133"/>
      <c r="R1126" s="1133"/>
      <c r="S1126" s="1134"/>
      <c r="T1126" s="1129" t="s">
        <v>280</v>
      </c>
      <c r="U1126" s="1130"/>
      <c r="V1126" s="1131"/>
      <c r="W1126" s="1136" t="str">
        <f>IF('statement of marks'!F49="","",'statement of marks'!F49)</f>
        <v/>
      </c>
      <c r="X1126" s="1136"/>
      <c r="Y1126" s="1137"/>
    </row>
    <row r="1127" spans="1:25" ht="18" customHeight="1">
      <c r="A1127" s="1124"/>
      <c r="B1127" s="1138" t="s">
        <v>218</v>
      </c>
      <c r="C1127" s="1109" t="s">
        <v>293</v>
      </c>
      <c r="D1127" s="1109" t="s">
        <v>457</v>
      </c>
      <c r="E1127" s="1103" t="s">
        <v>109</v>
      </c>
      <c r="F1127" s="1103" t="s">
        <v>110</v>
      </c>
      <c r="G1127" s="1103" t="s">
        <v>111</v>
      </c>
      <c r="H1127" s="1103" t="s">
        <v>797</v>
      </c>
      <c r="I1127" s="1139" t="str">
        <f>IF('statement of marks'!N$4="","",'statement of marks'!N$4)</f>
        <v>VRIKSHAROPAN</v>
      </c>
      <c r="J1127" s="1140" t="s">
        <v>276</v>
      </c>
      <c r="K1127" s="1140" t="s">
        <v>277</v>
      </c>
      <c r="L1127" s="1103" t="s">
        <v>284</v>
      </c>
      <c r="M1127" s="1103" t="s">
        <v>294</v>
      </c>
      <c r="N1127" s="1102" t="s">
        <v>458</v>
      </c>
      <c r="O1127" s="1141" t="s">
        <v>287</v>
      </c>
      <c r="P1127" s="1141" t="s">
        <v>288</v>
      </c>
      <c r="Q1127" s="1101" t="s">
        <v>289</v>
      </c>
      <c r="R1127" s="1101" t="s">
        <v>285</v>
      </c>
      <c r="S1127" s="1101" t="s">
        <v>286</v>
      </c>
      <c r="T1127" s="1102" t="s">
        <v>306</v>
      </c>
      <c r="U1127" s="1103" t="s">
        <v>311</v>
      </c>
      <c r="V1127" s="1104" t="s">
        <v>310</v>
      </c>
      <c r="W1127" s="1104" t="s">
        <v>799</v>
      </c>
      <c r="X1127" s="1103" t="s">
        <v>283</v>
      </c>
      <c r="Y1127" s="1105" t="s">
        <v>290</v>
      </c>
    </row>
    <row r="1128" spans="1:25" ht="18" customHeight="1">
      <c r="A1128" s="1124"/>
      <c r="B1128" s="1138"/>
      <c r="C1128" s="1109"/>
      <c r="D1128" s="1109"/>
      <c r="E1128" s="1103"/>
      <c r="F1128" s="1103"/>
      <c r="G1128" s="1103"/>
      <c r="H1128" s="1103"/>
      <c r="I1128" s="1139"/>
      <c r="J1128" s="1140"/>
      <c r="K1128" s="1140"/>
      <c r="L1128" s="1103"/>
      <c r="M1128" s="1103"/>
      <c r="N1128" s="1102"/>
      <c r="O1128" s="1141"/>
      <c r="P1128" s="1141"/>
      <c r="Q1128" s="1101"/>
      <c r="R1128" s="1101"/>
      <c r="S1128" s="1101"/>
      <c r="T1128" s="1102"/>
      <c r="U1128" s="1103"/>
      <c r="V1128" s="1104"/>
      <c r="W1128" s="1104"/>
      <c r="X1128" s="1103"/>
      <c r="Y1128" s="1105"/>
    </row>
    <row r="1129" spans="1:25" ht="18" customHeight="1">
      <c r="A1129" s="1124"/>
      <c r="B1129" s="1144" t="s">
        <v>113</v>
      </c>
      <c r="C1129" s="1144"/>
      <c r="D1129" s="535"/>
      <c r="E1129" s="534">
        <f>IF('statement of marks'!J$6="","",'statement of marks'!J$6)</f>
        <v>10</v>
      </c>
      <c r="F1129" s="534">
        <f>IF('statement of marks'!K$6="","",'statement of marks'!K$6)</f>
        <v>10</v>
      </c>
      <c r="G1129" s="534">
        <f>IF('statement of marks'!L$6="","",'statement of marks'!L$6)</f>
        <v>8</v>
      </c>
      <c r="H1129" s="534">
        <f>IF('statement of marks'!M$6="","",'statement of marks'!M$6)</f>
        <v>28</v>
      </c>
      <c r="I1129" s="536">
        <f>IF('statement of marks'!N$6="","",'statement of marks'!N$6)</f>
        <v>2</v>
      </c>
      <c r="J1129" s="298" t="s">
        <v>89</v>
      </c>
      <c r="K1129" s="1106"/>
      <c r="L1129" s="534">
        <f>IF('statement of marks'!O$6="","",'statement of marks'!O$6)</f>
        <v>70</v>
      </c>
      <c r="M1129" s="298" t="s">
        <v>87</v>
      </c>
      <c r="N1129" s="534">
        <f>IF('statement of marks'!P$6="","",'statement of marks'!P$6)</f>
        <v>100</v>
      </c>
      <c r="O1129" s="298" t="s">
        <v>298</v>
      </c>
      <c r="P1129" s="945"/>
      <c r="Q1129" s="534">
        <f>IF('statement of marks'!Q$6="","",'statement of marks'!Q$6)</f>
        <v>100</v>
      </c>
      <c r="R1129" s="298" t="s">
        <v>299</v>
      </c>
      <c r="S1129" s="298" t="s">
        <v>454</v>
      </c>
      <c r="T1129" s="538">
        <f>IF('statement of marks'!R$6="","",'statement of marks'!R$6)</f>
        <v>200</v>
      </c>
      <c r="U1129" s="539"/>
      <c r="V1129" s="539"/>
      <c r="W1129" s="539"/>
      <c r="X1129" s="539"/>
      <c r="Y1129" s="540" t="str">
        <f>IF(OR(X1136=0,X1136&lt;V1136),"",T1129)</f>
        <v/>
      </c>
    </row>
    <row r="1130" spans="1:25" ht="18" customHeight="1">
      <c r="A1130" s="1124"/>
      <c r="B1130" s="895" t="str">
        <f>'statement of marks'!$J$3</f>
        <v>HINDI COMPULSORY</v>
      </c>
      <c r="C1130" s="895"/>
      <c r="D1130" s="535"/>
      <c r="E1130" s="541">
        <f>IF('statement of marks'!J49="","",'statement of marks'!J49)</f>
        <v>10</v>
      </c>
      <c r="F1130" s="541">
        <f>IF('statement of marks'!K49="","",'statement of marks'!K49)</f>
        <v>10</v>
      </c>
      <c r="G1130" s="541">
        <f>IF('statement of marks'!L49="","",'statement of marks'!L49)</f>
        <v>8</v>
      </c>
      <c r="H1130" s="541">
        <f>IF('statement of marks'!M49="","",'statement of marks'!M49)</f>
        <v>28</v>
      </c>
      <c r="I1130" s="541">
        <f>IF('statement of marks'!N49="","",'statement of marks'!N49)</f>
        <v>2</v>
      </c>
      <c r="J1130" s="537">
        <f>IF('statement of marks'!O49="","",'statement of marks'!O49)</f>
        <v>70</v>
      </c>
      <c r="K1130" s="1106"/>
      <c r="L1130" s="536">
        <f>IF('statement of marks'!O49="","",'statement of marks'!O49)</f>
        <v>70</v>
      </c>
      <c r="M1130" s="536">
        <f>IF('statement of marks'!P49="","",'statement of marks'!P49)</f>
        <v>100</v>
      </c>
      <c r="N1130" s="538">
        <f>IF('statement of marks'!P49="","",'statement of marks'!P49)</f>
        <v>100</v>
      </c>
      <c r="O1130" s="537">
        <f>IF('statement of marks'!Q49="","",'statement of marks'!Q49)</f>
        <v>100</v>
      </c>
      <c r="P1130" s="945"/>
      <c r="Q1130" s="536">
        <f>IF('statement of marks'!Q49="","",'statement of marks'!Q49)</f>
        <v>100</v>
      </c>
      <c r="R1130" s="536">
        <f>IF('statement of marks'!R49="","",'statement of marks'!R49)</f>
        <v>200</v>
      </c>
      <c r="S1130" s="1107" t="str">
        <f>IF(AND(K1131="",P1131=""),"",SUM(K1131,P1131))</f>
        <v/>
      </c>
      <c r="T1130" s="538">
        <f>IF('statement of marks'!R49="","",'statement of marks'!R49)</f>
        <v>200</v>
      </c>
      <c r="U1130" s="541" t="str">
        <f>CONCATENATE('statement of marks'!GV49,'statement of marks'!GW49,'statement of marks'!GX49)</f>
        <v>D</v>
      </c>
      <c r="V1130" s="542" t="str">
        <f>IF(OR(U1130="S",U1130="RE"),'result subject-wise'!T$6,"")</f>
        <v/>
      </c>
      <c r="W1130" s="542" t="str">
        <f>IF('result subject-wise'!U49="","",'result subject-wise'!U49)</f>
        <v/>
      </c>
      <c r="X1130" s="542" t="str">
        <f>IF('result subject-wise'!V49="","",'result subject-wise'!V49)</f>
        <v/>
      </c>
      <c r="Y1130" s="540" t="str">
        <f>IF(OR(X1136=0,X1136&lt;V1136),"",IF(U1130="RE",SUM(T1130,W1130),IF(U1130="S",W1130,T1130)))</f>
        <v/>
      </c>
    </row>
    <row r="1131" spans="1:25" ht="18" customHeight="1">
      <c r="A1131" s="1124"/>
      <c r="B1131" s="895" t="str">
        <f>'statement of marks'!$X$3</f>
        <v>ENGLISH COMPULSORY</v>
      </c>
      <c r="C1131" s="895"/>
      <c r="D1131" s="535" t="s">
        <v>455</v>
      </c>
      <c r="E1131" s="541">
        <f>IF('statement of marks'!X49="","",'statement of marks'!X49)</f>
        <v>10</v>
      </c>
      <c r="F1131" s="541">
        <f>IF('statement of marks'!Y49="","",'statement of marks'!Y49)</f>
        <v>10</v>
      </c>
      <c r="G1131" s="541">
        <f>IF('statement of marks'!Z49="","",'statement of marks'!Z49)</f>
        <v>8</v>
      </c>
      <c r="H1131" s="541">
        <f>IF('statement of marks'!AA49="","",'statement of marks'!AA49)</f>
        <v>28</v>
      </c>
      <c r="I1131" s="541">
        <f>IF('statement of marks'!AB49="","",'statement of marks'!AB49)</f>
        <v>2</v>
      </c>
      <c r="J1131" s="537">
        <f>IF('statement of marks'!AC49="","",'statement of marks'!AC49)</f>
        <v>70</v>
      </c>
      <c r="K1131" s="1106"/>
      <c r="L1131" s="536">
        <f>IF('statement of marks'!AC49="","",'statement of marks'!AC49)</f>
        <v>70</v>
      </c>
      <c r="M1131" s="536">
        <f>IF('statement of marks'!AD49="","",'statement of marks'!AD49)</f>
        <v>100</v>
      </c>
      <c r="N1131" s="538">
        <f>IF('statement of marks'!AD49="","",'statement of marks'!AD49)</f>
        <v>100</v>
      </c>
      <c r="O1131" s="537">
        <f>IF('statement of marks'!AE49="","",'statement of marks'!AE49)</f>
        <v>100</v>
      </c>
      <c r="P1131" s="945"/>
      <c r="Q1131" s="536">
        <f>IF('statement of marks'!AE49="","",'statement of marks'!AE49)</f>
        <v>100</v>
      </c>
      <c r="R1131" s="536">
        <f>IF('statement of marks'!AF49="","",'statement of marks'!AF49)</f>
        <v>200</v>
      </c>
      <c r="S1131" s="1107"/>
      <c r="T1131" s="538">
        <f>IF('statement of marks'!AF49="","",'statement of marks'!AF49)</f>
        <v>200</v>
      </c>
      <c r="U1131" s="541" t="str">
        <f>CONCATENATE('statement of marks'!GY49,'statement of marks'!GZ49,'statement of marks'!HA49)</f>
        <v>D</v>
      </c>
      <c r="V1131" s="542" t="str">
        <f>IF(OR(U1131="S",U1131="RE"),'result subject-wise'!W$6,"")</f>
        <v/>
      </c>
      <c r="W1131" s="542" t="str">
        <f>IF('result subject-wise'!X49="","",'result subject-wise'!X49)</f>
        <v/>
      </c>
      <c r="X1131" s="542" t="str">
        <f>IF('result subject-wise'!Y49="","",'result subject-wise'!Y49)</f>
        <v/>
      </c>
      <c r="Y1131" s="540" t="str">
        <f>IF(OR(X1136=0,X1136&lt;V1136),"",IF(U1131="RE",SUM(T1131,W1131),IF(U1131="S",W1131,T1131)))</f>
        <v/>
      </c>
    </row>
    <row r="1132" spans="1:25" ht="18" customHeight="1">
      <c r="A1132" s="1124"/>
      <c r="B1132" s="1143" t="str">
        <f>'statement of marks'!AM49</f>
        <v>PHYSICS</v>
      </c>
      <c r="C1132" s="1143"/>
      <c r="D1132" s="535">
        <f>IF('statement of marks'!BH49="","",'statement of marks'!BH49)</f>
        <v>20</v>
      </c>
      <c r="E1132" s="541">
        <f>IF('statement of marks'!AN49="","",'statement of marks'!AN49)</f>
        <v>10</v>
      </c>
      <c r="F1132" s="541">
        <f>IF('statement of marks'!AO49="","",'statement of marks'!AO49)</f>
        <v>10</v>
      </c>
      <c r="G1132" s="541">
        <f>IF('statement of marks'!AP49="","",'statement of marks'!AP49)</f>
        <v>9</v>
      </c>
      <c r="H1132" s="541">
        <f>IF('statement of marks'!AQ49="","",'statement of marks'!AQ49)</f>
        <v>29</v>
      </c>
      <c r="I1132" s="541">
        <f>IF('statement of marks'!AR49="","",'statement of marks'!AR49)</f>
        <v>1</v>
      </c>
      <c r="J1132" s="537">
        <f>IF('statement of marks'!AS49="","",'statement of marks'!AS49)</f>
        <v>30</v>
      </c>
      <c r="K1132" s="537">
        <f>IF('statement of marks'!AT49="","",'statement of marks'!AT49)</f>
        <v>20</v>
      </c>
      <c r="L1132" s="536">
        <f>IF('statement of marks'!AU49="","",'statement of marks'!AU49)</f>
        <v>50</v>
      </c>
      <c r="M1132" s="536">
        <f>IF('statement of marks'!AV49="","",'statement of marks'!AV49)</f>
        <v>60</v>
      </c>
      <c r="N1132" s="538">
        <f>IF('statement of marks'!AW49="","",'statement of marks'!AW49)</f>
        <v>80</v>
      </c>
      <c r="O1132" s="537">
        <f>IF('statement of marks'!AX49="","",'statement of marks'!AX49)</f>
        <v>70</v>
      </c>
      <c r="P1132" s="537">
        <f>IF('statement of marks'!AY49="","",'statement of marks'!AY49)</f>
        <v>30</v>
      </c>
      <c r="Q1132" s="536">
        <f>IF('statement of marks'!AZ49="","",'statement of marks'!AZ49)</f>
        <v>100</v>
      </c>
      <c r="R1132" s="536">
        <f>IF('statement of marks'!BA49="","",'statement of marks'!BA49)</f>
        <v>130</v>
      </c>
      <c r="S1132" s="538">
        <f>IF('statement of marks'!BB49="","",'statement of marks'!BB49)</f>
        <v>50</v>
      </c>
      <c r="T1132" s="538">
        <f>IF('statement of marks'!BC49="","",'statement of marks'!BC49)</f>
        <v>180</v>
      </c>
      <c r="U1132" s="541" t="str">
        <f>CONCATENATE('statement of marks'!HB49,'statement of marks'!HK49,'statement of marks'!HL49)</f>
        <v>D</v>
      </c>
      <c r="V1132" s="542" t="str">
        <f>IF('result subject-wise'!Z49="","",'result subject-wise'!Z49)</f>
        <v/>
      </c>
      <c r="W1132" s="542" t="str">
        <f>IF('result subject-wise'!AB49="","",'result subject-wise'!AB49)</f>
        <v/>
      </c>
      <c r="X1132" s="542" t="str">
        <f>IF('result subject-wise'!AC49="","",'result subject-wise'!AC49)</f>
        <v/>
      </c>
      <c r="Y1132" s="540" t="str">
        <f>IF(OR(X1136=0,X1136&lt;V1136),"",IF(OR(U1132="RE",U1132="REP"),SUM(T1132,W1132),IF(U1132="S",W1132,T1132)))</f>
        <v/>
      </c>
    </row>
    <row r="1133" spans="1:25" ht="18" customHeight="1">
      <c r="A1133" s="1124"/>
      <c r="B1133" s="1143" t="str">
        <f>'statement of marks'!BQ49</f>
        <v>CHEMISTRY</v>
      </c>
      <c r="C1133" s="1143"/>
      <c r="D1133" s="535">
        <f>IF('statement of marks'!CL49="","",'statement of marks'!CL49)</f>
        <v>20</v>
      </c>
      <c r="E1133" s="541">
        <f>IF('statement of marks'!BR49="","",'statement of marks'!BR49)</f>
        <v>10</v>
      </c>
      <c r="F1133" s="541">
        <f>IF('statement of marks'!BS49="","",'statement of marks'!BS49)</f>
        <v>10</v>
      </c>
      <c r="G1133" s="541">
        <f>IF('statement of marks'!BT49="","",'statement of marks'!BT49)</f>
        <v>9</v>
      </c>
      <c r="H1133" s="541">
        <f>IF('statement of marks'!BU49="","",'statement of marks'!BU49)</f>
        <v>29</v>
      </c>
      <c r="I1133" s="541">
        <f>IF('statement of marks'!BV49="","",'statement of marks'!BV49)</f>
        <v>1</v>
      </c>
      <c r="J1133" s="537">
        <f>IF('statement of marks'!BW49="","",'statement of marks'!BW49)</f>
        <v>50</v>
      </c>
      <c r="K1133" s="537">
        <f>IF('statement of marks'!BX49="","",'statement of marks'!BX49)</f>
        <v>20</v>
      </c>
      <c r="L1133" s="536">
        <f>IF('statement of marks'!BY49="","",'statement of marks'!BY49)</f>
        <v>70</v>
      </c>
      <c r="M1133" s="536">
        <f>IF('statement of marks'!BZ49="","",'statement of marks'!BZ49)</f>
        <v>80</v>
      </c>
      <c r="N1133" s="538">
        <f>IF('statement of marks'!CA49="","",'statement of marks'!CA49)</f>
        <v>100</v>
      </c>
      <c r="O1133" s="537">
        <f>IF('statement of marks'!CB49="","",'statement of marks'!CB49)</f>
        <v>70</v>
      </c>
      <c r="P1133" s="537">
        <f>IF('statement of marks'!CC49="","",'statement of marks'!CC49)</f>
        <v>30</v>
      </c>
      <c r="Q1133" s="536">
        <f>IF('statement of marks'!CD49="","",'statement of marks'!CD49)</f>
        <v>100</v>
      </c>
      <c r="R1133" s="536">
        <f>IF('statement of marks'!CE49="","",'statement of marks'!CE49)</f>
        <v>150</v>
      </c>
      <c r="S1133" s="538">
        <f>IF('statement of marks'!CF49="","",'statement of marks'!CF49)</f>
        <v>50</v>
      </c>
      <c r="T1133" s="538">
        <f>IF('statement of marks'!CG49="","",'statement of marks'!CG49)</f>
        <v>200</v>
      </c>
      <c r="U1133" s="541" t="str">
        <f>CONCATENATE('statement of marks'!HM49,'statement of marks'!HV49,'statement of marks'!HW49)</f>
        <v>D</v>
      </c>
      <c r="V1133" s="542" t="str">
        <f>IF('result subject-wise'!AD49="","",'result subject-wise'!AD49)</f>
        <v/>
      </c>
      <c r="W1133" s="542" t="str">
        <f>IF('result subject-wise'!AF49="","",'result subject-wise'!AF49)</f>
        <v/>
      </c>
      <c r="X1133" s="542" t="str">
        <f>IF('result subject-wise'!AG49="","",'result subject-wise'!AG49)</f>
        <v/>
      </c>
      <c r="Y1133" s="540" t="str">
        <f>IF(OR(X1136=0,X1136&lt;V1136),"",IF(OR(U1133="RE",U1133="REP"),SUM(T1133,W1133),IF(U1133="S",W1133,T1133)))</f>
        <v/>
      </c>
    </row>
    <row r="1134" spans="1:25" ht="18" customHeight="1">
      <c r="A1134" s="1124"/>
      <c r="B1134" s="1143" t="str">
        <f>'statement of marks'!CU49</f>
        <v>MATHEMATICS</v>
      </c>
      <c r="C1134" s="1143"/>
      <c r="D1134" s="535" t="str">
        <f>IF('statement of marks'!DP49="","",'statement of marks'!DP49)</f>
        <v/>
      </c>
      <c r="E1134" s="541">
        <f>IF('statement of marks'!CV49="","",'statement of marks'!CV49)</f>
        <v>10</v>
      </c>
      <c r="F1134" s="541">
        <f>IF('statement of marks'!CW49="","",'statement of marks'!CW49)</f>
        <v>10</v>
      </c>
      <c r="G1134" s="541">
        <f>IF('statement of marks'!CX49="","",'statement of marks'!CX49)</f>
        <v>9</v>
      </c>
      <c r="H1134" s="541">
        <f>IF('statement of marks'!CY49="","",'statement of marks'!CY49)</f>
        <v>29</v>
      </c>
      <c r="I1134" s="541">
        <f>IF('statement of marks'!CZ49="","",'statement of marks'!CZ49)</f>
        <v>1</v>
      </c>
      <c r="J1134" s="537">
        <f>IF('statement of marks'!DA49="","",'statement of marks'!DA49)</f>
        <v>70</v>
      </c>
      <c r="K1134" s="537" t="str">
        <f>IF('statement of marks'!DB49="","",'statement of marks'!DB49)</f>
        <v/>
      </c>
      <c r="L1134" s="536">
        <f>IF('statement of marks'!DC49="","",'statement of marks'!DC49)</f>
        <v>70</v>
      </c>
      <c r="M1134" s="536">
        <f>IF('statement of marks'!DD49="","",'statement of marks'!DD49)</f>
        <v>100</v>
      </c>
      <c r="N1134" s="538">
        <f>IF('statement of marks'!DE49="","",'statement of marks'!DE49)</f>
        <v>100</v>
      </c>
      <c r="O1134" s="537">
        <f>IF('statement of marks'!DF49="","",'statement of marks'!DF49)</f>
        <v>18</v>
      </c>
      <c r="P1134" s="537" t="str">
        <f>IF('statement of marks'!DG49="","",'statement of marks'!DG49)</f>
        <v/>
      </c>
      <c r="Q1134" s="536">
        <f>IF('statement of marks'!DH49="","",'statement of marks'!DH49)</f>
        <v>18</v>
      </c>
      <c r="R1134" s="536">
        <f>IF('statement of marks'!DI49="","",'statement of marks'!DI49)</f>
        <v>118</v>
      </c>
      <c r="S1134" s="538" t="str">
        <f>IF('statement of marks'!DJ49="","",'statement of marks'!DJ49)</f>
        <v/>
      </c>
      <c r="T1134" s="538">
        <f>IF('statement of marks'!DK49="","",'statement of marks'!DK49)</f>
        <v>118</v>
      </c>
      <c r="U1134" s="541" t="str">
        <f>CONCATENATE('statement of marks'!HX49,'statement of marks'!IG49,'statement of marks'!IH49)</f>
        <v>S</v>
      </c>
      <c r="V1134" s="542">
        <f>IF('result subject-wise'!AH49="","",'result subject-wise'!AH49)</f>
        <v>100</v>
      </c>
      <c r="W1134" s="542" t="str">
        <f>IF('result subject-wise'!AJ49="","",'result subject-wise'!AJ49)</f>
        <v/>
      </c>
      <c r="X1134" s="542" t="str">
        <f>IF('result subject-wise'!AK49="","",'result subject-wise'!AK49)</f>
        <v/>
      </c>
      <c r="Y1134" s="540" t="str">
        <f>IF(OR(X1136=0,X1136&lt;V1136),"",IF(OR(U1134="RE",U1134="REP"),SUM(T1134,W1134),IF(U1134="S",W1134,T1134)))</f>
        <v/>
      </c>
    </row>
    <row r="1135" spans="1:25" ht="18" customHeight="1">
      <c r="A1135" s="1124"/>
      <c r="B1135" s="1108" t="s">
        <v>291</v>
      </c>
      <c r="C1135" s="1108"/>
      <c r="D1135" s="543">
        <f>IF(AND(D1132="",D1133="",D1134=""),"",SUM(D1132:D1134))</f>
        <v>40</v>
      </c>
      <c r="E1135" s="544">
        <f>IF(AND(E1130="",E1131="",E1132="",E1133="",E1134=""),"",SUM(E1130:E1134))</f>
        <v>50</v>
      </c>
      <c r="F1135" s="544">
        <f t="shared" ref="F1135:H1135" si="316">IF(AND(F1130="",F1131="",F1132="",F1133="",F1134=""),"",SUM(F1130:F1134))</f>
        <v>50</v>
      </c>
      <c r="G1135" s="544">
        <f t="shared" si="316"/>
        <v>43</v>
      </c>
      <c r="H1135" s="544">
        <f t="shared" si="316"/>
        <v>143</v>
      </c>
      <c r="I1135" s="544">
        <f>IF(AND(I1130="",I1131="",I1132="",I1133="",I1134=""),"",SUM(I1130:I1134))</f>
        <v>7</v>
      </c>
      <c r="J1135" s="544">
        <f t="shared" ref="J1135:R1135" si="317">IF(AND(J1130="",J1131="",J1132="",J1133="",J1134=""),"",SUM(J1130:J1134))</f>
        <v>290</v>
      </c>
      <c r="K1135" s="544">
        <f t="shared" si="317"/>
        <v>40</v>
      </c>
      <c r="L1135" s="544">
        <f t="shared" si="317"/>
        <v>330</v>
      </c>
      <c r="M1135" s="544">
        <f t="shared" si="317"/>
        <v>440</v>
      </c>
      <c r="N1135" s="544">
        <f t="shared" si="317"/>
        <v>480</v>
      </c>
      <c r="O1135" s="544">
        <f t="shared" si="317"/>
        <v>358</v>
      </c>
      <c r="P1135" s="544">
        <f t="shared" si="317"/>
        <v>60</v>
      </c>
      <c r="Q1135" s="544">
        <f t="shared" si="317"/>
        <v>418</v>
      </c>
      <c r="R1135" s="544">
        <f t="shared" si="317"/>
        <v>798</v>
      </c>
      <c r="S1135" s="544">
        <f>IF(AND(S1130="",S1131="",S1132="",S1133="",S1134=""),"",SUM(S1130:S1134))</f>
        <v>100</v>
      </c>
      <c r="T1135" s="544">
        <f t="shared" ref="T1135" si="318">IF(AND(T1130="",T1131="",T1132="",T1133="",T1134=""),"",SUM(T1130:T1134))</f>
        <v>898</v>
      </c>
      <c r="U1135" s="544"/>
      <c r="V1135" s="544">
        <f t="shared" ref="V1135:W1135" si="319">IF(AND(V1130="",V1131="",V1132="",V1133="",V1134=""),"",SUM(V1130:V1134))</f>
        <v>100</v>
      </c>
      <c r="W1135" s="544" t="str">
        <f t="shared" si="319"/>
        <v/>
      </c>
      <c r="X1135" s="545"/>
      <c r="Y1135" s="546" t="str">
        <f t="shared" ref="Y1135" si="320">IF(AND(Y1130="",Y1131="",Y1132="",Y1133="",Y1134=""),"",SUM(Y1130:Y1134))</f>
        <v/>
      </c>
    </row>
    <row r="1136" spans="1:25" ht="18" customHeight="1">
      <c r="A1136" s="1124"/>
      <c r="B1136" s="1142" t="s">
        <v>292</v>
      </c>
      <c r="C1136" s="1142"/>
      <c r="D1136" s="547" t="s">
        <v>456</v>
      </c>
      <c r="E1136" s="548">
        <f>IF(E1135="","",(5*E1129)-(COUNTIF(E1130:E1134,"NA")*E1129+COUNTIF(E1130:E1134,"ML")*E1129))</f>
        <v>50</v>
      </c>
      <c r="F1136" s="548">
        <f>IF(F1135="","",(5*F1129)-(COUNTIF(F1130:F1134,"NA")*F1129+COUNTIF(F1130:F1134,"ML")*F1129))</f>
        <v>50</v>
      </c>
      <c r="G1136" s="548">
        <f>IF(G1135="","",(43)-(COUNTIF(G1130:G1134,"NA")*G1129+COUNTIF(G1130:G1134,"ML")*G1129))</f>
        <v>43</v>
      </c>
      <c r="H1136" s="548">
        <f>IF(H1135="","",(143)-(COUNTIF(H1130:H1134,"NA")*H1129+COUNTIF(H1130:H1134,"ML")*H1129))</f>
        <v>143</v>
      </c>
      <c r="I1136" s="549">
        <f>IF(I1135="","",7)</f>
        <v>7</v>
      </c>
      <c r="J1136" s="538">
        <f>L1136-K1136</f>
        <v>310</v>
      </c>
      <c r="K1136" s="538">
        <f>IF(D1135="","",(D1135-(IF(K1132="ml",D1132)+IF(K1133="ml",D1133)+IF(K1134="ml",D1134))))</f>
        <v>40</v>
      </c>
      <c r="L1136" s="538">
        <f>IF(OR(L1135=0,L1135=""),L1135,(5*L1129)-D1147)</f>
        <v>350</v>
      </c>
      <c r="M1136" s="538">
        <f>IF(M1135="","",SUM(H1136:J1136))</f>
        <v>460</v>
      </c>
      <c r="N1136" s="538">
        <f>IF(N1135="","",SUM(D1135,M1136))</f>
        <v>500</v>
      </c>
      <c r="O1136" s="538">
        <f>Q1136-D1141</f>
        <v>440</v>
      </c>
      <c r="P1136" s="538">
        <f>IF(D1141="","",D1141)</f>
        <v>60</v>
      </c>
      <c r="Q1136" s="538">
        <f>IF(Q1135="","",5*Q1129)</f>
        <v>500</v>
      </c>
      <c r="R1136" s="538">
        <f>IF(O1136="","",SUM(M1136,O1136))</f>
        <v>900</v>
      </c>
      <c r="S1136" s="538">
        <f>IF(D1146="","",D1146)</f>
        <v>100</v>
      </c>
      <c r="T1136" s="538">
        <f>IF(T1135="","",SUM(R1136,S1136))</f>
        <v>1000</v>
      </c>
      <c r="U1136" s="550"/>
      <c r="V1136" s="551">
        <f>COUNTIF(U1130:U1140,"S")</f>
        <v>1</v>
      </c>
      <c r="W1136" s="551">
        <f>COUNTIF(U1130:U1140,"RE")+COUNTIF(U1130:U1140,"REP")</f>
        <v>0</v>
      </c>
      <c r="X1136" s="551">
        <f>COUNTIF(X1130:X1135,"P")+COUNTIF(X1139:X1140,"P")</f>
        <v>0</v>
      </c>
      <c r="Y1136" s="552" t="str">
        <f>IF(OR(X1136=0,X1136&lt;(V1136+W1136)),"",(T1136-(V1136*Y1129)+V1135))</f>
        <v/>
      </c>
    </row>
    <row r="1137" spans="1:25" ht="18" customHeight="1">
      <c r="A1137" s="1124"/>
      <c r="B1137" s="895" t="s">
        <v>151</v>
      </c>
      <c r="C1137" s="895"/>
      <c r="D1137" s="553">
        <f>IF('statement of marks'!BG49="","",'statement of marks'!BG49)</f>
        <v>30</v>
      </c>
      <c r="E1137" s="568">
        <f t="shared" ref="E1137:H1137" si="321">IF(E1136="","",E1135/E1136*100)</f>
        <v>100</v>
      </c>
      <c r="F1137" s="568">
        <f t="shared" si="321"/>
        <v>100</v>
      </c>
      <c r="G1137" s="568">
        <f t="shared" si="321"/>
        <v>100</v>
      </c>
      <c r="H1137" s="568">
        <f t="shared" si="321"/>
        <v>100</v>
      </c>
      <c r="I1137" s="568">
        <f>IF(I1136="","",I1135/I1136*100)</f>
        <v>100</v>
      </c>
      <c r="J1137" s="568">
        <f t="shared" ref="J1137:R1137" si="322">IF(J1136="","",J1135/J1136*100)</f>
        <v>93.548387096774192</v>
      </c>
      <c r="K1137" s="568">
        <f t="shared" si="322"/>
        <v>100</v>
      </c>
      <c r="L1137" s="568">
        <f t="shared" si="322"/>
        <v>94.285714285714278</v>
      </c>
      <c r="M1137" s="568">
        <f t="shared" si="322"/>
        <v>95.652173913043484</v>
      </c>
      <c r="N1137" s="569">
        <f t="shared" si="322"/>
        <v>96</v>
      </c>
      <c r="O1137" s="568">
        <f t="shared" si="322"/>
        <v>81.36363636363636</v>
      </c>
      <c r="P1137" s="568">
        <f t="shared" si="322"/>
        <v>100</v>
      </c>
      <c r="Q1137" s="568">
        <f t="shared" si="322"/>
        <v>83.6</v>
      </c>
      <c r="R1137" s="568">
        <f t="shared" si="322"/>
        <v>88.666666666666671</v>
      </c>
      <c r="S1137" s="569">
        <f>IF(S1136="","",S1135/S1136*100)</f>
        <v>100</v>
      </c>
      <c r="T1137" s="569">
        <f t="shared" ref="T1137" si="323">IF(T1136="","",T1135/T1136*100)</f>
        <v>89.8</v>
      </c>
      <c r="U1137" s="539"/>
      <c r="V1137" s="539"/>
      <c r="W1137" s="539"/>
      <c r="X1137" s="539"/>
      <c r="Y1137" s="554" t="str">
        <f>IF(Y1136="","",Y1135/Y1136*100)</f>
        <v/>
      </c>
    </row>
    <row r="1138" spans="1:25" ht="18" customHeight="1">
      <c r="A1138" s="1124"/>
      <c r="B1138" s="895" t="str">
        <f>'statement of marks'!DZ49</f>
        <v>BIOLOGY</v>
      </c>
      <c r="C1138" s="895"/>
      <c r="D1138" s="548"/>
      <c r="E1138" s="541">
        <f>IF('statement of marks'!EA49="","",'statement of marks'!EA49)</f>
        <v>10</v>
      </c>
      <c r="F1138" s="541">
        <f>IF('statement of marks'!EB49="","",'statement of marks'!EB49)</f>
        <v>10</v>
      </c>
      <c r="G1138" s="541">
        <f>IF('statement of marks'!EC49="","",'statement of marks'!EC49)</f>
        <v>10</v>
      </c>
      <c r="H1138" s="541">
        <f>IF('statement of marks'!ED49="","",'statement of marks'!ED49)</f>
        <v>30</v>
      </c>
      <c r="I1138" s="541" t="str">
        <f>IF('statement of marks'!EE49="","",'statement of marks'!EE49)</f>
        <v/>
      </c>
      <c r="J1138" s="537">
        <f>IF('statement of marks'!EF49="","",'statement of marks'!EF49)</f>
        <v>50</v>
      </c>
      <c r="K1138" s="537">
        <f>IF('statement of marks'!EG49="","",'statement of marks'!EG49)</f>
        <v>20</v>
      </c>
      <c r="L1138" s="536">
        <f>IF('statement of marks'!EH49="","",'statement of marks'!EH49)</f>
        <v>70</v>
      </c>
      <c r="M1138" s="536">
        <f>IF('statement of marks'!EI49="","",'statement of marks'!EI49)</f>
        <v>80</v>
      </c>
      <c r="N1138" s="538">
        <f>IF('statement of marks'!EJ49="","",'statement of marks'!EJ49)</f>
        <v>100</v>
      </c>
      <c r="O1138" s="537">
        <f>IF('statement of marks'!EK49="","",'statement of marks'!EK49)</f>
        <v>70</v>
      </c>
      <c r="P1138" s="537">
        <f>IF('statement of marks'!EL49="","",'statement of marks'!EL49)</f>
        <v>30</v>
      </c>
      <c r="Q1138" s="536">
        <f>IF('statement of marks'!EM49="","",'statement of marks'!EM49)</f>
        <v>100</v>
      </c>
      <c r="R1138" s="536">
        <f>IF('statement of marks'!EN49="","",'statement of marks'!EN49)</f>
        <v>150</v>
      </c>
      <c r="S1138" s="538">
        <f>IF('statement of marks'!EO49="","",'statement of marks'!EO49)</f>
        <v>50</v>
      </c>
      <c r="T1138" s="538">
        <f>IF('statement of marks'!EP49="","",'statement of marks'!EP49)</f>
        <v>200</v>
      </c>
      <c r="U1138" s="538" t="str">
        <f>IF('statement of marks'!FB49="","",'statement of marks'!FB49)</f>
        <v>I</v>
      </c>
      <c r="V1138" s="542"/>
      <c r="W1138" s="542"/>
      <c r="X1138" s="542"/>
      <c r="Y1138" s="540"/>
    </row>
    <row r="1139" spans="1:25" ht="18" customHeight="1">
      <c r="A1139" s="1124"/>
      <c r="B1139" s="1089" t="str">
        <f>'statement of marks'!$FC$3</f>
        <v>Azadi ke Baad ka Swarnim Bharat</v>
      </c>
      <c r="C1139" s="1089"/>
      <c r="D1139" s="553">
        <f>IF('statement of marks'!CK49="","",'statement of marks'!CK49)</f>
        <v>30</v>
      </c>
      <c r="E1139" s="541">
        <f>IF('statement of marks'!FC49="","",'statement of marks'!FC49)</f>
        <v>10</v>
      </c>
      <c r="F1139" s="541">
        <f>IF('statement of marks'!FD49="","",'statement of marks'!FD49)</f>
        <v>10</v>
      </c>
      <c r="G1139" s="541">
        <f>IF('statement of marks'!FE49="","",'statement of marks'!FE49)</f>
        <v>10</v>
      </c>
      <c r="H1139" s="541">
        <f>IF('statement of marks'!FF49="","",'statement of marks'!FF49)</f>
        <v>30</v>
      </c>
      <c r="I1139" s="555"/>
      <c r="J1139" s="541">
        <f>IF('statement of marks'!FG49="","",'statement of marks'!FG49)</f>
        <v>70</v>
      </c>
      <c r="K1139" s="556"/>
      <c r="L1139" s="536">
        <f>IF('statement of marks'!FG49="","",'statement of marks'!FG49)</f>
        <v>70</v>
      </c>
      <c r="M1139" s="536">
        <f>IF('statement of marks'!FH49="","",'statement of marks'!FH49)</f>
        <v>100</v>
      </c>
      <c r="N1139" s="536">
        <f>IF('statement of marks'!FH49="","",'statement of marks'!FH49)</f>
        <v>100</v>
      </c>
      <c r="O1139" s="536">
        <f>IF('statement of marks'!FI49="","",'statement of marks'!FI49)</f>
        <v>100</v>
      </c>
      <c r="P1139" s="557"/>
      <c r="Q1139" s="536">
        <f>IF('statement of marks'!FI49="","",'statement of marks'!FI49)</f>
        <v>100</v>
      </c>
      <c r="R1139" s="536">
        <f>IF('statement of marks'!FJ49="","",'statement of marks'!FJ49)</f>
        <v>200</v>
      </c>
      <c r="S1139" s="557"/>
      <c r="T1139" s="538">
        <f>IF('statement of marks'!FJ49="","",'statement of marks'!FJ49)</f>
        <v>200</v>
      </c>
      <c r="U1139" s="541" t="str">
        <f>IF('statement of marks'!II49="","",'statement of marks'!II49)</f>
        <v>A</v>
      </c>
      <c r="V1139" s="542" t="str">
        <f>IF(OR(U1139="S",U1139="RE"),'result subject-wise'!AL$6,"")</f>
        <v/>
      </c>
      <c r="W1139" s="558" t="str">
        <f>IF('result subject-wise'!AL49="","",'result subject-wise'!AL49)</f>
        <v/>
      </c>
      <c r="X1139" s="558" t="str">
        <f>IF('result subject-wise'!AM49="","",'result subject-wise'!AM49)</f>
        <v/>
      </c>
      <c r="Y1139" s="1093"/>
    </row>
    <row r="1140" spans="1:25" ht="18" customHeight="1">
      <c r="A1140" s="1124"/>
      <c r="B1140" s="895" t="str">
        <f>'statement of marks'!$FP$3</f>
        <v>JEEVAN KAUShAL</v>
      </c>
      <c r="C1140" s="895"/>
      <c r="D1140" s="535" t="str">
        <f>IF('statement of marks'!DO49="","",'statement of marks'!DO49)</f>
        <v/>
      </c>
      <c r="E1140" s="1109" t="s">
        <v>278</v>
      </c>
      <c r="F1140" s="1109"/>
      <c r="G1140" s="536">
        <f>'statement of marks'!$FP$6</f>
        <v>30</v>
      </c>
      <c r="H1140" s="536"/>
      <c r="I1140" s="559"/>
      <c r="J1140" s="537">
        <f>IF('statement of marks'!FP49="","",'statement of marks'!FP49)</f>
        <v>30</v>
      </c>
      <c r="K1140" s="1109" t="s">
        <v>279</v>
      </c>
      <c r="L1140" s="1109"/>
      <c r="M1140" s="536">
        <f>'statement of marks'!$FQ$6</f>
        <v>30</v>
      </c>
      <c r="N1140" s="538">
        <f>IF('statement of marks'!FQ49="","",'statement of marks'!FQ49)</f>
        <v>30</v>
      </c>
      <c r="O1140" s="1109" t="s">
        <v>108</v>
      </c>
      <c r="P1140" s="1109"/>
      <c r="Q1140" s="536">
        <f>'statement of marks'!$FR$6</f>
        <v>40</v>
      </c>
      <c r="R1140" s="541">
        <f>IF('statement of marks'!FR49="","",'statement of marks'!FR49)</f>
        <v>40</v>
      </c>
      <c r="S1140" s="541"/>
      <c r="T1140" s="538">
        <f>IF('statement of marks'!FS49="","",'statement of marks'!FS49)</f>
        <v>100</v>
      </c>
      <c r="U1140" s="541" t="str">
        <f>IF('statement of marks'!IJ49="","",'statement of marks'!IJ49)</f>
        <v>A</v>
      </c>
      <c r="V1140" s="542" t="str">
        <f>IF(OR(U1140="S",U1140="RE"),'result subject-wise'!AN$6,"")</f>
        <v/>
      </c>
      <c r="W1140" s="558" t="str">
        <f>IF('result subject-wise'!AN49="","",'result subject-wise'!AN49)</f>
        <v/>
      </c>
      <c r="X1140" s="558" t="str">
        <f>IF('result subject-wise'!AO49="","",'result subject-wise'!AO49)</f>
        <v/>
      </c>
      <c r="Y1140" s="1093"/>
    </row>
    <row r="1141" spans="1:25" ht="18" customHeight="1">
      <c r="A1141" s="1124"/>
      <c r="B1141" s="1110" t="s">
        <v>195</v>
      </c>
      <c r="C1141" s="1110"/>
      <c r="D1141" s="560">
        <f>IF(AND(D1137="",D1139="",D1140=""),"",SUM(D1137:D1140))</f>
        <v>60</v>
      </c>
      <c r="E1141" s="1111" t="str">
        <f>IF('statement of marks'!IP49="","",'statement of marks'!IP49)</f>
        <v>SUPPL.</v>
      </c>
      <c r="F1141" s="1111"/>
      <c r="G1141" s="1111"/>
      <c r="H1141" s="1111"/>
      <c r="I1141" s="1111"/>
      <c r="J1141" s="1111"/>
      <c r="K1141" s="1111"/>
      <c r="L1141" s="1111"/>
      <c r="M1141" s="533" t="s">
        <v>309</v>
      </c>
      <c r="N1141" s="541" t="str">
        <f>IF('statement of marks'!IS49="","",'statement of marks'!IS49)</f>
        <v/>
      </c>
      <c r="O1141" s="1091" t="s">
        <v>281</v>
      </c>
      <c r="P1141" s="1091"/>
      <c r="Q1141" s="1091"/>
      <c r="R1141" s="541" t="str">
        <f>IF('statement of marks'!IU49="","",'statement of marks'!IU49)</f>
        <v/>
      </c>
      <c r="S1141" s="1112" t="s">
        <v>295</v>
      </c>
      <c r="T1141" s="1112"/>
      <c r="U1141" s="1112"/>
      <c r="V1141" s="1112"/>
      <c r="W1141" s="1112"/>
      <c r="X1141" s="1112"/>
      <c r="Y1141" s="1113"/>
    </row>
    <row r="1142" spans="1:25" ht="18" customHeight="1">
      <c r="A1142" s="1124"/>
      <c r="B1142" s="1110" t="s">
        <v>300</v>
      </c>
      <c r="C1142" s="1110"/>
      <c r="D1142" s="534" t="s">
        <v>201</v>
      </c>
      <c r="E1142" s="1085" t="s">
        <v>122</v>
      </c>
      <c r="F1142" s="1085"/>
      <c r="G1142" s="1091" t="s">
        <v>124</v>
      </c>
      <c r="H1142" s="1091"/>
      <c r="I1142" s="1091"/>
      <c r="J1142" s="1091"/>
      <c r="K1142" s="1091" t="s">
        <v>126</v>
      </c>
      <c r="L1142" s="1091"/>
      <c r="M1142" s="1091" t="s">
        <v>128</v>
      </c>
      <c r="N1142" s="1091"/>
      <c r="O1142" s="924" t="s">
        <v>303</v>
      </c>
      <c r="P1142" s="924"/>
      <c r="Q1142" s="924"/>
      <c r="R1142" s="561"/>
      <c r="S1142" s="1114" t="s">
        <v>195</v>
      </c>
      <c r="T1142" s="1114"/>
      <c r="U1142" s="1115" t="str">
        <f>IF('result subject-wise'!AR49="","",'result subject-wise'!AR49)</f>
        <v/>
      </c>
      <c r="V1142" s="1115"/>
      <c r="W1142" s="1086" t="s">
        <v>459</v>
      </c>
      <c r="X1142" s="1086"/>
      <c r="Y1142" s="562" t="str">
        <f>IF('result subject-wise'!AS49="","",'result subject-wise'!AS49)</f>
        <v/>
      </c>
    </row>
    <row r="1143" spans="1:25" ht="18" customHeight="1">
      <c r="A1143" s="1124"/>
      <c r="B1143" s="1116" t="s">
        <v>302</v>
      </c>
      <c r="C1143" s="1116"/>
      <c r="D1143" s="536">
        <f>IF('statement of marks'!CN49="","",'statement of marks'!CN49)</f>
        <v>50</v>
      </c>
      <c r="E1143" s="1117">
        <f>IF('statement of marks'!GK49="","",'statement of marks'!GK49)</f>
        <v>130</v>
      </c>
      <c r="F1143" s="1117"/>
      <c r="G1143" s="1117">
        <f>IF('statement of marks'!GM49="","",'statement of marks'!GM49)</f>
        <v>206</v>
      </c>
      <c r="H1143" s="1117"/>
      <c r="I1143" s="1117"/>
      <c r="J1143" s="1117"/>
      <c r="K1143" s="1117">
        <f>IF('statement of marks'!GO49="","",'statement of marks'!GO49)</f>
        <v>264</v>
      </c>
      <c r="L1143" s="1117"/>
      <c r="M1143" s="1117">
        <f>IF('statement of marks'!GQ49="","",'statement of marks'!GQ49)</f>
        <v>316</v>
      </c>
      <c r="N1143" s="1117"/>
      <c r="O1143" s="1117">
        <f>IF('statement of marks'!GS49="","",'statement of marks'!GS49)</f>
        <v>362</v>
      </c>
      <c r="P1143" s="1117"/>
      <c r="Q1143" s="1117"/>
      <c r="R1143" s="563"/>
      <c r="S1143" s="1086" t="s">
        <v>460</v>
      </c>
      <c r="T1143" s="1086"/>
      <c r="U1143" s="1086"/>
      <c r="V1143" s="1086"/>
      <c r="W1143" s="1115" t="str">
        <f>IF('result subject-wise'!AT49="","",'result subject-wise'!AT49)</f>
        <v/>
      </c>
      <c r="X1143" s="1115"/>
      <c r="Y1143" s="1118"/>
    </row>
    <row r="1144" spans="1:25" ht="18" customHeight="1">
      <c r="A1144" s="1124"/>
      <c r="B1144" s="1084" t="s">
        <v>301</v>
      </c>
      <c r="C1144" s="1084"/>
      <c r="D1144" s="536">
        <f>IF('statement of marks'!BJ49="","",'statement of marks'!BJ49)</f>
        <v>50</v>
      </c>
      <c r="E1144" s="1085" t="str">
        <f>IF('statement of marks'!GL49="","",'statement of marks'!GL49)</f>
        <v/>
      </c>
      <c r="F1144" s="1085"/>
      <c r="G1144" s="1085" t="str">
        <f>IF('statement of marks'!GN49="","",'statement of marks'!GN49)</f>
        <v/>
      </c>
      <c r="H1144" s="1085"/>
      <c r="I1144" s="1085"/>
      <c r="J1144" s="1085"/>
      <c r="K1144" s="1085" t="str">
        <f>IF('statement of marks'!GP49="","",'statement of marks'!GP49)</f>
        <v/>
      </c>
      <c r="L1144" s="1085"/>
      <c r="M1144" s="1085" t="str">
        <f>IF('statement of marks'!GR49="","",'statement of marks'!GR49)</f>
        <v/>
      </c>
      <c r="N1144" s="1085"/>
      <c r="O1144" s="1085">
        <f>IF('statement of marks'!GT49="","",'statement of marks'!GT49)</f>
        <v>0</v>
      </c>
      <c r="P1144" s="1085"/>
      <c r="Q1144" s="1085"/>
      <c r="R1144" s="564"/>
      <c r="S1144" s="1086" t="s">
        <v>296</v>
      </c>
      <c r="T1144" s="1086"/>
      <c r="U1144" s="1086"/>
      <c r="V1144" s="1086"/>
      <c r="W1144" s="1087" t="str">
        <f>IF(U1142="","",'result subject-wise'!$G$118)</f>
        <v/>
      </c>
      <c r="X1144" s="1087"/>
      <c r="Y1144" s="1088"/>
    </row>
    <row r="1145" spans="1:25" ht="18" customHeight="1">
      <c r="A1145" s="1124"/>
      <c r="B1145" s="1089" t="s">
        <v>307</v>
      </c>
      <c r="C1145" s="1089"/>
      <c r="D1145" s="535" t="str">
        <f>IF('statement of marks'!DR49="","",'statement of marks'!DR49)</f>
        <v/>
      </c>
      <c r="E1145" s="1090"/>
      <c r="F1145" s="1090"/>
      <c r="G1145" s="1090"/>
      <c r="H1145" s="1090"/>
      <c r="I1145" s="1090"/>
      <c r="J1145" s="1090"/>
      <c r="K1145" s="1090"/>
      <c r="L1145" s="1090"/>
      <c r="M1145" s="1090"/>
      <c r="N1145" s="1090"/>
      <c r="O1145" s="1091"/>
      <c r="P1145" s="1091"/>
      <c r="Q1145" s="1091"/>
      <c r="R1145" s="1091"/>
      <c r="S1145" s="1091"/>
      <c r="T1145" s="1091"/>
      <c r="U1145" s="1092"/>
      <c r="V1145" s="1092"/>
      <c r="W1145" s="1092"/>
      <c r="X1145" s="1092"/>
      <c r="Y1145" s="1093"/>
    </row>
    <row r="1146" spans="1:25" ht="18" customHeight="1">
      <c r="A1146" s="1124"/>
      <c r="B1146" s="895" t="s">
        <v>297</v>
      </c>
      <c r="C1146" s="895"/>
      <c r="D1146" s="544">
        <f>IF(AND(D1143="",D1144="",D1145=""),"",SUM(D1143:D1145))</f>
        <v>100</v>
      </c>
      <c r="E1146" s="1090"/>
      <c r="F1146" s="1090"/>
      <c r="G1146" s="1090"/>
      <c r="H1146" s="1090"/>
      <c r="I1146" s="1090"/>
      <c r="J1146" s="1090"/>
      <c r="K1146" s="1090"/>
      <c r="L1146" s="1090"/>
      <c r="M1146" s="1090"/>
      <c r="N1146" s="1090"/>
      <c r="O1146" s="1091"/>
      <c r="P1146" s="1091"/>
      <c r="Q1146" s="1091"/>
      <c r="R1146" s="1091"/>
      <c r="S1146" s="1091"/>
      <c r="T1146" s="1091"/>
      <c r="U1146" s="1092"/>
      <c r="V1146" s="1092"/>
      <c r="W1146" s="1092"/>
      <c r="X1146" s="1092"/>
      <c r="Y1146" s="1093"/>
    </row>
    <row r="1147" spans="1:25" ht="18" customHeight="1">
      <c r="A1147" s="1124"/>
      <c r="B1147" s="1089" t="s">
        <v>790</v>
      </c>
      <c r="C1147" s="1089"/>
      <c r="D1147" s="565">
        <f>IF(J1130="ML",L1129)+IF(J1131="ML",L1129)+IF(J1132="ML",L1129-D1132)+IF(J1133="ML",L1129-D1133)+IF(J1134="ML",L1129-D1134)+IF(K1132="ml",D1132)+IF(K1133="ml",D1133)+IF(K1134="ml",D1134)</f>
        <v>0</v>
      </c>
      <c r="E1147" s="1090"/>
      <c r="F1147" s="1090"/>
      <c r="G1147" s="1090"/>
      <c r="H1147" s="1090"/>
      <c r="I1147" s="1090"/>
      <c r="J1147" s="1090"/>
      <c r="K1147" s="1090"/>
      <c r="L1147" s="1090"/>
      <c r="M1147" s="1090"/>
      <c r="N1147" s="1090"/>
      <c r="O1147" s="1091" t="s">
        <v>112</v>
      </c>
      <c r="P1147" s="1091"/>
      <c r="Q1147" s="1091"/>
      <c r="R1147" s="1091"/>
      <c r="S1147" s="1091"/>
      <c r="T1147" s="1091"/>
      <c r="U1147" s="1094" t="s">
        <v>798</v>
      </c>
      <c r="V1147" s="1094"/>
      <c r="W1147" s="1094"/>
      <c r="X1147" s="1094"/>
      <c r="Y1147" s="1095"/>
    </row>
    <row r="1148" spans="1:25" ht="18" customHeight="1" thickBot="1">
      <c r="A1148" s="1125"/>
      <c r="B1148" s="1098" t="s">
        <v>308</v>
      </c>
      <c r="C1148" s="1098"/>
      <c r="D1148" s="566"/>
      <c r="E1148" s="1099"/>
      <c r="F1148" s="1099"/>
      <c r="G1148" s="1099"/>
      <c r="H1148" s="1099"/>
      <c r="I1148" s="1099"/>
      <c r="J1148" s="1099"/>
      <c r="K1148" s="1099"/>
      <c r="L1148" s="1099"/>
      <c r="M1148" s="1099"/>
      <c r="N1148" s="1099"/>
      <c r="O1148" s="1100">
        <f>'statement of marks'!$IV$110</f>
        <v>45794</v>
      </c>
      <c r="P1148" s="1100"/>
      <c r="Q1148" s="1100"/>
      <c r="R1148" s="1100"/>
      <c r="S1148" s="1100"/>
      <c r="T1148" s="1100"/>
      <c r="U1148" s="1096"/>
      <c r="V1148" s="1096"/>
      <c r="W1148" s="1096"/>
      <c r="X1148" s="1096"/>
      <c r="Y1148" s="1097"/>
    </row>
    <row r="1149" spans="1:25" ht="18" customHeight="1">
      <c r="A1149" s="1119" t="s">
        <v>282</v>
      </c>
      <c r="B1149" s="1120"/>
      <c r="C1149" s="1120"/>
      <c r="D1149" s="1120"/>
      <c r="E1149" s="1120"/>
      <c r="F1149" s="1120"/>
      <c r="G1149" s="1120"/>
      <c r="H1149" s="1120"/>
      <c r="I1149" s="1120"/>
      <c r="J1149" s="1120"/>
      <c r="K1149" s="1120"/>
      <c r="L1149" s="1120"/>
      <c r="M1149" s="1120"/>
      <c r="N1149" s="1120"/>
      <c r="O1149" s="1120"/>
      <c r="P1149" s="1120"/>
      <c r="Q1149" s="1120"/>
      <c r="R1149" s="1120"/>
      <c r="S1149" s="1120"/>
      <c r="T1149" s="1120"/>
      <c r="U1149" s="1120"/>
      <c r="V1149" s="1120"/>
      <c r="W1149" s="1120"/>
      <c r="X1149" s="1120"/>
      <c r="Y1149" s="1121"/>
    </row>
    <row r="1150" spans="1:25" ht="18" customHeight="1">
      <c r="A1150" s="1122" t="str">
        <f>'statement of marks'!$A$1</f>
        <v>Govt. Hr. Sec. School,</v>
      </c>
      <c r="B1150" s="1091"/>
      <c r="C1150" s="1091"/>
      <c r="D1150" s="1091"/>
      <c r="E1150" s="1091"/>
      <c r="F1150" s="1091"/>
      <c r="G1150" s="1091"/>
      <c r="H1150" s="1091"/>
      <c r="I1150" s="1091"/>
      <c r="J1150" s="1091"/>
      <c r="K1150" s="1091"/>
      <c r="L1150" s="1091"/>
      <c r="M1150" s="1091"/>
      <c r="N1150" s="1091"/>
      <c r="O1150" s="1091"/>
      <c r="P1150" s="1091"/>
      <c r="Q1150" s="1091"/>
      <c r="R1150" s="1091"/>
      <c r="S1150" s="1091"/>
      <c r="T1150" s="1091"/>
      <c r="U1150" s="1091"/>
      <c r="V1150" s="1091"/>
      <c r="W1150" s="1091"/>
      <c r="X1150" s="1091"/>
      <c r="Y1150" s="1123"/>
    </row>
    <row r="1151" spans="1:25" ht="18" customHeight="1">
      <c r="A1151" s="1124"/>
      <c r="B1151" s="1048" t="s">
        <v>100</v>
      </c>
      <c r="C1151" s="1048"/>
      <c r="D1151" s="1112" t="s">
        <v>485</v>
      </c>
      <c r="E1151" s="1048" t="str">
        <f>'statement of marks'!$F$3</f>
        <v>2024-25</v>
      </c>
      <c r="F1151" s="1048"/>
      <c r="G1151" s="1126" t="str">
        <f>IF(U1170="","MAIN EXAMINATION",IF(E1186="Suppl.","SUPPLEMENTARY EXAMINATION",IF(E1186="Re-exam.","RE-EXAMINATION",)))</f>
        <v>MAIN EXAMINATION</v>
      </c>
      <c r="H1151" s="1127"/>
      <c r="I1151" s="1127"/>
      <c r="J1151" s="1127"/>
      <c r="K1151" s="1127"/>
      <c r="L1151" s="1127"/>
      <c r="M1151" s="1127"/>
      <c r="N1151" s="1127"/>
      <c r="O1151" s="1127"/>
      <c r="P1151" s="1127"/>
      <c r="Q1151" s="1127"/>
      <c r="R1151" s="1127"/>
      <c r="S1151" s="1128"/>
      <c r="T1151" s="1129" t="s">
        <v>305</v>
      </c>
      <c r="U1151" s="1130"/>
      <c r="V1151" s="1131"/>
      <c r="W1151" s="1048" t="str">
        <f>'statement of marks'!$A$3</f>
        <v>11 'A'</v>
      </c>
      <c r="X1151" s="1048"/>
      <c r="Y1151" s="1135"/>
    </row>
    <row r="1152" spans="1:25" ht="18" customHeight="1">
      <c r="A1152" s="1124"/>
      <c r="B1152" s="895" t="s">
        <v>36</v>
      </c>
      <c r="C1152" s="895"/>
      <c r="D1152" s="1112"/>
      <c r="E1152" s="1132" t="str">
        <f>IF('statement of marks'!G50="","",'statement of marks'!G50)</f>
        <v>A 042</v>
      </c>
      <c r="F1152" s="1133"/>
      <c r="G1152" s="1133"/>
      <c r="H1152" s="1133"/>
      <c r="I1152" s="1133"/>
      <c r="J1152" s="1133"/>
      <c r="K1152" s="1133"/>
      <c r="L1152" s="1133"/>
      <c r="M1152" s="1133"/>
      <c r="N1152" s="1133"/>
      <c r="O1152" s="1133"/>
      <c r="P1152" s="1133"/>
      <c r="Q1152" s="1133"/>
      <c r="R1152" s="1133"/>
      <c r="S1152" s="1134"/>
      <c r="T1152" s="1129" t="s">
        <v>304</v>
      </c>
      <c r="U1152" s="1130"/>
      <c r="V1152" s="1131"/>
      <c r="W1152" s="1048">
        <f>IF('statement of marks'!E50="","",'statement of marks'!E50)</f>
        <v>11142</v>
      </c>
      <c r="X1152" s="1048"/>
      <c r="Y1152" s="1135"/>
    </row>
    <row r="1153" spans="1:25" ht="18" customHeight="1">
      <c r="A1153" s="1124"/>
      <c r="B1153" s="895" t="s">
        <v>37</v>
      </c>
      <c r="C1153" s="895"/>
      <c r="D1153" s="1112"/>
      <c r="E1153" s="1132" t="str">
        <f>IF('statement of marks'!H50="","",'statement of marks'!H50)</f>
        <v>B 042</v>
      </c>
      <c r="F1153" s="1133"/>
      <c r="G1153" s="1133"/>
      <c r="H1153" s="1133"/>
      <c r="I1153" s="1133"/>
      <c r="J1153" s="1133"/>
      <c r="K1153" s="1133"/>
      <c r="L1153" s="1133"/>
      <c r="M1153" s="1133"/>
      <c r="N1153" s="1133"/>
      <c r="O1153" s="1133"/>
      <c r="P1153" s="1133"/>
      <c r="Q1153" s="1133"/>
      <c r="R1153" s="1133"/>
      <c r="S1153" s="1134"/>
      <c r="T1153" s="1129" t="s">
        <v>35</v>
      </c>
      <c r="U1153" s="1130"/>
      <c r="V1153" s="1131"/>
      <c r="W1153" s="1048" t="str">
        <f>IF('statement of marks'!D50="","",'statement of marks'!D50)</f>
        <v/>
      </c>
      <c r="X1153" s="1048"/>
      <c r="Y1153" s="1135"/>
    </row>
    <row r="1154" spans="1:25" ht="18" customHeight="1">
      <c r="A1154" s="1124"/>
      <c r="B1154" s="895" t="s">
        <v>38</v>
      </c>
      <c r="C1154" s="895"/>
      <c r="D1154" s="1112"/>
      <c r="E1154" s="1132" t="str">
        <f>IF('statement of marks'!I50="","",'statement of marks'!I50)</f>
        <v>C 042</v>
      </c>
      <c r="F1154" s="1133"/>
      <c r="G1154" s="1133"/>
      <c r="H1154" s="1133"/>
      <c r="I1154" s="1133"/>
      <c r="J1154" s="1133"/>
      <c r="K1154" s="1133"/>
      <c r="L1154" s="1133"/>
      <c r="M1154" s="1133"/>
      <c r="N1154" s="1133"/>
      <c r="O1154" s="1133"/>
      <c r="P1154" s="1133"/>
      <c r="Q1154" s="1133"/>
      <c r="R1154" s="1133"/>
      <c r="S1154" s="1134"/>
      <c r="T1154" s="1129" t="s">
        <v>280</v>
      </c>
      <c r="U1154" s="1130"/>
      <c r="V1154" s="1131"/>
      <c r="W1154" s="1136" t="str">
        <f>IF('statement of marks'!F50="","",'statement of marks'!F50)</f>
        <v/>
      </c>
      <c r="X1154" s="1136"/>
      <c r="Y1154" s="1137"/>
    </row>
    <row r="1155" spans="1:25" ht="18" customHeight="1">
      <c r="A1155" s="1124"/>
      <c r="B1155" s="1138" t="s">
        <v>218</v>
      </c>
      <c r="C1155" s="1109" t="s">
        <v>293</v>
      </c>
      <c r="D1155" s="1109" t="s">
        <v>457</v>
      </c>
      <c r="E1155" s="1103" t="s">
        <v>109</v>
      </c>
      <c r="F1155" s="1103" t="s">
        <v>110</v>
      </c>
      <c r="G1155" s="1103" t="s">
        <v>111</v>
      </c>
      <c r="H1155" s="1103" t="s">
        <v>797</v>
      </c>
      <c r="I1155" s="1139" t="str">
        <f>IF('statement of marks'!N$4="","",'statement of marks'!N$4)</f>
        <v>VRIKSHAROPAN</v>
      </c>
      <c r="J1155" s="1140" t="s">
        <v>276</v>
      </c>
      <c r="K1155" s="1140" t="s">
        <v>277</v>
      </c>
      <c r="L1155" s="1103" t="s">
        <v>284</v>
      </c>
      <c r="M1155" s="1103" t="s">
        <v>294</v>
      </c>
      <c r="N1155" s="1102" t="s">
        <v>458</v>
      </c>
      <c r="O1155" s="1141" t="s">
        <v>287</v>
      </c>
      <c r="P1155" s="1141" t="s">
        <v>288</v>
      </c>
      <c r="Q1155" s="1101" t="s">
        <v>289</v>
      </c>
      <c r="R1155" s="1101" t="s">
        <v>285</v>
      </c>
      <c r="S1155" s="1101" t="s">
        <v>286</v>
      </c>
      <c r="T1155" s="1102" t="s">
        <v>306</v>
      </c>
      <c r="U1155" s="1103" t="s">
        <v>311</v>
      </c>
      <c r="V1155" s="1104" t="s">
        <v>310</v>
      </c>
      <c r="W1155" s="1104" t="s">
        <v>799</v>
      </c>
      <c r="X1155" s="1103" t="s">
        <v>283</v>
      </c>
      <c r="Y1155" s="1105" t="s">
        <v>290</v>
      </c>
    </row>
    <row r="1156" spans="1:25" ht="18" customHeight="1">
      <c r="A1156" s="1124"/>
      <c r="B1156" s="1138"/>
      <c r="C1156" s="1109"/>
      <c r="D1156" s="1109"/>
      <c r="E1156" s="1103"/>
      <c r="F1156" s="1103"/>
      <c r="G1156" s="1103"/>
      <c r="H1156" s="1103"/>
      <c r="I1156" s="1139"/>
      <c r="J1156" s="1140"/>
      <c r="K1156" s="1140"/>
      <c r="L1156" s="1103"/>
      <c r="M1156" s="1103"/>
      <c r="N1156" s="1102"/>
      <c r="O1156" s="1141"/>
      <c r="P1156" s="1141"/>
      <c r="Q1156" s="1101"/>
      <c r="R1156" s="1101"/>
      <c r="S1156" s="1101"/>
      <c r="T1156" s="1102"/>
      <c r="U1156" s="1103"/>
      <c r="V1156" s="1104"/>
      <c r="W1156" s="1104"/>
      <c r="X1156" s="1103"/>
      <c r="Y1156" s="1105"/>
    </row>
    <row r="1157" spans="1:25" ht="18" customHeight="1">
      <c r="A1157" s="1124"/>
      <c r="B1157" s="1144" t="s">
        <v>113</v>
      </c>
      <c r="C1157" s="1144"/>
      <c r="D1157" s="535"/>
      <c r="E1157" s="534">
        <f>IF('statement of marks'!J$6="","",'statement of marks'!J$6)</f>
        <v>10</v>
      </c>
      <c r="F1157" s="534">
        <f>IF('statement of marks'!K$6="","",'statement of marks'!K$6)</f>
        <v>10</v>
      </c>
      <c r="G1157" s="534">
        <f>IF('statement of marks'!L$6="","",'statement of marks'!L$6)</f>
        <v>8</v>
      </c>
      <c r="H1157" s="534">
        <f>IF('statement of marks'!M$6="","",'statement of marks'!M$6)</f>
        <v>28</v>
      </c>
      <c r="I1157" s="536">
        <f>IF('statement of marks'!N$6="","",'statement of marks'!N$6)</f>
        <v>2</v>
      </c>
      <c r="J1157" s="298" t="s">
        <v>89</v>
      </c>
      <c r="K1157" s="1106"/>
      <c r="L1157" s="534">
        <f>IF('statement of marks'!O$6="","",'statement of marks'!O$6)</f>
        <v>70</v>
      </c>
      <c r="M1157" s="298" t="s">
        <v>87</v>
      </c>
      <c r="N1157" s="534">
        <f>IF('statement of marks'!P$6="","",'statement of marks'!P$6)</f>
        <v>100</v>
      </c>
      <c r="O1157" s="298" t="s">
        <v>298</v>
      </c>
      <c r="P1157" s="945"/>
      <c r="Q1157" s="534">
        <f>IF('statement of marks'!Q$6="","",'statement of marks'!Q$6)</f>
        <v>100</v>
      </c>
      <c r="R1157" s="298" t="s">
        <v>299</v>
      </c>
      <c r="S1157" s="298" t="s">
        <v>454</v>
      </c>
      <c r="T1157" s="538">
        <f>IF('statement of marks'!R$6="","",'statement of marks'!R$6)</f>
        <v>200</v>
      </c>
      <c r="U1157" s="539"/>
      <c r="V1157" s="539"/>
      <c r="W1157" s="539"/>
      <c r="X1157" s="539"/>
      <c r="Y1157" s="540" t="str">
        <f>IF(OR(X1164=0,X1164&lt;V1164),"",T1157)</f>
        <v/>
      </c>
    </row>
    <row r="1158" spans="1:25" ht="18" customHeight="1">
      <c r="A1158" s="1124"/>
      <c r="B1158" s="895" t="str">
        <f>'statement of marks'!$J$3</f>
        <v>HINDI COMPULSORY</v>
      </c>
      <c r="C1158" s="895"/>
      <c r="D1158" s="535"/>
      <c r="E1158" s="541">
        <f>IF('statement of marks'!J50="","",'statement of marks'!J50)</f>
        <v>10</v>
      </c>
      <c r="F1158" s="541">
        <f>IF('statement of marks'!K50="","",'statement of marks'!K50)</f>
        <v>10</v>
      </c>
      <c r="G1158" s="541">
        <f>IF('statement of marks'!L50="","",'statement of marks'!L50)</f>
        <v>8</v>
      </c>
      <c r="H1158" s="541">
        <f>IF('statement of marks'!M50="","",'statement of marks'!M50)</f>
        <v>28</v>
      </c>
      <c r="I1158" s="541">
        <f>IF('statement of marks'!N50="","",'statement of marks'!N50)</f>
        <v>2</v>
      </c>
      <c r="J1158" s="537">
        <f>IF('statement of marks'!O50="","",'statement of marks'!O50)</f>
        <v>70</v>
      </c>
      <c r="K1158" s="1106"/>
      <c r="L1158" s="536">
        <f>IF('statement of marks'!O50="","",'statement of marks'!O50)</f>
        <v>70</v>
      </c>
      <c r="M1158" s="536">
        <f>IF('statement of marks'!P50="","",'statement of marks'!P50)</f>
        <v>100</v>
      </c>
      <c r="N1158" s="538">
        <f>IF('statement of marks'!P50="","",'statement of marks'!P50)</f>
        <v>100</v>
      </c>
      <c r="O1158" s="537">
        <f>IF('statement of marks'!Q50="","",'statement of marks'!Q50)</f>
        <v>100</v>
      </c>
      <c r="P1158" s="945"/>
      <c r="Q1158" s="536">
        <f>IF('statement of marks'!Q50="","",'statement of marks'!Q50)</f>
        <v>100</v>
      </c>
      <c r="R1158" s="536">
        <f>IF('statement of marks'!R50="","",'statement of marks'!R50)</f>
        <v>200</v>
      </c>
      <c r="S1158" s="1107" t="str">
        <f>IF(AND(K1159="",P1159=""),"",SUM(K1159,P1159))</f>
        <v/>
      </c>
      <c r="T1158" s="538">
        <f>IF('statement of marks'!R50="","",'statement of marks'!R50)</f>
        <v>200</v>
      </c>
      <c r="U1158" s="541" t="str">
        <f>CONCATENATE('statement of marks'!GV50,'statement of marks'!GW50,'statement of marks'!GX50)</f>
        <v>D</v>
      </c>
      <c r="V1158" s="542" t="str">
        <f>IF(OR(U1158="S",U1158="RE"),'result subject-wise'!T$6,"")</f>
        <v/>
      </c>
      <c r="W1158" s="542" t="str">
        <f>IF('result subject-wise'!U50="","",'result subject-wise'!U50)</f>
        <v/>
      </c>
      <c r="X1158" s="542" t="str">
        <f>IF('result subject-wise'!V50="","",'result subject-wise'!V50)</f>
        <v/>
      </c>
      <c r="Y1158" s="540" t="str">
        <f>IF(OR(X1164=0,X1164&lt;V1164),"",IF(U1158="RE",SUM(T1158,W1158),IF(U1158="S",W1158,T1158)))</f>
        <v/>
      </c>
    </row>
    <row r="1159" spans="1:25" ht="18" customHeight="1">
      <c r="A1159" s="1124"/>
      <c r="B1159" s="895" t="str">
        <f>'statement of marks'!$X$3</f>
        <v>ENGLISH COMPULSORY</v>
      </c>
      <c r="C1159" s="895"/>
      <c r="D1159" s="535" t="s">
        <v>455</v>
      </c>
      <c r="E1159" s="541">
        <f>IF('statement of marks'!X50="","",'statement of marks'!X50)</f>
        <v>10</v>
      </c>
      <c r="F1159" s="541">
        <f>IF('statement of marks'!Y50="","",'statement of marks'!Y50)</f>
        <v>10</v>
      </c>
      <c r="G1159" s="541">
        <f>IF('statement of marks'!Z50="","",'statement of marks'!Z50)</f>
        <v>8</v>
      </c>
      <c r="H1159" s="541">
        <f>IF('statement of marks'!AA50="","",'statement of marks'!AA50)</f>
        <v>28</v>
      </c>
      <c r="I1159" s="541">
        <f>IF('statement of marks'!AB50="","",'statement of marks'!AB50)</f>
        <v>2</v>
      </c>
      <c r="J1159" s="537">
        <f>IF('statement of marks'!AC50="","",'statement of marks'!AC50)</f>
        <v>70</v>
      </c>
      <c r="K1159" s="1106"/>
      <c r="L1159" s="536">
        <f>IF('statement of marks'!AC50="","",'statement of marks'!AC50)</f>
        <v>70</v>
      </c>
      <c r="M1159" s="536">
        <f>IF('statement of marks'!AD50="","",'statement of marks'!AD50)</f>
        <v>100</v>
      </c>
      <c r="N1159" s="538">
        <f>IF('statement of marks'!AD50="","",'statement of marks'!AD50)</f>
        <v>100</v>
      </c>
      <c r="O1159" s="537">
        <f>IF('statement of marks'!AE50="","",'statement of marks'!AE50)</f>
        <v>100</v>
      </c>
      <c r="P1159" s="945"/>
      <c r="Q1159" s="536">
        <f>IF('statement of marks'!AE50="","",'statement of marks'!AE50)</f>
        <v>100</v>
      </c>
      <c r="R1159" s="536">
        <f>IF('statement of marks'!AF50="","",'statement of marks'!AF50)</f>
        <v>200</v>
      </c>
      <c r="S1159" s="1107"/>
      <c r="T1159" s="538">
        <f>IF('statement of marks'!AF50="","",'statement of marks'!AF50)</f>
        <v>200</v>
      </c>
      <c r="U1159" s="541" t="str">
        <f>CONCATENATE('statement of marks'!GY50,'statement of marks'!GZ50,'statement of marks'!HA50)</f>
        <v>D</v>
      </c>
      <c r="V1159" s="542" t="str">
        <f>IF(OR(U1159="S",U1159="RE"),'result subject-wise'!W$6,"")</f>
        <v/>
      </c>
      <c r="W1159" s="542" t="str">
        <f>IF('result subject-wise'!X50="","",'result subject-wise'!X50)</f>
        <v/>
      </c>
      <c r="X1159" s="542" t="str">
        <f>IF('result subject-wise'!Y50="","",'result subject-wise'!Y50)</f>
        <v/>
      </c>
      <c r="Y1159" s="540" t="str">
        <f>IF(OR(X1164=0,X1164&lt;V1164),"",IF(U1159="RE",SUM(T1159,W1159),IF(U1159="S",W1159,T1159)))</f>
        <v/>
      </c>
    </row>
    <row r="1160" spans="1:25" ht="18" customHeight="1">
      <c r="A1160" s="1124"/>
      <c r="B1160" s="1143" t="str">
        <f>'statement of marks'!AM50</f>
        <v>PHYSICS</v>
      </c>
      <c r="C1160" s="1143"/>
      <c r="D1160" s="535">
        <f>IF('statement of marks'!BH50="","",'statement of marks'!BH50)</f>
        <v>20</v>
      </c>
      <c r="E1160" s="541">
        <f>IF('statement of marks'!AN50="","",'statement of marks'!AN50)</f>
        <v>10</v>
      </c>
      <c r="F1160" s="541">
        <f>IF('statement of marks'!AO50="","",'statement of marks'!AO50)</f>
        <v>10</v>
      </c>
      <c r="G1160" s="541">
        <f>IF('statement of marks'!AP50="","",'statement of marks'!AP50)</f>
        <v>9</v>
      </c>
      <c r="H1160" s="541">
        <f>IF('statement of marks'!AQ50="","",'statement of marks'!AQ50)</f>
        <v>29</v>
      </c>
      <c r="I1160" s="541">
        <f>IF('statement of marks'!AR50="","",'statement of marks'!AR50)</f>
        <v>1</v>
      </c>
      <c r="J1160" s="537">
        <f>IF('statement of marks'!AS50="","",'statement of marks'!AS50)</f>
        <v>30</v>
      </c>
      <c r="K1160" s="537">
        <f>IF('statement of marks'!AT50="","",'statement of marks'!AT50)</f>
        <v>20</v>
      </c>
      <c r="L1160" s="536">
        <f>IF('statement of marks'!AU50="","",'statement of marks'!AU50)</f>
        <v>50</v>
      </c>
      <c r="M1160" s="536">
        <f>IF('statement of marks'!AV50="","",'statement of marks'!AV50)</f>
        <v>60</v>
      </c>
      <c r="N1160" s="538">
        <f>IF('statement of marks'!AW50="","",'statement of marks'!AW50)</f>
        <v>80</v>
      </c>
      <c r="O1160" s="537">
        <f>IF('statement of marks'!AX50="","",'statement of marks'!AX50)</f>
        <v>70</v>
      </c>
      <c r="P1160" s="537">
        <f>IF('statement of marks'!AY50="","",'statement of marks'!AY50)</f>
        <v>30</v>
      </c>
      <c r="Q1160" s="536">
        <f>IF('statement of marks'!AZ50="","",'statement of marks'!AZ50)</f>
        <v>100</v>
      </c>
      <c r="R1160" s="536">
        <f>IF('statement of marks'!BA50="","",'statement of marks'!BA50)</f>
        <v>130</v>
      </c>
      <c r="S1160" s="538">
        <f>IF('statement of marks'!BB50="","",'statement of marks'!BB50)</f>
        <v>50</v>
      </c>
      <c r="T1160" s="538">
        <f>IF('statement of marks'!BC50="","",'statement of marks'!BC50)</f>
        <v>180</v>
      </c>
      <c r="U1160" s="541" t="str">
        <f>CONCATENATE('statement of marks'!HB50,'statement of marks'!HK50,'statement of marks'!HL50)</f>
        <v>D</v>
      </c>
      <c r="V1160" s="542" t="str">
        <f>IF('result subject-wise'!Z50="","",'result subject-wise'!Z50)</f>
        <v/>
      </c>
      <c r="W1160" s="542" t="str">
        <f>IF('result subject-wise'!AB50="","",'result subject-wise'!AB50)</f>
        <v/>
      </c>
      <c r="X1160" s="542" t="str">
        <f>IF('result subject-wise'!AC50="","",'result subject-wise'!AC50)</f>
        <v/>
      </c>
      <c r="Y1160" s="540" t="str">
        <f>IF(OR(X1164=0,X1164&lt;V1164),"",IF(OR(U1160="RE",U1160="REP"),SUM(T1160,W1160),IF(U1160="S",W1160,T1160)))</f>
        <v/>
      </c>
    </row>
    <row r="1161" spans="1:25" ht="18" customHeight="1">
      <c r="A1161" s="1124"/>
      <c r="B1161" s="1143" t="str">
        <f>'statement of marks'!BQ50</f>
        <v>CHEMISTRY</v>
      </c>
      <c r="C1161" s="1143"/>
      <c r="D1161" s="535">
        <f>IF('statement of marks'!CL50="","",'statement of marks'!CL50)</f>
        <v>20</v>
      </c>
      <c r="E1161" s="541">
        <f>IF('statement of marks'!BR50="","",'statement of marks'!BR50)</f>
        <v>10</v>
      </c>
      <c r="F1161" s="541">
        <f>IF('statement of marks'!BS50="","",'statement of marks'!BS50)</f>
        <v>10</v>
      </c>
      <c r="G1161" s="541">
        <f>IF('statement of marks'!BT50="","",'statement of marks'!BT50)</f>
        <v>9</v>
      </c>
      <c r="H1161" s="541">
        <f>IF('statement of marks'!BU50="","",'statement of marks'!BU50)</f>
        <v>29</v>
      </c>
      <c r="I1161" s="541">
        <f>IF('statement of marks'!BV50="","",'statement of marks'!BV50)</f>
        <v>1</v>
      </c>
      <c r="J1161" s="537">
        <f>IF('statement of marks'!BW50="","",'statement of marks'!BW50)</f>
        <v>50</v>
      </c>
      <c r="K1161" s="537">
        <f>IF('statement of marks'!BX50="","",'statement of marks'!BX50)</f>
        <v>20</v>
      </c>
      <c r="L1161" s="536">
        <f>IF('statement of marks'!BY50="","",'statement of marks'!BY50)</f>
        <v>70</v>
      </c>
      <c r="M1161" s="536">
        <f>IF('statement of marks'!BZ50="","",'statement of marks'!BZ50)</f>
        <v>80</v>
      </c>
      <c r="N1161" s="538">
        <f>IF('statement of marks'!CA50="","",'statement of marks'!CA50)</f>
        <v>100</v>
      </c>
      <c r="O1161" s="537">
        <f>IF('statement of marks'!CB50="","",'statement of marks'!CB50)</f>
        <v>70</v>
      </c>
      <c r="P1161" s="537">
        <f>IF('statement of marks'!CC50="","",'statement of marks'!CC50)</f>
        <v>30</v>
      </c>
      <c r="Q1161" s="536">
        <f>IF('statement of marks'!CD50="","",'statement of marks'!CD50)</f>
        <v>100</v>
      </c>
      <c r="R1161" s="536">
        <f>IF('statement of marks'!CE50="","",'statement of marks'!CE50)</f>
        <v>150</v>
      </c>
      <c r="S1161" s="538">
        <f>IF('statement of marks'!CF50="","",'statement of marks'!CF50)</f>
        <v>50</v>
      </c>
      <c r="T1161" s="538">
        <f>IF('statement of marks'!CG50="","",'statement of marks'!CG50)</f>
        <v>200</v>
      </c>
      <c r="U1161" s="541" t="str">
        <f>CONCATENATE('statement of marks'!HM50,'statement of marks'!HV50,'statement of marks'!HW50)</f>
        <v>D</v>
      </c>
      <c r="V1161" s="542" t="str">
        <f>IF('result subject-wise'!AD50="","",'result subject-wise'!AD50)</f>
        <v/>
      </c>
      <c r="W1161" s="542" t="str">
        <f>IF('result subject-wise'!AF50="","",'result subject-wise'!AF50)</f>
        <v/>
      </c>
      <c r="X1161" s="542" t="str">
        <f>IF('result subject-wise'!AG50="","",'result subject-wise'!AG50)</f>
        <v/>
      </c>
      <c r="Y1161" s="540" t="str">
        <f>IF(OR(X1164=0,X1164&lt;V1164),"",IF(OR(U1161="RE",U1161="REP"),SUM(T1161,W1161),IF(U1161="S",W1161,T1161)))</f>
        <v/>
      </c>
    </row>
    <row r="1162" spans="1:25" ht="18" customHeight="1">
      <c r="A1162" s="1124"/>
      <c r="B1162" s="1143" t="str">
        <f>'statement of marks'!CU50</f>
        <v>MATHEMATICS</v>
      </c>
      <c r="C1162" s="1143"/>
      <c r="D1162" s="535" t="str">
        <f>IF('statement of marks'!DP50="","",'statement of marks'!DP50)</f>
        <v/>
      </c>
      <c r="E1162" s="541">
        <f>IF('statement of marks'!CV50="","",'statement of marks'!CV50)</f>
        <v>10</v>
      </c>
      <c r="F1162" s="541">
        <f>IF('statement of marks'!CW50="","",'statement of marks'!CW50)</f>
        <v>10</v>
      </c>
      <c r="G1162" s="541">
        <f>IF('statement of marks'!CX50="","",'statement of marks'!CX50)</f>
        <v>9</v>
      </c>
      <c r="H1162" s="541">
        <f>IF('statement of marks'!CY50="","",'statement of marks'!CY50)</f>
        <v>29</v>
      </c>
      <c r="I1162" s="541">
        <f>IF('statement of marks'!CZ50="","",'statement of marks'!CZ50)</f>
        <v>1</v>
      </c>
      <c r="J1162" s="537">
        <f>IF('statement of marks'!DA50="","",'statement of marks'!DA50)</f>
        <v>70</v>
      </c>
      <c r="K1162" s="537" t="str">
        <f>IF('statement of marks'!DB50="","",'statement of marks'!DB50)</f>
        <v/>
      </c>
      <c r="L1162" s="536">
        <f>IF('statement of marks'!DC50="","",'statement of marks'!DC50)</f>
        <v>70</v>
      </c>
      <c r="M1162" s="536">
        <f>IF('statement of marks'!DD50="","",'statement of marks'!DD50)</f>
        <v>100</v>
      </c>
      <c r="N1162" s="538">
        <f>IF('statement of marks'!DE50="","",'statement of marks'!DE50)</f>
        <v>100</v>
      </c>
      <c r="O1162" s="537">
        <f>IF('statement of marks'!DF50="","",'statement of marks'!DF50)</f>
        <v>18</v>
      </c>
      <c r="P1162" s="537" t="str">
        <f>IF('statement of marks'!DG50="","",'statement of marks'!DG50)</f>
        <v/>
      </c>
      <c r="Q1162" s="536">
        <f>IF('statement of marks'!DH50="","",'statement of marks'!DH50)</f>
        <v>18</v>
      </c>
      <c r="R1162" s="536">
        <f>IF('statement of marks'!DI50="","",'statement of marks'!DI50)</f>
        <v>118</v>
      </c>
      <c r="S1162" s="538" t="str">
        <f>IF('statement of marks'!DJ50="","",'statement of marks'!DJ50)</f>
        <v/>
      </c>
      <c r="T1162" s="538">
        <f>IF('statement of marks'!DK50="","",'statement of marks'!DK50)</f>
        <v>118</v>
      </c>
      <c r="U1162" s="541" t="str">
        <f>CONCATENATE('statement of marks'!HX50,'statement of marks'!IG50,'statement of marks'!IH50)</f>
        <v>S</v>
      </c>
      <c r="V1162" s="542">
        <f>IF('result subject-wise'!AH50="","",'result subject-wise'!AH50)</f>
        <v>100</v>
      </c>
      <c r="W1162" s="542" t="str">
        <f>IF('result subject-wise'!AJ50="","",'result subject-wise'!AJ50)</f>
        <v/>
      </c>
      <c r="X1162" s="542" t="str">
        <f>IF('result subject-wise'!AK50="","",'result subject-wise'!AK50)</f>
        <v/>
      </c>
      <c r="Y1162" s="540" t="str">
        <f>IF(OR(X1164=0,X1164&lt;V1164),"",IF(OR(U1162="RE",U1162="REP"),SUM(T1162,W1162),IF(U1162="S",W1162,T1162)))</f>
        <v/>
      </c>
    </row>
    <row r="1163" spans="1:25" ht="18" customHeight="1">
      <c r="A1163" s="1124"/>
      <c r="B1163" s="1108" t="s">
        <v>291</v>
      </c>
      <c r="C1163" s="1108"/>
      <c r="D1163" s="543">
        <f>IF(AND(D1160="",D1161="",D1162=""),"",SUM(D1160:D1162))</f>
        <v>40</v>
      </c>
      <c r="E1163" s="544">
        <f>IF(AND(E1158="",E1159="",E1160="",E1161="",E1162=""),"",SUM(E1158:E1162))</f>
        <v>50</v>
      </c>
      <c r="F1163" s="544">
        <f t="shared" ref="F1163:H1163" si="324">IF(AND(F1158="",F1159="",F1160="",F1161="",F1162=""),"",SUM(F1158:F1162))</f>
        <v>50</v>
      </c>
      <c r="G1163" s="544">
        <f t="shared" si="324"/>
        <v>43</v>
      </c>
      <c r="H1163" s="544">
        <f t="shared" si="324"/>
        <v>143</v>
      </c>
      <c r="I1163" s="544">
        <f>IF(AND(I1158="",I1159="",I1160="",I1161="",I1162=""),"",SUM(I1158:I1162))</f>
        <v>7</v>
      </c>
      <c r="J1163" s="544">
        <f t="shared" ref="J1163:Q1163" si="325">IF(AND(J1158="",J1159="",J1160="",J1161="",J1162=""),"",SUM(J1158:J1162))</f>
        <v>290</v>
      </c>
      <c r="K1163" s="544">
        <f t="shared" si="325"/>
        <v>40</v>
      </c>
      <c r="L1163" s="544">
        <f t="shared" si="325"/>
        <v>330</v>
      </c>
      <c r="M1163" s="544">
        <f t="shared" si="325"/>
        <v>440</v>
      </c>
      <c r="N1163" s="544">
        <f t="shared" si="325"/>
        <v>480</v>
      </c>
      <c r="O1163" s="544">
        <f t="shared" si="325"/>
        <v>358</v>
      </c>
      <c r="P1163" s="544">
        <f t="shared" si="325"/>
        <v>60</v>
      </c>
      <c r="Q1163" s="544">
        <f t="shared" si="325"/>
        <v>418</v>
      </c>
      <c r="R1163" s="544">
        <f>IF(AND(R1158="",R1159="",R1160="",R1161="",R1162=""),"",SUM(R1158:R1162))</f>
        <v>798</v>
      </c>
      <c r="S1163" s="544">
        <f>IF(AND(S1158="",S1159="",S1160="",S1161="",S1162=""),"",SUM(S1158:S1162))</f>
        <v>100</v>
      </c>
      <c r="T1163" s="544">
        <f t="shared" ref="T1163" si="326">IF(AND(T1158="",T1159="",T1160="",T1161="",T1162=""),"",SUM(T1158:T1162))</f>
        <v>898</v>
      </c>
      <c r="U1163" s="544"/>
      <c r="V1163" s="544">
        <f t="shared" ref="V1163:W1163" si="327">IF(AND(V1158="",V1159="",V1160="",V1161="",V1162=""),"",SUM(V1158:V1162))</f>
        <v>100</v>
      </c>
      <c r="W1163" s="544" t="str">
        <f t="shared" si="327"/>
        <v/>
      </c>
      <c r="X1163" s="545"/>
      <c r="Y1163" s="546" t="str">
        <f t="shared" ref="Y1163" si="328">IF(AND(Y1158="",Y1159="",Y1160="",Y1161="",Y1162=""),"",SUM(Y1158:Y1162))</f>
        <v/>
      </c>
    </row>
    <row r="1164" spans="1:25" ht="18" customHeight="1">
      <c r="A1164" s="1124"/>
      <c r="B1164" s="1142" t="s">
        <v>292</v>
      </c>
      <c r="C1164" s="1142"/>
      <c r="D1164" s="547" t="s">
        <v>456</v>
      </c>
      <c r="E1164" s="548">
        <f>IF(E1163="","",(5*E1157)-(COUNTIF(E1158:E1162,"NA")*E1157+COUNTIF(E1158:E1162,"ML")*E1157))</f>
        <v>50</v>
      </c>
      <c r="F1164" s="548">
        <f>IF(F1163="","",(5*F1157)-(COUNTIF(F1158:F1162,"NA")*F1157+COUNTIF(F1158:F1162,"ML")*F1157))</f>
        <v>50</v>
      </c>
      <c r="G1164" s="548">
        <f>IF(G1163="","",(43)-(COUNTIF(G1158:G1162,"NA")*G1157+COUNTIF(G1158:G1162,"ML")*G1157))</f>
        <v>43</v>
      </c>
      <c r="H1164" s="548">
        <f>IF(H1163="","",(143)-(COUNTIF(H1158:H1162,"NA")*H1157+COUNTIF(H1158:H1162,"ML")*H1157))</f>
        <v>143</v>
      </c>
      <c r="I1164" s="549">
        <f>IF(I1163="","",7)</f>
        <v>7</v>
      </c>
      <c r="J1164" s="538">
        <f>L1164-K1164</f>
        <v>310</v>
      </c>
      <c r="K1164" s="538">
        <f>IF(D1163="","",(D1163-(IF(K1160="ml",D1160)+IF(K1161="ml",D1161)+IF(K1162="ml",D1162))))</f>
        <v>40</v>
      </c>
      <c r="L1164" s="538">
        <f>IF(OR(L1163=0,L1163=""),L1163,(5*L1157)-D1175)</f>
        <v>350</v>
      </c>
      <c r="M1164" s="538">
        <f>IF(M1163="","",SUM(H1164:J1164))</f>
        <v>460</v>
      </c>
      <c r="N1164" s="538">
        <f>IF(N1163="","",SUM(D1163,M1164))</f>
        <v>500</v>
      </c>
      <c r="O1164" s="538">
        <f>Q1164-D1169</f>
        <v>440</v>
      </c>
      <c r="P1164" s="538">
        <f>IF(D1169="","",D1169)</f>
        <v>60</v>
      </c>
      <c r="Q1164" s="538">
        <f>IF(Q1163="","",5*Q1157)</f>
        <v>500</v>
      </c>
      <c r="R1164" s="538">
        <f>IF(O1164="","",SUM(M1164,O1164))</f>
        <v>900</v>
      </c>
      <c r="S1164" s="538">
        <f>IF(D1174="","",D1174)</f>
        <v>100</v>
      </c>
      <c r="T1164" s="538">
        <f>IF(T1163="","",SUM(R1164,S1164))</f>
        <v>1000</v>
      </c>
      <c r="U1164" s="550"/>
      <c r="V1164" s="551">
        <f>COUNTIF(U1158:U1168,"S")</f>
        <v>1</v>
      </c>
      <c r="W1164" s="551">
        <f>COUNTIF(U1158:U1168,"RE")+COUNTIF(U1158:U1168,"REP")</f>
        <v>0</v>
      </c>
      <c r="X1164" s="551">
        <f>COUNTIF(X1158:X1163,"P")+COUNTIF(X1167:X1168,"P")</f>
        <v>0</v>
      </c>
      <c r="Y1164" s="552" t="str">
        <f>IF(OR(X1164=0,X1164&lt;(V1164+W1164)),"",(T1164-(V1164*Y1157)+V1163))</f>
        <v/>
      </c>
    </row>
    <row r="1165" spans="1:25" ht="18" customHeight="1">
      <c r="A1165" s="1124"/>
      <c r="B1165" s="895" t="s">
        <v>151</v>
      </c>
      <c r="C1165" s="895"/>
      <c r="D1165" s="553">
        <f>IF('statement of marks'!BG50="","",'statement of marks'!BG50)</f>
        <v>30</v>
      </c>
      <c r="E1165" s="568">
        <f t="shared" ref="E1165:H1165" si="329">IF(E1164="","",E1163/E1164*100)</f>
        <v>100</v>
      </c>
      <c r="F1165" s="568">
        <f t="shared" si="329"/>
        <v>100</v>
      </c>
      <c r="G1165" s="568">
        <f t="shared" si="329"/>
        <v>100</v>
      </c>
      <c r="H1165" s="568">
        <f t="shared" si="329"/>
        <v>100</v>
      </c>
      <c r="I1165" s="568">
        <f>IF(I1164="","",I1163/I1164*100)</f>
        <v>100</v>
      </c>
      <c r="J1165" s="568">
        <f t="shared" ref="J1165:R1165" si="330">IF(J1164="","",J1163/J1164*100)</f>
        <v>93.548387096774192</v>
      </c>
      <c r="K1165" s="568">
        <f t="shared" si="330"/>
        <v>100</v>
      </c>
      <c r="L1165" s="568">
        <f t="shared" si="330"/>
        <v>94.285714285714278</v>
      </c>
      <c r="M1165" s="568">
        <f t="shared" si="330"/>
        <v>95.652173913043484</v>
      </c>
      <c r="N1165" s="569">
        <f t="shared" si="330"/>
        <v>96</v>
      </c>
      <c r="O1165" s="568">
        <f t="shared" si="330"/>
        <v>81.36363636363636</v>
      </c>
      <c r="P1165" s="568">
        <f t="shared" si="330"/>
        <v>100</v>
      </c>
      <c r="Q1165" s="568">
        <f t="shared" si="330"/>
        <v>83.6</v>
      </c>
      <c r="R1165" s="568">
        <f t="shared" si="330"/>
        <v>88.666666666666671</v>
      </c>
      <c r="S1165" s="569">
        <f>IF(S1164="","",S1163/S1164*100)</f>
        <v>100</v>
      </c>
      <c r="T1165" s="569">
        <f t="shared" ref="T1165" si="331">IF(T1164="","",T1163/T1164*100)</f>
        <v>89.8</v>
      </c>
      <c r="U1165" s="539"/>
      <c r="V1165" s="539"/>
      <c r="W1165" s="539"/>
      <c r="X1165" s="539"/>
      <c r="Y1165" s="554" t="str">
        <f>IF(Y1164="","",Y1163/Y1164*100)</f>
        <v/>
      </c>
    </row>
    <row r="1166" spans="1:25" ht="18" customHeight="1">
      <c r="A1166" s="1124"/>
      <c r="B1166" s="895" t="str">
        <f>'statement of marks'!DZ50</f>
        <v>BIOLOGY</v>
      </c>
      <c r="C1166" s="895"/>
      <c r="D1166" s="548"/>
      <c r="E1166" s="541">
        <f>IF('statement of marks'!EA50="","",'statement of marks'!EA50)</f>
        <v>10</v>
      </c>
      <c r="F1166" s="541">
        <f>IF('statement of marks'!EB50="","",'statement of marks'!EB50)</f>
        <v>10</v>
      </c>
      <c r="G1166" s="541">
        <f>IF('statement of marks'!EC50="","",'statement of marks'!EC50)</f>
        <v>10</v>
      </c>
      <c r="H1166" s="541">
        <f>IF('statement of marks'!ED50="","",'statement of marks'!ED50)</f>
        <v>30</v>
      </c>
      <c r="I1166" s="541" t="str">
        <f>IF('statement of marks'!EE50="","",'statement of marks'!EE50)</f>
        <v/>
      </c>
      <c r="J1166" s="537">
        <f>IF('statement of marks'!EF50="","",'statement of marks'!EF50)</f>
        <v>50</v>
      </c>
      <c r="K1166" s="537">
        <f>IF('statement of marks'!EG50="","",'statement of marks'!EG50)</f>
        <v>20</v>
      </c>
      <c r="L1166" s="536">
        <f>IF('statement of marks'!EH50="","",'statement of marks'!EH50)</f>
        <v>70</v>
      </c>
      <c r="M1166" s="536">
        <f>IF('statement of marks'!EI50="","",'statement of marks'!EI50)</f>
        <v>80</v>
      </c>
      <c r="N1166" s="538">
        <f>IF('statement of marks'!EJ50="","",'statement of marks'!EJ50)</f>
        <v>100</v>
      </c>
      <c r="O1166" s="537">
        <f>IF('statement of marks'!EK50="","",'statement of marks'!EK50)</f>
        <v>70</v>
      </c>
      <c r="P1166" s="537">
        <f>IF('statement of marks'!EL50="","",'statement of marks'!EL50)</f>
        <v>30</v>
      </c>
      <c r="Q1166" s="536">
        <f>IF('statement of marks'!EM50="","",'statement of marks'!EM50)</f>
        <v>100</v>
      </c>
      <c r="R1166" s="536">
        <f>IF('statement of marks'!EN50="","",'statement of marks'!EN50)</f>
        <v>150</v>
      </c>
      <c r="S1166" s="538">
        <f>IF('statement of marks'!EO50="","",'statement of marks'!EO50)</f>
        <v>50</v>
      </c>
      <c r="T1166" s="538">
        <f>IF('statement of marks'!EP50="","",'statement of marks'!EP50)</f>
        <v>200</v>
      </c>
      <c r="U1166" s="538" t="str">
        <f>IF('statement of marks'!FB50="","",'statement of marks'!FB50)</f>
        <v>I</v>
      </c>
      <c r="V1166" s="542"/>
      <c r="W1166" s="542"/>
      <c r="X1166" s="542"/>
      <c r="Y1166" s="540"/>
    </row>
    <row r="1167" spans="1:25" ht="18" customHeight="1">
      <c r="A1167" s="1124"/>
      <c r="B1167" s="1089" t="str">
        <f>'statement of marks'!$FC$3</f>
        <v>Azadi ke Baad ka Swarnim Bharat</v>
      </c>
      <c r="C1167" s="1089"/>
      <c r="D1167" s="553">
        <f>IF('statement of marks'!CK50="","",'statement of marks'!CK50)</f>
        <v>30</v>
      </c>
      <c r="E1167" s="541">
        <f>IF('statement of marks'!FC50="","",'statement of marks'!FC50)</f>
        <v>10</v>
      </c>
      <c r="F1167" s="541">
        <f>IF('statement of marks'!FD50="","",'statement of marks'!FD50)</f>
        <v>10</v>
      </c>
      <c r="G1167" s="541">
        <f>IF('statement of marks'!FE50="","",'statement of marks'!FE50)</f>
        <v>10</v>
      </c>
      <c r="H1167" s="541">
        <f>IF('statement of marks'!FF50="","",'statement of marks'!FF50)</f>
        <v>30</v>
      </c>
      <c r="I1167" s="555"/>
      <c r="J1167" s="541">
        <f>IF('statement of marks'!FG50="","",'statement of marks'!FG50)</f>
        <v>70</v>
      </c>
      <c r="K1167" s="556"/>
      <c r="L1167" s="536">
        <f>IF('statement of marks'!FG50="","",'statement of marks'!FG50)</f>
        <v>70</v>
      </c>
      <c r="M1167" s="536">
        <f>IF('statement of marks'!FH50="","",'statement of marks'!FH50)</f>
        <v>100</v>
      </c>
      <c r="N1167" s="536">
        <f>IF('statement of marks'!FH50="","",'statement of marks'!FH50)</f>
        <v>100</v>
      </c>
      <c r="O1167" s="536">
        <f>IF('statement of marks'!FI50="","",'statement of marks'!FI50)</f>
        <v>100</v>
      </c>
      <c r="P1167" s="557"/>
      <c r="Q1167" s="536">
        <f>IF('statement of marks'!FI50="","",'statement of marks'!FI50)</f>
        <v>100</v>
      </c>
      <c r="R1167" s="536">
        <f>IF('statement of marks'!FJ50="","",'statement of marks'!FJ50)</f>
        <v>200</v>
      </c>
      <c r="S1167" s="557"/>
      <c r="T1167" s="538">
        <f>IF('statement of marks'!FJ50="","",'statement of marks'!FJ50)</f>
        <v>200</v>
      </c>
      <c r="U1167" s="541" t="str">
        <f>IF('statement of marks'!II50="","",'statement of marks'!II50)</f>
        <v>A</v>
      </c>
      <c r="V1167" s="542" t="str">
        <f>IF(OR(U1167="S",U1167="RE"),'result subject-wise'!AL$6,"")</f>
        <v/>
      </c>
      <c r="W1167" s="558" t="str">
        <f>IF('result subject-wise'!AL50="","",'result subject-wise'!AL50)</f>
        <v/>
      </c>
      <c r="X1167" s="558" t="str">
        <f>IF('result subject-wise'!AM50="","",'result subject-wise'!AM50)</f>
        <v/>
      </c>
      <c r="Y1167" s="1093"/>
    </row>
    <row r="1168" spans="1:25" ht="18" customHeight="1">
      <c r="A1168" s="1124"/>
      <c r="B1168" s="895" t="str">
        <f>'statement of marks'!$FP$3</f>
        <v>JEEVAN KAUShAL</v>
      </c>
      <c r="C1168" s="895"/>
      <c r="D1168" s="535" t="str">
        <f>IF('statement of marks'!DO50="","",'statement of marks'!DO50)</f>
        <v/>
      </c>
      <c r="E1168" s="1109" t="s">
        <v>278</v>
      </c>
      <c r="F1168" s="1109"/>
      <c r="G1168" s="536">
        <f>'statement of marks'!$FP$6</f>
        <v>30</v>
      </c>
      <c r="H1168" s="536"/>
      <c r="I1168" s="559"/>
      <c r="J1168" s="537">
        <f>IF('statement of marks'!FP50="","",'statement of marks'!FP50)</f>
        <v>30</v>
      </c>
      <c r="K1168" s="1109" t="s">
        <v>279</v>
      </c>
      <c r="L1168" s="1109"/>
      <c r="M1168" s="536">
        <f>'statement of marks'!$FQ$6</f>
        <v>30</v>
      </c>
      <c r="N1168" s="538">
        <f>IF('statement of marks'!FQ50="","",'statement of marks'!FQ50)</f>
        <v>30</v>
      </c>
      <c r="O1168" s="1109" t="s">
        <v>108</v>
      </c>
      <c r="P1168" s="1109"/>
      <c r="Q1168" s="536">
        <f>'statement of marks'!$FR$6</f>
        <v>40</v>
      </c>
      <c r="R1168" s="541">
        <f>IF('statement of marks'!FR50="","",'statement of marks'!FR50)</f>
        <v>40</v>
      </c>
      <c r="S1168" s="541"/>
      <c r="T1168" s="538">
        <f>IF('statement of marks'!FS50="","",'statement of marks'!FS50)</f>
        <v>100</v>
      </c>
      <c r="U1168" s="541" t="str">
        <f>IF('statement of marks'!IJ50="","",'statement of marks'!IJ50)</f>
        <v>A</v>
      </c>
      <c r="V1168" s="542" t="str">
        <f>IF(OR(U1168="S",U1168="RE"),'result subject-wise'!AN$6,"")</f>
        <v/>
      </c>
      <c r="W1168" s="558" t="str">
        <f>IF('result subject-wise'!AN50="","",'result subject-wise'!AN50)</f>
        <v/>
      </c>
      <c r="X1168" s="558" t="str">
        <f>IF('result subject-wise'!AO50="","",'result subject-wise'!AO50)</f>
        <v/>
      </c>
      <c r="Y1168" s="1093"/>
    </row>
    <row r="1169" spans="1:25" ht="18" customHeight="1">
      <c r="A1169" s="1124"/>
      <c r="B1169" s="1110" t="s">
        <v>195</v>
      </c>
      <c r="C1169" s="1110"/>
      <c r="D1169" s="560">
        <f>IF(AND(D1165="",D1167="",D1168=""),"",SUM(D1165:D1168))</f>
        <v>60</v>
      </c>
      <c r="E1169" s="1111" t="str">
        <f>IF('statement of marks'!IP50="","",'statement of marks'!IP50)</f>
        <v>SUPPL.</v>
      </c>
      <c r="F1169" s="1111"/>
      <c r="G1169" s="1111"/>
      <c r="H1169" s="1111"/>
      <c r="I1169" s="1111"/>
      <c r="J1169" s="1111"/>
      <c r="K1169" s="1111"/>
      <c r="L1169" s="1111"/>
      <c r="M1169" s="533" t="s">
        <v>309</v>
      </c>
      <c r="N1169" s="541" t="str">
        <f>IF('statement of marks'!IS50="","",'statement of marks'!IS50)</f>
        <v/>
      </c>
      <c r="O1169" s="1091" t="s">
        <v>281</v>
      </c>
      <c r="P1169" s="1091"/>
      <c r="Q1169" s="1091"/>
      <c r="R1169" s="541" t="str">
        <f>IF('statement of marks'!IU50="","",'statement of marks'!IU50)</f>
        <v/>
      </c>
      <c r="S1169" s="1112" t="s">
        <v>295</v>
      </c>
      <c r="T1169" s="1112"/>
      <c r="U1169" s="1112"/>
      <c r="V1169" s="1112"/>
      <c r="W1169" s="1112"/>
      <c r="X1169" s="1112"/>
      <c r="Y1169" s="1113"/>
    </row>
    <row r="1170" spans="1:25" ht="18" customHeight="1">
      <c r="A1170" s="1124"/>
      <c r="B1170" s="1110" t="s">
        <v>300</v>
      </c>
      <c r="C1170" s="1110"/>
      <c r="D1170" s="534" t="s">
        <v>201</v>
      </c>
      <c r="E1170" s="1085" t="s">
        <v>122</v>
      </c>
      <c r="F1170" s="1085"/>
      <c r="G1170" s="1091" t="s">
        <v>124</v>
      </c>
      <c r="H1170" s="1091"/>
      <c r="I1170" s="1091"/>
      <c r="J1170" s="1091"/>
      <c r="K1170" s="1091" t="s">
        <v>126</v>
      </c>
      <c r="L1170" s="1091"/>
      <c r="M1170" s="1091" t="s">
        <v>128</v>
      </c>
      <c r="N1170" s="1091"/>
      <c r="O1170" s="924" t="s">
        <v>303</v>
      </c>
      <c r="P1170" s="924"/>
      <c r="Q1170" s="924"/>
      <c r="R1170" s="561"/>
      <c r="S1170" s="1114" t="s">
        <v>195</v>
      </c>
      <c r="T1170" s="1114"/>
      <c r="U1170" s="1115" t="str">
        <f>IF('result subject-wise'!AR50="","",'result subject-wise'!AR50)</f>
        <v/>
      </c>
      <c r="V1170" s="1115"/>
      <c r="W1170" s="1086" t="s">
        <v>459</v>
      </c>
      <c r="X1170" s="1086"/>
      <c r="Y1170" s="562" t="str">
        <f>IF('result subject-wise'!AS50="","",'result subject-wise'!AS50)</f>
        <v/>
      </c>
    </row>
    <row r="1171" spans="1:25" ht="18" customHeight="1">
      <c r="A1171" s="1124"/>
      <c r="B1171" s="1116" t="s">
        <v>302</v>
      </c>
      <c r="C1171" s="1116"/>
      <c r="D1171" s="536">
        <f>IF('statement of marks'!CN50="","",'statement of marks'!CN50)</f>
        <v>50</v>
      </c>
      <c r="E1171" s="1117">
        <f>IF('statement of marks'!GK50="","",'statement of marks'!GK50)</f>
        <v>130</v>
      </c>
      <c r="F1171" s="1117"/>
      <c r="G1171" s="1117">
        <f>IF('statement of marks'!GM50="","",'statement of marks'!GM50)</f>
        <v>206</v>
      </c>
      <c r="H1171" s="1117"/>
      <c r="I1171" s="1117"/>
      <c r="J1171" s="1117"/>
      <c r="K1171" s="1117">
        <f>IF('statement of marks'!GO50="","",'statement of marks'!GO50)</f>
        <v>264</v>
      </c>
      <c r="L1171" s="1117"/>
      <c r="M1171" s="1117">
        <f>IF('statement of marks'!GQ50="","",'statement of marks'!GQ50)</f>
        <v>316</v>
      </c>
      <c r="N1171" s="1117"/>
      <c r="O1171" s="1117">
        <f>IF('statement of marks'!GS50="","",'statement of marks'!GS50)</f>
        <v>362</v>
      </c>
      <c r="P1171" s="1117"/>
      <c r="Q1171" s="1117"/>
      <c r="R1171" s="563"/>
      <c r="S1171" s="1086" t="s">
        <v>460</v>
      </c>
      <c r="T1171" s="1086"/>
      <c r="U1171" s="1086"/>
      <c r="V1171" s="1086"/>
      <c r="W1171" s="1115" t="str">
        <f>IF('result subject-wise'!AT50="","",'result subject-wise'!AT50)</f>
        <v/>
      </c>
      <c r="X1171" s="1115"/>
      <c r="Y1171" s="1118"/>
    </row>
    <row r="1172" spans="1:25" ht="18" customHeight="1">
      <c r="A1172" s="1124"/>
      <c r="B1172" s="1084" t="s">
        <v>301</v>
      </c>
      <c r="C1172" s="1084"/>
      <c r="D1172" s="536">
        <f>IF('statement of marks'!BJ50="","",'statement of marks'!BJ50)</f>
        <v>50</v>
      </c>
      <c r="E1172" s="1085" t="str">
        <f>IF('statement of marks'!GL50="","",'statement of marks'!GL50)</f>
        <v/>
      </c>
      <c r="F1172" s="1085"/>
      <c r="G1172" s="1085" t="str">
        <f>IF('statement of marks'!GN50="","",'statement of marks'!GN50)</f>
        <v/>
      </c>
      <c r="H1172" s="1085"/>
      <c r="I1172" s="1085"/>
      <c r="J1172" s="1085"/>
      <c r="K1172" s="1085" t="str">
        <f>IF('statement of marks'!GP50="","",'statement of marks'!GP50)</f>
        <v/>
      </c>
      <c r="L1172" s="1085"/>
      <c r="M1172" s="1085" t="str">
        <f>IF('statement of marks'!GR50="","",'statement of marks'!GR50)</f>
        <v/>
      </c>
      <c r="N1172" s="1085"/>
      <c r="O1172" s="1085">
        <f>IF('statement of marks'!GT50="","",'statement of marks'!GT50)</f>
        <v>0</v>
      </c>
      <c r="P1172" s="1085"/>
      <c r="Q1172" s="1085"/>
      <c r="R1172" s="564"/>
      <c r="S1172" s="1086" t="s">
        <v>296</v>
      </c>
      <c r="T1172" s="1086"/>
      <c r="U1172" s="1086"/>
      <c r="V1172" s="1086"/>
      <c r="W1172" s="1087" t="str">
        <f>IF(U1170="","",'result subject-wise'!$G$118)</f>
        <v/>
      </c>
      <c r="X1172" s="1087"/>
      <c r="Y1172" s="1088"/>
    </row>
    <row r="1173" spans="1:25" ht="18" customHeight="1">
      <c r="A1173" s="1124"/>
      <c r="B1173" s="1089" t="s">
        <v>307</v>
      </c>
      <c r="C1173" s="1089"/>
      <c r="D1173" s="535" t="str">
        <f>IF('statement of marks'!DR50="","",'statement of marks'!DR50)</f>
        <v/>
      </c>
      <c r="E1173" s="1090"/>
      <c r="F1173" s="1090"/>
      <c r="G1173" s="1090"/>
      <c r="H1173" s="1090"/>
      <c r="I1173" s="1090"/>
      <c r="J1173" s="1090"/>
      <c r="K1173" s="1090"/>
      <c r="L1173" s="1090"/>
      <c r="M1173" s="1090"/>
      <c r="N1173" s="1090"/>
      <c r="O1173" s="1091"/>
      <c r="P1173" s="1091"/>
      <c r="Q1173" s="1091"/>
      <c r="R1173" s="1091"/>
      <c r="S1173" s="1091"/>
      <c r="T1173" s="1091"/>
      <c r="U1173" s="1092"/>
      <c r="V1173" s="1092"/>
      <c r="W1173" s="1092"/>
      <c r="X1173" s="1092"/>
      <c r="Y1173" s="1093"/>
    </row>
    <row r="1174" spans="1:25" ht="18" customHeight="1">
      <c r="A1174" s="1124"/>
      <c r="B1174" s="895" t="s">
        <v>297</v>
      </c>
      <c r="C1174" s="895"/>
      <c r="D1174" s="544">
        <f>IF(AND(D1171="",D1172="",D1173=""),"",SUM(D1171:D1173))</f>
        <v>100</v>
      </c>
      <c r="E1174" s="1090"/>
      <c r="F1174" s="1090"/>
      <c r="G1174" s="1090"/>
      <c r="H1174" s="1090"/>
      <c r="I1174" s="1090"/>
      <c r="J1174" s="1090"/>
      <c r="K1174" s="1090"/>
      <c r="L1174" s="1090"/>
      <c r="M1174" s="1090"/>
      <c r="N1174" s="1090"/>
      <c r="O1174" s="1091"/>
      <c r="P1174" s="1091"/>
      <c r="Q1174" s="1091"/>
      <c r="R1174" s="1091"/>
      <c r="S1174" s="1091"/>
      <c r="T1174" s="1091"/>
      <c r="U1174" s="1092"/>
      <c r="V1174" s="1092"/>
      <c r="W1174" s="1092"/>
      <c r="X1174" s="1092"/>
      <c r="Y1174" s="1093"/>
    </row>
    <row r="1175" spans="1:25" ht="18" customHeight="1">
      <c r="A1175" s="1124"/>
      <c r="B1175" s="1089" t="s">
        <v>790</v>
      </c>
      <c r="C1175" s="1089"/>
      <c r="D1175" s="565">
        <f>IF(J1158="ML",L1157)+IF(J1159="ML",L1157)+IF(J1160="ML",L1157-D1160)+IF(J1161="ML",L1157-D1161)+IF(J1162="ML",L1157-D1162)+IF(K1160="ml",D1160)+IF(K1161="ml",D1161)+IF(K1162="ml",D1162)</f>
        <v>0</v>
      </c>
      <c r="E1175" s="1090"/>
      <c r="F1175" s="1090"/>
      <c r="G1175" s="1090"/>
      <c r="H1175" s="1090"/>
      <c r="I1175" s="1090"/>
      <c r="J1175" s="1090"/>
      <c r="K1175" s="1090"/>
      <c r="L1175" s="1090"/>
      <c r="M1175" s="1090"/>
      <c r="N1175" s="1090"/>
      <c r="O1175" s="1091" t="s">
        <v>112</v>
      </c>
      <c r="P1175" s="1091"/>
      <c r="Q1175" s="1091"/>
      <c r="R1175" s="1091"/>
      <c r="S1175" s="1091"/>
      <c r="T1175" s="1091"/>
      <c r="U1175" s="1094" t="s">
        <v>798</v>
      </c>
      <c r="V1175" s="1094"/>
      <c r="W1175" s="1094"/>
      <c r="X1175" s="1094"/>
      <c r="Y1175" s="1095"/>
    </row>
    <row r="1176" spans="1:25" ht="18" customHeight="1" thickBot="1">
      <c r="A1176" s="1125"/>
      <c r="B1176" s="1098" t="s">
        <v>308</v>
      </c>
      <c r="C1176" s="1098"/>
      <c r="D1176" s="566"/>
      <c r="E1176" s="1099"/>
      <c r="F1176" s="1099"/>
      <c r="G1176" s="1099"/>
      <c r="H1176" s="1099"/>
      <c r="I1176" s="1099"/>
      <c r="J1176" s="1099"/>
      <c r="K1176" s="1099"/>
      <c r="L1176" s="1099"/>
      <c r="M1176" s="1099"/>
      <c r="N1176" s="1099"/>
      <c r="O1176" s="1100">
        <f>'statement of marks'!$IV$110</f>
        <v>45794</v>
      </c>
      <c r="P1176" s="1100"/>
      <c r="Q1176" s="1100"/>
      <c r="R1176" s="1100"/>
      <c r="S1176" s="1100"/>
      <c r="T1176" s="1100"/>
      <c r="U1176" s="1096"/>
      <c r="V1176" s="1096"/>
      <c r="W1176" s="1096"/>
      <c r="X1176" s="1096"/>
      <c r="Y1176" s="1097"/>
    </row>
    <row r="1177" spans="1:25" ht="18" customHeight="1">
      <c r="A1177" s="1119" t="s">
        <v>282</v>
      </c>
      <c r="B1177" s="1120"/>
      <c r="C1177" s="1120"/>
      <c r="D1177" s="1120"/>
      <c r="E1177" s="1120"/>
      <c r="F1177" s="1120"/>
      <c r="G1177" s="1120"/>
      <c r="H1177" s="1120"/>
      <c r="I1177" s="1120"/>
      <c r="J1177" s="1120"/>
      <c r="K1177" s="1120"/>
      <c r="L1177" s="1120"/>
      <c r="M1177" s="1120"/>
      <c r="N1177" s="1120"/>
      <c r="O1177" s="1120"/>
      <c r="P1177" s="1120"/>
      <c r="Q1177" s="1120"/>
      <c r="R1177" s="1120"/>
      <c r="S1177" s="1120"/>
      <c r="T1177" s="1120"/>
      <c r="U1177" s="1120"/>
      <c r="V1177" s="1120"/>
      <c r="W1177" s="1120"/>
      <c r="X1177" s="1120"/>
      <c r="Y1177" s="1121"/>
    </row>
    <row r="1178" spans="1:25" ht="18" customHeight="1">
      <c r="A1178" s="1122" t="str">
        <f>'statement of marks'!$A$1</f>
        <v>Govt. Hr. Sec. School,</v>
      </c>
      <c r="B1178" s="1091"/>
      <c r="C1178" s="1091"/>
      <c r="D1178" s="1091"/>
      <c r="E1178" s="1091"/>
      <c r="F1178" s="1091"/>
      <c r="G1178" s="1091"/>
      <c r="H1178" s="1091"/>
      <c r="I1178" s="1091"/>
      <c r="J1178" s="1091"/>
      <c r="K1178" s="1091"/>
      <c r="L1178" s="1091"/>
      <c r="M1178" s="1091"/>
      <c r="N1178" s="1091"/>
      <c r="O1178" s="1091"/>
      <c r="P1178" s="1091"/>
      <c r="Q1178" s="1091"/>
      <c r="R1178" s="1091"/>
      <c r="S1178" s="1091"/>
      <c r="T1178" s="1091"/>
      <c r="U1178" s="1091"/>
      <c r="V1178" s="1091"/>
      <c r="W1178" s="1091"/>
      <c r="X1178" s="1091"/>
      <c r="Y1178" s="1123"/>
    </row>
    <row r="1179" spans="1:25" ht="18" customHeight="1">
      <c r="A1179" s="1124"/>
      <c r="B1179" s="1048" t="s">
        <v>100</v>
      </c>
      <c r="C1179" s="1048"/>
      <c r="D1179" s="1112" t="s">
        <v>485</v>
      </c>
      <c r="E1179" s="1048" t="str">
        <f>'statement of marks'!$F$3</f>
        <v>2024-25</v>
      </c>
      <c r="F1179" s="1048"/>
      <c r="G1179" s="1126" t="str">
        <f>IF(U1198="","MAIN EXAMINATION",IF(E1197="Suppl.","SUPPLEMENTARY EXAMINATION",IF(E1197="Re-exam.","RE-EXAMINATION",)))</f>
        <v>MAIN EXAMINATION</v>
      </c>
      <c r="H1179" s="1127"/>
      <c r="I1179" s="1127"/>
      <c r="J1179" s="1127"/>
      <c r="K1179" s="1127"/>
      <c r="L1179" s="1127"/>
      <c r="M1179" s="1127"/>
      <c r="N1179" s="1127"/>
      <c r="O1179" s="1127"/>
      <c r="P1179" s="1127"/>
      <c r="Q1179" s="1127"/>
      <c r="R1179" s="1127"/>
      <c r="S1179" s="1128"/>
      <c r="T1179" s="1129" t="s">
        <v>305</v>
      </c>
      <c r="U1179" s="1130"/>
      <c r="V1179" s="1131"/>
      <c r="W1179" s="1048" t="str">
        <f>'statement of marks'!$A$3</f>
        <v>11 'A'</v>
      </c>
      <c r="X1179" s="1048"/>
      <c r="Y1179" s="1135"/>
    </row>
    <row r="1180" spans="1:25" ht="18" customHeight="1">
      <c r="A1180" s="1124"/>
      <c r="B1180" s="895" t="s">
        <v>36</v>
      </c>
      <c r="C1180" s="895"/>
      <c r="D1180" s="1112"/>
      <c r="E1180" s="1132" t="str">
        <f>IF('statement of marks'!G51="","",'statement of marks'!G51)</f>
        <v>A 043</v>
      </c>
      <c r="F1180" s="1133"/>
      <c r="G1180" s="1133"/>
      <c r="H1180" s="1133"/>
      <c r="I1180" s="1133"/>
      <c r="J1180" s="1133"/>
      <c r="K1180" s="1133"/>
      <c r="L1180" s="1133"/>
      <c r="M1180" s="1133"/>
      <c r="N1180" s="1133"/>
      <c r="O1180" s="1133"/>
      <c r="P1180" s="1133"/>
      <c r="Q1180" s="1133"/>
      <c r="R1180" s="1133"/>
      <c r="S1180" s="1134"/>
      <c r="T1180" s="1129" t="s">
        <v>304</v>
      </c>
      <c r="U1180" s="1130"/>
      <c r="V1180" s="1131"/>
      <c r="W1180" s="1048">
        <f>IF('statement of marks'!E51="","",'statement of marks'!E51)</f>
        <v>11143</v>
      </c>
      <c r="X1180" s="1048"/>
      <c r="Y1180" s="1135"/>
    </row>
    <row r="1181" spans="1:25" ht="18" customHeight="1">
      <c r="A1181" s="1124"/>
      <c r="B1181" s="895" t="s">
        <v>37</v>
      </c>
      <c r="C1181" s="895"/>
      <c r="D1181" s="1112"/>
      <c r="E1181" s="1132" t="str">
        <f>IF('statement of marks'!H51="","",'statement of marks'!H51)</f>
        <v>B 043</v>
      </c>
      <c r="F1181" s="1133"/>
      <c r="G1181" s="1133"/>
      <c r="H1181" s="1133"/>
      <c r="I1181" s="1133"/>
      <c r="J1181" s="1133"/>
      <c r="K1181" s="1133"/>
      <c r="L1181" s="1133"/>
      <c r="M1181" s="1133"/>
      <c r="N1181" s="1133"/>
      <c r="O1181" s="1133"/>
      <c r="P1181" s="1133"/>
      <c r="Q1181" s="1133"/>
      <c r="R1181" s="1133"/>
      <c r="S1181" s="1134"/>
      <c r="T1181" s="1129" t="s">
        <v>35</v>
      </c>
      <c r="U1181" s="1130"/>
      <c r="V1181" s="1131"/>
      <c r="W1181" s="1048" t="str">
        <f>IF('statement of marks'!D51="","",'statement of marks'!D51)</f>
        <v/>
      </c>
      <c r="X1181" s="1048"/>
      <c r="Y1181" s="1135"/>
    </row>
    <row r="1182" spans="1:25" ht="18" customHeight="1">
      <c r="A1182" s="1124"/>
      <c r="B1182" s="895" t="s">
        <v>38</v>
      </c>
      <c r="C1182" s="895"/>
      <c r="D1182" s="1112"/>
      <c r="E1182" s="1132" t="str">
        <f>IF('statement of marks'!I51="","",'statement of marks'!I51)</f>
        <v>C 043</v>
      </c>
      <c r="F1182" s="1133"/>
      <c r="G1182" s="1133"/>
      <c r="H1182" s="1133"/>
      <c r="I1182" s="1133"/>
      <c r="J1182" s="1133"/>
      <c r="K1182" s="1133"/>
      <c r="L1182" s="1133"/>
      <c r="M1182" s="1133"/>
      <c r="N1182" s="1133"/>
      <c r="O1182" s="1133"/>
      <c r="P1182" s="1133"/>
      <c r="Q1182" s="1133"/>
      <c r="R1182" s="1133"/>
      <c r="S1182" s="1134"/>
      <c r="T1182" s="1129" t="s">
        <v>280</v>
      </c>
      <c r="U1182" s="1130"/>
      <c r="V1182" s="1131"/>
      <c r="W1182" s="1136" t="str">
        <f>IF('statement of marks'!F51="","",'statement of marks'!F51)</f>
        <v/>
      </c>
      <c r="X1182" s="1136"/>
      <c r="Y1182" s="1137"/>
    </row>
    <row r="1183" spans="1:25" ht="18" customHeight="1">
      <c r="A1183" s="1124"/>
      <c r="B1183" s="1138" t="s">
        <v>218</v>
      </c>
      <c r="C1183" s="1109" t="s">
        <v>293</v>
      </c>
      <c r="D1183" s="1109" t="s">
        <v>457</v>
      </c>
      <c r="E1183" s="1103" t="s">
        <v>109</v>
      </c>
      <c r="F1183" s="1103" t="s">
        <v>110</v>
      </c>
      <c r="G1183" s="1103" t="s">
        <v>111</v>
      </c>
      <c r="H1183" s="1103" t="s">
        <v>797</v>
      </c>
      <c r="I1183" s="1139" t="str">
        <f>IF('statement of marks'!N$4="","",'statement of marks'!N$4)</f>
        <v>VRIKSHAROPAN</v>
      </c>
      <c r="J1183" s="1140" t="s">
        <v>276</v>
      </c>
      <c r="K1183" s="1140" t="s">
        <v>277</v>
      </c>
      <c r="L1183" s="1103" t="s">
        <v>284</v>
      </c>
      <c r="M1183" s="1103" t="s">
        <v>294</v>
      </c>
      <c r="N1183" s="1102" t="s">
        <v>458</v>
      </c>
      <c r="O1183" s="1141" t="s">
        <v>287</v>
      </c>
      <c r="P1183" s="1141" t="s">
        <v>288</v>
      </c>
      <c r="Q1183" s="1101" t="s">
        <v>289</v>
      </c>
      <c r="R1183" s="1101" t="s">
        <v>285</v>
      </c>
      <c r="S1183" s="1101" t="s">
        <v>286</v>
      </c>
      <c r="T1183" s="1102" t="s">
        <v>306</v>
      </c>
      <c r="U1183" s="1103" t="s">
        <v>311</v>
      </c>
      <c r="V1183" s="1104" t="s">
        <v>310</v>
      </c>
      <c r="W1183" s="1104" t="s">
        <v>799</v>
      </c>
      <c r="X1183" s="1103" t="s">
        <v>283</v>
      </c>
      <c r="Y1183" s="1105" t="s">
        <v>290</v>
      </c>
    </row>
    <row r="1184" spans="1:25" ht="18" customHeight="1">
      <c r="A1184" s="1124"/>
      <c r="B1184" s="1138"/>
      <c r="C1184" s="1109"/>
      <c r="D1184" s="1109"/>
      <c r="E1184" s="1103"/>
      <c r="F1184" s="1103"/>
      <c r="G1184" s="1103"/>
      <c r="H1184" s="1103"/>
      <c r="I1184" s="1139"/>
      <c r="J1184" s="1140"/>
      <c r="K1184" s="1140"/>
      <c r="L1184" s="1103"/>
      <c r="M1184" s="1103"/>
      <c r="N1184" s="1102"/>
      <c r="O1184" s="1141"/>
      <c r="P1184" s="1141"/>
      <c r="Q1184" s="1101"/>
      <c r="R1184" s="1101"/>
      <c r="S1184" s="1101"/>
      <c r="T1184" s="1102"/>
      <c r="U1184" s="1103"/>
      <c r="V1184" s="1104"/>
      <c r="W1184" s="1104"/>
      <c r="X1184" s="1103"/>
      <c r="Y1184" s="1105"/>
    </row>
    <row r="1185" spans="1:25" ht="18" customHeight="1">
      <c r="A1185" s="1124"/>
      <c r="B1185" s="1144" t="s">
        <v>113</v>
      </c>
      <c r="C1185" s="1144"/>
      <c r="D1185" s="535"/>
      <c r="E1185" s="534">
        <f>IF('statement of marks'!J$6="","",'statement of marks'!J$6)</f>
        <v>10</v>
      </c>
      <c r="F1185" s="534">
        <f>IF('statement of marks'!K$6="","",'statement of marks'!K$6)</f>
        <v>10</v>
      </c>
      <c r="G1185" s="534">
        <f>IF('statement of marks'!L$6="","",'statement of marks'!L$6)</f>
        <v>8</v>
      </c>
      <c r="H1185" s="534">
        <f>IF('statement of marks'!M$6="","",'statement of marks'!M$6)</f>
        <v>28</v>
      </c>
      <c r="I1185" s="536">
        <f>IF('statement of marks'!N$6="","",'statement of marks'!N$6)</f>
        <v>2</v>
      </c>
      <c r="J1185" s="298" t="s">
        <v>89</v>
      </c>
      <c r="K1185" s="1106"/>
      <c r="L1185" s="534">
        <f>IF('statement of marks'!O$6="","",'statement of marks'!O$6)</f>
        <v>70</v>
      </c>
      <c r="M1185" s="298" t="s">
        <v>87</v>
      </c>
      <c r="N1185" s="534">
        <f>IF('statement of marks'!P$6="","",'statement of marks'!P$6)</f>
        <v>100</v>
      </c>
      <c r="O1185" s="298" t="s">
        <v>298</v>
      </c>
      <c r="P1185" s="945"/>
      <c r="Q1185" s="534">
        <f>IF('statement of marks'!Q$6="","",'statement of marks'!Q$6)</f>
        <v>100</v>
      </c>
      <c r="R1185" s="298" t="s">
        <v>299</v>
      </c>
      <c r="S1185" s="298" t="s">
        <v>454</v>
      </c>
      <c r="T1185" s="538">
        <f>IF('statement of marks'!R$6="","",'statement of marks'!R$6)</f>
        <v>200</v>
      </c>
      <c r="U1185" s="539"/>
      <c r="V1185" s="539"/>
      <c r="W1185" s="539"/>
      <c r="X1185" s="539"/>
      <c r="Y1185" s="540" t="str">
        <f>IF(OR(X1192=0,X1192&lt;V1192),"",T1185)</f>
        <v/>
      </c>
    </row>
    <row r="1186" spans="1:25" ht="18" customHeight="1">
      <c r="A1186" s="1124"/>
      <c r="B1186" s="895" t="str">
        <f>'statement of marks'!$J$3</f>
        <v>HINDI COMPULSORY</v>
      </c>
      <c r="C1186" s="895"/>
      <c r="D1186" s="535"/>
      <c r="E1186" s="541">
        <f>IF('statement of marks'!J51="","",'statement of marks'!J51)</f>
        <v>10</v>
      </c>
      <c r="F1186" s="541">
        <f>IF('statement of marks'!K51="","",'statement of marks'!K51)</f>
        <v>10</v>
      </c>
      <c r="G1186" s="541">
        <f>IF('statement of marks'!L51="","",'statement of marks'!L51)</f>
        <v>8</v>
      </c>
      <c r="H1186" s="541">
        <f>IF('statement of marks'!M51="","",'statement of marks'!M51)</f>
        <v>28</v>
      </c>
      <c r="I1186" s="541">
        <f>IF('statement of marks'!N51="","",'statement of marks'!N51)</f>
        <v>2</v>
      </c>
      <c r="J1186" s="537">
        <f>IF('statement of marks'!O51="","",'statement of marks'!O51)</f>
        <v>70</v>
      </c>
      <c r="K1186" s="1106"/>
      <c r="L1186" s="536">
        <f>IF('statement of marks'!O51="","",'statement of marks'!O51)</f>
        <v>70</v>
      </c>
      <c r="M1186" s="536">
        <f>IF('statement of marks'!P51="","",'statement of marks'!P51)</f>
        <v>100</v>
      </c>
      <c r="N1186" s="538">
        <f>IF('statement of marks'!P51="","",'statement of marks'!P51)</f>
        <v>100</v>
      </c>
      <c r="O1186" s="537">
        <f>IF('statement of marks'!Q51="","",'statement of marks'!Q51)</f>
        <v>100</v>
      </c>
      <c r="P1186" s="945"/>
      <c r="Q1186" s="536">
        <f>IF('statement of marks'!Q51="","",'statement of marks'!Q51)</f>
        <v>100</v>
      </c>
      <c r="R1186" s="536">
        <f>IF('statement of marks'!R51="","",'statement of marks'!R51)</f>
        <v>200</v>
      </c>
      <c r="S1186" s="1107" t="str">
        <f>IF(AND(K1187="",P1187=""),"",SUM(K1187,P1187))</f>
        <v/>
      </c>
      <c r="T1186" s="538">
        <f>IF('statement of marks'!R51="","",'statement of marks'!R51)</f>
        <v>200</v>
      </c>
      <c r="U1186" s="541" t="str">
        <f>CONCATENATE('statement of marks'!GV51,'statement of marks'!GW51,'statement of marks'!GX51)</f>
        <v>D</v>
      </c>
      <c r="V1186" s="542" t="str">
        <f>IF(OR(U1186="S",U1186="RE"),'result subject-wise'!T$6,"")</f>
        <v/>
      </c>
      <c r="W1186" s="542" t="str">
        <f>IF('result subject-wise'!U51="","",'result subject-wise'!U51)</f>
        <v/>
      </c>
      <c r="X1186" s="542" t="str">
        <f>IF('result subject-wise'!V51="","",'result subject-wise'!V51)</f>
        <v/>
      </c>
      <c r="Y1186" s="540" t="str">
        <f>IF(OR(X1192=0,X1192&lt;V1192),"",IF(U1186="RE",SUM(T1186,W1186),IF(U1186="S",W1186,T1186)))</f>
        <v/>
      </c>
    </row>
    <row r="1187" spans="1:25" ht="18" customHeight="1">
      <c r="A1187" s="1124"/>
      <c r="B1187" s="895" t="str">
        <f>'statement of marks'!$X$3</f>
        <v>ENGLISH COMPULSORY</v>
      </c>
      <c r="C1187" s="895"/>
      <c r="D1187" s="535" t="s">
        <v>455</v>
      </c>
      <c r="E1187" s="541">
        <f>IF('statement of marks'!X51="","",'statement of marks'!X51)</f>
        <v>10</v>
      </c>
      <c r="F1187" s="541">
        <f>IF('statement of marks'!Y51="","",'statement of marks'!Y51)</f>
        <v>10</v>
      </c>
      <c r="G1187" s="541">
        <f>IF('statement of marks'!Z51="","",'statement of marks'!Z51)</f>
        <v>8</v>
      </c>
      <c r="H1187" s="541">
        <f>IF('statement of marks'!AA51="","",'statement of marks'!AA51)</f>
        <v>28</v>
      </c>
      <c r="I1187" s="541">
        <f>IF('statement of marks'!AB51="","",'statement of marks'!AB51)</f>
        <v>2</v>
      </c>
      <c r="J1187" s="537">
        <f>IF('statement of marks'!AC51="","",'statement of marks'!AC51)</f>
        <v>70</v>
      </c>
      <c r="K1187" s="1106"/>
      <c r="L1187" s="536">
        <f>IF('statement of marks'!AC51="","",'statement of marks'!AC51)</f>
        <v>70</v>
      </c>
      <c r="M1187" s="536">
        <f>IF('statement of marks'!AD51="","",'statement of marks'!AD51)</f>
        <v>100</v>
      </c>
      <c r="N1187" s="538">
        <f>IF('statement of marks'!AD51="","",'statement of marks'!AD51)</f>
        <v>100</v>
      </c>
      <c r="O1187" s="537">
        <f>IF('statement of marks'!AE51="","",'statement of marks'!AE51)</f>
        <v>100</v>
      </c>
      <c r="P1187" s="945"/>
      <c r="Q1187" s="536">
        <f>IF('statement of marks'!AE51="","",'statement of marks'!AE51)</f>
        <v>100</v>
      </c>
      <c r="R1187" s="536">
        <f>IF('statement of marks'!AF51="","",'statement of marks'!AF51)</f>
        <v>200</v>
      </c>
      <c r="S1187" s="1107"/>
      <c r="T1187" s="538">
        <f>IF('statement of marks'!AF51="","",'statement of marks'!AF51)</f>
        <v>200</v>
      </c>
      <c r="U1187" s="541" t="str">
        <f>CONCATENATE('statement of marks'!GY51,'statement of marks'!GZ51,'statement of marks'!HA51)</f>
        <v>D</v>
      </c>
      <c r="V1187" s="542" t="str">
        <f>IF(OR(U1187="S",U1187="RE"),'result subject-wise'!W$6,"")</f>
        <v/>
      </c>
      <c r="W1187" s="542" t="str">
        <f>IF('result subject-wise'!X51="","",'result subject-wise'!X51)</f>
        <v/>
      </c>
      <c r="X1187" s="542" t="str">
        <f>IF('result subject-wise'!Y51="","",'result subject-wise'!Y51)</f>
        <v/>
      </c>
      <c r="Y1187" s="540" t="str">
        <f>IF(OR(X1192=0,X1192&lt;V1192),"",IF(U1187="RE",SUM(T1187,W1187),IF(U1187="S",W1187,T1187)))</f>
        <v/>
      </c>
    </row>
    <row r="1188" spans="1:25" ht="18" customHeight="1">
      <c r="A1188" s="1124"/>
      <c r="B1188" s="1143" t="str">
        <f>'statement of marks'!AM51</f>
        <v>PHYSICS</v>
      </c>
      <c r="C1188" s="1143"/>
      <c r="D1188" s="535">
        <f>IF('statement of marks'!BH51="","",'statement of marks'!BH51)</f>
        <v>20</v>
      </c>
      <c r="E1188" s="541">
        <f>IF('statement of marks'!AN51="","",'statement of marks'!AN51)</f>
        <v>10</v>
      </c>
      <c r="F1188" s="541">
        <f>IF('statement of marks'!AO51="","",'statement of marks'!AO51)</f>
        <v>10</v>
      </c>
      <c r="G1188" s="541">
        <f>IF('statement of marks'!AP51="","",'statement of marks'!AP51)</f>
        <v>9</v>
      </c>
      <c r="H1188" s="541">
        <f>IF('statement of marks'!AQ51="","",'statement of marks'!AQ51)</f>
        <v>29</v>
      </c>
      <c r="I1188" s="541">
        <f>IF('statement of marks'!AR51="","",'statement of marks'!AR51)</f>
        <v>1</v>
      </c>
      <c r="J1188" s="537">
        <f>IF('statement of marks'!AS51="","",'statement of marks'!AS51)</f>
        <v>30</v>
      </c>
      <c r="K1188" s="537">
        <f>IF('statement of marks'!AT51="","",'statement of marks'!AT51)</f>
        <v>20</v>
      </c>
      <c r="L1188" s="536">
        <f>IF('statement of marks'!AU51="","",'statement of marks'!AU51)</f>
        <v>50</v>
      </c>
      <c r="M1188" s="536">
        <f>IF('statement of marks'!AV51="","",'statement of marks'!AV51)</f>
        <v>60</v>
      </c>
      <c r="N1188" s="538">
        <f>IF('statement of marks'!AW51="","",'statement of marks'!AW51)</f>
        <v>80</v>
      </c>
      <c r="O1188" s="537">
        <f>IF('statement of marks'!AX51="","",'statement of marks'!AX51)</f>
        <v>70</v>
      </c>
      <c r="P1188" s="537">
        <f>IF('statement of marks'!AY51="","",'statement of marks'!AY51)</f>
        <v>30</v>
      </c>
      <c r="Q1188" s="536">
        <f>IF('statement of marks'!AZ51="","",'statement of marks'!AZ51)</f>
        <v>100</v>
      </c>
      <c r="R1188" s="536">
        <f>IF('statement of marks'!BA51="","",'statement of marks'!BA51)</f>
        <v>130</v>
      </c>
      <c r="S1188" s="538">
        <f>IF('statement of marks'!BB51="","",'statement of marks'!BB51)</f>
        <v>50</v>
      </c>
      <c r="T1188" s="538">
        <f>IF('statement of marks'!BC51="","",'statement of marks'!BC51)</f>
        <v>180</v>
      </c>
      <c r="U1188" s="541" t="str">
        <f>CONCATENATE('statement of marks'!HB51,'statement of marks'!HK51,'statement of marks'!HL51)</f>
        <v>D</v>
      </c>
      <c r="V1188" s="542" t="str">
        <f>IF('result subject-wise'!Z51="","",'result subject-wise'!Z51)</f>
        <v/>
      </c>
      <c r="W1188" s="542" t="str">
        <f>IF('result subject-wise'!AB51="","",'result subject-wise'!AB51)</f>
        <v/>
      </c>
      <c r="X1188" s="542" t="str">
        <f>IF('result subject-wise'!AC51="","",'result subject-wise'!AC51)</f>
        <v/>
      </c>
      <c r="Y1188" s="540" t="str">
        <f>IF(OR(X1192=0,X1192&lt;V1192),"",IF(OR(U1188="RE",U1188="REP"),SUM(T1188,W1188),IF(U1188="S",W1188,T1188)))</f>
        <v/>
      </c>
    </row>
    <row r="1189" spans="1:25" ht="18" customHeight="1">
      <c r="A1189" s="1124"/>
      <c r="B1189" s="1143" t="str">
        <f>'statement of marks'!BQ51</f>
        <v>CHEMISTRY</v>
      </c>
      <c r="C1189" s="1143"/>
      <c r="D1189" s="535">
        <f>IF('statement of marks'!CL51="","",'statement of marks'!CL51)</f>
        <v>20</v>
      </c>
      <c r="E1189" s="541">
        <f>IF('statement of marks'!BR51="","",'statement of marks'!BR51)</f>
        <v>10</v>
      </c>
      <c r="F1189" s="541">
        <f>IF('statement of marks'!BS51="","",'statement of marks'!BS51)</f>
        <v>10</v>
      </c>
      <c r="G1189" s="541">
        <f>IF('statement of marks'!BT51="","",'statement of marks'!BT51)</f>
        <v>9</v>
      </c>
      <c r="H1189" s="541">
        <f>IF('statement of marks'!BU51="","",'statement of marks'!BU51)</f>
        <v>29</v>
      </c>
      <c r="I1189" s="541">
        <f>IF('statement of marks'!BV51="","",'statement of marks'!BV51)</f>
        <v>1</v>
      </c>
      <c r="J1189" s="537">
        <f>IF('statement of marks'!BW51="","",'statement of marks'!BW51)</f>
        <v>50</v>
      </c>
      <c r="K1189" s="537">
        <f>IF('statement of marks'!BX51="","",'statement of marks'!BX51)</f>
        <v>20</v>
      </c>
      <c r="L1189" s="536">
        <f>IF('statement of marks'!BY51="","",'statement of marks'!BY51)</f>
        <v>70</v>
      </c>
      <c r="M1189" s="536">
        <f>IF('statement of marks'!BZ51="","",'statement of marks'!BZ51)</f>
        <v>80</v>
      </c>
      <c r="N1189" s="538">
        <f>IF('statement of marks'!CA51="","",'statement of marks'!CA51)</f>
        <v>100</v>
      </c>
      <c r="O1189" s="537">
        <f>IF('statement of marks'!CB51="","",'statement of marks'!CB51)</f>
        <v>70</v>
      </c>
      <c r="P1189" s="537">
        <f>IF('statement of marks'!CC51="","",'statement of marks'!CC51)</f>
        <v>30</v>
      </c>
      <c r="Q1189" s="536">
        <f>IF('statement of marks'!CD51="","",'statement of marks'!CD51)</f>
        <v>100</v>
      </c>
      <c r="R1189" s="536">
        <f>IF('statement of marks'!CE51="","",'statement of marks'!CE51)</f>
        <v>150</v>
      </c>
      <c r="S1189" s="538">
        <f>IF('statement of marks'!CF51="","",'statement of marks'!CF51)</f>
        <v>50</v>
      </c>
      <c r="T1189" s="538">
        <f>IF('statement of marks'!CG51="","",'statement of marks'!CG51)</f>
        <v>200</v>
      </c>
      <c r="U1189" s="541" t="str">
        <f>CONCATENATE('statement of marks'!HM51,'statement of marks'!HV51,'statement of marks'!HW51)</f>
        <v>D</v>
      </c>
      <c r="V1189" s="542" t="str">
        <f>IF('result subject-wise'!AD51="","",'result subject-wise'!AD51)</f>
        <v/>
      </c>
      <c r="W1189" s="542" t="str">
        <f>IF('result subject-wise'!AF51="","",'result subject-wise'!AF51)</f>
        <v/>
      </c>
      <c r="X1189" s="542" t="str">
        <f>IF('result subject-wise'!AG51="","",'result subject-wise'!AG51)</f>
        <v/>
      </c>
      <c r="Y1189" s="540" t="str">
        <f>IF(OR(X1192=0,X1192&lt;V1192),"",IF(OR(U1189="RE",U1189="REP"),SUM(T1189,W1189),IF(U1189="S",W1189,T1189)))</f>
        <v/>
      </c>
    </row>
    <row r="1190" spans="1:25" ht="18" customHeight="1">
      <c r="A1190" s="1124"/>
      <c r="B1190" s="1143" t="str">
        <f>'statement of marks'!CU51</f>
        <v>MATHEMATICS</v>
      </c>
      <c r="C1190" s="1143"/>
      <c r="D1190" s="535" t="str">
        <f>IF('statement of marks'!DP51="","",'statement of marks'!DP51)</f>
        <v/>
      </c>
      <c r="E1190" s="541">
        <f>IF('statement of marks'!CV51="","",'statement of marks'!CV51)</f>
        <v>10</v>
      </c>
      <c r="F1190" s="541">
        <f>IF('statement of marks'!CW51="","",'statement of marks'!CW51)</f>
        <v>10</v>
      </c>
      <c r="G1190" s="541">
        <f>IF('statement of marks'!CX51="","",'statement of marks'!CX51)</f>
        <v>9</v>
      </c>
      <c r="H1190" s="541">
        <f>IF('statement of marks'!CY51="","",'statement of marks'!CY51)</f>
        <v>29</v>
      </c>
      <c r="I1190" s="541">
        <f>IF('statement of marks'!CZ51="","",'statement of marks'!CZ51)</f>
        <v>1</v>
      </c>
      <c r="J1190" s="537">
        <f>IF('statement of marks'!DA51="","",'statement of marks'!DA51)</f>
        <v>70</v>
      </c>
      <c r="K1190" s="537" t="str">
        <f>IF('statement of marks'!DB51="","",'statement of marks'!DB51)</f>
        <v/>
      </c>
      <c r="L1190" s="536">
        <f>IF('statement of marks'!DC51="","",'statement of marks'!DC51)</f>
        <v>70</v>
      </c>
      <c r="M1190" s="536">
        <f>IF('statement of marks'!DD51="","",'statement of marks'!DD51)</f>
        <v>100</v>
      </c>
      <c r="N1190" s="538">
        <f>IF('statement of marks'!DE51="","",'statement of marks'!DE51)</f>
        <v>100</v>
      </c>
      <c r="O1190" s="537">
        <f>IF('statement of marks'!DF51="","",'statement of marks'!DF51)</f>
        <v>18</v>
      </c>
      <c r="P1190" s="537" t="str">
        <f>IF('statement of marks'!DG51="","",'statement of marks'!DG51)</f>
        <v/>
      </c>
      <c r="Q1190" s="536">
        <f>IF('statement of marks'!DH51="","",'statement of marks'!DH51)</f>
        <v>18</v>
      </c>
      <c r="R1190" s="536">
        <f>IF('statement of marks'!DI51="","",'statement of marks'!DI51)</f>
        <v>118</v>
      </c>
      <c r="S1190" s="538" t="str">
        <f>IF('statement of marks'!DJ51="","",'statement of marks'!DJ51)</f>
        <v/>
      </c>
      <c r="T1190" s="538">
        <f>IF('statement of marks'!DK51="","",'statement of marks'!DK51)</f>
        <v>118</v>
      </c>
      <c r="U1190" s="541" t="str">
        <f>CONCATENATE('statement of marks'!HX51,'statement of marks'!IG51,'statement of marks'!IH51)</f>
        <v>S</v>
      </c>
      <c r="V1190" s="542">
        <f>IF('result subject-wise'!AH51="","",'result subject-wise'!AH51)</f>
        <v>100</v>
      </c>
      <c r="W1190" s="542" t="str">
        <f>IF('result subject-wise'!AJ51="","",'result subject-wise'!AJ51)</f>
        <v/>
      </c>
      <c r="X1190" s="542" t="str">
        <f>IF('result subject-wise'!AK51="","",'result subject-wise'!AK51)</f>
        <v/>
      </c>
      <c r="Y1190" s="540" t="str">
        <f>IF(OR(X1192=0,X1192&lt;V1192),"",IF(OR(U1190="RE",U1190="REP"),SUM(T1190,W1190),IF(U1190="S",W1190,T1190)))</f>
        <v/>
      </c>
    </row>
    <row r="1191" spans="1:25" ht="18" customHeight="1">
      <c r="A1191" s="1124"/>
      <c r="B1191" s="1108" t="s">
        <v>291</v>
      </c>
      <c r="C1191" s="1108"/>
      <c r="D1191" s="543">
        <f>IF(AND(D1188="",D1189="",D1190=""),"",SUM(D1188:D1190))</f>
        <v>40</v>
      </c>
      <c r="E1191" s="544">
        <f>IF(AND(E1186="",E1187="",E1188="",E1189="",E1190=""),"",SUM(E1186:E1190))</f>
        <v>50</v>
      </c>
      <c r="F1191" s="544">
        <f t="shared" ref="F1191:H1191" si="332">IF(AND(F1186="",F1187="",F1188="",F1189="",F1190=""),"",SUM(F1186:F1190))</f>
        <v>50</v>
      </c>
      <c r="G1191" s="544">
        <f t="shared" si="332"/>
        <v>43</v>
      </c>
      <c r="H1191" s="544">
        <f t="shared" si="332"/>
        <v>143</v>
      </c>
      <c r="I1191" s="544">
        <f>IF(AND(I1186="",I1187="",I1188="",I1189="",I1190=""),"",SUM(I1186:I1190))</f>
        <v>7</v>
      </c>
      <c r="J1191" s="544">
        <f t="shared" ref="J1191:R1191" si="333">IF(AND(J1186="",J1187="",J1188="",J1189="",J1190=""),"",SUM(J1186:J1190))</f>
        <v>290</v>
      </c>
      <c r="K1191" s="544">
        <f t="shared" si="333"/>
        <v>40</v>
      </c>
      <c r="L1191" s="544">
        <f t="shared" si="333"/>
        <v>330</v>
      </c>
      <c r="M1191" s="544">
        <f t="shared" si="333"/>
        <v>440</v>
      </c>
      <c r="N1191" s="544">
        <f t="shared" si="333"/>
        <v>480</v>
      </c>
      <c r="O1191" s="544">
        <f t="shared" si="333"/>
        <v>358</v>
      </c>
      <c r="P1191" s="544">
        <f t="shared" si="333"/>
        <v>60</v>
      </c>
      <c r="Q1191" s="544">
        <f t="shared" si="333"/>
        <v>418</v>
      </c>
      <c r="R1191" s="544">
        <f t="shared" si="333"/>
        <v>798</v>
      </c>
      <c r="S1191" s="544">
        <f>IF(AND(S1186="",S1187="",S1188="",S1189="",S1190=""),"",SUM(S1186:S1190))</f>
        <v>100</v>
      </c>
      <c r="T1191" s="544">
        <f t="shared" ref="T1191" si="334">IF(AND(T1186="",T1187="",T1188="",T1189="",T1190=""),"",SUM(T1186:T1190))</f>
        <v>898</v>
      </c>
      <c r="U1191" s="544"/>
      <c r="V1191" s="544">
        <f t="shared" ref="V1191:W1191" si="335">IF(AND(V1186="",V1187="",V1188="",V1189="",V1190=""),"",SUM(V1186:V1190))</f>
        <v>100</v>
      </c>
      <c r="W1191" s="544" t="str">
        <f t="shared" si="335"/>
        <v/>
      </c>
      <c r="X1191" s="545"/>
      <c r="Y1191" s="546" t="str">
        <f t="shared" ref="Y1191" si="336">IF(AND(Y1186="",Y1187="",Y1188="",Y1189="",Y1190=""),"",SUM(Y1186:Y1190))</f>
        <v/>
      </c>
    </row>
    <row r="1192" spans="1:25" ht="18" customHeight="1">
      <c r="A1192" s="1124"/>
      <c r="B1192" s="1142" t="s">
        <v>292</v>
      </c>
      <c r="C1192" s="1142"/>
      <c r="D1192" s="547" t="s">
        <v>456</v>
      </c>
      <c r="E1192" s="548">
        <f>IF(E1191="","",(5*E1185)-(COUNTIF(E1186:E1190,"NA")*E1185+COUNTIF(E1186:E1190,"ML")*E1185))</f>
        <v>50</v>
      </c>
      <c r="F1192" s="548">
        <f>IF(F1191="","",(5*F1185)-(COUNTIF(F1186:F1190,"NA")*F1185+COUNTIF(F1186:F1190,"ML")*F1185))</f>
        <v>50</v>
      </c>
      <c r="G1192" s="548">
        <f>IF(G1191="","",(43)-(COUNTIF(G1186:G1190,"NA")*G1185+COUNTIF(G1186:G1190,"ML")*G1185))</f>
        <v>43</v>
      </c>
      <c r="H1192" s="548">
        <f>IF(H1191="","",(143)-(COUNTIF(H1186:H1190,"NA")*H1185+COUNTIF(H1186:H1190,"ML")*H1185))</f>
        <v>143</v>
      </c>
      <c r="I1192" s="549">
        <f>IF(I1191="","",7)</f>
        <v>7</v>
      </c>
      <c r="J1192" s="538">
        <f>L1192-K1192</f>
        <v>310</v>
      </c>
      <c r="K1192" s="538">
        <f>IF(D1191="","",(D1191-(IF(K1188="ml",D1188)+IF(K1189="ml",D1189)+IF(K1190="ml",D1190))))</f>
        <v>40</v>
      </c>
      <c r="L1192" s="538">
        <f>IF(OR(L1191=0,L1191=""),L1191,(5*L1185)-D1203)</f>
        <v>350</v>
      </c>
      <c r="M1192" s="538">
        <f>IF(M1191="","",SUM(H1192:J1192))</f>
        <v>460</v>
      </c>
      <c r="N1192" s="538">
        <f>IF(N1191="","",SUM(D1191,M1192))</f>
        <v>500</v>
      </c>
      <c r="O1192" s="538">
        <f>Q1192-D1197</f>
        <v>440</v>
      </c>
      <c r="P1192" s="538">
        <f>IF(D1197="","",D1197)</f>
        <v>60</v>
      </c>
      <c r="Q1192" s="538">
        <f>IF(Q1191="","",5*Q1185)</f>
        <v>500</v>
      </c>
      <c r="R1192" s="538">
        <f>IF(O1192="","",SUM(M1192,O1192))</f>
        <v>900</v>
      </c>
      <c r="S1192" s="538">
        <f>IF(D1202="","",D1202)</f>
        <v>100</v>
      </c>
      <c r="T1192" s="538">
        <f>IF(T1191="","",SUM(R1192,S1192))</f>
        <v>1000</v>
      </c>
      <c r="U1192" s="550"/>
      <c r="V1192" s="551">
        <f>COUNTIF(U1186:U1196,"S")</f>
        <v>1</v>
      </c>
      <c r="W1192" s="551">
        <f>COUNTIF(U1186:U1196,"RE")+COUNTIF(U1186:U1196,"REP")</f>
        <v>0</v>
      </c>
      <c r="X1192" s="551">
        <f>COUNTIF(X1186:X1191,"P")+COUNTIF(X1195:X1196,"P")</f>
        <v>0</v>
      </c>
      <c r="Y1192" s="552" t="str">
        <f>IF(OR(X1192=0,X1192&lt;(V1192+W1192)),"",(T1192-(V1192*Y1185)+V1191))</f>
        <v/>
      </c>
    </row>
    <row r="1193" spans="1:25" ht="18" customHeight="1">
      <c r="A1193" s="1124"/>
      <c r="B1193" s="895" t="s">
        <v>151</v>
      </c>
      <c r="C1193" s="895"/>
      <c r="D1193" s="553">
        <f>IF('statement of marks'!BG51="","",'statement of marks'!BG51)</f>
        <v>30</v>
      </c>
      <c r="E1193" s="568">
        <f t="shared" ref="E1193:H1193" si="337">IF(E1192="","",E1191/E1192*100)</f>
        <v>100</v>
      </c>
      <c r="F1193" s="568">
        <f t="shared" si="337"/>
        <v>100</v>
      </c>
      <c r="G1193" s="568">
        <f t="shared" si="337"/>
        <v>100</v>
      </c>
      <c r="H1193" s="568">
        <f t="shared" si="337"/>
        <v>100</v>
      </c>
      <c r="I1193" s="568">
        <f>IF(I1192="","",I1191/I1192*100)</f>
        <v>100</v>
      </c>
      <c r="J1193" s="568">
        <f t="shared" ref="J1193:R1193" si="338">IF(J1192="","",J1191/J1192*100)</f>
        <v>93.548387096774192</v>
      </c>
      <c r="K1193" s="568">
        <f t="shared" si="338"/>
        <v>100</v>
      </c>
      <c r="L1193" s="568">
        <f t="shared" si="338"/>
        <v>94.285714285714278</v>
      </c>
      <c r="M1193" s="568">
        <f t="shared" si="338"/>
        <v>95.652173913043484</v>
      </c>
      <c r="N1193" s="569">
        <f t="shared" si="338"/>
        <v>96</v>
      </c>
      <c r="O1193" s="568">
        <f t="shared" si="338"/>
        <v>81.36363636363636</v>
      </c>
      <c r="P1193" s="568">
        <f t="shared" si="338"/>
        <v>100</v>
      </c>
      <c r="Q1193" s="568">
        <f t="shared" si="338"/>
        <v>83.6</v>
      </c>
      <c r="R1193" s="568">
        <f t="shared" si="338"/>
        <v>88.666666666666671</v>
      </c>
      <c r="S1193" s="569">
        <f>IF(S1192="","",S1191/S1192*100)</f>
        <v>100</v>
      </c>
      <c r="T1193" s="569">
        <f t="shared" ref="T1193" si="339">IF(T1192="","",T1191/T1192*100)</f>
        <v>89.8</v>
      </c>
      <c r="U1193" s="539"/>
      <c r="V1193" s="539"/>
      <c r="W1193" s="539"/>
      <c r="X1193" s="539"/>
      <c r="Y1193" s="554" t="str">
        <f>IF(Y1192="","",Y1191/Y1192*100)</f>
        <v/>
      </c>
    </row>
    <row r="1194" spans="1:25" ht="18" customHeight="1">
      <c r="A1194" s="1124"/>
      <c r="B1194" s="895" t="str">
        <f>'statement of marks'!DZ51</f>
        <v>BIOLOGY</v>
      </c>
      <c r="C1194" s="895"/>
      <c r="D1194" s="548"/>
      <c r="E1194" s="541">
        <f>IF('statement of marks'!EA51="","",'statement of marks'!EA51)</f>
        <v>10</v>
      </c>
      <c r="F1194" s="541">
        <f>IF('statement of marks'!EB51="","",'statement of marks'!EB51)</f>
        <v>10</v>
      </c>
      <c r="G1194" s="541">
        <f>IF('statement of marks'!EC51="","",'statement of marks'!EC51)</f>
        <v>10</v>
      </c>
      <c r="H1194" s="541">
        <f>IF('statement of marks'!ED51="","",'statement of marks'!ED51)</f>
        <v>30</v>
      </c>
      <c r="I1194" s="541" t="str">
        <f>IF('statement of marks'!EE51="","",'statement of marks'!EE51)</f>
        <v/>
      </c>
      <c r="J1194" s="537">
        <f>IF('statement of marks'!EF51="","",'statement of marks'!EF51)</f>
        <v>50</v>
      </c>
      <c r="K1194" s="537">
        <f>IF('statement of marks'!EG51="","",'statement of marks'!EG51)</f>
        <v>20</v>
      </c>
      <c r="L1194" s="536">
        <f>IF('statement of marks'!EH51="","",'statement of marks'!EH51)</f>
        <v>70</v>
      </c>
      <c r="M1194" s="536">
        <f>IF('statement of marks'!EI51="","",'statement of marks'!EI51)</f>
        <v>80</v>
      </c>
      <c r="N1194" s="538">
        <f>IF('statement of marks'!EJ51="","",'statement of marks'!EJ51)</f>
        <v>100</v>
      </c>
      <c r="O1194" s="537">
        <f>IF('statement of marks'!EK51="","",'statement of marks'!EK51)</f>
        <v>70</v>
      </c>
      <c r="P1194" s="537">
        <f>IF('statement of marks'!EL51="","",'statement of marks'!EL51)</f>
        <v>30</v>
      </c>
      <c r="Q1194" s="536">
        <f>IF('statement of marks'!EM51="","",'statement of marks'!EM51)</f>
        <v>100</v>
      </c>
      <c r="R1194" s="536">
        <f>IF('statement of marks'!EN51="","",'statement of marks'!EN51)</f>
        <v>150</v>
      </c>
      <c r="S1194" s="538">
        <f>IF('statement of marks'!EO51="","",'statement of marks'!EO51)</f>
        <v>50</v>
      </c>
      <c r="T1194" s="538">
        <f>IF('statement of marks'!EP51="","",'statement of marks'!EP51)</f>
        <v>200</v>
      </c>
      <c r="U1194" s="538" t="str">
        <f>IF('statement of marks'!FB51="","",'statement of marks'!FB51)</f>
        <v>I</v>
      </c>
      <c r="V1194" s="542"/>
      <c r="W1194" s="542"/>
      <c r="X1194" s="542"/>
      <c r="Y1194" s="540"/>
    </row>
    <row r="1195" spans="1:25" ht="18" customHeight="1">
      <c r="A1195" s="1124"/>
      <c r="B1195" s="1089" t="str">
        <f>'statement of marks'!$FC$3</f>
        <v>Azadi ke Baad ka Swarnim Bharat</v>
      </c>
      <c r="C1195" s="1089"/>
      <c r="D1195" s="553">
        <f>IF('statement of marks'!CK51="","",'statement of marks'!CK51)</f>
        <v>30</v>
      </c>
      <c r="E1195" s="541">
        <f>IF('statement of marks'!FC51="","",'statement of marks'!FC51)</f>
        <v>10</v>
      </c>
      <c r="F1195" s="541">
        <f>IF('statement of marks'!FD51="","",'statement of marks'!FD51)</f>
        <v>10</v>
      </c>
      <c r="G1195" s="541">
        <f>IF('statement of marks'!FE51="","",'statement of marks'!FE51)</f>
        <v>10</v>
      </c>
      <c r="H1195" s="541">
        <f>IF('statement of marks'!FF51="","",'statement of marks'!FF51)</f>
        <v>30</v>
      </c>
      <c r="I1195" s="555"/>
      <c r="J1195" s="541">
        <f>IF('statement of marks'!FG51="","",'statement of marks'!FG51)</f>
        <v>70</v>
      </c>
      <c r="K1195" s="556"/>
      <c r="L1195" s="536">
        <f>IF('statement of marks'!FG51="","",'statement of marks'!FG51)</f>
        <v>70</v>
      </c>
      <c r="M1195" s="536">
        <f>IF('statement of marks'!FH51="","",'statement of marks'!FH51)</f>
        <v>100</v>
      </c>
      <c r="N1195" s="536">
        <f>IF('statement of marks'!FH51="","",'statement of marks'!FH51)</f>
        <v>100</v>
      </c>
      <c r="O1195" s="536">
        <f>IF('statement of marks'!FI51="","",'statement of marks'!FI51)</f>
        <v>100</v>
      </c>
      <c r="P1195" s="557"/>
      <c r="Q1195" s="536">
        <f>IF('statement of marks'!FI51="","",'statement of marks'!FI51)</f>
        <v>100</v>
      </c>
      <c r="R1195" s="536">
        <f>IF('statement of marks'!FJ51="","",'statement of marks'!FJ51)</f>
        <v>200</v>
      </c>
      <c r="S1195" s="557"/>
      <c r="T1195" s="538">
        <f>IF('statement of marks'!FJ51="","",'statement of marks'!FJ51)</f>
        <v>200</v>
      </c>
      <c r="U1195" s="541" t="str">
        <f>IF('statement of marks'!II51="","",'statement of marks'!II51)</f>
        <v>A</v>
      </c>
      <c r="V1195" s="542" t="str">
        <f>IF(OR(U1195="S",U1195="RE"),'result subject-wise'!AL$6,"")</f>
        <v/>
      </c>
      <c r="W1195" s="558" t="str">
        <f>IF('result subject-wise'!AL51="","",'result subject-wise'!AL51)</f>
        <v/>
      </c>
      <c r="X1195" s="558" t="str">
        <f>IF('result subject-wise'!AM51="","",'result subject-wise'!AM51)</f>
        <v/>
      </c>
      <c r="Y1195" s="1093"/>
    </row>
    <row r="1196" spans="1:25" ht="18" customHeight="1">
      <c r="A1196" s="1124"/>
      <c r="B1196" s="895" t="str">
        <f>'statement of marks'!$FP$3</f>
        <v>JEEVAN KAUShAL</v>
      </c>
      <c r="C1196" s="895"/>
      <c r="D1196" s="535" t="str">
        <f>IF('statement of marks'!DO51="","",'statement of marks'!DO51)</f>
        <v/>
      </c>
      <c r="E1196" s="1109" t="s">
        <v>278</v>
      </c>
      <c r="F1196" s="1109"/>
      <c r="G1196" s="536">
        <f>'statement of marks'!$FP$6</f>
        <v>30</v>
      </c>
      <c r="H1196" s="536"/>
      <c r="I1196" s="559"/>
      <c r="J1196" s="537">
        <f>IF('statement of marks'!FP51="","",'statement of marks'!FP51)</f>
        <v>30</v>
      </c>
      <c r="K1196" s="1109" t="s">
        <v>279</v>
      </c>
      <c r="L1196" s="1109"/>
      <c r="M1196" s="536">
        <f>'statement of marks'!$FQ$6</f>
        <v>30</v>
      </c>
      <c r="N1196" s="538">
        <f>IF('statement of marks'!FQ51="","",'statement of marks'!FQ51)</f>
        <v>30</v>
      </c>
      <c r="O1196" s="1109" t="s">
        <v>108</v>
      </c>
      <c r="P1196" s="1109"/>
      <c r="Q1196" s="536">
        <f>'statement of marks'!$FR$6</f>
        <v>40</v>
      </c>
      <c r="R1196" s="541">
        <f>IF('statement of marks'!FR51="","",'statement of marks'!FR51)</f>
        <v>40</v>
      </c>
      <c r="S1196" s="541"/>
      <c r="T1196" s="538">
        <f>IF('statement of marks'!FS51="","",'statement of marks'!FS51)</f>
        <v>100</v>
      </c>
      <c r="U1196" s="541" t="str">
        <f>IF('statement of marks'!IJ51="","",'statement of marks'!IJ51)</f>
        <v>A</v>
      </c>
      <c r="V1196" s="542" t="str">
        <f>IF(OR(U1196="S",U1196="RE"),'result subject-wise'!AN$6,"")</f>
        <v/>
      </c>
      <c r="W1196" s="558" t="str">
        <f>IF('result subject-wise'!AN51="","",'result subject-wise'!AN51)</f>
        <v/>
      </c>
      <c r="X1196" s="558" t="str">
        <f>IF('result subject-wise'!AO51="","",'result subject-wise'!AO51)</f>
        <v/>
      </c>
      <c r="Y1196" s="1093"/>
    </row>
    <row r="1197" spans="1:25" ht="18" customHeight="1">
      <c r="A1197" s="1124"/>
      <c r="B1197" s="1110" t="s">
        <v>195</v>
      </c>
      <c r="C1197" s="1110"/>
      <c r="D1197" s="560">
        <f>IF(AND(D1193="",D1195="",D1196=""),"",SUM(D1193:D1196))</f>
        <v>60</v>
      </c>
      <c r="E1197" s="1111" t="str">
        <f>IF('statement of marks'!IP51="","",'statement of marks'!IP51)</f>
        <v>SUPPL.</v>
      </c>
      <c r="F1197" s="1111"/>
      <c r="G1197" s="1111"/>
      <c r="H1197" s="1111"/>
      <c r="I1197" s="1111"/>
      <c r="J1197" s="1111"/>
      <c r="K1197" s="1111"/>
      <c r="L1197" s="1111"/>
      <c r="M1197" s="533" t="s">
        <v>309</v>
      </c>
      <c r="N1197" s="541" t="str">
        <f>IF('statement of marks'!IS51="","",'statement of marks'!IS51)</f>
        <v/>
      </c>
      <c r="O1197" s="1091" t="s">
        <v>281</v>
      </c>
      <c r="P1197" s="1091"/>
      <c r="Q1197" s="1091"/>
      <c r="R1197" s="541" t="str">
        <f>IF('statement of marks'!IU51="","",'statement of marks'!IU51)</f>
        <v/>
      </c>
      <c r="S1197" s="1112" t="s">
        <v>295</v>
      </c>
      <c r="T1197" s="1112"/>
      <c r="U1197" s="1112"/>
      <c r="V1197" s="1112"/>
      <c r="W1197" s="1112"/>
      <c r="X1197" s="1112"/>
      <c r="Y1197" s="1113"/>
    </row>
    <row r="1198" spans="1:25" ht="18" customHeight="1">
      <c r="A1198" s="1124"/>
      <c r="B1198" s="1110" t="s">
        <v>300</v>
      </c>
      <c r="C1198" s="1110"/>
      <c r="D1198" s="534" t="s">
        <v>201</v>
      </c>
      <c r="E1198" s="1085" t="s">
        <v>122</v>
      </c>
      <c r="F1198" s="1085"/>
      <c r="G1198" s="1091" t="s">
        <v>124</v>
      </c>
      <c r="H1198" s="1091"/>
      <c r="I1198" s="1091"/>
      <c r="J1198" s="1091"/>
      <c r="K1198" s="1091" t="s">
        <v>126</v>
      </c>
      <c r="L1198" s="1091"/>
      <c r="M1198" s="1091" t="s">
        <v>128</v>
      </c>
      <c r="N1198" s="1091"/>
      <c r="O1198" s="924" t="s">
        <v>303</v>
      </c>
      <c r="P1198" s="924"/>
      <c r="Q1198" s="924"/>
      <c r="R1198" s="561"/>
      <c r="S1198" s="1114" t="s">
        <v>195</v>
      </c>
      <c r="T1198" s="1114"/>
      <c r="U1198" s="1115" t="str">
        <f>IF('result subject-wise'!AR51="","",'result subject-wise'!AR51)</f>
        <v/>
      </c>
      <c r="V1198" s="1115"/>
      <c r="W1198" s="1086" t="s">
        <v>459</v>
      </c>
      <c r="X1198" s="1086"/>
      <c r="Y1198" s="562" t="str">
        <f>IF('result subject-wise'!AS51="","",'result subject-wise'!AS51)</f>
        <v/>
      </c>
    </row>
    <row r="1199" spans="1:25" ht="18" customHeight="1">
      <c r="A1199" s="1124"/>
      <c r="B1199" s="1116" t="s">
        <v>302</v>
      </c>
      <c r="C1199" s="1116"/>
      <c r="D1199" s="536">
        <f>IF('statement of marks'!CN51="","",'statement of marks'!CN51)</f>
        <v>50</v>
      </c>
      <c r="E1199" s="1117">
        <f>IF('statement of marks'!GK51="","",'statement of marks'!GK51)</f>
        <v>130</v>
      </c>
      <c r="F1199" s="1117"/>
      <c r="G1199" s="1117">
        <f>IF('statement of marks'!GM51="","",'statement of marks'!GM51)</f>
        <v>206</v>
      </c>
      <c r="H1199" s="1117"/>
      <c r="I1199" s="1117"/>
      <c r="J1199" s="1117"/>
      <c r="K1199" s="1117">
        <f>IF('statement of marks'!GO51="","",'statement of marks'!GO51)</f>
        <v>264</v>
      </c>
      <c r="L1199" s="1117"/>
      <c r="M1199" s="1117">
        <f>IF('statement of marks'!GQ51="","",'statement of marks'!GQ51)</f>
        <v>316</v>
      </c>
      <c r="N1199" s="1117"/>
      <c r="O1199" s="1117">
        <f>IF('statement of marks'!GS51="","",'statement of marks'!GS51)</f>
        <v>362</v>
      </c>
      <c r="P1199" s="1117"/>
      <c r="Q1199" s="1117"/>
      <c r="R1199" s="563"/>
      <c r="S1199" s="1086" t="s">
        <v>460</v>
      </c>
      <c r="T1199" s="1086"/>
      <c r="U1199" s="1086"/>
      <c r="V1199" s="1086"/>
      <c r="W1199" s="1115" t="str">
        <f>IF('result subject-wise'!AT51="","",'result subject-wise'!AT51)</f>
        <v/>
      </c>
      <c r="X1199" s="1115"/>
      <c r="Y1199" s="1118"/>
    </row>
    <row r="1200" spans="1:25" ht="18" customHeight="1">
      <c r="A1200" s="1124"/>
      <c r="B1200" s="1084" t="s">
        <v>301</v>
      </c>
      <c r="C1200" s="1084"/>
      <c r="D1200" s="536">
        <f>IF('statement of marks'!BJ51="","",'statement of marks'!BJ51)</f>
        <v>50</v>
      </c>
      <c r="E1200" s="1085" t="str">
        <f>IF('statement of marks'!GL51="","",'statement of marks'!GL51)</f>
        <v/>
      </c>
      <c r="F1200" s="1085"/>
      <c r="G1200" s="1085" t="str">
        <f>IF('statement of marks'!GN51="","",'statement of marks'!GN51)</f>
        <v/>
      </c>
      <c r="H1200" s="1085"/>
      <c r="I1200" s="1085"/>
      <c r="J1200" s="1085"/>
      <c r="K1200" s="1085" t="str">
        <f>IF('statement of marks'!GP51="","",'statement of marks'!GP51)</f>
        <v/>
      </c>
      <c r="L1200" s="1085"/>
      <c r="M1200" s="1085" t="str">
        <f>IF('statement of marks'!GR51="","",'statement of marks'!GR51)</f>
        <v/>
      </c>
      <c r="N1200" s="1085"/>
      <c r="O1200" s="1085">
        <f>IF('statement of marks'!GT51="","",'statement of marks'!GT51)</f>
        <v>0</v>
      </c>
      <c r="P1200" s="1085"/>
      <c r="Q1200" s="1085"/>
      <c r="R1200" s="564"/>
      <c r="S1200" s="1086" t="s">
        <v>296</v>
      </c>
      <c r="T1200" s="1086"/>
      <c r="U1200" s="1086"/>
      <c r="V1200" s="1086"/>
      <c r="W1200" s="1087" t="str">
        <f>IF(U1198="","",'result subject-wise'!$G$118)</f>
        <v/>
      </c>
      <c r="X1200" s="1087"/>
      <c r="Y1200" s="1088"/>
    </row>
    <row r="1201" spans="1:25" ht="18" customHeight="1">
      <c r="A1201" s="1124"/>
      <c r="B1201" s="1089" t="s">
        <v>307</v>
      </c>
      <c r="C1201" s="1089"/>
      <c r="D1201" s="535" t="str">
        <f>IF('statement of marks'!DR51="","",'statement of marks'!DR51)</f>
        <v/>
      </c>
      <c r="E1201" s="1090"/>
      <c r="F1201" s="1090"/>
      <c r="G1201" s="1090"/>
      <c r="H1201" s="1090"/>
      <c r="I1201" s="1090"/>
      <c r="J1201" s="1090"/>
      <c r="K1201" s="1090"/>
      <c r="L1201" s="1090"/>
      <c r="M1201" s="1090"/>
      <c r="N1201" s="1090"/>
      <c r="O1201" s="1091"/>
      <c r="P1201" s="1091"/>
      <c r="Q1201" s="1091"/>
      <c r="R1201" s="1091"/>
      <c r="S1201" s="1091"/>
      <c r="T1201" s="1091"/>
      <c r="U1201" s="1092"/>
      <c r="V1201" s="1092"/>
      <c r="W1201" s="1092"/>
      <c r="X1201" s="1092"/>
      <c r="Y1201" s="1093"/>
    </row>
    <row r="1202" spans="1:25" ht="18" customHeight="1">
      <c r="A1202" s="1124"/>
      <c r="B1202" s="895" t="s">
        <v>297</v>
      </c>
      <c r="C1202" s="895"/>
      <c r="D1202" s="544">
        <f>IF(AND(D1199="",D1200="",D1201=""),"",SUM(D1199:D1201))</f>
        <v>100</v>
      </c>
      <c r="E1202" s="1090"/>
      <c r="F1202" s="1090"/>
      <c r="G1202" s="1090"/>
      <c r="H1202" s="1090"/>
      <c r="I1202" s="1090"/>
      <c r="J1202" s="1090"/>
      <c r="K1202" s="1090"/>
      <c r="L1202" s="1090"/>
      <c r="M1202" s="1090"/>
      <c r="N1202" s="1090"/>
      <c r="O1202" s="1091"/>
      <c r="P1202" s="1091"/>
      <c r="Q1202" s="1091"/>
      <c r="R1202" s="1091"/>
      <c r="S1202" s="1091"/>
      <c r="T1202" s="1091"/>
      <c r="U1202" s="1092"/>
      <c r="V1202" s="1092"/>
      <c r="W1202" s="1092"/>
      <c r="X1202" s="1092"/>
      <c r="Y1202" s="1093"/>
    </row>
    <row r="1203" spans="1:25" ht="18" customHeight="1">
      <c r="A1203" s="1124"/>
      <c r="B1203" s="1089" t="s">
        <v>790</v>
      </c>
      <c r="C1203" s="1089"/>
      <c r="D1203" s="565">
        <f>IF(J1186="ML",L1185)+IF(J1187="ML",L1185)+IF(J1188="ML",L1185-D1188)+IF(J1189="ML",L1185-D1189)+IF(J1190="ML",L1185-D1190)+IF(K1188="ml",D1188)+IF(K1189="ml",D1189)+IF(K1190="ml",D1190)</f>
        <v>0</v>
      </c>
      <c r="E1203" s="1090"/>
      <c r="F1203" s="1090"/>
      <c r="G1203" s="1090"/>
      <c r="H1203" s="1090"/>
      <c r="I1203" s="1090"/>
      <c r="J1203" s="1090"/>
      <c r="K1203" s="1090"/>
      <c r="L1203" s="1090"/>
      <c r="M1203" s="1090"/>
      <c r="N1203" s="1090"/>
      <c r="O1203" s="1091" t="s">
        <v>112</v>
      </c>
      <c r="P1203" s="1091"/>
      <c r="Q1203" s="1091"/>
      <c r="R1203" s="1091"/>
      <c r="S1203" s="1091"/>
      <c r="T1203" s="1091"/>
      <c r="U1203" s="1094" t="s">
        <v>798</v>
      </c>
      <c r="V1203" s="1094"/>
      <c r="W1203" s="1094"/>
      <c r="X1203" s="1094"/>
      <c r="Y1203" s="1095"/>
    </row>
    <row r="1204" spans="1:25" ht="18" customHeight="1" thickBot="1">
      <c r="A1204" s="1125"/>
      <c r="B1204" s="1098" t="s">
        <v>308</v>
      </c>
      <c r="C1204" s="1098"/>
      <c r="D1204" s="566"/>
      <c r="E1204" s="1099"/>
      <c r="F1204" s="1099"/>
      <c r="G1204" s="1099"/>
      <c r="H1204" s="1099"/>
      <c r="I1204" s="1099"/>
      <c r="J1204" s="1099"/>
      <c r="K1204" s="1099"/>
      <c r="L1204" s="1099"/>
      <c r="M1204" s="1099"/>
      <c r="N1204" s="1099"/>
      <c r="O1204" s="1100">
        <f>'statement of marks'!$IV$110</f>
        <v>45794</v>
      </c>
      <c r="P1204" s="1100"/>
      <c r="Q1204" s="1100"/>
      <c r="R1204" s="1100"/>
      <c r="S1204" s="1100"/>
      <c r="T1204" s="1100"/>
      <c r="U1204" s="1096"/>
      <c r="V1204" s="1096"/>
      <c r="W1204" s="1096"/>
      <c r="X1204" s="1096"/>
      <c r="Y1204" s="1097"/>
    </row>
    <row r="1205" spans="1:25" ht="18" customHeight="1">
      <c r="A1205" s="1119" t="s">
        <v>282</v>
      </c>
      <c r="B1205" s="1120"/>
      <c r="C1205" s="1120"/>
      <c r="D1205" s="1120"/>
      <c r="E1205" s="1120"/>
      <c r="F1205" s="1120"/>
      <c r="G1205" s="1120"/>
      <c r="H1205" s="1120"/>
      <c r="I1205" s="1120"/>
      <c r="J1205" s="1120"/>
      <c r="K1205" s="1120"/>
      <c r="L1205" s="1120"/>
      <c r="M1205" s="1120"/>
      <c r="N1205" s="1120"/>
      <c r="O1205" s="1120"/>
      <c r="P1205" s="1120"/>
      <c r="Q1205" s="1120"/>
      <c r="R1205" s="1120"/>
      <c r="S1205" s="1120"/>
      <c r="T1205" s="1120"/>
      <c r="U1205" s="1120"/>
      <c r="V1205" s="1120"/>
      <c r="W1205" s="1120"/>
      <c r="X1205" s="1120"/>
      <c r="Y1205" s="1121"/>
    </row>
    <row r="1206" spans="1:25" ht="18" customHeight="1">
      <c r="A1206" s="1122" t="str">
        <f>'statement of marks'!$A$1</f>
        <v>Govt. Hr. Sec. School,</v>
      </c>
      <c r="B1206" s="1091"/>
      <c r="C1206" s="1091"/>
      <c r="D1206" s="1091"/>
      <c r="E1206" s="1091"/>
      <c r="F1206" s="1091"/>
      <c r="G1206" s="1091"/>
      <c r="H1206" s="1091"/>
      <c r="I1206" s="1091"/>
      <c r="J1206" s="1091"/>
      <c r="K1206" s="1091"/>
      <c r="L1206" s="1091"/>
      <c r="M1206" s="1091"/>
      <c r="N1206" s="1091"/>
      <c r="O1206" s="1091"/>
      <c r="P1206" s="1091"/>
      <c r="Q1206" s="1091"/>
      <c r="R1206" s="1091"/>
      <c r="S1206" s="1091"/>
      <c r="T1206" s="1091"/>
      <c r="U1206" s="1091"/>
      <c r="V1206" s="1091"/>
      <c r="W1206" s="1091"/>
      <c r="X1206" s="1091"/>
      <c r="Y1206" s="1123"/>
    </row>
    <row r="1207" spans="1:25" ht="18" customHeight="1">
      <c r="A1207" s="1124"/>
      <c r="B1207" s="1048" t="s">
        <v>100</v>
      </c>
      <c r="C1207" s="1048"/>
      <c r="D1207" s="1112" t="s">
        <v>485</v>
      </c>
      <c r="E1207" s="1048" t="str">
        <f>'statement of marks'!$F$3</f>
        <v>2024-25</v>
      </c>
      <c r="F1207" s="1048"/>
      <c r="G1207" s="1126" t="str">
        <f>IF(U1226="","MAIN EXAMINATION",IF(E1225="Suppl.","SUPPLEMENTARY EXAMINATION",IF(E1225="Re-exam.","RE-EXAMINATION",)))</f>
        <v>MAIN EXAMINATION</v>
      </c>
      <c r="H1207" s="1127"/>
      <c r="I1207" s="1127"/>
      <c r="J1207" s="1127"/>
      <c r="K1207" s="1127"/>
      <c r="L1207" s="1127"/>
      <c r="M1207" s="1127"/>
      <c r="N1207" s="1127"/>
      <c r="O1207" s="1127"/>
      <c r="P1207" s="1127"/>
      <c r="Q1207" s="1127"/>
      <c r="R1207" s="1127"/>
      <c r="S1207" s="1128"/>
      <c r="T1207" s="1129" t="s">
        <v>305</v>
      </c>
      <c r="U1207" s="1130"/>
      <c r="V1207" s="1131"/>
      <c r="W1207" s="1048" t="str">
        <f>'statement of marks'!$A$3</f>
        <v>11 'A'</v>
      </c>
      <c r="X1207" s="1048"/>
      <c r="Y1207" s="1135"/>
    </row>
    <row r="1208" spans="1:25" ht="18" customHeight="1">
      <c r="A1208" s="1124"/>
      <c r="B1208" s="895" t="s">
        <v>36</v>
      </c>
      <c r="C1208" s="895"/>
      <c r="D1208" s="1112"/>
      <c r="E1208" s="1132" t="str">
        <f>IF('statement of marks'!G52="","",'statement of marks'!G52)</f>
        <v>A 044</v>
      </c>
      <c r="F1208" s="1133"/>
      <c r="G1208" s="1133"/>
      <c r="H1208" s="1133"/>
      <c r="I1208" s="1133"/>
      <c r="J1208" s="1133"/>
      <c r="K1208" s="1133"/>
      <c r="L1208" s="1133"/>
      <c r="M1208" s="1133"/>
      <c r="N1208" s="1133"/>
      <c r="O1208" s="1133"/>
      <c r="P1208" s="1133"/>
      <c r="Q1208" s="1133"/>
      <c r="R1208" s="1133"/>
      <c r="S1208" s="1134"/>
      <c r="T1208" s="1129" t="s">
        <v>304</v>
      </c>
      <c r="U1208" s="1130"/>
      <c r="V1208" s="1131"/>
      <c r="W1208" s="1048">
        <f>IF('statement of marks'!E52="","",'statement of marks'!E52)</f>
        <v>11144</v>
      </c>
      <c r="X1208" s="1048"/>
      <c r="Y1208" s="1135"/>
    </row>
    <row r="1209" spans="1:25" ht="18" customHeight="1">
      <c r="A1209" s="1124"/>
      <c r="B1209" s="895" t="s">
        <v>37</v>
      </c>
      <c r="C1209" s="895"/>
      <c r="D1209" s="1112"/>
      <c r="E1209" s="1132" t="str">
        <f>IF('statement of marks'!H52="","",'statement of marks'!H52)</f>
        <v>B 044</v>
      </c>
      <c r="F1209" s="1133"/>
      <c r="G1209" s="1133"/>
      <c r="H1209" s="1133"/>
      <c r="I1209" s="1133"/>
      <c r="J1209" s="1133"/>
      <c r="K1209" s="1133"/>
      <c r="L1209" s="1133"/>
      <c r="M1209" s="1133"/>
      <c r="N1209" s="1133"/>
      <c r="O1209" s="1133"/>
      <c r="P1209" s="1133"/>
      <c r="Q1209" s="1133"/>
      <c r="R1209" s="1133"/>
      <c r="S1209" s="1134"/>
      <c r="T1209" s="1129" t="s">
        <v>35</v>
      </c>
      <c r="U1209" s="1130"/>
      <c r="V1209" s="1131"/>
      <c r="W1209" s="1048" t="str">
        <f>IF('statement of marks'!D52="","",'statement of marks'!D52)</f>
        <v/>
      </c>
      <c r="X1209" s="1048"/>
      <c r="Y1209" s="1135"/>
    </row>
    <row r="1210" spans="1:25" ht="18" customHeight="1">
      <c r="A1210" s="1124"/>
      <c r="B1210" s="895" t="s">
        <v>38</v>
      </c>
      <c r="C1210" s="895"/>
      <c r="D1210" s="1112"/>
      <c r="E1210" s="1132" t="str">
        <f>IF('statement of marks'!I52="","",'statement of marks'!I52)</f>
        <v>C 044</v>
      </c>
      <c r="F1210" s="1133"/>
      <c r="G1210" s="1133"/>
      <c r="H1210" s="1133"/>
      <c r="I1210" s="1133"/>
      <c r="J1210" s="1133"/>
      <c r="K1210" s="1133"/>
      <c r="L1210" s="1133"/>
      <c r="M1210" s="1133"/>
      <c r="N1210" s="1133"/>
      <c r="O1210" s="1133"/>
      <c r="P1210" s="1133"/>
      <c r="Q1210" s="1133"/>
      <c r="R1210" s="1133"/>
      <c r="S1210" s="1134"/>
      <c r="T1210" s="1129" t="s">
        <v>280</v>
      </c>
      <c r="U1210" s="1130"/>
      <c r="V1210" s="1131"/>
      <c r="W1210" s="1136" t="str">
        <f>IF('statement of marks'!F52="","",'statement of marks'!F52)</f>
        <v/>
      </c>
      <c r="X1210" s="1136"/>
      <c r="Y1210" s="1137"/>
    </row>
    <row r="1211" spans="1:25" ht="18" customHeight="1">
      <c r="A1211" s="1124"/>
      <c r="B1211" s="1138" t="s">
        <v>218</v>
      </c>
      <c r="C1211" s="1109" t="s">
        <v>293</v>
      </c>
      <c r="D1211" s="1109" t="s">
        <v>457</v>
      </c>
      <c r="E1211" s="1103" t="s">
        <v>109</v>
      </c>
      <c r="F1211" s="1103" t="s">
        <v>110</v>
      </c>
      <c r="G1211" s="1103" t="s">
        <v>111</v>
      </c>
      <c r="H1211" s="1103" t="s">
        <v>797</v>
      </c>
      <c r="I1211" s="1139" t="str">
        <f>IF('statement of marks'!N$4="","",'statement of marks'!N$4)</f>
        <v>VRIKSHAROPAN</v>
      </c>
      <c r="J1211" s="1140" t="s">
        <v>276</v>
      </c>
      <c r="K1211" s="1140" t="s">
        <v>277</v>
      </c>
      <c r="L1211" s="1103" t="s">
        <v>284</v>
      </c>
      <c r="M1211" s="1103" t="s">
        <v>294</v>
      </c>
      <c r="N1211" s="1102" t="s">
        <v>458</v>
      </c>
      <c r="O1211" s="1141" t="s">
        <v>287</v>
      </c>
      <c r="P1211" s="1141" t="s">
        <v>288</v>
      </c>
      <c r="Q1211" s="1101" t="s">
        <v>289</v>
      </c>
      <c r="R1211" s="1101" t="s">
        <v>285</v>
      </c>
      <c r="S1211" s="1101" t="s">
        <v>286</v>
      </c>
      <c r="T1211" s="1102" t="s">
        <v>306</v>
      </c>
      <c r="U1211" s="1103" t="s">
        <v>311</v>
      </c>
      <c r="V1211" s="1104" t="s">
        <v>310</v>
      </c>
      <c r="W1211" s="1104" t="s">
        <v>799</v>
      </c>
      <c r="X1211" s="1103" t="s">
        <v>283</v>
      </c>
      <c r="Y1211" s="1105" t="s">
        <v>290</v>
      </c>
    </row>
    <row r="1212" spans="1:25" ht="18" customHeight="1">
      <c r="A1212" s="1124"/>
      <c r="B1212" s="1138"/>
      <c r="C1212" s="1109"/>
      <c r="D1212" s="1109"/>
      <c r="E1212" s="1103"/>
      <c r="F1212" s="1103"/>
      <c r="G1212" s="1103"/>
      <c r="H1212" s="1103"/>
      <c r="I1212" s="1139"/>
      <c r="J1212" s="1140"/>
      <c r="K1212" s="1140"/>
      <c r="L1212" s="1103"/>
      <c r="M1212" s="1103"/>
      <c r="N1212" s="1102"/>
      <c r="O1212" s="1141"/>
      <c r="P1212" s="1141"/>
      <c r="Q1212" s="1101"/>
      <c r="R1212" s="1101"/>
      <c r="S1212" s="1101"/>
      <c r="T1212" s="1102"/>
      <c r="U1212" s="1103"/>
      <c r="V1212" s="1104"/>
      <c r="W1212" s="1104"/>
      <c r="X1212" s="1103"/>
      <c r="Y1212" s="1105"/>
    </row>
    <row r="1213" spans="1:25" ht="18" customHeight="1">
      <c r="A1213" s="1124"/>
      <c r="B1213" s="1144" t="s">
        <v>113</v>
      </c>
      <c r="C1213" s="1144"/>
      <c r="D1213" s="535"/>
      <c r="E1213" s="534">
        <f>IF('statement of marks'!J$6="","",'statement of marks'!J$6)</f>
        <v>10</v>
      </c>
      <c r="F1213" s="534">
        <f>IF('statement of marks'!K$6="","",'statement of marks'!K$6)</f>
        <v>10</v>
      </c>
      <c r="G1213" s="534">
        <f>IF('statement of marks'!L$6="","",'statement of marks'!L$6)</f>
        <v>8</v>
      </c>
      <c r="H1213" s="534">
        <f>IF('statement of marks'!M$6="","",'statement of marks'!M$6)</f>
        <v>28</v>
      </c>
      <c r="I1213" s="536">
        <f>IF('statement of marks'!N$6="","",'statement of marks'!N$6)</f>
        <v>2</v>
      </c>
      <c r="J1213" s="298" t="s">
        <v>89</v>
      </c>
      <c r="K1213" s="1106"/>
      <c r="L1213" s="534">
        <f>IF('statement of marks'!O$6="","",'statement of marks'!O$6)</f>
        <v>70</v>
      </c>
      <c r="M1213" s="298" t="s">
        <v>87</v>
      </c>
      <c r="N1213" s="534">
        <f>IF('statement of marks'!P$6="","",'statement of marks'!P$6)</f>
        <v>100</v>
      </c>
      <c r="O1213" s="298" t="s">
        <v>298</v>
      </c>
      <c r="P1213" s="945"/>
      <c r="Q1213" s="534">
        <f>IF('statement of marks'!Q$6="","",'statement of marks'!Q$6)</f>
        <v>100</v>
      </c>
      <c r="R1213" s="298" t="s">
        <v>299</v>
      </c>
      <c r="S1213" s="298" t="s">
        <v>454</v>
      </c>
      <c r="T1213" s="538">
        <f>IF('statement of marks'!R$6="","",'statement of marks'!R$6)</f>
        <v>200</v>
      </c>
      <c r="U1213" s="539"/>
      <c r="V1213" s="539"/>
      <c r="W1213" s="539"/>
      <c r="X1213" s="539"/>
      <c r="Y1213" s="540" t="str">
        <f>IF(OR(X1220=0,X1220&lt;V1220),"",T1213)</f>
        <v/>
      </c>
    </row>
    <row r="1214" spans="1:25" ht="18" customHeight="1">
      <c r="A1214" s="1124"/>
      <c r="B1214" s="895" t="str">
        <f>'statement of marks'!$J$3</f>
        <v>HINDI COMPULSORY</v>
      </c>
      <c r="C1214" s="895"/>
      <c r="D1214" s="535"/>
      <c r="E1214" s="541">
        <f>IF('statement of marks'!J52="","",'statement of marks'!J52)</f>
        <v>10</v>
      </c>
      <c r="F1214" s="541">
        <f>IF('statement of marks'!K52="","",'statement of marks'!K52)</f>
        <v>10</v>
      </c>
      <c r="G1214" s="541">
        <f>IF('statement of marks'!L52="","",'statement of marks'!L52)</f>
        <v>8</v>
      </c>
      <c r="H1214" s="541">
        <f>IF('statement of marks'!M52="","",'statement of marks'!M52)</f>
        <v>28</v>
      </c>
      <c r="I1214" s="541">
        <f>IF('statement of marks'!N52="","",'statement of marks'!N52)</f>
        <v>2</v>
      </c>
      <c r="J1214" s="537">
        <f>IF('statement of marks'!O52="","",'statement of marks'!O52)</f>
        <v>70</v>
      </c>
      <c r="K1214" s="1106"/>
      <c r="L1214" s="536">
        <f>IF('statement of marks'!O52="","",'statement of marks'!O52)</f>
        <v>70</v>
      </c>
      <c r="M1214" s="536">
        <f>IF('statement of marks'!P52="","",'statement of marks'!P52)</f>
        <v>100</v>
      </c>
      <c r="N1214" s="538">
        <f>IF('statement of marks'!P52="","",'statement of marks'!P52)</f>
        <v>100</v>
      </c>
      <c r="O1214" s="537">
        <f>IF('statement of marks'!Q52="","",'statement of marks'!Q52)</f>
        <v>100</v>
      </c>
      <c r="P1214" s="945"/>
      <c r="Q1214" s="536">
        <f>IF('statement of marks'!Q52="","",'statement of marks'!Q52)</f>
        <v>100</v>
      </c>
      <c r="R1214" s="536">
        <f>IF('statement of marks'!R52="","",'statement of marks'!R52)</f>
        <v>200</v>
      </c>
      <c r="S1214" s="1107" t="str">
        <f>IF(AND(K1215="",P1215=""),"",SUM(K1215,P1215))</f>
        <v/>
      </c>
      <c r="T1214" s="538">
        <f>IF('statement of marks'!R52="","",'statement of marks'!R52)</f>
        <v>200</v>
      </c>
      <c r="U1214" s="541" t="str">
        <f>CONCATENATE('statement of marks'!GV52,'statement of marks'!GW52,'statement of marks'!GX52)</f>
        <v>D</v>
      </c>
      <c r="V1214" s="542" t="str">
        <f>IF(OR(U1214="S",U1214="RE"),'result subject-wise'!T$6,"")</f>
        <v/>
      </c>
      <c r="W1214" s="542" t="str">
        <f>IF('result subject-wise'!U52="","",'result subject-wise'!U52)</f>
        <v/>
      </c>
      <c r="X1214" s="542" t="str">
        <f>IF('result subject-wise'!V52="","",'result subject-wise'!V52)</f>
        <v/>
      </c>
      <c r="Y1214" s="540" t="str">
        <f>IF(OR(X1220=0,X1220&lt;V1220),"",IF(U1214="RE",SUM(T1214,W1214),IF(U1214="S",W1214,T1214)))</f>
        <v/>
      </c>
    </row>
    <row r="1215" spans="1:25" ht="18" customHeight="1">
      <c r="A1215" s="1124"/>
      <c r="B1215" s="895" t="str">
        <f>'statement of marks'!$X$3</f>
        <v>ENGLISH COMPULSORY</v>
      </c>
      <c r="C1215" s="895"/>
      <c r="D1215" s="535" t="s">
        <v>455</v>
      </c>
      <c r="E1215" s="541">
        <f>IF('statement of marks'!X52="","",'statement of marks'!X52)</f>
        <v>10</v>
      </c>
      <c r="F1215" s="541">
        <f>IF('statement of marks'!Y52="","",'statement of marks'!Y52)</f>
        <v>10</v>
      </c>
      <c r="G1215" s="541">
        <f>IF('statement of marks'!Z52="","",'statement of marks'!Z52)</f>
        <v>8</v>
      </c>
      <c r="H1215" s="541">
        <f>IF('statement of marks'!AA52="","",'statement of marks'!AA52)</f>
        <v>28</v>
      </c>
      <c r="I1215" s="541">
        <f>IF('statement of marks'!AB52="","",'statement of marks'!AB52)</f>
        <v>2</v>
      </c>
      <c r="J1215" s="537">
        <f>IF('statement of marks'!AC52="","",'statement of marks'!AC52)</f>
        <v>70</v>
      </c>
      <c r="K1215" s="1106"/>
      <c r="L1215" s="536">
        <f>IF('statement of marks'!AC52="","",'statement of marks'!AC52)</f>
        <v>70</v>
      </c>
      <c r="M1215" s="536">
        <f>IF('statement of marks'!AD52="","",'statement of marks'!AD52)</f>
        <v>100</v>
      </c>
      <c r="N1215" s="538">
        <f>IF('statement of marks'!AD52="","",'statement of marks'!AD52)</f>
        <v>100</v>
      </c>
      <c r="O1215" s="537">
        <f>IF('statement of marks'!AE52="","",'statement of marks'!AE52)</f>
        <v>100</v>
      </c>
      <c r="P1215" s="945"/>
      <c r="Q1215" s="536">
        <f>IF('statement of marks'!AE52="","",'statement of marks'!AE52)</f>
        <v>100</v>
      </c>
      <c r="R1215" s="536">
        <f>IF('statement of marks'!AF52="","",'statement of marks'!AF52)</f>
        <v>200</v>
      </c>
      <c r="S1215" s="1107"/>
      <c r="T1215" s="538">
        <f>IF('statement of marks'!AF52="","",'statement of marks'!AF52)</f>
        <v>200</v>
      </c>
      <c r="U1215" s="541" t="str">
        <f>CONCATENATE('statement of marks'!GY52,'statement of marks'!GZ52,'statement of marks'!HA52)</f>
        <v>D</v>
      </c>
      <c r="V1215" s="542" t="str">
        <f>IF(OR(U1215="S",U1215="RE"),'result subject-wise'!W$6,"")</f>
        <v/>
      </c>
      <c r="W1215" s="542" t="str">
        <f>IF('result subject-wise'!X52="","",'result subject-wise'!X52)</f>
        <v/>
      </c>
      <c r="X1215" s="542" t="str">
        <f>IF('result subject-wise'!Y52="","",'result subject-wise'!Y52)</f>
        <v/>
      </c>
      <c r="Y1215" s="540" t="str">
        <f>IF(OR(X1220=0,X1220&lt;V1220),"",IF(U1215="RE",SUM(T1215,W1215),IF(U1215="S",W1215,T1215)))</f>
        <v/>
      </c>
    </row>
    <row r="1216" spans="1:25" ht="18" customHeight="1">
      <c r="A1216" s="1124"/>
      <c r="B1216" s="1143" t="str">
        <f>'statement of marks'!AM52</f>
        <v>PHYSICS</v>
      </c>
      <c r="C1216" s="1143"/>
      <c r="D1216" s="535">
        <f>IF('statement of marks'!BH52="","",'statement of marks'!BH52)</f>
        <v>20</v>
      </c>
      <c r="E1216" s="541">
        <f>IF('statement of marks'!AN52="","",'statement of marks'!AN52)</f>
        <v>10</v>
      </c>
      <c r="F1216" s="541">
        <f>IF('statement of marks'!AO52="","",'statement of marks'!AO52)</f>
        <v>10</v>
      </c>
      <c r="G1216" s="541">
        <f>IF('statement of marks'!AP52="","",'statement of marks'!AP52)</f>
        <v>9</v>
      </c>
      <c r="H1216" s="541">
        <f>IF('statement of marks'!AQ52="","",'statement of marks'!AQ52)</f>
        <v>29</v>
      </c>
      <c r="I1216" s="541">
        <f>IF('statement of marks'!AR52="","",'statement of marks'!AR52)</f>
        <v>1</v>
      </c>
      <c r="J1216" s="537">
        <f>IF('statement of marks'!AS52="","",'statement of marks'!AS52)</f>
        <v>30</v>
      </c>
      <c r="K1216" s="537">
        <f>IF('statement of marks'!AT52="","",'statement of marks'!AT52)</f>
        <v>20</v>
      </c>
      <c r="L1216" s="536">
        <f>IF('statement of marks'!AU52="","",'statement of marks'!AU52)</f>
        <v>50</v>
      </c>
      <c r="M1216" s="536">
        <f>IF('statement of marks'!AV52="","",'statement of marks'!AV52)</f>
        <v>60</v>
      </c>
      <c r="N1216" s="538">
        <f>IF('statement of marks'!AW52="","",'statement of marks'!AW52)</f>
        <v>80</v>
      </c>
      <c r="O1216" s="537">
        <f>IF('statement of marks'!AX52="","",'statement of marks'!AX52)</f>
        <v>70</v>
      </c>
      <c r="P1216" s="537">
        <f>IF('statement of marks'!AY52="","",'statement of marks'!AY52)</f>
        <v>30</v>
      </c>
      <c r="Q1216" s="536">
        <f>IF('statement of marks'!AZ52="","",'statement of marks'!AZ52)</f>
        <v>100</v>
      </c>
      <c r="R1216" s="536">
        <f>IF('statement of marks'!BA52="","",'statement of marks'!BA52)</f>
        <v>130</v>
      </c>
      <c r="S1216" s="538">
        <f>IF('statement of marks'!BB52="","",'statement of marks'!BB52)</f>
        <v>50</v>
      </c>
      <c r="T1216" s="538">
        <f>IF('statement of marks'!BC52="","",'statement of marks'!BC52)</f>
        <v>180</v>
      </c>
      <c r="U1216" s="541" t="str">
        <f>CONCATENATE('statement of marks'!HB52,'statement of marks'!HK52,'statement of marks'!HL52)</f>
        <v>D</v>
      </c>
      <c r="V1216" s="542" t="str">
        <f>IF('result subject-wise'!Z52="","",'result subject-wise'!Z52)</f>
        <v/>
      </c>
      <c r="W1216" s="542" t="str">
        <f>IF('result subject-wise'!AB52="","",'result subject-wise'!AB52)</f>
        <v/>
      </c>
      <c r="X1216" s="542" t="str">
        <f>IF('result subject-wise'!AC52="","",'result subject-wise'!AC52)</f>
        <v/>
      </c>
      <c r="Y1216" s="540" t="str">
        <f>IF(OR(X1220=0,X1220&lt;V1220),"",IF(OR(U1216="RE",U1216="REP"),SUM(T1216,W1216),IF(U1216="S",W1216,T1216)))</f>
        <v/>
      </c>
    </row>
    <row r="1217" spans="1:25" ht="18" customHeight="1">
      <c r="A1217" s="1124"/>
      <c r="B1217" s="1143" t="str">
        <f>'statement of marks'!BQ52</f>
        <v>CHEMISTRY</v>
      </c>
      <c r="C1217" s="1143"/>
      <c r="D1217" s="535">
        <f>IF('statement of marks'!CL52="","",'statement of marks'!CL52)</f>
        <v>20</v>
      </c>
      <c r="E1217" s="541">
        <f>IF('statement of marks'!BR52="","",'statement of marks'!BR52)</f>
        <v>10</v>
      </c>
      <c r="F1217" s="541">
        <f>IF('statement of marks'!BS52="","",'statement of marks'!BS52)</f>
        <v>10</v>
      </c>
      <c r="G1217" s="541">
        <f>IF('statement of marks'!BT52="","",'statement of marks'!BT52)</f>
        <v>9</v>
      </c>
      <c r="H1217" s="541">
        <f>IF('statement of marks'!BU52="","",'statement of marks'!BU52)</f>
        <v>29</v>
      </c>
      <c r="I1217" s="541">
        <f>IF('statement of marks'!BV52="","",'statement of marks'!BV52)</f>
        <v>1</v>
      </c>
      <c r="J1217" s="537">
        <f>IF('statement of marks'!BW52="","",'statement of marks'!BW52)</f>
        <v>50</v>
      </c>
      <c r="K1217" s="537">
        <f>IF('statement of marks'!BX52="","",'statement of marks'!BX52)</f>
        <v>20</v>
      </c>
      <c r="L1217" s="536">
        <f>IF('statement of marks'!BY52="","",'statement of marks'!BY52)</f>
        <v>70</v>
      </c>
      <c r="M1217" s="536">
        <f>IF('statement of marks'!BZ52="","",'statement of marks'!BZ52)</f>
        <v>80</v>
      </c>
      <c r="N1217" s="538">
        <f>IF('statement of marks'!CA52="","",'statement of marks'!CA52)</f>
        <v>100</v>
      </c>
      <c r="O1217" s="537">
        <f>IF('statement of marks'!CB52="","",'statement of marks'!CB52)</f>
        <v>70</v>
      </c>
      <c r="P1217" s="537">
        <f>IF('statement of marks'!CC52="","",'statement of marks'!CC52)</f>
        <v>30</v>
      </c>
      <c r="Q1217" s="536">
        <f>IF('statement of marks'!CD52="","",'statement of marks'!CD52)</f>
        <v>100</v>
      </c>
      <c r="R1217" s="536">
        <f>IF('statement of marks'!CE52="","",'statement of marks'!CE52)</f>
        <v>150</v>
      </c>
      <c r="S1217" s="538">
        <f>IF('statement of marks'!CF52="","",'statement of marks'!CF52)</f>
        <v>50</v>
      </c>
      <c r="T1217" s="538">
        <f>IF('statement of marks'!CG52="","",'statement of marks'!CG52)</f>
        <v>200</v>
      </c>
      <c r="U1217" s="541" t="str">
        <f>CONCATENATE('statement of marks'!HM52,'statement of marks'!HV52,'statement of marks'!HW52)</f>
        <v>D</v>
      </c>
      <c r="V1217" s="542" t="str">
        <f>IF('result subject-wise'!AD52="","",'result subject-wise'!AD52)</f>
        <v/>
      </c>
      <c r="W1217" s="542" t="str">
        <f>IF('result subject-wise'!AF52="","",'result subject-wise'!AF52)</f>
        <v/>
      </c>
      <c r="X1217" s="542" t="str">
        <f>IF('result subject-wise'!AG52="","",'result subject-wise'!AG52)</f>
        <v/>
      </c>
      <c r="Y1217" s="540" t="str">
        <f>IF(OR(X1220=0,X1220&lt;V1220),"",IF(OR(U1217="RE",U1217="REP"),SUM(T1217,W1217),IF(U1217="S",W1217,T1217)))</f>
        <v/>
      </c>
    </row>
    <row r="1218" spans="1:25" ht="18" customHeight="1">
      <c r="A1218" s="1124"/>
      <c r="B1218" s="1143" t="str">
        <f>'statement of marks'!CU52</f>
        <v>MATHEMATICS</v>
      </c>
      <c r="C1218" s="1143"/>
      <c r="D1218" s="535" t="str">
        <f>IF('statement of marks'!DP52="","",'statement of marks'!DP52)</f>
        <v/>
      </c>
      <c r="E1218" s="541">
        <f>IF('statement of marks'!CV52="","",'statement of marks'!CV52)</f>
        <v>10</v>
      </c>
      <c r="F1218" s="541">
        <f>IF('statement of marks'!CW52="","",'statement of marks'!CW52)</f>
        <v>10</v>
      </c>
      <c r="G1218" s="541">
        <f>IF('statement of marks'!CX52="","",'statement of marks'!CX52)</f>
        <v>9</v>
      </c>
      <c r="H1218" s="541">
        <f>IF('statement of marks'!CY52="","",'statement of marks'!CY52)</f>
        <v>29</v>
      </c>
      <c r="I1218" s="541">
        <f>IF('statement of marks'!CZ52="","",'statement of marks'!CZ52)</f>
        <v>1</v>
      </c>
      <c r="J1218" s="537">
        <f>IF('statement of marks'!DA52="","",'statement of marks'!DA52)</f>
        <v>70</v>
      </c>
      <c r="K1218" s="537" t="str">
        <f>IF('statement of marks'!DB52="","",'statement of marks'!DB52)</f>
        <v/>
      </c>
      <c r="L1218" s="536">
        <f>IF('statement of marks'!DC52="","",'statement of marks'!DC52)</f>
        <v>70</v>
      </c>
      <c r="M1218" s="536">
        <f>IF('statement of marks'!DD52="","",'statement of marks'!DD52)</f>
        <v>100</v>
      </c>
      <c r="N1218" s="538">
        <f>IF('statement of marks'!DE52="","",'statement of marks'!DE52)</f>
        <v>100</v>
      </c>
      <c r="O1218" s="537">
        <f>IF('statement of marks'!DF52="","",'statement of marks'!DF52)</f>
        <v>18</v>
      </c>
      <c r="P1218" s="537" t="str">
        <f>IF('statement of marks'!DG52="","",'statement of marks'!DG52)</f>
        <v/>
      </c>
      <c r="Q1218" s="536">
        <f>IF('statement of marks'!DH52="","",'statement of marks'!DH52)</f>
        <v>18</v>
      </c>
      <c r="R1218" s="536">
        <f>IF('statement of marks'!DI52="","",'statement of marks'!DI52)</f>
        <v>118</v>
      </c>
      <c r="S1218" s="538" t="str">
        <f>IF('statement of marks'!DJ52="","",'statement of marks'!DJ52)</f>
        <v/>
      </c>
      <c r="T1218" s="538">
        <f>IF('statement of marks'!DK52="","",'statement of marks'!DK52)</f>
        <v>118</v>
      </c>
      <c r="U1218" s="541" t="str">
        <f>CONCATENATE('statement of marks'!HX52,'statement of marks'!IG52,'statement of marks'!IH52)</f>
        <v>S</v>
      </c>
      <c r="V1218" s="542">
        <f>IF('result subject-wise'!AH52="","",'result subject-wise'!AH52)</f>
        <v>100</v>
      </c>
      <c r="W1218" s="542" t="str">
        <f>IF('result subject-wise'!AJ52="","",'result subject-wise'!AJ52)</f>
        <v/>
      </c>
      <c r="X1218" s="542" t="str">
        <f>IF('result subject-wise'!AK52="","",'result subject-wise'!AK52)</f>
        <v/>
      </c>
      <c r="Y1218" s="540" t="str">
        <f>IF(OR(X1220=0,X1220&lt;V1220),"",IF(OR(U1218="RE",U1218="REP"),SUM(T1218,W1218),IF(U1218="S",W1218,T1218)))</f>
        <v/>
      </c>
    </row>
    <row r="1219" spans="1:25" ht="18" customHeight="1">
      <c r="A1219" s="1124"/>
      <c r="B1219" s="1108" t="s">
        <v>291</v>
      </c>
      <c r="C1219" s="1108"/>
      <c r="D1219" s="543">
        <f>IF(AND(D1216="",D1217="",D1218=""),"",SUM(D1216:D1218))</f>
        <v>40</v>
      </c>
      <c r="E1219" s="544">
        <f>IF(AND(E1214="",E1215="",E1216="",E1217="",E1218=""),"",SUM(E1214:E1218))</f>
        <v>50</v>
      </c>
      <c r="F1219" s="544">
        <f t="shared" ref="F1219:H1219" si="340">IF(AND(F1214="",F1215="",F1216="",F1217="",F1218=""),"",SUM(F1214:F1218))</f>
        <v>50</v>
      </c>
      <c r="G1219" s="544">
        <f t="shared" si="340"/>
        <v>43</v>
      </c>
      <c r="H1219" s="544">
        <f t="shared" si="340"/>
        <v>143</v>
      </c>
      <c r="I1219" s="544">
        <f>IF(AND(I1214="",I1215="",I1216="",I1217="",I1218=""),"",SUM(I1214:I1218))</f>
        <v>7</v>
      </c>
      <c r="J1219" s="544">
        <f t="shared" ref="J1219:R1219" si="341">IF(AND(J1214="",J1215="",J1216="",J1217="",J1218=""),"",SUM(J1214:J1218))</f>
        <v>290</v>
      </c>
      <c r="K1219" s="544">
        <f t="shared" si="341"/>
        <v>40</v>
      </c>
      <c r="L1219" s="544">
        <f t="shared" si="341"/>
        <v>330</v>
      </c>
      <c r="M1219" s="544">
        <f t="shared" si="341"/>
        <v>440</v>
      </c>
      <c r="N1219" s="544">
        <f t="shared" si="341"/>
        <v>480</v>
      </c>
      <c r="O1219" s="544">
        <f t="shared" si="341"/>
        <v>358</v>
      </c>
      <c r="P1219" s="544">
        <f t="shared" si="341"/>
        <v>60</v>
      </c>
      <c r="Q1219" s="544">
        <f t="shared" si="341"/>
        <v>418</v>
      </c>
      <c r="R1219" s="544">
        <f t="shared" si="341"/>
        <v>798</v>
      </c>
      <c r="S1219" s="544">
        <f>IF(AND(S1214="",S1215="",S1216="",S1217="",S1218=""),"",SUM(S1214:S1218))</f>
        <v>100</v>
      </c>
      <c r="T1219" s="544">
        <f t="shared" ref="T1219" si="342">IF(AND(T1214="",T1215="",T1216="",T1217="",T1218=""),"",SUM(T1214:T1218))</f>
        <v>898</v>
      </c>
      <c r="U1219" s="544"/>
      <c r="V1219" s="544">
        <f t="shared" ref="V1219:W1219" si="343">IF(AND(V1214="",V1215="",V1216="",V1217="",V1218=""),"",SUM(V1214:V1218))</f>
        <v>100</v>
      </c>
      <c r="W1219" s="544" t="str">
        <f t="shared" si="343"/>
        <v/>
      </c>
      <c r="X1219" s="545"/>
      <c r="Y1219" s="546" t="str">
        <f t="shared" ref="Y1219" si="344">IF(AND(Y1214="",Y1215="",Y1216="",Y1217="",Y1218=""),"",SUM(Y1214:Y1218))</f>
        <v/>
      </c>
    </row>
    <row r="1220" spans="1:25" ht="18" customHeight="1">
      <c r="A1220" s="1124"/>
      <c r="B1220" s="1142" t="s">
        <v>292</v>
      </c>
      <c r="C1220" s="1142"/>
      <c r="D1220" s="547" t="s">
        <v>456</v>
      </c>
      <c r="E1220" s="548">
        <f>IF(E1219="","",(5*E1213)-(COUNTIF(E1214:E1218,"NA")*E1213+COUNTIF(E1214:E1218,"ML")*E1213))</f>
        <v>50</v>
      </c>
      <c r="F1220" s="548">
        <f>IF(F1219="","",(5*F1213)-(COUNTIF(F1214:F1218,"NA")*F1213+COUNTIF(F1214:F1218,"ML")*F1213))</f>
        <v>50</v>
      </c>
      <c r="G1220" s="548">
        <f>IF(G1219="","",(43)-(COUNTIF(G1214:G1218,"NA")*G1213+COUNTIF(G1214:G1218,"ML")*G1213))</f>
        <v>43</v>
      </c>
      <c r="H1220" s="548">
        <f>IF(H1219="","",(143)-(COUNTIF(H1214:H1218,"NA")*H1213+COUNTIF(H1214:H1218,"ML")*H1213))</f>
        <v>143</v>
      </c>
      <c r="I1220" s="549">
        <f>IF(I1219="","",7)</f>
        <v>7</v>
      </c>
      <c r="J1220" s="538">
        <f>L1220-K1220</f>
        <v>310</v>
      </c>
      <c r="K1220" s="538">
        <f>IF(D1219="","",(D1219-(IF(K1216="ml",D1216)+IF(K1217="ml",D1217)+IF(K1218="ml",D1218))))</f>
        <v>40</v>
      </c>
      <c r="L1220" s="538">
        <f>IF(OR(L1219=0,L1219=""),L1219,(5*L1213)-D1231)</f>
        <v>350</v>
      </c>
      <c r="M1220" s="538">
        <f>IF(M1219="","",SUM(H1220:J1220))</f>
        <v>460</v>
      </c>
      <c r="N1220" s="538">
        <f>IF(N1219="","",SUM(D1219,M1220))</f>
        <v>500</v>
      </c>
      <c r="O1220" s="538">
        <f>Q1220-D1225</f>
        <v>440</v>
      </c>
      <c r="P1220" s="538">
        <f>IF(D1225="","",D1225)</f>
        <v>60</v>
      </c>
      <c r="Q1220" s="538">
        <f>IF(Q1219="","",5*Q1213)</f>
        <v>500</v>
      </c>
      <c r="R1220" s="538">
        <f>IF(O1220="","",SUM(M1220,O1220))</f>
        <v>900</v>
      </c>
      <c r="S1220" s="538">
        <f>IF(D1230="","",D1230)</f>
        <v>100</v>
      </c>
      <c r="T1220" s="538">
        <f>IF(T1219="","",SUM(R1220,S1220))</f>
        <v>1000</v>
      </c>
      <c r="U1220" s="550"/>
      <c r="V1220" s="551">
        <f>COUNTIF(U1214:U1224,"S")</f>
        <v>1</v>
      </c>
      <c r="W1220" s="551">
        <f>COUNTIF(U1214:U1224,"RE")+COUNTIF(U1214:U1224,"REP")</f>
        <v>0</v>
      </c>
      <c r="X1220" s="551">
        <f>COUNTIF(X1214:X1219,"P")+COUNTIF(X1223:X1224,"P")</f>
        <v>0</v>
      </c>
      <c r="Y1220" s="552" t="str">
        <f>IF(OR(X1220=0,X1220&lt;(V1220+W1220)),"",(T1220-(V1220*Y1213)+V1219))</f>
        <v/>
      </c>
    </row>
    <row r="1221" spans="1:25" ht="18" customHeight="1">
      <c r="A1221" s="1124"/>
      <c r="B1221" s="895" t="s">
        <v>151</v>
      </c>
      <c r="C1221" s="895"/>
      <c r="D1221" s="553">
        <f>IF('statement of marks'!BG52="","",'statement of marks'!BG52)</f>
        <v>30</v>
      </c>
      <c r="E1221" s="568">
        <f t="shared" ref="E1221:H1221" si="345">IF(E1220="","",E1219/E1220*100)</f>
        <v>100</v>
      </c>
      <c r="F1221" s="568">
        <f t="shared" si="345"/>
        <v>100</v>
      </c>
      <c r="G1221" s="568">
        <f t="shared" si="345"/>
        <v>100</v>
      </c>
      <c r="H1221" s="568">
        <f t="shared" si="345"/>
        <v>100</v>
      </c>
      <c r="I1221" s="568">
        <f>IF(I1220="","",I1219/I1220*100)</f>
        <v>100</v>
      </c>
      <c r="J1221" s="568">
        <f t="shared" ref="J1221:R1221" si="346">IF(J1220="","",J1219/J1220*100)</f>
        <v>93.548387096774192</v>
      </c>
      <c r="K1221" s="568">
        <f t="shared" si="346"/>
        <v>100</v>
      </c>
      <c r="L1221" s="568">
        <f t="shared" si="346"/>
        <v>94.285714285714278</v>
      </c>
      <c r="M1221" s="568">
        <f t="shared" si="346"/>
        <v>95.652173913043484</v>
      </c>
      <c r="N1221" s="569">
        <f t="shared" si="346"/>
        <v>96</v>
      </c>
      <c r="O1221" s="568">
        <f t="shared" si="346"/>
        <v>81.36363636363636</v>
      </c>
      <c r="P1221" s="568">
        <f t="shared" si="346"/>
        <v>100</v>
      </c>
      <c r="Q1221" s="568">
        <f t="shared" si="346"/>
        <v>83.6</v>
      </c>
      <c r="R1221" s="568">
        <f t="shared" si="346"/>
        <v>88.666666666666671</v>
      </c>
      <c r="S1221" s="569">
        <f>IF(S1220="","",S1219/S1220*100)</f>
        <v>100</v>
      </c>
      <c r="T1221" s="569">
        <f t="shared" ref="T1221" si="347">IF(T1220="","",T1219/T1220*100)</f>
        <v>89.8</v>
      </c>
      <c r="U1221" s="539"/>
      <c r="V1221" s="539"/>
      <c r="W1221" s="539"/>
      <c r="X1221" s="539"/>
      <c r="Y1221" s="554" t="str">
        <f>IF(Y1220="","",Y1219/Y1220*100)</f>
        <v/>
      </c>
    </row>
    <row r="1222" spans="1:25" ht="18" customHeight="1">
      <c r="A1222" s="1124"/>
      <c r="B1222" s="895" t="str">
        <f>'statement of marks'!DZ52</f>
        <v>BIOLOGY</v>
      </c>
      <c r="C1222" s="895"/>
      <c r="D1222" s="548"/>
      <c r="E1222" s="541">
        <f>IF('statement of marks'!EA52="","",'statement of marks'!EA52)</f>
        <v>10</v>
      </c>
      <c r="F1222" s="541">
        <f>IF('statement of marks'!EB52="","",'statement of marks'!EB52)</f>
        <v>10</v>
      </c>
      <c r="G1222" s="541">
        <f>IF('statement of marks'!EC52="","",'statement of marks'!EC52)</f>
        <v>10</v>
      </c>
      <c r="H1222" s="541">
        <f>IF('statement of marks'!ED52="","",'statement of marks'!ED52)</f>
        <v>30</v>
      </c>
      <c r="I1222" s="541" t="str">
        <f>IF('statement of marks'!EE52="","",'statement of marks'!EE52)</f>
        <v/>
      </c>
      <c r="J1222" s="537">
        <f>IF('statement of marks'!EF52="","",'statement of marks'!EF52)</f>
        <v>50</v>
      </c>
      <c r="K1222" s="537">
        <f>IF('statement of marks'!EG52="","",'statement of marks'!EG52)</f>
        <v>20</v>
      </c>
      <c r="L1222" s="536">
        <f>IF('statement of marks'!EH52="","",'statement of marks'!EH52)</f>
        <v>70</v>
      </c>
      <c r="M1222" s="536">
        <f>IF('statement of marks'!EI52="","",'statement of marks'!EI52)</f>
        <v>80</v>
      </c>
      <c r="N1222" s="538">
        <f>IF('statement of marks'!EJ52="","",'statement of marks'!EJ52)</f>
        <v>100</v>
      </c>
      <c r="O1222" s="537">
        <f>IF('statement of marks'!EK52="","",'statement of marks'!EK52)</f>
        <v>70</v>
      </c>
      <c r="P1222" s="537">
        <f>IF('statement of marks'!EL52="","",'statement of marks'!EL52)</f>
        <v>30</v>
      </c>
      <c r="Q1222" s="536">
        <f>IF('statement of marks'!EM52="","",'statement of marks'!EM52)</f>
        <v>100</v>
      </c>
      <c r="R1222" s="536">
        <f>IF('statement of marks'!EN52="","",'statement of marks'!EN52)</f>
        <v>150</v>
      </c>
      <c r="S1222" s="538">
        <f>IF('statement of marks'!EO52="","",'statement of marks'!EO52)</f>
        <v>50</v>
      </c>
      <c r="T1222" s="538">
        <f>IF('statement of marks'!EP52="","",'statement of marks'!EP52)</f>
        <v>200</v>
      </c>
      <c r="U1222" s="538" t="str">
        <f>IF('statement of marks'!FB52="","",'statement of marks'!FB52)</f>
        <v>I</v>
      </c>
      <c r="V1222" s="542"/>
      <c r="W1222" s="542"/>
      <c r="X1222" s="542"/>
      <c r="Y1222" s="540"/>
    </row>
    <row r="1223" spans="1:25" ht="18" customHeight="1">
      <c r="A1223" s="1124"/>
      <c r="B1223" s="1089" t="str">
        <f>'statement of marks'!$FC$3</f>
        <v>Azadi ke Baad ka Swarnim Bharat</v>
      </c>
      <c r="C1223" s="1089"/>
      <c r="D1223" s="553">
        <f>IF('statement of marks'!CK52="","",'statement of marks'!CK52)</f>
        <v>30</v>
      </c>
      <c r="E1223" s="541">
        <f>IF('statement of marks'!FC52="","",'statement of marks'!FC52)</f>
        <v>10</v>
      </c>
      <c r="F1223" s="541">
        <f>IF('statement of marks'!FD52="","",'statement of marks'!FD52)</f>
        <v>10</v>
      </c>
      <c r="G1223" s="541">
        <f>IF('statement of marks'!FE52="","",'statement of marks'!FE52)</f>
        <v>10</v>
      </c>
      <c r="H1223" s="541">
        <f>IF('statement of marks'!FF52="","",'statement of marks'!FF52)</f>
        <v>30</v>
      </c>
      <c r="I1223" s="555"/>
      <c r="J1223" s="541">
        <f>IF('statement of marks'!FG52="","",'statement of marks'!FG52)</f>
        <v>70</v>
      </c>
      <c r="K1223" s="556"/>
      <c r="L1223" s="536">
        <f>IF('statement of marks'!FG52="","",'statement of marks'!FG52)</f>
        <v>70</v>
      </c>
      <c r="M1223" s="536">
        <f>IF('statement of marks'!FH52="","",'statement of marks'!FH52)</f>
        <v>100</v>
      </c>
      <c r="N1223" s="536">
        <f>IF('statement of marks'!FH52="","",'statement of marks'!FH52)</f>
        <v>100</v>
      </c>
      <c r="O1223" s="536">
        <f>IF('statement of marks'!FI52="","",'statement of marks'!FI52)</f>
        <v>100</v>
      </c>
      <c r="P1223" s="557"/>
      <c r="Q1223" s="536">
        <f>IF('statement of marks'!FI52="","",'statement of marks'!FI52)</f>
        <v>100</v>
      </c>
      <c r="R1223" s="536">
        <f>IF('statement of marks'!FJ52="","",'statement of marks'!FJ52)</f>
        <v>200</v>
      </c>
      <c r="S1223" s="557"/>
      <c r="T1223" s="538">
        <f>IF('statement of marks'!FJ52="","",'statement of marks'!FJ52)</f>
        <v>200</v>
      </c>
      <c r="U1223" s="541" t="str">
        <f>IF('statement of marks'!II52="","",'statement of marks'!II52)</f>
        <v>A</v>
      </c>
      <c r="V1223" s="542" t="str">
        <f>IF(OR(U1223="S",U1223="RE"),'result subject-wise'!AL$6,"")</f>
        <v/>
      </c>
      <c r="W1223" s="558" t="str">
        <f>IF('result subject-wise'!AL52="","",'result subject-wise'!AL52)</f>
        <v/>
      </c>
      <c r="X1223" s="558" t="str">
        <f>IF('result subject-wise'!AM52="","",'result subject-wise'!AM52)</f>
        <v/>
      </c>
      <c r="Y1223" s="1093"/>
    </row>
    <row r="1224" spans="1:25" ht="18" customHeight="1">
      <c r="A1224" s="1124"/>
      <c r="B1224" s="895" t="str">
        <f>'statement of marks'!$FP$3</f>
        <v>JEEVAN KAUShAL</v>
      </c>
      <c r="C1224" s="895"/>
      <c r="D1224" s="535" t="str">
        <f>IF('statement of marks'!DO52="","",'statement of marks'!DO52)</f>
        <v/>
      </c>
      <c r="E1224" s="1109" t="s">
        <v>278</v>
      </c>
      <c r="F1224" s="1109"/>
      <c r="G1224" s="536">
        <f>'statement of marks'!$FP$6</f>
        <v>30</v>
      </c>
      <c r="H1224" s="536"/>
      <c r="I1224" s="559"/>
      <c r="J1224" s="537">
        <f>IF('statement of marks'!FP52="","",'statement of marks'!FP52)</f>
        <v>30</v>
      </c>
      <c r="K1224" s="1109" t="s">
        <v>279</v>
      </c>
      <c r="L1224" s="1109"/>
      <c r="M1224" s="536">
        <f>'statement of marks'!$FQ$6</f>
        <v>30</v>
      </c>
      <c r="N1224" s="538">
        <f>IF('statement of marks'!FQ52="","",'statement of marks'!FQ52)</f>
        <v>30</v>
      </c>
      <c r="O1224" s="1109" t="s">
        <v>108</v>
      </c>
      <c r="P1224" s="1109"/>
      <c r="Q1224" s="536">
        <f>'statement of marks'!$FR$6</f>
        <v>40</v>
      </c>
      <c r="R1224" s="541">
        <f>IF('statement of marks'!FR52="","",'statement of marks'!FR52)</f>
        <v>40</v>
      </c>
      <c r="S1224" s="541"/>
      <c r="T1224" s="538">
        <f>IF('statement of marks'!FS52="","",'statement of marks'!FS52)</f>
        <v>100</v>
      </c>
      <c r="U1224" s="541" t="str">
        <f>IF('statement of marks'!IJ52="","",'statement of marks'!IJ52)</f>
        <v>A</v>
      </c>
      <c r="V1224" s="542" t="str">
        <f>IF(OR(U1224="S",U1224="RE"),'result subject-wise'!AN$6,"")</f>
        <v/>
      </c>
      <c r="W1224" s="558" t="str">
        <f>IF('result subject-wise'!AN52="","",'result subject-wise'!AN52)</f>
        <v/>
      </c>
      <c r="X1224" s="558" t="str">
        <f>IF('result subject-wise'!AO52="","",'result subject-wise'!AO52)</f>
        <v/>
      </c>
      <c r="Y1224" s="1093"/>
    </row>
    <row r="1225" spans="1:25" ht="18" customHeight="1">
      <c r="A1225" s="1124"/>
      <c r="B1225" s="1110" t="s">
        <v>195</v>
      </c>
      <c r="C1225" s="1110"/>
      <c r="D1225" s="560">
        <f>IF(AND(D1221="",D1223="",D1224=""),"",SUM(D1221:D1224))</f>
        <v>60</v>
      </c>
      <c r="E1225" s="1111" t="str">
        <f>IF('statement of marks'!IP52="","",'statement of marks'!IP52)</f>
        <v>SUPPL.</v>
      </c>
      <c r="F1225" s="1111"/>
      <c r="G1225" s="1111"/>
      <c r="H1225" s="1111"/>
      <c r="I1225" s="1111"/>
      <c r="J1225" s="1111"/>
      <c r="K1225" s="1111"/>
      <c r="L1225" s="1111"/>
      <c r="M1225" s="533" t="s">
        <v>309</v>
      </c>
      <c r="N1225" s="541" t="str">
        <f>IF('statement of marks'!IS52="","",'statement of marks'!IS52)</f>
        <v/>
      </c>
      <c r="O1225" s="1091" t="s">
        <v>281</v>
      </c>
      <c r="P1225" s="1091"/>
      <c r="Q1225" s="1091"/>
      <c r="R1225" s="541" t="str">
        <f>IF('statement of marks'!IU52="","",'statement of marks'!IU52)</f>
        <v/>
      </c>
      <c r="S1225" s="1112" t="s">
        <v>295</v>
      </c>
      <c r="T1225" s="1112"/>
      <c r="U1225" s="1112"/>
      <c r="V1225" s="1112"/>
      <c r="W1225" s="1112"/>
      <c r="X1225" s="1112"/>
      <c r="Y1225" s="1113"/>
    </row>
    <row r="1226" spans="1:25" ht="18" customHeight="1">
      <c r="A1226" s="1124"/>
      <c r="B1226" s="1110" t="s">
        <v>300</v>
      </c>
      <c r="C1226" s="1110"/>
      <c r="D1226" s="534" t="s">
        <v>201</v>
      </c>
      <c r="E1226" s="1085" t="s">
        <v>122</v>
      </c>
      <c r="F1226" s="1085"/>
      <c r="G1226" s="1091" t="s">
        <v>124</v>
      </c>
      <c r="H1226" s="1091"/>
      <c r="I1226" s="1091"/>
      <c r="J1226" s="1091"/>
      <c r="K1226" s="1091" t="s">
        <v>126</v>
      </c>
      <c r="L1226" s="1091"/>
      <c r="M1226" s="1091" t="s">
        <v>128</v>
      </c>
      <c r="N1226" s="1091"/>
      <c r="O1226" s="924" t="s">
        <v>303</v>
      </c>
      <c r="P1226" s="924"/>
      <c r="Q1226" s="924"/>
      <c r="R1226" s="561"/>
      <c r="S1226" s="1114" t="s">
        <v>195</v>
      </c>
      <c r="T1226" s="1114"/>
      <c r="U1226" s="1115" t="str">
        <f>IF('result subject-wise'!AR52="","",'result subject-wise'!AR52)</f>
        <v/>
      </c>
      <c r="V1226" s="1115"/>
      <c r="W1226" s="1086" t="s">
        <v>459</v>
      </c>
      <c r="X1226" s="1086"/>
      <c r="Y1226" s="562" t="str">
        <f>IF('result subject-wise'!AS52="","",'result subject-wise'!AS52)</f>
        <v/>
      </c>
    </row>
    <row r="1227" spans="1:25" ht="18" customHeight="1">
      <c r="A1227" s="1124"/>
      <c r="B1227" s="1116" t="s">
        <v>302</v>
      </c>
      <c r="C1227" s="1116"/>
      <c r="D1227" s="536">
        <f>IF('statement of marks'!CN52="","",'statement of marks'!CN52)</f>
        <v>50</v>
      </c>
      <c r="E1227" s="1117">
        <f>IF('statement of marks'!GK52="","",'statement of marks'!GK52)</f>
        <v>130</v>
      </c>
      <c r="F1227" s="1117"/>
      <c r="G1227" s="1117">
        <f>IF('statement of marks'!GM52="","",'statement of marks'!GM52)</f>
        <v>206</v>
      </c>
      <c r="H1227" s="1117"/>
      <c r="I1227" s="1117"/>
      <c r="J1227" s="1117"/>
      <c r="K1227" s="1117">
        <f>IF('statement of marks'!GO52="","",'statement of marks'!GO52)</f>
        <v>264</v>
      </c>
      <c r="L1227" s="1117"/>
      <c r="M1227" s="1117">
        <f>IF('statement of marks'!GQ52="","",'statement of marks'!GQ52)</f>
        <v>316</v>
      </c>
      <c r="N1227" s="1117"/>
      <c r="O1227" s="1117">
        <f>IF('statement of marks'!GS52="","",'statement of marks'!GS52)</f>
        <v>362</v>
      </c>
      <c r="P1227" s="1117"/>
      <c r="Q1227" s="1117"/>
      <c r="R1227" s="563"/>
      <c r="S1227" s="1086" t="s">
        <v>460</v>
      </c>
      <c r="T1227" s="1086"/>
      <c r="U1227" s="1086"/>
      <c r="V1227" s="1086"/>
      <c r="W1227" s="1115" t="str">
        <f>IF('result subject-wise'!AT52="","",'result subject-wise'!AT52)</f>
        <v/>
      </c>
      <c r="X1227" s="1115"/>
      <c r="Y1227" s="1118"/>
    </row>
    <row r="1228" spans="1:25" ht="18" customHeight="1">
      <c r="A1228" s="1124"/>
      <c r="B1228" s="1084" t="s">
        <v>301</v>
      </c>
      <c r="C1228" s="1084"/>
      <c r="D1228" s="536">
        <f>IF('statement of marks'!BJ52="","",'statement of marks'!BJ52)</f>
        <v>50</v>
      </c>
      <c r="E1228" s="1085" t="str">
        <f>IF('statement of marks'!GL52="","",'statement of marks'!GL52)</f>
        <v/>
      </c>
      <c r="F1228" s="1085"/>
      <c r="G1228" s="1085" t="str">
        <f>IF('statement of marks'!GN52="","",'statement of marks'!GN52)</f>
        <v/>
      </c>
      <c r="H1228" s="1085"/>
      <c r="I1228" s="1085"/>
      <c r="J1228" s="1085"/>
      <c r="K1228" s="1085" t="str">
        <f>IF('statement of marks'!GP52="","",'statement of marks'!GP52)</f>
        <v/>
      </c>
      <c r="L1228" s="1085"/>
      <c r="M1228" s="1085" t="str">
        <f>IF('statement of marks'!GR52="","",'statement of marks'!GR52)</f>
        <v/>
      </c>
      <c r="N1228" s="1085"/>
      <c r="O1228" s="1085">
        <f>IF('statement of marks'!GT52="","",'statement of marks'!GT52)</f>
        <v>0</v>
      </c>
      <c r="P1228" s="1085"/>
      <c r="Q1228" s="1085"/>
      <c r="R1228" s="564"/>
      <c r="S1228" s="1086" t="s">
        <v>296</v>
      </c>
      <c r="T1228" s="1086"/>
      <c r="U1228" s="1086"/>
      <c r="V1228" s="1086"/>
      <c r="W1228" s="1087" t="str">
        <f>IF(U1226="","",'result subject-wise'!$G$118)</f>
        <v/>
      </c>
      <c r="X1228" s="1087"/>
      <c r="Y1228" s="1088"/>
    </row>
    <row r="1229" spans="1:25" ht="18" customHeight="1">
      <c r="A1229" s="1124"/>
      <c r="B1229" s="1089" t="s">
        <v>307</v>
      </c>
      <c r="C1229" s="1089"/>
      <c r="D1229" s="535" t="str">
        <f>IF('statement of marks'!DR52="","",'statement of marks'!DR52)</f>
        <v/>
      </c>
      <c r="E1229" s="1090"/>
      <c r="F1229" s="1090"/>
      <c r="G1229" s="1090"/>
      <c r="H1229" s="1090"/>
      <c r="I1229" s="1090"/>
      <c r="J1229" s="1090"/>
      <c r="K1229" s="1090"/>
      <c r="L1229" s="1090"/>
      <c r="M1229" s="1090"/>
      <c r="N1229" s="1090"/>
      <c r="O1229" s="1091"/>
      <c r="P1229" s="1091"/>
      <c r="Q1229" s="1091"/>
      <c r="R1229" s="1091"/>
      <c r="S1229" s="1091"/>
      <c r="T1229" s="1091"/>
      <c r="U1229" s="1092"/>
      <c r="V1229" s="1092"/>
      <c r="W1229" s="1092"/>
      <c r="X1229" s="1092"/>
      <c r="Y1229" s="1093"/>
    </row>
    <row r="1230" spans="1:25" ht="18" customHeight="1">
      <c r="A1230" s="1124"/>
      <c r="B1230" s="895" t="s">
        <v>297</v>
      </c>
      <c r="C1230" s="895"/>
      <c r="D1230" s="544">
        <f>IF(AND(D1227="",D1228="",D1229=""),"",SUM(D1227:D1229))</f>
        <v>100</v>
      </c>
      <c r="E1230" s="1090"/>
      <c r="F1230" s="1090"/>
      <c r="G1230" s="1090"/>
      <c r="H1230" s="1090"/>
      <c r="I1230" s="1090"/>
      <c r="J1230" s="1090"/>
      <c r="K1230" s="1090"/>
      <c r="L1230" s="1090"/>
      <c r="M1230" s="1090"/>
      <c r="N1230" s="1090"/>
      <c r="O1230" s="1091"/>
      <c r="P1230" s="1091"/>
      <c r="Q1230" s="1091"/>
      <c r="R1230" s="1091"/>
      <c r="S1230" s="1091"/>
      <c r="T1230" s="1091"/>
      <c r="U1230" s="1092"/>
      <c r="V1230" s="1092"/>
      <c r="W1230" s="1092"/>
      <c r="X1230" s="1092"/>
      <c r="Y1230" s="1093"/>
    </row>
    <row r="1231" spans="1:25" ht="18" customHeight="1">
      <c r="A1231" s="1124"/>
      <c r="B1231" s="1089" t="s">
        <v>790</v>
      </c>
      <c r="C1231" s="1089"/>
      <c r="D1231" s="565">
        <f>IF(J1214="ML",L1213)+IF(J1215="ML",L1213)+IF(J1216="ML",L1213-D1216)+IF(J1217="ML",L1213-D1217)+IF(J1218="ML",L1213-D1218)+IF(K1216="ml",D1216)+IF(K1217="ml",D1217)+IF(K1218="ml",D1218)</f>
        <v>0</v>
      </c>
      <c r="E1231" s="1090"/>
      <c r="F1231" s="1090"/>
      <c r="G1231" s="1090"/>
      <c r="H1231" s="1090"/>
      <c r="I1231" s="1090"/>
      <c r="J1231" s="1090"/>
      <c r="K1231" s="1090"/>
      <c r="L1231" s="1090"/>
      <c r="M1231" s="1090"/>
      <c r="N1231" s="1090"/>
      <c r="O1231" s="1091" t="s">
        <v>112</v>
      </c>
      <c r="P1231" s="1091"/>
      <c r="Q1231" s="1091"/>
      <c r="R1231" s="1091"/>
      <c r="S1231" s="1091"/>
      <c r="T1231" s="1091"/>
      <c r="U1231" s="1094" t="s">
        <v>798</v>
      </c>
      <c r="V1231" s="1094"/>
      <c r="W1231" s="1094"/>
      <c r="X1231" s="1094"/>
      <c r="Y1231" s="1095"/>
    </row>
    <row r="1232" spans="1:25" ht="18" customHeight="1" thickBot="1">
      <c r="A1232" s="1125"/>
      <c r="B1232" s="1098" t="s">
        <v>308</v>
      </c>
      <c r="C1232" s="1098"/>
      <c r="D1232" s="566"/>
      <c r="E1232" s="1099"/>
      <c r="F1232" s="1099"/>
      <c r="G1232" s="1099"/>
      <c r="H1232" s="1099"/>
      <c r="I1232" s="1099"/>
      <c r="J1232" s="1099"/>
      <c r="K1232" s="1099"/>
      <c r="L1232" s="1099"/>
      <c r="M1232" s="1099"/>
      <c r="N1232" s="1099"/>
      <c r="O1232" s="1100">
        <f>'statement of marks'!$IV$110</f>
        <v>45794</v>
      </c>
      <c r="P1232" s="1100"/>
      <c r="Q1232" s="1100"/>
      <c r="R1232" s="1100"/>
      <c r="S1232" s="1100"/>
      <c r="T1232" s="1100"/>
      <c r="U1232" s="1096"/>
      <c r="V1232" s="1096"/>
      <c r="W1232" s="1096"/>
      <c r="X1232" s="1096"/>
      <c r="Y1232" s="1097"/>
    </row>
    <row r="1233" spans="1:25" ht="18" customHeight="1">
      <c r="A1233" s="1119" t="s">
        <v>282</v>
      </c>
      <c r="B1233" s="1120"/>
      <c r="C1233" s="1120"/>
      <c r="D1233" s="1120"/>
      <c r="E1233" s="1120"/>
      <c r="F1233" s="1120"/>
      <c r="G1233" s="1120"/>
      <c r="H1233" s="1120"/>
      <c r="I1233" s="1120"/>
      <c r="J1233" s="1120"/>
      <c r="K1233" s="1120"/>
      <c r="L1233" s="1120"/>
      <c r="M1233" s="1120"/>
      <c r="N1233" s="1120"/>
      <c r="O1233" s="1120"/>
      <c r="P1233" s="1120"/>
      <c r="Q1233" s="1120"/>
      <c r="R1233" s="1120"/>
      <c r="S1233" s="1120"/>
      <c r="T1233" s="1120"/>
      <c r="U1233" s="1120"/>
      <c r="V1233" s="1120"/>
      <c r="W1233" s="1120"/>
      <c r="X1233" s="1120"/>
      <c r="Y1233" s="1121"/>
    </row>
    <row r="1234" spans="1:25" ht="18" customHeight="1">
      <c r="A1234" s="1122" t="str">
        <f>'statement of marks'!$A$1</f>
        <v>Govt. Hr. Sec. School,</v>
      </c>
      <c r="B1234" s="1091"/>
      <c r="C1234" s="1091"/>
      <c r="D1234" s="1091"/>
      <c r="E1234" s="1091"/>
      <c r="F1234" s="1091"/>
      <c r="G1234" s="1091"/>
      <c r="H1234" s="1091"/>
      <c r="I1234" s="1091"/>
      <c r="J1234" s="1091"/>
      <c r="K1234" s="1091"/>
      <c r="L1234" s="1091"/>
      <c r="M1234" s="1091"/>
      <c r="N1234" s="1091"/>
      <c r="O1234" s="1091"/>
      <c r="P1234" s="1091"/>
      <c r="Q1234" s="1091"/>
      <c r="R1234" s="1091"/>
      <c r="S1234" s="1091"/>
      <c r="T1234" s="1091"/>
      <c r="U1234" s="1091"/>
      <c r="V1234" s="1091"/>
      <c r="W1234" s="1091"/>
      <c r="X1234" s="1091"/>
      <c r="Y1234" s="1123"/>
    </row>
    <row r="1235" spans="1:25" ht="18" customHeight="1">
      <c r="A1235" s="1124"/>
      <c r="B1235" s="1048" t="s">
        <v>100</v>
      </c>
      <c r="C1235" s="1048"/>
      <c r="D1235" s="1112" t="s">
        <v>485</v>
      </c>
      <c r="E1235" s="1048" t="str">
        <f>'statement of marks'!$F$3</f>
        <v>2024-25</v>
      </c>
      <c r="F1235" s="1048"/>
      <c r="G1235" s="1126" t="str">
        <f>IF(U1254="","MAIN EXAMINATION",IF(E1270="Suppl.","SUPPLEMENTARY EXAMINATION",IF(E1270="Re-exam.","RE-EXAMINATION",)))</f>
        <v>MAIN EXAMINATION</v>
      </c>
      <c r="H1235" s="1127"/>
      <c r="I1235" s="1127"/>
      <c r="J1235" s="1127"/>
      <c r="K1235" s="1127"/>
      <c r="L1235" s="1127"/>
      <c r="M1235" s="1127"/>
      <c r="N1235" s="1127"/>
      <c r="O1235" s="1127"/>
      <c r="P1235" s="1127"/>
      <c r="Q1235" s="1127"/>
      <c r="R1235" s="1127"/>
      <c r="S1235" s="1128"/>
      <c r="T1235" s="1129" t="s">
        <v>305</v>
      </c>
      <c r="U1235" s="1130"/>
      <c r="V1235" s="1131"/>
      <c r="W1235" s="1048" t="str">
        <f>'statement of marks'!$A$3</f>
        <v>11 'A'</v>
      </c>
      <c r="X1235" s="1048"/>
      <c r="Y1235" s="1135"/>
    </row>
    <row r="1236" spans="1:25" ht="18" customHeight="1">
      <c r="A1236" s="1124"/>
      <c r="B1236" s="895" t="s">
        <v>36</v>
      </c>
      <c r="C1236" s="895"/>
      <c r="D1236" s="1112"/>
      <c r="E1236" s="1132" t="str">
        <f>IF('statement of marks'!G53="","",'statement of marks'!G53)</f>
        <v>A 045</v>
      </c>
      <c r="F1236" s="1133"/>
      <c r="G1236" s="1133"/>
      <c r="H1236" s="1133"/>
      <c r="I1236" s="1133"/>
      <c r="J1236" s="1133"/>
      <c r="K1236" s="1133"/>
      <c r="L1236" s="1133"/>
      <c r="M1236" s="1133"/>
      <c r="N1236" s="1133"/>
      <c r="O1236" s="1133"/>
      <c r="P1236" s="1133"/>
      <c r="Q1236" s="1133"/>
      <c r="R1236" s="1133"/>
      <c r="S1236" s="1134"/>
      <c r="T1236" s="1129" t="s">
        <v>304</v>
      </c>
      <c r="U1236" s="1130"/>
      <c r="V1236" s="1131"/>
      <c r="W1236" s="1048">
        <f>IF('statement of marks'!E53="","",'statement of marks'!E53)</f>
        <v>11145</v>
      </c>
      <c r="X1236" s="1048"/>
      <c r="Y1236" s="1135"/>
    </row>
    <row r="1237" spans="1:25" ht="18" customHeight="1">
      <c r="A1237" s="1124"/>
      <c r="B1237" s="895" t="s">
        <v>37</v>
      </c>
      <c r="C1237" s="895"/>
      <c r="D1237" s="1112"/>
      <c r="E1237" s="1132" t="str">
        <f>IF('statement of marks'!H53="","",'statement of marks'!H53)</f>
        <v>B 045</v>
      </c>
      <c r="F1237" s="1133"/>
      <c r="G1237" s="1133"/>
      <c r="H1237" s="1133"/>
      <c r="I1237" s="1133"/>
      <c r="J1237" s="1133"/>
      <c r="K1237" s="1133"/>
      <c r="L1237" s="1133"/>
      <c r="M1237" s="1133"/>
      <c r="N1237" s="1133"/>
      <c r="O1237" s="1133"/>
      <c r="P1237" s="1133"/>
      <c r="Q1237" s="1133"/>
      <c r="R1237" s="1133"/>
      <c r="S1237" s="1134"/>
      <c r="T1237" s="1129" t="s">
        <v>35</v>
      </c>
      <c r="U1237" s="1130"/>
      <c r="V1237" s="1131"/>
      <c r="W1237" s="1048" t="str">
        <f>IF('statement of marks'!D53="","",'statement of marks'!D53)</f>
        <v/>
      </c>
      <c r="X1237" s="1048"/>
      <c r="Y1237" s="1135"/>
    </row>
    <row r="1238" spans="1:25" ht="18" customHeight="1">
      <c r="A1238" s="1124"/>
      <c r="B1238" s="895" t="s">
        <v>38</v>
      </c>
      <c r="C1238" s="895"/>
      <c r="D1238" s="1112"/>
      <c r="E1238" s="1132" t="str">
        <f>IF('statement of marks'!I53="","",'statement of marks'!I53)</f>
        <v>C 045</v>
      </c>
      <c r="F1238" s="1133"/>
      <c r="G1238" s="1133"/>
      <c r="H1238" s="1133"/>
      <c r="I1238" s="1133"/>
      <c r="J1238" s="1133"/>
      <c r="K1238" s="1133"/>
      <c r="L1238" s="1133"/>
      <c r="M1238" s="1133"/>
      <c r="N1238" s="1133"/>
      <c r="O1238" s="1133"/>
      <c r="P1238" s="1133"/>
      <c r="Q1238" s="1133"/>
      <c r="R1238" s="1133"/>
      <c r="S1238" s="1134"/>
      <c r="T1238" s="1129" t="s">
        <v>280</v>
      </c>
      <c r="U1238" s="1130"/>
      <c r="V1238" s="1131"/>
      <c r="W1238" s="1136" t="str">
        <f>IF('statement of marks'!F53="","",'statement of marks'!F53)</f>
        <v/>
      </c>
      <c r="X1238" s="1136"/>
      <c r="Y1238" s="1137"/>
    </row>
    <row r="1239" spans="1:25" ht="18" customHeight="1">
      <c r="A1239" s="1124"/>
      <c r="B1239" s="1138" t="s">
        <v>218</v>
      </c>
      <c r="C1239" s="1109" t="s">
        <v>293</v>
      </c>
      <c r="D1239" s="1109" t="s">
        <v>457</v>
      </c>
      <c r="E1239" s="1103" t="s">
        <v>109</v>
      </c>
      <c r="F1239" s="1103" t="s">
        <v>110</v>
      </c>
      <c r="G1239" s="1103" t="s">
        <v>111</v>
      </c>
      <c r="H1239" s="1103" t="s">
        <v>797</v>
      </c>
      <c r="I1239" s="1139" t="str">
        <f>IF('statement of marks'!N$4="","",'statement of marks'!N$4)</f>
        <v>VRIKSHAROPAN</v>
      </c>
      <c r="J1239" s="1140" t="s">
        <v>276</v>
      </c>
      <c r="K1239" s="1140" t="s">
        <v>277</v>
      </c>
      <c r="L1239" s="1103" t="s">
        <v>284</v>
      </c>
      <c r="M1239" s="1103" t="s">
        <v>294</v>
      </c>
      <c r="N1239" s="1102" t="s">
        <v>458</v>
      </c>
      <c r="O1239" s="1141" t="s">
        <v>287</v>
      </c>
      <c r="P1239" s="1141" t="s">
        <v>288</v>
      </c>
      <c r="Q1239" s="1101" t="s">
        <v>289</v>
      </c>
      <c r="R1239" s="1101" t="s">
        <v>285</v>
      </c>
      <c r="S1239" s="1101" t="s">
        <v>286</v>
      </c>
      <c r="T1239" s="1102" t="s">
        <v>306</v>
      </c>
      <c r="U1239" s="1103" t="s">
        <v>311</v>
      </c>
      <c r="V1239" s="1104" t="s">
        <v>310</v>
      </c>
      <c r="W1239" s="1104" t="s">
        <v>799</v>
      </c>
      <c r="X1239" s="1103" t="s">
        <v>283</v>
      </c>
      <c r="Y1239" s="1105" t="s">
        <v>290</v>
      </c>
    </row>
    <row r="1240" spans="1:25" ht="18" customHeight="1">
      <c r="A1240" s="1124"/>
      <c r="B1240" s="1138"/>
      <c r="C1240" s="1109"/>
      <c r="D1240" s="1109"/>
      <c r="E1240" s="1103"/>
      <c r="F1240" s="1103"/>
      <c r="G1240" s="1103"/>
      <c r="H1240" s="1103"/>
      <c r="I1240" s="1139"/>
      <c r="J1240" s="1140"/>
      <c r="K1240" s="1140"/>
      <c r="L1240" s="1103"/>
      <c r="M1240" s="1103"/>
      <c r="N1240" s="1102"/>
      <c r="O1240" s="1141"/>
      <c r="P1240" s="1141"/>
      <c r="Q1240" s="1101"/>
      <c r="R1240" s="1101"/>
      <c r="S1240" s="1101"/>
      <c r="T1240" s="1102"/>
      <c r="U1240" s="1103"/>
      <c r="V1240" s="1104"/>
      <c r="W1240" s="1104"/>
      <c r="X1240" s="1103"/>
      <c r="Y1240" s="1105"/>
    </row>
    <row r="1241" spans="1:25" ht="18" customHeight="1">
      <c r="A1241" s="1124"/>
      <c r="B1241" s="1144" t="s">
        <v>113</v>
      </c>
      <c r="C1241" s="1144"/>
      <c r="D1241" s="535"/>
      <c r="E1241" s="534">
        <f>IF('statement of marks'!J$6="","",'statement of marks'!J$6)</f>
        <v>10</v>
      </c>
      <c r="F1241" s="534">
        <f>IF('statement of marks'!K$6="","",'statement of marks'!K$6)</f>
        <v>10</v>
      </c>
      <c r="G1241" s="534">
        <f>IF('statement of marks'!L$6="","",'statement of marks'!L$6)</f>
        <v>8</v>
      </c>
      <c r="H1241" s="534">
        <f>IF('statement of marks'!M$6="","",'statement of marks'!M$6)</f>
        <v>28</v>
      </c>
      <c r="I1241" s="536">
        <f>IF('statement of marks'!N$6="","",'statement of marks'!N$6)</f>
        <v>2</v>
      </c>
      <c r="J1241" s="298" t="s">
        <v>89</v>
      </c>
      <c r="K1241" s="1106"/>
      <c r="L1241" s="534">
        <f>IF('statement of marks'!O$6="","",'statement of marks'!O$6)</f>
        <v>70</v>
      </c>
      <c r="M1241" s="298" t="s">
        <v>87</v>
      </c>
      <c r="N1241" s="534">
        <f>IF('statement of marks'!P$6="","",'statement of marks'!P$6)</f>
        <v>100</v>
      </c>
      <c r="O1241" s="298" t="s">
        <v>298</v>
      </c>
      <c r="P1241" s="945"/>
      <c r="Q1241" s="534">
        <f>IF('statement of marks'!Q$6="","",'statement of marks'!Q$6)</f>
        <v>100</v>
      </c>
      <c r="R1241" s="298" t="s">
        <v>299</v>
      </c>
      <c r="S1241" s="298" t="s">
        <v>454</v>
      </c>
      <c r="T1241" s="538">
        <f>IF('statement of marks'!R$6="","",'statement of marks'!R$6)</f>
        <v>200</v>
      </c>
      <c r="U1241" s="539"/>
      <c r="V1241" s="539"/>
      <c r="W1241" s="539"/>
      <c r="X1241" s="539"/>
      <c r="Y1241" s="540" t="str">
        <f>IF(OR(X1248=0,X1248&lt;V1248),"",T1241)</f>
        <v/>
      </c>
    </row>
    <row r="1242" spans="1:25" ht="18" customHeight="1">
      <c r="A1242" s="1124"/>
      <c r="B1242" s="895" t="str">
        <f>'statement of marks'!$J$3</f>
        <v>HINDI COMPULSORY</v>
      </c>
      <c r="C1242" s="895"/>
      <c r="D1242" s="535"/>
      <c r="E1242" s="541">
        <f>IF('statement of marks'!J53="","",'statement of marks'!J53)</f>
        <v>10</v>
      </c>
      <c r="F1242" s="541">
        <f>IF('statement of marks'!K53="","",'statement of marks'!K53)</f>
        <v>10</v>
      </c>
      <c r="G1242" s="541">
        <f>IF('statement of marks'!L53="","",'statement of marks'!L53)</f>
        <v>8</v>
      </c>
      <c r="H1242" s="541">
        <f>IF('statement of marks'!M53="","",'statement of marks'!M53)</f>
        <v>28</v>
      </c>
      <c r="I1242" s="541">
        <f>IF('statement of marks'!N53="","",'statement of marks'!N53)</f>
        <v>2</v>
      </c>
      <c r="J1242" s="537">
        <f>IF('statement of marks'!O53="","",'statement of marks'!O53)</f>
        <v>70</v>
      </c>
      <c r="K1242" s="1106"/>
      <c r="L1242" s="536">
        <f>IF('statement of marks'!O53="","",'statement of marks'!O53)</f>
        <v>70</v>
      </c>
      <c r="M1242" s="536">
        <f>IF('statement of marks'!P53="","",'statement of marks'!P53)</f>
        <v>100</v>
      </c>
      <c r="N1242" s="538">
        <f>IF('statement of marks'!P53="","",'statement of marks'!P53)</f>
        <v>100</v>
      </c>
      <c r="O1242" s="537">
        <f>IF('statement of marks'!Q53="","",'statement of marks'!Q53)</f>
        <v>100</v>
      </c>
      <c r="P1242" s="945"/>
      <c r="Q1242" s="536">
        <f>IF('statement of marks'!Q53="","",'statement of marks'!Q53)</f>
        <v>100</v>
      </c>
      <c r="R1242" s="536">
        <f>IF('statement of marks'!R53="","",'statement of marks'!R53)</f>
        <v>200</v>
      </c>
      <c r="S1242" s="1107" t="str">
        <f>IF(AND(K1243="",P1243=""),"",SUM(K1243,P1243))</f>
        <v/>
      </c>
      <c r="T1242" s="538">
        <f>IF('statement of marks'!R53="","",'statement of marks'!R53)</f>
        <v>200</v>
      </c>
      <c r="U1242" s="541" t="str">
        <f>CONCATENATE('statement of marks'!GV53,'statement of marks'!GW53,'statement of marks'!GX53)</f>
        <v>D</v>
      </c>
      <c r="V1242" s="542" t="str">
        <f>IF(OR(U1242="S",U1242="RE"),'result subject-wise'!T$6,"")</f>
        <v/>
      </c>
      <c r="W1242" s="542" t="str">
        <f>IF('result subject-wise'!U53="","",'result subject-wise'!U53)</f>
        <v/>
      </c>
      <c r="X1242" s="542" t="str">
        <f>IF('result subject-wise'!V53="","",'result subject-wise'!V53)</f>
        <v/>
      </c>
      <c r="Y1242" s="540" t="str">
        <f>IF(OR(X1248=0,X1248&lt;V1248),"",IF(U1242="RE",SUM(T1242,W1242),IF(U1242="S",W1242,T1242)))</f>
        <v/>
      </c>
    </row>
    <row r="1243" spans="1:25" ht="18" customHeight="1">
      <c r="A1243" s="1124"/>
      <c r="B1243" s="895" t="str">
        <f>'statement of marks'!$X$3</f>
        <v>ENGLISH COMPULSORY</v>
      </c>
      <c r="C1243" s="895"/>
      <c r="D1243" s="535" t="s">
        <v>455</v>
      </c>
      <c r="E1243" s="541">
        <f>IF('statement of marks'!X53="","",'statement of marks'!X53)</f>
        <v>10</v>
      </c>
      <c r="F1243" s="541">
        <f>IF('statement of marks'!Y53="","",'statement of marks'!Y53)</f>
        <v>10</v>
      </c>
      <c r="G1243" s="541">
        <f>IF('statement of marks'!Z53="","",'statement of marks'!Z53)</f>
        <v>8</v>
      </c>
      <c r="H1243" s="541">
        <f>IF('statement of marks'!AA53="","",'statement of marks'!AA53)</f>
        <v>28</v>
      </c>
      <c r="I1243" s="541">
        <f>IF('statement of marks'!AB53="","",'statement of marks'!AB53)</f>
        <v>2</v>
      </c>
      <c r="J1243" s="537">
        <f>IF('statement of marks'!AC53="","",'statement of marks'!AC53)</f>
        <v>70</v>
      </c>
      <c r="K1243" s="1106"/>
      <c r="L1243" s="536">
        <f>IF('statement of marks'!AC53="","",'statement of marks'!AC53)</f>
        <v>70</v>
      </c>
      <c r="M1243" s="536">
        <f>IF('statement of marks'!AD53="","",'statement of marks'!AD53)</f>
        <v>100</v>
      </c>
      <c r="N1243" s="538">
        <f>IF('statement of marks'!AD53="","",'statement of marks'!AD53)</f>
        <v>100</v>
      </c>
      <c r="O1243" s="537">
        <f>IF('statement of marks'!AE53="","",'statement of marks'!AE53)</f>
        <v>100</v>
      </c>
      <c r="P1243" s="945"/>
      <c r="Q1243" s="536">
        <f>IF('statement of marks'!AE53="","",'statement of marks'!AE53)</f>
        <v>100</v>
      </c>
      <c r="R1243" s="536">
        <f>IF('statement of marks'!AF53="","",'statement of marks'!AF53)</f>
        <v>200</v>
      </c>
      <c r="S1243" s="1107"/>
      <c r="T1243" s="538">
        <f>IF('statement of marks'!AF53="","",'statement of marks'!AF53)</f>
        <v>200</v>
      </c>
      <c r="U1243" s="541" t="str">
        <f>CONCATENATE('statement of marks'!GY53,'statement of marks'!GZ53,'statement of marks'!HA53)</f>
        <v>D</v>
      </c>
      <c r="V1243" s="542" t="str">
        <f>IF(OR(U1243="S",U1243="RE"),'result subject-wise'!W$6,"")</f>
        <v/>
      </c>
      <c r="W1243" s="542" t="str">
        <f>IF('result subject-wise'!X53="","",'result subject-wise'!X53)</f>
        <v/>
      </c>
      <c r="X1243" s="542" t="str">
        <f>IF('result subject-wise'!Y53="","",'result subject-wise'!Y53)</f>
        <v/>
      </c>
      <c r="Y1243" s="540" t="str">
        <f>IF(OR(X1248=0,X1248&lt;V1248),"",IF(U1243="RE",SUM(T1243,W1243),IF(U1243="S",W1243,T1243)))</f>
        <v/>
      </c>
    </row>
    <row r="1244" spans="1:25" ht="18" customHeight="1">
      <c r="A1244" s="1124"/>
      <c r="B1244" s="1143" t="str">
        <f>'statement of marks'!AM53</f>
        <v>PHYSICS</v>
      </c>
      <c r="C1244" s="1143"/>
      <c r="D1244" s="535">
        <f>IF('statement of marks'!BH53="","",'statement of marks'!BH53)</f>
        <v>20</v>
      </c>
      <c r="E1244" s="541">
        <f>IF('statement of marks'!AN53="","",'statement of marks'!AN53)</f>
        <v>10</v>
      </c>
      <c r="F1244" s="541">
        <f>IF('statement of marks'!AO53="","",'statement of marks'!AO53)</f>
        <v>10</v>
      </c>
      <c r="G1244" s="541">
        <f>IF('statement of marks'!AP53="","",'statement of marks'!AP53)</f>
        <v>9</v>
      </c>
      <c r="H1244" s="541">
        <f>IF('statement of marks'!AQ53="","",'statement of marks'!AQ53)</f>
        <v>29</v>
      </c>
      <c r="I1244" s="541">
        <f>IF('statement of marks'!AR53="","",'statement of marks'!AR53)</f>
        <v>1</v>
      </c>
      <c r="J1244" s="537">
        <f>IF('statement of marks'!AS53="","",'statement of marks'!AS53)</f>
        <v>30</v>
      </c>
      <c r="K1244" s="537">
        <f>IF('statement of marks'!AT53="","",'statement of marks'!AT53)</f>
        <v>20</v>
      </c>
      <c r="L1244" s="536">
        <f>IF('statement of marks'!AU53="","",'statement of marks'!AU53)</f>
        <v>50</v>
      </c>
      <c r="M1244" s="536">
        <f>IF('statement of marks'!AV53="","",'statement of marks'!AV53)</f>
        <v>60</v>
      </c>
      <c r="N1244" s="538">
        <f>IF('statement of marks'!AW53="","",'statement of marks'!AW53)</f>
        <v>80</v>
      </c>
      <c r="O1244" s="537">
        <f>IF('statement of marks'!AX53="","",'statement of marks'!AX53)</f>
        <v>70</v>
      </c>
      <c r="P1244" s="537">
        <f>IF('statement of marks'!AY53="","",'statement of marks'!AY53)</f>
        <v>30</v>
      </c>
      <c r="Q1244" s="536">
        <f>IF('statement of marks'!AZ53="","",'statement of marks'!AZ53)</f>
        <v>100</v>
      </c>
      <c r="R1244" s="536">
        <f>IF('statement of marks'!BA53="","",'statement of marks'!BA53)</f>
        <v>130</v>
      </c>
      <c r="S1244" s="538">
        <f>IF('statement of marks'!BB53="","",'statement of marks'!BB53)</f>
        <v>50</v>
      </c>
      <c r="T1244" s="538">
        <f>IF('statement of marks'!BC53="","",'statement of marks'!BC53)</f>
        <v>180</v>
      </c>
      <c r="U1244" s="541" t="str">
        <f>CONCATENATE('statement of marks'!HB53,'statement of marks'!HK53,'statement of marks'!HL53)</f>
        <v>D</v>
      </c>
      <c r="V1244" s="542" t="str">
        <f>IF('result subject-wise'!Z53="","",'result subject-wise'!Z53)</f>
        <v/>
      </c>
      <c r="W1244" s="542" t="str">
        <f>IF('result subject-wise'!AB53="","",'result subject-wise'!AB53)</f>
        <v/>
      </c>
      <c r="X1244" s="542" t="str">
        <f>IF('result subject-wise'!AC53="","",'result subject-wise'!AC53)</f>
        <v/>
      </c>
      <c r="Y1244" s="540" t="str">
        <f>IF(OR(X1248=0,X1248&lt;V1248),"",IF(OR(U1244="RE",U1244="REP"),SUM(T1244,W1244),IF(U1244="S",W1244,T1244)))</f>
        <v/>
      </c>
    </row>
    <row r="1245" spans="1:25" ht="18" customHeight="1">
      <c r="A1245" s="1124"/>
      <c r="B1245" s="1143" t="str">
        <f>'statement of marks'!BQ53</f>
        <v>CHEMISTRY</v>
      </c>
      <c r="C1245" s="1143"/>
      <c r="D1245" s="535">
        <f>IF('statement of marks'!CL53="","",'statement of marks'!CL53)</f>
        <v>20</v>
      </c>
      <c r="E1245" s="541">
        <f>IF('statement of marks'!BR53="","",'statement of marks'!BR53)</f>
        <v>10</v>
      </c>
      <c r="F1245" s="541">
        <f>IF('statement of marks'!BS53="","",'statement of marks'!BS53)</f>
        <v>10</v>
      </c>
      <c r="G1245" s="541">
        <f>IF('statement of marks'!BT53="","",'statement of marks'!BT53)</f>
        <v>9</v>
      </c>
      <c r="H1245" s="541">
        <f>IF('statement of marks'!BU53="","",'statement of marks'!BU53)</f>
        <v>29</v>
      </c>
      <c r="I1245" s="541">
        <f>IF('statement of marks'!BV53="","",'statement of marks'!BV53)</f>
        <v>1</v>
      </c>
      <c r="J1245" s="537">
        <f>IF('statement of marks'!BW53="","",'statement of marks'!BW53)</f>
        <v>50</v>
      </c>
      <c r="K1245" s="537">
        <f>IF('statement of marks'!BX53="","",'statement of marks'!BX53)</f>
        <v>20</v>
      </c>
      <c r="L1245" s="536">
        <f>IF('statement of marks'!BY53="","",'statement of marks'!BY53)</f>
        <v>70</v>
      </c>
      <c r="M1245" s="536">
        <f>IF('statement of marks'!BZ53="","",'statement of marks'!BZ53)</f>
        <v>80</v>
      </c>
      <c r="N1245" s="538">
        <f>IF('statement of marks'!CA53="","",'statement of marks'!CA53)</f>
        <v>100</v>
      </c>
      <c r="O1245" s="537">
        <f>IF('statement of marks'!CB53="","",'statement of marks'!CB53)</f>
        <v>70</v>
      </c>
      <c r="P1245" s="537">
        <f>IF('statement of marks'!CC53="","",'statement of marks'!CC53)</f>
        <v>30</v>
      </c>
      <c r="Q1245" s="536">
        <f>IF('statement of marks'!CD53="","",'statement of marks'!CD53)</f>
        <v>100</v>
      </c>
      <c r="R1245" s="536">
        <f>IF('statement of marks'!CE53="","",'statement of marks'!CE53)</f>
        <v>150</v>
      </c>
      <c r="S1245" s="538">
        <f>IF('statement of marks'!CF53="","",'statement of marks'!CF53)</f>
        <v>50</v>
      </c>
      <c r="T1245" s="538">
        <f>IF('statement of marks'!CG53="","",'statement of marks'!CG53)</f>
        <v>200</v>
      </c>
      <c r="U1245" s="541" t="str">
        <f>CONCATENATE('statement of marks'!HM53,'statement of marks'!HV53,'statement of marks'!HW53)</f>
        <v>D</v>
      </c>
      <c r="V1245" s="542" t="str">
        <f>IF('result subject-wise'!AD53="","",'result subject-wise'!AD53)</f>
        <v/>
      </c>
      <c r="W1245" s="542" t="str">
        <f>IF('result subject-wise'!AF53="","",'result subject-wise'!AF53)</f>
        <v/>
      </c>
      <c r="X1245" s="542" t="str">
        <f>IF('result subject-wise'!AG53="","",'result subject-wise'!AG53)</f>
        <v/>
      </c>
      <c r="Y1245" s="540" t="str">
        <f>IF(OR(X1248=0,X1248&lt;V1248),"",IF(OR(U1245="RE",U1245="REP"),SUM(T1245,W1245),IF(U1245="S",W1245,T1245)))</f>
        <v/>
      </c>
    </row>
    <row r="1246" spans="1:25" ht="18" customHeight="1">
      <c r="A1246" s="1124"/>
      <c r="B1246" s="1143" t="str">
        <f>'statement of marks'!CU53</f>
        <v>MATHEMATICS</v>
      </c>
      <c r="C1246" s="1143"/>
      <c r="D1246" s="535" t="str">
        <f>IF('statement of marks'!DP53="","",'statement of marks'!DP53)</f>
        <v/>
      </c>
      <c r="E1246" s="541">
        <f>IF('statement of marks'!CV53="","",'statement of marks'!CV53)</f>
        <v>10</v>
      </c>
      <c r="F1246" s="541">
        <f>IF('statement of marks'!CW53="","",'statement of marks'!CW53)</f>
        <v>10</v>
      </c>
      <c r="G1246" s="541">
        <f>IF('statement of marks'!CX53="","",'statement of marks'!CX53)</f>
        <v>9</v>
      </c>
      <c r="H1246" s="541">
        <f>IF('statement of marks'!CY53="","",'statement of marks'!CY53)</f>
        <v>29</v>
      </c>
      <c r="I1246" s="541">
        <f>IF('statement of marks'!CZ53="","",'statement of marks'!CZ53)</f>
        <v>1</v>
      </c>
      <c r="J1246" s="537">
        <f>IF('statement of marks'!DA53="","",'statement of marks'!DA53)</f>
        <v>70</v>
      </c>
      <c r="K1246" s="537" t="str">
        <f>IF('statement of marks'!DB53="","",'statement of marks'!DB53)</f>
        <v/>
      </c>
      <c r="L1246" s="536">
        <f>IF('statement of marks'!DC53="","",'statement of marks'!DC53)</f>
        <v>70</v>
      </c>
      <c r="M1246" s="536">
        <f>IF('statement of marks'!DD53="","",'statement of marks'!DD53)</f>
        <v>100</v>
      </c>
      <c r="N1246" s="538">
        <f>IF('statement of marks'!DE53="","",'statement of marks'!DE53)</f>
        <v>100</v>
      </c>
      <c r="O1246" s="537">
        <f>IF('statement of marks'!DF53="","",'statement of marks'!DF53)</f>
        <v>18</v>
      </c>
      <c r="P1246" s="537" t="str">
        <f>IF('statement of marks'!DG53="","",'statement of marks'!DG53)</f>
        <v/>
      </c>
      <c r="Q1246" s="536">
        <f>IF('statement of marks'!DH53="","",'statement of marks'!DH53)</f>
        <v>18</v>
      </c>
      <c r="R1246" s="536">
        <f>IF('statement of marks'!DI53="","",'statement of marks'!DI53)</f>
        <v>118</v>
      </c>
      <c r="S1246" s="538" t="str">
        <f>IF('statement of marks'!DJ53="","",'statement of marks'!DJ53)</f>
        <v/>
      </c>
      <c r="T1246" s="538">
        <f>IF('statement of marks'!DK53="","",'statement of marks'!DK53)</f>
        <v>118</v>
      </c>
      <c r="U1246" s="541" t="str">
        <f>CONCATENATE('statement of marks'!HX53,'statement of marks'!IG53,'statement of marks'!IH53)</f>
        <v>S</v>
      </c>
      <c r="V1246" s="542">
        <f>IF('result subject-wise'!AH53="","",'result subject-wise'!AH53)</f>
        <v>100</v>
      </c>
      <c r="W1246" s="542" t="str">
        <f>IF('result subject-wise'!AJ53="","",'result subject-wise'!AJ53)</f>
        <v/>
      </c>
      <c r="X1246" s="542" t="str">
        <f>IF('result subject-wise'!AK53="","",'result subject-wise'!AK53)</f>
        <v/>
      </c>
      <c r="Y1246" s="540" t="str">
        <f>IF(OR(X1248=0,X1248&lt;V1248),"",IF(OR(U1246="RE",U1246="REP"),SUM(T1246,W1246),IF(U1246="S",W1246,T1246)))</f>
        <v/>
      </c>
    </row>
    <row r="1247" spans="1:25" ht="18" customHeight="1">
      <c r="A1247" s="1124"/>
      <c r="B1247" s="1108" t="s">
        <v>291</v>
      </c>
      <c r="C1247" s="1108"/>
      <c r="D1247" s="543">
        <f>IF(AND(D1244="",D1245="",D1246=""),"",SUM(D1244:D1246))</f>
        <v>40</v>
      </c>
      <c r="E1247" s="544">
        <f>IF(AND(E1242="",E1243="",E1244="",E1245="",E1246=""),"",SUM(E1242:E1246))</f>
        <v>50</v>
      </c>
      <c r="F1247" s="544">
        <f t="shared" ref="F1247:H1247" si="348">IF(AND(F1242="",F1243="",F1244="",F1245="",F1246=""),"",SUM(F1242:F1246))</f>
        <v>50</v>
      </c>
      <c r="G1247" s="544">
        <f t="shared" si="348"/>
        <v>43</v>
      </c>
      <c r="H1247" s="544">
        <f t="shared" si="348"/>
        <v>143</v>
      </c>
      <c r="I1247" s="544">
        <f>IF(AND(I1242="",I1243="",I1244="",I1245="",I1246=""),"",SUM(I1242:I1246))</f>
        <v>7</v>
      </c>
      <c r="J1247" s="544">
        <f t="shared" ref="J1247:Q1247" si="349">IF(AND(J1242="",J1243="",J1244="",J1245="",J1246=""),"",SUM(J1242:J1246))</f>
        <v>290</v>
      </c>
      <c r="K1247" s="544">
        <f t="shared" si="349"/>
        <v>40</v>
      </c>
      <c r="L1247" s="544">
        <f t="shared" si="349"/>
        <v>330</v>
      </c>
      <c r="M1247" s="544">
        <f t="shared" si="349"/>
        <v>440</v>
      </c>
      <c r="N1247" s="544">
        <f t="shared" si="349"/>
        <v>480</v>
      </c>
      <c r="O1247" s="544">
        <f t="shared" si="349"/>
        <v>358</v>
      </c>
      <c r="P1247" s="544">
        <f t="shared" si="349"/>
        <v>60</v>
      </c>
      <c r="Q1247" s="544">
        <f t="shared" si="349"/>
        <v>418</v>
      </c>
      <c r="R1247" s="544">
        <f>IF(AND(R1242="",R1243="",R1244="",R1245="",R1246=""),"",SUM(R1242:R1246))</f>
        <v>798</v>
      </c>
      <c r="S1247" s="544">
        <f>IF(AND(S1242="",S1243="",S1244="",S1245="",S1246=""),"",SUM(S1242:S1246))</f>
        <v>100</v>
      </c>
      <c r="T1247" s="544">
        <f t="shared" ref="T1247" si="350">IF(AND(T1242="",T1243="",T1244="",T1245="",T1246=""),"",SUM(T1242:T1246))</f>
        <v>898</v>
      </c>
      <c r="U1247" s="544"/>
      <c r="V1247" s="544">
        <f t="shared" ref="V1247:W1247" si="351">IF(AND(V1242="",V1243="",V1244="",V1245="",V1246=""),"",SUM(V1242:V1246))</f>
        <v>100</v>
      </c>
      <c r="W1247" s="544" t="str">
        <f t="shared" si="351"/>
        <v/>
      </c>
      <c r="X1247" s="545"/>
      <c r="Y1247" s="546" t="str">
        <f t="shared" ref="Y1247" si="352">IF(AND(Y1242="",Y1243="",Y1244="",Y1245="",Y1246=""),"",SUM(Y1242:Y1246))</f>
        <v/>
      </c>
    </row>
    <row r="1248" spans="1:25" ht="18" customHeight="1">
      <c r="A1248" s="1124"/>
      <c r="B1248" s="1142" t="s">
        <v>292</v>
      </c>
      <c r="C1248" s="1142"/>
      <c r="D1248" s="547" t="s">
        <v>456</v>
      </c>
      <c r="E1248" s="548">
        <f>IF(E1247="","",(5*E1241)-(COUNTIF(E1242:E1246,"NA")*E1241+COUNTIF(E1242:E1246,"ML")*E1241))</f>
        <v>50</v>
      </c>
      <c r="F1248" s="548">
        <f>IF(F1247="","",(5*F1241)-(COUNTIF(F1242:F1246,"NA")*F1241+COUNTIF(F1242:F1246,"ML")*F1241))</f>
        <v>50</v>
      </c>
      <c r="G1248" s="548">
        <f>IF(G1247="","",(43)-(COUNTIF(G1242:G1246,"NA")*G1241+COUNTIF(G1242:G1246,"ML")*G1241))</f>
        <v>43</v>
      </c>
      <c r="H1248" s="548">
        <f>IF(H1247="","",(143)-(COUNTIF(H1242:H1246,"NA")*H1241+COUNTIF(H1242:H1246,"ML")*H1241))</f>
        <v>143</v>
      </c>
      <c r="I1248" s="549">
        <f>IF(I1247="","",7)</f>
        <v>7</v>
      </c>
      <c r="J1248" s="538">
        <f>L1248-K1248</f>
        <v>310</v>
      </c>
      <c r="K1248" s="538">
        <f>IF(D1247="","",(D1247-(IF(K1244="ml",D1244)+IF(K1245="ml",D1245)+IF(K1246="ml",D1246))))</f>
        <v>40</v>
      </c>
      <c r="L1248" s="538">
        <f>IF(OR(L1247=0,L1247=""),L1247,(5*L1241)-D1259)</f>
        <v>350</v>
      </c>
      <c r="M1248" s="538">
        <f>IF(M1247="","",SUM(H1248:J1248))</f>
        <v>460</v>
      </c>
      <c r="N1248" s="538">
        <f>IF(N1247="","",SUM(D1247,M1248))</f>
        <v>500</v>
      </c>
      <c r="O1248" s="538">
        <f>Q1248-D1253</f>
        <v>440</v>
      </c>
      <c r="P1248" s="538">
        <f>IF(D1253="","",D1253)</f>
        <v>60</v>
      </c>
      <c r="Q1248" s="538">
        <f>IF(Q1247="","",5*Q1241)</f>
        <v>500</v>
      </c>
      <c r="R1248" s="538">
        <f>IF(O1248="","",SUM(M1248,O1248))</f>
        <v>900</v>
      </c>
      <c r="S1248" s="538">
        <f>IF(D1258="","",D1258)</f>
        <v>100</v>
      </c>
      <c r="T1248" s="538">
        <f>IF(T1247="","",SUM(R1248,S1248))</f>
        <v>1000</v>
      </c>
      <c r="U1248" s="550"/>
      <c r="V1248" s="551">
        <f>COUNTIF(U1242:U1252,"S")</f>
        <v>1</v>
      </c>
      <c r="W1248" s="551">
        <f>COUNTIF(U1242:U1252,"RE")+COUNTIF(U1242:U1252,"REP")</f>
        <v>0</v>
      </c>
      <c r="X1248" s="551">
        <f>COUNTIF(X1242:X1247,"P")+COUNTIF(X1251:X1252,"P")</f>
        <v>0</v>
      </c>
      <c r="Y1248" s="552" t="str">
        <f>IF(OR(X1248=0,X1248&lt;(V1248+W1248)),"",(T1248-(V1248*Y1241)+V1247))</f>
        <v/>
      </c>
    </row>
    <row r="1249" spans="1:25" ht="18" customHeight="1">
      <c r="A1249" s="1124"/>
      <c r="B1249" s="895" t="s">
        <v>151</v>
      </c>
      <c r="C1249" s="895"/>
      <c r="D1249" s="553">
        <f>IF('statement of marks'!BG53="","",'statement of marks'!BG53)</f>
        <v>30</v>
      </c>
      <c r="E1249" s="568">
        <f t="shared" ref="E1249:H1249" si="353">IF(E1248="","",E1247/E1248*100)</f>
        <v>100</v>
      </c>
      <c r="F1249" s="568">
        <f t="shared" si="353"/>
        <v>100</v>
      </c>
      <c r="G1249" s="568">
        <f t="shared" si="353"/>
        <v>100</v>
      </c>
      <c r="H1249" s="568">
        <f t="shared" si="353"/>
        <v>100</v>
      </c>
      <c r="I1249" s="568">
        <f>IF(I1248="","",I1247/I1248*100)</f>
        <v>100</v>
      </c>
      <c r="J1249" s="568">
        <f t="shared" ref="J1249:R1249" si="354">IF(J1248="","",J1247/J1248*100)</f>
        <v>93.548387096774192</v>
      </c>
      <c r="K1249" s="568">
        <f t="shared" si="354"/>
        <v>100</v>
      </c>
      <c r="L1249" s="568">
        <f t="shared" si="354"/>
        <v>94.285714285714278</v>
      </c>
      <c r="M1249" s="568">
        <f t="shared" si="354"/>
        <v>95.652173913043484</v>
      </c>
      <c r="N1249" s="569">
        <f t="shared" si="354"/>
        <v>96</v>
      </c>
      <c r="O1249" s="568">
        <f t="shared" si="354"/>
        <v>81.36363636363636</v>
      </c>
      <c r="P1249" s="568">
        <f t="shared" si="354"/>
        <v>100</v>
      </c>
      <c r="Q1249" s="568">
        <f t="shared" si="354"/>
        <v>83.6</v>
      </c>
      <c r="R1249" s="568">
        <f t="shared" si="354"/>
        <v>88.666666666666671</v>
      </c>
      <c r="S1249" s="569">
        <f>IF(S1248="","",S1247/S1248*100)</f>
        <v>100</v>
      </c>
      <c r="T1249" s="569">
        <f t="shared" ref="T1249" si="355">IF(T1248="","",T1247/T1248*100)</f>
        <v>89.8</v>
      </c>
      <c r="U1249" s="539"/>
      <c r="V1249" s="539"/>
      <c r="W1249" s="539"/>
      <c r="X1249" s="539"/>
      <c r="Y1249" s="554" t="str">
        <f>IF(Y1248="","",Y1247/Y1248*100)</f>
        <v/>
      </c>
    </row>
    <row r="1250" spans="1:25" ht="18" customHeight="1">
      <c r="A1250" s="1124"/>
      <c r="B1250" s="895" t="str">
        <f>'statement of marks'!DZ53</f>
        <v>BIOLOGY</v>
      </c>
      <c r="C1250" s="895"/>
      <c r="D1250" s="548"/>
      <c r="E1250" s="541">
        <f>IF('statement of marks'!EA53="","",'statement of marks'!EA53)</f>
        <v>10</v>
      </c>
      <c r="F1250" s="541">
        <f>IF('statement of marks'!EB53="","",'statement of marks'!EB53)</f>
        <v>10</v>
      </c>
      <c r="G1250" s="541">
        <f>IF('statement of marks'!EC53="","",'statement of marks'!EC53)</f>
        <v>10</v>
      </c>
      <c r="H1250" s="541">
        <f>IF('statement of marks'!ED53="","",'statement of marks'!ED53)</f>
        <v>30</v>
      </c>
      <c r="I1250" s="541" t="str">
        <f>IF('statement of marks'!EE53="","",'statement of marks'!EE53)</f>
        <v/>
      </c>
      <c r="J1250" s="537">
        <f>IF('statement of marks'!EF53="","",'statement of marks'!EF53)</f>
        <v>50</v>
      </c>
      <c r="K1250" s="537">
        <f>IF('statement of marks'!EG53="","",'statement of marks'!EG53)</f>
        <v>20</v>
      </c>
      <c r="L1250" s="536">
        <f>IF('statement of marks'!EH53="","",'statement of marks'!EH53)</f>
        <v>70</v>
      </c>
      <c r="M1250" s="536">
        <f>IF('statement of marks'!EI53="","",'statement of marks'!EI53)</f>
        <v>80</v>
      </c>
      <c r="N1250" s="538">
        <f>IF('statement of marks'!EJ53="","",'statement of marks'!EJ53)</f>
        <v>100</v>
      </c>
      <c r="O1250" s="537">
        <f>IF('statement of marks'!EK53="","",'statement of marks'!EK53)</f>
        <v>70</v>
      </c>
      <c r="P1250" s="537">
        <f>IF('statement of marks'!EL53="","",'statement of marks'!EL53)</f>
        <v>30</v>
      </c>
      <c r="Q1250" s="536">
        <f>IF('statement of marks'!EM53="","",'statement of marks'!EM53)</f>
        <v>100</v>
      </c>
      <c r="R1250" s="536">
        <f>IF('statement of marks'!EN53="","",'statement of marks'!EN53)</f>
        <v>150</v>
      </c>
      <c r="S1250" s="538">
        <f>IF('statement of marks'!EO53="","",'statement of marks'!EO53)</f>
        <v>50</v>
      </c>
      <c r="T1250" s="538">
        <f>IF('statement of marks'!EP53="","",'statement of marks'!EP53)</f>
        <v>200</v>
      </c>
      <c r="U1250" s="538" t="str">
        <f>IF('statement of marks'!FB53="","",'statement of marks'!FB53)</f>
        <v>I</v>
      </c>
      <c r="V1250" s="542"/>
      <c r="W1250" s="542"/>
      <c r="X1250" s="542"/>
      <c r="Y1250" s="540"/>
    </row>
    <row r="1251" spans="1:25" ht="18" customHeight="1">
      <c r="A1251" s="1124"/>
      <c r="B1251" s="1089" t="str">
        <f>'statement of marks'!$FC$3</f>
        <v>Azadi ke Baad ka Swarnim Bharat</v>
      </c>
      <c r="C1251" s="1089"/>
      <c r="D1251" s="553">
        <f>IF('statement of marks'!CK53="","",'statement of marks'!CK53)</f>
        <v>30</v>
      </c>
      <c r="E1251" s="541">
        <f>IF('statement of marks'!FC53="","",'statement of marks'!FC53)</f>
        <v>10</v>
      </c>
      <c r="F1251" s="541">
        <f>IF('statement of marks'!FD53="","",'statement of marks'!FD53)</f>
        <v>10</v>
      </c>
      <c r="G1251" s="541">
        <f>IF('statement of marks'!FE53="","",'statement of marks'!FE53)</f>
        <v>10</v>
      </c>
      <c r="H1251" s="541">
        <f>IF('statement of marks'!FF53="","",'statement of marks'!FF53)</f>
        <v>30</v>
      </c>
      <c r="I1251" s="555"/>
      <c r="J1251" s="541">
        <f>IF('statement of marks'!FG53="","",'statement of marks'!FG53)</f>
        <v>70</v>
      </c>
      <c r="K1251" s="556"/>
      <c r="L1251" s="536">
        <f>IF('statement of marks'!FG53="","",'statement of marks'!FG53)</f>
        <v>70</v>
      </c>
      <c r="M1251" s="536">
        <f>IF('statement of marks'!FH53="","",'statement of marks'!FH53)</f>
        <v>100</v>
      </c>
      <c r="N1251" s="536">
        <f>IF('statement of marks'!FH53="","",'statement of marks'!FH53)</f>
        <v>100</v>
      </c>
      <c r="O1251" s="536">
        <f>IF('statement of marks'!FI53="","",'statement of marks'!FI53)</f>
        <v>100</v>
      </c>
      <c r="P1251" s="557"/>
      <c r="Q1251" s="536">
        <f>IF('statement of marks'!FI53="","",'statement of marks'!FI53)</f>
        <v>100</v>
      </c>
      <c r="R1251" s="536">
        <f>IF('statement of marks'!FJ53="","",'statement of marks'!FJ53)</f>
        <v>200</v>
      </c>
      <c r="S1251" s="557"/>
      <c r="T1251" s="538">
        <f>IF('statement of marks'!FJ53="","",'statement of marks'!FJ53)</f>
        <v>200</v>
      </c>
      <c r="U1251" s="541" t="str">
        <f>IF('statement of marks'!II53="","",'statement of marks'!II53)</f>
        <v>A</v>
      </c>
      <c r="V1251" s="542" t="str">
        <f>IF(OR(U1251="S",U1251="RE"),'result subject-wise'!AL$6,"")</f>
        <v/>
      </c>
      <c r="W1251" s="558" t="str">
        <f>IF('result subject-wise'!AL53="","",'result subject-wise'!AL53)</f>
        <v/>
      </c>
      <c r="X1251" s="558" t="str">
        <f>IF('result subject-wise'!AM53="","",'result subject-wise'!AM53)</f>
        <v/>
      </c>
      <c r="Y1251" s="1093"/>
    </row>
    <row r="1252" spans="1:25" ht="18" customHeight="1">
      <c r="A1252" s="1124"/>
      <c r="B1252" s="895" t="str">
        <f>'statement of marks'!$FP$3</f>
        <v>JEEVAN KAUShAL</v>
      </c>
      <c r="C1252" s="895"/>
      <c r="D1252" s="535" t="str">
        <f>IF('statement of marks'!DO53="","",'statement of marks'!DO53)</f>
        <v/>
      </c>
      <c r="E1252" s="1109" t="s">
        <v>278</v>
      </c>
      <c r="F1252" s="1109"/>
      <c r="G1252" s="536">
        <f>'statement of marks'!$FP$6</f>
        <v>30</v>
      </c>
      <c r="H1252" s="536"/>
      <c r="I1252" s="559"/>
      <c r="J1252" s="537">
        <f>IF('statement of marks'!FP53="","",'statement of marks'!FP53)</f>
        <v>30</v>
      </c>
      <c r="K1252" s="1109" t="s">
        <v>279</v>
      </c>
      <c r="L1252" s="1109"/>
      <c r="M1252" s="536">
        <f>'statement of marks'!$FQ$6</f>
        <v>30</v>
      </c>
      <c r="N1252" s="538">
        <f>IF('statement of marks'!FQ53="","",'statement of marks'!FQ53)</f>
        <v>30</v>
      </c>
      <c r="O1252" s="1109" t="s">
        <v>108</v>
      </c>
      <c r="P1252" s="1109"/>
      <c r="Q1252" s="536">
        <f>'statement of marks'!$FR$6</f>
        <v>40</v>
      </c>
      <c r="R1252" s="541">
        <f>IF('statement of marks'!FR53="","",'statement of marks'!FR53)</f>
        <v>40</v>
      </c>
      <c r="S1252" s="541"/>
      <c r="T1252" s="538">
        <f>IF('statement of marks'!FS53="","",'statement of marks'!FS53)</f>
        <v>100</v>
      </c>
      <c r="U1252" s="541" t="str">
        <f>IF('statement of marks'!IJ53="","",'statement of marks'!IJ53)</f>
        <v>A</v>
      </c>
      <c r="V1252" s="542" t="str">
        <f>IF(OR(U1252="S",U1252="RE"),'result subject-wise'!AN$6,"")</f>
        <v/>
      </c>
      <c r="W1252" s="558" t="str">
        <f>IF('result subject-wise'!AN53="","",'result subject-wise'!AN53)</f>
        <v/>
      </c>
      <c r="X1252" s="558" t="str">
        <f>IF('result subject-wise'!AO53="","",'result subject-wise'!AO53)</f>
        <v/>
      </c>
      <c r="Y1252" s="1093"/>
    </row>
    <row r="1253" spans="1:25" ht="18" customHeight="1">
      <c r="A1253" s="1124"/>
      <c r="B1253" s="1110" t="s">
        <v>195</v>
      </c>
      <c r="C1253" s="1110"/>
      <c r="D1253" s="560">
        <f>IF(AND(D1249="",D1251="",D1252=""),"",SUM(D1249:D1252))</f>
        <v>60</v>
      </c>
      <c r="E1253" s="1111" t="str">
        <f>IF('statement of marks'!IP53="","",'statement of marks'!IP53)</f>
        <v>SUPPL.</v>
      </c>
      <c r="F1253" s="1111"/>
      <c r="G1253" s="1111"/>
      <c r="H1253" s="1111"/>
      <c r="I1253" s="1111"/>
      <c r="J1253" s="1111"/>
      <c r="K1253" s="1111"/>
      <c r="L1253" s="1111"/>
      <c r="M1253" s="533" t="s">
        <v>309</v>
      </c>
      <c r="N1253" s="541" t="str">
        <f>IF('statement of marks'!IS53="","",'statement of marks'!IS53)</f>
        <v/>
      </c>
      <c r="O1253" s="1091" t="s">
        <v>281</v>
      </c>
      <c r="P1253" s="1091"/>
      <c r="Q1253" s="1091"/>
      <c r="R1253" s="541" t="str">
        <f>IF('statement of marks'!IU53="","",'statement of marks'!IU53)</f>
        <v/>
      </c>
      <c r="S1253" s="1112" t="s">
        <v>295</v>
      </c>
      <c r="T1253" s="1112"/>
      <c r="U1253" s="1112"/>
      <c r="V1253" s="1112"/>
      <c r="W1253" s="1112"/>
      <c r="X1253" s="1112"/>
      <c r="Y1253" s="1113"/>
    </row>
    <row r="1254" spans="1:25" ht="18" customHeight="1">
      <c r="A1254" s="1124"/>
      <c r="B1254" s="1110" t="s">
        <v>300</v>
      </c>
      <c r="C1254" s="1110"/>
      <c r="D1254" s="534" t="s">
        <v>201</v>
      </c>
      <c r="E1254" s="1085" t="s">
        <v>122</v>
      </c>
      <c r="F1254" s="1085"/>
      <c r="G1254" s="1091" t="s">
        <v>124</v>
      </c>
      <c r="H1254" s="1091"/>
      <c r="I1254" s="1091"/>
      <c r="J1254" s="1091"/>
      <c r="K1254" s="1091" t="s">
        <v>126</v>
      </c>
      <c r="L1254" s="1091"/>
      <c r="M1254" s="1091" t="s">
        <v>128</v>
      </c>
      <c r="N1254" s="1091"/>
      <c r="O1254" s="924" t="s">
        <v>303</v>
      </c>
      <c r="P1254" s="924"/>
      <c r="Q1254" s="924"/>
      <c r="R1254" s="561"/>
      <c r="S1254" s="1114" t="s">
        <v>195</v>
      </c>
      <c r="T1254" s="1114"/>
      <c r="U1254" s="1115" t="str">
        <f>IF('result subject-wise'!AR53="","",'result subject-wise'!AR53)</f>
        <v/>
      </c>
      <c r="V1254" s="1115"/>
      <c r="W1254" s="1086" t="s">
        <v>459</v>
      </c>
      <c r="X1254" s="1086"/>
      <c r="Y1254" s="562" t="str">
        <f>IF('result subject-wise'!AS53="","",'result subject-wise'!AS53)</f>
        <v/>
      </c>
    </row>
    <row r="1255" spans="1:25" ht="18" customHeight="1">
      <c r="A1255" s="1124"/>
      <c r="B1255" s="1116" t="s">
        <v>302</v>
      </c>
      <c r="C1255" s="1116"/>
      <c r="D1255" s="536">
        <f>IF('statement of marks'!CN53="","",'statement of marks'!CN53)</f>
        <v>50</v>
      </c>
      <c r="E1255" s="1117">
        <f>IF('statement of marks'!GK53="","",'statement of marks'!GK53)</f>
        <v>130</v>
      </c>
      <c r="F1255" s="1117"/>
      <c r="G1255" s="1117">
        <f>IF('statement of marks'!GM53="","",'statement of marks'!GM53)</f>
        <v>206</v>
      </c>
      <c r="H1255" s="1117"/>
      <c r="I1255" s="1117"/>
      <c r="J1255" s="1117"/>
      <c r="K1255" s="1117">
        <f>IF('statement of marks'!GO53="","",'statement of marks'!GO53)</f>
        <v>264</v>
      </c>
      <c r="L1255" s="1117"/>
      <c r="M1255" s="1117">
        <f>IF('statement of marks'!GQ53="","",'statement of marks'!GQ53)</f>
        <v>316</v>
      </c>
      <c r="N1255" s="1117"/>
      <c r="O1255" s="1117">
        <f>IF('statement of marks'!GS53="","",'statement of marks'!GS53)</f>
        <v>362</v>
      </c>
      <c r="P1255" s="1117"/>
      <c r="Q1255" s="1117"/>
      <c r="R1255" s="563"/>
      <c r="S1255" s="1086" t="s">
        <v>460</v>
      </c>
      <c r="T1255" s="1086"/>
      <c r="U1255" s="1086"/>
      <c r="V1255" s="1086"/>
      <c r="W1255" s="1115" t="str">
        <f>IF('result subject-wise'!AT53="","",'result subject-wise'!AT53)</f>
        <v/>
      </c>
      <c r="X1255" s="1115"/>
      <c r="Y1255" s="1118"/>
    </row>
    <row r="1256" spans="1:25" ht="18" customHeight="1">
      <c r="A1256" s="1124"/>
      <c r="B1256" s="1084" t="s">
        <v>301</v>
      </c>
      <c r="C1256" s="1084"/>
      <c r="D1256" s="536">
        <f>IF('statement of marks'!BJ53="","",'statement of marks'!BJ53)</f>
        <v>50</v>
      </c>
      <c r="E1256" s="1085" t="str">
        <f>IF('statement of marks'!GL53="","",'statement of marks'!GL53)</f>
        <v/>
      </c>
      <c r="F1256" s="1085"/>
      <c r="G1256" s="1085" t="str">
        <f>IF('statement of marks'!GN53="","",'statement of marks'!GN53)</f>
        <v/>
      </c>
      <c r="H1256" s="1085"/>
      <c r="I1256" s="1085"/>
      <c r="J1256" s="1085"/>
      <c r="K1256" s="1085" t="str">
        <f>IF('statement of marks'!GP53="","",'statement of marks'!GP53)</f>
        <v/>
      </c>
      <c r="L1256" s="1085"/>
      <c r="M1256" s="1085" t="str">
        <f>IF('statement of marks'!GR53="","",'statement of marks'!GR53)</f>
        <v/>
      </c>
      <c r="N1256" s="1085"/>
      <c r="O1256" s="1085">
        <f>IF('statement of marks'!GT53="","",'statement of marks'!GT53)</f>
        <v>0</v>
      </c>
      <c r="P1256" s="1085"/>
      <c r="Q1256" s="1085"/>
      <c r="R1256" s="564"/>
      <c r="S1256" s="1086" t="s">
        <v>296</v>
      </c>
      <c r="T1256" s="1086"/>
      <c r="U1256" s="1086"/>
      <c r="V1256" s="1086"/>
      <c r="W1256" s="1087" t="str">
        <f>IF(U1254="","",'result subject-wise'!$G$118)</f>
        <v/>
      </c>
      <c r="X1256" s="1087"/>
      <c r="Y1256" s="1088"/>
    </row>
    <row r="1257" spans="1:25" ht="18" customHeight="1">
      <c r="A1257" s="1124"/>
      <c r="B1257" s="1089" t="s">
        <v>307</v>
      </c>
      <c r="C1257" s="1089"/>
      <c r="D1257" s="535" t="str">
        <f>IF('statement of marks'!DR53="","",'statement of marks'!DR53)</f>
        <v/>
      </c>
      <c r="E1257" s="1090"/>
      <c r="F1257" s="1090"/>
      <c r="G1257" s="1090"/>
      <c r="H1257" s="1090"/>
      <c r="I1257" s="1090"/>
      <c r="J1257" s="1090"/>
      <c r="K1257" s="1090"/>
      <c r="L1257" s="1090"/>
      <c r="M1257" s="1090"/>
      <c r="N1257" s="1090"/>
      <c r="O1257" s="1091"/>
      <c r="P1257" s="1091"/>
      <c r="Q1257" s="1091"/>
      <c r="R1257" s="1091"/>
      <c r="S1257" s="1091"/>
      <c r="T1257" s="1091"/>
      <c r="U1257" s="1092"/>
      <c r="V1257" s="1092"/>
      <c r="W1257" s="1092"/>
      <c r="X1257" s="1092"/>
      <c r="Y1257" s="1093"/>
    </row>
    <row r="1258" spans="1:25" ht="18" customHeight="1">
      <c r="A1258" s="1124"/>
      <c r="B1258" s="895" t="s">
        <v>297</v>
      </c>
      <c r="C1258" s="895"/>
      <c r="D1258" s="544">
        <f>IF(AND(D1255="",D1256="",D1257=""),"",SUM(D1255:D1257))</f>
        <v>100</v>
      </c>
      <c r="E1258" s="1090"/>
      <c r="F1258" s="1090"/>
      <c r="G1258" s="1090"/>
      <c r="H1258" s="1090"/>
      <c r="I1258" s="1090"/>
      <c r="J1258" s="1090"/>
      <c r="K1258" s="1090"/>
      <c r="L1258" s="1090"/>
      <c r="M1258" s="1090"/>
      <c r="N1258" s="1090"/>
      <c r="O1258" s="1091"/>
      <c r="P1258" s="1091"/>
      <c r="Q1258" s="1091"/>
      <c r="R1258" s="1091"/>
      <c r="S1258" s="1091"/>
      <c r="T1258" s="1091"/>
      <c r="U1258" s="1092"/>
      <c r="V1258" s="1092"/>
      <c r="W1258" s="1092"/>
      <c r="X1258" s="1092"/>
      <c r="Y1258" s="1093"/>
    </row>
    <row r="1259" spans="1:25" ht="18" customHeight="1">
      <c r="A1259" s="1124"/>
      <c r="B1259" s="1089" t="s">
        <v>790</v>
      </c>
      <c r="C1259" s="1089"/>
      <c r="D1259" s="565">
        <f>IF(J1242="ML",L1241)+IF(J1243="ML",L1241)+IF(J1244="ML",L1241-D1244)+IF(J1245="ML",L1241-D1245)+IF(J1246="ML",L1241-D1246)+IF(K1244="ml",D1244)+IF(K1245="ml",D1245)+IF(K1246="ml",D1246)</f>
        <v>0</v>
      </c>
      <c r="E1259" s="1090"/>
      <c r="F1259" s="1090"/>
      <c r="G1259" s="1090"/>
      <c r="H1259" s="1090"/>
      <c r="I1259" s="1090"/>
      <c r="J1259" s="1090"/>
      <c r="K1259" s="1090"/>
      <c r="L1259" s="1090"/>
      <c r="M1259" s="1090"/>
      <c r="N1259" s="1090"/>
      <c r="O1259" s="1091" t="s">
        <v>112</v>
      </c>
      <c r="P1259" s="1091"/>
      <c r="Q1259" s="1091"/>
      <c r="R1259" s="1091"/>
      <c r="S1259" s="1091"/>
      <c r="T1259" s="1091"/>
      <c r="U1259" s="1094" t="s">
        <v>798</v>
      </c>
      <c r="V1259" s="1094"/>
      <c r="W1259" s="1094"/>
      <c r="X1259" s="1094"/>
      <c r="Y1259" s="1095"/>
    </row>
    <row r="1260" spans="1:25" ht="18" customHeight="1" thickBot="1">
      <c r="A1260" s="1125"/>
      <c r="B1260" s="1098" t="s">
        <v>308</v>
      </c>
      <c r="C1260" s="1098"/>
      <c r="D1260" s="566"/>
      <c r="E1260" s="1099"/>
      <c r="F1260" s="1099"/>
      <c r="G1260" s="1099"/>
      <c r="H1260" s="1099"/>
      <c r="I1260" s="1099"/>
      <c r="J1260" s="1099"/>
      <c r="K1260" s="1099"/>
      <c r="L1260" s="1099"/>
      <c r="M1260" s="1099"/>
      <c r="N1260" s="1099"/>
      <c r="O1260" s="1100">
        <f>'statement of marks'!$IV$110</f>
        <v>45794</v>
      </c>
      <c r="P1260" s="1100"/>
      <c r="Q1260" s="1100"/>
      <c r="R1260" s="1100"/>
      <c r="S1260" s="1100"/>
      <c r="T1260" s="1100"/>
      <c r="U1260" s="1096"/>
      <c r="V1260" s="1096"/>
      <c r="W1260" s="1096"/>
      <c r="X1260" s="1096"/>
      <c r="Y1260" s="1097"/>
    </row>
    <row r="1261" spans="1:25" ht="18" customHeight="1">
      <c r="A1261" s="1119" t="s">
        <v>282</v>
      </c>
      <c r="B1261" s="1120"/>
      <c r="C1261" s="1120"/>
      <c r="D1261" s="1120"/>
      <c r="E1261" s="1120"/>
      <c r="F1261" s="1120"/>
      <c r="G1261" s="1120"/>
      <c r="H1261" s="1120"/>
      <c r="I1261" s="1120"/>
      <c r="J1261" s="1120"/>
      <c r="K1261" s="1120"/>
      <c r="L1261" s="1120"/>
      <c r="M1261" s="1120"/>
      <c r="N1261" s="1120"/>
      <c r="O1261" s="1120"/>
      <c r="P1261" s="1120"/>
      <c r="Q1261" s="1120"/>
      <c r="R1261" s="1120"/>
      <c r="S1261" s="1120"/>
      <c r="T1261" s="1120"/>
      <c r="U1261" s="1120"/>
      <c r="V1261" s="1120"/>
      <c r="W1261" s="1120"/>
      <c r="X1261" s="1120"/>
      <c r="Y1261" s="1121"/>
    </row>
    <row r="1262" spans="1:25" ht="18" customHeight="1">
      <c r="A1262" s="1122" t="str">
        <f>'statement of marks'!$A$1</f>
        <v>Govt. Hr. Sec. School,</v>
      </c>
      <c r="B1262" s="1091"/>
      <c r="C1262" s="1091"/>
      <c r="D1262" s="1091"/>
      <c r="E1262" s="1091"/>
      <c r="F1262" s="1091"/>
      <c r="G1262" s="1091"/>
      <c r="H1262" s="1091"/>
      <c r="I1262" s="1091"/>
      <c r="J1262" s="1091"/>
      <c r="K1262" s="1091"/>
      <c r="L1262" s="1091"/>
      <c r="M1262" s="1091"/>
      <c r="N1262" s="1091"/>
      <c r="O1262" s="1091"/>
      <c r="P1262" s="1091"/>
      <c r="Q1262" s="1091"/>
      <c r="R1262" s="1091"/>
      <c r="S1262" s="1091"/>
      <c r="T1262" s="1091"/>
      <c r="U1262" s="1091"/>
      <c r="V1262" s="1091"/>
      <c r="W1262" s="1091"/>
      <c r="X1262" s="1091"/>
      <c r="Y1262" s="1123"/>
    </row>
    <row r="1263" spans="1:25" ht="18" customHeight="1">
      <c r="A1263" s="1124"/>
      <c r="B1263" s="1048" t="s">
        <v>100</v>
      </c>
      <c r="C1263" s="1048"/>
      <c r="D1263" s="1112" t="s">
        <v>485</v>
      </c>
      <c r="E1263" s="1048" t="str">
        <f>'statement of marks'!$F$3</f>
        <v>2024-25</v>
      </c>
      <c r="F1263" s="1048"/>
      <c r="G1263" s="1126" t="str">
        <f>IF(U1282="","MAIN EXAMINATION",IF(E1281="Suppl.","SUPPLEMENTARY EXAMINATION",IF(E1281="Re-exam.","RE-EXAMINATION",)))</f>
        <v>MAIN EXAMINATION</v>
      </c>
      <c r="H1263" s="1127"/>
      <c r="I1263" s="1127"/>
      <c r="J1263" s="1127"/>
      <c r="K1263" s="1127"/>
      <c r="L1263" s="1127"/>
      <c r="M1263" s="1127"/>
      <c r="N1263" s="1127"/>
      <c r="O1263" s="1127"/>
      <c r="P1263" s="1127"/>
      <c r="Q1263" s="1127"/>
      <c r="R1263" s="1127"/>
      <c r="S1263" s="1128"/>
      <c r="T1263" s="1129" t="s">
        <v>305</v>
      </c>
      <c r="U1263" s="1130"/>
      <c r="V1263" s="1131"/>
      <c r="W1263" s="1048" t="str">
        <f>'statement of marks'!$A$3</f>
        <v>11 'A'</v>
      </c>
      <c r="X1263" s="1048"/>
      <c r="Y1263" s="1135"/>
    </row>
    <row r="1264" spans="1:25" ht="18" customHeight="1">
      <c r="A1264" s="1124"/>
      <c r="B1264" s="895" t="s">
        <v>36</v>
      </c>
      <c r="C1264" s="895"/>
      <c r="D1264" s="1112"/>
      <c r="E1264" s="1132" t="str">
        <f>IF('statement of marks'!G54="","",'statement of marks'!G54)</f>
        <v>A 046</v>
      </c>
      <c r="F1264" s="1133"/>
      <c r="G1264" s="1133"/>
      <c r="H1264" s="1133"/>
      <c r="I1264" s="1133"/>
      <c r="J1264" s="1133"/>
      <c r="K1264" s="1133"/>
      <c r="L1264" s="1133"/>
      <c r="M1264" s="1133"/>
      <c r="N1264" s="1133"/>
      <c r="O1264" s="1133"/>
      <c r="P1264" s="1133"/>
      <c r="Q1264" s="1133"/>
      <c r="R1264" s="1133"/>
      <c r="S1264" s="1134"/>
      <c r="T1264" s="1129" t="s">
        <v>304</v>
      </c>
      <c r="U1264" s="1130"/>
      <c r="V1264" s="1131"/>
      <c r="W1264" s="1048">
        <f>IF('statement of marks'!E54="","",'statement of marks'!E54)</f>
        <v>11146</v>
      </c>
      <c r="X1264" s="1048"/>
      <c r="Y1264" s="1135"/>
    </row>
    <row r="1265" spans="1:25" ht="18" customHeight="1">
      <c r="A1265" s="1124"/>
      <c r="B1265" s="895" t="s">
        <v>37</v>
      </c>
      <c r="C1265" s="895"/>
      <c r="D1265" s="1112"/>
      <c r="E1265" s="1132" t="str">
        <f>IF('statement of marks'!H54="","",'statement of marks'!H54)</f>
        <v>B 046</v>
      </c>
      <c r="F1265" s="1133"/>
      <c r="G1265" s="1133"/>
      <c r="H1265" s="1133"/>
      <c r="I1265" s="1133"/>
      <c r="J1265" s="1133"/>
      <c r="K1265" s="1133"/>
      <c r="L1265" s="1133"/>
      <c r="M1265" s="1133"/>
      <c r="N1265" s="1133"/>
      <c r="O1265" s="1133"/>
      <c r="P1265" s="1133"/>
      <c r="Q1265" s="1133"/>
      <c r="R1265" s="1133"/>
      <c r="S1265" s="1134"/>
      <c r="T1265" s="1129" t="s">
        <v>35</v>
      </c>
      <c r="U1265" s="1130"/>
      <c r="V1265" s="1131"/>
      <c r="W1265" s="1048" t="str">
        <f>IF('statement of marks'!D54="","",'statement of marks'!D54)</f>
        <v/>
      </c>
      <c r="X1265" s="1048"/>
      <c r="Y1265" s="1135"/>
    </row>
    <row r="1266" spans="1:25" ht="18" customHeight="1">
      <c r="A1266" s="1124"/>
      <c r="B1266" s="895" t="s">
        <v>38</v>
      </c>
      <c r="C1266" s="895"/>
      <c r="D1266" s="1112"/>
      <c r="E1266" s="1132" t="str">
        <f>IF('statement of marks'!I54="","",'statement of marks'!I54)</f>
        <v>C 046</v>
      </c>
      <c r="F1266" s="1133"/>
      <c r="G1266" s="1133"/>
      <c r="H1266" s="1133"/>
      <c r="I1266" s="1133"/>
      <c r="J1266" s="1133"/>
      <c r="K1266" s="1133"/>
      <c r="L1266" s="1133"/>
      <c r="M1266" s="1133"/>
      <c r="N1266" s="1133"/>
      <c r="O1266" s="1133"/>
      <c r="P1266" s="1133"/>
      <c r="Q1266" s="1133"/>
      <c r="R1266" s="1133"/>
      <c r="S1266" s="1134"/>
      <c r="T1266" s="1129" t="s">
        <v>280</v>
      </c>
      <c r="U1266" s="1130"/>
      <c r="V1266" s="1131"/>
      <c r="W1266" s="1136" t="str">
        <f>IF('statement of marks'!F54="","",'statement of marks'!F54)</f>
        <v/>
      </c>
      <c r="X1266" s="1136"/>
      <c r="Y1266" s="1137"/>
    </row>
    <row r="1267" spans="1:25" ht="18" customHeight="1">
      <c r="A1267" s="1124"/>
      <c r="B1267" s="1138" t="s">
        <v>218</v>
      </c>
      <c r="C1267" s="1109" t="s">
        <v>293</v>
      </c>
      <c r="D1267" s="1109" t="s">
        <v>457</v>
      </c>
      <c r="E1267" s="1103" t="s">
        <v>109</v>
      </c>
      <c r="F1267" s="1103" t="s">
        <v>110</v>
      </c>
      <c r="G1267" s="1103" t="s">
        <v>111</v>
      </c>
      <c r="H1267" s="1103" t="s">
        <v>797</v>
      </c>
      <c r="I1267" s="1139" t="str">
        <f>IF('statement of marks'!N$4="","",'statement of marks'!N$4)</f>
        <v>VRIKSHAROPAN</v>
      </c>
      <c r="J1267" s="1140" t="s">
        <v>276</v>
      </c>
      <c r="K1267" s="1140" t="s">
        <v>277</v>
      </c>
      <c r="L1267" s="1103" t="s">
        <v>284</v>
      </c>
      <c r="M1267" s="1103" t="s">
        <v>294</v>
      </c>
      <c r="N1267" s="1102" t="s">
        <v>458</v>
      </c>
      <c r="O1267" s="1141" t="s">
        <v>287</v>
      </c>
      <c r="P1267" s="1141" t="s">
        <v>288</v>
      </c>
      <c r="Q1267" s="1101" t="s">
        <v>289</v>
      </c>
      <c r="R1267" s="1101" t="s">
        <v>285</v>
      </c>
      <c r="S1267" s="1101" t="s">
        <v>286</v>
      </c>
      <c r="T1267" s="1102" t="s">
        <v>306</v>
      </c>
      <c r="U1267" s="1103" t="s">
        <v>311</v>
      </c>
      <c r="V1267" s="1104" t="s">
        <v>310</v>
      </c>
      <c r="W1267" s="1104" t="s">
        <v>799</v>
      </c>
      <c r="X1267" s="1103" t="s">
        <v>283</v>
      </c>
      <c r="Y1267" s="1105" t="s">
        <v>290</v>
      </c>
    </row>
    <row r="1268" spans="1:25" ht="18" customHeight="1">
      <c r="A1268" s="1124"/>
      <c r="B1268" s="1138"/>
      <c r="C1268" s="1109"/>
      <c r="D1268" s="1109"/>
      <c r="E1268" s="1103"/>
      <c r="F1268" s="1103"/>
      <c r="G1268" s="1103"/>
      <c r="H1268" s="1103"/>
      <c r="I1268" s="1139"/>
      <c r="J1268" s="1140"/>
      <c r="K1268" s="1140"/>
      <c r="L1268" s="1103"/>
      <c r="M1268" s="1103"/>
      <c r="N1268" s="1102"/>
      <c r="O1268" s="1141"/>
      <c r="P1268" s="1141"/>
      <c r="Q1268" s="1101"/>
      <c r="R1268" s="1101"/>
      <c r="S1268" s="1101"/>
      <c r="T1268" s="1102"/>
      <c r="U1268" s="1103"/>
      <c r="V1268" s="1104"/>
      <c r="W1268" s="1104"/>
      <c r="X1268" s="1103"/>
      <c r="Y1268" s="1105"/>
    </row>
    <row r="1269" spans="1:25" ht="18" customHeight="1">
      <c r="A1269" s="1124"/>
      <c r="B1269" s="1144" t="s">
        <v>113</v>
      </c>
      <c r="C1269" s="1144"/>
      <c r="D1269" s="535"/>
      <c r="E1269" s="534">
        <f>IF('statement of marks'!J$6="","",'statement of marks'!J$6)</f>
        <v>10</v>
      </c>
      <c r="F1269" s="534">
        <f>IF('statement of marks'!K$6="","",'statement of marks'!K$6)</f>
        <v>10</v>
      </c>
      <c r="G1269" s="534">
        <f>IF('statement of marks'!L$6="","",'statement of marks'!L$6)</f>
        <v>8</v>
      </c>
      <c r="H1269" s="534">
        <f>IF('statement of marks'!M$6="","",'statement of marks'!M$6)</f>
        <v>28</v>
      </c>
      <c r="I1269" s="536">
        <f>IF('statement of marks'!N$6="","",'statement of marks'!N$6)</f>
        <v>2</v>
      </c>
      <c r="J1269" s="298" t="s">
        <v>89</v>
      </c>
      <c r="K1269" s="1106"/>
      <c r="L1269" s="534">
        <f>IF('statement of marks'!O$6="","",'statement of marks'!O$6)</f>
        <v>70</v>
      </c>
      <c r="M1269" s="298" t="s">
        <v>87</v>
      </c>
      <c r="N1269" s="534">
        <f>IF('statement of marks'!P$6="","",'statement of marks'!P$6)</f>
        <v>100</v>
      </c>
      <c r="O1269" s="298" t="s">
        <v>298</v>
      </c>
      <c r="P1269" s="945"/>
      <c r="Q1269" s="534">
        <f>IF('statement of marks'!Q$6="","",'statement of marks'!Q$6)</f>
        <v>100</v>
      </c>
      <c r="R1269" s="298" t="s">
        <v>299</v>
      </c>
      <c r="S1269" s="298" t="s">
        <v>454</v>
      </c>
      <c r="T1269" s="538">
        <f>IF('statement of marks'!R$6="","",'statement of marks'!R$6)</f>
        <v>200</v>
      </c>
      <c r="U1269" s="539"/>
      <c r="V1269" s="539"/>
      <c r="W1269" s="539"/>
      <c r="X1269" s="539"/>
      <c r="Y1269" s="540" t="str">
        <f>IF(OR(X1276=0,X1276&lt;V1276),"",T1269)</f>
        <v/>
      </c>
    </row>
    <row r="1270" spans="1:25" ht="18" customHeight="1">
      <c r="A1270" s="1124"/>
      <c r="B1270" s="895" t="str">
        <f>'statement of marks'!$J$3</f>
        <v>HINDI COMPULSORY</v>
      </c>
      <c r="C1270" s="895"/>
      <c r="D1270" s="535"/>
      <c r="E1270" s="541">
        <f>IF('statement of marks'!J54="","",'statement of marks'!J54)</f>
        <v>10</v>
      </c>
      <c r="F1270" s="541">
        <f>IF('statement of marks'!K54="","",'statement of marks'!K54)</f>
        <v>10</v>
      </c>
      <c r="G1270" s="541">
        <f>IF('statement of marks'!L54="","",'statement of marks'!L54)</f>
        <v>8</v>
      </c>
      <c r="H1270" s="541">
        <f>IF('statement of marks'!M54="","",'statement of marks'!M54)</f>
        <v>28</v>
      </c>
      <c r="I1270" s="541">
        <f>IF('statement of marks'!N54="","",'statement of marks'!N54)</f>
        <v>2</v>
      </c>
      <c r="J1270" s="537">
        <f>IF('statement of marks'!O54="","",'statement of marks'!O54)</f>
        <v>70</v>
      </c>
      <c r="K1270" s="1106"/>
      <c r="L1270" s="536">
        <f>IF('statement of marks'!O54="","",'statement of marks'!O54)</f>
        <v>70</v>
      </c>
      <c r="M1270" s="536">
        <f>IF('statement of marks'!P54="","",'statement of marks'!P54)</f>
        <v>100</v>
      </c>
      <c r="N1270" s="538">
        <f>IF('statement of marks'!P54="","",'statement of marks'!P54)</f>
        <v>100</v>
      </c>
      <c r="O1270" s="537">
        <f>IF('statement of marks'!Q54="","",'statement of marks'!Q54)</f>
        <v>100</v>
      </c>
      <c r="P1270" s="945"/>
      <c r="Q1270" s="536">
        <f>IF('statement of marks'!Q54="","",'statement of marks'!Q54)</f>
        <v>100</v>
      </c>
      <c r="R1270" s="536">
        <f>IF('statement of marks'!R54="","",'statement of marks'!R54)</f>
        <v>200</v>
      </c>
      <c r="S1270" s="1107" t="str">
        <f>IF(AND(K1271="",P1271=""),"",SUM(K1271,P1271))</f>
        <v/>
      </c>
      <c r="T1270" s="538">
        <f>IF('statement of marks'!R54="","",'statement of marks'!R54)</f>
        <v>200</v>
      </c>
      <c r="U1270" s="541" t="str">
        <f>CONCATENATE('statement of marks'!GV54,'statement of marks'!GW54,'statement of marks'!GX54)</f>
        <v>D</v>
      </c>
      <c r="V1270" s="542" t="str">
        <f>IF(OR(U1270="S",U1270="RE"),'result subject-wise'!T$6,"")</f>
        <v/>
      </c>
      <c r="W1270" s="542" t="str">
        <f>IF('result subject-wise'!U54="","",'result subject-wise'!U54)</f>
        <v/>
      </c>
      <c r="X1270" s="542" t="str">
        <f>IF('result subject-wise'!V54="","",'result subject-wise'!V54)</f>
        <v/>
      </c>
      <c r="Y1270" s="540" t="str">
        <f>IF(OR(X1276=0,X1276&lt;V1276),"",IF(U1270="RE",SUM(T1270,W1270),IF(U1270="S",W1270,T1270)))</f>
        <v/>
      </c>
    </row>
    <row r="1271" spans="1:25" ht="18" customHeight="1">
      <c r="A1271" s="1124"/>
      <c r="B1271" s="895" t="str">
        <f>'statement of marks'!$X$3</f>
        <v>ENGLISH COMPULSORY</v>
      </c>
      <c r="C1271" s="895"/>
      <c r="D1271" s="535" t="s">
        <v>455</v>
      </c>
      <c r="E1271" s="541">
        <f>IF('statement of marks'!X54="","",'statement of marks'!X54)</f>
        <v>10</v>
      </c>
      <c r="F1271" s="541">
        <f>IF('statement of marks'!Y54="","",'statement of marks'!Y54)</f>
        <v>10</v>
      </c>
      <c r="G1271" s="541">
        <f>IF('statement of marks'!Z54="","",'statement of marks'!Z54)</f>
        <v>8</v>
      </c>
      <c r="H1271" s="541">
        <f>IF('statement of marks'!AA54="","",'statement of marks'!AA54)</f>
        <v>28</v>
      </c>
      <c r="I1271" s="541">
        <f>IF('statement of marks'!AB54="","",'statement of marks'!AB54)</f>
        <v>2</v>
      </c>
      <c r="J1271" s="537">
        <f>IF('statement of marks'!AC54="","",'statement of marks'!AC54)</f>
        <v>70</v>
      </c>
      <c r="K1271" s="1106"/>
      <c r="L1271" s="536">
        <f>IF('statement of marks'!AC54="","",'statement of marks'!AC54)</f>
        <v>70</v>
      </c>
      <c r="M1271" s="536">
        <f>IF('statement of marks'!AD54="","",'statement of marks'!AD54)</f>
        <v>100</v>
      </c>
      <c r="N1271" s="538">
        <f>IF('statement of marks'!AD54="","",'statement of marks'!AD54)</f>
        <v>100</v>
      </c>
      <c r="O1271" s="537">
        <f>IF('statement of marks'!AE54="","",'statement of marks'!AE54)</f>
        <v>100</v>
      </c>
      <c r="P1271" s="945"/>
      <c r="Q1271" s="536">
        <f>IF('statement of marks'!AE54="","",'statement of marks'!AE54)</f>
        <v>100</v>
      </c>
      <c r="R1271" s="536">
        <f>IF('statement of marks'!AF54="","",'statement of marks'!AF54)</f>
        <v>200</v>
      </c>
      <c r="S1271" s="1107"/>
      <c r="T1271" s="538">
        <f>IF('statement of marks'!AF54="","",'statement of marks'!AF54)</f>
        <v>200</v>
      </c>
      <c r="U1271" s="541" t="str">
        <f>CONCATENATE('statement of marks'!GY54,'statement of marks'!GZ54,'statement of marks'!HA54)</f>
        <v>D</v>
      </c>
      <c r="V1271" s="542" t="str">
        <f>IF(OR(U1271="S",U1271="RE"),'result subject-wise'!W$6,"")</f>
        <v/>
      </c>
      <c r="W1271" s="542" t="str">
        <f>IF('result subject-wise'!X54="","",'result subject-wise'!X54)</f>
        <v/>
      </c>
      <c r="X1271" s="542" t="str">
        <f>IF('result subject-wise'!Y54="","",'result subject-wise'!Y54)</f>
        <v/>
      </c>
      <c r="Y1271" s="540" t="str">
        <f>IF(OR(X1276=0,X1276&lt;V1276),"",IF(U1271="RE",SUM(T1271,W1271),IF(U1271="S",W1271,T1271)))</f>
        <v/>
      </c>
    </row>
    <row r="1272" spans="1:25" ht="18" customHeight="1">
      <c r="A1272" s="1124"/>
      <c r="B1272" s="1143" t="str">
        <f>'statement of marks'!AM54</f>
        <v>PHYSICS</v>
      </c>
      <c r="C1272" s="1143"/>
      <c r="D1272" s="535">
        <f>IF('statement of marks'!BH54="","",'statement of marks'!BH54)</f>
        <v>20</v>
      </c>
      <c r="E1272" s="541">
        <f>IF('statement of marks'!AN54="","",'statement of marks'!AN54)</f>
        <v>10</v>
      </c>
      <c r="F1272" s="541">
        <f>IF('statement of marks'!AO54="","",'statement of marks'!AO54)</f>
        <v>10</v>
      </c>
      <c r="G1272" s="541">
        <f>IF('statement of marks'!AP54="","",'statement of marks'!AP54)</f>
        <v>9</v>
      </c>
      <c r="H1272" s="541">
        <f>IF('statement of marks'!AQ54="","",'statement of marks'!AQ54)</f>
        <v>29</v>
      </c>
      <c r="I1272" s="541">
        <f>IF('statement of marks'!AR54="","",'statement of marks'!AR54)</f>
        <v>1</v>
      </c>
      <c r="J1272" s="537">
        <f>IF('statement of marks'!AS54="","",'statement of marks'!AS54)</f>
        <v>30</v>
      </c>
      <c r="K1272" s="537">
        <f>IF('statement of marks'!AT54="","",'statement of marks'!AT54)</f>
        <v>20</v>
      </c>
      <c r="L1272" s="536">
        <f>IF('statement of marks'!AU54="","",'statement of marks'!AU54)</f>
        <v>50</v>
      </c>
      <c r="M1272" s="536">
        <f>IF('statement of marks'!AV54="","",'statement of marks'!AV54)</f>
        <v>60</v>
      </c>
      <c r="N1272" s="538">
        <f>IF('statement of marks'!AW54="","",'statement of marks'!AW54)</f>
        <v>80</v>
      </c>
      <c r="O1272" s="537">
        <f>IF('statement of marks'!AX54="","",'statement of marks'!AX54)</f>
        <v>70</v>
      </c>
      <c r="P1272" s="537">
        <f>IF('statement of marks'!AY54="","",'statement of marks'!AY54)</f>
        <v>30</v>
      </c>
      <c r="Q1272" s="536">
        <f>IF('statement of marks'!AZ54="","",'statement of marks'!AZ54)</f>
        <v>100</v>
      </c>
      <c r="R1272" s="536">
        <f>IF('statement of marks'!BA54="","",'statement of marks'!BA54)</f>
        <v>130</v>
      </c>
      <c r="S1272" s="538">
        <f>IF('statement of marks'!BB54="","",'statement of marks'!BB54)</f>
        <v>50</v>
      </c>
      <c r="T1272" s="538">
        <f>IF('statement of marks'!BC54="","",'statement of marks'!BC54)</f>
        <v>180</v>
      </c>
      <c r="U1272" s="541" t="str">
        <f>CONCATENATE('statement of marks'!HB54,'statement of marks'!HK54,'statement of marks'!HL54)</f>
        <v>D</v>
      </c>
      <c r="V1272" s="542" t="str">
        <f>IF('result subject-wise'!Z54="","",'result subject-wise'!Z54)</f>
        <v/>
      </c>
      <c r="W1272" s="542" t="str">
        <f>IF('result subject-wise'!AB54="","",'result subject-wise'!AB54)</f>
        <v/>
      </c>
      <c r="X1272" s="542" t="str">
        <f>IF('result subject-wise'!AC54="","",'result subject-wise'!AC54)</f>
        <v/>
      </c>
      <c r="Y1272" s="540" t="str">
        <f>IF(OR(X1276=0,X1276&lt;V1276),"",IF(OR(U1272="RE",U1272="REP"),SUM(T1272,W1272),IF(U1272="S",W1272,T1272)))</f>
        <v/>
      </c>
    </row>
    <row r="1273" spans="1:25" ht="18" customHeight="1">
      <c r="A1273" s="1124"/>
      <c r="B1273" s="1143" t="str">
        <f>'statement of marks'!BQ54</f>
        <v>CHEMISTRY</v>
      </c>
      <c r="C1273" s="1143"/>
      <c r="D1273" s="535">
        <f>IF('statement of marks'!CL54="","",'statement of marks'!CL54)</f>
        <v>20</v>
      </c>
      <c r="E1273" s="541">
        <f>IF('statement of marks'!BR54="","",'statement of marks'!BR54)</f>
        <v>10</v>
      </c>
      <c r="F1273" s="541">
        <f>IF('statement of marks'!BS54="","",'statement of marks'!BS54)</f>
        <v>10</v>
      </c>
      <c r="G1273" s="541">
        <f>IF('statement of marks'!BT54="","",'statement of marks'!BT54)</f>
        <v>9</v>
      </c>
      <c r="H1273" s="541">
        <f>IF('statement of marks'!BU54="","",'statement of marks'!BU54)</f>
        <v>29</v>
      </c>
      <c r="I1273" s="541">
        <f>IF('statement of marks'!BV54="","",'statement of marks'!BV54)</f>
        <v>1</v>
      </c>
      <c r="J1273" s="537">
        <f>IF('statement of marks'!BW54="","",'statement of marks'!BW54)</f>
        <v>50</v>
      </c>
      <c r="K1273" s="537">
        <f>IF('statement of marks'!BX54="","",'statement of marks'!BX54)</f>
        <v>20</v>
      </c>
      <c r="L1273" s="536">
        <f>IF('statement of marks'!BY54="","",'statement of marks'!BY54)</f>
        <v>70</v>
      </c>
      <c r="M1273" s="536">
        <f>IF('statement of marks'!BZ54="","",'statement of marks'!BZ54)</f>
        <v>80</v>
      </c>
      <c r="N1273" s="538">
        <f>IF('statement of marks'!CA54="","",'statement of marks'!CA54)</f>
        <v>100</v>
      </c>
      <c r="O1273" s="537">
        <f>IF('statement of marks'!CB54="","",'statement of marks'!CB54)</f>
        <v>70</v>
      </c>
      <c r="P1273" s="537">
        <f>IF('statement of marks'!CC54="","",'statement of marks'!CC54)</f>
        <v>30</v>
      </c>
      <c r="Q1273" s="536">
        <f>IF('statement of marks'!CD54="","",'statement of marks'!CD54)</f>
        <v>100</v>
      </c>
      <c r="R1273" s="536">
        <f>IF('statement of marks'!CE54="","",'statement of marks'!CE54)</f>
        <v>150</v>
      </c>
      <c r="S1273" s="538">
        <f>IF('statement of marks'!CF54="","",'statement of marks'!CF54)</f>
        <v>50</v>
      </c>
      <c r="T1273" s="538">
        <f>IF('statement of marks'!CG54="","",'statement of marks'!CG54)</f>
        <v>200</v>
      </c>
      <c r="U1273" s="541" t="str">
        <f>CONCATENATE('statement of marks'!HM54,'statement of marks'!HV54,'statement of marks'!HW54)</f>
        <v>D</v>
      </c>
      <c r="V1273" s="542" t="str">
        <f>IF('result subject-wise'!AD54="","",'result subject-wise'!AD54)</f>
        <v/>
      </c>
      <c r="W1273" s="542" t="str">
        <f>IF('result subject-wise'!AF54="","",'result subject-wise'!AF54)</f>
        <v/>
      </c>
      <c r="X1273" s="542" t="str">
        <f>IF('result subject-wise'!AG54="","",'result subject-wise'!AG54)</f>
        <v/>
      </c>
      <c r="Y1273" s="540" t="str">
        <f>IF(OR(X1276=0,X1276&lt;V1276),"",IF(OR(U1273="RE",U1273="REP"),SUM(T1273,W1273),IF(U1273="S",W1273,T1273)))</f>
        <v/>
      </c>
    </row>
    <row r="1274" spans="1:25" ht="18" customHeight="1">
      <c r="A1274" s="1124"/>
      <c r="B1274" s="1143" t="str">
        <f>'statement of marks'!CU54</f>
        <v>MATHEMATICS</v>
      </c>
      <c r="C1274" s="1143"/>
      <c r="D1274" s="535" t="str">
        <f>IF('statement of marks'!DP54="","",'statement of marks'!DP54)</f>
        <v/>
      </c>
      <c r="E1274" s="541">
        <f>IF('statement of marks'!CV54="","",'statement of marks'!CV54)</f>
        <v>10</v>
      </c>
      <c r="F1274" s="541">
        <f>IF('statement of marks'!CW54="","",'statement of marks'!CW54)</f>
        <v>10</v>
      </c>
      <c r="G1274" s="541">
        <f>IF('statement of marks'!CX54="","",'statement of marks'!CX54)</f>
        <v>9</v>
      </c>
      <c r="H1274" s="541">
        <f>IF('statement of marks'!CY54="","",'statement of marks'!CY54)</f>
        <v>29</v>
      </c>
      <c r="I1274" s="541">
        <f>IF('statement of marks'!CZ54="","",'statement of marks'!CZ54)</f>
        <v>1</v>
      </c>
      <c r="J1274" s="537">
        <f>IF('statement of marks'!DA54="","",'statement of marks'!DA54)</f>
        <v>70</v>
      </c>
      <c r="K1274" s="537" t="str">
        <f>IF('statement of marks'!DB54="","",'statement of marks'!DB54)</f>
        <v/>
      </c>
      <c r="L1274" s="536">
        <f>IF('statement of marks'!DC54="","",'statement of marks'!DC54)</f>
        <v>70</v>
      </c>
      <c r="M1274" s="536">
        <f>IF('statement of marks'!DD54="","",'statement of marks'!DD54)</f>
        <v>100</v>
      </c>
      <c r="N1274" s="538">
        <f>IF('statement of marks'!DE54="","",'statement of marks'!DE54)</f>
        <v>100</v>
      </c>
      <c r="O1274" s="537">
        <f>IF('statement of marks'!DF54="","",'statement of marks'!DF54)</f>
        <v>18</v>
      </c>
      <c r="P1274" s="537" t="str">
        <f>IF('statement of marks'!DG54="","",'statement of marks'!DG54)</f>
        <v/>
      </c>
      <c r="Q1274" s="536">
        <f>IF('statement of marks'!DH54="","",'statement of marks'!DH54)</f>
        <v>18</v>
      </c>
      <c r="R1274" s="536">
        <f>IF('statement of marks'!DI54="","",'statement of marks'!DI54)</f>
        <v>118</v>
      </c>
      <c r="S1274" s="538" t="str">
        <f>IF('statement of marks'!DJ54="","",'statement of marks'!DJ54)</f>
        <v/>
      </c>
      <c r="T1274" s="538">
        <f>IF('statement of marks'!DK54="","",'statement of marks'!DK54)</f>
        <v>118</v>
      </c>
      <c r="U1274" s="541" t="str">
        <f>CONCATENATE('statement of marks'!HX54,'statement of marks'!IG54,'statement of marks'!IH54)</f>
        <v>S</v>
      </c>
      <c r="V1274" s="542">
        <f>IF('result subject-wise'!AH54="","",'result subject-wise'!AH54)</f>
        <v>100</v>
      </c>
      <c r="W1274" s="542" t="str">
        <f>IF('result subject-wise'!AJ54="","",'result subject-wise'!AJ54)</f>
        <v/>
      </c>
      <c r="X1274" s="542" t="str">
        <f>IF('result subject-wise'!AK54="","",'result subject-wise'!AK54)</f>
        <v/>
      </c>
      <c r="Y1274" s="540" t="str">
        <f>IF(OR(X1276=0,X1276&lt;V1276),"",IF(OR(U1274="RE",U1274="REP"),SUM(T1274,W1274),IF(U1274="S",W1274,T1274)))</f>
        <v/>
      </c>
    </row>
    <row r="1275" spans="1:25" ht="18" customHeight="1">
      <c r="A1275" s="1124"/>
      <c r="B1275" s="1108" t="s">
        <v>291</v>
      </c>
      <c r="C1275" s="1108"/>
      <c r="D1275" s="543">
        <f>IF(AND(D1272="",D1273="",D1274=""),"",SUM(D1272:D1274))</f>
        <v>40</v>
      </c>
      <c r="E1275" s="544">
        <f>IF(AND(E1270="",E1271="",E1272="",E1273="",E1274=""),"",SUM(E1270:E1274))</f>
        <v>50</v>
      </c>
      <c r="F1275" s="544">
        <f t="shared" ref="F1275:H1275" si="356">IF(AND(F1270="",F1271="",F1272="",F1273="",F1274=""),"",SUM(F1270:F1274))</f>
        <v>50</v>
      </c>
      <c r="G1275" s="544">
        <f t="shared" si="356"/>
        <v>43</v>
      </c>
      <c r="H1275" s="544">
        <f t="shared" si="356"/>
        <v>143</v>
      </c>
      <c r="I1275" s="544">
        <f>IF(AND(I1270="",I1271="",I1272="",I1273="",I1274=""),"",SUM(I1270:I1274))</f>
        <v>7</v>
      </c>
      <c r="J1275" s="544">
        <f t="shared" ref="J1275:R1275" si="357">IF(AND(J1270="",J1271="",J1272="",J1273="",J1274=""),"",SUM(J1270:J1274))</f>
        <v>290</v>
      </c>
      <c r="K1275" s="544">
        <f t="shared" si="357"/>
        <v>40</v>
      </c>
      <c r="L1275" s="544">
        <f t="shared" si="357"/>
        <v>330</v>
      </c>
      <c r="M1275" s="544">
        <f t="shared" si="357"/>
        <v>440</v>
      </c>
      <c r="N1275" s="544">
        <f t="shared" si="357"/>
        <v>480</v>
      </c>
      <c r="O1275" s="544">
        <f t="shared" si="357"/>
        <v>358</v>
      </c>
      <c r="P1275" s="544">
        <f t="shared" si="357"/>
        <v>60</v>
      </c>
      <c r="Q1275" s="544">
        <f t="shared" si="357"/>
        <v>418</v>
      </c>
      <c r="R1275" s="544">
        <f t="shared" si="357"/>
        <v>798</v>
      </c>
      <c r="S1275" s="544">
        <f>IF(AND(S1270="",S1271="",S1272="",S1273="",S1274=""),"",SUM(S1270:S1274))</f>
        <v>100</v>
      </c>
      <c r="T1275" s="544">
        <f t="shared" ref="T1275" si="358">IF(AND(T1270="",T1271="",T1272="",T1273="",T1274=""),"",SUM(T1270:T1274))</f>
        <v>898</v>
      </c>
      <c r="U1275" s="544"/>
      <c r="V1275" s="544">
        <f t="shared" ref="V1275:W1275" si="359">IF(AND(V1270="",V1271="",V1272="",V1273="",V1274=""),"",SUM(V1270:V1274))</f>
        <v>100</v>
      </c>
      <c r="W1275" s="544" t="str">
        <f t="shared" si="359"/>
        <v/>
      </c>
      <c r="X1275" s="545"/>
      <c r="Y1275" s="546" t="str">
        <f t="shared" ref="Y1275" si="360">IF(AND(Y1270="",Y1271="",Y1272="",Y1273="",Y1274=""),"",SUM(Y1270:Y1274))</f>
        <v/>
      </c>
    </row>
    <row r="1276" spans="1:25" ht="18" customHeight="1">
      <c r="A1276" s="1124"/>
      <c r="B1276" s="1142" t="s">
        <v>292</v>
      </c>
      <c r="C1276" s="1142"/>
      <c r="D1276" s="547" t="s">
        <v>456</v>
      </c>
      <c r="E1276" s="548">
        <f>IF(E1275="","",(5*E1269)-(COUNTIF(E1270:E1274,"NA")*E1269+COUNTIF(E1270:E1274,"ML")*E1269))</f>
        <v>50</v>
      </c>
      <c r="F1276" s="548">
        <f>IF(F1275="","",(5*F1269)-(COUNTIF(F1270:F1274,"NA")*F1269+COUNTIF(F1270:F1274,"ML")*F1269))</f>
        <v>50</v>
      </c>
      <c r="G1276" s="548">
        <f>IF(G1275="","",(43)-(COUNTIF(G1270:G1274,"NA")*G1269+COUNTIF(G1270:G1274,"ML")*G1269))</f>
        <v>43</v>
      </c>
      <c r="H1276" s="548">
        <f>IF(H1275="","",(143)-(COUNTIF(H1270:H1274,"NA")*H1269+COUNTIF(H1270:H1274,"ML")*H1269))</f>
        <v>143</v>
      </c>
      <c r="I1276" s="549">
        <f>IF(I1275="","",7)</f>
        <v>7</v>
      </c>
      <c r="J1276" s="538">
        <f>L1276-K1276</f>
        <v>310</v>
      </c>
      <c r="K1276" s="538">
        <f>IF(D1275="","",(D1275-(IF(K1272="ml",D1272)+IF(K1273="ml",D1273)+IF(K1274="ml",D1274))))</f>
        <v>40</v>
      </c>
      <c r="L1276" s="538">
        <f>IF(OR(L1275=0,L1275=""),L1275,(5*L1269)-D1287)</f>
        <v>350</v>
      </c>
      <c r="M1276" s="538">
        <f>IF(M1275="","",SUM(H1276:J1276))</f>
        <v>460</v>
      </c>
      <c r="N1276" s="538">
        <f>IF(N1275="","",SUM(D1275,M1276))</f>
        <v>500</v>
      </c>
      <c r="O1276" s="538">
        <f>Q1276-D1281</f>
        <v>440</v>
      </c>
      <c r="P1276" s="538">
        <f>IF(D1281="","",D1281)</f>
        <v>60</v>
      </c>
      <c r="Q1276" s="538">
        <f>IF(Q1275="","",5*Q1269)</f>
        <v>500</v>
      </c>
      <c r="R1276" s="538">
        <f>IF(O1276="","",SUM(M1276,O1276))</f>
        <v>900</v>
      </c>
      <c r="S1276" s="538">
        <f>IF(D1286="","",D1286)</f>
        <v>100</v>
      </c>
      <c r="T1276" s="538">
        <f>IF(T1275="","",SUM(R1276,S1276))</f>
        <v>1000</v>
      </c>
      <c r="U1276" s="550"/>
      <c r="V1276" s="551">
        <f>COUNTIF(U1270:U1280,"S")</f>
        <v>1</v>
      </c>
      <c r="W1276" s="551">
        <f>COUNTIF(U1270:U1280,"RE")+COUNTIF(U1270:U1280,"REP")</f>
        <v>0</v>
      </c>
      <c r="X1276" s="551">
        <f>COUNTIF(X1270:X1275,"P")+COUNTIF(X1279:X1280,"P")</f>
        <v>0</v>
      </c>
      <c r="Y1276" s="552" t="str">
        <f>IF(OR(X1276=0,X1276&lt;(V1276+W1276)),"",(T1276-(V1276*Y1269)+V1275))</f>
        <v/>
      </c>
    </row>
    <row r="1277" spans="1:25" ht="18" customHeight="1">
      <c r="A1277" s="1124"/>
      <c r="B1277" s="895" t="s">
        <v>151</v>
      </c>
      <c r="C1277" s="895"/>
      <c r="D1277" s="553">
        <f>IF('statement of marks'!BG54="","",'statement of marks'!BG54)</f>
        <v>30</v>
      </c>
      <c r="E1277" s="568">
        <f t="shared" ref="E1277:H1277" si="361">IF(E1276="","",E1275/E1276*100)</f>
        <v>100</v>
      </c>
      <c r="F1277" s="568">
        <f t="shared" si="361"/>
        <v>100</v>
      </c>
      <c r="G1277" s="568">
        <f t="shared" si="361"/>
        <v>100</v>
      </c>
      <c r="H1277" s="568">
        <f t="shared" si="361"/>
        <v>100</v>
      </c>
      <c r="I1277" s="568">
        <f>IF(I1276="","",I1275/I1276*100)</f>
        <v>100</v>
      </c>
      <c r="J1277" s="568">
        <f t="shared" ref="J1277:R1277" si="362">IF(J1276="","",J1275/J1276*100)</f>
        <v>93.548387096774192</v>
      </c>
      <c r="K1277" s="568">
        <f t="shared" si="362"/>
        <v>100</v>
      </c>
      <c r="L1277" s="568">
        <f t="shared" si="362"/>
        <v>94.285714285714278</v>
      </c>
      <c r="M1277" s="568">
        <f t="shared" si="362"/>
        <v>95.652173913043484</v>
      </c>
      <c r="N1277" s="569">
        <f t="shared" si="362"/>
        <v>96</v>
      </c>
      <c r="O1277" s="568">
        <f t="shared" si="362"/>
        <v>81.36363636363636</v>
      </c>
      <c r="P1277" s="568">
        <f t="shared" si="362"/>
        <v>100</v>
      </c>
      <c r="Q1277" s="568">
        <f t="shared" si="362"/>
        <v>83.6</v>
      </c>
      <c r="R1277" s="568">
        <f t="shared" si="362"/>
        <v>88.666666666666671</v>
      </c>
      <c r="S1277" s="569">
        <f>IF(S1276="","",S1275/S1276*100)</f>
        <v>100</v>
      </c>
      <c r="T1277" s="569">
        <f t="shared" ref="T1277" si="363">IF(T1276="","",T1275/T1276*100)</f>
        <v>89.8</v>
      </c>
      <c r="U1277" s="539"/>
      <c r="V1277" s="539"/>
      <c r="W1277" s="539"/>
      <c r="X1277" s="539"/>
      <c r="Y1277" s="554" t="str">
        <f>IF(Y1276="","",Y1275/Y1276*100)</f>
        <v/>
      </c>
    </row>
    <row r="1278" spans="1:25" ht="18" customHeight="1">
      <c r="A1278" s="1124"/>
      <c r="B1278" s="895" t="str">
        <f>'statement of marks'!DZ54</f>
        <v>BIOLOGY</v>
      </c>
      <c r="C1278" s="895"/>
      <c r="D1278" s="548"/>
      <c r="E1278" s="541">
        <f>IF('statement of marks'!EA54="","",'statement of marks'!EA54)</f>
        <v>10</v>
      </c>
      <c r="F1278" s="541">
        <f>IF('statement of marks'!EB54="","",'statement of marks'!EB54)</f>
        <v>10</v>
      </c>
      <c r="G1278" s="541">
        <f>IF('statement of marks'!EC54="","",'statement of marks'!EC54)</f>
        <v>10</v>
      </c>
      <c r="H1278" s="541">
        <f>IF('statement of marks'!ED54="","",'statement of marks'!ED54)</f>
        <v>30</v>
      </c>
      <c r="I1278" s="541" t="str">
        <f>IF('statement of marks'!EE54="","",'statement of marks'!EE54)</f>
        <v/>
      </c>
      <c r="J1278" s="537">
        <f>IF('statement of marks'!EF54="","",'statement of marks'!EF54)</f>
        <v>50</v>
      </c>
      <c r="K1278" s="537">
        <f>IF('statement of marks'!EG54="","",'statement of marks'!EG54)</f>
        <v>20</v>
      </c>
      <c r="L1278" s="536">
        <f>IF('statement of marks'!EH54="","",'statement of marks'!EH54)</f>
        <v>70</v>
      </c>
      <c r="M1278" s="536">
        <f>IF('statement of marks'!EI54="","",'statement of marks'!EI54)</f>
        <v>80</v>
      </c>
      <c r="N1278" s="538">
        <f>IF('statement of marks'!EJ54="","",'statement of marks'!EJ54)</f>
        <v>100</v>
      </c>
      <c r="O1278" s="537">
        <f>IF('statement of marks'!EK54="","",'statement of marks'!EK54)</f>
        <v>70</v>
      </c>
      <c r="P1278" s="537">
        <f>IF('statement of marks'!EL54="","",'statement of marks'!EL54)</f>
        <v>30</v>
      </c>
      <c r="Q1278" s="536">
        <f>IF('statement of marks'!EM54="","",'statement of marks'!EM54)</f>
        <v>100</v>
      </c>
      <c r="R1278" s="536">
        <f>IF('statement of marks'!EN54="","",'statement of marks'!EN54)</f>
        <v>150</v>
      </c>
      <c r="S1278" s="538">
        <f>IF('statement of marks'!EO54="","",'statement of marks'!EO54)</f>
        <v>50</v>
      </c>
      <c r="T1278" s="538">
        <f>IF('statement of marks'!EP54="","",'statement of marks'!EP54)</f>
        <v>200</v>
      </c>
      <c r="U1278" s="538" t="str">
        <f>IF('statement of marks'!FB54="","",'statement of marks'!FB54)</f>
        <v>I</v>
      </c>
      <c r="V1278" s="542"/>
      <c r="W1278" s="542"/>
      <c r="X1278" s="542"/>
      <c r="Y1278" s="540"/>
    </row>
    <row r="1279" spans="1:25" ht="18" customHeight="1">
      <c r="A1279" s="1124"/>
      <c r="B1279" s="1089" t="str">
        <f>'statement of marks'!$FC$3</f>
        <v>Azadi ke Baad ka Swarnim Bharat</v>
      </c>
      <c r="C1279" s="1089"/>
      <c r="D1279" s="553">
        <f>IF('statement of marks'!CK54="","",'statement of marks'!CK54)</f>
        <v>30</v>
      </c>
      <c r="E1279" s="541">
        <f>IF('statement of marks'!FC54="","",'statement of marks'!FC54)</f>
        <v>10</v>
      </c>
      <c r="F1279" s="541">
        <f>IF('statement of marks'!FD54="","",'statement of marks'!FD54)</f>
        <v>10</v>
      </c>
      <c r="G1279" s="541">
        <f>IF('statement of marks'!FE54="","",'statement of marks'!FE54)</f>
        <v>10</v>
      </c>
      <c r="H1279" s="541">
        <f>IF('statement of marks'!FF54="","",'statement of marks'!FF54)</f>
        <v>30</v>
      </c>
      <c r="I1279" s="555"/>
      <c r="J1279" s="541">
        <f>IF('statement of marks'!FG54="","",'statement of marks'!FG54)</f>
        <v>70</v>
      </c>
      <c r="K1279" s="556"/>
      <c r="L1279" s="536">
        <f>IF('statement of marks'!FG54="","",'statement of marks'!FG54)</f>
        <v>70</v>
      </c>
      <c r="M1279" s="536">
        <f>IF('statement of marks'!FH54="","",'statement of marks'!FH54)</f>
        <v>100</v>
      </c>
      <c r="N1279" s="536">
        <f>IF('statement of marks'!FH54="","",'statement of marks'!FH54)</f>
        <v>100</v>
      </c>
      <c r="O1279" s="536">
        <f>IF('statement of marks'!FI54="","",'statement of marks'!FI54)</f>
        <v>100</v>
      </c>
      <c r="P1279" s="557"/>
      <c r="Q1279" s="536">
        <f>IF('statement of marks'!FI54="","",'statement of marks'!FI54)</f>
        <v>100</v>
      </c>
      <c r="R1279" s="536">
        <f>IF('statement of marks'!FJ54="","",'statement of marks'!FJ54)</f>
        <v>200</v>
      </c>
      <c r="S1279" s="557"/>
      <c r="T1279" s="538">
        <f>IF('statement of marks'!FJ54="","",'statement of marks'!FJ54)</f>
        <v>200</v>
      </c>
      <c r="U1279" s="541" t="str">
        <f>IF('statement of marks'!II54="","",'statement of marks'!II54)</f>
        <v>A</v>
      </c>
      <c r="V1279" s="542" t="str">
        <f>IF(OR(U1279="S",U1279="RE"),'result subject-wise'!AL$6,"")</f>
        <v/>
      </c>
      <c r="W1279" s="558" t="str">
        <f>IF('result subject-wise'!AL54="","",'result subject-wise'!AL54)</f>
        <v/>
      </c>
      <c r="X1279" s="558" t="str">
        <f>IF('result subject-wise'!AM54="","",'result subject-wise'!AM54)</f>
        <v/>
      </c>
      <c r="Y1279" s="1093"/>
    </row>
    <row r="1280" spans="1:25" ht="18" customHeight="1">
      <c r="A1280" s="1124"/>
      <c r="B1280" s="895" t="str">
        <f>'statement of marks'!$FP$3</f>
        <v>JEEVAN KAUShAL</v>
      </c>
      <c r="C1280" s="895"/>
      <c r="D1280" s="535" t="str">
        <f>IF('statement of marks'!DO54="","",'statement of marks'!DO54)</f>
        <v/>
      </c>
      <c r="E1280" s="1109" t="s">
        <v>278</v>
      </c>
      <c r="F1280" s="1109"/>
      <c r="G1280" s="536">
        <f>'statement of marks'!$FP$6</f>
        <v>30</v>
      </c>
      <c r="H1280" s="536"/>
      <c r="I1280" s="559"/>
      <c r="J1280" s="537">
        <f>IF('statement of marks'!FP54="","",'statement of marks'!FP54)</f>
        <v>30</v>
      </c>
      <c r="K1280" s="1109" t="s">
        <v>279</v>
      </c>
      <c r="L1280" s="1109"/>
      <c r="M1280" s="536">
        <f>'statement of marks'!$FQ$6</f>
        <v>30</v>
      </c>
      <c r="N1280" s="538">
        <f>IF('statement of marks'!FQ54="","",'statement of marks'!FQ54)</f>
        <v>30</v>
      </c>
      <c r="O1280" s="1109" t="s">
        <v>108</v>
      </c>
      <c r="P1280" s="1109"/>
      <c r="Q1280" s="536">
        <f>'statement of marks'!$FR$6</f>
        <v>40</v>
      </c>
      <c r="R1280" s="541">
        <f>IF('statement of marks'!FR54="","",'statement of marks'!FR54)</f>
        <v>40</v>
      </c>
      <c r="S1280" s="541"/>
      <c r="T1280" s="538">
        <f>IF('statement of marks'!FS54="","",'statement of marks'!FS54)</f>
        <v>100</v>
      </c>
      <c r="U1280" s="541" t="str">
        <f>IF('statement of marks'!IJ54="","",'statement of marks'!IJ54)</f>
        <v>A</v>
      </c>
      <c r="V1280" s="542" t="str">
        <f>IF(OR(U1280="S",U1280="RE"),'result subject-wise'!AN$6,"")</f>
        <v/>
      </c>
      <c r="W1280" s="558" t="str">
        <f>IF('result subject-wise'!AN54="","",'result subject-wise'!AN54)</f>
        <v/>
      </c>
      <c r="X1280" s="558" t="str">
        <f>IF('result subject-wise'!AO54="","",'result subject-wise'!AO54)</f>
        <v/>
      </c>
      <c r="Y1280" s="1093"/>
    </row>
    <row r="1281" spans="1:25" ht="18" customHeight="1">
      <c r="A1281" s="1124"/>
      <c r="B1281" s="1110" t="s">
        <v>195</v>
      </c>
      <c r="C1281" s="1110"/>
      <c r="D1281" s="560">
        <f>IF(AND(D1277="",D1279="",D1280=""),"",SUM(D1277:D1280))</f>
        <v>60</v>
      </c>
      <c r="E1281" s="1111" t="str">
        <f>IF('statement of marks'!IP54="","",'statement of marks'!IP54)</f>
        <v>SUPPL.</v>
      </c>
      <c r="F1281" s="1111"/>
      <c r="G1281" s="1111"/>
      <c r="H1281" s="1111"/>
      <c r="I1281" s="1111"/>
      <c r="J1281" s="1111"/>
      <c r="K1281" s="1111"/>
      <c r="L1281" s="1111"/>
      <c r="M1281" s="533" t="s">
        <v>309</v>
      </c>
      <c r="N1281" s="541" t="str">
        <f>IF('statement of marks'!IS54="","",'statement of marks'!IS54)</f>
        <v/>
      </c>
      <c r="O1281" s="1091" t="s">
        <v>281</v>
      </c>
      <c r="P1281" s="1091"/>
      <c r="Q1281" s="1091"/>
      <c r="R1281" s="541" t="str">
        <f>IF('statement of marks'!IU54="","",'statement of marks'!IU54)</f>
        <v/>
      </c>
      <c r="S1281" s="1112" t="s">
        <v>295</v>
      </c>
      <c r="T1281" s="1112"/>
      <c r="U1281" s="1112"/>
      <c r="V1281" s="1112"/>
      <c r="W1281" s="1112"/>
      <c r="X1281" s="1112"/>
      <c r="Y1281" s="1113"/>
    </row>
    <row r="1282" spans="1:25" ht="18" customHeight="1">
      <c r="A1282" s="1124"/>
      <c r="B1282" s="1110" t="s">
        <v>300</v>
      </c>
      <c r="C1282" s="1110"/>
      <c r="D1282" s="534" t="s">
        <v>201</v>
      </c>
      <c r="E1282" s="1085" t="s">
        <v>122</v>
      </c>
      <c r="F1282" s="1085"/>
      <c r="G1282" s="1091" t="s">
        <v>124</v>
      </c>
      <c r="H1282" s="1091"/>
      <c r="I1282" s="1091"/>
      <c r="J1282" s="1091"/>
      <c r="K1282" s="1091" t="s">
        <v>126</v>
      </c>
      <c r="L1282" s="1091"/>
      <c r="M1282" s="1091" t="s">
        <v>128</v>
      </c>
      <c r="N1282" s="1091"/>
      <c r="O1282" s="924" t="s">
        <v>303</v>
      </c>
      <c r="P1282" s="924"/>
      <c r="Q1282" s="924"/>
      <c r="R1282" s="561"/>
      <c r="S1282" s="1114" t="s">
        <v>195</v>
      </c>
      <c r="T1282" s="1114"/>
      <c r="U1282" s="1115" t="str">
        <f>IF('result subject-wise'!AR54="","",'result subject-wise'!AR54)</f>
        <v/>
      </c>
      <c r="V1282" s="1115"/>
      <c r="W1282" s="1086" t="s">
        <v>459</v>
      </c>
      <c r="X1282" s="1086"/>
      <c r="Y1282" s="562" t="str">
        <f>IF('result subject-wise'!AS54="","",'result subject-wise'!AS54)</f>
        <v/>
      </c>
    </row>
    <row r="1283" spans="1:25" ht="18" customHeight="1">
      <c r="A1283" s="1124"/>
      <c r="B1283" s="1116" t="s">
        <v>302</v>
      </c>
      <c r="C1283" s="1116"/>
      <c r="D1283" s="536">
        <f>IF('statement of marks'!CN54="","",'statement of marks'!CN54)</f>
        <v>50</v>
      </c>
      <c r="E1283" s="1117">
        <f>IF('statement of marks'!GK54="","",'statement of marks'!GK54)</f>
        <v>130</v>
      </c>
      <c r="F1283" s="1117"/>
      <c r="G1283" s="1117">
        <f>IF('statement of marks'!GM54="","",'statement of marks'!GM54)</f>
        <v>206</v>
      </c>
      <c r="H1283" s="1117"/>
      <c r="I1283" s="1117"/>
      <c r="J1283" s="1117"/>
      <c r="K1283" s="1117">
        <f>IF('statement of marks'!GO54="","",'statement of marks'!GO54)</f>
        <v>264</v>
      </c>
      <c r="L1283" s="1117"/>
      <c r="M1283" s="1117">
        <f>IF('statement of marks'!GQ54="","",'statement of marks'!GQ54)</f>
        <v>316</v>
      </c>
      <c r="N1283" s="1117"/>
      <c r="O1283" s="1117">
        <f>IF('statement of marks'!GS54="","",'statement of marks'!GS54)</f>
        <v>362</v>
      </c>
      <c r="P1283" s="1117"/>
      <c r="Q1283" s="1117"/>
      <c r="R1283" s="563"/>
      <c r="S1283" s="1086" t="s">
        <v>460</v>
      </c>
      <c r="T1283" s="1086"/>
      <c r="U1283" s="1086"/>
      <c r="V1283" s="1086"/>
      <c r="W1283" s="1115" t="str">
        <f>IF('result subject-wise'!AT54="","",'result subject-wise'!AT54)</f>
        <v/>
      </c>
      <c r="X1283" s="1115"/>
      <c r="Y1283" s="1118"/>
    </row>
    <row r="1284" spans="1:25" ht="18" customHeight="1">
      <c r="A1284" s="1124"/>
      <c r="B1284" s="1084" t="s">
        <v>301</v>
      </c>
      <c r="C1284" s="1084"/>
      <c r="D1284" s="536">
        <f>IF('statement of marks'!BJ54="","",'statement of marks'!BJ54)</f>
        <v>50</v>
      </c>
      <c r="E1284" s="1085" t="str">
        <f>IF('statement of marks'!GL54="","",'statement of marks'!GL54)</f>
        <v/>
      </c>
      <c r="F1284" s="1085"/>
      <c r="G1284" s="1085" t="str">
        <f>IF('statement of marks'!GN54="","",'statement of marks'!GN54)</f>
        <v/>
      </c>
      <c r="H1284" s="1085"/>
      <c r="I1284" s="1085"/>
      <c r="J1284" s="1085"/>
      <c r="K1284" s="1085" t="str">
        <f>IF('statement of marks'!GP54="","",'statement of marks'!GP54)</f>
        <v/>
      </c>
      <c r="L1284" s="1085"/>
      <c r="M1284" s="1085" t="str">
        <f>IF('statement of marks'!GR54="","",'statement of marks'!GR54)</f>
        <v/>
      </c>
      <c r="N1284" s="1085"/>
      <c r="O1284" s="1085">
        <f>IF('statement of marks'!GT54="","",'statement of marks'!GT54)</f>
        <v>0</v>
      </c>
      <c r="P1284" s="1085"/>
      <c r="Q1284" s="1085"/>
      <c r="R1284" s="564"/>
      <c r="S1284" s="1086" t="s">
        <v>296</v>
      </c>
      <c r="T1284" s="1086"/>
      <c r="U1284" s="1086"/>
      <c r="V1284" s="1086"/>
      <c r="W1284" s="1087" t="str">
        <f>IF(U1282="","",'result subject-wise'!$G$118)</f>
        <v/>
      </c>
      <c r="X1284" s="1087"/>
      <c r="Y1284" s="1088"/>
    </row>
    <row r="1285" spans="1:25" ht="18" customHeight="1">
      <c r="A1285" s="1124"/>
      <c r="B1285" s="1089" t="s">
        <v>307</v>
      </c>
      <c r="C1285" s="1089"/>
      <c r="D1285" s="535" t="str">
        <f>IF('statement of marks'!DR54="","",'statement of marks'!DR54)</f>
        <v/>
      </c>
      <c r="E1285" s="1090"/>
      <c r="F1285" s="1090"/>
      <c r="G1285" s="1090"/>
      <c r="H1285" s="1090"/>
      <c r="I1285" s="1090"/>
      <c r="J1285" s="1090"/>
      <c r="K1285" s="1090"/>
      <c r="L1285" s="1090"/>
      <c r="M1285" s="1090"/>
      <c r="N1285" s="1090"/>
      <c r="O1285" s="1091"/>
      <c r="P1285" s="1091"/>
      <c r="Q1285" s="1091"/>
      <c r="R1285" s="1091"/>
      <c r="S1285" s="1091"/>
      <c r="T1285" s="1091"/>
      <c r="U1285" s="1092"/>
      <c r="V1285" s="1092"/>
      <c r="W1285" s="1092"/>
      <c r="X1285" s="1092"/>
      <c r="Y1285" s="1093"/>
    </row>
    <row r="1286" spans="1:25" ht="18" customHeight="1">
      <c r="A1286" s="1124"/>
      <c r="B1286" s="895" t="s">
        <v>297</v>
      </c>
      <c r="C1286" s="895"/>
      <c r="D1286" s="544">
        <f>IF(AND(D1283="",D1284="",D1285=""),"",SUM(D1283:D1285))</f>
        <v>100</v>
      </c>
      <c r="E1286" s="1090"/>
      <c r="F1286" s="1090"/>
      <c r="G1286" s="1090"/>
      <c r="H1286" s="1090"/>
      <c r="I1286" s="1090"/>
      <c r="J1286" s="1090"/>
      <c r="K1286" s="1090"/>
      <c r="L1286" s="1090"/>
      <c r="M1286" s="1090"/>
      <c r="N1286" s="1090"/>
      <c r="O1286" s="1091"/>
      <c r="P1286" s="1091"/>
      <c r="Q1286" s="1091"/>
      <c r="R1286" s="1091"/>
      <c r="S1286" s="1091"/>
      <c r="T1286" s="1091"/>
      <c r="U1286" s="1092"/>
      <c r="V1286" s="1092"/>
      <c r="W1286" s="1092"/>
      <c r="X1286" s="1092"/>
      <c r="Y1286" s="1093"/>
    </row>
    <row r="1287" spans="1:25" ht="18" customHeight="1">
      <c r="A1287" s="1124"/>
      <c r="B1287" s="1089" t="s">
        <v>790</v>
      </c>
      <c r="C1287" s="1089"/>
      <c r="D1287" s="565">
        <f>IF(J1270="ML",L1269)+IF(J1271="ML",L1269)+IF(J1272="ML",L1269-D1272)+IF(J1273="ML",L1269-D1273)+IF(J1274="ML",L1269-D1274)+IF(K1272="ml",D1272)+IF(K1273="ml",D1273)+IF(K1274="ml",D1274)</f>
        <v>0</v>
      </c>
      <c r="E1287" s="1090"/>
      <c r="F1287" s="1090"/>
      <c r="G1287" s="1090"/>
      <c r="H1287" s="1090"/>
      <c r="I1287" s="1090"/>
      <c r="J1287" s="1090"/>
      <c r="K1287" s="1090"/>
      <c r="L1287" s="1090"/>
      <c r="M1287" s="1090"/>
      <c r="N1287" s="1090"/>
      <c r="O1287" s="1091" t="s">
        <v>112</v>
      </c>
      <c r="P1287" s="1091"/>
      <c r="Q1287" s="1091"/>
      <c r="R1287" s="1091"/>
      <c r="S1287" s="1091"/>
      <c r="T1287" s="1091"/>
      <c r="U1287" s="1094" t="s">
        <v>798</v>
      </c>
      <c r="V1287" s="1094"/>
      <c r="W1287" s="1094"/>
      <c r="X1287" s="1094"/>
      <c r="Y1287" s="1095"/>
    </row>
    <row r="1288" spans="1:25" ht="18" customHeight="1" thickBot="1">
      <c r="A1288" s="1125"/>
      <c r="B1288" s="1098" t="s">
        <v>308</v>
      </c>
      <c r="C1288" s="1098"/>
      <c r="D1288" s="566"/>
      <c r="E1288" s="1099"/>
      <c r="F1288" s="1099"/>
      <c r="G1288" s="1099"/>
      <c r="H1288" s="1099"/>
      <c r="I1288" s="1099"/>
      <c r="J1288" s="1099"/>
      <c r="K1288" s="1099"/>
      <c r="L1288" s="1099"/>
      <c r="M1288" s="1099"/>
      <c r="N1288" s="1099"/>
      <c r="O1288" s="1100">
        <f>'statement of marks'!$IV$110</f>
        <v>45794</v>
      </c>
      <c r="P1288" s="1100"/>
      <c r="Q1288" s="1100"/>
      <c r="R1288" s="1100"/>
      <c r="S1288" s="1100"/>
      <c r="T1288" s="1100"/>
      <c r="U1288" s="1096"/>
      <c r="V1288" s="1096"/>
      <c r="W1288" s="1096"/>
      <c r="X1288" s="1096"/>
      <c r="Y1288" s="1097"/>
    </row>
    <row r="1289" spans="1:25" ht="18" customHeight="1">
      <c r="A1289" s="1119" t="s">
        <v>282</v>
      </c>
      <c r="B1289" s="1120"/>
      <c r="C1289" s="1120"/>
      <c r="D1289" s="1120"/>
      <c r="E1289" s="1120"/>
      <c r="F1289" s="1120"/>
      <c r="G1289" s="1120"/>
      <c r="H1289" s="1120"/>
      <c r="I1289" s="1120"/>
      <c r="J1289" s="1120"/>
      <c r="K1289" s="1120"/>
      <c r="L1289" s="1120"/>
      <c r="M1289" s="1120"/>
      <c r="N1289" s="1120"/>
      <c r="O1289" s="1120"/>
      <c r="P1289" s="1120"/>
      <c r="Q1289" s="1120"/>
      <c r="R1289" s="1120"/>
      <c r="S1289" s="1120"/>
      <c r="T1289" s="1120"/>
      <c r="U1289" s="1120"/>
      <c r="V1289" s="1120"/>
      <c r="W1289" s="1120"/>
      <c r="X1289" s="1120"/>
      <c r="Y1289" s="1121"/>
    </row>
    <row r="1290" spans="1:25" ht="18" customHeight="1">
      <c r="A1290" s="1122" t="str">
        <f>'statement of marks'!$A$1</f>
        <v>Govt. Hr. Sec. School,</v>
      </c>
      <c r="B1290" s="1091"/>
      <c r="C1290" s="1091"/>
      <c r="D1290" s="1091"/>
      <c r="E1290" s="1091"/>
      <c r="F1290" s="1091"/>
      <c r="G1290" s="1091"/>
      <c r="H1290" s="1091"/>
      <c r="I1290" s="1091"/>
      <c r="J1290" s="1091"/>
      <c r="K1290" s="1091"/>
      <c r="L1290" s="1091"/>
      <c r="M1290" s="1091"/>
      <c r="N1290" s="1091"/>
      <c r="O1290" s="1091"/>
      <c r="P1290" s="1091"/>
      <c r="Q1290" s="1091"/>
      <c r="R1290" s="1091"/>
      <c r="S1290" s="1091"/>
      <c r="T1290" s="1091"/>
      <c r="U1290" s="1091"/>
      <c r="V1290" s="1091"/>
      <c r="W1290" s="1091"/>
      <c r="X1290" s="1091"/>
      <c r="Y1290" s="1123"/>
    </row>
    <row r="1291" spans="1:25" ht="18" customHeight="1">
      <c r="A1291" s="1124"/>
      <c r="B1291" s="1048" t="s">
        <v>100</v>
      </c>
      <c r="C1291" s="1048"/>
      <c r="D1291" s="1112" t="s">
        <v>485</v>
      </c>
      <c r="E1291" s="1048" t="str">
        <f>'statement of marks'!$F$3</f>
        <v>2024-25</v>
      </c>
      <c r="F1291" s="1048"/>
      <c r="G1291" s="1126" t="str">
        <f>IF(U1310="","MAIN EXAMINATION",IF(E1309="Suppl.","SUPPLEMENTARY EXAMINATION",IF(E1309="Re-exam.","RE-EXAMINATION",)))</f>
        <v>MAIN EXAMINATION</v>
      </c>
      <c r="H1291" s="1127"/>
      <c r="I1291" s="1127"/>
      <c r="J1291" s="1127"/>
      <c r="K1291" s="1127"/>
      <c r="L1291" s="1127"/>
      <c r="M1291" s="1127"/>
      <c r="N1291" s="1127"/>
      <c r="O1291" s="1127"/>
      <c r="P1291" s="1127"/>
      <c r="Q1291" s="1127"/>
      <c r="R1291" s="1127"/>
      <c r="S1291" s="1128"/>
      <c r="T1291" s="1129" t="s">
        <v>305</v>
      </c>
      <c r="U1291" s="1130"/>
      <c r="V1291" s="1131"/>
      <c r="W1291" s="1048" t="str">
        <f>'statement of marks'!$A$3</f>
        <v>11 'A'</v>
      </c>
      <c r="X1291" s="1048"/>
      <c r="Y1291" s="1135"/>
    </row>
    <row r="1292" spans="1:25" ht="18" customHeight="1">
      <c r="A1292" s="1124"/>
      <c r="B1292" s="895" t="s">
        <v>36</v>
      </c>
      <c r="C1292" s="895"/>
      <c r="D1292" s="1112"/>
      <c r="E1292" s="1132" t="str">
        <f>IF('statement of marks'!G55="","",'statement of marks'!G55)</f>
        <v>A 047</v>
      </c>
      <c r="F1292" s="1133"/>
      <c r="G1292" s="1133"/>
      <c r="H1292" s="1133"/>
      <c r="I1292" s="1133"/>
      <c r="J1292" s="1133"/>
      <c r="K1292" s="1133"/>
      <c r="L1292" s="1133"/>
      <c r="M1292" s="1133"/>
      <c r="N1292" s="1133"/>
      <c r="O1292" s="1133"/>
      <c r="P1292" s="1133"/>
      <c r="Q1292" s="1133"/>
      <c r="R1292" s="1133"/>
      <c r="S1292" s="1134"/>
      <c r="T1292" s="1129" t="s">
        <v>304</v>
      </c>
      <c r="U1292" s="1130"/>
      <c r="V1292" s="1131"/>
      <c r="W1292" s="1048">
        <f>IF('statement of marks'!E55="","",'statement of marks'!E55)</f>
        <v>11147</v>
      </c>
      <c r="X1292" s="1048"/>
      <c r="Y1292" s="1135"/>
    </row>
    <row r="1293" spans="1:25" ht="18" customHeight="1">
      <c r="A1293" s="1124"/>
      <c r="B1293" s="895" t="s">
        <v>37</v>
      </c>
      <c r="C1293" s="895"/>
      <c r="D1293" s="1112"/>
      <c r="E1293" s="1132" t="str">
        <f>IF('statement of marks'!H55="","",'statement of marks'!H55)</f>
        <v>B 047</v>
      </c>
      <c r="F1293" s="1133"/>
      <c r="G1293" s="1133"/>
      <c r="H1293" s="1133"/>
      <c r="I1293" s="1133"/>
      <c r="J1293" s="1133"/>
      <c r="K1293" s="1133"/>
      <c r="L1293" s="1133"/>
      <c r="M1293" s="1133"/>
      <c r="N1293" s="1133"/>
      <c r="O1293" s="1133"/>
      <c r="P1293" s="1133"/>
      <c r="Q1293" s="1133"/>
      <c r="R1293" s="1133"/>
      <c r="S1293" s="1134"/>
      <c r="T1293" s="1129" t="s">
        <v>35</v>
      </c>
      <c r="U1293" s="1130"/>
      <c r="V1293" s="1131"/>
      <c r="W1293" s="1048" t="str">
        <f>IF('statement of marks'!D55="","",'statement of marks'!D55)</f>
        <v/>
      </c>
      <c r="X1293" s="1048"/>
      <c r="Y1293" s="1135"/>
    </row>
    <row r="1294" spans="1:25" ht="18" customHeight="1">
      <c r="A1294" s="1124"/>
      <c r="B1294" s="895" t="s">
        <v>38</v>
      </c>
      <c r="C1294" s="895"/>
      <c r="D1294" s="1112"/>
      <c r="E1294" s="1132" t="str">
        <f>IF('statement of marks'!I55="","",'statement of marks'!I55)</f>
        <v>C 047</v>
      </c>
      <c r="F1294" s="1133"/>
      <c r="G1294" s="1133"/>
      <c r="H1294" s="1133"/>
      <c r="I1294" s="1133"/>
      <c r="J1294" s="1133"/>
      <c r="K1294" s="1133"/>
      <c r="L1294" s="1133"/>
      <c r="M1294" s="1133"/>
      <c r="N1294" s="1133"/>
      <c r="O1294" s="1133"/>
      <c r="P1294" s="1133"/>
      <c r="Q1294" s="1133"/>
      <c r="R1294" s="1133"/>
      <c r="S1294" s="1134"/>
      <c r="T1294" s="1129" t="s">
        <v>280</v>
      </c>
      <c r="U1294" s="1130"/>
      <c r="V1294" s="1131"/>
      <c r="W1294" s="1136" t="str">
        <f>IF('statement of marks'!F55="","",'statement of marks'!F55)</f>
        <v/>
      </c>
      <c r="X1294" s="1136"/>
      <c r="Y1294" s="1137"/>
    </row>
    <row r="1295" spans="1:25" ht="18" customHeight="1">
      <c r="A1295" s="1124"/>
      <c r="B1295" s="1138" t="s">
        <v>218</v>
      </c>
      <c r="C1295" s="1109" t="s">
        <v>293</v>
      </c>
      <c r="D1295" s="1109" t="s">
        <v>457</v>
      </c>
      <c r="E1295" s="1103" t="s">
        <v>109</v>
      </c>
      <c r="F1295" s="1103" t="s">
        <v>110</v>
      </c>
      <c r="G1295" s="1103" t="s">
        <v>111</v>
      </c>
      <c r="H1295" s="1103" t="s">
        <v>797</v>
      </c>
      <c r="I1295" s="1139" t="str">
        <f>IF('statement of marks'!N$4="","",'statement of marks'!N$4)</f>
        <v>VRIKSHAROPAN</v>
      </c>
      <c r="J1295" s="1140" t="s">
        <v>276</v>
      </c>
      <c r="K1295" s="1140" t="s">
        <v>277</v>
      </c>
      <c r="L1295" s="1103" t="s">
        <v>284</v>
      </c>
      <c r="M1295" s="1103" t="s">
        <v>294</v>
      </c>
      <c r="N1295" s="1102" t="s">
        <v>458</v>
      </c>
      <c r="O1295" s="1141" t="s">
        <v>287</v>
      </c>
      <c r="P1295" s="1141" t="s">
        <v>288</v>
      </c>
      <c r="Q1295" s="1101" t="s">
        <v>289</v>
      </c>
      <c r="R1295" s="1101" t="s">
        <v>285</v>
      </c>
      <c r="S1295" s="1101" t="s">
        <v>286</v>
      </c>
      <c r="T1295" s="1102" t="s">
        <v>306</v>
      </c>
      <c r="U1295" s="1103" t="s">
        <v>311</v>
      </c>
      <c r="V1295" s="1104" t="s">
        <v>310</v>
      </c>
      <c r="W1295" s="1104" t="s">
        <v>799</v>
      </c>
      <c r="X1295" s="1103" t="s">
        <v>283</v>
      </c>
      <c r="Y1295" s="1105" t="s">
        <v>290</v>
      </c>
    </row>
    <row r="1296" spans="1:25" ht="18" customHeight="1">
      <c r="A1296" s="1124"/>
      <c r="B1296" s="1138"/>
      <c r="C1296" s="1109"/>
      <c r="D1296" s="1109"/>
      <c r="E1296" s="1103"/>
      <c r="F1296" s="1103"/>
      <c r="G1296" s="1103"/>
      <c r="H1296" s="1103"/>
      <c r="I1296" s="1139"/>
      <c r="J1296" s="1140"/>
      <c r="K1296" s="1140"/>
      <c r="L1296" s="1103"/>
      <c r="M1296" s="1103"/>
      <c r="N1296" s="1102"/>
      <c r="O1296" s="1141"/>
      <c r="P1296" s="1141"/>
      <c r="Q1296" s="1101"/>
      <c r="R1296" s="1101"/>
      <c r="S1296" s="1101"/>
      <c r="T1296" s="1102"/>
      <c r="U1296" s="1103"/>
      <c r="V1296" s="1104"/>
      <c r="W1296" s="1104"/>
      <c r="X1296" s="1103"/>
      <c r="Y1296" s="1105"/>
    </row>
    <row r="1297" spans="1:25" ht="18" customHeight="1">
      <c r="A1297" s="1124"/>
      <c r="B1297" s="1144" t="s">
        <v>113</v>
      </c>
      <c r="C1297" s="1144"/>
      <c r="D1297" s="535"/>
      <c r="E1297" s="534">
        <f>IF('statement of marks'!J$6="","",'statement of marks'!J$6)</f>
        <v>10</v>
      </c>
      <c r="F1297" s="534">
        <f>IF('statement of marks'!K$6="","",'statement of marks'!K$6)</f>
        <v>10</v>
      </c>
      <c r="G1297" s="534">
        <f>IF('statement of marks'!L$6="","",'statement of marks'!L$6)</f>
        <v>8</v>
      </c>
      <c r="H1297" s="534">
        <f>IF('statement of marks'!M$6="","",'statement of marks'!M$6)</f>
        <v>28</v>
      </c>
      <c r="I1297" s="536">
        <f>IF('statement of marks'!N$6="","",'statement of marks'!N$6)</f>
        <v>2</v>
      </c>
      <c r="J1297" s="298" t="s">
        <v>89</v>
      </c>
      <c r="K1297" s="1106"/>
      <c r="L1297" s="534">
        <f>IF('statement of marks'!O$6="","",'statement of marks'!O$6)</f>
        <v>70</v>
      </c>
      <c r="M1297" s="298" t="s">
        <v>87</v>
      </c>
      <c r="N1297" s="534">
        <f>IF('statement of marks'!P$6="","",'statement of marks'!P$6)</f>
        <v>100</v>
      </c>
      <c r="O1297" s="298" t="s">
        <v>298</v>
      </c>
      <c r="P1297" s="945"/>
      <c r="Q1297" s="534">
        <f>IF('statement of marks'!Q$6="","",'statement of marks'!Q$6)</f>
        <v>100</v>
      </c>
      <c r="R1297" s="298" t="s">
        <v>299</v>
      </c>
      <c r="S1297" s="298" t="s">
        <v>454</v>
      </c>
      <c r="T1297" s="538">
        <f>IF('statement of marks'!R$6="","",'statement of marks'!R$6)</f>
        <v>200</v>
      </c>
      <c r="U1297" s="539"/>
      <c r="V1297" s="539"/>
      <c r="W1297" s="539"/>
      <c r="X1297" s="539"/>
      <c r="Y1297" s="540" t="str">
        <f>IF(OR(X1304=0,X1304&lt;V1304),"",T1297)</f>
        <v/>
      </c>
    </row>
    <row r="1298" spans="1:25" ht="18" customHeight="1">
      <c r="A1298" s="1124"/>
      <c r="B1298" s="895" t="str">
        <f>'statement of marks'!$J$3</f>
        <v>HINDI COMPULSORY</v>
      </c>
      <c r="C1298" s="895"/>
      <c r="D1298" s="535"/>
      <c r="E1298" s="541">
        <f>IF('statement of marks'!J55="","",'statement of marks'!J55)</f>
        <v>10</v>
      </c>
      <c r="F1298" s="541">
        <f>IF('statement of marks'!K55="","",'statement of marks'!K55)</f>
        <v>10</v>
      </c>
      <c r="G1298" s="541">
        <f>IF('statement of marks'!L55="","",'statement of marks'!L55)</f>
        <v>8</v>
      </c>
      <c r="H1298" s="541">
        <f>IF('statement of marks'!M55="","",'statement of marks'!M55)</f>
        <v>28</v>
      </c>
      <c r="I1298" s="541">
        <f>IF('statement of marks'!N55="","",'statement of marks'!N55)</f>
        <v>2</v>
      </c>
      <c r="J1298" s="537">
        <f>IF('statement of marks'!O55="","",'statement of marks'!O55)</f>
        <v>70</v>
      </c>
      <c r="K1298" s="1106"/>
      <c r="L1298" s="536">
        <f>IF('statement of marks'!O55="","",'statement of marks'!O55)</f>
        <v>70</v>
      </c>
      <c r="M1298" s="536">
        <f>IF('statement of marks'!P55="","",'statement of marks'!P55)</f>
        <v>100</v>
      </c>
      <c r="N1298" s="538">
        <f>IF('statement of marks'!P55="","",'statement of marks'!P55)</f>
        <v>100</v>
      </c>
      <c r="O1298" s="537">
        <f>IF('statement of marks'!Q55="","",'statement of marks'!Q55)</f>
        <v>100</v>
      </c>
      <c r="P1298" s="945"/>
      <c r="Q1298" s="536">
        <f>IF('statement of marks'!Q55="","",'statement of marks'!Q55)</f>
        <v>100</v>
      </c>
      <c r="R1298" s="536">
        <f>IF('statement of marks'!R55="","",'statement of marks'!R55)</f>
        <v>200</v>
      </c>
      <c r="S1298" s="1107" t="str">
        <f>IF(AND(K1299="",P1299=""),"",SUM(K1299,P1299))</f>
        <v/>
      </c>
      <c r="T1298" s="538">
        <f>IF('statement of marks'!R55="","",'statement of marks'!R55)</f>
        <v>200</v>
      </c>
      <c r="U1298" s="541" t="str">
        <f>CONCATENATE('statement of marks'!GV55,'statement of marks'!GW55,'statement of marks'!GX55)</f>
        <v>D</v>
      </c>
      <c r="V1298" s="542" t="str">
        <f>IF(OR(U1298="S",U1298="RE"),'result subject-wise'!T$6,"")</f>
        <v/>
      </c>
      <c r="W1298" s="542" t="str">
        <f>IF('result subject-wise'!U55="","",'result subject-wise'!U55)</f>
        <v/>
      </c>
      <c r="X1298" s="542" t="str">
        <f>IF('result subject-wise'!V55="","",'result subject-wise'!V55)</f>
        <v/>
      </c>
      <c r="Y1298" s="540" t="str">
        <f>IF(OR(X1304=0,X1304&lt;V1304),"",IF(U1298="RE",SUM(T1298,W1298),IF(U1298="S",W1298,T1298)))</f>
        <v/>
      </c>
    </row>
    <row r="1299" spans="1:25" ht="18" customHeight="1">
      <c r="A1299" s="1124"/>
      <c r="B1299" s="895" t="str">
        <f>'statement of marks'!$X$3</f>
        <v>ENGLISH COMPULSORY</v>
      </c>
      <c r="C1299" s="895"/>
      <c r="D1299" s="535" t="s">
        <v>455</v>
      </c>
      <c r="E1299" s="541">
        <f>IF('statement of marks'!X55="","",'statement of marks'!X55)</f>
        <v>10</v>
      </c>
      <c r="F1299" s="541">
        <f>IF('statement of marks'!Y55="","",'statement of marks'!Y55)</f>
        <v>10</v>
      </c>
      <c r="G1299" s="541">
        <f>IF('statement of marks'!Z55="","",'statement of marks'!Z55)</f>
        <v>8</v>
      </c>
      <c r="H1299" s="541">
        <f>IF('statement of marks'!AA55="","",'statement of marks'!AA55)</f>
        <v>28</v>
      </c>
      <c r="I1299" s="541">
        <f>IF('statement of marks'!AB55="","",'statement of marks'!AB55)</f>
        <v>2</v>
      </c>
      <c r="J1299" s="537">
        <f>IF('statement of marks'!AC55="","",'statement of marks'!AC55)</f>
        <v>70</v>
      </c>
      <c r="K1299" s="1106"/>
      <c r="L1299" s="536">
        <f>IF('statement of marks'!AC55="","",'statement of marks'!AC55)</f>
        <v>70</v>
      </c>
      <c r="M1299" s="536">
        <f>IF('statement of marks'!AD55="","",'statement of marks'!AD55)</f>
        <v>100</v>
      </c>
      <c r="N1299" s="538">
        <f>IF('statement of marks'!AD55="","",'statement of marks'!AD55)</f>
        <v>100</v>
      </c>
      <c r="O1299" s="537">
        <f>IF('statement of marks'!AE55="","",'statement of marks'!AE55)</f>
        <v>100</v>
      </c>
      <c r="P1299" s="945"/>
      <c r="Q1299" s="536">
        <f>IF('statement of marks'!AE55="","",'statement of marks'!AE55)</f>
        <v>100</v>
      </c>
      <c r="R1299" s="536">
        <f>IF('statement of marks'!AF55="","",'statement of marks'!AF55)</f>
        <v>200</v>
      </c>
      <c r="S1299" s="1107"/>
      <c r="T1299" s="538">
        <f>IF('statement of marks'!AF55="","",'statement of marks'!AF55)</f>
        <v>200</v>
      </c>
      <c r="U1299" s="541" t="str">
        <f>CONCATENATE('statement of marks'!GY55,'statement of marks'!GZ55,'statement of marks'!HA55)</f>
        <v>D</v>
      </c>
      <c r="V1299" s="542" t="str">
        <f>IF(OR(U1299="S",U1299="RE"),'result subject-wise'!W$6,"")</f>
        <v/>
      </c>
      <c r="W1299" s="542" t="str">
        <f>IF('result subject-wise'!X55="","",'result subject-wise'!X55)</f>
        <v/>
      </c>
      <c r="X1299" s="542" t="str">
        <f>IF('result subject-wise'!Y55="","",'result subject-wise'!Y55)</f>
        <v/>
      </c>
      <c r="Y1299" s="540" t="str">
        <f>IF(OR(X1304=0,X1304&lt;V1304),"",IF(U1299="RE",SUM(T1299,W1299),IF(U1299="S",W1299,T1299)))</f>
        <v/>
      </c>
    </row>
    <row r="1300" spans="1:25" ht="18" customHeight="1">
      <c r="A1300" s="1124"/>
      <c r="B1300" s="1143" t="str">
        <f>'statement of marks'!AM55</f>
        <v>PHYSICS</v>
      </c>
      <c r="C1300" s="1143"/>
      <c r="D1300" s="535">
        <f>IF('statement of marks'!BH55="","",'statement of marks'!BH55)</f>
        <v>20</v>
      </c>
      <c r="E1300" s="541">
        <f>IF('statement of marks'!AN55="","",'statement of marks'!AN55)</f>
        <v>10</v>
      </c>
      <c r="F1300" s="541">
        <f>IF('statement of marks'!AO55="","",'statement of marks'!AO55)</f>
        <v>10</v>
      </c>
      <c r="G1300" s="541">
        <f>IF('statement of marks'!AP55="","",'statement of marks'!AP55)</f>
        <v>9</v>
      </c>
      <c r="H1300" s="541">
        <f>IF('statement of marks'!AQ55="","",'statement of marks'!AQ55)</f>
        <v>29</v>
      </c>
      <c r="I1300" s="541">
        <f>IF('statement of marks'!AR55="","",'statement of marks'!AR55)</f>
        <v>1</v>
      </c>
      <c r="J1300" s="537">
        <f>IF('statement of marks'!AS55="","",'statement of marks'!AS55)</f>
        <v>30</v>
      </c>
      <c r="K1300" s="537">
        <f>IF('statement of marks'!AT55="","",'statement of marks'!AT55)</f>
        <v>20</v>
      </c>
      <c r="L1300" s="536">
        <f>IF('statement of marks'!AU55="","",'statement of marks'!AU55)</f>
        <v>50</v>
      </c>
      <c r="M1300" s="536">
        <f>IF('statement of marks'!AV55="","",'statement of marks'!AV55)</f>
        <v>60</v>
      </c>
      <c r="N1300" s="538">
        <f>IF('statement of marks'!AW55="","",'statement of marks'!AW55)</f>
        <v>80</v>
      </c>
      <c r="O1300" s="537">
        <f>IF('statement of marks'!AX55="","",'statement of marks'!AX55)</f>
        <v>70</v>
      </c>
      <c r="P1300" s="537">
        <f>IF('statement of marks'!AY55="","",'statement of marks'!AY55)</f>
        <v>30</v>
      </c>
      <c r="Q1300" s="536">
        <f>IF('statement of marks'!AZ55="","",'statement of marks'!AZ55)</f>
        <v>100</v>
      </c>
      <c r="R1300" s="536">
        <f>IF('statement of marks'!BA55="","",'statement of marks'!BA55)</f>
        <v>130</v>
      </c>
      <c r="S1300" s="538">
        <f>IF('statement of marks'!BB55="","",'statement of marks'!BB55)</f>
        <v>50</v>
      </c>
      <c r="T1300" s="538">
        <f>IF('statement of marks'!BC55="","",'statement of marks'!BC55)</f>
        <v>180</v>
      </c>
      <c r="U1300" s="541" t="str">
        <f>CONCATENATE('statement of marks'!HB55,'statement of marks'!HK55,'statement of marks'!HL55)</f>
        <v>D</v>
      </c>
      <c r="V1300" s="542" t="str">
        <f>IF('result subject-wise'!Z55="","",'result subject-wise'!Z55)</f>
        <v/>
      </c>
      <c r="W1300" s="542" t="str">
        <f>IF('result subject-wise'!AB55="","",'result subject-wise'!AB55)</f>
        <v/>
      </c>
      <c r="X1300" s="542" t="str">
        <f>IF('result subject-wise'!AC55="","",'result subject-wise'!AC55)</f>
        <v/>
      </c>
      <c r="Y1300" s="540" t="str">
        <f>IF(OR(X1304=0,X1304&lt;V1304),"",IF(OR(U1300="RE",U1300="REP"),SUM(T1300,W1300),IF(U1300="S",W1300,T1300)))</f>
        <v/>
      </c>
    </row>
    <row r="1301" spans="1:25" ht="18" customHeight="1">
      <c r="A1301" s="1124"/>
      <c r="B1301" s="1143" t="str">
        <f>'statement of marks'!BQ55</f>
        <v>CHEMISTRY</v>
      </c>
      <c r="C1301" s="1143"/>
      <c r="D1301" s="535">
        <f>IF('statement of marks'!CL55="","",'statement of marks'!CL55)</f>
        <v>20</v>
      </c>
      <c r="E1301" s="541">
        <f>IF('statement of marks'!BR55="","",'statement of marks'!BR55)</f>
        <v>10</v>
      </c>
      <c r="F1301" s="541">
        <f>IF('statement of marks'!BS55="","",'statement of marks'!BS55)</f>
        <v>10</v>
      </c>
      <c r="G1301" s="541">
        <f>IF('statement of marks'!BT55="","",'statement of marks'!BT55)</f>
        <v>9</v>
      </c>
      <c r="H1301" s="541">
        <f>IF('statement of marks'!BU55="","",'statement of marks'!BU55)</f>
        <v>29</v>
      </c>
      <c r="I1301" s="541">
        <f>IF('statement of marks'!BV55="","",'statement of marks'!BV55)</f>
        <v>1</v>
      </c>
      <c r="J1301" s="537">
        <f>IF('statement of marks'!BW55="","",'statement of marks'!BW55)</f>
        <v>50</v>
      </c>
      <c r="K1301" s="537">
        <f>IF('statement of marks'!BX55="","",'statement of marks'!BX55)</f>
        <v>20</v>
      </c>
      <c r="L1301" s="536">
        <f>IF('statement of marks'!BY55="","",'statement of marks'!BY55)</f>
        <v>70</v>
      </c>
      <c r="M1301" s="536">
        <f>IF('statement of marks'!BZ55="","",'statement of marks'!BZ55)</f>
        <v>80</v>
      </c>
      <c r="N1301" s="538">
        <f>IF('statement of marks'!CA55="","",'statement of marks'!CA55)</f>
        <v>100</v>
      </c>
      <c r="O1301" s="537">
        <f>IF('statement of marks'!CB55="","",'statement of marks'!CB55)</f>
        <v>70</v>
      </c>
      <c r="P1301" s="537">
        <f>IF('statement of marks'!CC55="","",'statement of marks'!CC55)</f>
        <v>30</v>
      </c>
      <c r="Q1301" s="536">
        <f>IF('statement of marks'!CD55="","",'statement of marks'!CD55)</f>
        <v>100</v>
      </c>
      <c r="R1301" s="536">
        <f>IF('statement of marks'!CE55="","",'statement of marks'!CE55)</f>
        <v>150</v>
      </c>
      <c r="S1301" s="538">
        <f>IF('statement of marks'!CF55="","",'statement of marks'!CF55)</f>
        <v>50</v>
      </c>
      <c r="T1301" s="538">
        <f>IF('statement of marks'!CG55="","",'statement of marks'!CG55)</f>
        <v>200</v>
      </c>
      <c r="U1301" s="541" t="str">
        <f>CONCATENATE('statement of marks'!HM55,'statement of marks'!HV55,'statement of marks'!HW55)</f>
        <v>D</v>
      </c>
      <c r="V1301" s="542" t="str">
        <f>IF('result subject-wise'!AD55="","",'result subject-wise'!AD55)</f>
        <v/>
      </c>
      <c r="W1301" s="542" t="str">
        <f>IF('result subject-wise'!AF55="","",'result subject-wise'!AF55)</f>
        <v/>
      </c>
      <c r="X1301" s="542" t="str">
        <f>IF('result subject-wise'!AG55="","",'result subject-wise'!AG55)</f>
        <v/>
      </c>
      <c r="Y1301" s="540" t="str">
        <f>IF(OR(X1304=0,X1304&lt;V1304),"",IF(OR(U1301="RE",U1301="REP"),SUM(T1301,W1301),IF(U1301="S",W1301,T1301)))</f>
        <v/>
      </c>
    </row>
    <row r="1302" spans="1:25" ht="18" customHeight="1">
      <c r="A1302" s="1124"/>
      <c r="B1302" s="1143" t="str">
        <f>'statement of marks'!CU55</f>
        <v>MATHEMATICS</v>
      </c>
      <c r="C1302" s="1143"/>
      <c r="D1302" s="535" t="str">
        <f>IF('statement of marks'!DP55="","",'statement of marks'!DP55)</f>
        <v/>
      </c>
      <c r="E1302" s="541">
        <f>IF('statement of marks'!CV55="","",'statement of marks'!CV55)</f>
        <v>10</v>
      </c>
      <c r="F1302" s="541">
        <f>IF('statement of marks'!CW55="","",'statement of marks'!CW55)</f>
        <v>10</v>
      </c>
      <c r="G1302" s="541">
        <f>IF('statement of marks'!CX55="","",'statement of marks'!CX55)</f>
        <v>9</v>
      </c>
      <c r="H1302" s="541">
        <f>IF('statement of marks'!CY55="","",'statement of marks'!CY55)</f>
        <v>29</v>
      </c>
      <c r="I1302" s="541">
        <f>IF('statement of marks'!CZ55="","",'statement of marks'!CZ55)</f>
        <v>1</v>
      </c>
      <c r="J1302" s="537">
        <f>IF('statement of marks'!DA55="","",'statement of marks'!DA55)</f>
        <v>70</v>
      </c>
      <c r="K1302" s="537" t="str">
        <f>IF('statement of marks'!DB55="","",'statement of marks'!DB55)</f>
        <v/>
      </c>
      <c r="L1302" s="536">
        <f>IF('statement of marks'!DC55="","",'statement of marks'!DC55)</f>
        <v>70</v>
      </c>
      <c r="M1302" s="536">
        <f>IF('statement of marks'!DD55="","",'statement of marks'!DD55)</f>
        <v>100</v>
      </c>
      <c r="N1302" s="538">
        <f>IF('statement of marks'!DE55="","",'statement of marks'!DE55)</f>
        <v>100</v>
      </c>
      <c r="O1302" s="537">
        <f>IF('statement of marks'!DF55="","",'statement of marks'!DF55)</f>
        <v>18</v>
      </c>
      <c r="P1302" s="537" t="str">
        <f>IF('statement of marks'!DG55="","",'statement of marks'!DG55)</f>
        <v/>
      </c>
      <c r="Q1302" s="536">
        <f>IF('statement of marks'!DH55="","",'statement of marks'!DH55)</f>
        <v>18</v>
      </c>
      <c r="R1302" s="536">
        <f>IF('statement of marks'!DI55="","",'statement of marks'!DI55)</f>
        <v>118</v>
      </c>
      <c r="S1302" s="538" t="str">
        <f>IF('statement of marks'!DJ55="","",'statement of marks'!DJ55)</f>
        <v/>
      </c>
      <c r="T1302" s="538">
        <f>IF('statement of marks'!DK55="","",'statement of marks'!DK55)</f>
        <v>118</v>
      </c>
      <c r="U1302" s="541" t="str">
        <f>CONCATENATE('statement of marks'!HX55,'statement of marks'!IG55,'statement of marks'!IH55)</f>
        <v>S</v>
      </c>
      <c r="V1302" s="542">
        <f>IF('result subject-wise'!AH55="","",'result subject-wise'!AH55)</f>
        <v>100</v>
      </c>
      <c r="W1302" s="542" t="str">
        <f>IF('result subject-wise'!AJ55="","",'result subject-wise'!AJ55)</f>
        <v/>
      </c>
      <c r="X1302" s="542" t="str">
        <f>IF('result subject-wise'!AK55="","",'result subject-wise'!AK55)</f>
        <v/>
      </c>
      <c r="Y1302" s="540" t="str">
        <f>IF(OR(X1304=0,X1304&lt;V1304),"",IF(OR(U1302="RE",U1302="REP"),SUM(T1302,W1302),IF(U1302="S",W1302,T1302)))</f>
        <v/>
      </c>
    </row>
    <row r="1303" spans="1:25" ht="18" customHeight="1">
      <c r="A1303" s="1124"/>
      <c r="B1303" s="1108" t="s">
        <v>291</v>
      </c>
      <c r="C1303" s="1108"/>
      <c r="D1303" s="543">
        <f>IF(AND(D1300="",D1301="",D1302=""),"",SUM(D1300:D1302))</f>
        <v>40</v>
      </c>
      <c r="E1303" s="544">
        <f>IF(AND(E1298="",E1299="",E1300="",E1301="",E1302=""),"",SUM(E1298:E1302))</f>
        <v>50</v>
      </c>
      <c r="F1303" s="544">
        <f t="shared" ref="F1303:H1303" si="364">IF(AND(F1298="",F1299="",F1300="",F1301="",F1302=""),"",SUM(F1298:F1302))</f>
        <v>50</v>
      </c>
      <c r="G1303" s="544">
        <f t="shared" si="364"/>
        <v>43</v>
      </c>
      <c r="H1303" s="544">
        <f t="shared" si="364"/>
        <v>143</v>
      </c>
      <c r="I1303" s="544">
        <f>IF(AND(I1298="",I1299="",I1300="",I1301="",I1302=""),"",SUM(I1298:I1302))</f>
        <v>7</v>
      </c>
      <c r="J1303" s="544">
        <f t="shared" ref="J1303:R1303" si="365">IF(AND(J1298="",J1299="",J1300="",J1301="",J1302=""),"",SUM(J1298:J1302))</f>
        <v>290</v>
      </c>
      <c r="K1303" s="544">
        <f t="shared" si="365"/>
        <v>40</v>
      </c>
      <c r="L1303" s="544">
        <f t="shared" si="365"/>
        <v>330</v>
      </c>
      <c r="M1303" s="544">
        <f t="shared" si="365"/>
        <v>440</v>
      </c>
      <c r="N1303" s="544">
        <f t="shared" si="365"/>
        <v>480</v>
      </c>
      <c r="O1303" s="544">
        <f t="shared" si="365"/>
        <v>358</v>
      </c>
      <c r="P1303" s="544">
        <f t="shared" si="365"/>
        <v>60</v>
      </c>
      <c r="Q1303" s="544">
        <f t="shared" si="365"/>
        <v>418</v>
      </c>
      <c r="R1303" s="544">
        <f t="shared" si="365"/>
        <v>798</v>
      </c>
      <c r="S1303" s="544">
        <f>IF(AND(S1298="",S1299="",S1300="",S1301="",S1302=""),"",SUM(S1298:S1302))</f>
        <v>100</v>
      </c>
      <c r="T1303" s="544">
        <f t="shared" ref="T1303" si="366">IF(AND(T1298="",T1299="",T1300="",T1301="",T1302=""),"",SUM(T1298:T1302))</f>
        <v>898</v>
      </c>
      <c r="U1303" s="544"/>
      <c r="V1303" s="544">
        <f t="shared" ref="V1303:W1303" si="367">IF(AND(V1298="",V1299="",V1300="",V1301="",V1302=""),"",SUM(V1298:V1302))</f>
        <v>100</v>
      </c>
      <c r="W1303" s="544" t="str">
        <f t="shared" si="367"/>
        <v/>
      </c>
      <c r="X1303" s="545"/>
      <c r="Y1303" s="546" t="str">
        <f t="shared" ref="Y1303" si="368">IF(AND(Y1298="",Y1299="",Y1300="",Y1301="",Y1302=""),"",SUM(Y1298:Y1302))</f>
        <v/>
      </c>
    </row>
    <row r="1304" spans="1:25" ht="18" customHeight="1">
      <c r="A1304" s="1124"/>
      <c r="B1304" s="1142" t="s">
        <v>292</v>
      </c>
      <c r="C1304" s="1142"/>
      <c r="D1304" s="547" t="s">
        <v>456</v>
      </c>
      <c r="E1304" s="548">
        <f>IF(E1303="","",(5*E1297)-(COUNTIF(E1298:E1302,"NA")*E1297+COUNTIF(E1298:E1302,"ML")*E1297))</f>
        <v>50</v>
      </c>
      <c r="F1304" s="548">
        <f>IF(F1303="","",(5*F1297)-(COUNTIF(F1298:F1302,"NA")*F1297+COUNTIF(F1298:F1302,"ML")*F1297))</f>
        <v>50</v>
      </c>
      <c r="G1304" s="548">
        <f>IF(G1303="","",(43)-(COUNTIF(G1298:G1302,"NA")*G1297+COUNTIF(G1298:G1302,"ML")*G1297))</f>
        <v>43</v>
      </c>
      <c r="H1304" s="548">
        <f>IF(H1303="","",(143)-(COUNTIF(H1298:H1302,"NA")*H1297+COUNTIF(H1298:H1302,"ML")*H1297))</f>
        <v>143</v>
      </c>
      <c r="I1304" s="549">
        <f>IF(I1303="","",7)</f>
        <v>7</v>
      </c>
      <c r="J1304" s="538">
        <f>L1304-K1304</f>
        <v>310</v>
      </c>
      <c r="K1304" s="538">
        <f>IF(D1303="","",(D1303-(IF(K1300="ml",D1300)+IF(K1301="ml",D1301)+IF(K1302="ml",D1302))))</f>
        <v>40</v>
      </c>
      <c r="L1304" s="538">
        <f>IF(OR(L1303=0,L1303=""),L1303,(5*L1297)-D1315)</f>
        <v>350</v>
      </c>
      <c r="M1304" s="538">
        <f>IF(M1303="","",SUM(H1304:J1304))</f>
        <v>460</v>
      </c>
      <c r="N1304" s="538">
        <f>IF(N1303="","",SUM(D1303,M1304))</f>
        <v>500</v>
      </c>
      <c r="O1304" s="538">
        <f>Q1304-D1309</f>
        <v>440</v>
      </c>
      <c r="P1304" s="538">
        <f>IF(D1309="","",D1309)</f>
        <v>60</v>
      </c>
      <c r="Q1304" s="538">
        <f>IF(Q1303="","",5*Q1297)</f>
        <v>500</v>
      </c>
      <c r="R1304" s="538">
        <f>IF(O1304="","",SUM(M1304,O1304))</f>
        <v>900</v>
      </c>
      <c r="S1304" s="538">
        <f>IF(D1314="","",D1314)</f>
        <v>100</v>
      </c>
      <c r="T1304" s="538">
        <f>IF(T1303="","",SUM(R1304,S1304))</f>
        <v>1000</v>
      </c>
      <c r="U1304" s="550"/>
      <c r="V1304" s="551">
        <f>COUNTIF(U1298:U1308,"S")</f>
        <v>1</v>
      </c>
      <c r="W1304" s="551">
        <f>COUNTIF(U1298:U1308,"RE")+COUNTIF(U1298:U1308,"REP")</f>
        <v>0</v>
      </c>
      <c r="X1304" s="551">
        <f>COUNTIF(X1298:X1303,"P")+COUNTIF(X1307:X1308,"P")</f>
        <v>0</v>
      </c>
      <c r="Y1304" s="552" t="str">
        <f>IF(OR(X1304=0,X1304&lt;(V1304+W1304)),"",(T1304-(V1304*Y1297)+V1303))</f>
        <v/>
      </c>
    </row>
    <row r="1305" spans="1:25" ht="18" customHeight="1">
      <c r="A1305" s="1124"/>
      <c r="B1305" s="895" t="s">
        <v>151</v>
      </c>
      <c r="C1305" s="895"/>
      <c r="D1305" s="553">
        <f>IF('statement of marks'!BG55="","",'statement of marks'!BG55)</f>
        <v>30</v>
      </c>
      <c r="E1305" s="568">
        <f t="shared" ref="E1305:H1305" si="369">IF(E1304="","",E1303/E1304*100)</f>
        <v>100</v>
      </c>
      <c r="F1305" s="568">
        <f t="shared" si="369"/>
        <v>100</v>
      </c>
      <c r="G1305" s="568">
        <f t="shared" si="369"/>
        <v>100</v>
      </c>
      <c r="H1305" s="568">
        <f t="shared" si="369"/>
        <v>100</v>
      </c>
      <c r="I1305" s="568">
        <f>IF(I1304="","",I1303/I1304*100)</f>
        <v>100</v>
      </c>
      <c r="J1305" s="568">
        <f t="shared" ref="J1305:R1305" si="370">IF(J1304="","",J1303/J1304*100)</f>
        <v>93.548387096774192</v>
      </c>
      <c r="K1305" s="568">
        <f t="shared" si="370"/>
        <v>100</v>
      </c>
      <c r="L1305" s="568">
        <f t="shared" si="370"/>
        <v>94.285714285714278</v>
      </c>
      <c r="M1305" s="568">
        <f t="shared" si="370"/>
        <v>95.652173913043484</v>
      </c>
      <c r="N1305" s="569">
        <f t="shared" si="370"/>
        <v>96</v>
      </c>
      <c r="O1305" s="568">
        <f t="shared" si="370"/>
        <v>81.36363636363636</v>
      </c>
      <c r="P1305" s="568">
        <f t="shared" si="370"/>
        <v>100</v>
      </c>
      <c r="Q1305" s="568">
        <f t="shared" si="370"/>
        <v>83.6</v>
      </c>
      <c r="R1305" s="568">
        <f t="shared" si="370"/>
        <v>88.666666666666671</v>
      </c>
      <c r="S1305" s="569">
        <f>IF(S1304="","",S1303/S1304*100)</f>
        <v>100</v>
      </c>
      <c r="T1305" s="569">
        <f t="shared" ref="T1305" si="371">IF(T1304="","",T1303/T1304*100)</f>
        <v>89.8</v>
      </c>
      <c r="U1305" s="539"/>
      <c r="V1305" s="539"/>
      <c r="W1305" s="539"/>
      <c r="X1305" s="539"/>
      <c r="Y1305" s="554" t="str">
        <f>IF(Y1304="","",Y1303/Y1304*100)</f>
        <v/>
      </c>
    </row>
    <row r="1306" spans="1:25" ht="18" customHeight="1">
      <c r="A1306" s="1124"/>
      <c r="B1306" s="895" t="str">
        <f>'statement of marks'!DZ55</f>
        <v>BIOLOGY</v>
      </c>
      <c r="C1306" s="895"/>
      <c r="D1306" s="548"/>
      <c r="E1306" s="541">
        <f>IF('statement of marks'!EA55="","",'statement of marks'!EA55)</f>
        <v>10</v>
      </c>
      <c r="F1306" s="541">
        <f>IF('statement of marks'!EB55="","",'statement of marks'!EB55)</f>
        <v>10</v>
      </c>
      <c r="G1306" s="541">
        <f>IF('statement of marks'!EC55="","",'statement of marks'!EC55)</f>
        <v>10</v>
      </c>
      <c r="H1306" s="541">
        <f>IF('statement of marks'!ED55="","",'statement of marks'!ED55)</f>
        <v>30</v>
      </c>
      <c r="I1306" s="541" t="str">
        <f>IF('statement of marks'!EE55="","",'statement of marks'!EE55)</f>
        <v/>
      </c>
      <c r="J1306" s="537">
        <f>IF('statement of marks'!EF55="","",'statement of marks'!EF55)</f>
        <v>50</v>
      </c>
      <c r="K1306" s="537">
        <f>IF('statement of marks'!EG55="","",'statement of marks'!EG55)</f>
        <v>20</v>
      </c>
      <c r="L1306" s="536">
        <f>IF('statement of marks'!EH55="","",'statement of marks'!EH55)</f>
        <v>70</v>
      </c>
      <c r="M1306" s="536">
        <f>IF('statement of marks'!EI55="","",'statement of marks'!EI55)</f>
        <v>80</v>
      </c>
      <c r="N1306" s="538">
        <f>IF('statement of marks'!EJ55="","",'statement of marks'!EJ55)</f>
        <v>100</v>
      </c>
      <c r="O1306" s="537">
        <f>IF('statement of marks'!EK55="","",'statement of marks'!EK55)</f>
        <v>70</v>
      </c>
      <c r="P1306" s="537">
        <f>IF('statement of marks'!EL55="","",'statement of marks'!EL55)</f>
        <v>30</v>
      </c>
      <c r="Q1306" s="536">
        <f>IF('statement of marks'!EM55="","",'statement of marks'!EM55)</f>
        <v>100</v>
      </c>
      <c r="R1306" s="536">
        <f>IF('statement of marks'!EN55="","",'statement of marks'!EN55)</f>
        <v>150</v>
      </c>
      <c r="S1306" s="538">
        <f>IF('statement of marks'!EO55="","",'statement of marks'!EO55)</f>
        <v>50</v>
      </c>
      <c r="T1306" s="538">
        <f>IF('statement of marks'!EP55="","",'statement of marks'!EP55)</f>
        <v>200</v>
      </c>
      <c r="U1306" s="538" t="str">
        <f>IF('statement of marks'!FB55="","",'statement of marks'!FB55)</f>
        <v>I</v>
      </c>
      <c r="V1306" s="542"/>
      <c r="W1306" s="542"/>
      <c r="X1306" s="542"/>
      <c r="Y1306" s="540"/>
    </row>
    <row r="1307" spans="1:25" ht="18" customHeight="1">
      <c r="A1307" s="1124"/>
      <c r="B1307" s="1089" t="str">
        <f>'statement of marks'!$FC$3</f>
        <v>Azadi ke Baad ka Swarnim Bharat</v>
      </c>
      <c r="C1307" s="1089"/>
      <c r="D1307" s="553">
        <f>IF('statement of marks'!CK55="","",'statement of marks'!CK55)</f>
        <v>30</v>
      </c>
      <c r="E1307" s="541">
        <f>IF('statement of marks'!FC55="","",'statement of marks'!FC55)</f>
        <v>10</v>
      </c>
      <c r="F1307" s="541">
        <f>IF('statement of marks'!FD55="","",'statement of marks'!FD55)</f>
        <v>10</v>
      </c>
      <c r="G1307" s="541">
        <f>IF('statement of marks'!FE55="","",'statement of marks'!FE55)</f>
        <v>10</v>
      </c>
      <c r="H1307" s="541">
        <f>IF('statement of marks'!FF55="","",'statement of marks'!FF55)</f>
        <v>30</v>
      </c>
      <c r="I1307" s="555"/>
      <c r="J1307" s="541">
        <f>IF('statement of marks'!FG55="","",'statement of marks'!FG55)</f>
        <v>70</v>
      </c>
      <c r="K1307" s="556"/>
      <c r="L1307" s="536">
        <f>IF('statement of marks'!FG55="","",'statement of marks'!FG55)</f>
        <v>70</v>
      </c>
      <c r="M1307" s="536">
        <f>IF('statement of marks'!FH55="","",'statement of marks'!FH55)</f>
        <v>100</v>
      </c>
      <c r="N1307" s="536">
        <f>IF('statement of marks'!FH55="","",'statement of marks'!FH55)</f>
        <v>100</v>
      </c>
      <c r="O1307" s="536">
        <f>IF('statement of marks'!FI55="","",'statement of marks'!FI55)</f>
        <v>100</v>
      </c>
      <c r="P1307" s="557"/>
      <c r="Q1307" s="536">
        <f>IF('statement of marks'!FI55="","",'statement of marks'!FI55)</f>
        <v>100</v>
      </c>
      <c r="R1307" s="536">
        <f>IF('statement of marks'!FJ55="","",'statement of marks'!FJ55)</f>
        <v>200</v>
      </c>
      <c r="S1307" s="557"/>
      <c r="T1307" s="538">
        <f>IF('statement of marks'!FJ55="","",'statement of marks'!FJ55)</f>
        <v>200</v>
      </c>
      <c r="U1307" s="541" t="str">
        <f>IF('statement of marks'!II55="","",'statement of marks'!II55)</f>
        <v>A</v>
      </c>
      <c r="V1307" s="542" t="str">
        <f>IF(OR(U1307="S",U1307="RE"),'result subject-wise'!AL$6,"")</f>
        <v/>
      </c>
      <c r="W1307" s="558" t="str">
        <f>IF('result subject-wise'!AL55="","",'result subject-wise'!AL55)</f>
        <v/>
      </c>
      <c r="X1307" s="558" t="str">
        <f>IF('result subject-wise'!AM55="","",'result subject-wise'!AM55)</f>
        <v/>
      </c>
      <c r="Y1307" s="1093"/>
    </row>
    <row r="1308" spans="1:25" ht="18" customHeight="1">
      <c r="A1308" s="1124"/>
      <c r="B1308" s="895" t="str">
        <f>'statement of marks'!$FP$3</f>
        <v>JEEVAN KAUShAL</v>
      </c>
      <c r="C1308" s="895"/>
      <c r="D1308" s="535" t="str">
        <f>IF('statement of marks'!DO55="","",'statement of marks'!DO55)</f>
        <v/>
      </c>
      <c r="E1308" s="1109" t="s">
        <v>278</v>
      </c>
      <c r="F1308" s="1109"/>
      <c r="G1308" s="536">
        <f>'statement of marks'!$FP$6</f>
        <v>30</v>
      </c>
      <c r="H1308" s="536"/>
      <c r="I1308" s="559"/>
      <c r="J1308" s="537">
        <f>IF('statement of marks'!FP55="","",'statement of marks'!FP55)</f>
        <v>30</v>
      </c>
      <c r="K1308" s="1109" t="s">
        <v>279</v>
      </c>
      <c r="L1308" s="1109"/>
      <c r="M1308" s="536">
        <f>'statement of marks'!$FQ$6</f>
        <v>30</v>
      </c>
      <c r="N1308" s="538">
        <f>IF('statement of marks'!FQ55="","",'statement of marks'!FQ55)</f>
        <v>30</v>
      </c>
      <c r="O1308" s="1109" t="s">
        <v>108</v>
      </c>
      <c r="P1308" s="1109"/>
      <c r="Q1308" s="536">
        <f>'statement of marks'!$FR$6</f>
        <v>40</v>
      </c>
      <c r="R1308" s="541">
        <f>IF('statement of marks'!FR55="","",'statement of marks'!FR55)</f>
        <v>40</v>
      </c>
      <c r="S1308" s="541"/>
      <c r="T1308" s="538">
        <f>IF('statement of marks'!FS55="","",'statement of marks'!FS55)</f>
        <v>100</v>
      </c>
      <c r="U1308" s="541" t="str">
        <f>IF('statement of marks'!IJ55="","",'statement of marks'!IJ55)</f>
        <v>A</v>
      </c>
      <c r="V1308" s="542" t="str">
        <f>IF(OR(U1308="S",U1308="RE"),'result subject-wise'!AN$6,"")</f>
        <v/>
      </c>
      <c r="W1308" s="558" t="str">
        <f>IF('result subject-wise'!AN55="","",'result subject-wise'!AN55)</f>
        <v/>
      </c>
      <c r="X1308" s="558" t="str">
        <f>IF('result subject-wise'!AO55="","",'result subject-wise'!AO55)</f>
        <v/>
      </c>
      <c r="Y1308" s="1093"/>
    </row>
    <row r="1309" spans="1:25" ht="18" customHeight="1">
      <c r="A1309" s="1124"/>
      <c r="B1309" s="1110" t="s">
        <v>195</v>
      </c>
      <c r="C1309" s="1110"/>
      <c r="D1309" s="560">
        <f>IF(AND(D1305="",D1307="",D1308=""),"",SUM(D1305:D1308))</f>
        <v>60</v>
      </c>
      <c r="E1309" s="1111" t="str">
        <f>IF('statement of marks'!IP55="","",'statement of marks'!IP55)</f>
        <v>SUPPL.</v>
      </c>
      <c r="F1309" s="1111"/>
      <c r="G1309" s="1111"/>
      <c r="H1309" s="1111"/>
      <c r="I1309" s="1111"/>
      <c r="J1309" s="1111"/>
      <c r="K1309" s="1111"/>
      <c r="L1309" s="1111"/>
      <c r="M1309" s="533" t="s">
        <v>309</v>
      </c>
      <c r="N1309" s="541" t="str">
        <f>IF('statement of marks'!IS55="","",'statement of marks'!IS55)</f>
        <v/>
      </c>
      <c r="O1309" s="1091" t="s">
        <v>281</v>
      </c>
      <c r="P1309" s="1091"/>
      <c r="Q1309" s="1091"/>
      <c r="R1309" s="541" t="str">
        <f>IF('statement of marks'!IU55="","",'statement of marks'!IU55)</f>
        <v/>
      </c>
      <c r="S1309" s="1112" t="s">
        <v>295</v>
      </c>
      <c r="T1309" s="1112"/>
      <c r="U1309" s="1112"/>
      <c r="V1309" s="1112"/>
      <c r="W1309" s="1112"/>
      <c r="X1309" s="1112"/>
      <c r="Y1309" s="1113"/>
    </row>
    <row r="1310" spans="1:25" ht="18" customHeight="1">
      <c r="A1310" s="1124"/>
      <c r="B1310" s="1110" t="s">
        <v>300</v>
      </c>
      <c r="C1310" s="1110"/>
      <c r="D1310" s="534" t="s">
        <v>201</v>
      </c>
      <c r="E1310" s="1085" t="s">
        <v>122</v>
      </c>
      <c r="F1310" s="1085"/>
      <c r="G1310" s="1091" t="s">
        <v>124</v>
      </c>
      <c r="H1310" s="1091"/>
      <c r="I1310" s="1091"/>
      <c r="J1310" s="1091"/>
      <c r="K1310" s="1091" t="s">
        <v>126</v>
      </c>
      <c r="L1310" s="1091"/>
      <c r="M1310" s="1091" t="s">
        <v>128</v>
      </c>
      <c r="N1310" s="1091"/>
      <c r="O1310" s="924" t="s">
        <v>303</v>
      </c>
      <c r="P1310" s="924"/>
      <c r="Q1310" s="924"/>
      <c r="R1310" s="561"/>
      <c r="S1310" s="1114" t="s">
        <v>195</v>
      </c>
      <c r="T1310" s="1114"/>
      <c r="U1310" s="1115" t="str">
        <f>IF('result subject-wise'!AR55="","",'result subject-wise'!AR55)</f>
        <v/>
      </c>
      <c r="V1310" s="1115"/>
      <c r="W1310" s="1086" t="s">
        <v>459</v>
      </c>
      <c r="X1310" s="1086"/>
      <c r="Y1310" s="562" t="str">
        <f>IF('result subject-wise'!AS55="","",'result subject-wise'!AS55)</f>
        <v/>
      </c>
    </row>
    <row r="1311" spans="1:25" ht="18" customHeight="1">
      <c r="A1311" s="1124"/>
      <c r="B1311" s="1116" t="s">
        <v>302</v>
      </c>
      <c r="C1311" s="1116"/>
      <c r="D1311" s="536">
        <f>IF('statement of marks'!CN55="","",'statement of marks'!CN55)</f>
        <v>50</v>
      </c>
      <c r="E1311" s="1117">
        <f>IF('statement of marks'!GK55="","",'statement of marks'!GK55)</f>
        <v>130</v>
      </c>
      <c r="F1311" s="1117"/>
      <c r="G1311" s="1117">
        <f>IF('statement of marks'!GM55="","",'statement of marks'!GM55)</f>
        <v>206</v>
      </c>
      <c r="H1311" s="1117"/>
      <c r="I1311" s="1117"/>
      <c r="J1311" s="1117"/>
      <c r="K1311" s="1117">
        <f>IF('statement of marks'!GO55="","",'statement of marks'!GO55)</f>
        <v>264</v>
      </c>
      <c r="L1311" s="1117"/>
      <c r="M1311" s="1117">
        <f>IF('statement of marks'!GQ55="","",'statement of marks'!GQ55)</f>
        <v>316</v>
      </c>
      <c r="N1311" s="1117"/>
      <c r="O1311" s="1117">
        <f>IF('statement of marks'!GS55="","",'statement of marks'!GS55)</f>
        <v>362</v>
      </c>
      <c r="P1311" s="1117"/>
      <c r="Q1311" s="1117"/>
      <c r="R1311" s="563"/>
      <c r="S1311" s="1086" t="s">
        <v>460</v>
      </c>
      <c r="T1311" s="1086"/>
      <c r="U1311" s="1086"/>
      <c r="V1311" s="1086"/>
      <c r="W1311" s="1115" t="str">
        <f>IF('result subject-wise'!AT55="","",'result subject-wise'!AT55)</f>
        <v/>
      </c>
      <c r="X1311" s="1115"/>
      <c r="Y1311" s="1118"/>
    </row>
    <row r="1312" spans="1:25" ht="18" customHeight="1">
      <c r="A1312" s="1124"/>
      <c r="B1312" s="1084" t="s">
        <v>301</v>
      </c>
      <c r="C1312" s="1084"/>
      <c r="D1312" s="536">
        <f>IF('statement of marks'!BJ55="","",'statement of marks'!BJ55)</f>
        <v>50</v>
      </c>
      <c r="E1312" s="1085" t="str">
        <f>IF('statement of marks'!GL55="","",'statement of marks'!GL55)</f>
        <v/>
      </c>
      <c r="F1312" s="1085"/>
      <c r="G1312" s="1085" t="str">
        <f>IF('statement of marks'!GN55="","",'statement of marks'!GN55)</f>
        <v/>
      </c>
      <c r="H1312" s="1085"/>
      <c r="I1312" s="1085"/>
      <c r="J1312" s="1085"/>
      <c r="K1312" s="1085" t="str">
        <f>IF('statement of marks'!GP55="","",'statement of marks'!GP55)</f>
        <v/>
      </c>
      <c r="L1312" s="1085"/>
      <c r="M1312" s="1085" t="str">
        <f>IF('statement of marks'!GR55="","",'statement of marks'!GR55)</f>
        <v/>
      </c>
      <c r="N1312" s="1085"/>
      <c r="O1312" s="1085">
        <f>IF('statement of marks'!GT55="","",'statement of marks'!GT55)</f>
        <v>0</v>
      </c>
      <c r="P1312" s="1085"/>
      <c r="Q1312" s="1085"/>
      <c r="R1312" s="564"/>
      <c r="S1312" s="1086" t="s">
        <v>296</v>
      </c>
      <c r="T1312" s="1086"/>
      <c r="U1312" s="1086"/>
      <c r="V1312" s="1086"/>
      <c r="W1312" s="1087" t="str">
        <f>IF(U1310="","",'result subject-wise'!$G$118)</f>
        <v/>
      </c>
      <c r="X1312" s="1087"/>
      <c r="Y1312" s="1088"/>
    </row>
    <row r="1313" spans="1:25" ht="18" customHeight="1">
      <c r="A1313" s="1124"/>
      <c r="B1313" s="1089" t="s">
        <v>307</v>
      </c>
      <c r="C1313" s="1089"/>
      <c r="D1313" s="535" t="str">
        <f>IF('statement of marks'!DR55="","",'statement of marks'!DR55)</f>
        <v/>
      </c>
      <c r="E1313" s="1090"/>
      <c r="F1313" s="1090"/>
      <c r="G1313" s="1090"/>
      <c r="H1313" s="1090"/>
      <c r="I1313" s="1090"/>
      <c r="J1313" s="1090"/>
      <c r="K1313" s="1090"/>
      <c r="L1313" s="1090"/>
      <c r="M1313" s="1090"/>
      <c r="N1313" s="1090"/>
      <c r="O1313" s="1091"/>
      <c r="P1313" s="1091"/>
      <c r="Q1313" s="1091"/>
      <c r="R1313" s="1091"/>
      <c r="S1313" s="1091"/>
      <c r="T1313" s="1091"/>
      <c r="U1313" s="1092"/>
      <c r="V1313" s="1092"/>
      <c r="W1313" s="1092"/>
      <c r="X1313" s="1092"/>
      <c r="Y1313" s="1093"/>
    </row>
    <row r="1314" spans="1:25" ht="18" customHeight="1">
      <c r="A1314" s="1124"/>
      <c r="B1314" s="895" t="s">
        <v>297</v>
      </c>
      <c r="C1314" s="895"/>
      <c r="D1314" s="544">
        <f>IF(AND(D1311="",D1312="",D1313=""),"",SUM(D1311:D1313))</f>
        <v>100</v>
      </c>
      <c r="E1314" s="1090"/>
      <c r="F1314" s="1090"/>
      <c r="G1314" s="1090"/>
      <c r="H1314" s="1090"/>
      <c r="I1314" s="1090"/>
      <c r="J1314" s="1090"/>
      <c r="K1314" s="1090"/>
      <c r="L1314" s="1090"/>
      <c r="M1314" s="1090"/>
      <c r="N1314" s="1090"/>
      <c r="O1314" s="1091"/>
      <c r="P1314" s="1091"/>
      <c r="Q1314" s="1091"/>
      <c r="R1314" s="1091"/>
      <c r="S1314" s="1091"/>
      <c r="T1314" s="1091"/>
      <c r="U1314" s="1092"/>
      <c r="V1314" s="1092"/>
      <c r="W1314" s="1092"/>
      <c r="X1314" s="1092"/>
      <c r="Y1314" s="1093"/>
    </row>
    <row r="1315" spans="1:25" ht="18" customHeight="1">
      <c r="A1315" s="1124"/>
      <c r="B1315" s="1089" t="s">
        <v>790</v>
      </c>
      <c r="C1315" s="1089"/>
      <c r="D1315" s="565">
        <f>IF(J1298="ML",L1297)+IF(J1299="ML",L1297)+IF(J1300="ML",L1297-D1300)+IF(J1301="ML",L1297-D1301)+IF(J1302="ML",L1297-D1302)+IF(K1300="ml",D1300)+IF(K1301="ml",D1301)+IF(K1302="ml",D1302)</f>
        <v>0</v>
      </c>
      <c r="E1315" s="1090"/>
      <c r="F1315" s="1090"/>
      <c r="G1315" s="1090"/>
      <c r="H1315" s="1090"/>
      <c r="I1315" s="1090"/>
      <c r="J1315" s="1090"/>
      <c r="K1315" s="1090"/>
      <c r="L1315" s="1090"/>
      <c r="M1315" s="1090"/>
      <c r="N1315" s="1090"/>
      <c r="O1315" s="1091" t="s">
        <v>112</v>
      </c>
      <c r="P1315" s="1091"/>
      <c r="Q1315" s="1091"/>
      <c r="R1315" s="1091"/>
      <c r="S1315" s="1091"/>
      <c r="T1315" s="1091"/>
      <c r="U1315" s="1094" t="s">
        <v>798</v>
      </c>
      <c r="V1315" s="1094"/>
      <c r="W1315" s="1094"/>
      <c r="X1315" s="1094"/>
      <c r="Y1315" s="1095"/>
    </row>
    <row r="1316" spans="1:25" ht="18" customHeight="1" thickBot="1">
      <c r="A1316" s="1125"/>
      <c r="B1316" s="1098" t="s">
        <v>308</v>
      </c>
      <c r="C1316" s="1098"/>
      <c r="D1316" s="566"/>
      <c r="E1316" s="1099"/>
      <c r="F1316" s="1099"/>
      <c r="G1316" s="1099"/>
      <c r="H1316" s="1099"/>
      <c r="I1316" s="1099"/>
      <c r="J1316" s="1099"/>
      <c r="K1316" s="1099"/>
      <c r="L1316" s="1099"/>
      <c r="M1316" s="1099"/>
      <c r="N1316" s="1099"/>
      <c r="O1316" s="1100">
        <f>'statement of marks'!$IV$110</f>
        <v>45794</v>
      </c>
      <c r="P1316" s="1100"/>
      <c r="Q1316" s="1100"/>
      <c r="R1316" s="1100"/>
      <c r="S1316" s="1100"/>
      <c r="T1316" s="1100"/>
      <c r="U1316" s="1096"/>
      <c r="V1316" s="1096"/>
      <c r="W1316" s="1096"/>
      <c r="X1316" s="1096"/>
      <c r="Y1316" s="1097"/>
    </row>
    <row r="1317" spans="1:25" ht="18" customHeight="1">
      <c r="A1317" s="1119" t="s">
        <v>282</v>
      </c>
      <c r="B1317" s="1120"/>
      <c r="C1317" s="1120"/>
      <c r="D1317" s="1120"/>
      <c r="E1317" s="1120"/>
      <c r="F1317" s="1120"/>
      <c r="G1317" s="1120"/>
      <c r="H1317" s="1120"/>
      <c r="I1317" s="1120"/>
      <c r="J1317" s="1120"/>
      <c r="K1317" s="1120"/>
      <c r="L1317" s="1120"/>
      <c r="M1317" s="1120"/>
      <c r="N1317" s="1120"/>
      <c r="O1317" s="1120"/>
      <c r="P1317" s="1120"/>
      <c r="Q1317" s="1120"/>
      <c r="R1317" s="1120"/>
      <c r="S1317" s="1120"/>
      <c r="T1317" s="1120"/>
      <c r="U1317" s="1120"/>
      <c r="V1317" s="1120"/>
      <c r="W1317" s="1120"/>
      <c r="X1317" s="1120"/>
      <c r="Y1317" s="1121"/>
    </row>
    <row r="1318" spans="1:25" ht="18" customHeight="1">
      <c r="A1318" s="1122" t="str">
        <f>'statement of marks'!$A$1</f>
        <v>Govt. Hr. Sec. School,</v>
      </c>
      <c r="B1318" s="1091"/>
      <c r="C1318" s="1091"/>
      <c r="D1318" s="1091"/>
      <c r="E1318" s="1091"/>
      <c r="F1318" s="1091"/>
      <c r="G1318" s="1091"/>
      <c r="H1318" s="1091"/>
      <c r="I1318" s="1091"/>
      <c r="J1318" s="1091"/>
      <c r="K1318" s="1091"/>
      <c r="L1318" s="1091"/>
      <c r="M1318" s="1091"/>
      <c r="N1318" s="1091"/>
      <c r="O1318" s="1091"/>
      <c r="P1318" s="1091"/>
      <c r="Q1318" s="1091"/>
      <c r="R1318" s="1091"/>
      <c r="S1318" s="1091"/>
      <c r="T1318" s="1091"/>
      <c r="U1318" s="1091"/>
      <c r="V1318" s="1091"/>
      <c r="W1318" s="1091"/>
      <c r="X1318" s="1091"/>
      <c r="Y1318" s="1123"/>
    </row>
    <row r="1319" spans="1:25" ht="18" customHeight="1">
      <c r="A1319" s="1124"/>
      <c r="B1319" s="1048" t="s">
        <v>100</v>
      </c>
      <c r="C1319" s="1048"/>
      <c r="D1319" s="1112" t="s">
        <v>485</v>
      </c>
      <c r="E1319" s="1048" t="str">
        <f>'statement of marks'!$F$3</f>
        <v>2024-25</v>
      </c>
      <c r="F1319" s="1048"/>
      <c r="G1319" s="1126" t="str">
        <f>IF(U1338="","MAIN EXAMINATION",IF(E1354="Suppl.","SUPPLEMENTARY EXAMINATION",IF(E1354="Re-exam.","RE-EXAMINATION",)))</f>
        <v>MAIN EXAMINATION</v>
      </c>
      <c r="H1319" s="1127"/>
      <c r="I1319" s="1127"/>
      <c r="J1319" s="1127"/>
      <c r="K1319" s="1127"/>
      <c r="L1319" s="1127"/>
      <c r="M1319" s="1127"/>
      <c r="N1319" s="1127"/>
      <c r="O1319" s="1127"/>
      <c r="P1319" s="1127"/>
      <c r="Q1319" s="1127"/>
      <c r="R1319" s="1127"/>
      <c r="S1319" s="1128"/>
      <c r="T1319" s="1129" t="s">
        <v>305</v>
      </c>
      <c r="U1319" s="1130"/>
      <c r="V1319" s="1131"/>
      <c r="W1319" s="1048" t="str">
        <f>'statement of marks'!$A$3</f>
        <v>11 'A'</v>
      </c>
      <c r="X1319" s="1048"/>
      <c r="Y1319" s="1135"/>
    </row>
    <row r="1320" spans="1:25" ht="18" customHeight="1">
      <c r="A1320" s="1124"/>
      <c r="B1320" s="895" t="s">
        <v>36</v>
      </c>
      <c r="C1320" s="895"/>
      <c r="D1320" s="1112"/>
      <c r="E1320" s="1132" t="str">
        <f>IF('statement of marks'!G56="","",'statement of marks'!G56)</f>
        <v>A 048</v>
      </c>
      <c r="F1320" s="1133"/>
      <c r="G1320" s="1133"/>
      <c r="H1320" s="1133"/>
      <c r="I1320" s="1133"/>
      <c r="J1320" s="1133"/>
      <c r="K1320" s="1133"/>
      <c r="L1320" s="1133"/>
      <c r="M1320" s="1133"/>
      <c r="N1320" s="1133"/>
      <c r="O1320" s="1133"/>
      <c r="P1320" s="1133"/>
      <c r="Q1320" s="1133"/>
      <c r="R1320" s="1133"/>
      <c r="S1320" s="1134"/>
      <c r="T1320" s="1129" t="s">
        <v>304</v>
      </c>
      <c r="U1320" s="1130"/>
      <c r="V1320" s="1131"/>
      <c r="W1320" s="1048">
        <f>IF('statement of marks'!E56="","",'statement of marks'!E56)</f>
        <v>11148</v>
      </c>
      <c r="X1320" s="1048"/>
      <c r="Y1320" s="1135"/>
    </row>
    <row r="1321" spans="1:25" ht="18" customHeight="1">
      <c r="A1321" s="1124"/>
      <c r="B1321" s="895" t="s">
        <v>37</v>
      </c>
      <c r="C1321" s="895"/>
      <c r="D1321" s="1112"/>
      <c r="E1321" s="1132" t="str">
        <f>IF('statement of marks'!H56="","",'statement of marks'!H56)</f>
        <v>B 048</v>
      </c>
      <c r="F1321" s="1133"/>
      <c r="G1321" s="1133"/>
      <c r="H1321" s="1133"/>
      <c r="I1321" s="1133"/>
      <c r="J1321" s="1133"/>
      <c r="K1321" s="1133"/>
      <c r="L1321" s="1133"/>
      <c r="M1321" s="1133"/>
      <c r="N1321" s="1133"/>
      <c r="O1321" s="1133"/>
      <c r="P1321" s="1133"/>
      <c r="Q1321" s="1133"/>
      <c r="R1321" s="1133"/>
      <c r="S1321" s="1134"/>
      <c r="T1321" s="1129" t="s">
        <v>35</v>
      </c>
      <c r="U1321" s="1130"/>
      <c r="V1321" s="1131"/>
      <c r="W1321" s="1048" t="str">
        <f>IF('statement of marks'!D56="","",'statement of marks'!D56)</f>
        <v/>
      </c>
      <c r="X1321" s="1048"/>
      <c r="Y1321" s="1135"/>
    </row>
    <row r="1322" spans="1:25" ht="18" customHeight="1">
      <c r="A1322" s="1124"/>
      <c r="B1322" s="895" t="s">
        <v>38</v>
      </c>
      <c r="C1322" s="895"/>
      <c r="D1322" s="1112"/>
      <c r="E1322" s="1132" t="str">
        <f>IF('statement of marks'!I56="","",'statement of marks'!I56)</f>
        <v>C 048</v>
      </c>
      <c r="F1322" s="1133"/>
      <c r="G1322" s="1133"/>
      <c r="H1322" s="1133"/>
      <c r="I1322" s="1133"/>
      <c r="J1322" s="1133"/>
      <c r="K1322" s="1133"/>
      <c r="L1322" s="1133"/>
      <c r="M1322" s="1133"/>
      <c r="N1322" s="1133"/>
      <c r="O1322" s="1133"/>
      <c r="P1322" s="1133"/>
      <c r="Q1322" s="1133"/>
      <c r="R1322" s="1133"/>
      <c r="S1322" s="1134"/>
      <c r="T1322" s="1129" t="s">
        <v>280</v>
      </c>
      <c r="U1322" s="1130"/>
      <c r="V1322" s="1131"/>
      <c r="W1322" s="1136" t="str">
        <f>IF('statement of marks'!F56="","",'statement of marks'!F56)</f>
        <v/>
      </c>
      <c r="X1322" s="1136"/>
      <c r="Y1322" s="1137"/>
    </row>
    <row r="1323" spans="1:25" ht="18" customHeight="1">
      <c r="A1323" s="1124"/>
      <c r="B1323" s="1138" t="s">
        <v>218</v>
      </c>
      <c r="C1323" s="1109" t="s">
        <v>293</v>
      </c>
      <c r="D1323" s="1109" t="s">
        <v>457</v>
      </c>
      <c r="E1323" s="1103" t="s">
        <v>109</v>
      </c>
      <c r="F1323" s="1103" t="s">
        <v>110</v>
      </c>
      <c r="G1323" s="1103" t="s">
        <v>111</v>
      </c>
      <c r="H1323" s="1103" t="s">
        <v>797</v>
      </c>
      <c r="I1323" s="1139" t="str">
        <f>IF('statement of marks'!N$4="","",'statement of marks'!N$4)</f>
        <v>VRIKSHAROPAN</v>
      </c>
      <c r="J1323" s="1140" t="s">
        <v>276</v>
      </c>
      <c r="K1323" s="1140" t="s">
        <v>277</v>
      </c>
      <c r="L1323" s="1103" t="s">
        <v>284</v>
      </c>
      <c r="M1323" s="1103" t="s">
        <v>294</v>
      </c>
      <c r="N1323" s="1102" t="s">
        <v>458</v>
      </c>
      <c r="O1323" s="1141" t="s">
        <v>287</v>
      </c>
      <c r="P1323" s="1141" t="s">
        <v>288</v>
      </c>
      <c r="Q1323" s="1101" t="s">
        <v>289</v>
      </c>
      <c r="R1323" s="1101" t="s">
        <v>285</v>
      </c>
      <c r="S1323" s="1101" t="s">
        <v>286</v>
      </c>
      <c r="T1323" s="1102" t="s">
        <v>306</v>
      </c>
      <c r="U1323" s="1103" t="s">
        <v>311</v>
      </c>
      <c r="V1323" s="1104" t="s">
        <v>310</v>
      </c>
      <c r="W1323" s="1104" t="s">
        <v>799</v>
      </c>
      <c r="X1323" s="1103" t="s">
        <v>283</v>
      </c>
      <c r="Y1323" s="1105" t="s">
        <v>290</v>
      </c>
    </row>
    <row r="1324" spans="1:25" ht="18" customHeight="1">
      <c r="A1324" s="1124"/>
      <c r="B1324" s="1138"/>
      <c r="C1324" s="1109"/>
      <c r="D1324" s="1109"/>
      <c r="E1324" s="1103"/>
      <c r="F1324" s="1103"/>
      <c r="G1324" s="1103"/>
      <c r="H1324" s="1103"/>
      <c r="I1324" s="1139"/>
      <c r="J1324" s="1140"/>
      <c r="K1324" s="1140"/>
      <c r="L1324" s="1103"/>
      <c r="M1324" s="1103"/>
      <c r="N1324" s="1102"/>
      <c r="O1324" s="1141"/>
      <c r="P1324" s="1141"/>
      <c r="Q1324" s="1101"/>
      <c r="R1324" s="1101"/>
      <c r="S1324" s="1101"/>
      <c r="T1324" s="1102"/>
      <c r="U1324" s="1103"/>
      <c r="V1324" s="1104"/>
      <c r="W1324" s="1104"/>
      <c r="X1324" s="1103"/>
      <c r="Y1324" s="1105"/>
    </row>
    <row r="1325" spans="1:25" ht="18" customHeight="1">
      <c r="A1325" s="1124"/>
      <c r="B1325" s="1144" t="s">
        <v>113</v>
      </c>
      <c r="C1325" s="1144"/>
      <c r="D1325" s="535"/>
      <c r="E1325" s="534">
        <f>IF('statement of marks'!J$6="","",'statement of marks'!J$6)</f>
        <v>10</v>
      </c>
      <c r="F1325" s="534">
        <f>IF('statement of marks'!K$6="","",'statement of marks'!K$6)</f>
        <v>10</v>
      </c>
      <c r="G1325" s="534">
        <f>IF('statement of marks'!L$6="","",'statement of marks'!L$6)</f>
        <v>8</v>
      </c>
      <c r="H1325" s="534">
        <f>IF('statement of marks'!M$6="","",'statement of marks'!M$6)</f>
        <v>28</v>
      </c>
      <c r="I1325" s="536">
        <f>IF('statement of marks'!N$6="","",'statement of marks'!N$6)</f>
        <v>2</v>
      </c>
      <c r="J1325" s="298" t="s">
        <v>89</v>
      </c>
      <c r="K1325" s="1106"/>
      <c r="L1325" s="534">
        <f>IF('statement of marks'!O$6="","",'statement of marks'!O$6)</f>
        <v>70</v>
      </c>
      <c r="M1325" s="298" t="s">
        <v>87</v>
      </c>
      <c r="N1325" s="534">
        <f>IF('statement of marks'!P$6="","",'statement of marks'!P$6)</f>
        <v>100</v>
      </c>
      <c r="O1325" s="298" t="s">
        <v>298</v>
      </c>
      <c r="P1325" s="945"/>
      <c r="Q1325" s="534">
        <f>IF('statement of marks'!Q$6="","",'statement of marks'!Q$6)</f>
        <v>100</v>
      </c>
      <c r="R1325" s="298" t="s">
        <v>299</v>
      </c>
      <c r="S1325" s="298" t="s">
        <v>454</v>
      </c>
      <c r="T1325" s="538">
        <f>IF('statement of marks'!R$6="","",'statement of marks'!R$6)</f>
        <v>200</v>
      </c>
      <c r="U1325" s="539"/>
      <c r="V1325" s="539"/>
      <c r="W1325" s="539"/>
      <c r="X1325" s="539"/>
      <c r="Y1325" s="540" t="str">
        <f>IF(OR(X1332=0,X1332&lt;V1332),"",T1325)</f>
        <v/>
      </c>
    </row>
    <row r="1326" spans="1:25" ht="18" customHeight="1">
      <c r="A1326" s="1124"/>
      <c r="B1326" s="895" t="str">
        <f>'statement of marks'!$J$3</f>
        <v>HINDI COMPULSORY</v>
      </c>
      <c r="C1326" s="895"/>
      <c r="D1326" s="535"/>
      <c r="E1326" s="541">
        <f>IF('statement of marks'!J56="","",'statement of marks'!J56)</f>
        <v>10</v>
      </c>
      <c r="F1326" s="541">
        <f>IF('statement of marks'!K56="","",'statement of marks'!K56)</f>
        <v>10</v>
      </c>
      <c r="G1326" s="541">
        <f>IF('statement of marks'!L56="","",'statement of marks'!L56)</f>
        <v>8</v>
      </c>
      <c r="H1326" s="541">
        <f>IF('statement of marks'!M56="","",'statement of marks'!M56)</f>
        <v>28</v>
      </c>
      <c r="I1326" s="541">
        <f>IF('statement of marks'!N56="","",'statement of marks'!N56)</f>
        <v>2</v>
      </c>
      <c r="J1326" s="537">
        <f>IF('statement of marks'!O56="","",'statement of marks'!O56)</f>
        <v>70</v>
      </c>
      <c r="K1326" s="1106"/>
      <c r="L1326" s="536">
        <f>IF('statement of marks'!O56="","",'statement of marks'!O56)</f>
        <v>70</v>
      </c>
      <c r="M1326" s="536">
        <f>IF('statement of marks'!P56="","",'statement of marks'!P56)</f>
        <v>100</v>
      </c>
      <c r="N1326" s="538">
        <f>IF('statement of marks'!P56="","",'statement of marks'!P56)</f>
        <v>100</v>
      </c>
      <c r="O1326" s="537">
        <f>IF('statement of marks'!Q56="","",'statement of marks'!Q56)</f>
        <v>100</v>
      </c>
      <c r="P1326" s="945"/>
      <c r="Q1326" s="536">
        <f>IF('statement of marks'!Q56="","",'statement of marks'!Q56)</f>
        <v>100</v>
      </c>
      <c r="R1326" s="536">
        <f>IF('statement of marks'!R56="","",'statement of marks'!R56)</f>
        <v>200</v>
      </c>
      <c r="S1326" s="1107" t="str">
        <f>IF(AND(K1327="",P1327=""),"",SUM(K1327,P1327))</f>
        <v/>
      </c>
      <c r="T1326" s="538">
        <f>IF('statement of marks'!R56="","",'statement of marks'!R56)</f>
        <v>200</v>
      </c>
      <c r="U1326" s="541" t="str">
        <f>CONCATENATE('statement of marks'!GV56,'statement of marks'!GW56,'statement of marks'!GX56)</f>
        <v>D</v>
      </c>
      <c r="V1326" s="542" t="str">
        <f>IF(OR(U1326="S",U1326="RE"),'result subject-wise'!T$6,"")</f>
        <v/>
      </c>
      <c r="W1326" s="542" t="str">
        <f>IF('result subject-wise'!U56="","",'result subject-wise'!U56)</f>
        <v/>
      </c>
      <c r="X1326" s="542" t="str">
        <f>IF('result subject-wise'!V56="","",'result subject-wise'!V56)</f>
        <v/>
      </c>
      <c r="Y1326" s="540" t="str">
        <f>IF(OR(X1332=0,X1332&lt;V1332),"",IF(U1326="RE",SUM(T1326,W1326),IF(U1326="S",W1326,T1326)))</f>
        <v/>
      </c>
    </row>
    <row r="1327" spans="1:25" ht="18" customHeight="1">
      <c r="A1327" s="1124"/>
      <c r="B1327" s="895" t="str">
        <f>'statement of marks'!$X$3</f>
        <v>ENGLISH COMPULSORY</v>
      </c>
      <c r="C1327" s="895"/>
      <c r="D1327" s="535" t="s">
        <v>455</v>
      </c>
      <c r="E1327" s="541">
        <f>IF('statement of marks'!X56="","",'statement of marks'!X56)</f>
        <v>10</v>
      </c>
      <c r="F1327" s="541">
        <f>IF('statement of marks'!Y56="","",'statement of marks'!Y56)</f>
        <v>10</v>
      </c>
      <c r="G1327" s="541">
        <f>IF('statement of marks'!Z56="","",'statement of marks'!Z56)</f>
        <v>8</v>
      </c>
      <c r="H1327" s="541">
        <f>IF('statement of marks'!AA56="","",'statement of marks'!AA56)</f>
        <v>28</v>
      </c>
      <c r="I1327" s="541">
        <f>IF('statement of marks'!AB56="","",'statement of marks'!AB56)</f>
        <v>2</v>
      </c>
      <c r="J1327" s="537">
        <f>IF('statement of marks'!AC56="","",'statement of marks'!AC56)</f>
        <v>70</v>
      </c>
      <c r="K1327" s="1106"/>
      <c r="L1327" s="536">
        <f>IF('statement of marks'!AC56="","",'statement of marks'!AC56)</f>
        <v>70</v>
      </c>
      <c r="M1327" s="536">
        <f>IF('statement of marks'!AD56="","",'statement of marks'!AD56)</f>
        <v>100</v>
      </c>
      <c r="N1327" s="538">
        <f>IF('statement of marks'!AD56="","",'statement of marks'!AD56)</f>
        <v>100</v>
      </c>
      <c r="O1327" s="537">
        <f>IF('statement of marks'!AE56="","",'statement of marks'!AE56)</f>
        <v>100</v>
      </c>
      <c r="P1327" s="945"/>
      <c r="Q1327" s="536">
        <f>IF('statement of marks'!AE56="","",'statement of marks'!AE56)</f>
        <v>100</v>
      </c>
      <c r="R1327" s="536">
        <f>IF('statement of marks'!AF56="","",'statement of marks'!AF56)</f>
        <v>200</v>
      </c>
      <c r="S1327" s="1107"/>
      <c r="T1327" s="538">
        <f>IF('statement of marks'!AF56="","",'statement of marks'!AF56)</f>
        <v>200</v>
      </c>
      <c r="U1327" s="541" t="str">
        <f>CONCATENATE('statement of marks'!GY56,'statement of marks'!GZ56,'statement of marks'!HA56)</f>
        <v>D</v>
      </c>
      <c r="V1327" s="542" t="str">
        <f>IF(OR(U1327="S",U1327="RE"),'result subject-wise'!W$6,"")</f>
        <v/>
      </c>
      <c r="W1327" s="542" t="str">
        <f>IF('result subject-wise'!X56="","",'result subject-wise'!X56)</f>
        <v/>
      </c>
      <c r="X1327" s="542" t="str">
        <f>IF('result subject-wise'!Y56="","",'result subject-wise'!Y56)</f>
        <v/>
      </c>
      <c r="Y1327" s="540" t="str">
        <f>IF(OR(X1332=0,X1332&lt;V1332),"",IF(U1327="RE",SUM(T1327,W1327),IF(U1327="S",W1327,T1327)))</f>
        <v/>
      </c>
    </row>
    <row r="1328" spans="1:25" ht="18" customHeight="1">
      <c r="A1328" s="1124"/>
      <c r="B1328" s="1143" t="str">
        <f>'statement of marks'!AM56</f>
        <v>PHYSICS</v>
      </c>
      <c r="C1328" s="1143"/>
      <c r="D1328" s="535">
        <f>IF('statement of marks'!BH56="","",'statement of marks'!BH56)</f>
        <v>20</v>
      </c>
      <c r="E1328" s="541">
        <f>IF('statement of marks'!AN56="","",'statement of marks'!AN56)</f>
        <v>10</v>
      </c>
      <c r="F1328" s="541">
        <f>IF('statement of marks'!AO56="","",'statement of marks'!AO56)</f>
        <v>10</v>
      </c>
      <c r="G1328" s="541">
        <f>IF('statement of marks'!AP56="","",'statement of marks'!AP56)</f>
        <v>9</v>
      </c>
      <c r="H1328" s="541">
        <f>IF('statement of marks'!AQ56="","",'statement of marks'!AQ56)</f>
        <v>29</v>
      </c>
      <c r="I1328" s="541">
        <f>IF('statement of marks'!AR56="","",'statement of marks'!AR56)</f>
        <v>1</v>
      </c>
      <c r="J1328" s="537">
        <f>IF('statement of marks'!AS56="","",'statement of marks'!AS56)</f>
        <v>30</v>
      </c>
      <c r="K1328" s="537">
        <f>IF('statement of marks'!AT56="","",'statement of marks'!AT56)</f>
        <v>20</v>
      </c>
      <c r="L1328" s="536">
        <f>IF('statement of marks'!AU56="","",'statement of marks'!AU56)</f>
        <v>50</v>
      </c>
      <c r="M1328" s="536">
        <f>IF('statement of marks'!AV56="","",'statement of marks'!AV56)</f>
        <v>60</v>
      </c>
      <c r="N1328" s="538">
        <f>IF('statement of marks'!AW56="","",'statement of marks'!AW56)</f>
        <v>80</v>
      </c>
      <c r="O1328" s="537">
        <f>IF('statement of marks'!AX56="","",'statement of marks'!AX56)</f>
        <v>70</v>
      </c>
      <c r="P1328" s="537">
        <f>IF('statement of marks'!AY56="","",'statement of marks'!AY56)</f>
        <v>30</v>
      </c>
      <c r="Q1328" s="536">
        <f>IF('statement of marks'!AZ56="","",'statement of marks'!AZ56)</f>
        <v>100</v>
      </c>
      <c r="R1328" s="536">
        <f>IF('statement of marks'!BA56="","",'statement of marks'!BA56)</f>
        <v>130</v>
      </c>
      <c r="S1328" s="538">
        <f>IF('statement of marks'!BB56="","",'statement of marks'!BB56)</f>
        <v>50</v>
      </c>
      <c r="T1328" s="538">
        <f>IF('statement of marks'!BC56="","",'statement of marks'!BC56)</f>
        <v>180</v>
      </c>
      <c r="U1328" s="541" t="str">
        <f>CONCATENATE('statement of marks'!HB56,'statement of marks'!HK56,'statement of marks'!HL56)</f>
        <v>D</v>
      </c>
      <c r="V1328" s="542" t="str">
        <f>IF('result subject-wise'!Z56="","",'result subject-wise'!Z56)</f>
        <v/>
      </c>
      <c r="W1328" s="542" t="str">
        <f>IF('result subject-wise'!AB56="","",'result subject-wise'!AB56)</f>
        <v/>
      </c>
      <c r="X1328" s="542" t="str">
        <f>IF('result subject-wise'!AC56="","",'result subject-wise'!AC56)</f>
        <v/>
      </c>
      <c r="Y1328" s="540" t="str">
        <f>IF(OR(X1332=0,X1332&lt;V1332),"",IF(OR(U1328="RE",U1328="REP"),SUM(T1328,W1328),IF(U1328="S",W1328,T1328)))</f>
        <v/>
      </c>
    </row>
    <row r="1329" spans="1:25" ht="18" customHeight="1">
      <c r="A1329" s="1124"/>
      <c r="B1329" s="1143" t="str">
        <f>'statement of marks'!BQ56</f>
        <v>CHEMISTRY</v>
      </c>
      <c r="C1329" s="1143"/>
      <c r="D1329" s="535">
        <f>IF('statement of marks'!CL56="","",'statement of marks'!CL56)</f>
        <v>20</v>
      </c>
      <c r="E1329" s="541">
        <f>IF('statement of marks'!BR56="","",'statement of marks'!BR56)</f>
        <v>10</v>
      </c>
      <c r="F1329" s="541">
        <f>IF('statement of marks'!BS56="","",'statement of marks'!BS56)</f>
        <v>10</v>
      </c>
      <c r="G1329" s="541">
        <f>IF('statement of marks'!BT56="","",'statement of marks'!BT56)</f>
        <v>9</v>
      </c>
      <c r="H1329" s="541">
        <f>IF('statement of marks'!BU56="","",'statement of marks'!BU56)</f>
        <v>29</v>
      </c>
      <c r="I1329" s="541">
        <f>IF('statement of marks'!BV56="","",'statement of marks'!BV56)</f>
        <v>1</v>
      </c>
      <c r="J1329" s="537">
        <f>IF('statement of marks'!BW56="","",'statement of marks'!BW56)</f>
        <v>50</v>
      </c>
      <c r="K1329" s="537">
        <f>IF('statement of marks'!BX56="","",'statement of marks'!BX56)</f>
        <v>20</v>
      </c>
      <c r="L1329" s="536">
        <f>IF('statement of marks'!BY56="","",'statement of marks'!BY56)</f>
        <v>70</v>
      </c>
      <c r="M1329" s="536">
        <f>IF('statement of marks'!BZ56="","",'statement of marks'!BZ56)</f>
        <v>80</v>
      </c>
      <c r="N1329" s="538">
        <f>IF('statement of marks'!CA56="","",'statement of marks'!CA56)</f>
        <v>100</v>
      </c>
      <c r="O1329" s="537">
        <f>IF('statement of marks'!CB56="","",'statement of marks'!CB56)</f>
        <v>70</v>
      </c>
      <c r="P1329" s="537">
        <f>IF('statement of marks'!CC56="","",'statement of marks'!CC56)</f>
        <v>30</v>
      </c>
      <c r="Q1329" s="536">
        <f>IF('statement of marks'!CD56="","",'statement of marks'!CD56)</f>
        <v>100</v>
      </c>
      <c r="R1329" s="536">
        <f>IF('statement of marks'!CE56="","",'statement of marks'!CE56)</f>
        <v>150</v>
      </c>
      <c r="S1329" s="538">
        <f>IF('statement of marks'!CF56="","",'statement of marks'!CF56)</f>
        <v>50</v>
      </c>
      <c r="T1329" s="538">
        <f>IF('statement of marks'!CG56="","",'statement of marks'!CG56)</f>
        <v>200</v>
      </c>
      <c r="U1329" s="541" t="str">
        <f>CONCATENATE('statement of marks'!HM56,'statement of marks'!HV56,'statement of marks'!HW56)</f>
        <v>D</v>
      </c>
      <c r="V1329" s="542" t="str">
        <f>IF('result subject-wise'!AD56="","",'result subject-wise'!AD56)</f>
        <v/>
      </c>
      <c r="W1329" s="542" t="str">
        <f>IF('result subject-wise'!AF56="","",'result subject-wise'!AF56)</f>
        <v/>
      </c>
      <c r="X1329" s="542" t="str">
        <f>IF('result subject-wise'!AG56="","",'result subject-wise'!AG56)</f>
        <v/>
      </c>
      <c r="Y1329" s="540" t="str">
        <f>IF(OR(X1332=0,X1332&lt;V1332),"",IF(OR(U1329="RE",U1329="REP"),SUM(T1329,W1329),IF(U1329="S",W1329,T1329)))</f>
        <v/>
      </c>
    </row>
    <row r="1330" spans="1:25" ht="18" customHeight="1">
      <c r="A1330" s="1124"/>
      <c r="B1330" s="1143" t="str">
        <f>'statement of marks'!CU56</f>
        <v>MATHEMATICS</v>
      </c>
      <c r="C1330" s="1143"/>
      <c r="D1330" s="535" t="str">
        <f>IF('statement of marks'!DP56="","",'statement of marks'!DP56)</f>
        <v/>
      </c>
      <c r="E1330" s="541">
        <f>IF('statement of marks'!CV56="","",'statement of marks'!CV56)</f>
        <v>10</v>
      </c>
      <c r="F1330" s="541">
        <f>IF('statement of marks'!CW56="","",'statement of marks'!CW56)</f>
        <v>10</v>
      </c>
      <c r="G1330" s="541">
        <f>IF('statement of marks'!CX56="","",'statement of marks'!CX56)</f>
        <v>9</v>
      </c>
      <c r="H1330" s="541">
        <f>IF('statement of marks'!CY56="","",'statement of marks'!CY56)</f>
        <v>29</v>
      </c>
      <c r="I1330" s="541">
        <f>IF('statement of marks'!CZ56="","",'statement of marks'!CZ56)</f>
        <v>1</v>
      </c>
      <c r="J1330" s="537">
        <f>IF('statement of marks'!DA56="","",'statement of marks'!DA56)</f>
        <v>70</v>
      </c>
      <c r="K1330" s="537" t="str">
        <f>IF('statement of marks'!DB56="","",'statement of marks'!DB56)</f>
        <v/>
      </c>
      <c r="L1330" s="536">
        <f>IF('statement of marks'!DC56="","",'statement of marks'!DC56)</f>
        <v>70</v>
      </c>
      <c r="M1330" s="536">
        <f>IF('statement of marks'!DD56="","",'statement of marks'!DD56)</f>
        <v>100</v>
      </c>
      <c r="N1330" s="538">
        <f>IF('statement of marks'!DE56="","",'statement of marks'!DE56)</f>
        <v>100</v>
      </c>
      <c r="O1330" s="537">
        <f>IF('statement of marks'!DF56="","",'statement of marks'!DF56)</f>
        <v>18</v>
      </c>
      <c r="P1330" s="537" t="str">
        <f>IF('statement of marks'!DG56="","",'statement of marks'!DG56)</f>
        <v/>
      </c>
      <c r="Q1330" s="536">
        <f>IF('statement of marks'!DH56="","",'statement of marks'!DH56)</f>
        <v>18</v>
      </c>
      <c r="R1330" s="536">
        <f>IF('statement of marks'!DI56="","",'statement of marks'!DI56)</f>
        <v>118</v>
      </c>
      <c r="S1330" s="538" t="str">
        <f>IF('statement of marks'!DJ56="","",'statement of marks'!DJ56)</f>
        <v/>
      </c>
      <c r="T1330" s="538">
        <f>IF('statement of marks'!DK56="","",'statement of marks'!DK56)</f>
        <v>118</v>
      </c>
      <c r="U1330" s="541" t="str">
        <f>CONCATENATE('statement of marks'!HX56,'statement of marks'!IG56,'statement of marks'!IH56)</f>
        <v>S</v>
      </c>
      <c r="V1330" s="542">
        <f>IF('result subject-wise'!AH56="","",'result subject-wise'!AH56)</f>
        <v>100</v>
      </c>
      <c r="W1330" s="542" t="str">
        <f>IF('result subject-wise'!AJ56="","",'result subject-wise'!AJ56)</f>
        <v/>
      </c>
      <c r="X1330" s="542" t="str">
        <f>IF('result subject-wise'!AK56="","",'result subject-wise'!AK56)</f>
        <v/>
      </c>
      <c r="Y1330" s="540" t="str">
        <f>IF(OR(X1332=0,X1332&lt;V1332),"",IF(OR(U1330="RE",U1330="REP"),SUM(T1330,W1330),IF(U1330="S",W1330,T1330)))</f>
        <v/>
      </c>
    </row>
    <row r="1331" spans="1:25" ht="18" customHeight="1">
      <c r="A1331" s="1124"/>
      <c r="B1331" s="1108" t="s">
        <v>291</v>
      </c>
      <c r="C1331" s="1108"/>
      <c r="D1331" s="543">
        <f>IF(AND(D1328="",D1329="",D1330=""),"",SUM(D1328:D1330))</f>
        <v>40</v>
      </c>
      <c r="E1331" s="544">
        <f>IF(AND(E1326="",E1327="",E1328="",E1329="",E1330=""),"",SUM(E1326:E1330))</f>
        <v>50</v>
      </c>
      <c r="F1331" s="544">
        <f t="shared" ref="F1331:H1331" si="372">IF(AND(F1326="",F1327="",F1328="",F1329="",F1330=""),"",SUM(F1326:F1330))</f>
        <v>50</v>
      </c>
      <c r="G1331" s="544">
        <f t="shared" si="372"/>
        <v>43</v>
      </c>
      <c r="H1331" s="544">
        <f t="shared" si="372"/>
        <v>143</v>
      </c>
      <c r="I1331" s="544">
        <f>IF(AND(I1326="",I1327="",I1328="",I1329="",I1330=""),"",SUM(I1326:I1330))</f>
        <v>7</v>
      </c>
      <c r="J1331" s="544">
        <f t="shared" ref="J1331:Q1331" si="373">IF(AND(J1326="",J1327="",J1328="",J1329="",J1330=""),"",SUM(J1326:J1330))</f>
        <v>290</v>
      </c>
      <c r="K1331" s="544">
        <f t="shared" si="373"/>
        <v>40</v>
      </c>
      <c r="L1331" s="544">
        <f t="shared" si="373"/>
        <v>330</v>
      </c>
      <c r="M1331" s="544">
        <f t="shared" si="373"/>
        <v>440</v>
      </c>
      <c r="N1331" s="544">
        <f t="shared" si="373"/>
        <v>480</v>
      </c>
      <c r="O1331" s="544">
        <f t="shared" si="373"/>
        <v>358</v>
      </c>
      <c r="P1331" s="544">
        <f t="shared" si="373"/>
        <v>60</v>
      </c>
      <c r="Q1331" s="544">
        <f t="shared" si="373"/>
        <v>418</v>
      </c>
      <c r="R1331" s="544">
        <f>IF(AND(R1326="",R1327="",R1328="",R1329="",R1330=""),"",SUM(R1326:R1330))</f>
        <v>798</v>
      </c>
      <c r="S1331" s="544">
        <f>IF(AND(S1326="",S1327="",S1328="",S1329="",S1330=""),"",SUM(S1326:S1330))</f>
        <v>100</v>
      </c>
      <c r="T1331" s="544">
        <f t="shared" ref="T1331" si="374">IF(AND(T1326="",T1327="",T1328="",T1329="",T1330=""),"",SUM(T1326:T1330))</f>
        <v>898</v>
      </c>
      <c r="U1331" s="544"/>
      <c r="V1331" s="544">
        <f t="shared" ref="V1331:W1331" si="375">IF(AND(V1326="",V1327="",V1328="",V1329="",V1330=""),"",SUM(V1326:V1330))</f>
        <v>100</v>
      </c>
      <c r="W1331" s="544" t="str">
        <f t="shared" si="375"/>
        <v/>
      </c>
      <c r="X1331" s="545"/>
      <c r="Y1331" s="546" t="str">
        <f t="shared" ref="Y1331" si="376">IF(AND(Y1326="",Y1327="",Y1328="",Y1329="",Y1330=""),"",SUM(Y1326:Y1330))</f>
        <v/>
      </c>
    </row>
    <row r="1332" spans="1:25" ht="18" customHeight="1">
      <c r="A1332" s="1124"/>
      <c r="B1332" s="1142" t="s">
        <v>292</v>
      </c>
      <c r="C1332" s="1142"/>
      <c r="D1332" s="547" t="s">
        <v>456</v>
      </c>
      <c r="E1332" s="548">
        <f>IF(E1331="","",(5*E1325)-(COUNTIF(E1326:E1330,"NA")*E1325+COUNTIF(E1326:E1330,"ML")*E1325))</f>
        <v>50</v>
      </c>
      <c r="F1332" s="548">
        <f>IF(F1331="","",(5*F1325)-(COUNTIF(F1326:F1330,"NA")*F1325+COUNTIF(F1326:F1330,"ML")*F1325))</f>
        <v>50</v>
      </c>
      <c r="G1332" s="548">
        <f>IF(G1331="","",(43)-(COUNTIF(G1326:G1330,"NA")*G1325+COUNTIF(G1326:G1330,"ML")*G1325))</f>
        <v>43</v>
      </c>
      <c r="H1332" s="548">
        <f>IF(H1331="","",(143)-(COUNTIF(H1326:H1330,"NA")*H1325+COUNTIF(H1326:H1330,"ML")*H1325))</f>
        <v>143</v>
      </c>
      <c r="I1332" s="549">
        <f>IF(I1331="","",7)</f>
        <v>7</v>
      </c>
      <c r="J1332" s="538">
        <f>L1332-K1332</f>
        <v>310</v>
      </c>
      <c r="K1332" s="538">
        <f>IF(D1331="","",(D1331-(IF(K1328="ml",D1328)+IF(K1329="ml",D1329)+IF(K1330="ml",D1330))))</f>
        <v>40</v>
      </c>
      <c r="L1332" s="538">
        <f>IF(OR(L1331=0,L1331=""),L1331,(5*L1325)-D1343)</f>
        <v>350</v>
      </c>
      <c r="M1332" s="538">
        <f>IF(M1331="","",SUM(H1332:J1332))</f>
        <v>460</v>
      </c>
      <c r="N1332" s="538">
        <f>IF(N1331="","",SUM(D1331,M1332))</f>
        <v>500</v>
      </c>
      <c r="O1332" s="538">
        <f>Q1332-D1337</f>
        <v>440</v>
      </c>
      <c r="P1332" s="538">
        <f>IF(D1337="","",D1337)</f>
        <v>60</v>
      </c>
      <c r="Q1332" s="538">
        <f>IF(Q1331="","",5*Q1325)</f>
        <v>500</v>
      </c>
      <c r="R1332" s="538">
        <f>IF(O1332="","",SUM(M1332,O1332))</f>
        <v>900</v>
      </c>
      <c r="S1332" s="538">
        <f>IF(D1342="","",D1342)</f>
        <v>100</v>
      </c>
      <c r="T1332" s="538">
        <f>IF(T1331="","",SUM(R1332,S1332))</f>
        <v>1000</v>
      </c>
      <c r="U1332" s="550"/>
      <c r="V1332" s="551">
        <f>COUNTIF(U1326:U1336,"S")</f>
        <v>1</v>
      </c>
      <c r="W1332" s="551">
        <f>COUNTIF(U1326:U1336,"RE")+COUNTIF(U1326:U1336,"REP")</f>
        <v>0</v>
      </c>
      <c r="X1332" s="551">
        <f>COUNTIF(X1326:X1331,"P")+COUNTIF(X1335:X1336,"P")</f>
        <v>0</v>
      </c>
      <c r="Y1332" s="552" t="str">
        <f>IF(OR(X1332=0,X1332&lt;(V1332+W1332)),"",(T1332-(V1332*Y1325)+V1331))</f>
        <v/>
      </c>
    </row>
    <row r="1333" spans="1:25" ht="18" customHeight="1">
      <c r="A1333" s="1124"/>
      <c r="B1333" s="895" t="s">
        <v>151</v>
      </c>
      <c r="C1333" s="895"/>
      <c r="D1333" s="553">
        <f>IF('statement of marks'!BG56="","",'statement of marks'!BG56)</f>
        <v>30</v>
      </c>
      <c r="E1333" s="568">
        <f t="shared" ref="E1333:H1333" si="377">IF(E1332="","",E1331/E1332*100)</f>
        <v>100</v>
      </c>
      <c r="F1333" s="568">
        <f t="shared" si="377"/>
        <v>100</v>
      </c>
      <c r="G1333" s="568">
        <f t="shared" si="377"/>
        <v>100</v>
      </c>
      <c r="H1333" s="568">
        <f t="shared" si="377"/>
        <v>100</v>
      </c>
      <c r="I1333" s="568">
        <f>IF(I1332="","",I1331/I1332*100)</f>
        <v>100</v>
      </c>
      <c r="J1333" s="568">
        <f t="shared" ref="J1333:R1333" si="378">IF(J1332="","",J1331/J1332*100)</f>
        <v>93.548387096774192</v>
      </c>
      <c r="K1333" s="568">
        <f t="shared" si="378"/>
        <v>100</v>
      </c>
      <c r="L1333" s="568">
        <f t="shared" si="378"/>
        <v>94.285714285714278</v>
      </c>
      <c r="M1333" s="568">
        <f t="shared" si="378"/>
        <v>95.652173913043484</v>
      </c>
      <c r="N1333" s="569">
        <f t="shared" si="378"/>
        <v>96</v>
      </c>
      <c r="O1333" s="568">
        <f t="shared" si="378"/>
        <v>81.36363636363636</v>
      </c>
      <c r="P1333" s="568">
        <f t="shared" si="378"/>
        <v>100</v>
      </c>
      <c r="Q1333" s="568">
        <f t="shared" si="378"/>
        <v>83.6</v>
      </c>
      <c r="R1333" s="568">
        <f t="shared" si="378"/>
        <v>88.666666666666671</v>
      </c>
      <c r="S1333" s="569">
        <f>IF(S1332="","",S1331/S1332*100)</f>
        <v>100</v>
      </c>
      <c r="T1333" s="569">
        <f t="shared" ref="T1333" si="379">IF(T1332="","",T1331/T1332*100)</f>
        <v>89.8</v>
      </c>
      <c r="U1333" s="539"/>
      <c r="V1333" s="539"/>
      <c r="W1333" s="539"/>
      <c r="X1333" s="539"/>
      <c r="Y1333" s="554" t="str">
        <f>IF(Y1332="","",Y1331/Y1332*100)</f>
        <v/>
      </c>
    </row>
    <row r="1334" spans="1:25" ht="18" customHeight="1">
      <c r="A1334" s="1124"/>
      <c r="B1334" s="895" t="str">
        <f>'statement of marks'!DZ56</f>
        <v>BIOLOGY</v>
      </c>
      <c r="C1334" s="895"/>
      <c r="D1334" s="548"/>
      <c r="E1334" s="541">
        <f>IF('statement of marks'!EA56="","",'statement of marks'!EA56)</f>
        <v>10</v>
      </c>
      <c r="F1334" s="541">
        <f>IF('statement of marks'!EB56="","",'statement of marks'!EB56)</f>
        <v>10</v>
      </c>
      <c r="G1334" s="541">
        <f>IF('statement of marks'!EC56="","",'statement of marks'!EC56)</f>
        <v>10</v>
      </c>
      <c r="H1334" s="541">
        <f>IF('statement of marks'!ED56="","",'statement of marks'!ED56)</f>
        <v>30</v>
      </c>
      <c r="I1334" s="541" t="str">
        <f>IF('statement of marks'!EE56="","",'statement of marks'!EE56)</f>
        <v/>
      </c>
      <c r="J1334" s="537">
        <f>IF('statement of marks'!EF56="","",'statement of marks'!EF56)</f>
        <v>50</v>
      </c>
      <c r="K1334" s="537">
        <f>IF('statement of marks'!EG56="","",'statement of marks'!EG56)</f>
        <v>20</v>
      </c>
      <c r="L1334" s="536">
        <f>IF('statement of marks'!EH56="","",'statement of marks'!EH56)</f>
        <v>70</v>
      </c>
      <c r="M1334" s="536">
        <f>IF('statement of marks'!EI56="","",'statement of marks'!EI56)</f>
        <v>80</v>
      </c>
      <c r="N1334" s="538">
        <f>IF('statement of marks'!EJ56="","",'statement of marks'!EJ56)</f>
        <v>100</v>
      </c>
      <c r="O1334" s="537">
        <f>IF('statement of marks'!EK56="","",'statement of marks'!EK56)</f>
        <v>70</v>
      </c>
      <c r="P1334" s="537">
        <f>IF('statement of marks'!EL56="","",'statement of marks'!EL56)</f>
        <v>30</v>
      </c>
      <c r="Q1334" s="536">
        <f>IF('statement of marks'!EM56="","",'statement of marks'!EM56)</f>
        <v>100</v>
      </c>
      <c r="R1334" s="536">
        <f>IF('statement of marks'!EN56="","",'statement of marks'!EN56)</f>
        <v>150</v>
      </c>
      <c r="S1334" s="538">
        <f>IF('statement of marks'!EO56="","",'statement of marks'!EO56)</f>
        <v>50</v>
      </c>
      <c r="T1334" s="538">
        <f>IF('statement of marks'!EP56="","",'statement of marks'!EP56)</f>
        <v>200</v>
      </c>
      <c r="U1334" s="538" t="str">
        <f>IF('statement of marks'!FB56="","",'statement of marks'!FB56)</f>
        <v>I</v>
      </c>
      <c r="V1334" s="542"/>
      <c r="W1334" s="542"/>
      <c r="X1334" s="542"/>
      <c r="Y1334" s="540"/>
    </row>
    <row r="1335" spans="1:25" ht="18" customHeight="1">
      <c r="A1335" s="1124"/>
      <c r="B1335" s="1089" t="str">
        <f>'statement of marks'!$FC$3</f>
        <v>Azadi ke Baad ka Swarnim Bharat</v>
      </c>
      <c r="C1335" s="1089"/>
      <c r="D1335" s="553">
        <f>IF('statement of marks'!CK56="","",'statement of marks'!CK56)</f>
        <v>30</v>
      </c>
      <c r="E1335" s="541">
        <f>IF('statement of marks'!FC56="","",'statement of marks'!FC56)</f>
        <v>10</v>
      </c>
      <c r="F1335" s="541">
        <f>IF('statement of marks'!FD56="","",'statement of marks'!FD56)</f>
        <v>10</v>
      </c>
      <c r="G1335" s="541">
        <f>IF('statement of marks'!FE56="","",'statement of marks'!FE56)</f>
        <v>10</v>
      </c>
      <c r="H1335" s="541">
        <f>IF('statement of marks'!FF56="","",'statement of marks'!FF56)</f>
        <v>30</v>
      </c>
      <c r="I1335" s="555"/>
      <c r="J1335" s="541">
        <f>IF('statement of marks'!FG56="","",'statement of marks'!FG56)</f>
        <v>70</v>
      </c>
      <c r="K1335" s="556"/>
      <c r="L1335" s="536">
        <f>IF('statement of marks'!FG56="","",'statement of marks'!FG56)</f>
        <v>70</v>
      </c>
      <c r="M1335" s="536">
        <f>IF('statement of marks'!FH56="","",'statement of marks'!FH56)</f>
        <v>100</v>
      </c>
      <c r="N1335" s="536">
        <f>IF('statement of marks'!FH56="","",'statement of marks'!FH56)</f>
        <v>100</v>
      </c>
      <c r="O1335" s="536">
        <f>IF('statement of marks'!FI56="","",'statement of marks'!FI56)</f>
        <v>100</v>
      </c>
      <c r="P1335" s="557"/>
      <c r="Q1335" s="536">
        <f>IF('statement of marks'!FI56="","",'statement of marks'!FI56)</f>
        <v>100</v>
      </c>
      <c r="R1335" s="536">
        <f>IF('statement of marks'!FJ56="","",'statement of marks'!FJ56)</f>
        <v>200</v>
      </c>
      <c r="S1335" s="557"/>
      <c r="T1335" s="538">
        <f>IF('statement of marks'!FJ56="","",'statement of marks'!FJ56)</f>
        <v>200</v>
      </c>
      <c r="U1335" s="541" t="str">
        <f>IF('statement of marks'!II56="","",'statement of marks'!II56)</f>
        <v>A</v>
      </c>
      <c r="V1335" s="542" t="str">
        <f>IF(OR(U1335="S",U1335="RE"),'result subject-wise'!AL$6,"")</f>
        <v/>
      </c>
      <c r="W1335" s="558" t="str">
        <f>IF('result subject-wise'!AL56="","",'result subject-wise'!AL56)</f>
        <v/>
      </c>
      <c r="X1335" s="558" t="str">
        <f>IF('result subject-wise'!AM56="","",'result subject-wise'!AM56)</f>
        <v/>
      </c>
      <c r="Y1335" s="1093"/>
    </row>
    <row r="1336" spans="1:25" ht="18" customHeight="1">
      <c r="A1336" s="1124"/>
      <c r="B1336" s="895" t="str">
        <f>'statement of marks'!$FP$3</f>
        <v>JEEVAN KAUShAL</v>
      </c>
      <c r="C1336" s="895"/>
      <c r="D1336" s="535" t="str">
        <f>IF('statement of marks'!DO56="","",'statement of marks'!DO56)</f>
        <v/>
      </c>
      <c r="E1336" s="1109" t="s">
        <v>278</v>
      </c>
      <c r="F1336" s="1109"/>
      <c r="G1336" s="536">
        <f>'statement of marks'!$FP$6</f>
        <v>30</v>
      </c>
      <c r="H1336" s="536"/>
      <c r="I1336" s="559"/>
      <c r="J1336" s="537">
        <f>IF('statement of marks'!FP56="","",'statement of marks'!FP56)</f>
        <v>30</v>
      </c>
      <c r="K1336" s="1109" t="s">
        <v>279</v>
      </c>
      <c r="L1336" s="1109"/>
      <c r="M1336" s="536">
        <f>'statement of marks'!$FQ$6</f>
        <v>30</v>
      </c>
      <c r="N1336" s="538">
        <f>IF('statement of marks'!FQ56="","",'statement of marks'!FQ56)</f>
        <v>30</v>
      </c>
      <c r="O1336" s="1109" t="s">
        <v>108</v>
      </c>
      <c r="P1336" s="1109"/>
      <c r="Q1336" s="536">
        <f>'statement of marks'!$FR$6</f>
        <v>40</v>
      </c>
      <c r="R1336" s="541">
        <f>IF('statement of marks'!FR56="","",'statement of marks'!FR56)</f>
        <v>40</v>
      </c>
      <c r="S1336" s="541"/>
      <c r="T1336" s="538">
        <f>IF('statement of marks'!FS56="","",'statement of marks'!FS56)</f>
        <v>100</v>
      </c>
      <c r="U1336" s="541" t="str">
        <f>IF('statement of marks'!IJ56="","",'statement of marks'!IJ56)</f>
        <v>A</v>
      </c>
      <c r="V1336" s="542" t="str">
        <f>IF(OR(U1336="S",U1336="RE"),'result subject-wise'!AN$6,"")</f>
        <v/>
      </c>
      <c r="W1336" s="558" t="str">
        <f>IF('result subject-wise'!AN56="","",'result subject-wise'!AN56)</f>
        <v/>
      </c>
      <c r="X1336" s="558" t="str">
        <f>IF('result subject-wise'!AO56="","",'result subject-wise'!AO56)</f>
        <v/>
      </c>
      <c r="Y1336" s="1093"/>
    </row>
    <row r="1337" spans="1:25" ht="18" customHeight="1">
      <c r="A1337" s="1124"/>
      <c r="B1337" s="1110" t="s">
        <v>195</v>
      </c>
      <c r="C1337" s="1110"/>
      <c r="D1337" s="560">
        <f>IF(AND(D1333="",D1335="",D1336=""),"",SUM(D1333:D1336))</f>
        <v>60</v>
      </c>
      <c r="E1337" s="1111" t="str">
        <f>IF('statement of marks'!IP56="","",'statement of marks'!IP56)</f>
        <v>SUPPL.</v>
      </c>
      <c r="F1337" s="1111"/>
      <c r="G1337" s="1111"/>
      <c r="H1337" s="1111"/>
      <c r="I1337" s="1111"/>
      <c r="J1337" s="1111"/>
      <c r="K1337" s="1111"/>
      <c r="L1337" s="1111"/>
      <c r="M1337" s="533" t="s">
        <v>309</v>
      </c>
      <c r="N1337" s="541" t="str">
        <f>IF('statement of marks'!IS56="","",'statement of marks'!IS56)</f>
        <v/>
      </c>
      <c r="O1337" s="1091" t="s">
        <v>281</v>
      </c>
      <c r="P1337" s="1091"/>
      <c r="Q1337" s="1091"/>
      <c r="R1337" s="541" t="str">
        <f>IF('statement of marks'!IU56="","",'statement of marks'!IU56)</f>
        <v/>
      </c>
      <c r="S1337" s="1112" t="s">
        <v>295</v>
      </c>
      <c r="T1337" s="1112"/>
      <c r="U1337" s="1112"/>
      <c r="V1337" s="1112"/>
      <c r="W1337" s="1112"/>
      <c r="X1337" s="1112"/>
      <c r="Y1337" s="1113"/>
    </row>
    <row r="1338" spans="1:25" ht="18" customHeight="1">
      <c r="A1338" s="1124"/>
      <c r="B1338" s="1110" t="s">
        <v>300</v>
      </c>
      <c r="C1338" s="1110"/>
      <c r="D1338" s="534" t="s">
        <v>201</v>
      </c>
      <c r="E1338" s="1085" t="s">
        <v>122</v>
      </c>
      <c r="F1338" s="1085"/>
      <c r="G1338" s="1091" t="s">
        <v>124</v>
      </c>
      <c r="H1338" s="1091"/>
      <c r="I1338" s="1091"/>
      <c r="J1338" s="1091"/>
      <c r="K1338" s="1091" t="s">
        <v>126</v>
      </c>
      <c r="L1338" s="1091"/>
      <c r="M1338" s="1091" t="s">
        <v>128</v>
      </c>
      <c r="N1338" s="1091"/>
      <c r="O1338" s="924" t="s">
        <v>303</v>
      </c>
      <c r="P1338" s="924"/>
      <c r="Q1338" s="924"/>
      <c r="R1338" s="561"/>
      <c r="S1338" s="1114" t="s">
        <v>195</v>
      </c>
      <c r="T1338" s="1114"/>
      <c r="U1338" s="1115" t="str">
        <f>IF('result subject-wise'!AR56="","",'result subject-wise'!AR56)</f>
        <v/>
      </c>
      <c r="V1338" s="1115"/>
      <c r="W1338" s="1086" t="s">
        <v>459</v>
      </c>
      <c r="X1338" s="1086"/>
      <c r="Y1338" s="562" t="str">
        <f>IF('result subject-wise'!AS56="","",'result subject-wise'!AS56)</f>
        <v/>
      </c>
    </row>
    <row r="1339" spans="1:25" ht="18" customHeight="1">
      <c r="A1339" s="1124"/>
      <c r="B1339" s="1116" t="s">
        <v>302</v>
      </c>
      <c r="C1339" s="1116"/>
      <c r="D1339" s="536">
        <f>IF('statement of marks'!CN56="","",'statement of marks'!CN56)</f>
        <v>50</v>
      </c>
      <c r="E1339" s="1117">
        <f>IF('statement of marks'!GK56="","",'statement of marks'!GK56)</f>
        <v>130</v>
      </c>
      <c r="F1339" s="1117"/>
      <c r="G1339" s="1117">
        <f>IF('statement of marks'!GM56="","",'statement of marks'!GM56)</f>
        <v>206</v>
      </c>
      <c r="H1339" s="1117"/>
      <c r="I1339" s="1117"/>
      <c r="J1339" s="1117"/>
      <c r="K1339" s="1117">
        <f>IF('statement of marks'!GO56="","",'statement of marks'!GO56)</f>
        <v>264</v>
      </c>
      <c r="L1339" s="1117"/>
      <c r="M1339" s="1117">
        <f>IF('statement of marks'!GQ56="","",'statement of marks'!GQ56)</f>
        <v>316</v>
      </c>
      <c r="N1339" s="1117"/>
      <c r="O1339" s="1117">
        <f>IF('statement of marks'!GS56="","",'statement of marks'!GS56)</f>
        <v>362</v>
      </c>
      <c r="P1339" s="1117"/>
      <c r="Q1339" s="1117"/>
      <c r="R1339" s="563"/>
      <c r="S1339" s="1086" t="s">
        <v>460</v>
      </c>
      <c r="T1339" s="1086"/>
      <c r="U1339" s="1086"/>
      <c r="V1339" s="1086"/>
      <c r="W1339" s="1115" t="str">
        <f>IF('result subject-wise'!AT56="","",'result subject-wise'!AT56)</f>
        <v/>
      </c>
      <c r="X1339" s="1115"/>
      <c r="Y1339" s="1118"/>
    </row>
    <row r="1340" spans="1:25" ht="18" customHeight="1">
      <c r="A1340" s="1124"/>
      <c r="B1340" s="1084" t="s">
        <v>301</v>
      </c>
      <c r="C1340" s="1084"/>
      <c r="D1340" s="536">
        <f>IF('statement of marks'!BJ56="","",'statement of marks'!BJ56)</f>
        <v>50</v>
      </c>
      <c r="E1340" s="1085" t="str">
        <f>IF('statement of marks'!GL56="","",'statement of marks'!GL56)</f>
        <v/>
      </c>
      <c r="F1340" s="1085"/>
      <c r="G1340" s="1085" t="str">
        <f>IF('statement of marks'!GN56="","",'statement of marks'!GN56)</f>
        <v/>
      </c>
      <c r="H1340" s="1085"/>
      <c r="I1340" s="1085"/>
      <c r="J1340" s="1085"/>
      <c r="K1340" s="1085" t="str">
        <f>IF('statement of marks'!GP56="","",'statement of marks'!GP56)</f>
        <v/>
      </c>
      <c r="L1340" s="1085"/>
      <c r="M1340" s="1085" t="str">
        <f>IF('statement of marks'!GR56="","",'statement of marks'!GR56)</f>
        <v/>
      </c>
      <c r="N1340" s="1085"/>
      <c r="O1340" s="1085">
        <f>IF('statement of marks'!GT56="","",'statement of marks'!GT56)</f>
        <v>0</v>
      </c>
      <c r="P1340" s="1085"/>
      <c r="Q1340" s="1085"/>
      <c r="R1340" s="564"/>
      <c r="S1340" s="1086" t="s">
        <v>296</v>
      </c>
      <c r="T1340" s="1086"/>
      <c r="U1340" s="1086"/>
      <c r="V1340" s="1086"/>
      <c r="W1340" s="1087" t="str">
        <f>IF(U1338="","",'result subject-wise'!$G$118)</f>
        <v/>
      </c>
      <c r="X1340" s="1087"/>
      <c r="Y1340" s="1088"/>
    </row>
    <row r="1341" spans="1:25" ht="18" customHeight="1">
      <c r="A1341" s="1124"/>
      <c r="B1341" s="1089" t="s">
        <v>307</v>
      </c>
      <c r="C1341" s="1089"/>
      <c r="D1341" s="535" t="str">
        <f>IF('statement of marks'!DR56="","",'statement of marks'!DR56)</f>
        <v/>
      </c>
      <c r="E1341" s="1090"/>
      <c r="F1341" s="1090"/>
      <c r="G1341" s="1090"/>
      <c r="H1341" s="1090"/>
      <c r="I1341" s="1090"/>
      <c r="J1341" s="1090"/>
      <c r="K1341" s="1090"/>
      <c r="L1341" s="1090"/>
      <c r="M1341" s="1090"/>
      <c r="N1341" s="1090"/>
      <c r="O1341" s="1091"/>
      <c r="P1341" s="1091"/>
      <c r="Q1341" s="1091"/>
      <c r="R1341" s="1091"/>
      <c r="S1341" s="1091"/>
      <c r="T1341" s="1091"/>
      <c r="U1341" s="1092"/>
      <c r="V1341" s="1092"/>
      <c r="W1341" s="1092"/>
      <c r="X1341" s="1092"/>
      <c r="Y1341" s="1093"/>
    </row>
    <row r="1342" spans="1:25" ht="18" customHeight="1">
      <c r="A1342" s="1124"/>
      <c r="B1342" s="895" t="s">
        <v>297</v>
      </c>
      <c r="C1342" s="895"/>
      <c r="D1342" s="544">
        <f>IF(AND(D1339="",D1340="",D1341=""),"",SUM(D1339:D1341))</f>
        <v>100</v>
      </c>
      <c r="E1342" s="1090"/>
      <c r="F1342" s="1090"/>
      <c r="G1342" s="1090"/>
      <c r="H1342" s="1090"/>
      <c r="I1342" s="1090"/>
      <c r="J1342" s="1090"/>
      <c r="K1342" s="1090"/>
      <c r="L1342" s="1090"/>
      <c r="M1342" s="1090"/>
      <c r="N1342" s="1090"/>
      <c r="O1342" s="1091"/>
      <c r="P1342" s="1091"/>
      <c r="Q1342" s="1091"/>
      <c r="R1342" s="1091"/>
      <c r="S1342" s="1091"/>
      <c r="T1342" s="1091"/>
      <c r="U1342" s="1092"/>
      <c r="V1342" s="1092"/>
      <c r="W1342" s="1092"/>
      <c r="X1342" s="1092"/>
      <c r="Y1342" s="1093"/>
    </row>
    <row r="1343" spans="1:25" ht="18" customHeight="1">
      <c r="A1343" s="1124"/>
      <c r="B1343" s="1089" t="s">
        <v>790</v>
      </c>
      <c r="C1343" s="1089"/>
      <c r="D1343" s="565">
        <f>IF(J1326="ML",L1325)+IF(J1327="ML",L1325)+IF(J1328="ML",L1325-D1328)+IF(J1329="ML",L1325-D1329)+IF(J1330="ML",L1325-D1330)+IF(K1328="ml",D1328)+IF(K1329="ml",D1329)+IF(K1330="ml",D1330)</f>
        <v>0</v>
      </c>
      <c r="E1343" s="1090"/>
      <c r="F1343" s="1090"/>
      <c r="G1343" s="1090"/>
      <c r="H1343" s="1090"/>
      <c r="I1343" s="1090"/>
      <c r="J1343" s="1090"/>
      <c r="K1343" s="1090"/>
      <c r="L1343" s="1090"/>
      <c r="M1343" s="1090"/>
      <c r="N1343" s="1090"/>
      <c r="O1343" s="1091" t="s">
        <v>112</v>
      </c>
      <c r="P1343" s="1091"/>
      <c r="Q1343" s="1091"/>
      <c r="R1343" s="1091"/>
      <c r="S1343" s="1091"/>
      <c r="T1343" s="1091"/>
      <c r="U1343" s="1094" t="s">
        <v>798</v>
      </c>
      <c r="V1343" s="1094"/>
      <c r="W1343" s="1094"/>
      <c r="X1343" s="1094"/>
      <c r="Y1343" s="1095"/>
    </row>
    <row r="1344" spans="1:25" ht="18" customHeight="1" thickBot="1">
      <c r="A1344" s="1125"/>
      <c r="B1344" s="1098" t="s">
        <v>308</v>
      </c>
      <c r="C1344" s="1098"/>
      <c r="D1344" s="566"/>
      <c r="E1344" s="1099"/>
      <c r="F1344" s="1099"/>
      <c r="G1344" s="1099"/>
      <c r="H1344" s="1099"/>
      <c r="I1344" s="1099"/>
      <c r="J1344" s="1099"/>
      <c r="K1344" s="1099"/>
      <c r="L1344" s="1099"/>
      <c r="M1344" s="1099"/>
      <c r="N1344" s="1099"/>
      <c r="O1344" s="1100">
        <f>'statement of marks'!$IV$110</f>
        <v>45794</v>
      </c>
      <c r="P1344" s="1100"/>
      <c r="Q1344" s="1100"/>
      <c r="R1344" s="1100"/>
      <c r="S1344" s="1100"/>
      <c r="T1344" s="1100"/>
      <c r="U1344" s="1096"/>
      <c r="V1344" s="1096"/>
      <c r="W1344" s="1096"/>
      <c r="X1344" s="1096"/>
      <c r="Y1344" s="1097"/>
    </row>
    <row r="1345" spans="1:25" ht="18" customHeight="1">
      <c r="A1345" s="1119" t="s">
        <v>282</v>
      </c>
      <c r="B1345" s="1120"/>
      <c r="C1345" s="1120"/>
      <c r="D1345" s="1120"/>
      <c r="E1345" s="1120"/>
      <c r="F1345" s="1120"/>
      <c r="G1345" s="1120"/>
      <c r="H1345" s="1120"/>
      <c r="I1345" s="1120"/>
      <c r="J1345" s="1120"/>
      <c r="K1345" s="1120"/>
      <c r="L1345" s="1120"/>
      <c r="M1345" s="1120"/>
      <c r="N1345" s="1120"/>
      <c r="O1345" s="1120"/>
      <c r="P1345" s="1120"/>
      <c r="Q1345" s="1120"/>
      <c r="R1345" s="1120"/>
      <c r="S1345" s="1120"/>
      <c r="T1345" s="1120"/>
      <c r="U1345" s="1120"/>
      <c r="V1345" s="1120"/>
      <c r="W1345" s="1120"/>
      <c r="X1345" s="1120"/>
      <c r="Y1345" s="1121"/>
    </row>
    <row r="1346" spans="1:25" ht="18" customHeight="1">
      <c r="A1346" s="1122" t="str">
        <f>'statement of marks'!$A$1</f>
        <v>Govt. Hr. Sec. School,</v>
      </c>
      <c r="B1346" s="1091"/>
      <c r="C1346" s="1091"/>
      <c r="D1346" s="1091"/>
      <c r="E1346" s="1091"/>
      <c r="F1346" s="1091"/>
      <c r="G1346" s="1091"/>
      <c r="H1346" s="1091"/>
      <c r="I1346" s="1091"/>
      <c r="J1346" s="1091"/>
      <c r="K1346" s="1091"/>
      <c r="L1346" s="1091"/>
      <c r="M1346" s="1091"/>
      <c r="N1346" s="1091"/>
      <c r="O1346" s="1091"/>
      <c r="P1346" s="1091"/>
      <c r="Q1346" s="1091"/>
      <c r="R1346" s="1091"/>
      <c r="S1346" s="1091"/>
      <c r="T1346" s="1091"/>
      <c r="U1346" s="1091"/>
      <c r="V1346" s="1091"/>
      <c r="W1346" s="1091"/>
      <c r="X1346" s="1091"/>
      <c r="Y1346" s="1123"/>
    </row>
    <row r="1347" spans="1:25" ht="18" customHeight="1">
      <c r="A1347" s="1124"/>
      <c r="B1347" s="1048" t="s">
        <v>100</v>
      </c>
      <c r="C1347" s="1048"/>
      <c r="D1347" s="1112" t="s">
        <v>485</v>
      </c>
      <c r="E1347" s="1048" t="str">
        <f>'statement of marks'!$F$3</f>
        <v>2024-25</v>
      </c>
      <c r="F1347" s="1048"/>
      <c r="G1347" s="1126" t="str">
        <f>IF(U1366="","MAIN EXAMINATION",IF(E1365="Suppl.","SUPPLEMENTARY EXAMINATION",IF(E1365="Re-exam.","RE-EXAMINATION",)))</f>
        <v>MAIN EXAMINATION</v>
      </c>
      <c r="H1347" s="1127"/>
      <c r="I1347" s="1127"/>
      <c r="J1347" s="1127"/>
      <c r="K1347" s="1127"/>
      <c r="L1347" s="1127"/>
      <c r="M1347" s="1127"/>
      <c r="N1347" s="1127"/>
      <c r="O1347" s="1127"/>
      <c r="P1347" s="1127"/>
      <c r="Q1347" s="1127"/>
      <c r="R1347" s="1127"/>
      <c r="S1347" s="1128"/>
      <c r="T1347" s="1129" t="s">
        <v>305</v>
      </c>
      <c r="U1347" s="1130"/>
      <c r="V1347" s="1131"/>
      <c r="W1347" s="1048" t="str">
        <f>'statement of marks'!$A$3</f>
        <v>11 'A'</v>
      </c>
      <c r="X1347" s="1048"/>
      <c r="Y1347" s="1135"/>
    </row>
    <row r="1348" spans="1:25" ht="18" customHeight="1">
      <c r="A1348" s="1124"/>
      <c r="B1348" s="895" t="s">
        <v>36</v>
      </c>
      <c r="C1348" s="895"/>
      <c r="D1348" s="1112"/>
      <c r="E1348" s="1132" t="str">
        <f>IF('statement of marks'!G57="","",'statement of marks'!G57)</f>
        <v>A 049</v>
      </c>
      <c r="F1348" s="1133"/>
      <c r="G1348" s="1133"/>
      <c r="H1348" s="1133"/>
      <c r="I1348" s="1133"/>
      <c r="J1348" s="1133"/>
      <c r="K1348" s="1133"/>
      <c r="L1348" s="1133"/>
      <c r="M1348" s="1133"/>
      <c r="N1348" s="1133"/>
      <c r="O1348" s="1133"/>
      <c r="P1348" s="1133"/>
      <c r="Q1348" s="1133"/>
      <c r="R1348" s="1133"/>
      <c r="S1348" s="1134"/>
      <c r="T1348" s="1129" t="s">
        <v>304</v>
      </c>
      <c r="U1348" s="1130"/>
      <c r="V1348" s="1131"/>
      <c r="W1348" s="1048">
        <f>IF('statement of marks'!E57="","",'statement of marks'!E57)</f>
        <v>11149</v>
      </c>
      <c r="X1348" s="1048"/>
      <c r="Y1348" s="1135"/>
    </row>
    <row r="1349" spans="1:25" ht="18" customHeight="1">
      <c r="A1349" s="1124"/>
      <c r="B1349" s="895" t="s">
        <v>37</v>
      </c>
      <c r="C1349" s="895"/>
      <c r="D1349" s="1112"/>
      <c r="E1349" s="1132" t="str">
        <f>IF('statement of marks'!H57="","",'statement of marks'!H57)</f>
        <v>B 049</v>
      </c>
      <c r="F1349" s="1133"/>
      <c r="G1349" s="1133"/>
      <c r="H1349" s="1133"/>
      <c r="I1349" s="1133"/>
      <c r="J1349" s="1133"/>
      <c r="K1349" s="1133"/>
      <c r="L1349" s="1133"/>
      <c r="M1349" s="1133"/>
      <c r="N1349" s="1133"/>
      <c r="O1349" s="1133"/>
      <c r="P1349" s="1133"/>
      <c r="Q1349" s="1133"/>
      <c r="R1349" s="1133"/>
      <c r="S1349" s="1134"/>
      <c r="T1349" s="1129" t="s">
        <v>35</v>
      </c>
      <c r="U1349" s="1130"/>
      <c r="V1349" s="1131"/>
      <c r="W1349" s="1048" t="str">
        <f>IF('statement of marks'!D57="","",'statement of marks'!D57)</f>
        <v/>
      </c>
      <c r="X1349" s="1048"/>
      <c r="Y1349" s="1135"/>
    </row>
    <row r="1350" spans="1:25" ht="18" customHeight="1">
      <c r="A1350" s="1124"/>
      <c r="B1350" s="895" t="s">
        <v>38</v>
      </c>
      <c r="C1350" s="895"/>
      <c r="D1350" s="1112"/>
      <c r="E1350" s="1132" t="str">
        <f>IF('statement of marks'!I57="","",'statement of marks'!I57)</f>
        <v>C 049</v>
      </c>
      <c r="F1350" s="1133"/>
      <c r="G1350" s="1133"/>
      <c r="H1350" s="1133"/>
      <c r="I1350" s="1133"/>
      <c r="J1350" s="1133"/>
      <c r="K1350" s="1133"/>
      <c r="L1350" s="1133"/>
      <c r="M1350" s="1133"/>
      <c r="N1350" s="1133"/>
      <c r="O1350" s="1133"/>
      <c r="P1350" s="1133"/>
      <c r="Q1350" s="1133"/>
      <c r="R1350" s="1133"/>
      <c r="S1350" s="1134"/>
      <c r="T1350" s="1129" t="s">
        <v>280</v>
      </c>
      <c r="U1350" s="1130"/>
      <c r="V1350" s="1131"/>
      <c r="W1350" s="1136" t="str">
        <f>IF('statement of marks'!F57="","",'statement of marks'!F57)</f>
        <v/>
      </c>
      <c r="X1350" s="1136"/>
      <c r="Y1350" s="1137"/>
    </row>
    <row r="1351" spans="1:25" ht="18" customHeight="1">
      <c r="A1351" s="1124"/>
      <c r="B1351" s="1138" t="s">
        <v>218</v>
      </c>
      <c r="C1351" s="1109" t="s">
        <v>293</v>
      </c>
      <c r="D1351" s="1109" t="s">
        <v>457</v>
      </c>
      <c r="E1351" s="1103" t="s">
        <v>109</v>
      </c>
      <c r="F1351" s="1103" t="s">
        <v>110</v>
      </c>
      <c r="G1351" s="1103" t="s">
        <v>111</v>
      </c>
      <c r="H1351" s="1103" t="s">
        <v>797</v>
      </c>
      <c r="I1351" s="1139" t="str">
        <f>IF('statement of marks'!N$4="","",'statement of marks'!N$4)</f>
        <v>VRIKSHAROPAN</v>
      </c>
      <c r="J1351" s="1140" t="s">
        <v>276</v>
      </c>
      <c r="K1351" s="1140" t="s">
        <v>277</v>
      </c>
      <c r="L1351" s="1103" t="s">
        <v>284</v>
      </c>
      <c r="M1351" s="1103" t="s">
        <v>294</v>
      </c>
      <c r="N1351" s="1102" t="s">
        <v>458</v>
      </c>
      <c r="O1351" s="1141" t="s">
        <v>287</v>
      </c>
      <c r="P1351" s="1141" t="s">
        <v>288</v>
      </c>
      <c r="Q1351" s="1101" t="s">
        <v>289</v>
      </c>
      <c r="R1351" s="1101" t="s">
        <v>285</v>
      </c>
      <c r="S1351" s="1101" t="s">
        <v>286</v>
      </c>
      <c r="T1351" s="1102" t="s">
        <v>306</v>
      </c>
      <c r="U1351" s="1103" t="s">
        <v>311</v>
      </c>
      <c r="V1351" s="1104" t="s">
        <v>310</v>
      </c>
      <c r="W1351" s="1104" t="s">
        <v>799</v>
      </c>
      <c r="X1351" s="1103" t="s">
        <v>283</v>
      </c>
      <c r="Y1351" s="1105" t="s">
        <v>290</v>
      </c>
    </row>
    <row r="1352" spans="1:25" ht="18" customHeight="1">
      <c r="A1352" s="1124"/>
      <c r="B1352" s="1138"/>
      <c r="C1352" s="1109"/>
      <c r="D1352" s="1109"/>
      <c r="E1352" s="1103"/>
      <c r="F1352" s="1103"/>
      <c r="G1352" s="1103"/>
      <c r="H1352" s="1103"/>
      <c r="I1352" s="1139"/>
      <c r="J1352" s="1140"/>
      <c r="K1352" s="1140"/>
      <c r="L1352" s="1103"/>
      <c r="M1352" s="1103"/>
      <c r="N1352" s="1102"/>
      <c r="O1352" s="1141"/>
      <c r="P1352" s="1141"/>
      <c r="Q1352" s="1101"/>
      <c r="R1352" s="1101"/>
      <c r="S1352" s="1101"/>
      <c r="T1352" s="1102"/>
      <c r="U1352" s="1103"/>
      <c r="V1352" s="1104"/>
      <c r="W1352" s="1104"/>
      <c r="X1352" s="1103"/>
      <c r="Y1352" s="1105"/>
    </row>
    <row r="1353" spans="1:25" ht="18" customHeight="1">
      <c r="A1353" s="1124"/>
      <c r="B1353" s="1144" t="s">
        <v>113</v>
      </c>
      <c r="C1353" s="1144"/>
      <c r="D1353" s="535"/>
      <c r="E1353" s="534">
        <f>IF('statement of marks'!J$6="","",'statement of marks'!J$6)</f>
        <v>10</v>
      </c>
      <c r="F1353" s="534">
        <f>IF('statement of marks'!K$6="","",'statement of marks'!K$6)</f>
        <v>10</v>
      </c>
      <c r="G1353" s="534">
        <f>IF('statement of marks'!L$6="","",'statement of marks'!L$6)</f>
        <v>8</v>
      </c>
      <c r="H1353" s="534">
        <f>IF('statement of marks'!M$6="","",'statement of marks'!M$6)</f>
        <v>28</v>
      </c>
      <c r="I1353" s="536">
        <f>IF('statement of marks'!N$6="","",'statement of marks'!N$6)</f>
        <v>2</v>
      </c>
      <c r="J1353" s="298" t="s">
        <v>89</v>
      </c>
      <c r="K1353" s="1106"/>
      <c r="L1353" s="534">
        <f>IF('statement of marks'!O$6="","",'statement of marks'!O$6)</f>
        <v>70</v>
      </c>
      <c r="M1353" s="298" t="s">
        <v>87</v>
      </c>
      <c r="N1353" s="534">
        <f>IF('statement of marks'!P$6="","",'statement of marks'!P$6)</f>
        <v>100</v>
      </c>
      <c r="O1353" s="298" t="s">
        <v>298</v>
      </c>
      <c r="P1353" s="945"/>
      <c r="Q1353" s="534">
        <f>IF('statement of marks'!Q$6="","",'statement of marks'!Q$6)</f>
        <v>100</v>
      </c>
      <c r="R1353" s="298" t="s">
        <v>299</v>
      </c>
      <c r="S1353" s="298" t="s">
        <v>454</v>
      </c>
      <c r="T1353" s="538">
        <f>IF('statement of marks'!R$6="","",'statement of marks'!R$6)</f>
        <v>200</v>
      </c>
      <c r="U1353" s="539"/>
      <c r="V1353" s="539"/>
      <c r="W1353" s="539"/>
      <c r="X1353" s="539"/>
      <c r="Y1353" s="540" t="str">
        <f>IF(OR(X1360=0,X1360&lt;V1360),"",T1353)</f>
        <v/>
      </c>
    </row>
    <row r="1354" spans="1:25" ht="18" customHeight="1">
      <c r="A1354" s="1124"/>
      <c r="B1354" s="895" t="str">
        <f>'statement of marks'!$J$3</f>
        <v>HINDI COMPULSORY</v>
      </c>
      <c r="C1354" s="895"/>
      <c r="D1354" s="535"/>
      <c r="E1354" s="541">
        <f>IF('statement of marks'!J57="","",'statement of marks'!J57)</f>
        <v>10</v>
      </c>
      <c r="F1354" s="541">
        <f>IF('statement of marks'!K57="","",'statement of marks'!K57)</f>
        <v>10</v>
      </c>
      <c r="G1354" s="541">
        <f>IF('statement of marks'!L57="","",'statement of marks'!L57)</f>
        <v>8</v>
      </c>
      <c r="H1354" s="541">
        <f>IF('statement of marks'!M57="","",'statement of marks'!M57)</f>
        <v>28</v>
      </c>
      <c r="I1354" s="541">
        <f>IF('statement of marks'!N57="","",'statement of marks'!N57)</f>
        <v>2</v>
      </c>
      <c r="J1354" s="537">
        <f>IF('statement of marks'!O57="","",'statement of marks'!O57)</f>
        <v>70</v>
      </c>
      <c r="K1354" s="1106"/>
      <c r="L1354" s="536">
        <f>IF('statement of marks'!O57="","",'statement of marks'!O57)</f>
        <v>70</v>
      </c>
      <c r="M1354" s="536">
        <f>IF('statement of marks'!P57="","",'statement of marks'!P57)</f>
        <v>100</v>
      </c>
      <c r="N1354" s="538">
        <f>IF('statement of marks'!P57="","",'statement of marks'!P57)</f>
        <v>100</v>
      </c>
      <c r="O1354" s="537">
        <f>IF('statement of marks'!Q57="","",'statement of marks'!Q57)</f>
        <v>100</v>
      </c>
      <c r="P1354" s="945"/>
      <c r="Q1354" s="536">
        <f>IF('statement of marks'!Q57="","",'statement of marks'!Q57)</f>
        <v>100</v>
      </c>
      <c r="R1354" s="536">
        <f>IF('statement of marks'!R57="","",'statement of marks'!R57)</f>
        <v>200</v>
      </c>
      <c r="S1354" s="1107" t="str">
        <f>IF(AND(K1355="",P1355=""),"",SUM(K1355,P1355))</f>
        <v/>
      </c>
      <c r="T1354" s="538">
        <f>IF('statement of marks'!R57="","",'statement of marks'!R57)</f>
        <v>200</v>
      </c>
      <c r="U1354" s="541" t="str">
        <f>CONCATENATE('statement of marks'!GV57,'statement of marks'!GW57,'statement of marks'!GX57)</f>
        <v>D</v>
      </c>
      <c r="V1354" s="542" t="str">
        <f>IF(OR(U1354="S",U1354="RE"),'result subject-wise'!T$6,"")</f>
        <v/>
      </c>
      <c r="W1354" s="542" t="str">
        <f>IF('result subject-wise'!U57="","",'result subject-wise'!U57)</f>
        <v/>
      </c>
      <c r="X1354" s="542" t="str">
        <f>IF('result subject-wise'!V57="","",'result subject-wise'!V57)</f>
        <v/>
      </c>
      <c r="Y1354" s="540" t="str">
        <f>IF(OR(X1360=0,X1360&lt;V1360),"",IF(U1354="RE",SUM(T1354,W1354),IF(U1354="S",W1354,T1354)))</f>
        <v/>
      </c>
    </row>
    <row r="1355" spans="1:25" ht="18" customHeight="1">
      <c r="A1355" s="1124"/>
      <c r="B1355" s="895" t="str">
        <f>'statement of marks'!$X$3</f>
        <v>ENGLISH COMPULSORY</v>
      </c>
      <c r="C1355" s="895"/>
      <c r="D1355" s="535" t="s">
        <v>455</v>
      </c>
      <c r="E1355" s="541">
        <f>IF('statement of marks'!X57="","",'statement of marks'!X57)</f>
        <v>10</v>
      </c>
      <c r="F1355" s="541">
        <f>IF('statement of marks'!Y57="","",'statement of marks'!Y57)</f>
        <v>10</v>
      </c>
      <c r="G1355" s="541">
        <f>IF('statement of marks'!Z57="","",'statement of marks'!Z57)</f>
        <v>8</v>
      </c>
      <c r="H1355" s="541">
        <f>IF('statement of marks'!AA57="","",'statement of marks'!AA57)</f>
        <v>28</v>
      </c>
      <c r="I1355" s="541">
        <f>IF('statement of marks'!AB57="","",'statement of marks'!AB57)</f>
        <v>2</v>
      </c>
      <c r="J1355" s="537">
        <f>IF('statement of marks'!AC57="","",'statement of marks'!AC57)</f>
        <v>70</v>
      </c>
      <c r="K1355" s="1106"/>
      <c r="L1355" s="536">
        <f>IF('statement of marks'!AC57="","",'statement of marks'!AC57)</f>
        <v>70</v>
      </c>
      <c r="M1355" s="536">
        <f>IF('statement of marks'!AD57="","",'statement of marks'!AD57)</f>
        <v>100</v>
      </c>
      <c r="N1355" s="538">
        <f>IF('statement of marks'!AD57="","",'statement of marks'!AD57)</f>
        <v>100</v>
      </c>
      <c r="O1355" s="537">
        <f>IF('statement of marks'!AE57="","",'statement of marks'!AE57)</f>
        <v>100</v>
      </c>
      <c r="P1355" s="945"/>
      <c r="Q1355" s="536">
        <f>IF('statement of marks'!AE57="","",'statement of marks'!AE57)</f>
        <v>100</v>
      </c>
      <c r="R1355" s="536">
        <f>IF('statement of marks'!AF57="","",'statement of marks'!AF57)</f>
        <v>200</v>
      </c>
      <c r="S1355" s="1107"/>
      <c r="T1355" s="538">
        <f>IF('statement of marks'!AF57="","",'statement of marks'!AF57)</f>
        <v>200</v>
      </c>
      <c r="U1355" s="541" t="str">
        <f>CONCATENATE('statement of marks'!GY57,'statement of marks'!GZ57,'statement of marks'!HA57)</f>
        <v>D</v>
      </c>
      <c r="V1355" s="542" t="str">
        <f>IF(OR(U1355="S",U1355="RE"),'result subject-wise'!W$6,"")</f>
        <v/>
      </c>
      <c r="W1355" s="542" t="str">
        <f>IF('result subject-wise'!X57="","",'result subject-wise'!X57)</f>
        <v/>
      </c>
      <c r="X1355" s="542" t="str">
        <f>IF('result subject-wise'!Y57="","",'result subject-wise'!Y57)</f>
        <v/>
      </c>
      <c r="Y1355" s="540" t="str">
        <f>IF(OR(X1360=0,X1360&lt;V1360),"",IF(U1355="RE",SUM(T1355,W1355),IF(U1355="S",W1355,T1355)))</f>
        <v/>
      </c>
    </row>
    <row r="1356" spans="1:25" ht="18" customHeight="1">
      <c r="A1356" s="1124"/>
      <c r="B1356" s="1143" t="str">
        <f>'statement of marks'!AM57</f>
        <v>PHYSICS</v>
      </c>
      <c r="C1356" s="1143"/>
      <c r="D1356" s="535">
        <f>IF('statement of marks'!BH57="","",'statement of marks'!BH57)</f>
        <v>20</v>
      </c>
      <c r="E1356" s="541">
        <f>IF('statement of marks'!AN57="","",'statement of marks'!AN57)</f>
        <v>10</v>
      </c>
      <c r="F1356" s="541">
        <f>IF('statement of marks'!AO57="","",'statement of marks'!AO57)</f>
        <v>10</v>
      </c>
      <c r="G1356" s="541">
        <f>IF('statement of marks'!AP57="","",'statement of marks'!AP57)</f>
        <v>9</v>
      </c>
      <c r="H1356" s="541">
        <f>IF('statement of marks'!AQ57="","",'statement of marks'!AQ57)</f>
        <v>29</v>
      </c>
      <c r="I1356" s="541">
        <f>IF('statement of marks'!AR57="","",'statement of marks'!AR57)</f>
        <v>1</v>
      </c>
      <c r="J1356" s="537">
        <f>IF('statement of marks'!AS57="","",'statement of marks'!AS57)</f>
        <v>30</v>
      </c>
      <c r="K1356" s="537">
        <f>IF('statement of marks'!AT57="","",'statement of marks'!AT57)</f>
        <v>20</v>
      </c>
      <c r="L1356" s="536">
        <f>IF('statement of marks'!AU57="","",'statement of marks'!AU57)</f>
        <v>50</v>
      </c>
      <c r="M1356" s="536">
        <f>IF('statement of marks'!AV57="","",'statement of marks'!AV57)</f>
        <v>60</v>
      </c>
      <c r="N1356" s="538">
        <f>IF('statement of marks'!AW57="","",'statement of marks'!AW57)</f>
        <v>80</v>
      </c>
      <c r="O1356" s="537">
        <f>IF('statement of marks'!AX57="","",'statement of marks'!AX57)</f>
        <v>70</v>
      </c>
      <c r="P1356" s="537">
        <f>IF('statement of marks'!AY57="","",'statement of marks'!AY57)</f>
        <v>30</v>
      </c>
      <c r="Q1356" s="536">
        <f>IF('statement of marks'!AZ57="","",'statement of marks'!AZ57)</f>
        <v>100</v>
      </c>
      <c r="R1356" s="536">
        <f>IF('statement of marks'!BA57="","",'statement of marks'!BA57)</f>
        <v>130</v>
      </c>
      <c r="S1356" s="538">
        <f>IF('statement of marks'!BB57="","",'statement of marks'!BB57)</f>
        <v>50</v>
      </c>
      <c r="T1356" s="538">
        <f>IF('statement of marks'!BC57="","",'statement of marks'!BC57)</f>
        <v>180</v>
      </c>
      <c r="U1356" s="541" t="str">
        <f>CONCATENATE('statement of marks'!HB57,'statement of marks'!HK57,'statement of marks'!HL57)</f>
        <v>D</v>
      </c>
      <c r="V1356" s="542" t="str">
        <f>IF('result subject-wise'!Z57="","",'result subject-wise'!Z57)</f>
        <v/>
      </c>
      <c r="W1356" s="542" t="str">
        <f>IF('result subject-wise'!AB57="","",'result subject-wise'!AB57)</f>
        <v/>
      </c>
      <c r="X1356" s="542" t="str">
        <f>IF('result subject-wise'!AC57="","",'result subject-wise'!AC57)</f>
        <v/>
      </c>
      <c r="Y1356" s="540" t="str">
        <f>IF(OR(X1360=0,X1360&lt;V1360),"",IF(OR(U1356="RE",U1356="REP"),SUM(T1356,W1356),IF(U1356="S",W1356,T1356)))</f>
        <v/>
      </c>
    </row>
    <row r="1357" spans="1:25" ht="18" customHeight="1">
      <c r="A1357" s="1124"/>
      <c r="B1357" s="1143" t="str">
        <f>'statement of marks'!BQ57</f>
        <v>CHEMISTRY</v>
      </c>
      <c r="C1357" s="1143"/>
      <c r="D1357" s="535">
        <f>IF('statement of marks'!CL57="","",'statement of marks'!CL57)</f>
        <v>20</v>
      </c>
      <c r="E1357" s="541">
        <f>IF('statement of marks'!BR57="","",'statement of marks'!BR57)</f>
        <v>10</v>
      </c>
      <c r="F1357" s="541">
        <f>IF('statement of marks'!BS57="","",'statement of marks'!BS57)</f>
        <v>10</v>
      </c>
      <c r="G1357" s="541">
        <f>IF('statement of marks'!BT57="","",'statement of marks'!BT57)</f>
        <v>9</v>
      </c>
      <c r="H1357" s="541">
        <f>IF('statement of marks'!BU57="","",'statement of marks'!BU57)</f>
        <v>29</v>
      </c>
      <c r="I1357" s="541">
        <f>IF('statement of marks'!BV57="","",'statement of marks'!BV57)</f>
        <v>1</v>
      </c>
      <c r="J1357" s="537">
        <f>IF('statement of marks'!BW57="","",'statement of marks'!BW57)</f>
        <v>50</v>
      </c>
      <c r="K1357" s="537">
        <f>IF('statement of marks'!BX57="","",'statement of marks'!BX57)</f>
        <v>20</v>
      </c>
      <c r="L1357" s="536">
        <f>IF('statement of marks'!BY57="","",'statement of marks'!BY57)</f>
        <v>70</v>
      </c>
      <c r="M1357" s="536">
        <f>IF('statement of marks'!BZ57="","",'statement of marks'!BZ57)</f>
        <v>80</v>
      </c>
      <c r="N1357" s="538">
        <f>IF('statement of marks'!CA57="","",'statement of marks'!CA57)</f>
        <v>100</v>
      </c>
      <c r="O1357" s="537">
        <f>IF('statement of marks'!CB57="","",'statement of marks'!CB57)</f>
        <v>70</v>
      </c>
      <c r="P1357" s="537">
        <f>IF('statement of marks'!CC57="","",'statement of marks'!CC57)</f>
        <v>30</v>
      </c>
      <c r="Q1357" s="536">
        <f>IF('statement of marks'!CD57="","",'statement of marks'!CD57)</f>
        <v>100</v>
      </c>
      <c r="R1357" s="536">
        <f>IF('statement of marks'!CE57="","",'statement of marks'!CE57)</f>
        <v>150</v>
      </c>
      <c r="S1357" s="538">
        <f>IF('statement of marks'!CF57="","",'statement of marks'!CF57)</f>
        <v>50</v>
      </c>
      <c r="T1357" s="538">
        <f>IF('statement of marks'!CG57="","",'statement of marks'!CG57)</f>
        <v>200</v>
      </c>
      <c r="U1357" s="541" t="str">
        <f>CONCATENATE('statement of marks'!HM57,'statement of marks'!HV57,'statement of marks'!HW57)</f>
        <v>D</v>
      </c>
      <c r="V1357" s="542" t="str">
        <f>IF('result subject-wise'!AD57="","",'result subject-wise'!AD57)</f>
        <v/>
      </c>
      <c r="W1357" s="542" t="str">
        <f>IF('result subject-wise'!AF57="","",'result subject-wise'!AF57)</f>
        <v/>
      </c>
      <c r="X1357" s="542" t="str">
        <f>IF('result subject-wise'!AG57="","",'result subject-wise'!AG57)</f>
        <v/>
      </c>
      <c r="Y1357" s="540" t="str">
        <f>IF(OR(X1360=0,X1360&lt;V1360),"",IF(OR(U1357="RE",U1357="REP"),SUM(T1357,W1357),IF(U1357="S",W1357,T1357)))</f>
        <v/>
      </c>
    </row>
    <row r="1358" spans="1:25" ht="18" customHeight="1">
      <c r="A1358" s="1124"/>
      <c r="B1358" s="1143" t="str">
        <f>'statement of marks'!CU57</f>
        <v>MATHEMATICS</v>
      </c>
      <c r="C1358" s="1143"/>
      <c r="D1358" s="535" t="str">
        <f>IF('statement of marks'!DP57="","",'statement of marks'!DP57)</f>
        <v/>
      </c>
      <c r="E1358" s="541">
        <f>IF('statement of marks'!CV57="","",'statement of marks'!CV57)</f>
        <v>10</v>
      </c>
      <c r="F1358" s="541">
        <f>IF('statement of marks'!CW57="","",'statement of marks'!CW57)</f>
        <v>10</v>
      </c>
      <c r="G1358" s="541">
        <f>IF('statement of marks'!CX57="","",'statement of marks'!CX57)</f>
        <v>9</v>
      </c>
      <c r="H1358" s="541">
        <f>IF('statement of marks'!CY57="","",'statement of marks'!CY57)</f>
        <v>29</v>
      </c>
      <c r="I1358" s="541">
        <f>IF('statement of marks'!CZ57="","",'statement of marks'!CZ57)</f>
        <v>1</v>
      </c>
      <c r="J1358" s="537">
        <f>IF('statement of marks'!DA57="","",'statement of marks'!DA57)</f>
        <v>70</v>
      </c>
      <c r="K1358" s="537" t="str">
        <f>IF('statement of marks'!DB57="","",'statement of marks'!DB57)</f>
        <v/>
      </c>
      <c r="L1358" s="536">
        <f>IF('statement of marks'!DC57="","",'statement of marks'!DC57)</f>
        <v>70</v>
      </c>
      <c r="M1358" s="536">
        <f>IF('statement of marks'!DD57="","",'statement of marks'!DD57)</f>
        <v>100</v>
      </c>
      <c r="N1358" s="538">
        <f>IF('statement of marks'!DE57="","",'statement of marks'!DE57)</f>
        <v>100</v>
      </c>
      <c r="O1358" s="537">
        <f>IF('statement of marks'!DF57="","",'statement of marks'!DF57)</f>
        <v>18</v>
      </c>
      <c r="P1358" s="537" t="str">
        <f>IF('statement of marks'!DG57="","",'statement of marks'!DG57)</f>
        <v/>
      </c>
      <c r="Q1358" s="536">
        <f>IF('statement of marks'!DH57="","",'statement of marks'!DH57)</f>
        <v>18</v>
      </c>
      <c r="R1358" s="536">
        <f>IF('statement of marks'!DI57="","",'statement of marks'!DI57)</f>
        <v>118</v>
      </c>
      <c r="S1358" s="538" t="str">
        <f>IF('statement of marks'!DJ57="","",'statement of marks'!DJ57)</f>
        <v/>
      </c>
      <c r="T1358" s="538">
        <f>IF('statement of marks'!DK57="","",'statement of marks'!DK57)</f>
        <v>118</v>
      </c>
      <c r="U1358" s="541" t="str">
        <f>CONCATENATE('statement of marks'!HX57,'statement of marks'!IG57,'statement of marks'!IH57)</f>
        <v>S</v>
      </c>
      <c r="V1358" s="542">
        <f>IF('result subject-wise'!AH57="","",'result subject-wise'!AH57)</f>
        <v>100</v>
      </c>
      <c r="W1358" s="542" t="str">
        <f>IF('result subject-wise'!AJ57="","",'result subject-wise'!AJ57)</f>
        <v/>
      </c>
      <c r="X1358" s="542" t="str">
        <f>IF('result subject-wise'!AK57="","",'result subject-wise'!AK57)</f>
        <v/>
      </c>
      <c r="Y1358" s="540" t="str">
        <f>IF(OR(X1360=0,X1360&lt;V1360),"",IF(OR(U1358="RE",U1358="REP"),SUM(T1358,W1358),IF(U1358="S",W1358,T1358)))</f>
        <v/>
      </c>
    </row>
    <row r="1359" spans="1:25" ht="18" customHeight="1">
      <c r="A1359" s="1124"/>
      <c r="B1359" s="1108" t="s">
        <v>291</v>
      </c>
      <c r="C1359" s="1108"/>
      <c r="D1359" s="543">
        <f>IF(AND(D1356="",D1357="",D1358=""),"",SUM(D1356:D1358))</f>
        <v>40</v>
      </c>
      <c r="E1359" s="544">
        <f>IF(AND(E1354="",E1355="",E1356="",E1357="",E1358=""),"",SUM(E1354:E1358))</f>
        <v>50</v>
      </c>
      <c r="F1359" s="544">
        <f t="shared" ref="F1359:H1359" si="380">IF(AND(F1354="",F1355="",F1356="",F1357="",F1358=""),"",SUM(F1354:F1358))</f>
        <v>50</v>
      </c>
      <c r="G1359" s="544">
        <f t="shared" si="380"/>
        <v>43</v>
      </c>
      <c r="H1359" s="544">
        <f t="shared" si="380"/>
        <v>143</v>
      </c>
      <c r="I1359" s="544">
        <f>IF(AND(I1354="",I1355="",I1356="",I1357="",I1358=""),"",SUM(I1354:I1358))</f>
        <v>7</v>
      </c>
      <c r="J1359" s="544">
        <f t="shared" ref="J1359:R1359" si="381">IF(AND(J1354="",J1355="",J1356="",J1357="",J1358=""),"",SUM(J1354:J1358))</f>
        <v>290</v>
      </c>
      <c r="K1359" s="544">
        <f t="shared" si="381"/>
        <v>40</v>
      </c>
      <c r="L1359" s="544">
        <f t="shared" si="381"/>
        <v>330</v>
      </c>
      <c r="M1359" s="544">
        <f t="shared" si="381"/>
        <v>440</v>
      </c>
      <c r="N1359" s="544">
        <f t="shared" si="381"/>
        <v>480</v>
      </c>
      <c r="O1359" s="544">
        <f t="shared" si="381"/>
        <v>358</v>
      </c>
      <c r="P1359" s="544">
        <f t="shared" si="381"/>
        <v>60</v>
      </c>
      <c r="Q1359" s="544">
        <f t="shared" si="381"/>
        <v>418</v>
      </c>
      <c r="R1359" s="544">
        <f t="shared" si="381"/>
        <v>798</v>
      </c>
      <c r="S1359" s="544">
        <f>IF(AND(S1354="",S1355="",S1356="",S1357="",S1358=""),"",SUM(S1354:S1358))</f>
        <v>100</v>
      </c>
      <c r="T1359" s="544">
        <f t="shared" ref="T1359" si="382">IF(AND(T1354="",T1355="",T1356="",T1357="",T1358=""),"",SUM(T1354:T1358))</f>
        <v>898</v>
      </c>
      <c r="U1359" s="544"/>
      <c r="V1359" s="544">
        <f t="shared" ref="V1359:W1359" si="383">IF(AND(V1354="",V1355="",V1356="",V1357="",V1358=""),"",SUM(V1354:V1358))</f>
        <v>100</v>
      </c>
      <c r="W1359" s="544" t="str">
        <f t="shared" si="383"/>
        <v/>
      </c>
      <c r="X1359" s="545"/>
      <c r="Y1359" s="546" t="str">
        <f t="shared" ref="Y1359" si="384">IF(AND(Y1354="",Y1355="",Y1356="",Y1357="",Y1358=""),"",SUM(Y1354:Y1358))</f>
        <v/>
      </c>
    </row>
    <row r="1360" spans="1:25" ht="18" customHeight="1">
      <c r="A1360" s="1124"/>
      <c r="B1360" s="1142" t="s">
        <v>292</v>
      </c>
      <c r="C1360" s="1142"/>
      <c r="D1360" s="547" t="s">
        <v>456</v>
      </c>
      <c r="E1360" s="548">
        <f>IF(E1359="","",(5*E1353)-(COUNTIF(E1354:E1358,"NA")*E1353+COUNTIF(E1354:E1358,"ML")*E1353))</f>
        <v>50</v>
      </c>
      <c r="F1360" s="548">
        <f>IF(F1359="","",(5*F1353)-(COUNTIF(F1354:F1358,"NA")*F1353+COUNTIF(F1354:F1358,"ML")*F1353))</f>
        <v>50</v>
      </c>
      <c r="G1360" s="548">
        <f>IF(G1359="","",(43)-(COUNTIF(G1354:G1358,"NA")*G1353+COUNTIF(G1354:G1358,"ML")*G1353))</f>
        <v>43</v>
      </c>
      <c r="H1360" s="548">
        <f>IF(H1359="","",(143)-(COUNTIF(H1354:H1358,"NA")*H1353+COUNTIF(H1354:H1358,"ML")*H1353))</f>
        <v>143</v>
      </c>
      <c r="I1360" s="549">
        <f>IF(I1359="","",7)</f>
        <v>7</v>
      </c>
      <c r="J1360" s="538">
        <f>L1360-K1360</f>
        <v>310</v>
      </c>
      <c r="K1360" s="538">
        <f>IF(D1359="","",(D1359-(IF(K1356="ml",D1356)+IF(K1357="ml",D1357)+IF(K1358="ml",D1358))))</f>
        <v>40</v>
      </c>
      <c r="L1360" s="538">
        <f>IF(OR(L1359=0,L1359=""),L1359,(5*L1353)-D1371)</f>
        <v>350</v>
      </c>
      <c r="M1360" s="538">
        <f>IF(M1359="","",SUM(H1360:J1360))</f>
        <v>460</v>
      </c>
      <c r="N1360" s="538">
        <f>IF(N1359="","",SUM(D1359,M1360))</f>
        <v>500</v>
      </c>
      <c r="O1360" s="538">
        <f>Q1360-D1365</f>
        <v>440</v>
      </c>
      <c r="P1360" s="538">
        <f>IF(D1365="","",D1365)</f>
        <v>60</v>
      </c>
      <c r="Q1360" s="538">
        <f>IF(Q1359="","",5*Q1353)</f>
        <v>500</v>
      </c>
      <c r="R1360" s="538">
        <f>IF(O1360="","",SUM(M1360,O1360))</f>
        <v>900</v>
      </c>
      <c r="S1360" s="538">
        <f>IF(D1370="","",D1370)</f>
        <v>100</v>
      </c>
      <c r="T1360" s="538">
        <f>IF(T1359="","",SUM(R1360,S1360))</f>
        <v>1000</v>
      </c>
      <c r="U1360" s="550"/>
      <c r="V1360" s="551">
        <f>COUNTIF(U1354:U1364,"S")</f>
        <v>1</v>
      </c>
      <c r="W1360" s="551">
        <f>COUNTIF(U1354:U1364,"RE")+COUNTIF(U1354:U1364,"REP")</f>
        <v>0</v>
      </c>
      <c r="X1360" s="551">
        <f>COUNTIF(X1354:X1359,"P")+COUNTIF(X1363:X1364,"P")</f>
        <v>0</v>
      </c>
      <c r="Y1360" s="552" t="str">
        <f>IF(OR(X1360=0,X1360&lt;(V1360+W1360)),"",(T1360-(V1360*Y1353)+V1359))</f>
        <v/>
      </c>
    </row>
    <row r="1361" spans="1:25" ht="18" customHeight="1">
      <c r="A1361" s="1124"/>
      <c r="B1361" s="895" t="s">
        <v>151</v>
      </c>
      <c r="C1361" s="895"/>
      <c r="D1361" s="553">
        <f>IF('statement of marks'!BG57="","",'statement of marks'!BG57)</f>
        <v>30</v>
      </c>
      <c r="E1361" s="568">
        <f t="shared" ref="E1361:H1361" si="385">IF(E1360="","",E1359/E1360*100)</f>
        <v>100</v>
      </c>
      <c r="F1361" s="568">
        <f t="shared" si="385"/>
        <v>100</v>
      </c>
      <c r="G1361" s="568">
        <f t="shared" si="385"/>
        <v>100</v>
      </c>
      <c r="H1361" s="568">
        <f t="shared" si="385"/>
        <v>100</v>
      </c>
      <c r="I1361" s="568">
        <f>IF(I1360="","",I1359/I1360*100)</f>
        <v>100</v>
      </c>
      <c r="J1361" s="568">
        <f t="shared" ref="J1361:R1361" si="386">IF(J1360="","",J1359/J1360*100)</f>
        <v>93.548387096774192</v>
      </c>
      <c r="K1361" s="568">
        <f t="shared" si="386"/>
        <v>100</v>
      </c>
      <c r="L1361" s="568">
        <f t="shared" si="386"/>
        <v>94.285714285714278</v>
      </c>
      <c r="M1361" s="568">
        <f t="shared" si="386"/>
        <v>95.652173913043484</v>
      </c>
      <c r="N1361" s="569">
        <f t="shared" si="386"/>
        <v>96</v>
      </c>
      <c r="O1361" s="568">
        <f t="shared" si="386"/>
        <v>81.36363636363636</v>
      </c>
      <c r="P1361" s="568">
        <f t="shared" si="386"/>
        <v>100</v>
      </c>
      <c r="Q1361" s="568">
        <f t="shared" si="386"/>
        <v>83.6</v>
      </c>
      <c r="R1361" s="568">
        <f t="shared" si="386"/>
        <v>88.666666666666671</v>
      </c>
      <c r="S1361" s="569">
        <f>IF(S1360="","",S1359/S1360*100)</f>
        <v>100</v>
      </c>
      <c r="T1361" s="569">
        <f t="shared" ref="T1361" si="387">IF(T1360="","",T1359/T1360*100)</f>
        <v>89.8</v>
      </c>
      <c r="U1361" s="539"/>
      <c r="V1361" s="539"/>
      <c r="W1361" s="539"/>
      <c r="X1361" s="539"/>
      <c r="Y1361" s="554" t="str">
        <f>IF(Y1360="","",Y1359/Y1360*100)</f>
        <v/>
      </c>
    </row>
    <row r="1362" spans="1:25" ht="18" customHeight="1">
      <c r="A1362" s="1124"/>
      <c r="B1362" s="895" t="str">
        <f>'statement of marks'!DZ57</f>
        <v>BIOLOGY</v>
      </c>
      <c r="C1362" s="895"/>
      <c r="D1362" s="548"/>
      <c r="E1362" s="541">
        <f>IF('statement of marks'!EA57="","",'statement of marks'!EA57)</f>
        <v>10</v>
      </c>
      <c r="F1362" s="541">
        <f>IF('statement of marks'!EB57="","",'statement of marks'!EB57)</f>
        <v>10</v>
      </c>
      <c r="G1362" s="541">
        <f>IF('statement of marks'!EC57="","",'statement of marks'!EC57)</f>
        <v>10</v>
      </c>
      <c r="H1362" s="541">
        <f>IF('statement of marks'!ED57="","",'statement of marks'!ED57)</f>
        <v>30</v>
      </c>
      <c r="I1362" s="541" t="str">
        <f>IF('statement of marks'!EE57="","",'statement of marks'!EE57)</f>
        <v/>
      </c>
      <c r="J1362" s="537">
        <f>IF('statement of marks'!EF57="","",'statement of marks'!EF57)</f>
        <v>50</v>
      </c>
      <c r="K1362" s="537">
        <f>IF('statement of marks'!EG57="","",'statement of marks'!EG57)</f>
        <v>20</v>
      </c>
      <c r="L1362" s="536">
        <f>IF('statement of marks'!EH57="","",'statement of marks'!EH57)</f>
        <v>70</v>
      </c>
      <c r="M1362" s="536">
        <f>IF('statement of marks'!EI57="","",'statement of marks'!EI57)</f>
        <v>80</v>
      </c>
      <c r="N1362" s="538">
        <f>IF('statement of marks'!EJ57="","",'statement of marks'!EJ57)</f>
        <v>100</v>
      </c>
      <c r="O1362" s="537">
        <f>IF('statement of marks'!EK57="","",'statement of marks'!EK57)</f>
        <v>70</v>
      </c>
      <c r="P1362" s="537">
        <f>IF('statement of marks'!EL57="","",'statement of marks'!EL57)</f>
        <v>30</v>
      </c>
      <c r="Q1362" s="536">
        <f>IF('statement of marks'!EM57="","",'statement of marks'!EM57)</f>
        <v>100</v>
      </c>
      <c r="R1362" s="536">
        <f>IF('statement of marks'!EN57="","",'statement of marks'!EN57)</f>
        <v>150</v>
      </c>
      <c r="S1362" s="538">
        <f>IF('statement of marks'!EO57="","",'statement of marks'!EO57)</f>
        <v>50</v>
      </c>
      <c r="T1362" s="538">
        <f>IF('statement of marks'!EP57="","",'statement of marks'!EP57)</f>
        <v>200</v>
      </c>
      <c r="U1362" s="538" t="str">
        <f>IF('statement of marks'!FB57="","",'statement of marks'!FB57)</f>
        <v>I</v>
      </c>
      <c r="V1362" s="542"/>
      <c r="W1362" s="542"/>
      <c r="X1362" s="542"/>
      <c r="Y1362" s="540"/>
    </row>
    <row r="1363" spans="1:25" ht="18" customHeight="1">
      <c r="A1363" s="1124"/>
      <c r="B1363" s="1089" t="str">
        <f>'statement of marks'!$FC$3</f>
        <v>Azadi ke Baad ka Swarnim Bharat</v>
      </c>
      <c r="C1363" s="1089"/>
      <c r="D1363" s="553">
        <f>IF('statement of marks'!CK57="","",'statement of marks'!CK57)</f>
        <v>30</v>
      </c>
      <c r="E1363" s="541">
        <f>IF('statement of marks'!FC57="","",'statement of marks'!FC57)</f>
        <v>10</v>
      </c>
      <c r="F1363" s="541">
        <f>IF('statement of marks'!FD57="","",'statement of marks'!FD57)</f>
        <v>10</v>
      </c>
      <c r="G1363" s="541">
        <f>IF('statement of marks'!FE57="","",'statement of marks'!FE57)</f>
        <v>10</v>
      </c>
      <c r="H1363" s="541">
        <f>IF('statement of marks'!FF57="","",'statement of marks'!FF57)</f>
        <v>30</v>
      </c>
      <c r="I1363" s="555"/>
      <c r="J1363" s="541">
        <f>IF('statement of marks'!FG57="","",'statement of marks'!FG57)</f>
        <v>70</v>
      </c>
      <c r="K1363" s="556"/>
      <c r="L1363" s="536">
        <f>IF('statement of marks'!FG57="","",'statement of marks'!FG57)</f>
        <v>70</v>
      </c>
      <c r="M1363" s="536">
        <f>IF('statement of marks'!FH57="","",'statement of marks'!FH57)</f>
        <v>100</v>
      </c>
      <c r="N1363" s="536">
        <f>IF('statement of marks'!FH57="","",'statement of marks'!FH57)</f>
        <v>100</v>
      </c>
      <c r="O1363" s="536">
        <f>IF('statement of marks'!FI57="","",'statement of marks'!FI57)</f>
        <v>100</v>
      </c>
      <c r="P1363" s="557"/>
      <c r="Q1363" s="536">
        <f>IF('statement of marks'!FI57="","",'statement of marks'!FI57)</f>
        <v>100</v>
      </c>
      <c r="R1363" s="536">
        <f>IF('statement of marks'!FJ57="","",'statement of marks'!FJ57)</f>
        <v>200</v>
      </c>
      <c r="S1363" s="557"/>
      <c r="T1363" s="538">
        <f>IF('statement of marks'!FJ57="","",'statement of marks'!FJ57)</f>
        <v>200</v>
      </c>
      <c r="U1363" s="541" t="str">
        <f>IF('statement of marks'!II57="","",'statement of marks'!II57)</f>
        <v>A</v>
      </c>
      <c r="V1363" s="542" t="str">
        <f>IF(OR(U1363="S",U1363="RE"),'result subject-wise'!AL$6,"")</f>
        <v/>
      </c>
      <c r="W1363" s="558" t="str">
        <f>IF('result subject-wise'!AL57="","",'result subject-wise'!AL57)</f>
        <v/>
      </c>
      <c r="X1363" s="558" t="str">
        <f>IF('result subject-wise'!AM57="","",'result subject-wise'!AM57)</f>
        <v/>
      </c>
      <c r="Y1363" s="1093"/>
    </row>
    <row r="1364" spans="1:25" ht="18" customHeight="1">
      <c r="A1364" s="1124"/>
      <c r="B1364" s="895" t="str">
        <f>'statement of marks'!$FP$3</f>
        <v>JEEVAN KAUShAL</v>
      </c>
      <c r="C1364" s="895"/>
      <c r="D1364" s="535" t="str">
        <f>IF('statement of marks'!DO57="","",'statement of marks'!DO57)</f>
        <v/>
      </c>
      <c r="E1364" s="1109" t="s">
        <v>278</v>
      </c>
      <c r="F1364" s="1109"/>
      <c r="G1364" s="536">
        <f>'statement of marks'!$FP$6</f>
        <v>30</v>
      </c>
      <c r="H1364" s="536"/>
      <c r="I1364" s="559"/>
      <c r="J1364" s="537">
        <f>IF('statement of marks'!FP57="","",'statement of marks'!FP57)</f>
        <v>30</v>
      </c>
      <c r="K1364" s="1109" t="s">
        <v>279</v>
      </c>
      <c r="L1364" s="1109"/>
      <c r="M1364" s="536">
        <f>'statement of marks'!$FQ$6</f>
        <v>30</v>
      </c>
      <c r="N1364" s="538">
        <f>IF('statement of marks'!FQ57="","",'statement of marks'!FQ57)</f>
        <v>30</v>
      </c>
      <c r="O1364" s="1109" t="s">
        <v>108</v>
      </c>
      <c r="P1364" s="1109"/>
      <c r="Q1364" s="536">
        <f>'statement of marks'!$FR$6</f>
        <v>40</v>
      </c>
      <c r="R1364" s="541">
        <f>IF('statement of marks'!FR57="","",'statement of marks'!FR57)</f>
        <v>40</v>
      </c>
      <c r="S1364" s="541"/>
      <c r="T1364" s="538">
        <f>IF('statement of marks'!FS57="","",'statement of marks'!FS57)</f>
        <v>100</v>
      </c>
      <c r="U1364" s="541" t="str">
        <f>IF('statement of marks'!IJ57="","",'statement of marks'!IJ57)</f>
        <v>A</v>
      </c>
      <c r="V1364" s="542" t="str">
        <f>IF(OR(U1364="S",U1364="RE"),'result subject-wise'!AN$6,"")</f>
        <v/>
      </c>
      <c r="W1364" s="558" t="str">
        <f>IF('result subject-wise'!AN57="","",'result subject-wise'!AN57)</f>
        <v/>
      </c>
      <c r="X1364" s="558" t="str">
        <f>IF('result subject-wise'!AO57="","",'result subject-wise'!AO57)</f>
        <v/>
      </c>
      <c r="Y1364" s="1093"/>
    </row>
    <row r="1365" spans="1:25" ht="18" customHeight="1">
      <c r="A1365" s="1124"/>
      <c r="B1365" s="1110" t="s">
        <v>195</v>
      </c>
      <c r="C1365" s="1110"/>
      <c r="D1365" s="560">
        <f>IF(AND(D1361="",D1363="",D1364=""),"",SUM(D1361:D1364))</f>
        <v>60</v>
      </c>
      <c r="E1365" s="1111" t="str">
        <f>IF('statement of marks'!IP57="","",'statement of marks'!IP57)</f>
        <v>SUPPL.</v>
      </c>
      <c r="F1365" s="1111"/>
      <c r="G1365" s="1111"/>
      <c r="H1365" s="1111"/>
      <c r="I1365" s="1111"/>
      <c r="J1365" s="1111"/>
      <c r="K1365" s="1111"/>
      <c r="L1365" s="1111"/>
      <c r="M1365" s="533" t="s">
        <v>309</v>
      </c>
      <c r="N1365" s="541" t="str">
        <f>IF('statement of marks'!IS57="","",'statement of marks'!IS57)</f>
        <v/>
      </c>
      <c r="O1365" s="1091" t="s">
        <v>281</v>
      </c>
      <c r="P1365" s="1091"/>
      <c r="Q1365" s="1091"/>
      <c r="R1365" s="541" t="str">
        <f>IF('statement of marks'!IU57="","",'statement of marks'!IU57)</f>
        <v/>
      </c>
      <c r="S1365" s="1112" t="s">
        <v>295</v>
      </c>
      <c r="T1365" s="1112"/>
      <c r="U1365" s="1112"/>
      <c r="V1365" s="1112"/>
      <c r="W1365" s="1112"/>
      <c r="X1365" s="1112"/>
      <c r="Y1365" s="1113"/>
    </row>
    <row r="1366" spans="1:25" ht="18" customHeight="1">
      <c r="A1366" s="1124"/>
      <c r="B1366" s="1110" t="s">
        <v>300</v>
      </c>
      <c r="C1366" s="1110"/>
      <c r="D1366" s="534" t="s">
        <v>201</v>
      </c>
      <c r="E1366" s="1085" t="s">
        <v>122</v>
      </c>
      <c r="F1366" s="1085"/>
      <c r="G1366" s="1091" t="s">
        <v>124</v>
      </c>
      <c r="H1366" s="1091"/>
      <c r="I1366" s="1091"/>
      <c r="J1366" s="1091"/>
      <c r="K1366" s="1091" t="s">
        <v>126</v>
      </c>
      <c r="L1366" s="1091"/>
      <c r="M1366" s="1091" t="s">
        <v>128</v>
      </c>
      <c r="N1366" s="1091"/>
      <c r="O1366" s="924" t="s">
        <v>303</v>
      </c>
      <c r="P1366" s="924"/>
      <c r="Q1366" s="924"/>
      <c r="R1366" s="561"/>
      <c r="S1366" s="1114" t="s">
        <v>195</v>
      </c>
      <c r="T1366" s="1114"/>
      <c r="U1366" s="1115" t="str">
        <f>IF('result subject-wise'!AR57="","",'result subject-wise'!AR57)</f>
        <v/>
      </c>
      <c r="V1366" s="1115"/>
      <c r="W1366" s="1086" t="s">
        <v>459</v>
      </c>
      <c r="X1366" s="1086"/>
      <c r="Y1366" s="562" t="str">
        <f>IF('result subject-wise'!AS57="","",'result subject-wise'!AS57)</f>
        <v/>
      </c>
    </row>
    <row r="1367" spans="1:25" ht="18" customHeight="1">
      <c r="A1367" s="1124"/>
      <c r="B1367" s="1116" t="s">
        <v>302</v>
      </c>
      <c r="C1367" s="1116"/>
      <c r="D1367" s="536">
        <f>IF('statement of marks'!CN57="","",'statement of marks'!CN57)</f>
        <v>50</v>
      </c>
      <c r="E1367" s="1117">
        <f>IF('statement of marks'!GK57="","",'statement of marks'!GK57)</f>
        <v>130</v>
      </c>
      <c r="F1367" s="1117"/>
      <c r="G1367" s="1117">
        <f>IF('statement of marks'!GM57="","",'statement of marks'!GM57)</f>
        <v>206</v>
      </c>
      <c r="H1367" s="1117"/>
      <c r="I1367" s="1117"/>
      <c r="J1367" s="1117"/>
      <c r="K1367" s="1117">
        <f>IF('statement of marks'!GO57="","",'statement of marks'!GO57)</f>
        <v>264</v>
      </c>
      <c r="L1367" s="1117"/>
      <c r="M1367" s="1117">
        <f>IF('statement of marks'!GQ57="","",'statement of marks'!GQ57)</f>
        <v>316</v>
      </c>
      <c r="N1367" s="1117"/>
      <c r="O1367" s="1117">
        <f>IF('statement of marks'!GS57="","",'statement of marks'!GS57)</f>
        <v>362</v>
      </c>
      <c r="P1367" s="1117"/>
      <c r="Q1367" s="1117"/>
      <c r="R1367" s="563"/>
      <c r="S1367" s="1086" t="s">
        <v>460</v>
      </c>
      <c r="T1367" s="1086"/>
      <c r="U1367" s="1086"/>
      <c r="V1367" s="1086"/>
      <c r="W1367" s="1115" t="str">
        <f>IF('result subject-wise'!AT57="","",'result subject-wise'!AT57)</f>
        <v/>
      </c>
      <c r="X1367" s="1115"/>
      <c r="Y1367" s="1118"/>
    </row>
    <row r="1368" spans="1:25" ht="18" customHeight="1">
      <c r="A1368" s="1124"/>
      <c r="B1368" s="1084" t="s">
        <v>301</v>
      </c>
      <c r="C1368" s="1084"/>
      <c r="D1368" s="536">
        <f>IF('statement of marks'!BJ57="","",'statement of marks'!BJ57)</f>
        <v>50</v>
      </c>
      <c r="E1368" s="1085" t="str">
        <f>IF('statement of marks'!GL57="","",'statement of marks'!GL57)</f>
        <v/>
      </c>
      <c r="F1368" s="1085"/>
      <c r="G1368" s="1085" t="str">
        <f>IF('statement of marks'!GN57="","",'statement of marks'!GN57)</f>
        <v/>
      </c>
      <c r="H1368" s="1085"/>
      <c r="I1368" s="1085"/>
      <c r="J1368" s="1085"/>
      <c r="K1368" s="1085" t="str">
        <f>IF('statement of marks'!GP57="","",'statement of marks'!GP57)</f>
        <v/>
      </c>
      <c r="L1368" s="1085"/>
      <c r="M1368" s="1085" t="str">
        <f>IF('statement of marks'!GR57="","",'statement of marks'!GR57)</f>
        <v/>
      </c>
      <c r="N1368" s="1085"/>
      <c r="O1368" s="1085">
        <f>IF('statement of marks'!GT57="","",'statement of marks'!GT57)</f>
        <v>0</v>
      </c>
      <c r="P1368" s="1085"/>
      <c r="Q1368" s="1085"/>
      <c r="R1368" s="564"/>
      <c r="S1368" s="1086" t="s">
        <v>296</v>
      </c>
      <c r="T1368" s="1086"/>
      <c r="U1368" s="1086"/>
      <c r="V1368" s="1086"/>
      <c r="W1368" s="1087" t="str">
        <f>IF(U1366="","",'result subject-wise'!$G$118)</f>
        <v/>
      </c>
      <c r="X1368" s="1087"/>
      <c r="Y1368" s="1088"/>
    </row>
    <row r="1369" spans="1:25" ht="18" customHeight="1">
      <c r="A1369" s="1124"/>
      <c r="B1369" s="1089" t="s">
        <v>307</v>
      </c>
      <c r="C1369" s="1089"/>
      <c r="D1369" s="535" t="str">
        <f>IF('statement of marks'!DR57="","",'statement of marks'!DR57)</f>
        <v/>
      </c>
      <c r="E1369" s="1090"/>
      <c r="F1369" s="1090"/>
      <c r="G1369" s="1090"/>
      <c r="H1369" s="1090"/>
      <c r="I1369" s="1090"/>
      <c r="J1369" s="1090"/>
      <c r="K1369" s="1090"/>
      <c r="L1369" s="1090"/>
      <c r="M1369" s="1090"/>
      <c r="N1369" s="1090"/>
      <c r="O1369" s="1091"/>
      <c r="P1369" s="1091"/>
      <c r="Q1369" s="1091"/>
      <c r="R1369" s="1091"/>
      <c r="S1369" s="1091"/>
      <c r="T1369" s="1091"/>
      <c r="U1369" s="1092"/>
      <c r="V1369" s="1092"/>
      <c r="W1369" s="1092"/>
      <c r="X1369" s="1092"/>
      <c r="Y1369" s="1093"/>
    </row>
    <row r="1370" spans="1:25" ht="18" customHeight="1">
      <c r="A1370" s="1124"/>
      <c r="B1370" s="895" t="s">
        <v>297</v>
      </c>
      <c r="C1370" s="895"/>
      <c r="D1370" s="544">
        <f>IF(AND(D1367="",D1368="",D1369=""),"",SUM(D1367:D1369))</f>
        <v>100</v>
      </c>
      <c r="E1370" s="1090"/>
      <c r="F1370" s="1090"/>
      <c r="G1370" s="1090"/>
      <c r="H1370" s="1090"/>
      <c r="I1370" s="1090"/>
      <c r="J1370" s="1090"/>
      <c r="K1370" s="1090"/>
      <c r="L1370" s="1090"/>
      <c r="M1370" s="1090"/>
      <c r="N1370" s="1090"/>
      <c r="O1370" s="1091"/>
      <c r="P1370" s="1091"/>
      <c r="Q1370" s="1091"/>
      <c r="R1370" s="1091"/>
      <c r="S1370" s="1091"/>
      <c r="T1370" s="1091"/>
      <c r="U1370" s="1092"/>
      <c r="V1370" s="1092"/>
      <c r="W1370" s="1092"/>
      <c r="X1370" s="1092"/>
      <c r="Y1370" s="1093"/>
    </row>
    <row r="1371" spans="1:25" ht="18" customHeight="1">
      <c r="A1371" s="1124"/>
      <c r="B1371" s="1089" t="s">
        <v>790</v>
      </c>
      <c r="C1371" s="1089"/>
      <c r="D1371" s="565">
        <f>IF(J1354="ML",L1353)+IF(J1355="ML",L1353)+IF(J1356="ML",L1353-D1356)+IF(J1357="ML",L1353-D1357)+IF(J1358="ML",L1353-D1358)+IF(K1356="ml",D1356)+IF(K1357="ml",D1357)+IF(K1358="ml",D1358)</f>
        <v>0</v>
      </c>
      <c r="E1371" s="1090"/>
      <c r="F1371" s="1090"/>
      <c r="G1371" s="1090"/>
      <c r="H1371" s="1090"/>
      <c r="I1371" s="1090"/>
      <c r="J1371" s="1090"/>
      <c r="K1371" s="1090"/>
      <c r="L1371" s="1090"/>
      <c r="M1371" s="1090"/>
      <c r="N1371" s="1090"/>
      <c r="O1371" s="1091" t="s">
        <v>112</v>
      </c>
      <c r="P1371" s="1091"/>
      <c r="Q1371" s="1091"/>
      <c r="R1371" s="1091"/>
      <c r="S1371" s="1091"/>
      <c r="T1371" s="1091"/>
      <c r="U1371" s="1094" t="s">
        <v>798</v>
      </c>
      <c r="V1371" s="1094"/>
      <c r="W1371" s="1094"/>
      <c r="X1371" s="1094"/>
      <c r="Y1371" s="1095"/>
    </row>
    <row r="1372" spans="1:25" ht="18" customHeight="1" thickBot="1">
      <c r="A1372" s="1125"/>
      <c r="B1372" s="1098" t="s">
        <v>308</v>
      </c>
      <c r="C1372" s="1098"/>
      <c r="D1372" s="566"/>
      <c r="E1372" s="1099"/>
      <c r="F1372" s="1099"/>
      <c r="G1372" s="1099"/>
      <c r="H1372" s="1099"/>
      <c r="I1372" s="1099"/>
      <c r="J1372" s="1099"/>
      <c r="K1372" s="1099"/>
      <c r="L1372" s="1099"/>
      <c r="M1372" s="1099"/>
      <c r="N1372" s="1099"/>
      <c r="O1372" s="1100">
        <f>'statement of marks'!$IV$110</f>
        <v>45794</v>
      </c>
      <c r="P1372" s="1100"/>
      <c r="Q1372" s="1100"/>
      <c r="R1372" s="1100"/>
      <c r="S1372" s="1100"/>
      <c r="T1372" s="1100"/>
      <c r="U1372" s="1096"/>
      <c r="V1372" s="1096"/>
      <c r="W1372" s="1096"/>
      <c r="X1372" s="1096"/>
      <c r="Y1372" s="1097"/>
    </row>
    <row r="1373" spans="1:25" ht="18" customHeight="1">
      <c r="A1373" s="1119" t="s">
        <v>282</v>
      </c>
      <c r="B1373" s="1120"/>
      <c r="C1373" s="1120"/>
      <c r="D1373" s="1120"/>
      <c r="E1373" s="1120"/>
      <c r="F1373" s="1120"/>
      <c r="G1373" s="1120"/>
      <c r="H1373" s="1120"/>
      <c r="I1373" s="1120"/>
      <c r="J1373" s="1120"/>
      <c r="K1373" s="1120"/>
      <c r="L1373" s="1120"/>
      <c r="M1373" s="1120"/>
      <c r="N1373" s="1120"/>
      <c r="O1373" s="1120"/>
      <c r="P1373" s="1120"/>
      <c r="Q1373" s="1120"/>
      <c r="R1373" s="1120"/>
      <c r="S1373" s="1120"/>
      <c r="T1373" s="1120"/>
      <c r="U1373" s="1120"/>
      <c r="V1373" s="1120"/>
      <c r="W1373" s="1120"/>
      <c r="X1373" s="1120"/>
      <c r="Y1373" s="1121"/>
    </row>
    <row r="1374" spans="1:25" ht="18" customHeight="1">
      <c r="A1374" s="1122" t="str">
        <f>'statement of marks'!$A$1</f>
        <v>Govt. Hr. Sec. School,</v>
      </c>
      <c r="B1374" s="1091"/>
      <c r="C1374" s="1091"/>
      <c r="D1374" s="1091"/>
      <c r="E1374" s="1091"/>
      <c r="F1374" s="1091"/>
      <c r="G1374" s="1091"/>
      <c r="H1374" s="1091"/>
      <c r="I1374" s="1091"/>
      <c r="J1374" s="1091"/>
      <c r="K1374" s="1091"/>
      <c r="L1374" s="1091"/>
      <c r="M1374" s="1091"/>
      <c r="N1374" s="1091"/>
      <c r="O1374" s="1091"/>
      <c r="P1374" s="1091"/>
      <c r="Q1374" s="1091"/>
      <c r="R1374" s="1091"/>
      <c r="S1374" s="1091"/>
      <c r="T1374" s="1091"/>
      <c r="U1374" s="1091"/>
      <c r="V1374" s="1091"/>
      <c r="W1374" s="1091"/>
      <c r="X1374" s="1091"/>
      <c r="Y1374" s="1123"/>
    </row>
    <row r="1375" spans="1:25" ht="18" customHeight="1">
      <c r="A1375" s="1124"/>
      <c r="B1375" s="1048" t="s">
        <v>100</v>
      </c>
      <c r="C1375" s="1048"/>
      <c r="D1375" s="1112" t="s">
        <v>485</v>
      </c>
      <c r="E1375" s="1048" t="str">
        <f>'statement of marks'!$F$3</f>
        <v>2024-25</v>
      </c>
      <c r="F1375" s="1048"/>
      <c r="G1375" s="1126" t="str">
        <f>IF(U1394="","MAIN EXAMINATION",IF(E1393="Suppl.","SUPPLEMENTARY EXAMINATION",IF(E1393="Re-exam.","RE-EXAMINATION",)))</f>
        <v>MAIN EXAMINATION</v>
      </c>
      <c r="H1375" s="1127"/>
      <c r="I1375" s="1127"/>
      <c r="J1375" s="1127"/>
      <c r="K1375" s="1127"/>
      <c r="L1375" s="1127"/>
      <c r="M1375" s="1127"/>
      <c r="N1375" s="1127"/>
      <c r="O1375" s="1127"/>
      <c r="P1375" s="1127"/>
      <c r="Q1375" s="1127"/>
      <c r="R1375" s="1127"/>
      <c r="S1375" s="1128"/>
      <c r="T1375" s="1129" t="s">
        <v>305</v>
      </c>
      <c r="U1375" s="1130"/>
      <c r="V1375" s="1131"/>
      <c r="W1375" s="1048" t="str">
        <f>'statement of marks'!$A$3</f>
        <v>11 'A'</v>
      </c>
      <c r="X1375" s="1048"/>
      <c r="Y1375" s="1135"/>
    </row>
    <row r="1376" spans="1:25" ht="18" customHeight="1">
      <c r="A1376" s="1124"/>
      <c r="B1376" s="895" t="s">
        <v>36</v>
      </c>
      <c r="C1376" s="895"/>
      <c r="D1376" s="1112"/>
      <c r="E1376" s="1132" t="str">
        <f>IF('statement of marks'!G58="","",'statement of marks'!G58)</f>
        <v>A 050</v>
      </c>
      <c r="F1376" s="1133"/>
      <c r="G1376" s="1133"/>
      <c r="H1376" s="1133"/>
      <c r="I1376" s="1133"/>
      <c r="J1376" s="1133"/>
      <c r="K1376" s="1133"/>
      <c r="L1376" s="1133"/>
      <c r="M1376" s="1133"/>
      <c r="N1376" s="1133"/>
      <c r="O1376" s="1133"/>
      <c r="P1376" s="1133"/>
      <c r="Q1376" s="1133"/>
      <c r="R1376" s="1133"/>
      <c r="S1376" s="1134"/>
      <c r="T1376" s="1129" t="s">
        <v>304</v>
      </c>
      <c r="U1376" s="1130"/>
      <c r="V1376" s="1131"/>
      <c r="W1376" s="1048">
        <f>IF('statement of marks'!E58="","",'statement of marks'!E58)</f>
        <v>11150</v>
      </c>
      <c r="X1376" s="1048"/>
      <c r="Y1376" s="1135"/>
    </row>
    <row r="1377" spans="1:25" ht="18" customHeight="1">
      <c r="A1377" s="1124"/>
      <c r="B1377" s="895" t="s">
        <v>37</v>
      </c>
      <c r="C1377" s="895"/>
      <c r="D1377" s="1112"/>
      <c r="E1377" s="1132" t="str">
        <f>IF('statement of marks'!H58="","",'statement of marks'!H58)</f>
        <v>B 050</v>
      </c>
      <c r="F1377" s="1133"/>
      <c r="G1377" s="1133"/>
      <c r="H1377" s="1133"/>
      <c r="I1377" s="1133"/>
      <c r="J1377" s="1133"/>
      <c r="K1377" s="1133"/>
      <c r="L1377" s="1133"/>
      <c r="M1377" s="1133"/>
      <c r="N1377" s="1133"/>
      <c r="O1377" s="1133"/>
      <c r="P1377" s="1133"/>
      <c r="Q1377" s="1133"/>
      <c r="R1377" s="1133"/>
      <c r="S1377" s="1134"/>
      <c r="T1377" s="1129" t="s">
        <v>35</v>
      </c>
      <c r="U1377" s="1130"/>
      <c r="V1377" s="1131"/>
      <c r="W1377" s="1048" t="str">
        <f>IF('statement of marks'!D58="","",'statement of marks'!D58)</f>
        <v/>
      </c>
      <c r="X1377" s="1048"/>
      <c r="Y1377" s="1135"/>
    </row>
    <row r="1378" spans="1:25" ht="18" customHeight="1">
      <c r="A1378" s="1124"/>
      <c r="B1378" s="895" t="s">
        <v>38</v>
      </c>
      <c r="C1378" s="895"/>
      <c r="D1378" s="1112"/>
      <c r="E1378" s="1132" t="str">
        <f>IF('statement of marks'!I58="","",'statement of marks'!I58)</f>
        <v>C 050</v>
      </c>
      <c r="F1378" s="1133"/>
      <c r="G1378" s="1133"/>
      <c r="H1378" s="1133"/>
      <c r="I1378" s="1133"/>
      <c r="J1378" s="1133"/>
      <c r="K1378" s="1133"/>
      <c r="L1378" s="1133"/>
      <c r="M1378" s="1133"/>
      <c r="N1378" s="1133"/>
      <c r="O1378" s="1133"/>
      <c r="P1378" s="1133"/>
      <c r="Q1378" s="1133"/>
      <c r="R1378" s="1133"/>
      <c r="S1378" s="1134"/>
      <c r="T1378" s="1129" t="s">
        <v>280</v>
      </c>
      <c r="U1378" s="1130"/>
      <c r="V1378" s="1131"/>
      <c r="W1378" s="1136" t="str">
        <f>IF('statement of marks'!F58="","",'statement of marks'!F58)</f>
        <v/>
      </c>
      <c r="X1378" s="1136"/>
      <c r="Y1378" s="1137"/>
    </row>
    <row r="1379" spans="1:25" ht="18" customHeight="1">
      <c r="A1379" s="1124"/>
      <c r="B1379" s="1138" t="s">
        <v>218</v>
      </c>
      <c r="C1379" s="1109" t="s">
        <v>293</v>
      </c>
      <c r="D1379" s="1109" t="s">
        <v>457</v>
      </c>
      <c r="E1379" s="1103" t="s">
        <v>109</v>
      </c>
      <c r="F1379" s="1103" t="s">
        <v>110</v>
      </c>
      <c r="G1379" s="1103" t="s">
        <v>111</v>
      </c>
      <c r="H1379" s="1103" t="s">
        <v>797</v>
      </c>
      <c r="I1379" s="1139" t="str">
        <f>IF('statement of marks'!N$4="","",'statement of marks'!N$4)</f>
        <v>VRIKSHAROPAN</v>
      </c>
      <c r="J1379" s="1140" t="s">
        <v>276</v>
      </c>
      <c r="K1379" s="1140" t="s">
        <v>277</v>
      </c>
      <c r="L1379" s="1103" t="s">
        <v>284</v>
      </c>
      <c r="M1379" s="1103" t="s">
        <v>294</v>
      </c>
      <c r="N1379" s="1102" t="s">
        <v>458</v>
      </c>
      <c r="O1379" s="1141" t="s">
        <v>287</v>
      </c>
      <c r="P1379" s="1141" t="s">
        <v>288</v>
      </c>
      <c r="Q1379" s="1101" t="s">
        <v>289</v>
      </c>
      <c r="R1379" s="1101" t="s">
        <v>285</v>
      </c>
      <c r="S1379" s="1101" t="s">
        <v>286</v>
      </c>
      <c r="T1379" s="1102" t="s">
        <v>306</v>
      </c>
      <c r="U1379" s="1103" t="s">
        <v>311</v>
      </c>
      <c r="V1379" s="1104" t="s">
        <v>310</v>
      </c>
      <c r="W1379" s="1104" t="s">
        <v>799</v>
      </c>
      <c r="X1379" s="1103" t="s">
        <v>283</v>
      </c>
      <c r="Y1379" s="1105" t="s">
        <v>290</v>
      </c>
    </row>
    <row r="1380" spans="1:25" ht="18" customHeight="1">
      <c r="A1380" s="1124"/>
      <c r="B1380" s="1138"/>
      <c r="C1380" s="1109"/>
      <c r="D1380" s="1109"/>
      <c r="E1380" s="1103"/>
      <c r="F1380" s="1103"/>
      <c r="G1380" s="1103"/>
      <c r="H1380" s="1103"/>
      <c r="I1380" s="1139"/>
      <c r="J1380" s="1140"/>
      <c r="K1380" s="1140"/>
      <c r="L1380" s="1103"/>
      <c r="M1380" s="1103"/>
      <c r="N1380" s="1102"/>
      <c r="O1380" s="1141"/>
      <c r="P1380" s="1141"/>
      <c r="Q1380" s="1101"/>
      <c r="R1380" s="1101"/>
      <c r="S1380" s="1101"/>
      <c r="T1380" s="1102"/>
      <c r="U1380" s="1103"/>
      <c r="V1380" s="1104"/>
      <c r="W1380" s="1104"/>
      <c r="X1380" s="1103"/>
      <c r="Y1380" s="1105"/>
    </row>
    <row r="1381" spans="1:25" ht="18" customHeight="1">
      <c r="A1381" s="1124"/>
      <c r="B1381" s="1144" t="s">
        <v>113</v>
      </c>
      <c r="C1381" s="1144"/>
      <c r="D1381" s="535"/>
      <c r="E1381" s="534">
        <f>IF('statement of marks'!J$6="","",'statement of marks'!J$6)</f>
        <v>10</v>
      </c>
      <c r="F1381" s="534">
        <f>IF('statement of marks'!K$6="","",'statement of marks'!K$6)</f>
        <v>10</v>
      </c>
      <c r="G1381" s="534">
        <f>IF('statement of marks'!L$6="","",'statement of marks'!L$6)</f>
        <v>8</v>
      </c>
      <c r="H1381" s="534">
        <f>IF('statement of marks'!M$6="","",'statement of marks'!M$6)</f>
        <v>28</v>
      </c>
      <c r="I1381" s="536">
        <f>IF('statement of marks'!N$6="","",'statement of marks'!N$6)</f>
        <v>2</v>
      </c>
      <c r="J1381" s="298" t="s">
        <v>89</v>
      </c>
      <c r="K1381" s="1106"/>
      <c r="L1381" s="534">
        <f>IF('statement of marks'!O$6="","",'statement of marks'!O$6)</f>
        <v>70</v>
      </c>
      <c r="M1381" s="298" t="s">
        <v>87</v>
      </c>
      <c r="N1381" s="534">
        <f>IF('statement of marks'!P$6="","",'statement of marks'!P$6)</f>
        <v>100</v>
      </c>
      <c r="O1381" s="298" t="s">
        <v>298</v>
      </c>
      <c r="P1381" s="945"/>
      <c r="Q1381" s="534">
        <f>IF('statement of marks'!Q$6="","",'statement of marks'!Q$6)</f>
        <v>100</v>
      </c>
      <c r="R1381" s="298" t="s">
        <v>299</v>
      </c>
      <c r="S1381" s="298" t="s">
        <v>454</v>
      </c>
      <c r="T1381" s="538">
        <f>IF('statement of marks'!R$6="","",'statement of marks'!R$6)</f>
        <v>200</v>
      </c>
      <c r="U1381" s="539"/>
      <c r="V1381" s="539"/>
      <c r="W1381" s="539"/>
      <c r="X1381" s="539"/>
      <c r="Y1381" s="540" t="str">
        <f>IF(OR(X1388=0,X1388&lt;V1388),"",T1381)</f>
        <v/>
      </c>
    </row>
    <row r="1382" spans="1:25" ht="18" customHeight="1">
      <c r="A1382" s="1124"/>
      <c r="B1382" s="895" t="str">
        <f>'statement of marks'!$J$3</f>
        <v>HINDI COMPULSORY</v>
      </c>
      <c r="C1382" s="895"/>
      <c r="D1382" s="535"/>
      <c r="E1382" s="541">
        <f>IF('statement of marks'!J58="","",'statement of marks'!J58)</f>
        <v>10</v>
      </c>
      <c r="F1382" s="541">
        <f>IF('statement of marks'!K58="","",'statement of marks'!K58)</f>
        <v>10</v>
      </c>
      <c r="G1382" s="541">
        <f>IF('statement of marks'!L58="","",'statement of marks'!L58)</f>
        <v>8</v>
      </c>
      <c r="H1382" s="541">
        <f>IF('statement of marks'!M58="","",'statement of marks'!M58)</f>
        <v>28</v>
      </c>
      <c r="I1382" s="541">
        <f>IF('statement of marks'!N58="","",'statement of marks'!N58)</f>
        <v>2</v>
      </c>
      <c r="J1382" s="537">
        <f>IF('statement of marks'!O58="","",'statement of marks'!O58)</f>
        <v>70</v>
      </c>
      <c r="K1382" s="1106"/>
      <c r="L1382" s="536">
        <f>IF('statement of marks'!O58="","",'statement of marks'!O58)</f>
        <v>70</v>
      </c>
      <c r="M1382" s="536">
        <f>IF('statement of marks'!P58="","",'statement of marks'!P58)</f>
        <v>100</v>
      </c>
      <c r="N1382" s="538">
        <f>IF('statement of marks'!P58="","",'statement of marks'!P58)</f>
        <v>100</v>
      </c>
      <c r="O1382" s="537">
        <f>IF('statement of marks'!Q58="","",'statement of marks'!Q58)</f>
        <v>100</v>
      </c>
      <c r="P1382" s="945"/>
      <c r="Q1382" s="536">
        <f>IF('statement of marks'!Q58="","",'statement of marks'!Q58)</f>
        <v>100</v>
      </c>
      <c r="R1382" s="536">
        <f>IF('statement of marks'!R58="","",'statement of marks'!R58)</f>
        <v>200</v>
      </c>
      <c r="S1382" s="1107" t="str">
        <f>IF(AND(K1383="",P1383=""),"",SUM(K1383,P1383))</f>
        <v/>
      </c>
      <c r="T1382" s="538">
        <f>IF('statement of marks'!R58="","",'statement of marks'!R58)</f>
        <v>200</v>
      </c>
      <c r="U1382" s="541" t="str">
        <f>CONCATENATE('statement of marks'!GV58,'statement of marks'!GW58,'statement of marks'!GX58)</f>
        <v>D</v>
      </c>
      <c r="V1382" s="542" t="str">
        <f>IF(OR(U1382="S",U1382="RE"),'result subject-wise'!T$6,"")</f>
        <v/>
      </c>
      <c r="W1382" s="542" t="str">
        <f>IF('result subject-wise'!U58="","",'result subject-wise'!U58)</f>
        <v/>
      </c>
      <c r="X1382" s="542" t="str">
        <f>IF('result subject-wise'!V58="","",'result subject-wise'!V58)</f>
        <v/>
      </c>
      <c r="Y1382" s="540" t="str">
        <f>IF(OR(X1388=0,X1388&lt;V1388),"",IF(U1382="RE",SUM(T1382,W1382),IF(U1382="S",W1382,T1382)))</f>
        <v/>
      </c>
    </row>
    <row r="1383" spans="1:25" ht="18" customHeight="1">
      <c r="A1383" s="1124"/>
      <c r="B1383" s="895" t="str">
        <f>'statement of marks'!$X$3</f>
        <v>ENGLISH COMPULSORY</v>
      </c>
      <c r="C1383" s="895"/>
      <c r="D1383" s="535" t="s">
        <v>455</v>
      </c>
      <c r="E1383" s="541">
        <f>IF('statement of marks'!X58="","",'statement of marks'!X58)</f>
        <v>10</v>
      </c>
      <c r="F1383" s="541">
        <f>IF('statement of marks'!Y58="","",'statement of marks'!Y58)</f>
        <v>10</v>
      </c>
      <c r="G1383" s="541">
        <f>IF('statement of marks'!Z58="","",'statement of marks'!Z58)</f>
        <v>8</v>
      </c>
      <c r="H1383" s="541">
        <f>IF('statement of marks'!AA58="","",'statement of marks'!AA58)</f>
        <v>28</v>
      </c>
      <c r="I1383" s="541">
        <f>IF('statement of marks'!AB58="","",'statement of marks'!AB58)</f>
        <v>2</v>
      </c>
      <c r="J1383" s="537">
        <f>IF('statement of marks'!AC58="","",'statement of marks'!AC58)</f>
        <v>70</v>
      </c>
      <c r="K1383" s="1106"/>
      <c r="L1383" s="536">
        <f>IF('statement of marks'!AC58="","",'statement of marks'!AC58)</f>
        <v>70</v>
      </c>
      <c r="M1383" s="536">
        <f>IF('statement of marks'!AD58="","",'statement of marks'!AD58)</f>
        <v>100</v>
      </c>
      <c r="N1383" s="538">
        <f>IF('statement of marks'!AD58="","",'statement of marks'!AD58)</f>
        <v>100</v>
      </c>
      <c r="O1383" s="537">
        <f>IF('statement of marks'!AE58="","",'statement of marks'!AE58)</f>
        <v>100</v>
      </c>
      <c r="P1383" s="945"/>
      <c r="Q1383" s="536">
        <f>IF('statement of marks'!AE58="","",'statement of marks'!AE58)</f>
        <v>100</v>
      </c>
      <c r="R1383" s="536">
        <f>IF('statement of marks'!AF58="","",'statement of marks'!AF58)</f>
        <v>200</v>
      </c>
      <c r="S1383" s="1107"/>
      <c r="T1383" s="538">
        <f>IF('statement of marks'!AF58="","",'statement of marks'!AF58)</f>
        <v>200</v>
      </c>
      <c r="U1383" s="541" t="str">
        <f>CONCATENATE('statement of marks'!GY58,'statement of marks'!GZ58,'statement of marks'!HA58)</f>
        <v>D</v>
      </c>
      <c r="V1383" s="542" t="str">
        <f>IF(OR(U1383="S",U1383="RE"),'result subject-wise'!W$6,"")</f>
        <v/>
      </c>
      <c r="W1383" s="542" t="str">
        <f>IF('result subject-wise'!X58="","",'result subject-wise'!X58)</f>
        <v/>
      </c>
      <c r="X1383" s="542" t="str">
        <f>IF('result subject-wise'!Y58="","",'result subject-wise'!Y58)</f>
        <v/>
      </c>
      <c r="Y1383" s="540" t="str">
        <f>IF(OR(X1388=0,X1388&lt;V1388),"",IF(U1383="RE",SUM(T1383,W1383),IF(U1383="S",W1383,T1383)))</f>
        <v/>
      </c>
    </row>
    <row r="1384" spans="1:25" ht="18" customHeight="1">
      <c r="A1384" s="1124"/>
      <c r="B1384" s="1143" t="str">
        <f>'statement of marks'!AM58</f>
        <v>PHYSICS</v>
      </c>
      <c r="C1384" s="1143"/>
      <c r="D1384" s="535">
        <f>IF('statement of marks'!BH58="","",'statement of marks'!BH58)</f>
        <v>20</v>
      </c>
      <c r="E1384" s="541">
        <f>IF('statement of marks'!AN58="","",'statement of marks'!AN58)</f>
        <v>10</v>
      </c>
      <c r="F1384" s="541">
        <f>IF('statement of marks'!AO58="","",'statement of marks'!AO58)</f>
        <v>10</v>
      </c>
      <c r="G1384" s="541">
        <f>IF('statement of marks'!AP58="","",'statement of marks'!AP58)</f>
        <v>9</v>
      </c>
      <c r="H1384" s="541">
        <f>IF('statement of marks'!AQ58="","",'statement of marks'!AQ58)</f>
        <v>29</v>
      </c>
      <c r="I1384" s="541">
        <f>IF('statement of marks'!AR58="","",'statement of marks'!AR58)</f>
        <v>1</v>
      </c>
      <c r="J1384" s="537">
        <f>IF('statement of marks'!AS58="","",'statement of marks'!AS58)</f>
        <v>30</v>
      </c>
      <c r="K1384" s="537">
        <f>IF('statement of marks'!AT58="","",'statement of marks'!AT58)</f>
        <v>20</v>
      </c>
      <c r="L1384" s="536">
        <f>IF('statement of marks'!AU58="","",'statement of marks'!AU58)</f>
        <v>50</v>
      </c>
      <c r="M1384" s="536">
        <f>IF('statement of marks'!AV58="","",'statement of marks'!AV58)</f>
        <v>60</v>
      </c>
      <c r="N1384" s="538">
        <f>IF('statement of marks'!AW58="","",'statement of marks'!AW58)</f>
        <v>80</v>
      </c>
      <c r="O1384" s="537">
        <f>IF('statement of marks'!AX58="","",'statement of marks'!AX58)</f>
        <v>70</v>
      </c>
      <c r="P1384" s="537">
        <f>IF('statement of marks'!AY58="","",'statement of marks'!AY58)</f>
        <v>30</v>
      </c>
      <c r="Q1384" s="536">
        <f>IF('statement of marks'!AZ58="","",'statement of marks'!AZ58)</f>
        <v>100</v>
      </c>
      <c r="R1384" s="536">
        <f>IF('statement of marks'!BA58="","",'statement of marks'!BA58)</f>
        <v>130</v>
      </c>
      <c r="S1384" s="538">
        <f>IF('statement of marks'!BB58="","",'statement of marks'!BB58)</f>
        <v>50</v>
      </c>
      <c r="T1384" s="538">
        <f>IF('statement of marks'!BC58="","",'statement of marks'!BC58)</f>
        <v>180</v>
      </c>
      <c r="U1384" s="541" t="str">
        <f>CONCATENATE('statement of marks'!HB58,'statement of marks'!HK58,'statement of marks'!HL58)</f>
        <v>D</v>
      </c>
      <c r="V1384" s="542" t="str">
        <f>IF('result subject-wise'!Z58="","",'result subject-wise'!Z58)</f>
        <v/>
      </c>
      <c r="W1384" s="542" t="str">
        <f>IF('result subject-wise'!AB58="","",'result subject-wise'!AB58)</f>
        <v/>
      </c>
      <c r="X1384" s="542" t="str">
        <f>IF('result subject-wise'!AC58="","",'result subject-wise'!AC58)</f>
        <v/>
      </c>
      <c r="Y1384" s="540" t="str">
        <f>IF(OR(X1388=0,X1388&lt;V1388),"",IF(OR(U1384="RE",U1384="REP"),SUM(T1384,W1384),IF(U1384="S",W1384,T1384)))</f>
        <v/>
      </c>
    </row>
    <row r="1385" spans="1:25" ht="18" customHeight="1">
      <c r="A1385" s="1124"/>
      <c r="B1385" s="1143" t="str">
        <f>'statement of marks'!BQ58</f>
        <v>CHEMISTRY</v>
      </c>
      <c r="C1385" s="1143"/>
      <c r="D1385" s="535">
        <f>IF('statement of marks'!CL58="","",'statement of marks'!CL58)</f>
        <v>20</v>
      </c>
      <c r="E1385" s="541">
        <f>IF('statement of marks'!BR58="","",'statement of marks'!BR58)</f>
        <v>10</v>
      </c>
      <c r="F1385" s="541">
        <f>IF('statement of marks'!BS58="","",'statement of marks'!BS58)</f>
        <v>10</v>
      </c>
      <c r="G1385" s="541">
        <f>IF('statement of marks'!BT58="","",'statement of marks'!BT58)</f>
        <v>9</v>
      </c>
      <c r="H1385" s="541">
        <f>IF('statement of marks'!BU58="","",'statement of marks'!BU58)</f>
        <v>29</v>
      </c>
      <c r="I1385" s="541">
        <f>IF('statement of marks'!BV58="","",'statement of marks'!BV58)</f>
        <v>1</v>
      </c>
      <c r="J1385" s="537">
        <f>IF('statement of marks'!BW58="","",'statement of marks'!BW58)</f>
        <v>50</v>
      </c>
      <c r="K1385" s="537">
        <f>IF('statement of marks'!BX58="","",'statement of marks'!BX58)</f>
        <v>20</v>
      </c>
      <c r="L1385" s="536">
        <f>IF('statement of marks'!BY58="","",'statement of marks'!BY58)</f>
        <v>70</v>
      </c>
      <c r="M1385" s="536">
        <f>IF('statement of marks'!BZ58="","",'statement of marks'!BZ58)</f>
        <v>80</v>
      </c>
      <c r="N1385" s="538">
        <f>IF('statement of marks'!CA58="","",'statement of marks'!CA58)</f>
        <v>100</v>
      </c>
      <c r="O1385" s="537">
        <f>IF('statement of marks'!CB58="","",'statement of marks'!CB58)</f>
        <v>70</v>
      </c>
      <c r="P1385" s="537">
        <f>IF('statement of marks'!CC58="","",'statement of marks'!CC58)</f>
        <v>30</v>
      </c>
      <c r="Q1385" s="536">
        <f>IF('statement of marks'!CD58="","",'statement of marks'!CD58)</f>
        <v>100</v>
      </c>
      <c r="R1385" s="536">
        <f>IF('statement of marks'!CE58="","",'statement of marks'!CE58)</f>
        <v>150</v>
      </c>
      <c r="S1385" s="538">
        <f>IF('statement of marks'!CF58="","",'statement of marks'!CF58)</f>
        <v>50</v>
      </c>
      <c r="T1385" s="538">
        <f>IF('statement of marks'!CG58="","",'statement of marks'!CG58)</f>
        <v>200</v>
      </c>
      <c r="U1385" s="541" t="str">
        <f>CONCATENATE('statement of marks'!HM58,'statement of marks'!HV58,'statement of marks'!HW58)</f>
        <v>D</v>
      </c>
      <c r="V1385" s="542" t="str">
        <f>IF('result subject-wise'!AD58="","",'result subject-wise'!AD58)</f>
        <v/>
      </c>
      <c r="W1385" s="542" t="str">
        <f>IF('result subject-wise'!AF58="","",'result subject-wise'!AF58)</f>
        <v/>
      </c>
      <c r="X1385" s="542" t="str">
        <f>IF('result subject-wise'!AG58="","",'result subject-wise'!AG58)</f>
        <v/>
      </c>
      <c r="Y1385" s="540" t="str">
        <f>IF(OR(X1388=0,X1388&lt;V1388),"",IF(OR(U1385="RE",U1385="REP"),SUM(T1385,W1385),IF(U1385="S",W1385,T1385)))</f>
        <v/>
      </c>
    </row>
    <row r="1386" spans="1:25" ht="18" customHeight="1">
      <c r="A1386" s="1124"/>
      <c r="B1386" s="1143" t="str">
        <f>'statement of marks'!CU58</f>
        <v>MATHEMATICS</v>
      </c>
      <c r="C1386" s="1143"/>
      <c r="D1386" s="535" t="str">
        <f>IF('statement of marks'!DP58="","",'statement of marks'!DP58)</f>
        <v/>
      </c>
      <c r="E1386" s="541">
        <f>IF('statement of marks'!CV58="","",'statement of marks'!CV58)</f>
        <v>10</v>
      </c>
      <c r="F1386" s="541">
        <f>IF('statement of marks'!CW58="","",'statement of marks'!CW58)</f>
        <v>10</v>
      </c>
      <c r="G1386" s="541">
        <f>IF('statement of marks'!CX58="","",'statement of marks'!CX58)</f>
        <v>9</v>
      </c>
      <c r="H1386" s="541">
        <f>IF('statement of marks'!CY58="","",'statement of marks'!CY58)</f>
        <v>29</v>
      </c>
      <c r="I1386" s="541">
        <f>IF('statement of marks'!CZ58="","",'statement of marks'!CZ58)</f>
        <v>1</v>
      </c>
      <c r="J1386" s="537">
        <f>IF('statement of marks'!DA58="","",'statement of marks'!DA58)</f>
        <v>70</v>
      </c>
      <c r="K1386" s="537" t="str">
        <f>IF('statement of marks'!DB58="","",'statement of marks'!DB58)</f>
        <v/>
      </c>
      <c r="L1386" s="536">
        <f>IF('statement of marks'!DC58="","",'statement of marks'!DC58)</f>
        <v>70</v>
      </c>
      <c r="M1386" s="536">
        <f>IF('statement of marks'!DD58="","",'statement of marks'!DD58)</f>
        <v>100</v>
      </c>
      <c r="N1386" s="538">
        <f>IF('statement of marks'!DE58="","",'statement of marks'!DE58)</f>
        <v>100</v>
      </c>
      <c r="O1386" s="537">
        <f>IF('statement of marks'!DF58="","",'statement of marks'!DF58)</f>
        <v>18</v>
      </c>
      <c r="P1386" s="537" t="str">
        <f>IF('statement of marks'!DG58="","",'statement of marks'!DG58)</f>
        <v/>
      </c>
      <c r="Q1386" s="536">
        <f>IF('statement of marks'!DH58="","",'statement of marks'!DH58)</f>
        <v>18</v>
      </c>
      <c r="R1386" s="536">
        <f>IF('statement of marks'!DI58="","",'statement of marks'!DI58)</f>
        <v>118</v>
      </c>
      <c r="S1386" s="538" t="str">
        <f>IF('statement of marks'!DJ58="","",'statement of marks'!DJ58)</f>
        <v/>
      </c>
      <c r="T1386" s="538">
        <f>IF('statement of marks'!DK58="","",'statement of marks'!DK58)</f>
        <v>118</v>
      </c>
      <c r="U1386" s="541" t="str">
        <f>CONCATENATE('statement of marks'!HX58,'statement of marks'!IG58,'statement of marks'!IH58)</f>
        <v>S</v>
      </c>
      <c r="V1386" s="542">
        <f>IF('result subject-wise'!AH58="","",'result subject-wise'!AH58)</f>
        <v>100</v>
      </c>
      <c r="W1386" s="542" t="str">
        <f>IF('result subject-wise'!AJ58="","",'result subject-wise'!AJ58)</f>
        <v/>
      </c>
      <c r="X1386" s="542" t="str">
        <f>IF('result subject-wise'!AK58="","",'result subject-wise'!AK58)</f>
        <v/>
      </c>
      <c r="Y1386" s="540" t="str">
        <f>IF(OR(X1388=0,X1388&lt;V1388),"",IF(OR(U1386="RE",U1386="REP"),SUM(T1386,W1386),IF(U1386="S",W1386,T1386)))</f>
        <v/>
      </c>
    </row>
    <row r="1387" spans="1:25" ht="18" customHeight="1">
      <c r="A1387" s="1124"/>
      <c r="B1387" s="1108" t="s">
        <v>291</v>
      </c>
      <c r="C1387" s="1108"/>
      <c r="D1387" s="543">
        <f>IF(AND(D1384="",D1385="",D1386=""),"",SUM(D1384:D1386))</f>
        <v>40</v>
      </c>
      <c r="E1387" s="544">
        <f>IF(AND(E1382="",E1383="",E1384="",E1385="",E1386=""),"",SUM(E1382:E1386))</f>
        <v>50</v>
      </c>
      <c r="F1387" s="544">
        <f t="shared" ref="F1387:H1387" si="388">IF(AND(F1382="",F1383="",F1384="",F1385="",F1386=""),"",SUM(F1382:F1386))</f>
        <v>50</v>
      </c>
      <c r="G1387" s="544">
        <f t="shared" si="388"/>
        <v>43</v>
      </c>
      <c r="H1387" s="544">
        <f t="shared" si="388"/>
        <v>143</v>
      </c>
      <c r="I1387" s="544">
        <f>IF(AND(I1382="",I1383="",I1384="",I1385="",I1386=""),"",SUM(I1382:I1386))</f>
        <v>7</v>
      </c>
      <c r="J1387" s="544">
        <f t="shared" ref="J1387:R1387" si="389">IF(AND(J1382="",J1383="",J1384="",J1385="",J1386=""),"",SUM(J1382:J1386))</f>
        <v>290</v>
      </c>
      <c r="K1387" s="544">
        <f t="shared" si="389"/>
        <v>40</v>
      </c>
      <c r="L1387" s="544">
        <f t="shared" si="389"/>
        <v>330</v>
      </c>
      <c r="M1387" s="544">
        <f t="shared" si="389"/>
        <v>440</v>
      </c>
      <c r="N1387" s="544">
        <f t="shared" si="389"/>
        <v>480</v>
      </c>
      <c r="O1387" s="544">
        <f t="shared" si="389"/>
        <v>358</v>
      </c>
      <c r="P1387" s="544">
        <f t="shared" si="389"/>
        <v>60</v>
      </c>
      <c r="Q1387" s="544">
        <f t="shared" si="389"/>
        <v>418</v>
      </c>
      <c r="R1387" s="544">
        <f t="shared" si="389"/>
        <v>798</v>
      </c>
      <c r="S1387" s="544">
        <f>IF(AND(S1382="",S1383="",S1384="",S1385="",S1386=""),"",SUM(S1382:S1386))</f>
        <v>100</v>
      </c>
      <c r="T1387" s="544">
        <f t="shared" ref="T1387" si="390">IF(AND(T1382="",T1383="",T1384="",T1385="",T1386=""),"",SUM(T1382:T1386))</f>
        <v>898</v>
      </c>
      <c r="U1387" s="544"/>
      <c r="V1387" s="544">
        <f t="shared" ref="V1387:W1387" si="391">IF(AND(V1382="",V1383="",V1384="",V1385="",V1386=""),"",SUM(V1382:V1386))</f>
        <v>100</v>
      </c>
      <c r="W1387" s="544" t="str">
        <f t="shared" si="391"/>
        <v/>
      </c>
      <c r="X1387" s="545"/>
      <c r="Y1387" s="546" t="str">
        <f t="shared" ref="Y1387" si="392">IF(AND(Y1382="",Y1383="",Y1384="",Y1385="",Y1386=""),"",SUM(Y1382:Y1386))</f>
        <v/>
      </c>
    </row>
    <row r="1388" spans="1:25" ht="18" customHeight="1">
      <c r="A1388" s="1124"/>
      <c r="B1388" s="1142" t="s">
        <v>292</v>
      </c>
      <c r="C1388" s="1142"/>
      <c r="D1388" s="547" t="s">
        <v>456</v>
      </c>
      <c r="E1388" s="548">
        <f>IF(E1387="","",(5*E1381)-(COUNTIF(E1382:E1386,"NA")*E1381+COUNTIF(E1382:E1386,"ML")*E1381))</f>
        <v>50</v>
      </c>
      <c r="F1388" s="548">
        <f>IF(F1387="","",(5*F1381)-(COUNTIF(F1382:F1386,"NA")*F1381+COUNTIF(F1382:F1386,"ML")*F1381))</f>
        <v>50</v>
      </c>
      <c r="G1388" s="548">
        <f>IF(G1387="","",(43)-(COUNTIF(G1382:G1386,"NA")*G1381+COUNTIF(G1382:G1386,"ML")*G1381))</f>
        <v>43</v>
      </c>
      <c r="H1388" s="548">
        <f>IF(H1387="","",(143)-(COUNTIF(H1382:H1386,"NA")*H1381+COUNTIF(H1382:H1386,"ML")*H1381))</f>
        <v>143</v>
      </c>
      <c r="I1388" s="549">
        <f>IF(I1387="","",7)</f>
        <v>7</v>
      </c>
      <c r="J1388" s="538">
        <f>L1388-K1388</f>
        <v>310</v>
      </c>
      <c r="K1388" s="538">
        <f>IF(D1387="","",(D1387-(IF(K1384="ml",D1384)+IF(K1385="ml",D1385)+IF(K1386="ml",D1386))))</f>
        <v>40</v>
      </c>
      <c r="L1388" s="538">
        <f>IF(OR(L1387=0,L1387=""),L1387,(5*L1381)-D1399)</f>
        <v>350</v>
      </c>
      <c r="M1388" s="538">
        <f>IF(M1387="","",SUM(H1388:J1388))</f>
        <v>460</v>
      </c>
      <c r="N1388" s="538">
        <f>IF(N1387="","",SUM(D1387,M1388))</f>
        <v>500</v>
      </c>
      <c r="O1388" s="538">
        <f>Q1388-D1393</f>
        <v>440</v>
      </c>
      <c r="P1388" s="538">
        <f>IF(D1393="","",D1393)</f>
        <v>60</v>
      </c>
      <c r="Q1388" s="538">
        <f>IF(Q1387="","",5*Q1381)</f>
        <v>500</v>
      </c>
      <c r="R1388" s="538">
        <f>IF(O1388="","",SUM(M1388,O1388))</f>
        <v>900</v>
      </c>
      <c r="S1388" s="538">
        <f>IF(D1398="","",D1398)</f>
        <v>100</v>
      </c>
      <c r="T1388" s="538">
        <f>IF(T1387="","",SUM(R1388,S1388))</f>
        <v>1000</v>
      </c>
      <c r="U1388" s="550"/>
      <c r="V1388" s="551">
        <f>COUNTIF(U1382:U1392,"S")</f>
        <v>1</v>
      </c>
      <c r="W1388" s="551">
        <f>COUNTIF(U1382:U1392,"RE")+COUNTIF(U1382:U1392,"REP")</f>
        <v>0</v>
      </c>
      <c r="X1388" s="551">
        <f>COUNTIF(X1382:X1387,"P")+COUNTIF(X1391:X1392,"P")</f>
        <v>0</v>
      </c>
      <c r="Y1388" s="552" t="str">
        <f>IF(OR(X1388=0,X1388&lt;(V1388+W1388)),"",(T1388-(V1388*Y1381)+V1387))</f>
        <v/>
      </c>
    </row>
    <row r="1389" spans="1:25" ht="18" customHeight="1">
      <c r="A1389" s="1124"/>
      <c r="B1389" s="895" t="s">
        <v>151</v>
      </c>
      <c r="C1389" s="895"/>
      <c r="D1389" s="553">
        <f>IF('statement of marks'!BG58="","",'statement of marks'!BG58)</f>
        <v>30</v>
      </c>
      <c r="E1389" s="568">
        <f t="shared" ref="E1389:H1389" si="393">IF(E1388="","",E1387/E1388*100)</f>
        <v>100</v>
      </c>
      <c r="F1389" s="568">
        <f t="shared" si="393"/>
        <v>100</v>
      </c>
      <c r="G1389" s="568">
        <f t="shared" si="393"/>
        <v>100</v>
      </c>
      <c r="H1389" s="568">
        <f t="shared" si="393"/>
        <v>100</v>
      </c>
      <c r="I1389" s="568">
        <f>IF(I1388="","",I1387/I1388*100)</f>
        <v>100</v>
      </c>
      <c r="J1389" s="568">
        <f t="shared" ref="J1389:R1389" si="394">IF(J1388="","",J1387/J1388*100)</f>
        <v>93.548387096774192</v>
      </c>
      <c r="K1389" s="568">
        <f t="shared" si="394"/>
        <v>100</v>
      </c>
      <c r="L1389" s="568">
        <f t="shared" si="394"/>
        <v>94.285714285714278</v>
      </c>
      <c r="M1389" s="568">
        <f t="shared" si="394"/>
        <v>95.652173913043484</v>
      </c>
      <c r="N1389" s="569">
        <f t="shared" si="394"/>
        <v>96</v>
      </c>
      <c r="O1389" s="568">
        <f t="shared" si="394"/>
        <v>81.36363636363636</v>
      </c>
      <c r="P1389" s="568">
        <f t="shared" si="394"/>
        <v>100</v>
      </c>
      <c r="Q1389" s="568">
        <f t="shared" si="394"/>
        <v>83.6</v>
      </c>
      <c r="R1389" s="568">
        <f t="shared" si="394"/>
        <v>88.666666666666671</v>
      </c>
      <c r="S1389" s="569">
        <f>IF(S1388="","",S1387/S1388*100)</f>
        <v>100</v>
      </c>
      <c r="T1389" s="569">
        <f t="shared" ref="T1389" si="395">IF(T1388="","",T1387/T1388*100)</f>
        <v>89.8</v>
      </c>
      <c r="U1389" s="539"/>
      <c r="V1389" s="539"/>
      <c r="W1389" s="539"/>
      <c r="X1389" s="539"/>
      <c r="Y1389" s="554" t="str">
        <f>IF(Y1388="","",Y1387/Y1388*100)</f>
        <v/>
      </c>
    </row>
    <row r="1390" spans="1:25" ht="18" customHeight="1">
      <c r="A1390" s="1124"/>
      <c r="B1390" s="895" t="str">
        <f>'statement of marks'!DZ58</f>
        <v>BIOLOGY</v>
      </c>
      <c r="C1390" s="895"/>
      <c r="D1390" s="548"/>
      <c r="E1390" s="541">
        <f>IF('statement of marks'!EA58="","",'statement of marks'!EA58)</f>
        <v>10</v>
      </c>
      <c r="F1390" s="541">
        <f>IF('statement of marks'!EB58="","",'statement of marks'!EB58)</f>
        <v>10</v>
      </c>
      <c r="G1390" s="541">
        <f>IF('statement of marks'!EC58="","",'statement of marks'!EC58)</f>
        <v>10</v>
      </c>
      <c r="H1390" s="541">
        <f>IF('statement of marks'!ED58="","",'statement of marks'!ED58)</f>
        <v>30</v>
      </c>
      <c r="I1390" s="541" t="str">
        <f>IF('statement of marks'!EE58="","",'statement of marks'!EE58)</f>
        <v/>
      </c>
      <c r="J1390" s="537">
        <f>IF('statement of marks'!EF58="","",'statement of marks'!EF58)</f>
        <v>50</v>
      </c>
      <c r="K1390" s="537">
        <f>IF('statement of marks'!EG58="","",'statement of marks'!EG58)</f>
        <v>20</v>
      </c>
      <c r="L1390" s="536">
        <f>IF('statement of marks'!EH58="","",'statement of marks'!EH58)</f>
        <v>70</v>
      </c>
      <c r="M1390" s="536">
        <f>IF('statement of marks'!EI58="","",'statement of marks'!EI58)</f>
        <v>80</v>
      </c>
      <c r="N1390" s="538">
        <f>IF('statement of marks'!EJ58="","",'statement of marks'!EJ58)</f>
        <v>100</v>
      </c>
      <c r="O1390" s="537">
        <f>IF('statement of marks'!EK58="","",'statement of marks'!EK58)</f>
        <v>70</v>
      </c>
      <c r="P1390" s="537">
        <f>IF('statement of marks'!EL58="","",'statement of marks'!EL58)</f>
        <v>30</v>
      </c>
      <c r="Q1390" s="536">
        <f>IF('statement of marks'!EM58="","",'statement of marks'!EM58)</f>
        <v>100</v>
      </c>
      <c r="R1390" s="536">
        <f>IF('statement of marks'!EN58="","",'statement of marks'!EN58)</f>
        <v>150</v>
      </c>
      <c r="S1390" s="538">
        <f>IF('statement of marks'!EO58="","",'statement of marks'!EO58)</f>
        <v>50</v>
      </c>
      <c r="T1390" s="538">
        <f>IF('statement of marks'!EP58="","",'statement of marks'!EP58)</f>
        <v>200</v>
      </c>
      <c r="U1390" s="538" t="str">
        <f>IF('statement of marks'!FB58="","",'statement of marks'!FB58)</f>
        <v>I</v>
      </c>
      <c r="V1390" s="542"/>
      <c r="W1390" s="542"/>
      <c r="X1390" s="542"/>
      <c r="Y1390" s="540"/>
    </row>
    <row r="1391" spans="1:25" ht="18" customHeight="1">
      <c r="A1391" s="1124"/>
      <c r="B1391" s="1089" t="str">
        <f>'statement of marks'!$FC$3</f>
        <v>Azadi ke Baad ka Swarnim Bharat</v>
      </c>
      <c r="C1391" s="1089"/>
      <c r="D1391" s="553">
        <f>IF('statement of marks'!CK58="","",'statement of marks'!CK58)</f>
        <v>30</v>
      </c>
      <c r="E1391" s="541">
        <f>IF('statement of marks'!FC58="","",'statement of marks'!FC58)</f>
        <v>10</v>
      </c>
      <c r="F1391" s="541">
        <f>IF('statement of marks'!FD58="","",'statement of marks'!FD58)</f>
        <v>10</v>
      </c>
      <c r="G1391" s="541">
        <f>IF('statement of marks'!FE58="","",'statement of marks'!FE58)</f>
        <v>10</v>
      </c>
      <c r="H1391" s="541">
        <f>IF('statement of marks'!FF58="","",'statement of marks'!FF58)</f>
        <v>30</v>
      </c>
      <c r="I1391" s="555"/>
      <c r="J1391" s="541">
        <f>IF('statement of marks'!FG58="","",'statement of marks'!FG58)</f>
        <v>70</v>
      </c>
      <c r="K1391" s="556"/>
      <c r="L1391" s="536">
        <f>IF('statement of marks'!FG58="","",'statement of marks'!FG58)</f>
        <v>70</v>
      </c>
      <c r="M1391" s="536">
        <f>IF('statement of marks'!FH58="","",'statement of marks'!FH58)</f>
        <v>100</v>
      </c>
      <c r="N1391" s="536">
        <f>IF('statement of marks'!FH58="","",'statement of marks'!FH58)</f>
        <v>100</v>
      </c>
      <c r="O1391" s="536">
        <f>IF('statement of marks'!FI58="","",'statement of marks'!FI58)</f>
        <v>100</v>
      </c>
      <c r="P1391" s="557"/>
      <c r="Q1391" s="536">
        <f>IF('statement of marks'!FI58="","",'statement of marks'!FI58)</f>
        <v>100</v>
      </c>
      <c r="R1391" s="536">
        <f>IF('statement of marks'!FJ58="","",'statement of marks'!FJ58)</f>
        <v>200</v>
      </c>
      <c r="S1391" s="557"/>
      <c r="T1391" s="538">
        <f>IF('statement of marks'!FJ58="","",'statement of marks'!FJ58)</f>
        <v>200</v>
      </c>
      <c r="U1391" s="541" t="str">
        <f>IF('statement of marks'!II58="","",'statement of marks'!II58)</f>
        <v>A</v>
      </c>
      <c r="V1391" s="542" t="str">
        <f>IF(OR(U1391="S",U1391="RE"),'result subject-wise'!AL$6,"")</f>
        <v/>
      </c>
      <c r="W1391" s="558" t="str">
        <f>IF('result subject-wise'!AL58="","",'result subject-wise'!AL58)</f>
        <v/>
      </c>
      <c r="X1391" s="558" t="str">
        <f>IF('result subject-wise'!AM58="","",'result subject-wise'!AM58)</f>
        <v/>
      </c>
      <c r="Y1391" s="1093"/>
    </row>
    <row r="1392" spans="1:25" ht="18" customHeight="1">
      <c r="A1392" s="1124"/>
      <c r="B1392" s="895" t="str">
        <f>'statement of marks'!$FP$3</f>
        <v>JEEVAN KAUShAL</v>
      </c>
      <c r="C1392" s="895"/>
      <c r="D1392" s="535" t="str">
        <f>IF('statement of marks'!DO58="","",'statement of marks'!DO58)</f>
        <v/>
      </c>
      <c r="E1392" s="1109" t="s">
        <v>278</v>
      </c>
      <c r="F1392" s="1109"/>
      <c r="G1392" s="536">
        <f>'statement of marks'!$FP$6</f>
        <v>30</v>
      </c>
      <c r="H1392" s="536"/>
      <c r="I1392" s="559"/>
      <c r="J1392" s="537">
        <f>IF('statement of marks'!FP58="","",'statement of marks'!FP58)</f>
        <v>30</v>
      </c>
      <c r="K1392" s="1109" t="s">
        <v>279</v>
      </c>
      <c r="L1392" s="1109"/>
      <c r="M1392" s="536">
        <f>'statement of marks'!$FQ$6</f>
        <v>30</v>
      </c>
      <c r="N1392" s="538">
        <f>IF('statement of marks'!FQ58="","",'statement of marks'!FQ58)</f>
        <v>30</v>
      </c>
      <c r="O1392" s="1109" t="s">
        <v>108</v>
      </c>
      <c r="P1392" s="1109"/>
      <c r="Q1392" s="536">
        <f>'statement of marks'!$FR$6</f>
        <v>40</v>
      </c>
      <c r="R1392" s="541">
        <f>IF('statement of marks'!FR58="","",'statement of marks'!FR58)</f>
        <v>40</v>
      </c>
      <c r="S1392" s="541"/>
      <c r="T1392" s="538">
        <f>IF('statement of marks'!FS58="","",'statement of marks'!FS58)</f>
        <v>100</v>
      </c>
      <c r="U1392" s="541" t="str">
        <f>IF('statement of marks'!IJ58="","",'statement of marks'!IJ58)</f>
        <v>A</v>
      </c>
      <c r="V1392" s="542" t="str">
        <f>IF(OR(U1392="S",U1392="RE"),'result subject-wise'!AN$6,"")</f>
        <v/>
      </c>
      <c r="W1392" s="558" t="str">
        <f>IF('result subject-wise'!AN58="","",'result subject-wise'!AN58)</f>
        <v/>
      </c>
      <c r="X1392" s="558" t="str">
        <f>IF('result subject-wise'!AO58="","",'result subject-wise'!AO58)</f>
        <v/>
      </c>
      <c r="Y1392" s="1093"/>
    </row>
    <row r="1393" spans="1:25" ht="18" customHeight="1">
      <c r="A1393" s="1124"/>
      <c r="B1393" s="1110" t="s">
        <v>195</v>
      </c>
      <c r="C1393" s="1110"/>
      <c r="D1393" s="560">
        <f>IF(AND(D1389="",D1391="",D1392=""),"",SUM(D1389:D1392))</f>
        <v>60</v>
      </c>
      <c r="E1393" s="1111" t="str">
        <f>IF('statement of marks'!IP58="","",'statement of marks'!IP58)</f>
        <v>SUPPL.</v>
      </c>
      <c r="F1393" s="1111"/>
      <c r="G1393" s="1111"/>
      <c r="H1393" s="1111"/>
      <c r="I1393" s="1111"/>
      <c r="J1393" s="1111"/>
      <c r="K1393" s="1111"/>
      <c r="L1393" s="1111"/>
      <c r="M1393" s="533" t="s">
        <v>309</v>
      </c>
      <c r="N1393" s="541" t="str">
        <f>IF('statement of marks'!IS58="","",'statement of marks'!IS58)</f>
        <v/>
      </c>
      <c r="O1393" s="1091" t="s">
        <v>281</v>
      </c>
      <c r="P1393" s="1091"/>
      <c r="Q1393" s="1091"/>
      <c r="R1393" s="541" t="str">
        <f>IF('statement of marks'!IU58="","",'statement of marks'!IU58)</f>
        <v/>
      </c>
      <c r="S1393" s="1112" t="s">
        <v>295</v>
      </c>
      <c r="T1393" s="1112"/>
      <c r="U1393" s="1112"/>
      <c r="V1393" s="1112"/>
      <c r="W1393" s="1112"/>
      <c r="X1393" s="1112"/>
      <c r="Y1393" s="1113"/>
    </row>
    <row r="1394" spans="1:25" ht="18" customHeight="1">
      <c r="A1394" s="1124"/>
      <c r="B1394" s="1110" t="s">
        <v>300</v>
      </c>
      <c r="C1394" s="1110"/>
      <c r="D1394" s="534" t="s">
        <v>201</v>
      </c>
      <c r="E1394" s="1085" t="s">
        <v>122</v>
      </c>
      <c r="F1394" s="1085"/>
      <c r="G1394" s="1091" t="s">
        <v>124</v>
      </c>
      <c r="H1394" s="1091"/>
      <c r="I1394" s="1091"/>
      <c r="J1394" s="1091"/>
      <c r="K1394" s="1091" t="s">
        <v>126</v>
      </c>
      <c r="L1394" s="1091"/>
      <c r="M1394" s="1091" t="s">
        <v>128</v>
      </c>
      <c r="N1394" s="1091"/>
      <c r="O1394" s="924" t="s">
        <v>303</v>
      </c>
      <c r="P1394" s="924"/>
      <c r="Q1394" s="924"/>
      <c r="R1394" s="561"/>
      <c r="S1394" s="1114" t="s">
        <v>195</v>
      </c>
      <c r="T1394" s="1114"/>
      <c r="U1394" s="1115" t="str">
        <f>IF('result subject-wise'!AR58="","",'result subject-wise'!AR58)</f>
        <v/>
      </c>
      <c r="V1394" s="1115"/>
      <c r="W1394" s="1086" t="s">
        <v>459</v>
      </c>
      <c r="X1394" s="1086"/>
      <c r="Y1394" s="562" t="str">
        <f>IF('result subject-wise'!AS58="","",'result subject-wise'!AS58)</f>
        <v/>
      </c>
    </row>
    <row r="1395" spans="1:25" ht="18" customHeight="1">
      <c r="A1395" s="1124"/>
      <c r="B1395" s="1116" t="s">
        <v>302</v>
      </c>
      <c r="C1395" s="1116"/>
      <c r="D1395" s="536">
        <f>IF('statement of marks'!CN58="","",'statement of marks'!CN58)</f>
        <v>50</v>
      </c>
      <c r="E1395" s="1117">
        <f>IF('statement of marks'!GK58="","",'statement of marks'!GK58)</f>
        <v>130</v>
      </c>
      <c r="F1395" s="1117"/>
      <c r="G1395" s="1117">
        <f>IF('statement of marks'!GM58="","",'statement of marks'!GM58)</f>
        <v>206</v>
      </c>
      <c r="H1395" s="1117"/>
      <c r="I1395" s="1117"/>
      <c r="J1395" s="1117"/>
      <c r="K1395" s="1117">
        <f>IF('statement of marks'!GO58="","",'statement of marks'!GO58)</f>
        <v>264</v>
      </c>
      <c r="L1395" s="1117"/>
      <c r="M1395" s="1117">
        <f>IF('statement of marks'!GQ58="","",'statement of marks'!GQ58)</f>
        <v>316</v>
      </c>
      <c r="N1395" s="1117"/>
      <c r="O1395" s="1117">
        <f>IF('statement of marks'!GS58="","",'statement of marks'!GS58)</f>
        <v>362</v>
      </c>
      <c r="P1395" s="1117"/>
      <c r="Q1395" s="1117"/>
      <c r="R1395" s="563"/>
      <c r="S1395" s="1086" t="s">
        <v>460</v>
      </c>
      <c r="T1395" s="1086"/>
      <c r="U1395" s="1086"/>
      <c r="V1395" s="1086"/>
      <c r="W1395" s="1115" t="str">
        <f>IF('result subject-wise'!AT58="","",'result subject-wise'!AT58)</f>
        <v/>
      </c>
      <c r="X1395" s="1115"/>
      <c r="Y1395" s="1118"/>
    </row>
    <row r="1396" spans="1:25" ht="18" customHeight="1">
      <c r="A1396" s="1124"/>
      <c r="B1396" s="1084" t="s">
        <v>301</v>
      </c>
      <c r="C1396" s="1084"/>
      <c r="D1396" s="536">
        <f>IF('statement of marks'!BJ58="","",'statement of marks'!BJ58)</f>
        <v>50</v>
      </c>
      <c r="E1396" s="1085" t="str">
        <f>IF('statement of marks'!GL58="","",'statement of marks'!GL58)</f>
        <v/>
      </c>
      <c r="F1396" s="1085"/>
      <c r="G1396" s="1085" t="str">
        <f>IF('statement of marks'!GN58="","",'statement of marks'!GN58)</f>
        <v/>
      </c>
      <c r="H1396" s="1085"/>
      <c r="I1396" s="1085"/>
      <c r="J1396" s="1085"/>
      <c r="K1396" s="1085" t="str">
        <f>IF('statement of marks'!GP58="","",'statement of marks'!GP58)</f>
        <v/>
      </c>
      <c r="L1396" s="1085"/>
      <c r="M1396" s="1085" t="str">
        <f>IF('statement of marks'!GR58="","",'statement of marks'!GR58)</f>
        <v/>
      </c>
      <c r="N1396" s="1085"/>
      <c r="O1396" s="1085">
        <f>IF('statement of marks'!GT58="","",'statement of marks'!GT58)</f>
        <v>0</v>
      </c>
      <c r="P1396" s="1085"/>
      <c r="Q1396" s="1085"/>
      <c r="R1396" s="564"/>
      <c r="S1396" s="1086" t="s">
        <v>296</v>
      </c>
      <c r="T1396" s="1086"/>
      <c r="U1396" s="1086"/>
      <c r="V1396" s="1086"/>
      <c r="W1396" s="1087" t="str">
        <f>IF(U1394="","",'result subject-wise'!$G$118)</f>
        <v/>
      </c>
      <c r="X1396" s="1087"/>
      <c r="Y1396" s="1088"/>
    </row>
    <row r="1397" spans="1:25" ht="18" customHeight="1">
      <c r="A1397" s="1124"/>
      <c r="B1397" s="1089" t="s">
        <v>307</v>
      </c>
      <c r="C1397" s="1089"/>
      <c r="D1397" s="535" t="str">
        <f>IF('statement of marks'!DR58="","",'statement of marks'!DR58)</f>
        <v/>
      </c>
      <c r="E1397" s="1090"/>
      <c r="F1397" s="1090"/>
      <c r="G1397" s="1090"/>
      <c r="H1397" s="1090"/>
      <c r="I1397" s="1090"/>
      <c r="J1397" s="1090"/>
      <c r="K1397" s="1090"/>
      <c r="L1397" s="1090"/>
      <c r="M1397" s="1090"/>
      <c r="N1397" s="1090"/>
      <c r="O1397" s="1091"/>
      <c r="P1397" s="1091"/>
      <c r="Q1397" s="1091"/>
      <c r="R1397" s="1091"/>
      <c r="S1397" s="1091"/>
      <c r="T1397" s="1091"/>
      <c r="U1397" s="1092"/>
      <c r="V1397" s="1092"/>
      <c r="W1397" s="1092"/>
      <c r="X1397" s="1092"/>
      <c r="Y1397" s="1093"/>
    </row>
    <row r="1398" spans="1:25" ht="18" customHeight="1">
      <c r="A1398" s="1124"/>
      <c r="B1398" s="895" t="s">
        <v>297</v>
      </c>
      <c r="C1398" s="895"/>
      <c r="D1398" s="544">
        <f>IF(AND(D1395="",D1396="",D1397=""),"",SUM(D1395:D1397))</f>
        <v>100</v>
      </c>
      <c r="E1398" s="1090"/>
      <c r="F1398" s="1090"/>
      <c r="G1398" s="1090"/>
      <c r="H1398" s="1090"/>
      <c r="I1398" s="1090"/>
      <c r="J1398" s="1090"/>
      <c r="K1398" s="1090"/>
      <c r="L1398" s="1090"/>
      <c r="M1398" s="1090"/>
      <c r="N1398" s="1090"/>
      <c r="O1398" s="1091"/>
      <c r="P1398" s="1091"/>
      <c r="Q1398" s="1091"/>
      <c r="R1398" s="1091"/>
      <c r="S1398" s="1091"/>
      <c r="T1398" s="1091"/>
      <c r="U1398" s="1092"/>
      <c r="V1398" s="1092"/>
      <c r="W1398" s="1092"/>
      <c r="X1398" s="1092"/>
      <c r="Y1398" s="1093"/>
    </row>
    <row r="1399" spans="1:25" ht="18" customHeight="1">
      <c r="A1399" s="1124"/>
      <c r="B1399" s="1089" t="s">
        <v>790</v>
      </c>
      <c r="C1399" s="1089"/>
      <c r="D1399" s="565">
        <f>IF(J1382="ML",L1381)+IF(J1383="ML",L1381)+IF(J1384="ML",L1381-D1384)+IF(J1385="ML",L1381-D1385)+IF(J1386="ML",L1381-D1386)+IF(K1384="ml",D1384)+IF(K1385="ml",D1385)+IF(K1386="ml",D1386)</f>
        <v>0</v>
      </c>
      <c r="E1399" s="1090"/>
      <c r="F1399" s="1090"/>
      <c r="G1399" s="1090"/>
      <c r="H1399" s="1090"/>
      <c r="I1399" s="1090"/>
      <c r="J1399" s="1090"/>
      <c r="K1399" s="1090"/>
      <c r="L1399" s="1090"/>
      <c r="M1399" s="1090"/>
      <c r="N1399" s="1090"/>
      <c r="O1399" s="1091" t="s">
        <v>112</v>
      </c>
      <c r="P1399" s="1091"/>
      <c r="Q1399" s="1091"/>
      <c r="R1399" s="1091"/>
      <c r="S1399" s="1091"/>
      <c r="T1399" s="1091"/>
      <c r="U1399" s="1094" t="s">
        <v>798</v>
      </c>
      <c r="V1399" s="1094"/>
      <c r="W1399" s="1094"/>
      <c r="X1399" s="1094"/>
      <c r="Y1399" s="1095"/>
    </row>
    <row r="1400" spans="1:25" ht="18" customHeight="1" thickBot="1">
      <c r="A1400" s="1125"/>
      <c r="B1400" s="1098" t="s">
        <v>308</v>
      </c>
      <c r="C1400" s="1098"/>
      <c r="D1400" s="566"/>
      <c r="E1400" s="1099"/>
      <c r="F1400" s="1099"/>
      <c r="G1400" s="1099"/>
      <c r="H1400" s="1099"/>
      <c r="I1400" s="1099"/>
      <c r="J1400" s="1099"/>
      <c r="K1400" s="1099"/>
      <c r="L1400" s="1099"/>
      <c r="M1400" s="1099"/>
      <c r="N1400" s="1099"/>
      <c r="O1400" s="1100">
        <f>'statement of marks'!$IV$110</f>
        <v>45794</v>
      </c>
      <c r="P1400" s="1100"/>
      <c r="Q1400" s="1100"/>
      <c r="R1400" s="1100"/>
      <c r="S1400" s="1100"/>
      <c r="T1400" s="1100"/>
      <c r="U1400" s="1096"/>
      <c r="V1400" s="1096"/>
      <c r="W1400" s="1096"/>
      <c r="X1400" s="1096"/>
      <c r="Y1400" s="1097"/>
    </row>
    <row r="1401" spans="1:25" ht="18" customHeight="1">
      <c r="A1401" s="1119" t="s">
        <v>282</v>
      </c>
      <c r="B1401" s="1120"/>
      <c r="C1401" s="1120"/>
      <c r="D1401" s="1120"/>
      <c r="E1401" s="1120"/>
      <c r="F1401" s="1120"/>
      <c r="G1401" s="1120"/>
      <c r="H1401" s="1120"/>
      <c r="I1401" s="1120"/>
      <c r="J1401" s="1120"/>
      <c r="K1401" s="1120"/>
      <c r="L1401" s="1120"/>
      <c r="M1401" s="1120"/>
      <c r="N1401" s="1120"/>
      <c r="O1401" s="1120"/>
      <c r="P1401" s="1120"/>
      <c r="Q1401" s="1120"/>
      <c r="R1401" s="1120"/>
      <c r="S1401" s="1120"/>
      <c r="T1401" s="1120"/>
      <c r="U1401" s="1120"/>
      <c r="V1401" s="1120"/>
      <c r="W1401" s="1120"/>
      <c r="X1401" s="1120"/>
      <c r="Y1401" s="1121"/>
    </row>
    <row r="1402" spans="1:25" ht="18" customHeight="1">
      <c r="A1402" s="1122" t="str">
        <f>'statement of marks'!$A$1</f>
        <v>Govt. Hr. Sec. School,</v>
      </c>
      <c r="B1402" s="1091"/>
      <c r="C1402" s="1091"/>
      <c r="D1402" s="1091"/>
      <c r="E1402" s="1091"/>
      <c r="F1402" s="1091"/>
      <c r="G1402" s="1091"/>
      <c r="H1402" s="1091"/>
      <c r="I1402" s="1091"/>
      <c r="J1402" s="1091"/>
      <c r="K1402" s="1091"/>
      <c r="L1402" s="1091"/>
      <c r="M1402" s="1091"/>
      <c r="N1402" s="1091"/>
      <c r="O1402" s="1091"/>
      <c r="P1402" s="1091"/>
      <c r="Q1402" s="1091"/>
      <c r="R1402" s="1091"/>
      <c r="S1402" s="1091"/>
      <c r="T1402" s="1091"/>
      <c r="U1402" s="1091"/>
      <c r="V1402" s="1091"/>
      <c r="W1402" s="1091"/>
      <c r="X1402" s="1091"/>
      <c r="Y1402" s="1123"/>
    </row>
    <row r="1403" spans="1:25" ht="18" customHeight="1">
      <c r="A1403" s="1124"/>
      <c r="B1403" s="1048" t="s">
        <v>100</v>
      </c>
      <c r="C1403" s="1048"/>
      <c r="D1403" s="1112" t="s">
        <v>485</v>
      </c>
      <c r="E1403" s="1048" t="str">
        <f>'statement of marks'!$F$3</f>
        <v>2024-25</v>
      </c>
      <c r="F1403" s="1048"/>
      <c r="G1403" s="1126" t="str">
        <f>IF(U1422="","MAIN EXAMINATION",IF(E1421="Suppl.","SUPPLEMENTARY EXAMINATION",IF(E1421="Re-exam.","RE-EXAMINATION",)))</f>
        <v>MAIN EXAMINATION</v>
      </c>
      <c r="H1403" s="1127"/>
      <c r="I1403" s="1127"/>
      <c r="J1403" s="1127"/>
      <c r="K1403" s="1127"/>
      <c r="L1403" s="1127"/>
      <c r="M1403" s="1127"/>
      <c r="N1403" s="1127"/>
      <c r="O1403" s="1127"/>
      <c r="P1403" s="1127"/>
      <c r="Q1403" s="1127"/>
      <c r="R1403" s="1127"/>
      <c r="S1403" s="1128"/>
      <c r="T1403" s="1129" t="s">
        <v>305</v>
      </c>
      <c r="U1403" s="1130"/>
      <c r="V1403" s="1131"/>
      <c r="W1403" s="1048" t="str">
        <f>'statement of marks'!$A$3</f>
        <v>11 'A'</v>
      </c>
      <c r="X1403" s="1048"/>
      <c r="Y1403" s="1135"/>
    </row>
    <row r="1404" spans="1:25" ht="18" customHeight="1">
      <c r="A1404" s="1124"/>
      <c r="B1404" s="895" t="s">
        <v>36</v>
      </c>
      <c r="C1404" s="895"/>
      <c r="D1404" s="1112"/>
      <c r="E1404" s="1132" t="str">
        <f>IF('statement of marks'!G59="","",'statement of marks'!G59)</f>
        <v>A 051</v>
      </c>
      <c r="F1404" s="1133"/>
      <c r="G1404" s="1133"/>
      <c r="H1404" s="1133"/>
      <c r="I1404" s="1133"/>
      <c r="J1404" s="1133"/>
      <c r="K1404" s="1133"/>
      <c r="L1404" s="1133"/>
      <c r="M1404" s="1133"/>
      <c r="N1404" s="1133"/>
      <c r="O1404" s="1133"/>
      <c r="P1404" s="1133"/>
      <c r="Q1404" s="1133"/>
      <c r="R1404" s="1133"/>
      <c r="S1404" s="1134"/>
      <c r="T1404" s="1129" t="s">
        <v>304</v>
      </c>
      <c r="U1404" s="1130"/>
      <c r="V1404" s="1131"/>
      <c r="W1404" s="1048">
        <f>IF('statement of marks'!E59="","",'statement of marks'!E59)</f>
        <v>11151</v>
      </c>
      <c r="X1404" s="1048"/>
      <c r="Y1404" s="1135"/>
    </row>
    <row r="1405" spans="1:25" ht="18" customHeight="1">
      <c r="A1405" s="1124"/>
      <c r="B1405" s="895" t="s">
        <v>37</v>
      </c>
      <c r="C1405" s="895"/>
      <c r="D1405" s="1112"/>
      <c r="E1405" s="1132" t="str">
        <f>IF('statement of marks'!H59="","",'statement of marks'!H59)</f>
        <v>B 051</v>
      </c>
      <c r="F1405" s="1133"/>
      <c r="G1405" s="1133"/>
      <c r="H1405" s="1133"/>
      <c r="I1405" s="1133"/>
      <c r="J1405" s="1133"/>
      <c r="K1405" s="1133"/>
      <c r="L1405" s="1133"/>
      <c r="M1405" s="1133"/>
      <c r="N1405" s="1133"/>
      <c r="O1405" s="1133"/>
      <c r="P1405" s="1133"/>
      <c r="Q1405" s="1133"/>
      <c r="R1405" s="1133"/>
      <c r="S1405" s="1134"/>
      <c r="T1405" s="1129" t="s">
        <v>35</v>
      </c>
      <c r="U1405" s="1130"/>
      <c r="V1405" s="1131"/>
      <c r="W1405" s="1048" t="str">
        <f>IF('statement of marks'!D59="","",'statement of marks'!D59)</f>
        <v/>
      </c>
      <c r="X1405" s="1048"/>
      <c r="Y1405" s="1135"/>
    </row>
    <row r="1406" spans="1:25" ht="18" customHeight="1">
      <c r="A1406" s="1124"/>
      <c r="B1406" s="895" t="s">
        <v>38</v>
      </c>
      <c r="C1406" s="895"/>
      <c r="D1406" s="1112"/>
      <c r="E1406" s="1132" t="str">
        <f>IF('statement of marks'!I59="","",'statement of marks'!I59)</f>
        <v>C 051</v>
      </c>
      <c r="F1406" s="1133"/>
      <c r="G1406" s="1133"/>
      <c r="H1406" s="1133"/>
      <c r="I1406" s="1133"/>
      <c r="J1406" s="1133"/>
      <c r="K1406" s="1133"/>
      <c r="L1406" s="1133"/>
      <c r="M1406" s="1133"/>
      <c r="N1406" s="1133"/>
      <c r="O1406" s="1133"/>
      <c r="P1406" s="1133"/>
      <c r="Q1406" s="1133"/>
      <c r="R1406" s="1133"/>
      <c r="S1406" s="1134"/>
      <c r="T1406" s="1129" t="s">
        <v>280</v>
      </c>
      <c r="U1406" s="1130"/>
      <c r="V1406" s="1131"/>
      <c r="W1406" s="1136" t="str">
        <f>IF('statement of marks'!F59="","",'statement of marks'!F59)</f>
        <v/>
      </c>
      <c r="X1406" s="1136"/>
      <c r="Y1406" s="1137"/>
    </row>
    <row r="1407" spans="1:25" ht="18" customHeight="1">
      <c r="A1407" s="1124"/>
      <c r="B1407" s="1138" t="s">
        <v>218</v>
      </c>
      <c r="C1407" s="1109" t="s">
        <v>293</v>
      </c>
      <c r="D1407" s="1109" t="s">
        <v>457</v>
      </c>
      <c r="E1407" s="1103" t="s">
        <v>109</v>
      </c>
      <c r="F1407" s="1103" t="s">
        <v>110</v>
      </c>
      <c r="G1407" s="1103" t="s">
        <v>111</v>
      </c>
      <c r="H1407" s="1103" t="s">
        <v>797</v>
      </c>
      <c r="I1407" s="1139" t="str">
        <f>IF('statement of marks'!N$4="","",'statement of marks'!N$4)</f>
        <v>VRIKSHAROPAN</v>
      </c>
      <c r="J1407" s="1140" t="s">
        <v>276</v>
      </c>
      <c r="K1407" s="1140" t="s">
        <v>277</v>
      </c>
      <c r="L1407" s="1103" t="s">
        <v>284</v>
      </c>
      <c r="M1407" s="1103" t="s">
        <v>294</v>
      </c>
      <c r="N1407" s="1102" t="s">
        <v>458</v>
      </c>
      <c r="O1407" s="1141" t="s">
        <v>287</v>
      </c>
      <c r="P1407" s="1141" t="s">
        <v>288</v>
      </c>
      <c r="Q1407" s="1101" t="s">
        <v>289</v>
      </c>
      <c r="R1407" s="1101" t="s">
        <v>285</v>
      </c>
      <c r="S1407" s="1101" t="s">
        <v>286</v>
      </c>
      <c r="T1407" s="1102" t="s">
        <v>306</v>
      </c>
      <c r="U1407" s="1103" t="s">
        <v>311</v>
      </c>
      <c r="V1407" s="1104" t="s">
        <v>310</v>
      </c>
      <c r="W1407" s="1104" t="s">
        <v>799</v>
      </c>
      <c r="X1407" s="1103" t="s">
        <v>283</v>
      </c>
      <c r="Y1407" s="1105" t="s">
        <v>290</v>
      </c>
    </row>
    <row r="1408" spans="1:25" ht="18" customHeight="1">
      <c r="A1408" s="1124"/>
      <c r="B1408" s="1138"/>
      <c r="C1408" s="1109"/>
      <c r="D1408" s="1109"/>
      <c r="E1408" s="1103"/>
      <c r="F1408" s="1103"/>
      <c r="G1408" s="1103"/>
      <c r="H1408" s="1103"/>
      <c r="I1408" s="1139"/>
      <c r="J1408" s="1140"/>
      <c r="K1408" s="1140"/>
      <c r="L1408" s="1103"/>
      <c r="M1408" s="1103"/>
      <c r="N1408" s="1102"/>
      <c r="O1408" s="1141"/>
      <c r="P1408" s="1141"/>
      <c r="Q1408" s="1101"/>
      <c r="R1408" s="1101"/>
      <c r="S1408" s="1101"/>
      <c r="T1408" s="1102"/>
      <c r="U1408" s="1103"/>
      <c r="V1408" s="1104"/>
      <c r="W1408" s="1104"/>
      <c r="X1408" s="1103"/>
      <c r="Y1408" s="1105"/>
    </row>
    <row r="1409" spans="1:25" ht="18" customHeight="1">
      <c r="A1409" s="1124"/>
      <c r="B1409" s="1144" t="s">
        <v>113</v>
      </c>
      <c r="C1409" s="1144"/>
      <c r="D1409" s="535"/>
      <c r="E1409" s="534">
        <f>IF('statement of marks'!J$6="","",'statement of marks'!J$6)</f>
        <v>10</v>
      </c>
      <c r="F1409" s="534">
        <f>IF('statement of marks'!K$6="","",'statement of marks'!K$6)</f>
        <v>10</v>
      </c>
      <c r="G1409" s="534">
        <f>IF('statement of marks'!L$6="","",'statement of marks'!L$6)</f>
        <v>8</v>
      </c>
      <c r="H1409" s="534">
        <f>IF('statement of marks'!M$6="","",'statement of marks'!M$6)</f>
        <v>28</v>
      </c>
      <c r="I1409" s="536">
        <f>IF('statement of marks'!N$6="","",'statement of marks'!N$6)</f>
        <v>2</v>
      </c>
      <c r="J1409" s="298" t="s">
        <v>89</v>
      </c>
      <c r="K1409" s="1106"/>
      <c r="L1409" s="534">
        <f>IF('statement of marks'!O$6="","",'statement of marks'!O$6)</f>
        <v>70</v>
      </c>
      <c r="M1409" s="298" t="s">
        <v>87</v>
      </c>
      <c r="N1409" s="534">
        <f>IF('statement of marks'!P$6="","",'statement of marks'!P$6)</f>
        <v>100</v>
      </c>
      <c r="O1409" s="298" t="s">
        <v>298</v>
      </c>
      <c r="P1409" s="945"/>
      <c r="Q1409" s="534">
        <f>IF('statement of marks'!Q$6="","",'statement of marks'!Q$6)</f>
        <v>100</v>
      </c>
      <c r="R1409" s="298" t="s">
        <v>299</v>
      </c>
      <c r="S1409" s="298" t="s">
        <v>454</v>
      </c>
      <c r="T1409" s="538">
        <f>IF('statement of marks'!R$6="","",'statement of marks'!R$6)</f>
        <v>200</v>
      </c>
      <c r="U1409" s="539"/>
      <c r="V1409" s="539"/>
      <c r="W1409" s="539"/>
      <c r="X1409" s="539"/>
      <c r="Y1409" s="540" t="str">
        <f>IF(OR(X1416=0,X1416&lt;V1416),"",T1409)</f>
        <v/>
      </c>
    </row>
    <row r="1410" spans="1:25" ht="18" customHeight="1">
      <c r="A1410" s="1124"/>
      <c r="B1410" s="895" t="str">
        <f>'statement of marks'!$J$3</f>
        <v>HINDI COMPULSORY</v>
      </c>
      <c r="C1410" s="895"/>
      <c r="D1410" s="535"/>
      <c r="E1410" s="541">
        <f>IF('statement of marks'!J59="","",'statement of marks'!J59)</f>
        <v>10</v>
      </c>
      <c r="F1410" s="541">
        <f>IF('statement of marks'!K59="","",'statement of marks'!K59)</f>
        <v>10</v>
      </c>
      <c r="G1410" s="541">
        <f>IF('statement of marks'!L59="","",'statement of marks'!L59)</f>
        <v>8</v>
      </c>
      <c r="H1410" s="541">
        <f>IF('statement of marks'!M59="","",'statement of marks'!M59)</f>
        <v>28</v>
      </c>
      <c r="I1410" s="541">
        <f>IF('statement of marks'!N59="","",'statement of marks'!N59)</f>
        <v>2</v>
      </c>
      <c r="J1410" s="537">
        <f>IF('statement of marks'!O59="","",'statement of marks'!O59)</f>
        <v>70</v>
      </c>
      <c r="K1410" s="1106"/>
      <c r="L1410" s="536">
        <f>IF('statement of marks'!O59="","",'statement of marks'!O59)</f>
        <v>70</v>
      </c>
      <c r="M1410" s="536">
        <f>IF('statement of marks'!P59="","",'statement of marks'!P59)</f>
        <v>100</v>
      </c>
      <c r="N1410" s="538">
        <f>IF('statement of marks'!P59="","",'statement of marks'!P59)</f>
        <v>100</v>
      </c>
      <c r="O1410" s="537">
        <f>IF('statement of marks'!Q59="","",'statement of marks'!Q59)</f>
        <v>100</v>
      </c>
      <c r="P1410" s="945"/>
      <c r="Q1410" s="536">
        <f>IF('statement of marks'!Q59="","",'statement of marks'!Q59)</f>
        <v>100</v>
      </c>
      <c r="R1410" s="536">
        <f>IF('statement of marks'!R59="","",'statement of marks'!R59)</f>
        <v>200</v>
      </c>
      <c r="S1410" s="1107" t="str">
        <f>IF(AND(K1411="",P1411=""),"",SUM(K1411,P1411))</f>
        <v/>
      </c>
      <c r="T1410" s="538">
        <f>IF('statement of marks'!R59="","",'statement of marks'!R59)</f>
        <v>200</v>
      </c>
      <c r="U1410" s="541" t="str">
        <f>CONCATENATE('statement of marks'!GV59,'statement of marks'!GW59,'statement of marks'!GX59)</f>
        <v>D</v>
      </c>
      <c r="V1410" s="542" t="str">
        <f>IF(OR(U1410="S",U1410="RE"),'result subject-wise'!T$6,"")</f>
        <v/>
      </c>
      <c r="W1410" s="542" t="str">
        <f>IF('result subject-wise'!U59="","",'result subject-wise'!U59)</f>
        <v/>
      </c>
      <c r="X1410" s="542" t="str">
        <f>IF('result subject-wise'!V59="","",'result subject-wise'!V59)</f>
        <v/>
      </c>
      <c r="Y1410" s="540" t="str">
        <f>IF(OR(X1416=0,X1416&lt;V1416),"",IF(U1410="RE",SUM(T1410,W1410),IF(U1410="S",W1410,T1410)))</f>
        <v/>
      </c>
    </row>
    <row r="1411" spans="1:25" ht="18" customHeight="1">
      <c r="A1411" s="1124"/>
      <c r="B1411" s="895" t="str">
        <f>'statement of marks'!$X$3</f>
        <v>ENGLISH COMPULSORY</v>
      </c>
      <c r="C1411" s="895"/>
      <c r="D1411" s="535" t="s">
        <v>455</v>
      </c>
      <c r="E1411" s="541">
        <f>IF('statement of marks'!X59="","",'statement of marks'!X59)</f>
        <v>10</v>
      </c>
      <c r="F1411" s="541">
        <f>IF('statement of marks'!Y59="","",'statement of marks'!Y59)</f>
        <v>10</v>
      </c>
      <c r="G1411" s="541">
        <f>IF('statement of marks'!Z59="","",'statement of marks'!Z59)</f>
        <v>8</v>
      </c>
      <c r="H1411" s="541">
        <f>IF('statement of marks'!AA59="","",'statement of marks'!AA59)</f>
        <v>28</v>
      </c>
      <c r="I1411" s="541">
        <f>IF('statement of marks'!AB59="","",'statement of marks'!AB59)</f>
        <v>2</v>
      </c>
      <c r="J1411" s="537">
        <f>IF('statement of marks'!AC59="","",'statement of marks'!AC59)</f>
        <v>70</v>
      </c>
      <c r="K1411" s="1106"/>
      <c r="L1411" s="536">
        <f>IF('statement of marks'!AC59="","",'statement of marks'!AC59)</f>
        <v>70</v>
      </c>
      <c r="M1411" s="536">
        <f>IF('statement of marks'!AD59="","",'statement of marks'!AD59)</f>
        <v>100</v>
      </c>
      <c r="N1411" s="538">
        <f>IF('statement of marks'!AD59="","",'statement of marks'!AD59)</f>
        <v>100</v>
      </c>
      <c r="O1411" s="537">
        <f>IF('statement of marks'!AE59="","",'statement of marks'!AE59)</f>
        <v>100</v>
      </c>
      <c r="P1411" s="945"/>
      <c r="Q1411" s="536">
        <f>IF('statement of marks'!AE59="","",'statement of marks'!AE59)</f>
        <v>100</v>
      </c>
      <c r="R1411" s="536">
        <f>IF('statement of marks'!AF59="","",'statement of marks'!AF59)</f>
        <v>200</v>
      </c>
      <c r="S1411" s="1107"/>
      <c r="T1411" s="538">
        <f>IF('statement of marks'!AF59="","",'statement of marks'!AF59)</f>
        <v>200</v>
      </c>
      <c r="U1411" s="541" t="str">
        <f>CONCATENATE('statement of marks'!GY59,'statement of marks'!GZ59,'statement of marks'!HA59)</f>
        <v>D</v>
      </c>
      <c r="V1411" s="542" t="str">
        <f>IF(OR(U1411="S",U1411="RE"),'result subject-wise'!W$6,"")</f>
        <v/>
      </c>
      <c r="W1411" s="542" t="str">
        <f>IF('result subject-wise'!X59="","",'result subject-wise'!X59)</f>
        <v/>
      </c>
      <c r="X1411" s="542" t="str">
        <f>IF('result subject-wise'!Y59="","",'result subject-wise'!Y59)</f>
        <v/>
      </c>
      <c r="Y1411" s="540" t="str">
        <f>IF(OR(X1416=0,X1416&lt;V1416),"",IF(U1411="RE",SUM(T1411,W1411),IF(U1411="S",W1411,T1411)))</f>
        <v/>
      </c>
    </row>
    <row r="1412" spans="1:25" ht="18" customHeight="1">
      <c r="A1412" s="1124"/>
      <c r="B1412" s="1143" t="str">
        <f>'statement of marks'!AM59</f>
        <v>PHYSICS</v>
      </c>
      <c r="C1412" s="1143"/>
      <c r="D1412" s="535">
        <f>IF('statement of marks'!BH59="","",'statement of marks'!BH59)</f>
        <v>20</v>
      </c>
      <c r="E1412" s="541">
        <f>IF('statement of marks'!AN59="","",'statement of marks'!AN59)</f>
        <v>10</v>
      </c>
      <c r="F1412" s="541">
        <f>IF('statement of marks'!AO59="","",'statement of marks'!AO59)</f>
        <v>10</v>
      </c>
      <c r="G1412" s="541">
        <f>IF('statement of marks'!AP59="","",'statement of marks'!AP59)</f>
        <v>9</v>
      </c>
      <c r="H1412" s="541">
        <f>IF('statement of marks'!AQ59="","",'statement of marks'!AQ59)</f>
        <v>29</v>
      </c>
      <c r="I1412" s="541">
        <f>IF('statement of marks'!AR59="","",'statement of marks'!AR59)</f>
        <v>1</v>
      </c>
      <c r="J1412" s="537">
        <f>IF('statement of marks'!AS59="","",'statement of marks'!AS59)</f>
        <v>30</v>
      </c>
      <c r="K1412" s="537">
        <f>IF('statement of marks'!AT59="","",'statement of marks'!AT59)</f>
        <v>20</v>
      </c>
      <c r="L1412" s="536">
        <f>IF('statement of marks'!AU59="","",'statement of marks'!AU59)</f>
        <v>50</v>
      </c>
      <c r="M1412" s="536">
        <f>IF('statement of marks'!AV59="","",'statement of marks'!AV59)</f>
        <v>60</v>
      </c>
      <c r="N1412" s="538">
        <f>IF('statement of marks'!AW59="","",'statement of marks'!AW59)</f>
        <v>80</v>
      </c>
      <c r="O1412" s="537">
        <f>IF('statement of marks'!AX59="","",'statement of marks'!AX59)</f>
        <v>70</v>
      </c>
      <c r="P1412" s="537">
        <f>IF('statement of marks'!AY59="","",'statement of marks'!AY59)</f>
        <v>30</v>
      </c>
      <c r="Q1412" s="536">
        <f>IF('statement of marks'!AZ59="","",'statement of marks'!AZ59)</f>
        <v>100</v>
      </c>
      <c r="R1412" s="536">
        <f>IF('statement of marks'!BA59="","",'statement of marks'!BA59)</f>
        <v>130</v>
      </c>
      <c r="S1412" s="538">
        <f>IF('statement of marks'!BB59="","",'statement of marks'!BB59)</f>
        <v>50</v>
      </c>
      <c r="T1412" s="538">
        <f>IF('statement of marks'!BC59="","",'statement of marks'!BC59)</f>
        <v>180</v>
      </c>
      <c r="U1412" s="541" t="str">
        <f>CONCATENATE('statement of marks'!HB59,'statement of marks'!HK59,'statement of marks'!HL59)</f>
        <v>D</v>
      </c>
      <c r="V1412" s="542" t="str">
        <f>IF('result subject-wise'!Z59="","",'result subject-wise'!Z59)</f>
        <v/>
      </c>
      <c r="W1412" s="542" t="str">
        <f>IF('result subject-wise'!AB59="","",'result subject-wise'!AB59)</f>
        <v/>
      </c>
      <c r="X1412" s="542" t="str">
        <f>IF('result subject-wise'!AC59="","",'result subject-wise'!AC59)</f>
        <v/>
      </c>
      <c r="Y1412" s="540" t="str">
        <f>IF(OR(X1416=0,X1416&lt;V1416),"",IF(OR(U1412="RE",U1412="REP"),SUM(T1412,W1412),IF(U1412="S",W1412,T1412)))</f>
        <v/>
      </c>
    </row>
    <row r="1413" spans="1:25" ht="18" customHeight="1">
      <c r="A1413" s="1124"/>
      <c r="B1413" s="1143" t="str">
        <f>'statement of marks'!BQ59</f>
        <v>CHEMISTRY</v>
      </c>
      <c r="C1413" s="1143"/>
      <c r="D1413" s="535">
        <f>IF('statement of marks'!CL59="","",'statement of marks'!CL59)</f>
        <v>20</v>
      </c>
      <c r="E1413" s="541">
        <f>IF('statement of marks'!BR59="","",'statement of marks'!BR59)</f>
        <v>10</v>
      </c>
      <c r="F1413" s="541">
        <f>IF('statement of marks'!BS59="","",'statement of marks'!BS59)</f>
        <v>10</v>
      </c>
      <c r="G1413" s="541">
        <f>IF('statement of marks'!BT59="","",'statement of marks'!BT59)</f>
        <v>9</v>
      </c>
      <c r="H1413" s="541">
        <f>IF('statement of marks'!BU59="","",'statement of marks'!BU59)</f>
        <v>29</v>
      </c>
      <c r="I1413" s="541">
        <f>IF('statement of marks'!BV59="","",'statement of marks'!BV59)</f>
        <v>1</v>
      </c>
      <c r="J1413" s="537">
        <f>IF('statement of marks'!BW59="","",'statement of marks'!BW59)</f>
        <v>50</v>
      </c>
      <c r="K1413" s="537">
        <f>IF('statement of marks'!BX59="","",'statement of marks'!BX59)</f>
        <v>20</v>
      </c>
      <c r="L1413" s="536">
        <f>IF('statement of marks'!BY59="","",'statement of marks'!BY59)</f>
        <v>70</v>
      </c>
      <c r="M1413" s="536">
        <f>IF('statement of marks'!BZ59="","",'statement of marks'!BZ59)</f>
        <v>80</v>
      </c>
      <c r="N1413" s="538">
        <f>IF('statement of marks'!CA59="","",'statement of marks'!CA59)</f>
        <v>100</v>
      </c>
      <c r="O1413" s="537">
        <f>IF('statement of marks'!CB59="","",'statement of marks'!CB59)</f>
        <v>70</v>
      </c>
      <c r="P1413" s="537">
        <f>IF('statement of marks'!CC59="","",'statement of marks'!CC59)</f>
        <v>30</v>
      </c>
      <c r="Q1413" s="536">
        <f>IF('statement of marks'!CD59="","",'statement of marks'!CD59)</f>
        <v>100</v>
      </c>
      <c r="R1413" s="536">
        <f>IF('statement of marks'!CE59="","",'statement of marks'!CE59)</f>
        <v>150</v>
      </c>
      <c r="S1413" s="538">
        <f>IF('statement of marks'!CF59="","",'statement of marks'!CF59)</f>
        <v>50</v>
      </c>
      <c r="T1413" s="538">
        <f>IF('statement of marks'!CG59="","",'statement of marks'!CG59)</f>
        <v>200</v>
      </c>
      <c r="U1413" s="541" t="str">
        <f>CONCATENATE('statement of marks'!HM59,'statement of marks'!HV59,'statement of marks'!HW59)</f>
        <v>D</v>
      </c>
      <c r="V1413" s="542" t="str">
        <f>IF('result subject-wise'!AD59="","",'result subject-wise'!AD59)</f>
        <v/>
      </c>
      <c r="W1413" s="542" t="str">
        <f>IF('result subject-wise'!AF59="","",'result subject-wise'!AF59)</f>
        <v/>
      </c>
      <c r="X1413" s="542" t="str">
        <f>IF('result subject-wise'!AG59="","",'result subject-wise'!AG59)</f>
        <v/>
      </c>
      <c r="Y1413" s="540" t="str">
        <f>IF(OR(X1416=0,X1416&lt;V1416),"",IF(OR(U1413="RE",U1413="REP"),SUM(T1413,W1413),IF(U1413="S",W1413,T1413)))</f>
        <v/>
      </c>
    </row>
    <row r="1414" spans="1:25" ht="18" customHeight="1">
      <c r="A1414" s="1124"/>
      <c r="B1414" s="1143" t="str">
        <f>'statement of marks'!CU59</f>
        <v>MATHEMATICS</v>
      </c>
      <c r="C1414" s="1143"/>
      <c r="D1414" s="535" t="str">
        <f>IF('statement of marks'!DP59="","",'statement of marks'!DP59)</f>
        <v/>
      </c>
      <c r="E1414" s="541">
        <f>IF('statement of marks'!CV59="","",'statement of marks'!CV59)</f>
        <v>10</v>
      </c>
      <c r="F1414" s="541">
        <f>IF('statement of marks'!CW59="","",'statement of marks'!CW59)</f>
        <v>10</v>
      </c>
      <c r="G1414" s="541">
        <f>IF('statement of marks'!CX59="","",'statement of marks'!CX59)</f>
        <v>9</v>
      </c>
      <c r="H1414" s="541">
        <f>IF('statement of marks'!CY59="","",'statement of marks'!CY59)</f>
        <v>29</v>
      </c>
      <c r="I1414" s="541">
        <f>IF('statement of marks'!CZ59="","",'statement of marks'!CZ59)</f>
        <v>1</v>
      </c>
      <c r="J1414" s="537">
        <f>IF('statement of marks'!DA59="","",'statement of marks'!DA59)</f>
        <v>70</v>
      </c>
      <c r="K1414" s="537" t="str">
        <f>IF('statement of marks'!DB59="","",'statement of marks'!DB59)</f>
        <v/>
      </c>
      <c r="L1414" s="536">
        <f>IF('statement of marks'!DC59="","",'statement of marks'!DC59)</f>
        <v>70</v>
      </c>
      <c r="M1414" s="536">
        <f>IF('statement of marks'!DD59="","",'statement of marks'!DD59)</f>
        <v>100</v>
      </c>
      <c r="N1414" s="538">
        <f>IF('statement of marks'!DE59="","",'statement of marks'!DE59)</f>
        <v>100</v>
      </c>
      <c r="O1414" s="537">
        <f>IF('statement of marks'!DF59="","",'statement of marks'!DF59)</f>
        <v>18</v>
      </c>
      <c r="P1414" s="537" t="str">
        <f>IF('statement of marks'!DG59="","",'statement of marks'!DG59)</f>
        <v/>
      </c>
      <c r="Q1414" s="536">
        <f>IF('statement of marks'!DH59="","",'statement of marks'!DH59)</f>
        <v>18</v>
      </c>
      <c r="R1414" s="536">
        <f>IF('statement of marks'!DI59="","",'statement of marks'!DI59)</f>
        <v>118</v>
      </c>
      <c r="S1414" s="538" t="str">
        <f>IF('statement of marks'!DJ59="","",'statement of marks'!DJ59)</f>
        <v/>
      </c>
      <c r="T1414" s="538">
        <f>IF('statement of marks'!DK59="","",'statement of marks'!DK59)</f>
        <v>118</v>
      </c>
      <c r="U1414" s="541" t="str">
        <f>CONCATENATE('statement of marks'!HX59,'statement of marks'!IG59,'statement of marks'!IH59)</f>
        <v>S</v>
      </c>
      <c r="V1414" s="542">
        <f>IF('result subject-wise'!AH59="","",'result subject-wise'!AH59)</f>
        <v>100</v>
      </c>
      <c r="W1414" s="542" t="str">
        <f>IF('result subject-wise'!AJ59="","",'result subject-wise'!AJ59)</f>
        <v/>
      </c>
      <c r="X1414" s="542" t="str">
        <f>IF('result subject-wise'!AK59="","",'result subject-wise'!AK59)</f>
        <v/>
      </c>
      <c r="Y1414" s="540" t="str">
        <f>IF(OR(X1416=0,X1416&lt;V1416),"",IF(OR(U1414="RE",U1414="REP"),SUM(T1414,W1414),IF(U1414="S",W1414,T1414)))</f>
        <v/>
      </c>
    </row>
    <row r="1415" spans="1:25" ht="18" customHeight="1">
      <c r="A1415" s="1124"/>
      <c r="B1415" s="1108" t="s">
        <v>291</v>
      </c>
      <c r="C1415" s="1108"/>
      <c r="D1415" s="543">
        <f>IF(AND(D1412="",D1413="",D1414=""),"",SUM(D1412:D1414))</f>
        <v>40</v>
      </c>
      <c r="E1415" s="544">
        <f>IF(AND(E1410="",E1411="",E1412="",E1413="",E1414=""),"",SUM(E1410:E1414))</f>
        <v>50</v>
      </c>
      <c r="F1415" s="544">
        <f t="shared" ref="F1415:H1415" si="396">IF(AND(F1410="",F1411="",F1412="",F1413="",F1414=""),"",SUM(F1410:F1414))</f>
        <v>50</v>
      </c>
      <c r="G1415" s="544">
        <f t="shared" si="396"/>
        <v>43</v>
      </c>
      <c r="H1415" s="544">
        <f t="shared" si="396"/>
        <v>143</v>
      </c>
      <c r="I1415" s="544">
        <f>IF(AND(I1410="",I1411="",I1412="",I1413="",I1414=""),"",SUM(I1410:I1414))</f>
        <v>7</v>
      </c>
      <c r="J1415" s="544">
        <f t="shared" ref="J1415:R1415" si="397">IF(AND(J1410="",J1411="",J1412="",J1413="",J1414=""),"",SUM(J1410:J1414))</f>
        <v>290</v>
      </c>
      <c r="K1415" s="544">
        <f t="shared" si="397"/>
        <v>40</v>
      </c>
      <c r="L1415" s="544">
        <f t="shared" si="397"/>
        <v>330</v>
      </c>
      <c r="M1415" s="544">
        <f t="shared" si="397"/>
        <v>440</v>
      </c>
      <c r="N1415" s="544">
        <f t="shared" si="397"/>
        <v>480</v>
      </c>
      <c r="O1415" s="544">
        <f t="shared" si="397"/>
        <v>358</v>
      </c>
      <c r="P1415" s="544">
        <f t="shared" si="397"/>
        <v>60</v>
      </c>
      <c r="Q1415" s="544">
        <f t="shared" si="397"/>
        <v>418</v>
      </c>
      <c r="R1415" s="544">
        <f t="shared" si="397"/>
        <v>798</v>
      </c>
      <c r="S1415" s="544">
        <f>IF(AND(S1410="",S1411="",S1412="",S1413="",S1414=""),"",SUM(S1410:S1414))</f>
        <v>100</v>
      </c>
      <c r="T1415" s="544">
        <f t="shared" ref="T1415" si="398">IF(AND(T1410="",T1411="",T1412="",T1413="",T1414=""),"",SUM(T1410:T1414))</f>
        <v>898</v>
      </c>
      <c r="U1415" s="544"/>
      <c r="V1415" s="544">
        <f t="shared" ref="V1415:W1415" si="399">IF(AND(V1410="",V1411="",V1412="",V1413="",V1414=""),"",SUM(V1410:V1414))</f>
        <v>100</v>
      </c>
      <c r="W1415" s="544" t="str">
        <f t="shared" si="399"/>
        <v/>
      </c>
      <c r="X1415" s="545"/>
      <c r="Y1415" s="546" t="str">
        <f t="shared" ref="Y1415" si="400">IF(AND(Y1410="",Y1411="",Y1412="",Y1413="",Y1414=""),"",SUM(Y1410:Y1414))</f>
        <v/>
      </c>
    </row>
    <row r="1416" spans="1:25" ht="18" customHeight="1">
      <c r="A1416" s="1124"/>
      <c r="B1416" s="1142" t="s">
        <v>292</v>
      </c>
      <c r="C1416" s="1142"/>
      <c r="D1416" s="547" t="s">
        <v>456</v>
      </c>
      <c r="E1416" s="548">
        <f>IF(E1415="","",(5*E1409)-(COUNTIF(E1410:E1414,"NA")*E1409+COUNTIF(E1410:E1414,"ML")*E1409))</f>
        <v>50</v>
      </c>
      <c r="F1416" s="548">
        <f>IF(F1415="","",(5*F1409)-(COUNTIF(F1410:F1414,"NA")*F1409+COUNTIF(F1410:F1414,"ML")*F1409))</f>
        <v>50</v>
      </c>
      <c r="G1416" s="548">
        <f>IF(G1415="","",(43)-(COUNTIF(G1410:G1414,"NA")*G1409+COUNTIF(G1410:G1414,"ML")*G1409))</f>
        <v>43</v>
      </c>
      <c r="H1416" s="548">
        <f>IF(H1415="","",(143)-(COUNTIF(H1410:H1414,"NA")*H1409+COUNTIF(H1410:H1414,"ML")*H1409))</f>
        <v>143</v>
      </c>
      <c r="I1416" s="549">
        <f>IF(I1415="","",7)</f>
        <v>7</v>
      </c>
      <c r="J1416" s="538">
        <f>L1416-K1416</f>
        <v>310</v>
      </c>
      <c r="K1416" s="538">
        <f>IF(D1415="","",(D1415-(IF(K1412="ml",D1412)+IF(K1413="ml",D1413)+IF(K1414="ml",D1414))))</f>
        <v>40</v>
      </c>
      <c r="L1416" s="538">
        <f>IF(OR(L1415=0,L1415=""),L1415,(5*L1409)-D1427)</f>
        <v>350</v>
      </c>
      <c r="M1416" s="538">
        <f>IF(M1415="","",SUM(H1416:J1416))</f>
        <v>460</v>
      </c>
      <c r="N1416" s="538">
        <f>IF(N1415="","",SUM(D1415,M1416))</f>
        <v>500</v>
      </c>
      <c r="O1416" s="538">
        <f>Q1416-D1421</f>
        <v>440</v>
      </c>
      <c r="P1416" s="538">
        <f>IF(D1421="","",D1421)</f>
        <v>60</v>
      </c>
      <c r="Q1416" s="538">
        <f>IF(Q1415="","",5*Q1409)</f>
        <v>500</v>
      </c>
      <c r="R1416" s="538">
        <f>IF(O1416="","",SUM(M1416,O1416))</f>
        <v>900</v>
      </c>
      <c r="S1416" s="538">
        <f>IF(D1426="","",D1426)</f>
        <v>100</v>
      </c>
      <c r="T1416" s="538">
        <f>IF(T1415="","",SUM(R1416,S1416))</f>
        <v>1000</v>
      </c>
      <c r="U1416" s="550"/>
      <c r="V1416" s="551">
        <f>COUNTIF(U1410:U1420,"S")</f>
        <v>1</v>
      </c>
      <c r="W1416" s="551">
        <f>COUNTIF(U1410:U1420,"RE")+COUNTIF(U1410:U1420,"REP")</f>
        <v>0</v>
      </c>
      <c r="X1416" s="551">
        <f>COUNTIF(X1410:X1415,"P")+COUNTIF(X1419:X1420,"P")</f>
        <v>0</v>
      </c>
      <c r="Y1416" s="552" t="str">
        <f>IF(OR(X1416=0,X1416&lt;(V1416+W1416)),"",(T1416-(V1416*Y1409)+V1415))</f>
        <v/>
      </c>
    </row>
    <row r="1417" spans="1:25" ht="18" customHeight="1">
      <c r="A1417" s="1124"/>
      <c r="B1417" s="895" t="s">
        <v>151</v>
      </c>
      <c r="C1417" s="895"/>
      <c r="D1417" s="553">
        <f>IF('statement of marks'!BG59="","",'statement of marks'!BG59)</f>
        <v>30</v>
      </c>
      <c r="E1417" s="568">
        <f t="shared" ref="E1417:H1417" si="401">IF(E1416="","",E1415/E1416*100)</f>
        <v>100</v>
      </c>
      <c r="F1417" s="568">
        <f t="shared" si="401"/>
        <v>100</v>
      </c>
      <c r="G1417" s="568">
        <f t="shared" si="401"/>
        <v>100</v>
      </c>
      <c r="H1417" s="568">
        <f t="shared" si="401"/>
        <v>100</v>
      </c>
      <c r="I1417" s="568">
        <f>IF(I1416="","",I1415/I1416*100)</f>
        <v>100</v>
      </c>
      <c r="J1417" s="568">
        <f t="shared" ref="J1417:R1417" si="402">IF(J1416="","",J1415/J1416*100)</f>
        <v>93.548387096774192</v>
      </c>
      <c r="K1417" s="568">
        <f t="shared" si="402"/>
        <v>100</v>
      </c>
      <c r="L1417" s="568">
        <f t="shared" si="402"/>
        <v>94.285714285714278</v>
      </c>
      <c r="M1417" s="568">
        <f t="shared" si="402"/>
        <v>95.652173913043484</v>
      </c>
      <c r="N1417" s="569">
        <f t="shared" si="402"/>
        <v>96</v>
      </c>
      <c r="O1417" s="568">
        <f t="shared" si="402"/>
        <v>81.36363636363636</v>
      </c>
      <c r="P1417" s="568">
        <f t="shared" si="402"/>
        <v>100</v>
      </c>
      <c r="Q1417" s="568">
        <f t="shared" si="402"/>
        <v>83.6</v>
      </c>
      <c r="R1417" s="568">
        <f t="shared" si="402"/>
        <v>88.666666666666671</v>
      </c>
      <c r="S1417" s="569">
        <f>IF(S1416="","",S1415/S1416*100)</f>
        <v>100</v>
      </c>
      <c r="T1417" s="569">
        <f t="shared" ref="T1417" si="403">IF(T1416="","",T1415/T1416*100)</f>
        <v>89.8</v>
      </c>
      <c r="U1417" s="539"/>
      <c r="V1417" s="539"/>
      <c r="W1417" s="539"/>
      <c r="X1417" s="539"/>
      <c r="Y1417" s="554" t="str">
        <f>IF(Y1416="","",Y1415/Y1416*100)</f>
        <v/>
      </c>
    </row>
    <row r="1418" spans="1:25" ht="18" customHeight="1">
      <c r="A1418" s="1124"/>
      <c r="B1418" s="895" t="str">
        <f>'statement of marks'!DZ59</f>
        <v>BIOLOGY</v>
      </c>
      <c r="C1418" s="895"/>
      <c r="D1418" s="548"/>
      <c r="E1418" s="541">
        <f>IF('statement of marks'!EA59="","",'statement of marks'!EA59)</f>
        <v>10</v>
      </c>
      <c r="F1418" s="541">
        <f>IF('statement of marks'!EB59="","",'statement of marks'!EB59)</f>
        <v>10</v>
      </c>
      <c r="G1418" s="541">
        <f>IF('statement of marks'!EC59="","",'statement of marks'!EC59)</f>
        <v>10</v>
      </c>
      <c r="H1418" s="541">
        <f>IF('statement of marks'!ED59="","",'statement of marks'!ED59)</f>
        <v>30</v>
      </c>
      <c r="I1418" s="541" t="str">
        <f>IF('statement of marks'!EE59="","",'statement of marks'!EE59)</f>
        <v/>
      </c>
      <c r="J1418" s="537">
        <f>IF('statement of marks'!EF59="","",'statement of marks'!EF59)</f>
        <v>50</v>
      </c>
      <c r="K1418" s="537">
        <f>IF('statement of marks'!EG59="","",'statement of marks'!EG59)</f>
        <v>20</v>
      </c>
      <c r="L1418" s="536">
        <f>IF('statement of marks'!EH59="","",'statement of marks'!EH59)</f>
        <v>70</v>
      </c>
      <c r="M1418" s="536">
        <f>IF('statement of marks'!EI59="","",'statement of marks'!EI59)</f>
        <v>80</v>
      </c>
      <c r="N1418" s="538">
        <f>IF('statement of marks'!EJ59="","",'statement of marks'!EJ59)</f>
        <v>100</v>
      </c>
      <c r="O1418" s="537">
        <f>IF('statement of marks'!EK59="","",'statement of marks'!EK59)</f>
        <v>70</v>
      </c>
      <c r="P1418" s="537">
        <f>IF('statement of marks'!EL59="","",'statement of marks'!EL59)</f>
        <v>30</v>
      </c>
      <c r="Q1418" s="536">
        <f>IF('statement of marks'!EM59="","",'statement of marks'!EM59)</f>
        <v>100</v>
      </c>
      <c r="R1418" s="536">
        <f>IF('statement of marks'!EN59="","",'statement of marks'!EN59)</f>
        <v>150</v>
      </c>
      <c r="S1418" s="538">
        <f>IF('statement of marks'!EO59="","",'statement of marks'!EO59)</f>
        <v>50</v>
      </c>
      <c r="T1418" s="538">
        <f>IF('statement of marks'!EP59="","",'statement of marks'!EP59)</f>
        <v>200</v>
      </c>
      <c r="U1418" s="538" t="str">
        <f>IF('statement of marks'!FB59="","",'statement of marks'!FB59)</f>
        <v>I</v>
      </c>
      <c r="V1418" s="542"/>
      <c r="W1418" s="542"/>
      <c r="X1418" s="542"/>
      <c r="Y1418" s="540"/>
    </row>
    <row r="1419" spans="1:25" ht="18" customHeight="1">
      <c r="A1419" s="1124"/>
      <c r="B1419" s="1089" t="str">
        <f>'statement of marks'!$FC$3</f>
        <v>Azadi ke Baad ka Swarnim Bharat</v>
      </c>
      <c r="C1419" s="1089"/>
      <c r="D1419" s="553">
        <f>IF('statement of marks'!CK59="","",'statement of marks'!CK59)</f>
        <v>30</v>
      </c>
      <c r="E1419" s="541">
        <f>IF('statement of marks'!FC59="","",'statement of marks'!FC59)</f>
        <v>10</v>
      </c>
      <c r="F1419" s="541">
        <f>IF('statement of marks'!FD59="","",'statement of marks'!FD59)</f>
        <v>10</v>
      </c>
      <c r="G1419" s="541">
        <f>IF('statement of marks'!FE59="","",'statement of marks'!FE59)</f>
        <v>10</v>
      </c>
      <c r="H1419" s="541">
        <f>IF('statement of marks'!FF59="","",'statement of marks'!FF59)</f>
        <v>30</v>
      </c>
      <c r="I1419" s="555"/>
      <c r="J1419" s="541">
        <f>IF('statement of marks'!FG59="","",'statement of marks'!FG59)</f>
        <v>70</v>
      </c>
      <c r="K1419" s="556"/>
      <c r="L1419" s="536">
        <f>IF('statement of marks'!FG59="","",'statement of marks'!FG59)</f>
        <v>70</v>
      </c>
      <c r="M1419" s="536">
        <f>IF('statement of marks'!FH59="","",'statement of marks'!FH59)</f>
        <v>100</v>
      </c>
      <c r="N1419" s="536">
        <f>IF('statement of marks'!FH59="","",'statement of marks'!FH59)</f>
        <v>100</v>
      </c>
      <c r="O1419" s="536">
        <f>IF('statement of marks'!FI59="","",'statement of marks'!FI59)</f>
        <v>100</v>
      </c>
      <c r="P1419" s="557"/>
      <c r="Q1419" s="536">
        <f>IF('statement of marks'!FI59="","",'statement of marks'!FI59)</f>
        <v>100</v>
      </c>
      <c r="R1419" s="536">
        <f>IF('statement of marks'!FJ59="","",'statement of marks'!FJ59)</f>
        <v>200</v>
      </c>
      <c r="S1419" s="557"/>
      <c r="T1419" s="538">
        <f>IF('statement of marks'!FJ59="","",'statement of marks'!FJ59)</f>
        <v>200</v>
      </c>
      <c r="U1419" s="541" t="str">
        <f>IF('statement of marks'!II59="","",'statement of marks'!II59)</f>
        <v>A</v>
      </c>
      <c r="V1419" s="542" t="str">
        <f>IF(OR(U1419="S",U1419="RE"),'result subject-wise'!AL$6,"")</f>
        <v/>
      </c>
      <c r="W1419" s="558" t="str">
        <f>IF('result subject-wise'!AL59="","",'result subject-wise'!AL59)</f>
        <v/>
      </c>
      <c r="X1419" s="558" t="str">
        <f>IF('result subject-wise'!AM59="","",'result subject-wise'!AM59)</f>
        <v/>
      </c>
      <c r="Y1419" s="1093"/>
    </row>
    <row r="1420" spans="1:25" ht="18" customHeight="1">
      <c r="A1420" s="1124"/>
      <c r="B1420" s="895" t="str">
        <f>'statement of marks'!$FP$3</f>
        <v>JEEVAN KAUShAL</v>
      </c>
      <c r="C1420" s="895"/>
      <c r="D1420" s="535" t="str">
        <f>IF('statement of marks'!DO59="","",'statement of marks'!DO59)</f>
        <v/>
      </c>
      <c r="E1420" s="1109" t="s">
        <v>278</v>
      </c>
      <c r="F1420" s="1109"/>
      <c r="G1420" s="536">
        <f>'statement of marks'!$FP$6</f>
        <v>30</v>
      </c>
      <c r="H1420" s="536"/>
      <c r="I1420" s="559"/>
      <c r="J1420" s="537">
        <f>IF('statement of marks'!FP59="","",'statement of marks'!FP59)</f>
        <v>30</v>
      </c>
      <c r="K1420" s="1109" t="s">
        <v>279</v>
      </c>
      <c r="L1420" s="1109"/>
      <c r="M1420" s="536">
        <f>'statement of marks'!$FQ$6</f>
        <v>30</v>
      </c>
      <c r="N1420" s="538">
        <f>IF('statement of marks'!FQ59="","",'statement of marks'!FQ59)</f>
        <v>30</v>
      </c>
      <c r="O1420" s="1109" t="s">
        <v>108</v>
      </c>
      <c r="P1420" s="1109"/>
      <c r="Q1420" s="536">
        <f>'statement of marks'!$FR$6</f>
        <v>40</v>
      </c>
      <c r="R1420" s="541">
        <f>IF('statement of marks'!FR59="","",'statement of marks'!FR59)</f>
        <v>40</v>
      </c>
      <c r="S1420" s="541"/>
      <c r="T1420" s="538">
        <f>IF('statement of marks'!FS59="","",'statement of marks'!FS59)</f>
        <v>100</v>
      </c>
      <c r="U1420" s="541" t="str">
        <f>IF('statement of marks'!IJ59="","",'statement of marks'!IJ59)</f>
        <v>A</v>
      </c>
      <c r="V1420" s="542" t="str">
        <f>IF(OR(U1420="S",U1420="RE"),'result subject-wise'!AN$6,"")</f>
        <v/>
      </c>
      <c r="W1420" s="558" t="str">
        <f>IF('result subject-wise'!AN59="","",'result subject-wise'!AN59)</f>
        <v/>
      </c>
      <c r="X1420" s="558" t="str">
        <f>IF('result subject-wise'!AO59="","",'result subject-wise'!AO59)</f>
        <v/>
      </c>
      <c r="Y1420" s="1093"/>
    </row>
    <row r="1421" spans="1:25" ht="18" customHeight="1">
      <c r="A1421" s="1124"/>
      <c r="B1421" s="1110" t="s">
        <v>195</v>
      </c>
      <c r="C1421" s="1110"/>
      <c r="D1421" s="560">
        <f>IF(AND(D1417="",D1419="",D1420=""),"",SUM(D1417:D1420))</f>
        <v>60</v>
      </c>
      <c r="E1421" s="1111" t="str">
        <f>IF('statement of marks'!IP59="","",'statement of marks'!IP59)</f>
        <v>SUPPL.</v>
      </c>
      <c r="F1421" s="1111"/>
      <c r="G1421" s="1111"/>
      <c r="H1421" s="1111"/>
      <c r="I1421" s="1111"/>
      <c r="J1421" s="1111"/>
      <c r="K1421" s="1111"/>
      <c r="L1421" s="1111"/>
      <c r="M1421" s="533" t="s">
        <v>309</v>
      </c>
      <c r="N1421" s="541" t="str">
        <f>IF('statement of marks'!IS59="","",'statement of marks'!IS59)</f>
        <v/>
      </c>
      <c r="O1421" s="1091" t="s">
        <v>281</v>
      </c>
      <c r="P1421" s="1091"/>
      <c r="Q1421" s="1091"/>
      <c r="R1421" s="541" t="str">
        <f>IF('statement of marks'!IU59="","",'statement of marks'!IU59)</f>
        <v/>
      </c>
      <c r="S1421" s="1112" t="s">
        <v>295</v>
      </c>
      <c r="T1421" s="1112"/>
      <c r="U1421" s="1112"/>
      <c r="V1421" s="1112"/>
      <c r="W1421" s="1112"/>
      <c r="X1421" s="1112"/>
      <c r="Y1421" s="1113"/>
    </row>
    <row r="1422" spans="1:25" ht="18" customHeight="1">
      <c r="A1422" s="1124"/>
      <c r="B1422" s="1110" t="s">
        <v>300</v>
      </c>
      <c r="C1422" s="1110"/>
      <c r="D1422" s="534" t="s">
        <v>201</v>
      </c>
      <c r="E1422" s="1085" t="s">
        <v>122</v>
      </c>
      <c r="F1422" s="1085"/>
      <c r="G1422" s="1091" t="s">
        <v>124</v>
      </c>
      <c r="H1422" s="1091"/>
      <c r="I1422" s="1091"/>
      <c r="J1422" s="1091"/>
      <c r="K1422" s="1091" t="s">
        <v>126</v>
      </c>
      <c r="L1422" s="1091"/>
      <c r="M1422" s="1091" t="s">
        <v>128</v>
      </c>
      <c r="N1422" s="1091"/>
      <c r="O1422" s="924" t="s">
        <v>303</v>
      </c>
      <c r="P1422" s="924"/>
      <c r="Q1422" s="924"/>
      <c r="R1422" s="561"/>
      <c r="S1422" s="1114" t="s">
        <v>195</v>
      </c>
      <c r="T1422" s="1114"/>
      <c r="U1422" s="1115" t="str">
        <f>IF('result subject-wise'!AR59="","",'result subject-wise'!AR59)</f>
        <v/>
      </c>
      <c r="V1422" s="1115"/>
      <c r="W1422" s="1086" t="s">
        <v>459</v>
      </c>
      <c r="X1422" s="1086"/>
      <c r="Y1422" s="562" t="str">
        <f>IF('result subject-wise'!AS59="","",'result subject-wise'!AS59)</f>
        <v/>
      </c>
    </row>
    <row r="1423" spans="1:25" ht="18" customHeight="1">
      <c r="A1423" s="1124"/>
      <c r="B1423" s="1116" t="s">
        <v>302</v>
      </c>
      <c r="C1423" s="1116"/>
      <c r="D1423" s="536">
        <f>IF('statement of marks'!CN59="","",'statement of marks'!CN59)</f>
        <v>50</v>
      </c>
      <c r="E1423" s="1117">
        <f>IF('statement of marks'!GK59="","",'statement of marks'!GK59)</f>
        <v>130</v>
      </c>
      <c r="F1423" s="1117"/>
      <c r="G1423" s="1117">
        <f>IF('statement of marks'!GM59="","",'statement of marks'!GM59)</f>
        <v>206</v>
      </c>
      <c r="H1423" s="1117"/>
      <c r="I1423" s="1117"/>
      <c r="J1423" s="1117"/>
      <c r="K1423" s="1117">
        <f>IF('statement of marks'!GO59="","",'statement of marks'!GO59)</f>
        <v>264</v>
      </c>
      <c r="L1423" s="1117"/>
      <c r="M1423" s="1117">
        <f>IF('statement of marks'!GQ59="","",'statement of marks'!GQ59)</f>
        <v>316</v>
      </c>
      <c r="N1423" s="1117"/>
      <c r="O1423" s="1117">
        <f>IF('statement of marks'!GS59="","",'statement of marks'!GS59)</f>
        <v>362</v>
      </c>
      <c r="P1423" s="1117"/>
      <c r="Q1423" s="1117"/>
      <c r="R1423" s="563"/>
      <c r="S1423" s="1086" t="s">
        <v>460</v>
      </c>
      <c r="T1423" s="1086"/>
      <c r="U1423" s="1086"/>
      <c r="V1423" s="1086"/>
      <c r="W1423" s="1115" t="str">
        <f>IF('result subject-wise'!AT59="","",'result subject-wise'!AT59)</f>
        <v/>
      </c>
      <c r="X1423" s="1115"/>
      <c r="Y1423" s="1118"/>
    </row>
    <row r="1424" spans="1:25" ht="18" customHeight="1">
      <c r="A1424" s="1124"/>
      <c r="B1424" s="1084" t="s">
        <v>301</v>
      </c>
      <c r="C1424" s="1084"/>
      <c r="D1424" s="536">
        <f>IF('statement of marks'!BJ59="","",'statement of marks'!BJ59)</f>
        <v>50</v>
      </c>
      <c r="E1424" s="1085" t="str">
        <f>IF('statement of marks'!GL59="","",'statement of marks'!GL59)</f>
        <v/>
      </c>
      <c r="F1424" s="1085"/>
      <c r="G1424" s="1085" t="str">
        <f>IF('statement of marks'!GN59="","",'statement of marks'!GN59)</f>
        <v/>
      </c>
      <c r="H1424" s="1085"/>
      <c r="I1424" s="1085"/>
      <c r="J1424" s="1085"/>
      <c r="K1424" s="1085" t="str">
        <f>IF('statement of marks'!GP59="","",'statement of marks'!GP59)</f>
        <v/>
      </c>
      <c r="L1424" s="1085"/>
      <c r="M1424" s="1085" t="str">
        <f>IF('statement of marks'!GR59="","",'statement of marks'!GR59)</f>
        <v/>
      </c>
      <c r="N1424" s="1085"/>
      <c r="O1424" s="1085">
        <f>IF('statement of marks'!GT59="","",'statement of marks'!GT59)</f>
        <v>0</v>
      </c>
      <c r="P1424" s="1085"/>
      <c r="Q1424" s="1085"/>
      <c r="R1424" s="564"/>
      <c r="S1424" s="1086" t="s">
        <v>296</v>
      </c>
      <c r="T1424" s="1086"/>
      <c r="U1424" s="1086"/>
      <c r="V1424" s="1086"/>
      <c r="W1424" s="1087" t="str">
        <f>IF(U1422="","",'result subject-wise'!$G$118)</f>
        <v/>
      </c>
      <c r="X1424" s="1087"/>
      <c r="Y1424" s="1088"/>
    </row>
    <row r="1425" spans="1:25" ht="18" customHeight="1">
      <c r="A1425" s="1124"/>
      <c r="B1425" s="1089" t="s">
        <v>307</v>
      </c>
      <c r="C1425" s="1089"/>
      <c r="D1425" s="535" t="str">
        <f>IF('statement of marks'!DR59="","",'statement of marks'!DR59)</f>
        <v/>
      </c>
      <c r="E1425" s="1090"/>
      <c r="F1425" s="1090"/>
      <c r="G1425" s="1090"/>
      <c r="H1425" s="1090"/>
      <c r="I1425" s="1090"/>
      <c r="J1425" s="1090"/>
      <c r="K1425" s="1090"/>
      <c r="L1425" s="1090"/>
      <c r="M1425" s="1090"/>
      <c r="N1425" s="1090"/>
      <c r="O1425" s="1091"/>
      <c r="P1425" s="1091"/>
      <c r="Q1425" s="1091"/>
      <c r="R1425" s="1091"/>
      <c r="S1425" s="1091"/>
      <c r="T1425" s="1091"/>
      <c r="U1425" s="1092"/>
      <c r="V1425" s="1092"/>
      <c r="W1425" s="1092"/>
      <c r="X1425" s="1092"/>
      <c r="Y1425" s="1093"/>
    </row>
    <row r="1426" spans="1:25" ht="18" customHeight="1">
      <c r="A1426" s="1124"/>
      <c r="B1426" s="895" t="s">
        <v>297</v>
      </c>
      <c r="C1426" s="895"/>
      <c r="D1426" s="544">
        <f>IF(AND(D1423="",D1424="",D1425=""),"",SUM(D1423:D1425))</f>
        <v>100</v>
      </c>
      <c r="E1426" s="1090"/>
      <c r="F1426" s="1090"/>
      <c r="G1426" s="1090"/>
      <c r="H1426" s="1090"/>
      <c r="I1426" s="1090"/>
      <c r="J1426" s="1090"/>
      <c r="K1426" s="1090"/>
      <c r="L1426" s="1090"/>
      <c r="M1426" s="1090"/>
      <c r="N1426" s="1090"/>
      <c r="O1426" s="1091"/>
      <c r="P1426" s="1091"/>
      <c r="Q1426" s="1091"/>
      <c r="R1426" s="1091"/>
      <c r="S1426" s="1091"/>
      <c r="T1426" s="1091"/>
      <c r="U1426" s="1092"/>
      <c r="V1426" s="1092"/>
      <c r="W1426" s="1092"/>
      <c r="X1426" s="1092"/>
      <c r="Y1426" s="1093"/>
    </row>
    <row r="1427" spans="1:25" ht="18" customHeight="1">
      <c r="A1427" s="1124"/>
      <c r="B1427" s="1089" t="s">
        <v>790</v>
      </c>
      <c r="C1427" s="1089"/>
      <c r="D1427" s="565">
        <f>IF(J1410="ML",L1409)+IF(J1411="ML",L1409)+IF(J1412="ML",L1409-D1412)+IF(J1413="ML",L1409-D1413)+IF(J1414="ML",L1409-D1414)+IF(K1412="ml",D1412)+IF(K1413="ml",D1413)+IF(K1414="ml",D1414)</f>
        <v>0</v>
      </c>
      <c r="E1427" s="1090"/>
      <c r="F1427" s="1090"/>
      <c r="G1427" s="1090"/>
      <c r="H1427" s="1090"/>
      <c r="I1427" s="1090"/>
      <c r="J1427" s="1090"/>
      <c r="K1427" s="1090"/>
      <c r="L1427" s="1090"/>
      <c r="M1427" s="1090"/>
      <c r="N1427" s="1090"/>
      <c r="O1427" s="1091" t="s">
        <v>112</v>
      </c>
      <c r="P1427" s="1091"/>
      <c r="Q1427" s="1091"/>
      <c r="R1427" s="1091"/>
      <c r="S1427" s="1091"/>
      <c r="T1427" s="1091"/>
      <c r="U1427" s="1094" t="s">
        <v>798</v>
      </c>
      <c r="V1427" s="1094"/>
      <c r="W1427" s="1094"/>
      <c r="X1427" s="1094"/>
      <c r="Y1427" s="1095"/>
    </row>
    <row r="1428" spans="1:25" ht="18" customHeight="1" thickBot="1">
      <c r="A1428" s="1125"/>
      <c r="B1428" s="1098" t="s">
        <v>308</v>
      </c>
      <c r="C1428" s="1098"/>
      <c r="D1428" s="566"/>
      <c r="E1428" s="1099"/>
      <c r="F1428" s="1099"/>
      <c r="G1428" s="1099"/>
      <c r="H1428" s="1099"/>
      <c r="I1428" s="1099"/>
      <c r="J1428" s="1099"/>
      <c r="K1428" s="1099"/>
      <c r="L1428" s="1099"/>
      <c r="M1428" s="1099"/>
      <c r="N1428" s="1099"/>
      <c r="O1428" s="1100">
        <f>'statement of marks'!$IV$110</f>
        <v>45794</v>
      </c>
      <c r="P1428" s="1100"/>
      <c r="Q1428" s="1100"/>
      <c r="R1428" s="1100"/>
      <c r="S1428" s="1100"/>
      <c r="T1428" s="1100"/>
      <c r="U1428" s="1096"/>
      <c r="V1428" s="1096"/>
      <c r="W1428" s="1096"/>
      <c r="X1428" s="1096"/>
      <c r="Y1428" s="1097"/>
    </row>
    <row r="1429" spans="1:25" ht="18" customHeight="1">
      <c r="A1429" s="1119" t="s">
        <v>282</v>
      </c>
      <c r="B1429" s="1120"/>
      <c r="C1429" s="1120"/>
      <c r="D1429" s="1120"/>
      <c r="E1429" s="1120"/>
      <c r="F1429" s="1120"/>
      <c r="G1429" s="1120"/>
      <c r="H1429" s="1120"/>
      <c r="I1429" s="1120"/>
      <c r="J1429" s="1120"/>
      <c r="K1429" s="1120"/>
      <c r="L1429" s="1120"/>
      <c r="M1429" s="1120"/>
      <c r="N1429" s="1120"/>
      <c r="O1429" s="1120"/>
      <c r="P1429" s="1120"/>
      <c r="Q1429" s="1120"/>
      <c r="R1429" s="1120"/>
      <c r="S1429" s="1120"/>
      <c r="T1429" s="1120"/>
      <c r="U1429" s="1120"/>
      <c r="V1429" s="1120"/>
      <c r="W1429" s="1120"/>
      <c r="X1429" s="1120"/>
      <c r="Y1429" s="1121"/>
    </row>
    <row r="1430" spans="1:25" ht="18" customHeight="1">
      <c r="A1430" s="1122" t="str">
        <f>'statement of marks'!$A$1</f>
        <v>Govt. Hr. Sec. School,</v>
      </c>
      <c r="B1430" s="1091"/>
      <c r="C1430" s="1091"/>
      <c r="D1430" s="1091"/>
      <c r="E1430" s="1091"/>
      <c r="F1430" s="1091"/>
      <c r="G1430" s="1091"/>
      <c r="H1430" s="1091"/>
      <c r="I1430" s="1091"/>
      <c r="J1430" s="1091"/>
      <c r="K1430" s="1091"/>
      <c r="L1430" s="1091"/>
      <c r="M1430" s="1091"/>
      <c r="N1430" s="1091"/>
      <c r="O1430" s="1091"/>
      <c r="P1430" s="1091"/>
      <c r="Q1430" s="1091"/>
      <c r="R1430" s="1091"/>
      <c r="S1430" s="1091"/>
      <c r="T1430" s="1091"/>
      <c r="U1430" s="1091"/>
      <c r="V1430" s="1091"/>
      <c r="W1430" s="1091"/>
      <c r="X1430" s="1091"/>
      <c r="Y1430" s="1123"/>
    </row>
    <row r="1431" spans="1:25" ht="18" customHeight="1">
      <c r="A1431" s="1124"/>
      <c r="B1431" s="1048" t="s">
        <v>100</v>
      </c>
      <c r="C1431" s="1048"/>
      <c r="D1431" s="1112" t="s">
        <v>485</v>
      </c>
      <c r="E1431" s="1048" t="str">
        <f>'statement of marks'!$F$3</f>
        <v>2024-25</v>
      </c>
      <c r="F1431" s="1048"/>
      <c r="G1431" s="1126" t="str">
        <f>IF(U1450="","MAIN EXAMINATION",IF(E1466="Suppl.","SUPPLEMENTARY EXAMINATION",IF(E1466="Re-exam.","RE-EXAMINATION",)))</f>
        <v>MAIN EXAMINATION</v>
      </c>
      <c r="H1431" s="1127"/>
      <c r="I1431" s="1127"/>
      <c r="J1431" s="1127"/>
      <c r="K1431" s="1127"/>
      <c r="L1431" s="1127"/>
      <c r="M1431" s="1127"/>
      <c r="N1431" s="1127"/>
      <c r="O1431" s="1127"/>
      <c r="P1431" s="1127"/>
      <c r="Q1431" s="1127"/>
      <c r="R1431" s="1127"/>
      <c r="S1431" s="1128"/>
      <c r="T1431" s="1129" t="s">
        <v>305</v>
      </c>
      <c r="U1431" s="1130"/>
      <c r="V1431" s="1131"/>
      <c r="W1431" s="1048" t="str">
        <f>'statement of marks'!$A$3</f>
        <v>11 'A'</v>
      </c>
      <c r="X1431" s="1048"/>
      <c r="Y1431" s="1135"/>
    </row>
    <row r="1432" spans="1:25" ht="18" customHeight="1">
      <c r="A1432" s="1124"/>
      <c r="B1432" s="895" t="s">
        <v>36</v>
      </c>
      <c r="C1432" s="895"/>
      <c r="D1432" s="1112"/>
      <c r="E1432" s="1132" t="str">
        <f>IF('statement of marks'!G60="","",'statement of marks'!G60)</f>
        <v>A 052</v>
      </c>
      <c r="F1432" s="1133"/>
      <c r="G1432" s="1133"/>
      <c r="H1432" s="1133"/>
      <c r="I1432" s="1133"/>
      <c r="J1432" s="1133"/>
      <c r="K1432" s="1133"/>
      <c r="L1432" s="1133"/>
      <c r="M1432" s="1133"/>
      <c r="N1432" s="1133"/>
      <c r="O1432" s="1133"/>
      <c r="P1432" s="1133"/>
      <c r="Q1432" s="1133"/>
      <c r="R1432" s="1133"/>
      <c r="S1432" s="1134"/>
      <c r="T1432" s="1129" t="s">
        <v>304</v>
      </c>
      <c r="U1432" s="1130"/>
      <c r="V1432" s="1131"/>
      <c r="W1432" s="1048">
        <f>IF('statement of marks'!E60="","",'statement of marks'!E60)</f>
        <v>11152</v>
      </c>
      <c r="X1432" s="1048"/>
      <c r="Y1432" s="1135"/>
    </row>
    <row r="1433" spans="1:25" ht="18" customHeight="1">
      <c r="A1433" s="1124"/>
      <c r="B1433" s="895" t="s">
        <v>37</v>
      </c>
      <c r="C1433" s="895"/>
      <c r="D1433" s="1112"/>
      <c r="E1433" s="1132" t="str">
        <f>IF('statement of marks'!H60="","",'statement of marks'!H60)</f>
        <v>B 052</v>
      </c>
      <c r="F1433" s="1133"/>
      <c r="G1433" s="1133"/>
      <c r="H1433" s="1133"/>
      <c r="I1433" s="1133"/>
      <c r="J1433" s="1133"/>
      <c r="K1433" s="1133"/>
      <c r="L1433" s="1133"/>
      <c r="M1433" s="1133"/>
      <c r="N1433" s="1133"/>
      <c r="O1433" s="1133"/>
      <c r="P1433" s="1133"/>
      <c r="Q1433" s="1133"/>
      <c r="R1433" s="1133"/>
      <c r="S1433" s="1134"/>
      <c r="T1433" s="1129" t="s">
        <v>35</v>
      </c>
      <c r="U1433" s="1130"/>
      <c r="V1433" s="1131"/>
      <c r="W1433" s="1048" t="str">
        <f>IF('statement of marks'!D60="","",'statement of marks'!D60)</f>
        <v/>
      </c>
      <c r="X1433" s="1048"/>
      <c r="Y1433" s="1135"/>
    </row>
    <row r="1434" spans="1:25" ht="18" customHeight="1">
      <c r="A1434" s="1124"/>
      <c r="B1434" s="895" t="s">
        <v>38</v>
      </c>
      <c r="C1434" s="895"/>
      <c r="D1434" s="1112"/>
      <c r="E1434" s="1132" t="str">
        <f>IF('statement of marks'!I60="","",'statement of marks'!I60)</f>
        <v>C 052</v>
      </c>
      <c r="F1434" s="1133"/>
      <c r="G1434" s="1133"/>
      <c r="H1434" s="1133"/>
      <c r="I1434" s="1133"/>
      <c r="J1434" s="1133"/>
      <c r="K1434" s="1133"/>
      <c r="L1434" s="1133"/>
      <c r="M1434" s="1133"/>
      <c r="N1434" s="1133"/>
      <c r="O1434" s="1133"/>
      <c r="P1434" s="1133"/>
      <c r="Q1434" s="1133"/>
      <c r="R1434" s="1133"/>
      <c r="S1434" s="1134"/>
      <c r="T1434" s="1129" t="s">
        <v>280</v>
      </c>
      <c r="U1434" s="1130"/>
      <c r="V1434" s="1131"/>
      <c r="W1434" s="1136" t="str">
        <f>IF('statement of marks'!F60="","",'statement of marks'!F60)</f>
        <v/>
      </c>
      <c r="X1434" s="1136"/>
      <c r="Y1434" s="1137"/>
    </row>
    <row r="1435" spans="1:25" ht="18" customHeight="1">
      <c r="A1435" s="1124"/>
      <c r="B1435" s="1138" t="s">
        <v>218</v>
      </c>
      <c r="C1435" s="1109" t="s">
        <v>293</v>
      </c>
      <c r="D1435" s="1109" t="s">
        <v>457</v>
      </c>
      <c r="E1435" s="1103" t="s">
        <v>109</v>
      </c>
      <c r="F1435" s="1103" t="s">
        <v>110</v>
      </c>
      <c r="G1435" s="1103" t="s">
        <v>111</v>
      </c>
      <c r="H1435" s="1103" t="s">
        <v>797</v>
      </c>
      <c r="I1435" s="1139" t="str">
        <f>IF('statement of marks'!N$4="","",'statement of marks'!N$4)</f>
        <v>VRIKSHAROPAN</v>
      </c>
      <c r="J1435" s="1140" t="s">
        <v>276</v>
      </c>
      <c r="K1435" s="1140" t="s">
        <v>277</v>
      </c>
      <c r="L1435" s="1103" t="s">
        <v>284</v>
      </c>
      <c r="M1435" s="1103" t="s">
        <v>294</v>
      </c>
      <c r="N1435" s="1102" t="s">
        <v>458</v>
      </c>
      <c r="O1435" s="1141" t="s">
        <v>287</v>
      </c>
      <c r="P1435" s="1141" t="s">
        <v>288</v>
      </c>
      <c r="Q1435" s="1101" t="s">
        <v>289</v>
      </c>
      <c r="R1435" s="1101" t="s">
        <v>285</v>
      </c>
      <c r="S1435" s="1101" t="s">
        <v>286</v>
      </c>
      <c r="T1435" s="1102" t="s">
        <v>306</v>
      </c>
      <c r="U1435" s="1103" t="s">
        <v>311</v>
      </c>
      <c r="V1435" s="1104" t="s">
        <v>310</v>
      </c>
      <c r="W1435" s="1104" t="s">
        <v>799</v>
      </c>
      <c r="X1435" s="1103" t="s">
        <v>283</v>
      </c>
      <c r="Y1435" s="1105" t="s">
        <v>290</v>
      </c>
    </row>
    <row r="1436" spans="1:25" ht="18" customHeight="1">
      <c r="A1436" s="1124"/>
      <c r="B1436" s="1138"/>
      <c r="C1436" s="1109"/>
      <c r="D1436" s="1109"/>
      <c r="E1436" s="1103"/>
      <c r="F1436" s="1103"/>
      <c r="G1436" s="1103"/>
      <c r="H1436" s="1103"/>
      <c r="I1436" s="1139"/>
      <c r="J1436" s="1140"/>
      <c r="K1436" s="1140"/>
      <c r="L1436" s="1103"/>
      <c r="M1436" s="1103"/>
      <c r="N1436" s="1102"/>
      <c r="O1436" s="1141"/>
      <c r="P1436" s="1141"/>
      <c r="Q1436" s="1101"/>
      <c r="R1436" s="1101"/>
      <c r="S1436" s="1101"/>
      <c r="T1436" s="1102"/>
      <c r="U1436" s="1103"/>
      <c r="V1436" s="1104"/>
      <c r="W1436" s="1104"/>
      <c r="X1436" s="1103"/>
      <c r="Y1436" s="1105"/>
    </row>
    <row r="1437" spans="1:25" ht="18" customHeight="1">
      <c r="A1437" s="1124"/>
      <c r="B1437" s="1144" t="s">
        <v>113</v>
      </c>
      <c r="C1437" s="1144"/>
      <c r="D1437" s="535"/>
      <c r="E1437" s="534">
        <f>IF('statement of marks'!J$6="","",'statement of marks'!J$6)</f>
        <v>10</v>
      </c>
      <c r="F1437" s="534">
        <f>IF('statement of marks'!K$6="","",'statement of marks'!K$6)</f>
        <v>10</v>
      </c>
      <c r="G1437" s="534">
        <f>IF('statement of marks'!L$6="","",'statement of marks'!L$6)</f>
        <v>8</v>
      </c>
      <c r="H1437" s="534">
        <f>IF('statement of marks'!M$6="","",'statement of marks'!M$6)</f>
        <v>28</v>
      </c>
      <c r="I1437" s="536">
        <f>IF('statement of marks'!N$6="","",'statement of marks'!N$6)</f>
        <v>2</v>
      </c>
      <c r="J1437" s="298" t="s">
        <v>89</v>
      </c>
      <c r="K1437" s="1106"/>
      <c r="L1437" s="534">
        <f>IF('statement of marks'!O$6="","",'statement of marks'!O$6)</f>
        <v>70</v>
      </c>
      <c r="M1437" s="298" t="s">
        <v>87</v>
      </c>
      <c r="N1437" s="534">
        <f>IF('statement of marks'!P$6="","",'statement of marks'!P$6)</f>
        <v>100</v>
      </c>
      <c r="O1437" s="298" t="s">
        <v>298</v>
      </c>
      <c r="P1437" s="945"/>
      <c r="Q1437" s="534">
        <f>IF('statement of marks'!Q$6="","",'statement of marks'!Q$6)</f>
        <v>100</v>
      </c>
      <c r="R1437" s="298" t="s">
        <v>299</v>
      </c>
      <c r="S1437" s="298" t="s">
        <v>454</v>
      </c>
      <c r="T1437" s="538">
        <f>IF('statement of marks'!R$6="","",'statement of marks'!R$6)</f>
        <v>200</v>
      </c>
      <c r="U1437" s="539"/>
      <c r="V1437" s="539"/>
      <c r="W1437" s="539"/>
      <c r="X1437" s="539"/>
      <c r="Y1437" s="540" t="str">
        <f>IF(OR(X1444=0,X1444&lt;V1444),"",T1437)</f>
        <v/>
      </c>
    </row>
    <row r="1438" spans="1:25" ht="18" customHeight="1">
      <c r="A1438" s="1124"/>
      <c r="B1438" s="895" t="str">
        <f>'statement of marks'!$J$3</f>
        <v>HINDI COMPULSORY</v>
      </c>
      <c r="C1438" s="895"/>
      <c r="D1438" s="535"/>
      <c r="E1438" s="541">
        <f>IF('statement of marks'!J60="","",'statement of marks'!J60)</f>
        <v>10</v>
      </c>
      <c r="F1438" s="541">
        <f>IF('statement of marks'!K60="","",'statement of marks'!K60)</f>
        <v>10</v>
      </c>
      <c r="G1438" s="541">
        <f>IF('statement of marks'!L60="","",'statement of marks'!L60)</f>
        <v>8</v>
      </c>
      <c r="H1438" s="541">
        <f>IF('statement of marks'!M60="","",'statement of marks'!M60)</f>
        <v>28</v>
      </c>
      <c r="I1438" s="541">
        <f>IF('statement of marks'!N60="","",'statement of marks'!N60)</f>
        <v>2</v>
      </c>
      <c r="J1438" s="537">
        <f>IF('statement of marks'!O60="","",'statement of marks'!O60)</f>
        <v>70</v>
      </c>
      <c r="K1438" s="1106"/>
      <c r="L1438" s="536">
        <f>IF('statement of marks'!O60="","",'statement of marks'!O60)</f>
        <v>70</v>
      </c>
      <c r="M1438" s="536">
        <f>IF('statement of marks'!P60="","",'statement of marks'!P60)</f>
        <v>100</v>
      </c>
      <c r="N1438" s="538">
        <f>IF('statement of marks'!P60="","",'statement of marks'!P60)</f>
        <v>100</v>
      </c>
      <c r="O1438" s="537">
        <f>IF('statement of marks'!Q60="","",'statement of marks'!Q60)</f>
        <v>100</v>
      </c>
      <c r="P1438" s="945"/>
      <c r="Q1438" s="536">
        <f>IF('statement of marks'!Q60="","",'statement of marks'!Q60)</f>
        <v>100</v>
      </c>
      <c r="R1438" s="536">
        <f>IF('statement of marks'!R60="","",'statement of marks'!R60)</f>
        <v>200</v>
      </c>
      <c r="S1438" s="1107" t="str">
        <f>IF(AND(K1439="",P1439=""),"",SUM(K1439,P1439))</f>
        <v/>
      </c>
      <c r="T1438" s="538">
        <f>IF('statement of marks'!R60="","",'statement of marks'!R60)</f>
        <v>200</v>
      </c>
      <c r="U1438" s="541" t="str">
        <f>CONCATENATE('statement of marks'!GV60,'statement of marks'!GW60,'statement of marks'!GX60)</f>
        <v>D</v>
      </c>
      <c r="V1438" s="542" t="str">
        <f>IF(OR(U1438="S",U1438="RE"),'result subject-wise'!T$6,"")</f>
        <v/>
      </c>
      <c r="W1438" s="542" t="str">
        <f>IF('result subject-wise'!U60="","",'result subject-wise'!U60)</f>
        <v/>
      </c>
      <c r="X1438" s="542" t="str">
        <f>IF('result subject-wise'!V60="","",'result subject-wise'!V60)</f>
        <v/>
      </c>
      <c r="Y1438" s="540" t="str">
        <f>IF(OR(X1444=0,X1444&lt;V1444),"",IF(U1438="RE",SUM(T1438,W1438),IF(U1438="S",W1438,T1438)))</f>
        <v/>
      </c>
    </row>
    <row r="1439" spans="1:25" ht="18" customHeight="1">
      <c r="A1439" s="1124"/>
      <c r="B1439" s="895" t="str">
        <f>'statement of marks'!$X$3</f>
        <v>ENGLISH COMPULSORY</v>
      </c>
      <c r="C1439" s="895"/>
      <c r="D1439" s="535" t="s">
        <v>455</v>
      </c>
      <c r="E1439" s="541">
        <f>IF('statement of marks'!X60="","",'statement of marks'!X60)</f>
        <v>10</v>
      </c>
      <c r="F1439" s="541">
        <f>IF('statement of marks'!Y60="","",'statement of marks'!Y60)</f>
        <v>10</v>
      </c>
      <c r="G1439" s="541">
        <f>IF('statement of marks'!Z60="","",'statement of marks'!Z60)</f>
        <v>8</v>
      </c>
      <c r="H1439" s="541">
        <f>IF('statement of marks'!AA60="","",'statement of marks'!AA60)</f>
        <v>28</v>
      </c>
      <c r="I1439" s="541">
        <f>IF('statement of marks'!AB60="","",'statement of marks'!AB60)</f>
        <v>2</v>
      </c>
      <c r="J1439" s="537">
        <f>IF('statement of marks'!AC60="","",'statement of marks'!AC60)</f>
        <v>70</v>
      </c>
      <c r="K1439" s="1106"/>
      <c r="L1439" s="536">
        <f>IF('statement of marks'!AC60="","",'statement of marks'!AC60)</f>
        <v>70</v>
      </c>
      <c r="M1439" s="536">
        <f>IF('statement of marks'!AD60="","",'statement of marks'!AD60)</f>
        <v>100</v>
      </c>
      <c r="N1439" s="538">
        <f>IF('statement of marks'!AD60="","",'statement of marks'!AD60)</f>
        <v>100</v>
      </c>
      <c r="O1439" s="537">
        <f>IF('statement of marks'!AE60="","",'statement of marks'!AE60)</f>
        <v>100</v>
      </c>
      <c r="P1439" s="945"/>
      <c r="Q1439" s="536">
        <f>IF('statement of marks'!AE60="","",'statement of marks'!AE60)</f>
        <v>100</v>
      </c>
      <c r="R1439" s="536">
        <f>IF('statement of marks'!AF60="","",'statement of marks'!AF60)</f>
        <v>200</v>
      </c>
      <c r="S1439" s="1107"/>
      <c r="T1439" s="538">
        <f>IF('statement of marks'!AF60="","",'statement of marks'!AF60)</f>
        <v>200</v>
      </c>
      <c r="U1439" s="541" t="str">
        <f>CONCATENATE('statement of marks'!GY60,'statement of marks'!GZ60,'statement of marks'!HA60)</f>
        <v>D</v>
      </c>
      <c r="V1439" s="542" t="str">
        <f>IF(OR(U1439="S",U1439="RE"),'result subject-wise'!W$6,"")</f>
        <v/>
      </c>
      <c r="W1439" s="542" t="str">
        <f>IF('result subject-wise'!X60="","",'result subject-wise'!X60)</f>
        <v/>
      </c>
      <c r="X1439" s="542" t="str">
        <f>IF('result subject-wise'!Y60="","",'result subject-wise'!Y60)</f>
        <v/>
      </c>
      <c r="Y1439" s="540" t="str">
        <f>IF(OR(X1444=0,X1444&lt;V1444),"",IF(U1439="RE",SUM(T1439,W1439),IF(U1439="S",W1439,T1439)))</f>
        <v/>
      </c>
    </row>
    <row r="1440" spans="1:25" ht="18" customHeight="1">
      <c r="A1440" s="1124"/>
      <c r="B1440" s="1143" t="str">
        <f>'statement of marks'!AM60</f>
        <v>PHYSICS</v>
      </c>
      <c r="C1440" s="1143"/>
      <c r="D1440" s="535">
        <f>IF('statement of marks'!BH60="","",'statement of marks'!BH60)</f>
        <v>20</v>
      </c>
      <c r="E1440" s="541">
        <f>IF('statement of marks'!AN60="","",'statement of marks'!AN60)</f>
        <v>10</v>
      </c>
      <c r="F1440" s="541">
        <f>IF('statement of marks'!AO60="","",'statement of marks'!AO60)</f>
        <v>10</v>
      </c>
      <c r="G1440" s="541">
        <f>IF('statement of marks'!AP60="","",'statement of marks'!AP60)</f>
        <v>9</v>
      </c>
      <c r="H1440" s="541">
        <f>IF('statement of marks'!AQ60="","",'statement of marks'!AQ60)</f>
        <v>29</v>
      </c>
      <c r="I1440" s="541">
        <f>IF('statement of marks'!AR60="","",'statement of marks'!AR60)</f>
        <v>1</v>
      </c>
      <c r="J1440" s="537">
        <f>IF('statement of marks'!AS60="","",'statement of marks'!AS60)</f>
        <v>30</v>
      </c>
      <c r="K1440" s="537">
        <f>IF('statement of marks'!AT60="","",'statement of marks'!AT60)</f>
        <v>20</v>
      </c>
      <c r="L1440" s="536">
        <f>IF('statement of marks'!AU60="","",'statement of marks'!AU60)</f>
        <v>50</v>
      </c>
      <c r="M1440" s="536">
        <f>IF('statement of marks'!AV60="","",'statement of marks'!AV60)</f>
        <v>60</v>
      </c>
      <c r="N1440" s="538">
        <f>IF('statement of marks'!AW60="","",'statement of marks'!AW60)</f>
        <v>80</v>
      </c>
      <c r="O1440" s="537">
        <f>IF('statement of marks'!AX60="","",'statement of marks'!AX60)</f>
        <v>70</v>
      </c>
      <c r="P1440" s="537">
        <f>IF('statement of marks'!AY60="","",'statement of marks'!AY60)</f>
        <v>30</v>
      </c>
      <c r="Q1440" s="536">
        <f>IF('statement of marks'!AZ60="","",'statement of marks'!AZ60)</f>
        <v>100</v>
      </c>
      <c r="R1440" s="536">
        <f>IF('statement of marks'!BA60="","",'statement of marks'!BA60)</f>
        <v>130</v>
      </c>
      <c r="S1440" s="538">
        <f>IF('statement of marks'!BB60="","",'statement of marks'!BB60)</f>
        <v>50</v>
      </c>
      <c r="T1440" s="538">
        <f>IF('statement of marks'!BC60="","",'statement of marks'!BC60)</f>
        <v>180</v>
      </c>
      <c r="U1440" s="541" t="str">
        <f>CONCATENATE('statement of marks'!HB60,'statement of marks'!HK60,'statement of marks'!HL60)</f>
        <v>D</v>
      </c>
      <c r="V1440" s="542" t="str">
        <f>IF('result subject-wise'!Z60="","",'result subject-wise'!Z60)</f>
        <v/>
      </c>
      <c r="W1440" s="542" t="str">
        <f>IF('result subject-wise'!AB60="","",'result subject-wise'!AB60)</f>
        <v/>
      </c>
      <c r="X1440" s="542" t="str">
        <f>IF('result subject-wise'!AC60="","",'result subject-wise'!AC60)</f>
        <v/>
      </c>
      <c r="Y1440" s="540" t="str">
        <f>IF(OR(X1444=0,X1444&lt;V1444),"",IF(OR(U1440="RE",U1440="REP"),SUM(T1440,W1440),IF(U1440="S",W1440,T1440)))</f>
        <v/>
      </c>
    </row>
    <row r="1441" spans="1:25" ht="18" customHeight="1">
      <c r="A1441" s="1124"/>
      <c r="B1441" s="1143" t="str">
        <f>'statement of marks'!BQ60</f>
        <v>CHEMISTRY</v>
      </c>
      <c r="C1441" s="1143"/>
      <c r="D1441" s="535">
        <f>IF('statement of marks'!CL60="","",'statement of marks'!CL60)</f>
        <v>20</v>
      </c>
      <c r="E1441" s="541">
        <f>IF('statement of marks'!BR60="","",'statement of marks'!BR60)</f>
        <v>10</v>
      </c>
      <c r="F1441" s="541">
        <f>IF('statement of marks'!BS60="","",'statement of marks'!BS60)</f>
        <v>10</v>
      </c>
      <c r="G1441" s="541">
        <f>IF('statement of marks'!BT60="","",'statement of marks'!BT60)</f>
        <v>9</v>
      </c>
      <c r="H1441" s="541">
        <f>IF('statement of marks'!BU60="","",'statement of marks'!BU60)</f>
        <v>29</v>
      </c>
      <c r="I1441" s="541">
        <f>IF('statement of marks'!BV60="","",'statement of marks'!BV60)</f>
        <v>1</v>
      </c>
      <c r="J1441" s="537">
        <f>IF('statement of marks'!BW60="","",'statement of marks'!BW60)</f>
        <v>50</v>
      </c>
      <c r="K1441" s="537">
        <f>IF('statement of marks'!BX60="","",'statement of marks'!BX60)</f>
        <v>20</v>
      </c>
      <c r="L1441" s="536">
        <f>IF('statement of marks'!BY60="","",'statement of marks'!BY60)</f>
        <v>70</v>
      </c>
      <c r="M1441" s="536">
        <f>IF('statement of marks'!BZ60="","",'statement of marks'!BZ60)</f>
        <v>80</v>
      </c>
      <c r="N1441" s="538">
        <f>IF('statement of marks'!CA60="","",'statement of marks'!CA60)</f>
        <v>100</v>
      </c>
      <c r="O1441" s="537">
        <f>IF('statement of marks'!CB60="","",'statement of marks'!CB60)</f>
        <v>70</v>
      </c>
      <c r="P1441" s="537">
        <f>IF('statement of marks'!CC60="","",'statement of marks'!CC60)</f>
        <v>30</v>
      </c>
      <c r="Q1441" s="536">
        <f>IF('statement of marks'!CD60="","",'statement of marks'!CD60)</f>
        <v>100</v>
      </c>
      <c r="R1441" s="536">
        <f>IF('statement of marks'!CE60="","",'statement of marks'!CE60)</f>
        <v>150</v>
      </c>
      <c r="S1441" s="538">
        <f>IF('statement of marks'!CF60="","",'statement of marks'!CF60)</f>
        <v>50</v>
      </c>
      <c r="T1441" s="538">
        <f>IF('statement of marks'!CG60="","",'statement of marks'!CG60)</f>
        <v>200</v>
      </c>
      <c r="U1441" s="541" t="str">
        <f>CONCATENATE('statement of marks'!HM60,'statement of marks'!HV60,'statement of marks'!HW60)</f>
        <v>D</v>
      </c>
      <c r="V1441" s="542" t="str">
        <f>IF('result subject-wise'!AD60="","",'result subject-wise'!AD60)</f>
        <v/>
      </c>
      <c r="W1441" s="542" t="str">
        <f>IF('result subject-wise'!AF60="","",'result subject-wise'!AF60)</f>
        <v/>
      </c>
      <c r="X1441" s="542" t="str">
        <f>IF('result subject-wise'!AG60="","",'result subject-wise'!AG60)</f>
        <v/>
      </c>
      <c r="Y1441" s="540" t="str">
        <f>IF(OR(X1444=0,X1444&lt;V1444),"",IF(OR(U1441="RE",U1441="REP"),SUM(T1441,W1441),IF(U1441="S",W1441,T1441)))</f>
        <v/>
      </c>
    </row>
    <row r="1442" spans="1:25" ht="18" customHeight="1">
      <c r="A1442" s="1124"/>
      <c r="B1442" s="1143" t="str">
        <f>'statement of marks'!CU60</f>
        <v>MATHEMATICS</v>
      </c>
      <c r="C1442" s="1143"/>
      <c r="D1442" s="535" t="str">
        <f>IF('statement of marks'!DP60="","",'statement of marks'!DP60)</f>
        <v/>
      </c>
      <c r="E1442" s="541">
        <f>IF('statement of marks'!CV60="","",'statement of marks'!CV60)</f>
        <v>10</v>
      </c>
      <c r="F1442" s="541">
        <f>IF('statement of marks'!CW60="","",'statement of marks'!CW60)</f>
        <v>10</v>
      </c>
      <c r="G1442" s="541">
        <f>IF('statement of marks'!CX60="","",'statement of marks'!CX60)</f>
        <v>9</v>
      </c>
      <c r="H1442" s="541">
        <f>IF('statement of marks'!CY60="","",'statement of marks'!CY60)</f>
        <v>29</v>
      </c>
      <c r="I1442" s="541">
        <f>IF('statement of marks'!CZ60="","",'statement of marks'!CZ60)</f>
        <v>1</v>
      </c>
      <c r="J1442" s="537">
        <f>IF('statement of marks'!DA60="","",'statement of marks'!DA60)</f>
        <v>70</v>
      </c>
      <c r="K1442" s="537" t="str">
        <f>IF('statement of marks'!DB60="","",'statement of marks'!DB60)</f>
        <v/>
      </c>
      <c r="L1442" s="536">
        <f>IF('statement of marks'!DC60="","",'statement of marks'!DC60)</f>
        <v>70</v>
      </c>
      <c r="M1442" s="536">
        <f>IF('statement of marks'!DD60="","",'statement of marks'!DD60)</f>
        <v>100</v>
      </c>
      <c r="N1442" s="538">
        <f>IF('statement of marks'!DE60="","",'statement of marks'!DE60)</f>
        <v>100</v>
      </c>
      <c r="O1442" s="537">
        <f>IF('statement of marks'!DF60="","",'statement of marks'!DF60)</f>
        <v>18</v>
      </c>
      <c r="P1442" s="537" t="str">
        <f>IF('statement of marks'!DG60="","",'statement of marks'!DG60)</f>
        <v/>
      </c>
      <c r="Q1442" s="536">
        <f>IF('statement of marks'!DH60="","",'statement of marks'!DH60)</f>
        <v>18</v>
      </c>
      <c r="R1442" s="536">
        <f>IF('statement of marks'!DI60="","",'statement of marks'!DI60)</f>
        <v>118</v>
      </c>
      <c r="S1442" s="538" t="str">
        <f>IF('statement of marks'!DJ60="","",'statement of marks'!DJ60)</f>
        <v/>
      </c>
      <c r="T1442" s="538">
        <f>IF('statement of marks'!DK60="","",'statement of marks'!DK60)</f>
        <v>118</v>
      </c>
      <c r="U1442" s="541" t="str">
        <f>CONCATENATE('statement of marks'!HX60,'statement of marks'!IG60,'statement of marks'!IH60)</f>
        <v>S</v>
      </c>
      <c r="V1442" s="542">
        <f>IF('result subject-wise'!AH60="","",'result subject-wise'!AH60)</f>
        <v>100</v>
      </c>
      <c r="W1442" s="542" t="str">
        <f>IF('result subject-wise'!AJ60="","",'result subject-wise'!AJ60)</f>
        <v/>
      </c>
      <c r="X1442" s="542" t="str">
        <f>IF('result subject-wise'!AK60="","",'result subject-wise'!AK60)</f>
        <v/>
      </c>
      <c r="Y1442" s="540" t="str">
        <f>IF(OR(X1444=0,X1444&lt;V1444),"",IF(OR(U1442="RE",U1442="REP"),SUM(T1442,W1442),IF(U1442="S",W1442,T1442)))</f>
        <v/>
      </c>
    </row>
    <row r="1443" spans="1:25" ht="18" customHeight="1">
      <c r="A1443" s="1124"/>
      <c r="B1443" s="1108" t="s">
        <v>291</v>
      </c>
      <c r="C1443" s="1108"/>
      <c r="D1443" s="543">
        <f>IF(AND(D1440="",D1441="",D1442=""),"",SUM(D1440:D1442))</f>
        <v>40</v>
      </c>
      <c r="E1443" s="544">
        <f>IF(AND(E1438="",E1439="",E1440="",E1441="",E1442=""),"",SUM(E1438:E1442))</f>
        <v>50</v>
      </c>
      <c r="F1443" s="544">
        <f t="shared" ref="F1443:H1443" si="404">IF(AND(F1438="",F1439="",F1440="",F1441="",F1442=""),"",SUM(F1438:F1442))</f>
        <v>50</v>
      </c>
      <c r="G1443" s="544">
        <f t="shared" si="404"/>
        <v>43</v>
      </c>
      <c r="H1443" s="544">
        <f t="shared" si="404"/>
        <v>143</v>
      </c>
      <c r="I1443" s="544">
        <f>IF(AND(I1438="",I1439="",I1440="",I1441="",I1442=""),"",SUM(I1438:I1442))</f>
        <v>7</v>
      </c>
      <c r="J1443" s="544">
        <f t="shared" ref="J1443:Q1443" si="405">IF(AND(J1438="",J1439="",J1440="",J1441="",J1442=""),"",SUM(J1438:J1442))</f>
        <v>290</v>
      </c>
      <c r="K1443" s="544">
        <f t="shared" si="405"/>
        <v>40</v>
      </c>
      <c r="L1443" s="544">
        <f t="shared" si="405"/>
        <v>330</v>
      </c>
      <c r="M1443" s="544">
        <f t="shared" si="405"/>
        <v>440</v>
      </c>
      <c r="N1443" s="544">
        <f t="shared" si="405"/>
        <v>480</v>
      </c>
      <c r="O1443" s="544">
        <f t="shared" si="405"/>
        <v>358</v>
      </c>
      <c r="P1443" s="544">
        <f t="shared" si="405"/>
        <v>60</v>
      </c>
      <c r="Q1443" s="544">
        <f t="shared" si="405"/>
        <v>418</v>
      </c>
      <c r="R1443" s="544">
        <f>IF(AND(R1438="",R1439="",R1440="",R1441="",R1442=""),"",SUM(R1438:R1442))</f>
        <v>798</v>
      </c>
      <c r="S1443" s="544">
        <f>IF(AND(S1438="",S1439="",S1440="",S1441="",S1442=""),"",SUM(S1438:S1442))</f>
        <v>100</v>
      </c>
      <c r="T1443" s="544">
        <f t="shared" ref="T1443" si="406">IF(AND(T1438="",T1439="",T1440="",T1441="",T1442=""),"",SUM(T1438:T1442))</f>
        <v>898</v>
      </c>
      <c r="U1443" s="544"/>
      <c r="V1443" s="544">
        <f t="shared" ref="V1443:W1443" si="407">IF(AND(V1438="",V1439="",V1440="",V1441="",V1442=""),"",SUM(V1438:V1442))</f>
        <v>100</v>
      </c>
      <c r="W1443" s="544" t="str">
        <f t="shared" si="407"/>
        <v/>
      </c>
      <c r="X1443" s="545"/>
      <c r="Y1443" s="546" t="str">
        <f t="shared" ref="Y1443" si="408">IF(AND(Y1438="",Y1439="",Y1440="",Y1441="",Y1442=""),"",SUM(Y1438:Y1442))</f>
        <v/>
      </c>
    </row>
    <row r="1444" spans="1:25" ht="18" customHeight="1">
      <c r="A1444" s="1124"/>
      <c r="B1444" s="1142" t="s">
        <v>292</v>
      </c>
      <c r="C1444" s="1142"/>
      <c r="D1444" s="547" t="s">
        <v>456</v>
      </c>
      <c r="E1444" s="548">
        <f>IF(E1443="","",(5*E1437)-(COUNTIF(E1438:E1442,"NA")*E1437+COUNTIF(E1438:E1442,"ML")*E1437))</f>
        <v>50</v>
      </c>
      <c r="F1444" s="548">
        <f>IF(F1443="","",(5*F1437)-(COUNTIF(F1438:F1442,"NA")*F1437+COUNTIF(F1438:F1442,"ML")*F1437))</f>
        <v>50</v>
      </c>
      <c r="G1444" s="548">
        <f>IF(G1443="","",(43)-(COUNTIF(G1438:G1442,"NA")*G1437+COUNTIF(G1438:G1442,"ML")*G1437))</f>
        <v>43</v>
      </c>
      <c r="H1444" s="548">
        <f>IF(H1443="","",(143)-(COUNTIF(H1438:H1442,"NA")*H1437+COUNTIF(H1438:H1442,"ML")*H1437))</f>
        <v>143</v>
      </c>
      <c r="I1444" s="549">
        <f>IF(I1443="","",7)</f>
        <v>7</v>
      </c>
      <c r="J1444" s="538">
        <f>L1444-K1444</f>
        <v>310</v>
      </c>
      <c r="K1444" s="538">
        <f>IF(D1443="","",(D1443-(IF(K1440="ml",D1440)+IF(K1441="ml",D1441)+IF(K1442="ml",D1442))))</f>
        <v>40</v>
      </c>
      <c r="L1444" s="538">
        <f>IF(OR(L1443=0,L1443=""),L1443,(5*L1437)-D1455)</f>
        <v>350</v>
      </c>
      <c r="M1444" s="538">
        <f>IF(M1443="","",SUM(H1444:J1444))</f>
        <v>460</v>
      </c>
      <c r="N1444" s="538">
        <f>IF(N1443="","",SUM(D1443,M1444))</f>
        <v>500</v>
      </c>
      <c r="O1444" s="538">
        <f>Q1444-D1449</f>
        <v>440</v>
      </c>
      <c r="P1444" s="538">
        <f>IF(D1449="","",D1449)</f>
        <v>60</v>
      </c>
      <c r="Q1444" s="538">
        <f>IF(Q1443="","",5*Q1437)</f>
        <v>500</v>
      </c>
      <c r="R1444" s="538">
        <f>IF(O1444="","",SUM(M1444,O1444))</f>
        <v>900</v>
      </c>
      <c r="S1444" s="538">
        <f>IF(D1454="","",D1454)</f>
        <v>100</v>
      </c>
      <c r="T1444" s="538">
        <f>IF(T1443="","",SUM(R1444,S1444))</f>
        <v>1000</v>
      </c>
      <c r="U1444" s="550"/>
      <c r="V1444" s="551">
        <f>COUNTIF(U1438:U1448,"S")</f>
        <v>1</v>
      </c>
      <c r="W1444" s="551">
        <f>COUNTIF(U1438:U1448,"RE")+COUNTIF(U1438:U1448,"REP")</f>
        <v>0</v>
      </c>
      <c r="X1444" s="551">
        <f>COUNTIF(X1438:X1443,"P")+COUNTIF(X1447:X1448,"P")</f>
        <v>0</v>
      </c>
      <c r="Y1444" s="552" t="str">
        <f>IF(OR(X1444=0,X1444&lt;(V1444+W1444)),"",(T1444-(V1444*Y1437)+V1443))</f>
        <v/>
      </c>
    </row>
    <row r="1445" spans="1:25" ht="18" customHeight="1">
      <c r="A1445" s="1124"/>
      <c r="B1445" s="895" t="s">
        <v>151</v>
      </c>
      <c r="C1445" s="895"/>
      <c r="D1445" s="553">
        <f>IF('statement of marks'!BG60="","",'statement of marks'!BG60)</f>
        <v>30</v>
      </c>
      <c r="E1445" s="568">
        <f t="shared" ref="E1445:H1445" si="409">IF(E1444="","",E1443/E1444*100)</f>
        <v>100</v>
      </c>
      <c r="F1445" s="568">
        <f t="shared" si="409"/>
        <v>100</v>
      </c>
      <c r="G1445" s="568">
        <f t="shared" si="409"/>
        <v>100</v>
      </c>
      <c r="H1445" s="568">
        <f t="shared" si="409"/>
        <v>100</v>
      </c>
      <c r="I1445" s="568">
        <f>IF(I1444="","",I1443/I1444*100)</f>
        <v>100</v>
      </c>
      <c r="J1445" s="568">
        <f t="shared" ref="J1445:R1445" si="410">IF(J1444="","",J1443/J1444*100)</f>
        <v>93.548387096774192</v>
      </c>
      <c r="K1445" s="568">
        <f t="shared" si="410"/>
        <v>100</v>
      </c>
      <c r="L1445" s="568">
        <f t="shared" si="410"/>
        <v>94.285714285714278</v>
      </c>
      <c r="M1445" s="568">
        <f t="shared" si="410"/>
        <v>95.652173913043484</v>
      </c>
      <c r="N1445" s="569">
        <f t="shared" si="410"/>
        <v>96</v>
      </c>
      <c r="O1445" s="568">
        <f t="shared" si="410"/>
        <v>81.36363636363636</v>
      </c>
      <c r="P1445" s="568">
        <f t="shared" si="410"/>
        <v>100</v>
      </c>
      <c r="Q1445" s="568">
        <f t="shared" si="410"/>
        <v>83.6</v>
      </c>
      <c r="R1445" s="568">
        <f t="shared" si="410"/>
        <v>88.666666666666671</v>
      </c>
      <c r="S1445" s="569">
        <f>IF(S1444="","",S1443/S1444*100)</f>
        <v>100</v>
      </c>
      <c r="T1445" s="569">
        <f t="shared" ref="T1445" si="411">IF(T1444="","",T1443/T1444*100)</f>
        <v>89.8</v>
      </c>
      <c r="U1445" s="539"/>
      <c r="V1445" s="539"/>
      <c r="W1445" s="539"/>
      <c r="X1445" s="539"/>
      <c r="Y1445" s="554" t="str">
        <f>IF(Y1444="","",Y1443/Y1444*100)</f>
        <v/>
      </c>
    </row>
    <row r="1446" spans="1:25" ht="18" customHeight="1">
      <c r="A1446" s="1124"/>
      <c r="B1446" s="895" t="str">
        <f>'statement of marks'!DZ60</f>
        <v>BIOLOGY</v>
      </c>
      <c r="C1446" s="895"/>
      <c r="D1446" s="548"/>
      <c r="E1446" s="541">
        <f>IF('statement of marks'!EA60="","",'statement of marks'!EA60)</f>
        <v>10</v>
      </c>
      <c r="F1446" s="541">
        <f>IF('statement of marks'!EB60="","",'statement of marks'!EB60)</f>
        <v>10</v>
      </c>
      <c r="G1446" s="541">
        <f>IF('statement of marks'!EC60="","",'statement of marks'!EC60)</f>
        <v>10</v>
      </c>
      <c r="H1446" s="541">
        <f>IF('statement of marks'!ED60="","",'statement of marks'!ED60)</f>
        <v>30</v>
      </c>
      <c r="I1446" s="541" t="str">
        <f>IF('statement of marks'!EE60="","",'statement of marks'!EE60)</f>
        <v/>
      </c>
      <c r="J1446" s="537">
        <f>IF('statement of marks'!EF60="","",'statement of marks'!EF60)</f>
        <v>50</v>
      </c>
      <c r="K1446" s="537">
        <f>IF('statement of marks'!EG60="","",'statement of marks'!EG60)</f>
        <v>20</v>
      </c>
      <c r="L1446" s="536">
        <f>IF('statement of marks'!EH60="","",'statement of marks'!EH60)</f>
        <v>70</v>
      </c>
      <c r="M1446" s="536">
        <f>IF('statement of marks'!EI60="","",'statement of marks'!EI60)</f>
        <v>80</v>
      </c>
      <c r="N1446" s="538">
        <f>IF('statement of marks'!EJ60="","",'statement of marks'!EJ60)</f>
        <v>100</v>
      </c>
      <c r="O1446" s="537">
        <f>IF('statement of marks'!EK60="","",'statement of marks'!EK60)</f>
        <v>70</v>
      </c>
      <c r="P1446" s="537">
        <f>IF('statement of marks'!EL60="","",'statement of marks'!EL60)</f>
        <v>30</v>
      </c>
      <c r="Q1446" s="536">
        <f>IF('statement of marks'!EM60="","",'statement of marks'!EM60)</f>
        <v>100</v>
      </c>
      <c r="R1446" s="536">
        <f>IF('statement of marks'!EN60="","",'statement of marks'!EN60)</f>
        <v>150</v>
      </c>
      <c r="S1446" s="538">
        <f>IF('statement of marks'!EO60="","",'statement of marks'!EO60)</f>
        <v>50</v>
      </c>
      <c r="T1446" s="538">
        <f>IF('statement of marks'!EP60="","",'statement of marks'!EP60)</f>
        <v>200</v>
      </c>
      <c r="U1446" s="538" t="str">
        <f>IF('statement of marks'!FB60="","",'statement of marks'!FB60)</f>
        <v>I</v>
      </c>
      <c r="V1446" s="542"/>
      <c r="W1446" s="542"/>
      <c r="X1446" s="542"/>
      <c r="Y1446" s="540"/>
    </row>
    <row r="1447" spans="1:25" ht="18" customHeight="1">
      <c r="A1447" s="1124"/>
      <c r="B1447" s="1089" t="str">
        <f>'statement of marks'!$FC$3</f>
        <v>Azadi ke Baad ka Swarnim Bharat</v>
      </c>
      <c r="C1447" s="1089"/>
      <c r="D1447" s="553">
        <f>IF('statement of marks'!CK60="","",'statement of marks'!CK60)</f>
        <v>30</v>
      </c>
      <c r="E1447" s="541">
        <f>IF('statement of marks'!FC60="","",'statement of marks'!FC60)</f>
        <v>10</v>
      </c>
      <c r="F1447" s="541">
        <f>IF('statement of marks'!FD60="","",'statement of marks'!FD60)</f>
        <v>10</v>
      </c>
      <c r="G1447" s="541">
        <f>IF('statement of marks'!FE60="","",'statement of marks'!FE60)</f>
        <v>10</v>
      </c>
      <c r="H1447" s="541">
        <f>IF('statement of marks'!FF60="","",'statement of marks'!FF60)</f>
        <v>30</v>
      </c>
      <c r="I1447" s="555"/>
      <c r="J1447" s="541">
        <f>IF('statement of marks'!FG60="","",'statement of marks'!FG60)</f>
        <v>70</v>
      </c>
      <c r="K1447" s="556"/>
      <c r="L1447" s="536">
        <f>IF('statement of marks'!FG60="","",'statement of marks'!FG60)</f>
        <v>70</v>
      </c>
      <c r="M1447" s="536">
        <f>IF('statement of marks'!FH60="","",'statement of marks'!FH60)</f>
        <v>100</v>
      </c>
      <c r="N1447" s="536">
        <f>IF('statement of marks'!FH60="","",'statement of marks'!FH60)</f>
        <v>100</v>
      </c>
      <c r="O1447" s="536">
        <f>IF('statement of marks'!FI60="","",'statement of marks'!FI60)</f>
        <v>100</v>
      </c>
      <c r="P1447" s="557"/>
      <c r="Q1447" s="536">
        <f>IF('statement of marks'!FI60="","",'statement of marks'!FI60)</f>
        <v>100</v>
      </c>
      <c r="R1447" s="536">
        <f>IF('statement of marks'!FJ60="","",'statement of marks'!FJ60)</f>
        <v>200</v>
      </c>
      <c r="S1447" s="557"/>
      <c r="T1447" s="538">
        <f>IF('statement of marks'!FJ60="","",'statement of marks'!FJ60)</f>
        <v>200</v>
      </c>
      <c r="U1447" s="541" t="str">
        <f>IF('statement of marks'!II60="","",'statement of marks'!II60)</f>
        <v>A</v>
      </c>
      <c r="V1447" s="542" t="str">
        <f>IF(OR(U1447="S",U1447="RE"),'result subject-wise'!AL$6,"")</f>
        <v/>
      </c>
      <c r="W1447" s="558" t="str">
        <f>IF('result subject-wise'!AL60="","",'result subject-wise'!AL60)</f>
        <v/>
      </c>
      <c r="X1447" s="558" t="str">
        <f>IF('result subject-wise'!AM60="","",'result subject-wise'!AM60)</f>
        <v/>
      </c>
      <c r="Y1447" s="1093"/>
    </row>
    <row r="1448" spans="1:25" ht="18" customHeight="1">
      <c r="A1448" s="1124"/>
      <c r="B1448" s="895" t="str">
        <f>'statement of marks'!$FP$3</f>
        <v>JEEVAN KAUShAL</v>
      </c>
      <c r="C1448" s="895"/>
      <c r="D1448" s="535" t="str">
        <f>IF('statement of marks'!DO60="","",'statement of marks'!DO60)</f>
        <v/>
      </c>
      <c r="E1448" s="1109" t="s">
        <v>278</v>
      </c>
      <c r="F1448" s="1109"/>
      <c r="G1448" s="536">
        <f>'statement of marks'!$FP$6</f>
        <v>30</v>
      </c>
      <c r="H1448" s="536"/>
      <c r="I1448" s="559"/>
      <c r="J1448" s="537">
        <f>IF('statement of marks'!FP60="","",'statement of marks'!FP60)</f>
        <v>30</v>
      </c>
      <c r="K1448" s="1109" t="s">
        <v>279</v>
      </c>
      <c r="L1448" s="1109"/>
      <c r="M1448" s="536">
        <f>'statement of marks'!$FQ$6</f>
        <v>30</v>
      </c>
      <c r="N1448" s="538">
        <f>IF('statement of marks'!FQ60="","",'statement of marks'!FQ60)</f>
        <v>30</v>
      </c>
      <c r="O1448" s="1109" t="s">
        <v>108</v>
      </c>
      <c r="P1448" s="1109"/>
      <c r="Q1448" s="536">
        <f>'statement of marks'!$FR$6</f>
        <v>40</v>
      </c>
      <c r="R1448" s="541">
        <f>IF('statement of marks'!FR60="","",'statement of marks'!FR60)</f>
        <v>40</v>
      </c>
      <c r="S1448" s="541"/>
      <c r="T1448" s="538">
        <f>IF('statement of marks'!FS60="","",'statement of marks'!FS60)</f>
        <v>100</v>
      </c>
      <c r="U1448" s="541" t="str">
        <f>IF('statement of marks'!IJ60="","",'statement of marks'!IJ60)</f>
        <v>A</v>
      </c>
      <c r="V1448" s="542" t="str">
        <f>IF(OR(U1448="S",U1448="RE"),'result subject-wise'!AN$6,"")</f>
        <v/>
      </c>
      <c r="W1448" s="558" t="str">
        <f>IF('result subject-wise'!AN60="","",'result subject-wise'!AN60)</f>
        <v/>
      </c>
      <c r="X1448" s="558" t="str">
        <f>IF('result subject-wise'!AO60="","",'result subject-wise'!AO60)</f>
        <v/>
      </c>
      <c r="Y1448" s="1093"/>
    </row>
    <row r="1449" spans="1:25" ht="18" customHeight="1">
      <c r="A1449" s="1124"/>
      <c r="B1449" s="1110" t="s">
        <v>195</v>
      </c>
      <c r="C1449" s="1110"/>
      <c r="D1449" s="560">
        <f>IF(AND(D1445="",D1447="",D1448=""),"",SUM(D1445:D1448))</f>
        <v>60</v>
      </c>
      <c r="E1449" s="1111" t="str">
        <f>IF('statement of marks'!IP60="","",'statement of marks'!IP60)</f>
        <v>SUPPL.</v>
      </c>
      <c r="F1449" s="1111"/>
      <c r="G1449" s="1111"/>
      <c r="H1449" s="1111"/>
      <c r="I1449" s="1111"/>
      <c r="J1449" s="1111"/>
      <c r="K1449" s="1111"/>
      <c r="L1449" s="1111"/>
      <c r="M1449" s="533" t="s">
        <v>309</v>
      </c>
      <c r="N1449" s="541" t="str">
        <f>IF('statement of marks'!IS60="","",'statement of marks'!IS60)</f>
        <v/>
      </c>
      <c r="O1449" s="1091" t="s">
        <v>281</v>
      </c>
      <c r="P1449" s="1091"/>
      <c r="Q1449" s="1091"/>
      <c r="R1449" s="541" t="str">
        <f>IF('statement of marks'!IU60="","",'statement of marks'!IU60)</f>
        <v/>
      </c>
      <c r="S1449" s="1112" t="s">
        <v>295</v>
      </c>
      <c r="T1449" s="1112"/>
      <c r="U1449" s="1112"/>
      <c r="V1449" s="1112"/>
      <c r="W1449" s="1112"/>
      <c r="X1449" s="1112"/>
      <c r="Y1449" s="1113"/>
    </row>
    <row r="1450" spans="1:25" ht="18" customHeight="1">
      <c r="A1450" s="1124"/>
      <c r="B1450" s="1110" t="s">
        <v>300</v>
      </c>
      <c r="C1450" s="1110"/>
      <c r="D1450" s="534" t="s">
        <v>201</v>
      </c>
      <c r="E1450" s="1085" t="s">
        <v>122</v>
      </c>
      <c r="F1450" s="1085"/>
      <c r="G1450" s="1091" t="s">
        <v>124</v>
      </c>
      <c r="H1450" s="1091"/>
      <c r="I1450" s="1091"/>
      <c r="J1450" s="1091"/>
      <c r="K1450" s="1091" t="s">
        <v>126</v>
      </c>
      <c r="L1450" s="1091"/>
      <c r="M1450" s="1091" t="s">
        <v>128</v>
      </c>
      <c r="N1450" s="1091"/>
      <c r="O1450" s="924" t="s">
        <v>303</v>
      </c>
      <c r="P1450" s="924"/>
      <c r="Q1450" s="924"/>
      <c r="R1450" s="561"/>
      <c r="S1450" s="1114" t="s">
        <v>195</v>
      </c>
      <c r="T1450" s="1114"/>
      <c r="U1450" s="1115" t="str">
        <f>IF('result subject-wise'!AR60="","",'result subject-wise'!AR60)</f>
        <v/>
      </c>
      <c r="V1450" s="1115"/>
      <c r="W1450" s="1086" t="s">
        <v>459</v>
      </c>
      <c r="X1450" s="1086"/>
      <c r="Y1450" s="562" t="str">
        <f>IF('result subject-wise'!AS60="","",'result subject-wise'!AS60)</f>
        <v/>
      </c>
    </row>
    <row r="1451" spans="1:25" ht="18" customHeight="1">
      <c r="A1451" s="1124"/>
      <c r="B1451" s="1116" t="s">
        <v>302</v>
      </c>
      <c r="C1451" s="1116"/>
      <c r="D1451" s="536">
        <f>IF('statement of marks'!CN60="","",'statement of marks'!CN60)</f>
        <v>50</v>
      </c>
      <c r="E1451" s="1117">
        <f>IF('statement of marks'!GK60="","",'statement of marks'!GK60)</f>
        <v>130</v>
      </c>
      <c r="F1451" s="1117"/>
      <c r="G1451" s="1117">
        <f>IF('statement of marks'!GM60="","",'statement of marks'!GM60)</f>
        <v>206</v>
      </c>
      <c r="H1451" s="1117"/>
      <c r="I1451" s="1117"/>
      <c r="J1451" s="1117"/>
      <c r="K1451" s="1117">
        <f>IF('statement of marks'!GO60="","",'statement of marks'!GO60)</f>
        <v>264</v>
      </c>
      <c r="L1451" s="1117"/>
      <c r="M1451" s="1117">
        <f>IF('statement of marks'!GQ60="","",'statement of marks'!GQ60)</f>
        <v>316</v>
      </c>
      <c r="N1451" s="1117"/>
      <c r="O1451" s="1117">
        <f>IF('statement of marks'!GS60="","",'statement of marks'!GS60)</f>
        <v>362</v>
      </c>
      <c r="P1451" s="1117"/>
      <c r="Q1451" s="1117"/>
      <c r="R1451" s="563"/>
      <c r="S1451" s="1086" t="s">
        <v>460</v>
      </c>
      <c r="T1451" s="1086"/>
      <c r="U1451" s="1086"/>
      <c r="V1451" s="1086"/>
      <c r="W1451" s="1115" t="str">
        <f>IF('result subject-wise'!AT60="","",'result subject-wise'!AT60)</f>
        <v/>
      </c>
      <c r="X1451" s="1115"/>
      <c r="Y1451" s="1118"/>
    </row>
    <row r="1452" spans="1:25" ht="18" customHeight="1">
      <c r="A1452" s="1124"/>
      <c r="B1452" s="1084" t="s">
        <v>301</v>
      </c>
      <c r="C1452" s="1084"/>
      <c r="D1452" s="536">
        <f>IF('statement of marks'!BJ60="","",'statement of marks'!BJ60)</f>
        <v>50</v>
      </c>
      <c r="E1452" s="1085" t="str">
        <f>IF('statement of marks'!GL60="","",'statement of marks'!GL60)</f>
        <v/>
      </c>
      <c r="F1452" s="1085"/>
      <c r="G1452" s="1085" t="str">
        <f>IF('statement of marks'!GN60="","",'statement of marks'!GN60)</f>
        <v/>
      </c>
      <c r="H1452" s="1085"/>
      <c r="I1452" s="1085"/>
      <c r="J1452" s="1085"/>
      <c r="K1452" s="1085" t="str">
        <f>IF('statement of marks'!GP60="","",'statement of marks'!GP60)</f>
        <v/>
      </c>
      <c r="L1452" s="1085"/>
      <c r="M1452" s="1085" t="str">
        <f>IF('statement of marks'!GR60="","",'statement of marks'!GR60)</f>
        <v/>
      </c>
      <c r="N1452" s="1085"/>
      <c r="O1452" s="1085">
        <f>IF('statement of marks'!GT60="","",'statement of marks'!GT60)</f>
        <v>0</v>
      </c>
      <c r="P1452" s="1085"/>
      <c r="Q1452" s="1085"/>
      <c r="R1452" s="564"/>
      <c r="S1452" s="1086" t="s">
        <v>296</v>
      </c>
      <c r="T1452" s="1086"/>
      <c r="U1452" s="1086"/>
      <c r="V1452" s="1086"/>
      <c r="W1452" s="1087" t="str">
        <f>IF(U1450="","",'result subject-wise'!$G$118)</f>
        <v/>
      </c>
      <c r="X1452" s="1087"/>
      <c r="Y1452" s="1088"/>
    </row>
    <row r="1453" spans="1:25" ht="18" customHeight="1">
      <c r="A1453" s="1124"/>
      <c r="B1453" s="1089" t="s">
        <v>307</v>
      </c>
      <c r="C1453" s="1089"/>
      <c r="D1453" s="535" t="str">
        <f>IF('statement of marks'!DR60="","",'statement of marks'!DR60)</f>
        <v/>
      </c>
      <c r="E1453" s="1090"/>
      <c r="F1453" s="1090"/>
      <c r="G1453" s="1090"/>
      <c r="H1453" s="1090"/>
      <c r="I1453" s="1090"/>
      <c r="J1453" s="1090"/>
      <c r="K1453" s="1090"/>
      <c r="L1453" s="1090"/>
      <c r="M1453" s="1090"/>
      <c r="N1453" s="1090"/>
      <c r="O1453" s="1091"/>
      <c r="P1453" s="1091"/>
      <c r="Q1453" s="1091"/>
      <c r="R1453" s="1091"/>
      <c r="S1453" s="1091"/>
      <c r="T1453" s="1091"/>
      <c r="U1453" s="1092"/>
      <c r="V1453" s="1092"/>
      <c r="W1453" s="1092"/>
      <c r="X1453" s="1092"/>
      <c r="Y1453" s="1093"/>
    </row>
    <row r="1454" spans="1:25" ht="18" customHeight="1">
      <c r="A1454" s="1124"/>
      <c r="B1454" s="895" t="s">
        <v>297</v>
      </c>
      <c r="C1454" s="895"/>
      <c r="D1454" s="544">
        <f>IF(AND(D1451="",D1452="",D1453=""),"",SUM(D1451:D1453))</f>
        <v>100</v>
      </c>
      <c r="E1454" s="1090"/>
      <c r="F1454" s="1090"/>
      <c r="G1454" s="1090"/>
      <c r="H1454" s="1090"/>
      <c r="I1454" s="1090"/>
      <c r="J1454" s="1090"/>
      <c r="K1454" s="1090"/>
      <c r="L1454" s="1090"/>
      <c r="M1454" s="1090"/>
      <c r="N1454" s="1090"/>
      <c r="O1454" s="1091"/>
      <c r="P1454" s="1091"/>
      <c r="Q1454" s="1091"/>
      <c r="R1454" s="1091"/>
      <c r="S1454" s="1091"/>
      <c r="T1454" s="1091"/>
      <c r="U1454" s="1092"/>
      <c r="V1454" s="1092"/>
      <c r="W1454" s="1092"/>
      <c r="X1454" s="1092"/>
      <c r="Y1454" s="1093"/>
    </row>
    <row r="1455" spans="1:25" ht="18" customHeight="1">
      <c r="A1455" s="1124"/>
      <c r="B1455" s="1089" t="s">
        <v>790</v>
      </c>
      <c r="C1455" s="1089"/>
      <c r="D1455" s="565">
        <f>IF(J1438="ML",L1437)+IF(J1439="ML",L1437)+IF(J1440="ML",L1437-D1440)+IF(J1441="ML",L1437-D1441)+IF(J1442="ML",L1437-D1442)+IF(K1440="ml",D1440)+IF(K1441="ml",D1441)+IF(K1442="ml",D1442)</f>
        <v>0</v>
      </c>
      <c r="E1455" s="1090"/>
      <c r="F1455" s="1090"/>
      <c r="G1455" s="1090"/>
      <c r="H1455" s="1090"/>
      <c r="I1455" s="1090"/>
      <c r="J1455" s="1090"/>
      <c r="K1455" s="1090"/>
      <c r="L1455" s="1090"/>
      <c r="M1455" s="1090"/>
      <c r="N1455" s="1090"/>
      <c r="O1455" s="1091" t="s">
        <v>112</v>
      </c>
      <c r="P1455" s="1091"/>
      <c r="Q1455" s="1091"/>
      <c r="R1455" s="1091"/>
      <c r="S1455" s="1091"/>
      <c r="T1455" s="1091"/>
      <c r="U1455" s="1094" t="s">
        <v>798</v>
      </c>
      <c r="V1455" s="1094"/>
      <c r="W1455" s="1094"/>
      <c r="X1455" s="1094"/>
      <c r="Y1455" s="1095"/>
    </row>
    <row r="1456" spans="1:25" ht="18" customHeight="1" thickBot="1">
      <c r="A1456" s="1125"/>
      <c r="B1456" s="1098" t="s">
        <v>308</v>
      </c>
      <c r="C1456" s="1098"/>
      <c r="D1456" s="566"/>
      <c r="E1456" s="1099"/>
      <c r="F1456" s="1099"/>
      <c r="G1456" s="1099"/>
      <c r="H1456" s="1099"/>
      <c r="I1456" s="1099"/>
      <c r="J1456" s="1099"/>
      <c r="K1456" s="1099"/>
      <c r="L1456" s="1099"/>
      <c r="M1456" s="1099"/>
      <c r="N1456" s="1099"/>
      <c r="O1456" s="1100">
        <f>'statement of marks'!$IV$110</f>
        <v>45794</v>
      </c>
      <c r="P1456" s="1100"/>
      <c r="Q1456" s="1100"/>
      <c r="R1456" s="1100"/>
      <c r="S1456" s="1100"/>
      <c r="T1456" s="1100"/>
      <c r="U1456" s="1096"/>
      <c r="V1456" s="1096"/>
      <c r="W1456" s="1096"/>
      <c r="X1456" s="1096"/>
      <c r="Y1456" s="1097"/>
    </row>
    <row r="1457" spans="1:25" ht="18" customHeight="1">
      <c r="A1457" s="1119" t="s">
        <v>282</v>
      </c>
      <c r="B1457" s="1120"/>
      <c r="C1457" s="1120"/>
      <c r="D1457" s="1120"/>
      <c r="E1457" s="1120"/>
      <c r="F1457" s="1120"/>
      <c r="G1457" s="1120"/>
      <c r="H1457" s="1120"/>
      <c r="I1457" s="1120"/>
      <c r="J1457" s="1120"/>
      <c r="K1457" s="1120"/>
      <c r="L1457" s="1120"/>
      <c r="M1457" s="1120"/>
      <c r="N1457" s="1120"/>
      <c r="O1457" s="1120"/>
      <c r="P1457" s="1120"/>
      <c r="Q1457" s="1120"/>
      <c r="R1457" s="1120"/>
      <c r="S1457" s="1120"/>
      <c r="T1457" s="1120"/>
      <c r="U1457" s="1120"/>
      <c r="V1457" s="1120"/>
      <c r="W1457" s="1120"/>
      <c r="X1457" s="1120"/>
      <c r="Y1457" s="1121"/>
    </row>
    <row r="1458" spans="1:25" ht="18" customHeight="1">
      <c r="A1458" s="1122" t="str">
        <f>'statement of marks'!$A$1</f>
        <v>Govt. Hr. Sec. School,</v>
      </c>
      <c r="B1458" s="1091"/>
      <c r="C1458" s="1091"/>
      <c r="D1458" s="1091"/>
      <c r="E1458" s="1091"/>
      <c r="F1458" s="1091"/>
      <c r="G1458" s="1091"/>
      <c r="H1458" s="1091"/>
      <c r="I1458" s="1091"/>
      <c r="J1458" s="1091"/>
      <c r="K1458" s="1091"/>
      <c r="L1458" s="1091"/>
      <c r="M1458" s="1091"/>
      <c r="N1458" s="1091"/>
      <c r="O1458" s="1091"/>
      <c r="P1458" s="1091"/>
      <c r="Q1458" s="1091"/>
      <c r="R1458" s="1091"/>
      <c r="S1458" s="1091"/>
      <c r="T1458" s="1091"/>
      <c r="U1458" s="1091"/>
      <c r="V1458" s="1091"/>
      <c r="W1458" s="1091"/>
      <c r="X1458" s="1091"/>
      <c r="Y1458" s="1123"/>
    </row>
    <row r="1459" spans="1:25" ht="18" customHeight="1">
      <c r="A1459" s="1124"/>
      <c r="B1459" s="1048" t="s">
        <v>100</v>
      </c>
      <c r="C1459" s="1048"/>
      <c r="D1459" s="1112" t="s">
        <v>485</v>
      </c>
      <c r="E1459" s="1048" t="str">
        <f>'statement of marks'!$F$3</f>
        <v>2024-25</v>
      </c>
      <c r="F1459" s="1048"/>
      <c r="G1459" s="1126" t="str">
        <f>IF(U1478="","MAIN EXAMINATION",IF(E1477="Suppl.","SUPPLEMENTARY EXAMINATION",IF(E1477="Re-exam.","RE-EXAMINATION",)))</f>
        <v>MAIN EXAMINATION</v>
      </c>
      <c r="H1459" s="1127"/>
      <c r="I1459" s="1127"/>
      <c r="J1459" s="1127"/>
      <c r="K1459" s="1127"/>
      <c r="L1459" s="1127"/>
      <c r="M1459" s="1127"/>
      <c r="N1459" s="1127"/>
      <c r="O1459" s="1127"/>
      <c r="P1459" s="1127"/>
      <c r="Q1459" s="1127"/>
      <c r="R1459" s="1127"/>
      <c r="S1459" s="1128"/>
      <c r="T1459" s="1129" t="s">
        <v>305</v>
      </c>
      <c r="U1459" s="1130"/>
      <c r="V1459" s="1131"/>
      <c r="W1459" s="1048" t="str">
        <f>'statement of marks'!$A$3</f>
        <v>11 'A'</v>
      </c>
      <c r="X1459" s="1048"/>
      <c r="Y1459" s="1135"/>
    </row>
    <row r="1460" spans="1:25" ht="18" customHeight="1">
      <c r="A1460" s="1124"/>
      <c r="B1460" s="895" t="s">
        <v>36</v>
      </c>
      <c r="C1460" s="895"/>
      <c r="D1460" s="1112"/>
      <c r="E1460" s="1132" t="str">
        <f>IF('statement of marks'!G61="","",'statement of marks'!G61)</f>
        <v>A 053</v>
      </c>
      <c r="F1460" s="1133"/>
      <c r="G1460" s="1133"/>
      <c r="H1460" s="1133"/>
      <c r="I1460" s="1133"/>
      <c r="J1460" s="1133"/>
      <c r="K1460" s="1133"/>
      <c r="L1460" s="1133"/>
      <c r="M1460" s="1133"/>
      <c r="N1460" s="1133"/>
      <c r="O1460" s="1133"/>
      <c r="P1460" s="1133"/>
      <c r="Q1460" s="1133"/>
      <c r="R1460" s="1133"/>
      <c r="S1460" s="1134"/>
      <c r="T1460" s="1129" t="s">
        <v>304</v>
      </c>
      <c r="U1460" s="1130"/>
      <c r="V1460" s="1131"/>
      <c r="W1460" s="1048">
        <f>IF('statement of marks'!E61="","",'statement of marks'!E61)</f>
        <v>11153</v>
      </c>
      <c r="X1460" s="1048"/>
      <c r="Y1460" s="1135"/>
    </row>
    <row r="1461" spans="1:25" ht="18" customHeight="1">
      <c r="A1461" s="1124"/>
      <c r="B1461" s="895" t="s">
        <v>37</v>
      </c>
      <c r="C1461" s="895"/>
      <c r="D1461" s="1112"/>
      <c r="E1461" s="1132" t="str">
        <f>IF('statement of marks'!H61="","",'statement of marks'!H61)</f>
        <v>B 053</v>
      </c>
      <c r="F1461" s="1133"/>
      <c r="G1461" s="1133"/>
      <c r="H1461" s="1133"/>
      <c r="I1461" s="1133"/>
      <c r="J1461" s="1133"/>
      <c r="K1461" s="1133"/>
      <c r="L1461" s="1133"/>
      <c r="M1461" s="1133"/>
      <c r="N1461" s="1133"/>
      <c r="O1461" s="1133"/>
      <c r="P1461" s="1133"/>
      <c r="Q1461" s="1133"/>
      <c r="R1461" s="1133"/>
      <c r="S1461" s="1134"/>
      <c r="T1461" s="1129" t="s">
        <v>35</v>
      </c>
      <c r="U1461" s="1130"/>
      <c r="V1461" s="1131"/>
      <c r="W1461" s="1048" t="str">
        <f>IF('statement of marks'!D61="","",'statement of marks'!D61)</f>
        <v/>
      </c>
      <c r="X1461" s="1048"/>
      <c r="Y1461" s="1135"/>
    </row>
    <row r="1462" spans="1:25" ht="18" customHeight="1">
      <c r="A1462" s="1124"/>
      <c r="B1462" s="895" t="s">
        <v>38</v>
      </c>
      <c r="C1462" s="895"/>
      <c r="D1462" s="1112"/>
      <c r="E1462" s="1132" t="str">
        <f>IF('statement of marks'!I61="","",'statement of marks'!I61)</f>
        <v>C 053</v>
      </c>
      <c r="F1462" s="1133"/>
      <c r="G1462" s="1133"/>
      <c r="H1462" s="1133"/>
      <c r="I1462" s="1133"/>
      <c r="J1462" s="1133"/>
      <c r="K1462" s="1133"/>
      <c r="L1462" s="1133"/>
      <c r="M1462" s="1133"/>
      <c r="N1462" s="1133"/>
      <c r="O1462" s="1133"/>
      <c r="P1462" s="1133"/>
      <c r="Q1462" s="1133"/>
      <c r="R1462" s="1133"/>
      <c r="S1462" s="1134"/>
      <c r="T1462" s="1129" t="s">
        <v>280</v>
      </c>
      <c r="U1462" s="1130"/>
      <c r="V1462" s="1131"/>
      <c r="W1462" s="1136" t="str">
        <f>IF('statement of marks'!F61="","",'statement of marks'!F61)</f>
        <v/>
      </c>
      <c r="X1462" s="1136"/>
      <c r="Y1462" s="1137"/>
    </row>
    <row r="1463" spans="1:25" ht="18" customHeight="1">
      <c r="A1463" s="1124"/>
      <c r="B1463" s="1138" t="s">
        <v>218</v>
      </c>
      <c r="C1463" s="1109" t="s">
        <v>293</v>
      </c>
      <c r="D1463" s="1109" t="s">
        <v>457</v>
      </c>
      <c r="E1463" s="1103" t="s">
        <v>109</v>
      </c>
      <c r="F1463" s="1103" t="s">
        <v>110</v>
      </c>
      <c r="G1463" s="1103" t="s">
        <v>111</v>
      </c>
      <c r="H1463" s="1103" t="s">
        <v>797</v>
      </c>
      <c r="I1463" s="1139" t="str">
        <f>IF('statement of marks'!N$4="","",'statement of marks'!N$4)</f>
        <v>VRIKSHAROPAN</v>
      </c>
      <c r="J1463" s="1140" t="s">
        <v>276</v>
      </c>
      <c r="K1463" s="1140" t="s">
        <v>277</v>
      </c>
      <c r="L1463" s="1103" t="s">
        <v>284</v>
      </c>
      <c r="M1463" s="1103" t="s">
        <v>294</v>
      </c>
      <c r="N1463" s="1102" t="s">
        <v>458</v>
      </c>
      <c r="O1463" s="1141" t="s">
        <v>287</v>
      </c>
      <c r="P1463" s="1141" t="s">
        <v>288</v>
      </c>
      <c r="Q1463" s="1101" t="s">
        <v>289</v>
      </c>
      <c r="R1463" s="1101" t="s">
        <v>285</v>
      </c>
      <c r="S1463" s="1101" t="s">
        <v>286</v>
      </c>
      <c r="T1463" s="1102" t="s">
        <v>306</v>
      </c>
      <c r="U1463" s="1103" t="s">
        <v>311</v>
      </c>
      <c r="V1463" s="1104" t="s">
        <v>310</v>
      </c>
      <c r="W1463" s="1104" t="s">
        <v>799</v>
      </c>
      <c r="X1463" s="1103" t="s">
        <v>283</v>
      </c>
      <c r="Y1463" s="1105" t="s">
        <v>290</v>
      </c>
    </row>
    <row r="1464" spans="1:25" ht="18" customHeight="1">
      <c r="A1464" s="1124"/>
      <c r="B1464" s="1138"/>
      <c r="C1464" s="1109"/>
      <c r="D1464" s="1109"/>
      <c r="E1464" s="1103"/>
      <c r="F1464" s="1103"/>
      <c r="G1464" s="1103"/>
      <c r="H1464" s="1103"/>
      <c r="I1464" s="1139"/>
      <c r="J1464" s="1140"/>
      <c r="K1464" s="1140"/>
      <c r="L1464" s="1103"/>
      <c r="M1464" s="1103"/>
      <c r="N1464" s="1102"/>
      <c r="O1464" s="1141"/>
      <c r="P1464" s="1141"/>
      <c r="Q1464" s="1101"/>
      <c r="R1464" s="1101"/>
      <c r="S1464" s="1101"/>
      <c r="T1464" s="1102"/>
      <c r="U1464" s="1103"/>
      <c r="V1464" s="1104"/>
      <c r="W1464" s="1104"/>
      <c r="X1464" s="1103"/>
      <c r="Y1464" s="1105"/>
    </row>
    <row r="1465" spans="1:25" ht="18" customHeight="1">
      <c r="A1465" s="1124"/>
      <c r="B1465" s="1144" t="s">
        <v>113</v>
      </c>
      <c r="C1465" s="1144"/>
      <c r="D1465" s="535"/>
      <c r="E1465" s="534">
        <f>IF('statement of marks'!J$6="","",'statement of marks'!J$6)</f>
        <v>10</v>
      </c>
      <c r="F1465" s="534">
        <f>IF('statement of marks'!K$6="","",'statement of marks'!K$6)</f>
        <v>10</v>
      </c>
      <c r="G1465" s="534">
        <f>IF('statement of marks'!L$6="","",'statement of marks'!L$6)</f>
        <v>8</v>
      </c>
      <c r="H1465" s="534">
        <f>IF('statement of marks'!M$6="","",'statement of marks'!M$6)</f>
        <v>28</v>
      </c>
      <c r="I1465" s="536">
        <f>IF('statement of marks'!N$6="","",'statement of marks'!N$6)</f>
        <v>2</v>
      </c>
      <c r="J1465" s="298" t="s">
        <v>89</v>
      </c>
      <c r="K1465" s="1106"/>
      <c r="L1465" s="534">
        <f>IF('statement of marks'!O$6="","",'statement of marks'!O$6)</f>
        <v>70</v>
      </c>
      <c r="M1465" s="298" t="s">
        <v>87</v>
      </c>
      <c r="N1465" s="534">
        <f>IF('statement of marks'!P$6="","",'statement of marks'!P$6)</f>
        <v>100</v>
      </c>
      <c r="O1465" s="298" t="s">
        <v>298</v>
      </c>
      <c r="P1465" s="945"/>
      <c r="Q1465" s="534">
        <f>IF('statement of marks'!Q$6="","",'statement of marks'!Q$6)</f>
        <v>100</v>
      </c>
      <c r="R1465" s="298" t="s">
        <v>299</v>
      </c>
      <c r="S1465" s="298" t="s">
        <v>454</v>
      </c>
      <c r="T1465" s="538">
        <f>IF('statement of marks'!R$6="","",'statement of marks'!R$6)</f>
        <v>200</v>
      </c>
      <c r="U1465" s="539"/>
      <c r="V1465" s="539"/>
      <c r="W1465" s="539"/>
      <c r="X1465" s="539"/>
      <c r="Y1465" s="540" t="str">
        <f>IF(OR(X1472=0,X1472&lt;V1472),"",T1465)</f>
        <v/>
      </c>
    </row>
    <row r="1466" spans="1:25" ht="18" customHeight="1">
      <c r="A1466" s="1124"/>
      <c r="B1466" s="895" t="str">
        <f>'statement of marks'!$J$3</f>
        <v>HINDI COMPULSORY</v>
      </c>
      <c r="C1466" s="895"/>
      <c r="D1466" s="535"/>
      <c r="E1466" s="541">
        <f>IF('statement of marks'!J61="","",'statement of marks'!J61)</f>
        <v>10</v>
      </c>
      <c r="F1466" s="541">
        <f>IF('statement of marks'!K61="","",'statement of marks'!K61)</f>
        <v>10</v>
      </c>
      <c r="G1466" s="541">
        <f>IF('statement of marks'!L61="","",'statement of marks'!L61)</f>
        <v>8</v>
      </c>
      <c r="H1466" s="541">
        <f>IF('statement of marks'!M61="","",'statement of marks'!M61)</f>
        <v>28</v>
      </c>
      <c r="I1466" s="541">
        <f>IF('statement of marks'!N61="","",'statement of marks'!N61)</f>
        <v>2</v>
      </c>
      <c r="J1466" s="537">
        <f>IF('statement of marks'!O61="","",'statement of marks'!O61)</f>
        <v>70</v>
      </c>
      <c r="K1466" s="1106"/>
      <c r="L1466" s="536">
        <f>IF('statement of marks'!O61="","",'statement of marks'!O61)</f>
        <v>70</v>
      </c>
      <c r="M1466" s="536">
        <f>IF('statement of marks'!P61="","",'statement of marks'!P61)</f>
        <v>100</v>
      </c>
      <c r="N1466" s="538">
        <f>IF('statement of marks'!P61="","",'statement of marks'!P61)</f>
        <v>100</v>
      </c>
      <c r="O1466" s="537">
        <f>IF('statement of marks'!Q61="","",'statement of marks'!Q61)</f>
        <v>100</v>
      </c>
      <c r="P1466" s="945"/>
      <c r="Q1466" s="536">
        <f>IF('statement of marks'!Q61="","",'statement of marks'!Q61)</f>
        <v>100</v>
      </c>
      <c r="R1466" s="536">
        <f>IF('statement of marks'!R61="","",'statement of marks'!R61)</f>
        <v>200</v>
      </c>
      <c r="S1466" s="1107" t="str">
        <f>IF(AND(K1467="",P1467=""),"",SUM(K1467,P1467))</f>
        <v/>
      </c>
      <c r="T1466" s="538">
        <f>IF('statement of marks'!R61="","",'statement of marks'!R61)</f>
        <v>200</v>
      </c>
      <c r="U1466" s="541" t="str">
        <f>CONCATENATE('statement of marks'!GV61,'statement of marks'!GW61,'statement of marks'!GX61)</f>
        <v>D</v>
      </c>
      <c r="V1466" s="542" t="str">
        <f>IF(OR(U1466="S",U1466="RE"),'result subject-wise'!T$6,"")</f>
        <v/>
      </c>
      <c r="W1466" s="542" t="str">
        <f>IF('result subject-wise'!U61="","",'result subject-wise'!U61)</f>
        <v/>
      </c>
      <c r="X1466" s="542" t="str">
        <f>IF('result subject-wise'!V61="","",'result subject-wise'!V61)</f>
        <v/>
      </c>
      <c r="Y1466" s="540" t="str">
        <f>IF(OR(X1472=0,X1472&lt;V1472),"",IF(U1466="RE",SUM(T1466,W1466),IF(U1466="S",W1466,T1466)))</f>
        <v/>
      </c>
    </row>
    <row r="1467" spans="1:25" ht="18" customHeight="1">
      <c r="A1467" s="1124"/>
      <c r="B1467" s="895" t="str">
        <f>'statement of marks'!$X$3</f>
        <v>ENGLISH COMPULSORY</v>
      </c>
      <c r="C1467" s="895"/>
      <c r="D1467" s="535" t="s">
        <v>455</v>
      </c>
      <c r="E1467" s="541">
        <f>IF('statement of marks'!X61="","",'statement of marks'!X61)</f>
        <v>10</v>
      </c>
      <c r="F1467" s="541">
        <f>IF('statement of marks'!Y61="","",'statement of marks'!Y61)</f>
        <v>10</v>
      </c>
      <c r="G1467" s="541">
        <f>IF('statement of marks'!Z61="","",'statement of marks'!Z61)</f>
        <v>8</v>
      </c>
      <c r="H1467" s="541">
        <f>IF('statement of marks'!AA61="","",'statement of marks'!AA61)</f>
        <v>28</v>
      </c>
      <c r="I1467" s="541">
        <f>IF('statement of marks'!AB61="","",'statement of marks'!AB61)</f>
        <v>2</v>
      </c>
      <c r="J1467" s="537">
        <f>IF('statement of marks'!AC61="","",'statement of marks'!AC61)</f>
        <v>70</v>
      </c>
      <c r="K1467" s="1106"/>
      <c r="L1467" s="536">
        <f>IF('statement of marks'!AC61="","",'statement of marks'!AC61)</f>
        <v>70</v>
      </c>
      <c r="M1467" s="536">
        <f>IF('statement of marks'!AD61="","",'statement of marks'!AD61)</f>
        <v>100</v>
      </c>
      <c r="N1467" s="538">
        <f>IF('statement of marks'!AD61="","",'statement of marks'!AD61)</f>
        <v>100</v>
      </c>
      <c r="O1467" s="537">
        <f>IF('statement of marks'!AE61="","",'statement of marks'!AE61)</f>
        <v>100</v>
      </c>
      <c r="P1467" s="945"/>
      <c r="Q1467" s="536">
        <f>IF('statement of marks'!AE61="","",'statement of marks'!AE61)</f>
        <v>100</v>
      </c>
      <c r="R1467" s="536">
        <f>IF('statement of marks'!AF61="","",'statement of marks'!AF61)</f>
        <v>200</v>
      </c>
      <c r="S1467" s="1107"/>
      <c r="T1467" s="538">
        <f>IF('statement of marks'!AF61="","",'statement of marks'!AF61)</f>
        <v>200</v>
      </c>
      <c r="U1467" s="541" t="str">
        <f>CONCATENATE('statement of marks'!GY61,'statement of marks'!GZ61,'statement of marks'!HA61)</f>
        <v>D</v>
      </c>
      <c r="V1467" s="542" t="str">
        <f>IF(OR(U1467="S",U1467="RE"),'result subject-wise'!W$6,"")</f>
        <v/>
      </c>
      <c r="W1467" s="542" t="str">
        <f>IF('result subject-wise'!X61="","",'result subject-wise'!X61)</f>
        <v/>
      </c>
      <c r="X1467" s="542" t="str">
        <f>IF('result subject-wise'!Y61="","",'result subject-wise'!Y61)</f>
        <v/>
      </c>
      <c r="Y1467" s="540" t="str">
        <f>IF(OR(X1472=0,X1472&lt;V1472),"",IF(U1467="RE",SUM(T1467,W1467),IF(U1467="S",W1467,T1467)))</f>
        <v/>
      </c>
    </row>
    <row r="1468" spans="1:25" ht="18" customHeight="1">
      <c r="A1468" s="1124"/>
      <c r="B1468" s="1143" t="str">
        <f>'statement of marks'!AM61</f>
        <v>PHYSICS</v>
      </c>
      <c r="C1468" s="1143"/>
      <c r="D1468" s="535">
        <f>IF('statement of marks'!BH61="","",'statement of marks'!BH61)</f>
        <v>20</v>
      </c>
      <c r="E1468" s="541">
        <f>IF('statement of marks'!AN61="","",'statement of marks'!AN61)</f>
        <v>10</v>
      </c>
      <c r="F1468" s="541">
        <f>IF('statement of marks'!AO61="","",'statement of marks'!AO61)</f>
        <v>10</v>
      </c>
      <c r="G1468" s="541">
        <f>IF('statement of marks'!AP61="","",'statement of marks'!AP61)</f>
        <v>9</v>
      </c>
      <c r="H1468" s="541">
        <f>IF('statement of marks'!AQ61="","",'statement of marks'!AQ61)</f>
        <v>29</v>
      </c>
      <c r="I1468" s="541">
        <f>IF('statement of marks'!AR61="","",'statement of marks'!AR61)</f>
        <v>1</v>
      </c>
      <c r="J1468" s="537">
        <f>IF('statement of marks'!AS61="","",'statement of marks'!AS61)</f>
        <v>30</v>
      </c>
      <c r="K1468" s="537">
        <f>IF('statement of marks'!AT61="","",'statement of marks'!AT61)</f>
        <v>20</v>
      </c>
      <c r="L1468" s="536">
        <f>IF('statement of marks'!AU61="","",'statement of marks'!AU61)</f>
        <v>50</v>
      </c>
      <c r="M1468" s="536">
        <f>IF('statement of marks'!AV61="","",'statement of marks'!AV61)</f>
        <v>60</v>
      </c>
      <c r="N1468" s="538">
        <f>IF('statement of marks'!AW61="","",'statement of marks'!AW61)</f>
        <v>80</v>
      </c>
      <c r="O1468" s="537">
        <f>IF('statement of marks'!AX61="","",'statement of marks'!AX61)</f>
        <v>70</v>
      </c>
      <c r="P1468" s="537">
        <f>IF('statement of marks'!AY61="","",'statement of marks'!AY61)</f>
        <v>30</v>
      </c>
      <c r="Q1468" s="536">
        <f>IF('statement of marks'!AZ61="","",'statement of marks'!AZ61)</f>
        <v>100</v>
      </c>
      <c r="R1468" s="536">
        <f>IF('statement of marks'!BA61="","",'statement of marks'!BA61)</f>
        <v>130</v>
      </c>
      <c r="S1468" s="538">
        <f>IF('statement of marks'!BB61="","",'statement of marks'!BB61)</f>
        <v>50</v>
      </c>
      <c r="T1468" s="538">
        <f>IF('statement of marks'!BC61="","",'statement of marks'!BC61)</f>
        <v>180</v>
      </c>
      <c r="U1468" s="541" t="str">
        <f>CONCATENATE('statement of marks'!HB61,'statement of marks'!HK61,'statement of marks'!HL61)</f>
        <v>D</v>
      </c>
      <c r="V1468" s="542" t="str">
        <f>IF('result subject-wise'!Z61="","",'result subject-wise'!Z61)</f>
        <v/>
      </c>
      <c r="W1468" s="542" t="str">
        <f>IF('result subject-wise'!AB61="","",'result subject-wise'!AB61)</f>
        <v/>
      </c>
      <c r="X1468" s="542" t="str">
        <f>IF('result subject-wise'!AC61="","",'result subject-wise'!AC61)</f>
        <v/>
      </c>
      <c r="Y1468" s="540" t="str">
        <f>IF(OR(X1472=0,X1472&lt;V1472),"",IF(OR(U1468="RE",U1468="REP"),SUM(T1468,W1468),IF(U1468="S",W1468,T1468)))</f>
        <v/>
      </c>
    </row>
    <row r="1469" spans="1:25" ht="18" customHeight="1">
      <c r="A1469" s="1124"/>
      <c r="B1469" s="1143" t="str">
        <f>'statement of marks'!BQ61</f>
        <v>CHEMISTRY</v>
      </c>
      <c r="C1469" s="1143"/>
      <c r="D1469" s="535">
        <f>IF('statement of marks'!CL61="","",'statement of marks'!CL61)</f>
        <v>20</v>
      </c>
      <c r="E1469" s="541">
        <f>IF('statement of marks'!BR61="","",'statement of marks'!BR61)</f>
        <v>10</v>
      </c>
      <c r="F1469" s="541">
        <f>IF('statement of marks'!BS61="","",'statement of marks'!BS61)</f>
        <v>10</v>
      </c>
      <c r="G1469" s="541">
        <f>IF('statement of marks'!BT61="","",'statement of marks'!BT61)</f>
        <v>9</v>
      </c>
      <c r="H1469" s="541">
        <f>IF('statement of marks'!BU61="","",'statement of marks'!BU61)</f>
        <v>29</v>
      </c>
      <c r="I1469" s="541">
        <f>IF('statement of marks'!BV61="","",'statement of marks'!BV61)</f>
        <v>1</v>
      </c>
      <c r="J1469" s="537">
        <f>IF('statement of marks'!BW61="","",'statement of marks'!BW61)</f>
        <v>50</v>
      </c>
      <c r="K1469" s="537">
        <f>IF('statement of marks'!BX61="","",'statement of marks'!BX61)</f>
        <v>20</v>
      </c>
      <c r="L1469" s="536">
        <f>IF('statement of marks'!BY61="","",'statement of marks'!BY61)</f>
        <v>70</v>
      </c>
      <c r="M1469" s="536">
        <f>IF('statement of marks'!BZ61="","",'statement of marks'!BZ61)</f>
        <v>80</v>
      </c>
      <c r="N1469" s="538">
        <f>IF('statement of marks'!CA61="","",'statement of marks'!CA61)</f>
        <v>100</v>
      </c>
      <c r="O1469" s="537">
        <f>IF('statement of marks'!CB61="","",'statement of marks'!CB61)</f>
        <v>70</v>
      </c>
      <c r="P1469" s="537">
        <f>IF('statement of marks'!CC61="","",'statement of marks'!CC61)</f>
        <v>30</v>
      </c>
      <c r="Q1469" s="536">
        <f>IF('statement of marks'!CD61="","",'statement of marks'!CD61)</f>
        <v>100</v>
      </c>
      <c r="R1469" s="536">
        <f>IF('statement of marks'!CE61="","",'statement of marks'!CE61)</f>
        <v>150</v>
      </c>
      <c r="S1469" s="538">
        <f>IF('statement of marks'!CF61="","",'statement of marks'!CF61)</f>
        <v>50</v>
      </c>
      <c r="T1469" s="538">
        <f>IF('statement of marks'!CG61="","",'statement of marks'!CG61)</f>
        <v>200</v>
      </c>
      <c r="U1469" s="541" t="str">
        <f>CONCATENATE('statement of marks'!HM61,'statement of marks'!HV61,'statement of marks'!HW61)</f>
        <v>D</v>
      </c>
      <c r="V1469" s="542" t="str">
        <f>IF('result subject-wise'!AD61="","",'result subject-wise'!AD61)</f>
        <v/>
      </c>
      <c r="W1469" s="542" t="str">
        <f>IF('result subject-wise'!AF61="","",'result subject-wise'!AF61)</f>
        <v/>
      </c>
      <c r="X1469" s="542" t="str">
        <f>IF('result subject-wise'!AG61="","",'result subject-wise'!AG61)</f>
        <v/>
      </c>
      <c r="Y1469" s="540" t="str">
        <f>IF(OR(X1472=0,X1472&lt;V1472),"",IF(OR(U1469="RE",U1469="REP"),SUM(T1469,W1469),IF(U1469="S",W1469,T1469)))</f>
        <v/>
      </c>
    </row>
    <row r="1470" spans="1:25" ht="18" customHeight="1">
      <c r="A1470" s="1124"/>
      <c r="B1470" s="1143" t="str">
        <f>'statement of marks'!CU61</f>
        <v>MATHEMATICS</v>
      </c>
      <c r="C1470" s="1143"/>
      <c r="D1470" s="535" t="str">
        <f>IF('statement of marks'!DP61="","",'statement of marks'!DP61)</f>
        <v/>
      </c>
      <c r="E1470" s="541">
        <f>IF('statement of marks'!CV61="","",'statement of marks'!CV61)</f>
        <v>10</v>
      </c>
      <c r="F1470" s="541">
        <f>IF('statement of marks'!CW61="","",'statement of marks'!CW61)</f>
        <v>10</v>
      </c>
      <c r="G1470" s="541">
        <f>IF('statement of marks'!CX61="","",'statement of marks'!CX61)</f>
        <v>9</v>
      </c>
      <c r="H1470" s="541">
        <f>IF('statement of marks'!CY61="","",'statement of marks'!CY61)</f>
        <v>29</v>
      </c>
      <c r="I1470" s="541">
        <f>IF('statement of marks'!CZ61="","",'statement of marks'!CZ61)</f>
        <v>1</v>
      </c>
      <c r="J1470" s="537">
        <f>IF('statement of marks'!DA61="","",'statement of marks'!DA61)</f>
        <v>70</v>
      </c>
      <c r="K1470" s="537" t="str">
        <f>IF('statement of marks'!DB61="","",'statement of marks'!DB61)</f>
        <v/>
      </c>
      <c r="L1470" s="536">
        <f>IF('statement of marks'!DC61="","",'statement of marks'!DC61)</f>
        <v>70</v>
      </c>
      <c r="M1470" s="536">
        <f>IF('statement of marks'!DD61="","",'statement of marks'!DD61)</f>
        <v>100</v>
      </c>
      <c r="N1470" s="538">
        <f>IF('statement of marks'!DE61="","",'statement of marks'!DE61)</f>
        <v>100</v>
      </c>
      <c r="O1470" s="537">
        <f>IF('statement of marks'!DF61="","",'statement of marks'!DF61)</f>
        <v>18</v>
      </c>
      <c r="P1470" s="537" t="str">
        <f>IF('statement of marks'!DG61="","",'statement of marks'!DG61)</f>
        <v/>
      </c>
      <c r="Q1470" s="536">
        <f>IF('statement of marks'!DH61="","",'statement of marks'!DH61)</f>
        <v>18</v>
      </c>
      <c r="R1470" s="536">
        <f>IF('statement of marks'!DI61="","",'statement of marks'!DI61)</f>
        <v>118</v>
      </c>
      <c r="S1470" s="538" t="str">
        <f>IF('statement of marks'!DJ61="","",'statement of marks'!DJ61)</f>
        <v/>
      </c>
      <c r="T1470" s="538">
        <f>IF('statement of marks'!DK61="","",'statement of marks'!DK61)</f>
        <v>118</v>
      </c>
      <c r="U1470" s="541" t="str">
        <f>CONCATENATE('statement of marks'!HX61,'statement of marks'!IG61,'statement of marks'!IH61)</f>
        <v>S</v>
      </c>
      <c r="V1470" s="542">
        <f>IF('result subject-wise'!AH61="","",'result subject-wise'!AH61)</f>
        <v>100</v>
      </c>
      <c r="W1470" s="542" t="str">
        <f>IF('result subject-wise'!AJ61="","",'result subject-wise'!AJ61)</f>
        <v/>
      </c>
      <c r="X1470" s="542" t="str">
        <f>IF('result subject-wise'!AK61="","",'result subject-wise'!AK61)</f>
        <v/>
      </c>
      <c r="Y1470" s="540" t="str">
        <f>IF(OR(X1472=0,X1472&lt;V1472),"",IF(OR(U1470="RE",U1470="REP"),SUM(T1470,W1470),IF(U1470="S",W1470,T1470)))</f>
        <v/>
      </c>
    </row>
    <row r="1471" spans="1:25" ht="18" customHeight="1">
      <c r="A1471" s="1124"/>
      <c r="B1471" s="1108" t="s">
        <v>291</v>
      </c>
      <c r="C1471" s="1108"/>
      <c r="D1471" s="543">
        <f>IF(AND(D1468="",D1469="",D1470=""),"",SUM(D1468:D1470))</f>
        <v>40</v>
      </c>
      <c r="E1471" s="544">
        <f>IF(AND(E1466="",E1467="",E1468="",E1469="",E1470=""),"",SUM(E1466:E1470))</f>
        <v>50</v>
      </c>
      <c r="F1471" s="544">
        <f t="shared" ref="F1471:H1471" si="412">IF(AND(F1466="",F1467="",F1468="",F1469="",F1470=""),"",SUM(F1466:F1470))</f>
        <v>50</v>
      </c>
      <c r="G1471" s="544">
        <f t="shared" si="412"/>
        <v>43</v>
      </c>
      <c r="H1471" s="544">
        <f t="shared" si="412"/>
        <v>143</v>
      </c>
      <c r="I1471" s="544">
        <f>IF(AND(I1466="",I1467="",I1468="",I1469="",I1470=""),"",SUM(I1466:I1470))</f>
        <v>7</v>
      </c>
      <c r="J1471" s="544">
        <f t="shared" ref="J1471:R1471" si="413">IF(AND(J1466="",J1467="",J1468="",J1469="",J1470=""),"",SUM(J1466:J1470))</f>
        <v>290</v>
      </c>
      <c r="K1471" s="544">
        <f t="shared" si="413"/>
        <v>40</v>
      </c>
      <c r="L1471" s="544">
        <f t="shared" si="413"/>
        <v>330</v>
      </c>
      <c r="M1471" s="544">
        <f t="shared" si="413"/>
        <v>440</v>
      </c>
      <c r="N1471" s="544">
        <f t="shared" si="413"/>
        <v>480</v>
      </c>
      <c r="O1471" s="544">
        <f t="shared" si="413"/>
        <v>358</v>
      </c>
      <c r="P1471" s="544">
        <f t="shared" si="413"/>
        <v>60</v>
      </c>
      <c r="Q1471" s="544">
        <f t="shared" si="413"/>
        <v>418</v>
      </c>
      <c r="R1471" s="544">
        <f t="shared" si="413"/>
        <v>798</v>
      </c>
      <c r="S1471" s="544">
        <f>IF(AND(S1466="",S1467="",S1468="",S1469="",S1470=""),"",SUM(S1466:S1470))</f>
        <v>100</v>
      </c>
      <c r="T1471" s="544">
        <f t="shared" ref="T1471" si="414">IF(AND(T1466="",T1467="",T1468="",T1469="",T1470=""),"",SUM(T1466:T1470))</f>
        <v>898</v>
      </c>
      <c r="U1471" s="544"/>
      <c r="V1471" s="544">
        <f t="shared" ref="V1471:W1471" si="415">IF(AND(V1466="",V1467="",V1468="",V1469="",V1470=""),"",SUM(V1466:V1470))</f>
        <v>100</v>
      </c>
      <c r="W1471" s="544" t="str">
        <f t="shared" si="415"/>
        <v/>
      </c>
      <c r="X1471" s="545"/>
      <c r="Y1471" s="546" t="str">
        <f t="shared" ref="Y1471" si="416">IF(AND(Y1466="",Y1467="",Y1468="",Y1469="",Y1470=""),"",SUM(Y1466:Y1470))</f>
        <v/>
      </c>
    </row>
    <row r="1472" spans="1:25" ht="18" customHeight="1">
      <c r="A1472" s="1124"/>
      <c r="B1472" s="1142" t="s">
        <v>292</v>
      </c>
      <c r="C1472" s="1142"/>
      <c r="D1472" s="547" t="s">
        <v>456</v>
      </c>
      <c r="E1472" s="548">
        <f>IF(E1471="","",(5*E1465)-(COUNTIF(E1466:E1470,"NA")*E1465+COUNTIF(E1466:E1470,"ML")*E1465))</f>
        <v>50</v>
      </c>
      <c r="F1472" s="548">
        <f>IF(F1471="","",(5*F1465)-(COUNTIF(F1466:F1470,"NA")*F1465+COUNTIF(F1466:F1470,"ML")*F1465))</f>
        <v>50</v>
      </c>
      <c r="G1472" s="548">
        <f>IF(G1471="","",(43)-(COUNTIF(G1466:G1470,"NA")*G1465+COUNTIF(G1466:G1470,"ML")*G1465))</f>
        <v>43</v>
      </c>
      <c r="H1472" s="548">
        <f>IF(H1471="","",(143)-(COUNTIF(H1466:H1470,"NA")*H1465+COUNTIF(H1466:H1470,"ML")*H1465))</f>
        <v>143</v>
      </c>
      <c r="I1472" s="549">
        <f>IF(I1471="","",7)</f>
        <v>7</v>
      </c>
      <c r="J1472" s="538">
        <f>L1472-K1472</f>
        <v>310</v>
      </c>
      <c r="K1472" s="538">
        <f>IF(D1471="","",(D1471-(IF(K1468="ml",D1468)+IF(K1469="ml",D1469)+IF(K1470="ml",D1470))))</f>
        <v>40</v>
      </c>
      <c r="L1472" s="538">
        <f>IF(OR(L1471=0,L1471=""),L1471,(5*L1465)-D1483)</f>
        <v>350</v>
      </c>
      <c r="M1472" s="538">
        <f>IF(M1471="","",SUM(H1472:J1472))</f>
        <v>460</v>
      </c>
      <c r="N1472" s="538">
        <f>IF(N1471="","",SUM(D1471,M1472))</f>
        <v>500</v>
      </c>
      <c r="O1472" s="538">
        <f>Q1472-D1477</f>
        <v>440</v>
      </c>
      <c r="P1472" s="538">
        <f>IF(D1477="","",D1477)</f>
        <v>60</v>
      </c>
      <c r="Q1472" s="538">
        <f>IF(Q1471="","",5*Q1465)</f>
        <v>500</v>
      </c>
      <c r="R1472" s="538">
        <f>IF(O1472="","",SUM(M1472,O1472))</f>
        <v>900</v>
      </c>
      <c r="S1472" s="538">
        <f>IF(D1482="","",D1482)</f>
        <v>100</v>
      </c>
      <c r="T1472" s="538">
        <f>IF(T1471="","",SUM(R1472,S1472))</f>
        <v>1000</v>
      </c>
      <c r="U1472" s="550"/>
      <c r="V1472" s="551">
        <f>COUNTIF(U1466:U1476,"S")</f>
        <v>1</v>
      </c>
      <c r="W1472" s="551">
        <f>COUNTIF(U1466:U1476,"RE")+COUNTIF(U1466:U1476,"REP")</f>
        <v>0</v>
      </c>
      <c r="X1472" s="551">
        <f>COUNTIF(X1466:X1471,"P")+COUNTIF(X1475:X1476,"P")</f>
        <v>0</v>
      </c>
      <c r="Y1472" s="552" t="str">
        <f>IF(OR(X1472=0,X1472&lt;(V1472+W1472)),"",(T1472-(V1472*Y1465)+V1471))</f>
        <v/>
      </c>
    </row>
    <row r="1473" spans="1:25" ht="18" customHeight="1">
      <c r="A1473" s="1124"/>
      <c r="B1473" s="895" t="s">
        <v>151</v>
      </c>
      <c r="C1473" s="895"/>
      <c r="D1473" s="553">
        <f>IF('statement of marks'!BG61="","",'statement of marks'!BG61)</f>
        <v>30</v>
      </c>
      <c r="E1473" s="568">
        <f t="shared" ref="E1473:H1473" si="417">IF(E1472="","",E1471/E1472*100)</f>
        <v>100</v>
      </c>
      <c r="F1473" s="568">
        <f t="shared" si="417"/>
        <v>100</v>
      </c>
      <c r="G1473" s="568">
        <f t="shared" si="417"/>
        <v>100</v>
      </c>
      <c r="H1473" s="568">
        <f t="shared" si="417"/>
        <v>100</v>
      </c>
      <c r="I1473" s="568">
        <f>IF(I1472="","",I1471/I1472*100)</f>
        <v>100</v>
      </c>
      <c r="J1473" s="568">
        <f t="shared" ref="J1473:R1473" si="418">IF(J1472="","",J1471/J1472*100)</f>
        <v>93.548387096774192</v>
      </c>
      <c r="K1473" s="568">
        <f t="shared" si="418"/>
        <v>100</v>
      </c>
      <c r="L1473" s="568">
        <f t="shared" si="418"/>
        <v>94.285714285714278</v>
      </c>
      <c r="M1473" s="568">
        <f t="shared" si="418"/>
        <v>95.652173913043484</v>
      </c>
      <c r="N1473" s="569">
        <f t="shared" si="418"/>
        <v>96</v>
      </c>
      <c r="O1473" s="568">
        <f t="shared" si="418"/>
        <v>81.36363636363636</v>
      </c>
      <c r="P1473" s="568">
        <f t="shared" si="418"/>
        <v>100</v>
      </c>
      <c r="Q1473" s="568">
        <f t="shared" si="418"/>
        <v>83.6</v>
      </c>
      <c r="R1473" s="568">
        <f t="shared" si="418"/>
        <v>88.666666666666671</v>
      </c>
      <c r="S1473" s="569">
        <f>IF(S1472="","",S1471/S1472*100)</f>
        <v>100</v>
      </c>
      <c r="T1473" s="569">
        <f t="shared" ref="T1473" si="419">IF(T1472="","",T1471/T1472*100)</f>
        <v>89.8</v>
      </c>
      <c r="U1473" s="539"/>
      <c r="V1473" s="539"/>
      <c r="W1473" s="539"/>
      <c r="X1473" s="539"/>
      <c r="Y1473" s="554" t="str">
        <f>IF(Y1472="","",Y1471/Y1472*100)</f>
        <v/>
      </c>
    </row>
    <row r="1474" spans="1:25" ht="18" customHeight="1">
      <c r="A1474" s="1124"/>
      <c r="B1474" s="895" t="str">
        <f>'statement of marks'!DZ61</f>
        <v>BIOLOGY</v>
      </c>
      <c r="C1474" s="895"/>
      <c r="D1474" s="548"/>
      <c r="E1474" s="541">
        <f>IF('statement of marks'!EA61="","",'statement of marks'!EA61)</f>
        <v>10</v>
      </c>
      <c r="F1474" s="541">
        <f>IF('statement of marks'!EB61="","",'statement of marks'!EB61)</f>
        <v>10</v>
      </c>
      <c r="G1474" s="541">
        <f>IF('statement of marks'!EC61="","",'statement of marks'!EC61)</f>
        <v>10</v>
      </c>
      <c r="H1474" s="541">
        <f>IF('statement of marks'!ED61="","",'statement of marks'!ED61)</f>
        <v>30</v>
      </c>
      <c r="I1474" s="541" t="str">
        <f>IF('statement of marks'!EE61="","",'statement of marks'!EE61)</f>
        <v/>
      </c>
      <c r="J1474" s="537">
        <f>IF('statement of marks'!EF61="","",'statement of marks'!EF61)</f>
        <v>50</v>
      </c>
      <c r="K1474" s="537">
        <f>IF('statement of marks'!EG61="","",'statement of marks'!EG61)</f>
        <v>20</v>
      </c>
      <c r="L1474" s="536">
        <f>IF('statement of marks'!EH61="","",'statement of marks'!EH61)</f>
        <v>70</v>
      </c>
      <c r="M1474" s="536">
        <f>IF('statement of marks'!EI61="","",'statement of marks'!EI61)</f>
        <v>80</v>
      </c>
      <c r="N1474" s="538">
        <f>IF('statement of marks'!EJ61="","",'statement of marks'!EJ61)</f>
        <v>100</v>
      </c>
      <c r="O1474" s="537">
        <f>IF('statement of marks'!EK61="","",'statement of marks'!EK61)</f>
        <v>70</v>
      </c>
      <c r="P1474" s="537">
        <f>IF('statement of marks'!EL61="","",'statement of marks'!EL61)</f>
        <v>30</v>
      </c>
      <c r="Q1474" s="536">
        <f>IF('statement of marks'!EM61="","",'statement of marks'!EM61)</f>
        <v>100</v>
      </c>
      <c r="R1474" s="536">
        <f>IF('statement of marks'!EN61="","",'statement of marks'!EN61)</f>
        <v>150</v>
      </c>
      <c r="S1474" s="538">
        <f>IF('statement of marks'!EO61="","",'statement of marks'!EO61)</f>
        <v>50</v>
      </c>
      <c r="T1474" s="538">
        <f>IF('statement of marks'!EP61="","",'statement of marks'!EP61)</f>
        <v>200</v>
      </c>
      <c r="U1474" s="538" t="str">
        <f>IF('statement of marks'!FB61="","",'statement of marks'!FB61)</f>
        <v>I</v>
      </c>
      <c r="V1474" s="542"/>
      <c r="W1474" s="542"/>
      <c r="X1474" s="542"/>
      <c r="Y1474" s="540"/>
    </row>
    <row r="1475" spans="1:25" ht="18" customHeight="1">
      <c r="A1475" s="1124"/>
      <c r="B1475" s="1089" t="str">
        <f>'statement of marks'!$FC$3</f>
        <v>Azadi ke Baad ka Swarnim Bharat</v>
      </c>
      <c r="C1475" s="1089"/>
      <c r="D1475" s="553">
        <f>IF('statement of marks'!CK61="","",'statement of marks'!CK61)</f>
        <v>30</v>
      </c>
      <c r="E1475" s="541">
        <f>IF('statement of marks'!FC61="","",'statement of marks'!FC61)</f>
        <v>10</v>
      </c>
      <c r="F1475" s="541">
        <f>IF('statement of marks'!FD61="","",'statement of marks'!FD61)</f>
        <v>10</v>
      </c>
      <c r="G1475" s="541">
        <f>IF('statement of marks'!FE61="","",'statement of marks'!FE61)</f>
        <v>10</v>
      </c>
      <c r="H1475" s="541">
        <f>IF('statement of marks'!FF61="","",'statement of marks'!FF61)</f>
        <v>30</v>
      </c>
      <c r="I1475" s="555"/>
      <c r="J1475" s="541">
        <f>IF('statement of marks'!FG61="","",'statement of marks'!FG61)</f>
        <v>70</v>
      </c>
      <c r="K1475" s="556"/>
      <c r="L1475" s="536">
        <f>IF('statement of marks'!FG61="","",'statement of marks'!FG61)</f>
        <v>70</v>
      </c>
      <c r="M1475" s="536">
        <f>IF('statement of marks'!FH61="","",'statement of marks'!FH61)</f>
        <v>100</v>
      </c>
      <c r="N1475" s="536">
        <f>IF('statement of marks'!FH61="","",'statement of marks'!FH61)</f>
        <v>100</v>
      </c>
      <c r="O1475" s="536">
        <f>IF('statement of marks'!FI61="","",'statement of marks'!FI61)</f>
        <v>100</v>
      </c>
      <c r="P1475" s="557"/>
      <c r="Q1475" s="536">
        <f>IF('statement of marks'!FI61="","",'statement of marks'!FI61)</f>
        <v>100</v>
      </c>
      <c r="R1475" s="536">
        <f>IF('statement of marks'!FJ61="","",'statement of marks'!FJ61)</f>
        <v>200</v>
      </c>
      <c r="S1475" s="557"/>
      <c r="T1475" s="538">
        <f>IF('statement of marks'!FJ61="","",'statement of marks'!FJ61)</f>
        <v>200</v>
      </c>
      <c r="U1475" s="541" t="str">
        <f>IF('statement of marks'!II61="","",'statement of marks'!II61)</f>
        <v>A</v>
      </c>
      <c r="V1475" s="542" t="str">
        <f>IF(OR(U1475="S",U1475="RE"),'result subject-wise'!AL$6,"")</f>
        <v/>
      </c>
      <c r="W1475" s="558" t="str">
        <f>IF('result subject-wise'!AL61="","",'result subject-wise'!AL61)</f>
        <v/>
      </c>
      <c r="X1475" s="558" t="str">
        <f>IF('result subject-wise'!AM61="","",'result subject-wise'!AM61)</f>
        <v/>
      </c>
      <c r="Y1475" s="1093"/>
    </row>
    <row r="1476" spans="1:25" ht="18" customHeight="1">
      <c r="A1476" s="1124"/>
      <c r="B1476" s="895" t="str">
        <f>'statement of marks'!$FP$3</f>
        <v>JEEVAN KAUShAL</v>
      </c>
      <c r="C1476" s="895"/>
      <c r="D1476" s="535" t="str">
        <f>IF('statement of marks'!DO61="","",'statement of marks'!DO61)</f>
        <v/>
      </c>
      <c r="E1476" s="1109" t="s">
        <v>278</v>
      </c>
      <c r="F1476" s="1109"/>
      <c r="G1476" s="536">
        <f>'statement of marks'!$FP$6</f>
        <v>30</v>
      </c>
      <c r="H1476" s="536"/>
      <c r="I1476" s="559"/>
      <c r="J1476" s="537">
        <f>IF('statement of marks'!FP61="","",'statement of marks'!FP61)</f>
        <v>30</v>
      </c>
      <c r="K1476" s="1109" t="s">
        <v>279</v>
      </c>
      <c r="L1476" s="1109"/>
      <c r="M1476" s="536">
        <f>'statement of marks'!$FQ$6</f>
        <v>30</v>
      </c>
      <c r="N1476" s="538">
        <f>IF('statement of marks'!FQ61="","",'statement of marks'!FQ61)</f>
        <v>30</v>
      </c>
      <c r="O1476" s="1109" t="s">
        <v>108</v>
      </c>
      <c r="P1476" s="1109"/>
      <c r="Q1476" s="536">
        <f>'statement of marks'!$FR$6</f>
        <v>40</v>
      </c>
      <c r="R1476" s="541">
        <f>IF('statement of marks'!FR61="","",'statement of marks'!FR61)</f>
        <v>40</v>
      </c>
      <c r="S1476" s="541"/>
      <c r="T1476" s="538">
        <f>IF('statement of marks'!FS61="","",'statement of marks'!FS61)</f>
        <v>100</v>
      </c>
      <c r="U1476" s="541" t="str">
        <f>IF('statement of marks'!IJ61="","",'statement of marks'!IJ61)</f>
        <v>A</v>
      </c>
      <c r="V1476" s="542" t="str">
        <f>IF(OR(U1476="S",U1476="RE"),'result subject-wise'!AN$6,"")</f>
        <v/>
      </c>
      <c r="W1476" s="558" t="str">
        <f>IF('result subject-wise'!AN61="","",'result subject-wise'!AN61)</f>
        <v/>
      </c>
      <c r="X1476" s="558" t="str">
        <f>IF('result subject-wise'!AO61="","",'result subject-wise'!AO61)</f>
        <v/>
      </c>
      <c r="Y1476" s="1093"/>
    </row>
    <row r="1477" spans="1:25" ht="18" customHeight="1">
      <c r="A1477" s="1124"/>
      <c r="B1477" s="1110" t="s">
        <v>195</v>
      </c>
      <c r="C1477" s="1110"/>
      <c r="D1477" s="560">
        <f>IF(AND(D1473="",D1475="",D1476=""),"",SUM(D1473:D1476))</f>
        <v>60</v>
      </c>
      <c r="E1477" s="1111" t="str">
        <f>IF('statement of marks'!IP61="","",'statement of marks'!IP61)</f>
        <v>SUPPL.</v>
      </c>
      <c r="F1477" s="1111"/>
      <c r="G1477" s="1111"/>
      <c r="H1477" s="1111"/>
      <c r="I1477" s="1111"/>
      <c r="J1477" s="1111"/>
      <c r="K1477" s="1111"/>
      <c r="L1477" s="1111"/>
      <c r="M1477" s="533" t="s">
        <v>309</v>
      </c>
      <c r="N1477" s="541" t="str">
        <f>IF('statement of marks'!IS61="","",'statement of marks'!IS61)</f>
        <v/>
      </c>
      <c r="O1477" s="1091" t="s">
        <v>281</v>
      </c>
      <c r="P1477" s="1091"/>
      <c r="Q1477" s="1091"/>
      <c r="R1477" s="541" t="str">
        <f>IF('statement of marks'!IU61="","",'statement of marks'!IU61)</f>
        <v/>
      </c>
      <c r="S1477" s="1112" t="s">
        <v>295</v>
      </c>
      <c r="T1477" s="1112"/>
      <c r="U1477" s="1112"/>
      <c r="V1477" s="1112"/>
      <c r="W1477" s="1112"/>
      <c r="X1477" s="1112"/>
      <c r="Y1477" s="1113"/>
    </row>
    <row r="1478" spans="1:25" ht="18" customHeight="1">
      <c r="A1478" s="1124"/>
      <c r="B1478" s="1110" t="s">
        <v>300</v>
      </c>
      <c r="C1478" s="1110"/>
      <c r="D1478" s="534" t="s">
        <v>201</v>
      </c>
      <c r="E1478" s="1085" t="s">
        <v>122</v>
      </c>
      <c r="F1478" s="1085"/>
      <c r="G1478" s="1091" t="s">
        <v>124</v>
      </c>
      <c r="H1478" s="1091"/>
      <c r="I1478" s="1091"/>
      <c r="J1478" s="1091"/>
      <c r="K1478" s="1091" t="s">
        <v>126</v>
      </c>
      <c r="L1478" s="1091"/>
      <c r="M1478" s="1091" t="s">
        <v>128</v>
      </c>
      <c r="N1478" s="1091"/>
      <c r="O1478" s="924" t="s">
        <v>303</v>
      </c>
      <c r="P1478" s="924"/>
      <c r="Q1478" s="924"/>
      <c r="R1478" s="561"/>
      <c r="S1478" s="1114" t="s">
        <v>195</v>
      </c>
      <c r="T1478" s="1114"/>
      <c r="U1478" s="1115" t="str">
        <f>IF('result subject-wise'!AR61="","",'result subject-wise'!AR61)</f>
        <v/>
      </c>
      <c r="V1478" s="1115"/>
      <c r="W1478" s="1086" t="s">
        <v>459</v>
      </c>
      <c r="X1478" s="1086"/>
      <c r="Y1478" s="562" t="str">
        <f>IF('result subject-wise'!AS61="","",'result subject-wise'!AS61)</f>
        <v/>
      </c>
    </row>
    <row r="1479" spans="1:25" ht="18" customHeight="1">
      <c r="A1479" s="1124"/>
      <c r="B1479" s="1116" t="s">
        <v>302</v>
      </c>
      <c r="C1479" s="1116"/>
      <c r="D1479" s="536">
        <f>IF('statement of marks'!CN61="","",'statement of marks'!CN61)</f>
        <v>50</v>
      </c>
      <c r="E1479" s="1117">
        <f>IF('statement of marks'!GK61="","",'statement of marks'!GK61)</f>
        <v>130</v>
      </c>
      <c r="F1479" s="1117"/>
      <c r="G1479" s="1117">
        <f>IF('statement of marks'!GM61="","",'statement of marks'!GM61)</f>
        <v>206</v>
      </c>
      <c r="H1479" s="1117"/>
      <c r="I1479" s="1117"/>
      <c r="J1479" s="1117"/>
      <c r="K1479" s="1117">
        <f>IF('statement of marks'!GO61="","",'statement of marks'!GO61)</f>
        <v>264</v>
      </c>
      <c r="L1479" s="1117"/>
      <c r="M1479" s="1117">
        <f>IF('statement of marks'!GQ61="","",'statement of marks'!GQ61)</f>
        <v>316</v>
      </c>
      <c r="N1479" s="1117"/>
      <c r="O1479" s="1117">
        <f>IF('statement of marks'!GS61="","",'statement of marks'!GS61)</f>
        <v>362</v>
      </c>
      <c r="P1479" s="1117"/>
      <c r="Q1479" s="1117"/>
      <c r="R1479" s="563"/>
      <c r="S1479" s="1086" t="s">
        <v>460</v>
      </c>
      <c r="T1479" s="1086"/>
      <c r="U1479" s="1086"/>
      <c r="V1479" s="1086"/>
      <c r="W1479" s="1115" t="str">
        <f>IF('result subject-wise'!AT61="","",'result subject-wise'!AT61)</f>
        <v/>
      </c>
      <c r="X1479" s="1115"/>
      <c r="Y1479" s="1118"/>
    </row>
    <row r="1480" spans="1:25" ht="18" customHeight="1">
      <c r="A1480" s="1124"/>
      <c r="B1480" s="1084" t="s">
        <v>301</v>
      </c>
      <c r="C1480" s="1084"/>
      <c r="D1480" s="536">
        <f>IF('statement of marks'!BJ61="","",'statement of marks'!BJ61)</f>
        <v>50</v>
      </c>
      <c r="E1480" s="1085" t="str">
        <f>IF('statement of marks'!GL61="","",'statement of marks'!GL61)</f>
        <v/>
      </c>
      <c r="F1480" s="1085"/>
      <c r="G1480" s="1085" t="str">
        <f>IF('statement of marks'!GN61="","",'statement of marks'!GN61)</f>
        <v/>
      </c>
      <c r="H1480" s="1085"/>
      <c r="I1480" s="1085"/>
      <c r="J1480" s="1085"/>
      <c r="K1480" s="1085" t="str">
        <f>IF('statement of marks'!GP61="","",'statement of marks'!GP61)</f>
        <v/>
      </c>
      <c r="L1480" s="1085"/>
      <c r="M1480" s="1085" t="str">
        <f>IF('statement of marks'!GR61="","",'statement of marks'!GR61)</f>
        <v/>
      </c>
      <c r="N1480" s="1085"/>
      <c r="O1480" s="1085">
        <f>IF('statement of marks'!GT61="","",'statement of marks'!GT61)</f>
        <v>0</v>
      </c>
      <c r="P1480" s="1085"/>
      <c r="Q1480" s="1085"/>
      <c r="R1480" s="564"/>
      <c r="S1480" s="1086" t="s">
        <v>296</v>
      </c>
      <c r="T1480" s="1086"/>
      <c r="U1480" s="1086"/>
      <c r="V1480" s="1086"/>
      <c r="W1480" s="1087" t="str">
        <f>IF(U1478="","",'result subject-wise'!$G$118)</f>
        <v/>
      </c>
      <c r="X1480" s="1087"/>
      <c r="Y1480" s="1088"/>
    </row>
    <row r="1481" spans="1:25" ht="18" customHeight="1">
      <c r="A1481" s="1124"/>
      <c r="B1481" s="1089" t="s">
        <v>307</v>
      </c>
      <c r="C1481" s="1089"/>
      <c r="D1481" s="535" t="str">
        <f>IF('statement of marks'!DR61="","",'statement of marks'!DR61)</f>
        <v/>
      </c>
      <c r="E1481" s="1090"/>
      <c r="F1481" s="1090"/>
      <c r="G1481" s="1090"/>
      <c r="H1481" s="1090"/>
      <c r="I1481" s="1090"/>
      <c r="J1481" s="1090"/>
      <c r="K1481" s="1090"/>
      <c r="L1481" s="1090"/>
      <c r="M1481" s="1090"/>
      <c r="N1481" s="1090"/>
      <c r="O1481" s="1091"/>
      <c r="P1481" s="1091"/>
      <c r="Q1481" s="1091"/>
      <c r="R1481" s="1091"/>
      <c r="S1481" s="1091"/>
      <c r="T1481" s="1091"/>
      <c r="U1481" s="1092"/>
      <c r="V1481" s="1092"/>
      <c r="W1481" s="1092"/>
      <c r="X1481" s="1092"/>
      <c r="Y1481" s="1093"/>
    </row>
    <row r="1482" spans="1:25" ht="18" customHeight="1">
      <c r="A1482" s="1124"/>
      <c r="B1482" s="895" t="s">
        <v>297</v>
      </c>
      <c r="C1482" s="895"/>
      <c r="D1482" s="544">
        <f>IF(AND(D1479="",D1480="",D1481=""),"",SUM(D1479:D1481))</f>
        <v>100</v>
      </c>
      <c r="E1482" s="1090"/>
      <c r="F1482" s="1090"/>
      <c r="G1482" s="1090"/>
      <c r="H1482" s="1090"/>
      <c r="I1482" s="1090"/>
      <c r="J1482" s="1090"/>
      <c r="K1482" s="1090"/>
      <c r="L1482" s="1090"/>
      <c r="M1482" s="1090"/>
      <c r="N1482" s="1090"/>
      <c r="O1482" s="1091"/>
      <c r="P1482" s="1091"/>
      <c r="Q1482" s="1091"/>
      <c r="R1482" s="1091"/>
      <c r="S1482" s="1091"/>
      <c r="T1482" s="1091"/>
      <c r="U1482" s="1092"/>
      <c r="V1482" s="1092"/>
      <c r="W1482" s="1092"/>
      <c r="X1482" s="1092"/>
      <c r="Y1482" s="1093"/>
    </row>
    <row r="1483" spans="1:25" ht="18" customHeight="1">
      <c r="A1483" s="1124"/>
      <c r="B1483" s="1089" t="s">
        <v>790</v>
      </c>
      <c r="C1483" s="1089"/>
      <c r="D1483" s="565">
        <f>IF(J1466="ML",L1465)+IF(J1467="ML",L1465)+IF(J1468="ML",L1465-D1468)+IF(J1469="ML",L1465-D1469)+IF(J1470="ML",L1465-D1470)+IF(K1468="ml",D1468)+IF(K1469="ml",D1469)+IF(K1470="ml",D1470)</f>
        <v>0</v>
      </c>
      <c r="E1483" s="1090"/>
      <c r="F1483" s="1090"/>
      <c r="G1483" s="1090"/>
      <c r="H1483" s="1090"/>
      <c r="I1483" s="1090"/>
      <c r="J1483" s="1090"/>
      <c r="K1483" s="1090"/>
      <c r="L1483" s="1090"/>
      <c r="M1483" s="1090"/>
      <c r="N1483" s="1090"/>
      <c r="O1483" s="1091" t="s">
        <v>112</v>
      </c>
      <c r="P1483" s="1091"/>
      <c r="Q1483" s="1091"/>
      <c r="R1483" s="1091"/>
      <c r="S1483" s="1091"/>
      <c r="T1483" s="1091"/>
      <c r="U1483" s="1094" t="s">
        <v>798</v>
      </c>
      <c r="V1483" s="1094"/>
      <c r="W1483" s="1094"/>
      <c r="X1483" s="1094"/>
      <c r="Y1483" s="1095"/>
    </row>
    <row r="1484" spans="1:25" ht="18" customHeight="1" thickBot="1">
      <c r="A1484" s="1125"/>
      <c r="B1484" s="1098" t="s">
        <v>308</v>
      </c>
      <c r="C1484" s="1098"/>
      <c r="D1484" s="566"/>
      <c r="E1484" s="1099"/>
      <c r="F1484" s="1099"/>
      <c r="G1484" s="1099"/>
      <c r="H1484" s="1099"/>
      <c r="I1484" s="1099"/>
      <c r="J1484" s="1099"/>
      <c r="K1484" s="1099"/>
      <c r="L1484" s="1099"/>
      <c r="M1484" s="1099"/>
      <c r="N1484" s="1099"/>
      <c r="O1484" s="1100">
        <f>'statement of marks'!$IV$110</f>
        <v>45794</v>
      </c>
      <c r="P1484" s="1100"/>
      <c r="Q1484" s="1100"/>
      <c r="R1484" s="1100"/>
      <c r="S1484" s="1100"/>
      <c r="T1484" s="1100"/>
      <c r="U1484" s="1096"/>
      <c r="V1484" s="1096"/>
      <c r="W1484" s="1096"/>
      <c r="X1484" s="1096"/>
      <c r="Y1484" s="1097"/>
    </row>
    <row r="1485" spans="1:25" ht="18" customHeight="1">
      <c r="A1485" s="1119" t="s">
        <v>282</v>
      </c>
      <c r="B1485" s="1120"/>
      <c r="C1485" s="1120"/>
      <c r="D1485" s="1120"/>
      <c r="E1485" s="1120"/>
      <c r="F1485" s="1120"/>
      <c r="G1485" s="1120"/>
      <c r="H1485" s="1120"/>
      <c r="I1485" s="1120"/>
      <c r="J1485" s="1120"/>
      <c r="K1485" s="1120"/>
      <c r="L1485" s="1120"/>
      <c r="M1485" s="1120"/>
      <c r="N1485" s="1120"/>
      <c r="O1485" s="1120"/>
      <c r="P1485" s="1120"/>
      <c r="Q1485" s="1120"/>
      <c r="R1485" s="1120"/>
      <c r="S1485" s="1120"/>
      <c r="T1485" s="1120"/>
      <c r="U1485" s="1120"/>
      <c r="V1485" s="1120"/>
      <c r="W1485" s="1120"/>
      <c r="X1485" s="1120"/>
      <c r="Y1485" s="1121"/>
    </row>
    <row r="1486" spans="1:25" ht="18" customHeight="1">
      <c r="A1486" s="1122" t="str">
        <f>'statement of marks'!$A$1</f>
        <v>Govt. Hr. Sec. School,</v>
      </c>
      <c r="B1486" s="1091"/>
      <c r="C1486" s="1091"/>
      <c r="D1486" s="1091"/>
      <c r="E1486" s="1091"/>
      <c r="F1486" s="1091"/>
      <c r="G1486" s="1091"/>
      <c r="H1486" s="1091"/>
      <c r="I1486" s="1091"/>
      <c r="J1486" s="1091"/>
      <c r="K1486" s="1091"/>
      <c r="L1486" s="1091"/>
      <c r="M1486" s="1091"/>
      <c r="N1486" s="1091"/>
      <c r="O1486" s="1091"/>
      <c r="P1486" s="1091"/>
      <c r="Q1486" s="1091"/>
      <c r="R1486" s="1091"/>
      <c r="S1486" s="1091"/>
      <c r="T1486" s="1091"/>
      <c r="U1486" s="1091"/>
      <c r="V1486" s="1091"/>
      <c r="W1486" s="1091"/>
      <c r="X1486" s="1091"/>
      <c r="Y1486" s="1123"/>
    </row>
    <row r="1487" spans="1:25" ht="18" customHeight="1">
      <c r="A1487" s="1124"/>
      <c r="B1487" s="1048" t="s">
        <v>100</v>
      </c>
      <c r="C1487" s="1048"/>
      <c r="D1487" s="1112" t="s">
        <v>485</v>
      </c>
      <c r="E1487" s="1048" t="str">
        <f>'statement of marks'!$F$3</f>
        <v>2024-25</v>
      </c>
      <c r="F1487" s="1048"/>
      <c r="G1487" s="1126" t="str">
        <f>IF(U1506="","MAIN EXAMINATION",IF(E1505="Suppl.","SUPPLEMENTARY EXAMINATION",IF(E1505="Re-exam.","RE-EXAMINATION",)))</f>
        <v>MAIN EXAMINATION</v>
      </c>
      <c r="H1487" s="1127"/>
      <c r="I1487" s="1127"/>
      <c r="J1487" s="1127"/>
      <c r="K1487" s="1127"/>
      <c r="L1487" s="1127"/>
      <c r="M1487" s="1127"/>
      <c r="N1487" s="1127"/>
      <c r="O1487" s="1127"/>
      <c r="P1487" s="1127"/>
      <c r="Q1487" s="1127"/>
      <c r="R1487" s="1127"/>
      <c r="S1487" s="1128"/>
      <c r="T1487" s="1129" t="s">
        <v>305</v>
      </c>
      <c r="U1487" s="1130"/>
      <c r="V1487" s="1131"/>
      <c r="W1487" s="1048" t="str">
        <f>'statement of marks'!$A$3</f>
        <v>11 'A'</v>
      </c>
      <c r="X1487" s="1048"/>
      <c r="Y1487" s="1135"/>
    </row>
    <row r="1488" spans="1:25" ht="18" customHeight="1">
      <c r="A1488" s="1124"/>
      <c r="B1488" s="895" t="s">
        <v>36</v>
      </c>
      <c r="C1488" s="895"/>
      <c r="D1488" s="1112"/>
      <c r="E1488" s="1132" t="str">
        <f>IF('statement of marks'!G62="","",'statement of marks'!G62)</f>
        <v>A 054</v>
      </c>
      <c r="F1488" s="1133"/>
      <c r="G1488" s="1133"/>
      <c r="H1488" s="1133"/>
      <c r="I1488" s="1133"/>
      <c r="J1488" s="1133"/>
      <c r="K1488" s="1133"/>
      <c r="L1488" s="1133"/>
      <c r="M1488" s="1133"/>
      <c r="N1488" s="1133"/>
      <c r="O1488" s="1133"/>
      <c r="P1488" s="1133"/>
      <c r="Q1488" s="1133"/>
      <c r="R1488" s="1133"/>
      <c r="S1488" s="1134"/>
      <c r="T1488" s="1129" t="s">
        <v>304</v>
      </c>
      <c r="U1488" s="1130"/>
      <c r="V1488" s="1131"/>
      <c r="W1488" s="1048">
        <f>IF('statement of marks'!E62="","",'statement of marks'!E62)</f>
        <v>11154</v>
      </c>
      <c r="X1488" s="1048"/>
      <c r="Y1488" s="1135"/>
    </row>
    <row r="1489" spans="1:25" ht="18" customHeight="1">
      <c r="A1489" s="1124"/>
      <c r="B1489" s="895" t="s">
        <v>37</v>
      </c>
      <c r="C1489" s="895"/>
      <c r="D1489" s="1112"/>
      <c r="E1489" s="1132" t="str">
        <f>IF('statement of marks'!H62="","",'statement of marks'!H62)</f>
        <v>B 054</v>
      </c>
      <c r="F1489" s="1133"/>
      <c r="G1489" s="1133"/>
      <c r="H1489" s="1133"/>
      <c r="I1489" s="1133"/>
      <c r="J1489" s="1133"/>
      <c r="K1489" s="1133"/>
      <c r="L1489" s="1133"/>
      <c r="M1489" s="1133"/>
      <c r="N1489" s="1133"/>
      <c r="O1489" s="1133"/>
      <c r="P1489" s="1133"/>
      <c r="Q1489" s="1133"/>
      <c r="R1489" s="1133"/>
      <c r="S1489" s="1134"/>
      <c r="T1489" s="1129" t="s">
        <v>35</v>
      </c>
      <c r="U1489" s="1130"/>
      <c r="V1489" s="1131"/>
      <c r="W1489" s="1048" t="str">
        <f>IF('statement of marks'!D62="","",'statement of marks'!D62)</f>
        <v/>
      </c>
      <c r="X1489" s="1048"/>
      <c r="Y1489" s="1135"/>
    </row>
    <row r="1490" spans="1:25" ht="18" customHeight="1">
      <c r="A1490" s="1124"/>
      <c r="B1490" s="895" t="s">
        <v>38</v>
      </c>
      <c r="C1490" s="895"/>
      <c r="D1490" s="1112"/>
      <c r="E1490" s="1132" t="str">
        <f>IF('statement of marks'!I62="","",'statement of marks'!I62)</f>
        <v>C 054</v>
      </c>
      <c r="F1490" s="1133"/>
      <c r="G1490" s="1133"/>
      <c r="H1490" s="1133"/>
      <c r="I1490" s="1133"/>
      <c r="J1490" s="1133"/>
      <c r="K1490" s="1133"/>
      <c r="L1490" s="1133"/>
      <c r="M1490" s="1133"/>
      <c r="N1490" s="1133"/>
      <c r="O1490" s="1133"/>
      <c r="P1490" s="1133"/>
      <c r="Q1490" s="1133"/>
      <c r="R1490" s="1133"/>
      <c r="S1490" s="1134"/>
      <c r="T1490" s="1129" t="s">
        <v>280</v>
      </c>
      <c r="U1490" s="1130"/>
      <c r="V1490" s="1131"/>
      <c r="W1490" s="1136" t="str">
        <f>IF('statement of marks'!F62="","",'statement of marks'!F62)</f>
        <v/>
      </c>
      <c r="X1490" s="1136"/>
      <c r="Y1490" s="1137"/>
    </row>
    <row r="1491" spans="1:25" ht="18" customHeight="1">
      <c r="A1491" s="1124"/>
      <c r="B1491" s="1138" t="s">
        <v>218</v>
      </c>
      <c r="C1491" s="1109" t="s">
        <v>293</v>
      </c>
      <c r="D1491" s="1109" t="s">
        <v>457</v>
      </c>
      <c r="E1491" s="1103" t="s">
        <v>109</v>
      </c>
      <c r="F1491" s="1103" t="s">
        <v>110</v>
      </c>
      <c r="G1491" s="1103" t="s">
        <v>111</v>
      </c>
      <c r="H1491" s="1103" t="s">
        <v>797</v>
      </c>
      <c r="I1491" s="1139" t="str">
        <f>IF('statement of marks'!N$4="","",'statement of marks'!N$4)</f>
        <v>VRIKSHAROPAN</v>
      </c>
      <c r="J1491" s="1140" t="s">
        <v>276</v>
      </c>
      <c r="K1491" s="1140" t="s">
        <v>277</v>
      </c>
      <c r="L1491" s="1103" t="s">
        <v>284</v>
      </c>
      <c r="M1491" s="1103" t="s">
        <v>294</v>
      </c>
      <c r="N1491" s="1102" t="s">
        <v>458</v>
      </c>
      <c r="O1491" s="1141" t="s">
        <v>287</v>
      </c>
      <c r="P1491" s="1141" t="s">
        <v>288</v>
      </c>
      <c r="Q1491" s="1101" t="s">
        <v>289</v>
      </c>
      <c r="R1491" s="1101" t="s">
        <v>285</v>
      </c>
      <c r="S1491" s="1101" t="s">
        <v>286</v>
      </c>
      <c r="T1491" s="1102" t="s">
        <v>306</v>
      </c>
      <c r="U1491" s="1103" t="s">
        <v>311</v>
      </c>
      <c r="V1491" s="1104" t="s">
        <v>310</v>
      </c>
      <c r="W1491" s="1104" t="s">
        <v>799</v>
      </c>
      <c r="X1491" s="1103" t="s">
        <v>283</v>
      </c>
      <c r="Y1491" s="1105" t="s">
        <v>290</v>
      </c>
    </row>
    <row r="1492" spans="1:25" ht="18" customHeight="1">
      <c r="A1492" s="1124"/>
      <c r="B1492" s="1138"/>
      <c r="C1492" s="1109"/>
      <c r="D1492" s="1109"/>
      <c r="E1492" s="1103"/>
      <c r="F1492" s="1103"/>
      <c r="G1492" s="1103"/>
      <c r="H1492" s="1103"/>
      <c r="I1492" s="1139"/>
      <c r="J1492" s="1140"/>
      <c r="K1492" s="1140"/>
      <c r="L1492" s="1103"/>
      <c r="M1492" s="1103"/>
      <c r="N1492" s="1102"/>
      <c r="O1492" s="1141"/>
      <c r="P1492" s="1141"/>
      <c r="Q1492" s="1101"/>
      <c r="R1492" s="1101"/>
      <c r="S1492" s="1101"/>
      <c r="T1492" s="1102"/>
      <c r="U1492" s="1103"/>
      <c r="V1492" s="1104"/>
      <c r="W1492" s="1104"/>
      <c r="X1492" s="1103"/>
      <c r="Y1492" s="1105"/>
    </row>
    <row r="1493" spans="1:25" ht="18" customHeight="1">
      <c r="A1493" s="1124"/>
      <c r="B1493" s="1144" t="s">
        <v>113</v>
      </c>
      <c r="C1493" s="1144"/>
      <c r="D1493" s="535"/>
      <c r="E1493" s="534">
        <f>IF('statement of marks'!J$6="","",'statement of marks'!J$6)</f>
        <v>10</v>
      </c>
      <c r="F1493" s="534">
        <f>IF('statement of marks'!K$6="","",'statement of marks'!K$6)</f>
        <v>10</v>
      </c>
      <c r="G1493" s="534">
        <f>IF('statement of marks'!L$6="","",'statement of marks'!L$6)</f>
        <v>8</v>
      </c>
      <c r="H1493" s="534">
        <f>IF('statement of marks'!M$6="","",'statement of marks'!M$6)</f>
        <v>28</v>
      </c>
      <c r="I1493" s="536">
        <f>IF('statement of marks'!N$6="","",'statement of marks'!N$6)</f>
        <v>2</v>
      </c>
      <c r="J1493" s="298" t="s">
        <v>89</v>
      </c>
      <c r="K1493" s="1106"/>
      <c r="L1493" s="534">
        <f>IF('statement of marks'!O$6="","",'statement of marks'!O$6)</f>
        <v>70</v>
      </c>
      <c r="M1493" s="298" t="s">
        <v>87</v>
      </c>
      <c r="N1493" s="534">
        <f>IF('statement of marks'!P$6="","",'statement of marks'!P$6)</f>
        <v>100</v>
      </c>
      <c r="O1493" s="298" t="s">
        <v>298</v>
      </c>
      <c r="P1493" s="945"/>
      <c r="Q1493" s="534">
        <f>IF('statement of marks'!Q$6="","",'statement of marks'!Q$6)</f>
        <v>100</v>
      </c>
      <c r="R1493" s="298" t="s">
        <v>299</v>
      </c>
      <c r="S1493" s="298" t="s">
        <v>454</v>
      </c>
      <c r="T1493" s="538">
        <f>IF('statement of marks'!R$6="","",'statement of marks'!R$6)</f>
        <v>200</v>
      </c>
      <c r="U1493" s="539"/>
      <c r="V1493" s="539"/>
      <c r="W1493" s="539"/>
      <c r="X1493" s="539"/>
      <c r="Y1493" s="540" t="str">
        <f>IF(OR(X1500=0,X1500&lt;V1500),"",T1493)</f>
        <v/>
      </c>
    </row>
    <row r="1494" spans="1:25" ht="18" customHeight="1">
      <c r="A1494" s="1124"/>
      <c r="B1494" s="895" t="str">
        <f>'statement of marks'!$J$3</f>
        <v>HINDI COMPULSORY</v>
      </c>
      <c r="C1494" s="895"/>
      <c r="D1494" s="535"/>
      <c r="E1494" s="541">
        <f>IF('statement of marks'!J62="","",'statement of marks'!J62)</f>
        <v>10</v>
      </c>
      <c r="F1494" s="541">
        <f>IF('statement of marks'!K62="","",'statement of marks'!K62)</f>
        <v>10</v>
      </c>
      <c r="G1494" s="541">
        <f>IF('statement of marks'!L62="","",'statement of marks'!L62)</f>
        <v>8</v>
      </c>
      <c r="H1494" s="541">
        <f>IF('statement of marks'!M62="","",'statement of marks'!M62)</f>
        <v>28</v>
      </c>
      <c r="I1494" s="541">
        <f>IF('statement of marks'!N62="","",'statement of marks'!N62)</f>
        <v>2</v>
      </c>
      <c r="J1494" s="537">
        <f>IF('statement of marks'!O62="","",'statement of marks'!O62)</f>
        <v>70</v>
      </c>
      <c r="K1494" s="1106"/>
      <c r="L1494" s="536">
        <f>IF('statement of marks'!O62="","",'statement of marks'!O62)</f>
        <v>70</v>
      </c>
      <c r="M1494" s="536">
        <f>IF('statement of marks'!P62="","",'statement of marks'!P62)</f>
        <v>100</v>
      </c>
      <c r="N1494" s="538">
        <f>IF('statement of marks'!P62="","",'statement of marks'!P62)</f>
        <v>100</v>
      </c>
      <c r="O1494" s="537">
        <f>IF('statement of marks'!Q62="","",'statement of marks'!Q62)</f>
        <v>100</v>
      </c>
      <c r="P1494" s="945"/>
      <c r="Q1494" s="536">
        <f>IF('statement of marks'!Q62="","",'statement of marks'!Q62)</f>
        <v>100</v>
      </c>
      <c r="R1494" s="536">
        <f>IF('statement of marks'!R62="","",'statement of marks'!R62)</f>
        <v>200</v>
      </c>
      <c r="S1494" s="1107" t="str">
        <f>IF(AND(K1495="",P1495=""),"",SUM(K1495,P1495))</f>
        <v/>
      </c>
      <c r="T1494" s="538">
        <f>IF('statement of marks'!R62="","",'statement of marks'!R62)</f>
        <v>200</v>
      </c>
      <c r="U1494" s="541" t="str">
        <f>CONCATENATE('statement of marks'!GV62,'statement of marks'!GW62,'statement of marks'!GX62)</f>
        <v>D</v>
      </c>
      <c r="V1494" s="542" t="str">
        <f>IF(OR(U1494="S",U1494="RE"),'result subject-wise'!T$6,"")</f>
        <v/>
      </c>
      <c r="W1494" s="542" t="str">
        <f>IF('result subject-wise'!U62="","",'result subject-wise'!U62)</f>
        <v/>
      </c>
      <c r="X1494" s="542" t="str">
        <f>IF('result subject-wise'!V62="","",'result subject-wise'!V62)</f>
        <v/>
      </c>
      <c r="Y1494" s="540" t="str">
        <f>IF(OR(X1500=0,X1500&lt;V1500),"",IF(U1494="RE",SUM(T1494,W1494),IF(U1494="S",W1494,T1494)))</f>
        <v/>
      </c>
    </row>
    <row r="1495" spans="1:25" ht="18" customHeight="1">
      <c r="A1495" s="1124"/>
      <c r="B1495" s="895" t="str">
        <f>'statement of marks'!$X$3</f>
        <v>ENGLISH COMPULSORY</v>
      </c>
      <c r="C1495" s="895"/>
      <c r="D1495" s="535" t="s">
        <v>455</v>
      </c>
      <c r="E1495" s="541">
        <f>IF('statement of marks'!X62="","",'statement of marks'!X62)</f>
        <v>10</v>
      </c>
      <c r="F1495" s="541">
        <f>IF('statement of marks'!Y62="","",'statement of marks'!Y62)</f>
        <v>10</v>
      </c>
      <c r="G1495" s="541">
        <f>IF('statement of marks'!Z62="","",'statement of marks'!Z62)</f>
        <v>8</v>
      </c>
      <c r="H1495" s="541">
        <f>IF('statement of marks'!AA62="","",'statement of marks'!AA62)</f>
        <v>28</v>
      </c>
      <c r="I1495" s="541">
        <f>IF('statement of marks'!AB62="","",'statement of marks'!AB62)</f>
        <v>2</v>
      </c>
      <c r="J1495" s="537">
        <f>IF('statement of marks'!AC62="","",'statement of marks'!AC62)</f>
        <v>70</v>
      </c>
      <c r="K1495" s="1106"/>
      <c r="L1495" s="536">
        <f>IF('statement of marks'!AC62="","",'statement of marks'!AC62)</f>
        <v>70</v>
      </c>
      <c r="M1495" s="536">
        <f>IF('statement of marks'!AD62="","",'statement of marks'!AD62)</f>
        <v>100</v>
      </c>
      <c r="N1495" s="538">
        <f>IF('statement of marks'!AD62="","",'statement of marks'!AD62)</f>
        <v>100</v>
      </c>
      <c r="O1495" s="537">
        <f>IF('statement of marks'!AE62="","",'statement of marks'!AE62)</f>
        <v>100</v>
      </c>
      <c r="P1495" s="945"/>
      <c r="Q1495" s="536">
        <f>IF('statement of marks'!AE62="","",'statement of marks'!AE62)</f>
        <v>100</v>
      </c>
      <c r="R1495" s="536">
        <f>IF('statement of marks'!AF62="","",'statement of marks'!AF62)</f>
        <v>200</v>
      </c>
      <c r="S1495" s="1107"/>
      <c r="T1495" s="538">
        <f>IF('statement of marks'!AF62="","",'statement of marks'!AF62)</f>
        <v>200</v>
      </c>
      <c r="U1495" s="541" t="str">
        <f>CONCATENATE('statement of marks'!GY62,'statement of marks'!GZ62,'statement of marks'!HA62)</f>
        <v>D</v>
      </c>
      <c r="V1495" s="542" t="str">
        <f>IF(OR(U1495="S",U1495="RE"),'result subject-wise'!W$6,"")</f>
        <v/>
      </c>
      <c r="W1495" s="542" t="str">
        <f>IF('result subject-wise'!X62="","",'result subject-wise'!X62)</f>
        <v/>
      </c>
      <c r="X1495" s="542" t="str">
        <f>IF('result subject-wise'!Y62="","",'result subject-wise'!Y62)</f>
        <v/>
      </c>
      <c r="Y1495" s="540" t="str">
        <f>IF(OR(X1500=0,X1500&lt;V1500),"",IF(U1495="RE",SUM(T1495,W1495),IF(U1495="S",W1495,T1495)))</f>
        <v/>
      </c>
    </row>
    <row r="1496" spans="1:25" ht="18" customHeight="1">
      <c r="A1496" s="1124"/>
      <c r="B1496" s="1143" t="str">
        <f>'statement of marks'!AM62</f>
        <v>PHYSICS</v>
      </c>
      <c r="C1496" s="1143"/>
      <c r="D1496" s="535">
        <f>IF('statement of marks'!BH62="","",'statement of marks'!BH62)</f>
        <v>20</v>
      </c>
      <c r="E1496" s="541">
        <f>IF('statement of marks'!AN62="","",'statement of marks'!AN62)</f>
        <v>10</v>
      </c>
      <c r="F1496" s="541">
        <f>IF('statement of marks'!AO62="","",'statement of marks'!AO62)</f>
        <v>10</v>
      </c>
      <c r="G1496" s="541">
        <f>IF('statement of marks'!AP62="","",'statement of marks'!AP62)</f>
        <v>9</v>
      </c>
      <c r="H1496" s="541">
        <f>IF('statement of marks'!AQ62="","",'statement of marks'!AQ62)</f>
        <v>29</v>
      </c>
      <c r="I1496" s="541">
        <f>IF('statement of marks'!AR62="","",'statement of marks'!AR62)</f>
        <v>1</v>
      </c>
      <c r="J1496" s="537">
        <f>IF('statement of marks'!AS62="","",'statement of marks'!AS62)</f>
        <v>30</v>
      </c>
      <c r="K1496" s="537">
        <f>IF('statement of marks'!AT62="","",'statement of marks'!AT62)</f>
        <v>20</v>
      </c>
      <c r="L1496" s="536">
        <f>IF('statement of marks'!AU62="","",'statement of marks'!AU62)</f>
        <v>50</v>
      </c>
      <c r="M1496" s="536">
        <f>IF('statement of marks'!AV62="","",'statement of marks'!AV62)</f>
        <v>60</v>
      </c>
      <c r="N1496" s="538">
        <f>IF('statement of marks'!AW62="","",'statement of marks'!AW62)</f>
        <v>80</v>
      </c>
      <c r="O1496" s="537">
        <f>IF('statement of marks'!AX62="","",'statement of marks'!AX62)</f>
        <v>70</v>
      </c>
      <c r="P1496" s="537">
        <f>IF('statement of marks'!AY62="","",'statement of marks'!AY62)</f>
        <v>30</v>
      </c>
      <c r="Q1496" s="536">
        <f>IF('statement of marks'!AZ62="","",'statement of marks'!AZ62)</f>
        <v>100</v>
      </c>
      <c r="R1496" s="536">
        <f>IF('statement of marks'!BA62="","",'statement of marks'!BA62)</f>
        <v>130</v>
      </c>
      <c r="S1496" s="538">
        <f>IF('statement of marks'!BB62="","",'statement of marks'!BB62)</f>
        <v>50</v>
      </c>
      <c r="T1496" s="538">
        <f>IF('statement of marks'!BC62="","",'statement of marks'!BC62)</f>
        <v>180</v>
      </c>
      <c r="U1496" s="541" t="str">
        <f>CONCATENATE('statement of marks'!HB62,'statement of marks'!HK62,'statement of marks'!HL62)</f>
        <v>D</v>
      </c>
      <c r="V1496" s="542" t="str">
        <f>IF('result subject-wise'!Z62="","",'result subject-wise'!Z62)</f>
        <v/>
      </c>
      <c r="W1496" s="542" t="str">
        <f>IF('result subject-wise'!AB62="","",'result subject-wise'!AB62)</f>
        <v/>
      </c>
      <c r="X1496" s="542" t="str">
        <f>IF('result subject-wise'!AC62="","",'result subject-wise'!AC62)</f>
        <v/>
      </c>
      <c r="Y1496" s="540" t="str">
        <f>IF(OR(X1500=0,X1500&lt;V1500),"",IF(OR(U1496="RE",U1496="REP"),SUM(T1496,W1496),IF(U1496="S",W1496,T1496)))</f>
        <v/>
      </c>
    </row>
    <row r="1497" spans="1:25" ht="18" customHeight="1">
      <c r="A1497" s="1124"/>
      <c r="B1497" s="1143" t="str">
        <f>'statement of marks'!BQ62</f>
        <v>CHEMISTRY</v>
      </c>
      <c r="C1497" s="1143"/>
      <c r="D1497" s="535">
        <f>IF('statement of marks'!CL62="","",'statement of marks'!CL62)</f>
        <v>20</v>
      </c>
      <c r="E1497" s="541">
        <f>IF('statement of marks'!BR62="","",'statement of marks'!BR62)</f>
        <v>10</v>
      </c>
      <c r="F1497" s="541">
        <f>IF('statement of marks'!BS62="","",'statement of marks'!BS62)</f>
        <v>10</v>
      </c>
      <c r="G1497" s="541">
        <f>IF('statement of marks'!BT62="","",'statement of marks'!BT62)</f>
        <v>9</v>
      </c>
      <c r="H1497" s="541">
        <f>IF('statement of marks'!BU62="","",'statement of marks'!BU62)</f>
        <v>29</v>
      </c>
      <c r="I1497" s="541">
        <f>IF('statement of marks'!BV62="","",'statement of marks'!BV62)</f>
        <v>1</v>
      </c>
      <c r="J1497" s="537">
        <f>IF('statement of marks'!BW62="","",'statement of marks'!BW62)</f>
        <v>50</v>
      </c>
      <c r="K1497" s="537">
        <f>IF('statement of marks'!BX62="","",'statement of marks'!BX62)</f>
        <v>20</v>
      </c>
      <c r="L1497" s="536">
        <f>IF('statement of marks'!BY62="","",'statement of marks'!BY62)</f>
        <v>70</v>
      </c>
      <c r="M1497" s="536">
        <f>IF('statement of marks'!BZ62="","",'statement of marks'!BZ62)</f>
        <v>80</v>
      </c>
      <c r="N1497" s="538">
        <f>IF('statement of marks'!CA62="","",'statement of marks'!CA62)</f>
        <v>100</v>
      </c>
      <c r="O1497" s="537">
        <f>IF('statement of marks'!CB62="","",'statement of marks'!CB62)</f>
        <v>70</v>
      </c>
      <c r="P1497" s="537">
        <f>IF('statement of marks'!CC62="","",'statement of marks'!CC62)</f>
        <v>30</v>
      </c>
      <c r="Q1497" s="536">
        <f>IF('statement of marks'!CD62="","",'statement of marks'!CD62)</f>
        <v>100</v>
      </c>
      <c r="R1497" s="536">
        <f>IF('statement of marks'!CE62="","",'statement of marks'!CE62)</f>
        <v>150</v>
      </c>
      <c r="S1497" s="538">
        <f>IF('statement of marks'!CF62="","",'statement of marks'!CF62)</f>
        <v>50</v>
      </c>
      <c r="T1497" s="538">
        <f>IF('statement of marks'!CG62="","",'statement of marks'!CG62)</f>
        <v>200</v>
      </c>
      <c r="U1497" s="541" t="str">
        <f>CONCATENATE('statement of marks'!HM62,'statement of marks'!HV62,'statement of marks'!HW62)</f>
        <v>D</v>
      </c>
      <c r="V1497" s="542" t="str">
        <f>IF('result subject-wise'!AD62="","",'result subject-wise'!AD62)</f>
        <v/>
      </c>
      <c r="W1497" s="542" t="str">
        <f>IF('result subject-wise'!AF62="","",'result subject-wise'!AF62)</f>
        <v/>
      </c>
      <c r="X1497" s="542" t="str">
        <f>IF('result subject-wise'!AG62="","",'result subject-wise'!AG62)</f>
        <v/>
      </c>
      <c r="Y1497" s="540" t="str">
        <f>IF(OR(X1500=0,X1500&lt;V1500),"",IF(OR(U1497="RE",U1497="REP"),SUM(T1497,W1497),IF(U1497="S",W1497,T1497)))</f>
        <v/>
      </c>
    </row>
    <row r="1498" spans="1:25" ht="18" customHeight="1">
      <c r="A1498" s="1124"/>
      <c r="B1498" s="1143" t="str">
        <f>'statement of marks'!CU62</f>
        <v>MATHEMATICS</v>
      </c>
      <c r="C1498" s="1143"/>
      <c r="D1498" s="535" t="str">
        <f>IF('statement of marks'!DP62="","",'statement of marks'!DP62)</f>
        <v/>
      </c>
      <c r="E1498" s="541">
        <f>IF('statement of marks'!CV62="","",'statement of marks'!CV62)</f>
        <v>10</v>
      </c>
      <c r="F1498" s="541">
        <f>IF('statement of marks'!CW62="","",'statement of marks'!CW62)</f>
        <v>10</v>
      </c>
      <c r="G1498" s="541">
        <f>IF('statement of marks'!CX62="","",'statement of marks'!CX62)</f>
        <v>9</v>
      </c>
      <c r="H1498" s="541">
        <f>IF('statement of marks'!CY62="","",'statement of marks'!CY62)</f>
        <v>29</v>
      </c>
      <c r="I1498" s="541">
        <f>IF('statement of marks'!CZ62="","",'statement of marks'!CZ62)</f>
        <v>1</v>
      </c>
      <c r="J1498" s="537">
        <f>IF('statement of marks'!DA62="","",'statement of marks'!DA62)</f>
        <v>70</v>
      </c>
      <c r="K1498" s="537" t="str">
        <f>IF('statement of marks'!DB62="","",'statement of marks'!DB62)</f>
        <v/>
      </c>
      <c r="L1498" s="536">
        <f>IF('statement of marks'!DC62="","",'statement of marks'!DC62)</f>
        <v>70</v>
      </c>
      <c r="M1498" s="536">
        <f>IF('statement of marks'!DD62="","",'statement of marks'!DD62)</f>
        <v>100</v>
      </c>
      <c r="N1498" s="538">
        <f>IF('statement of marks'!DE62="","",'statement of marks'!DE62)</f>
        <v>100</v>
      </c>
      <c r="O1498" s="537">
        <f>IF('statement of marks'!DF62="","",'statement of marks'!DF62)</f>
        <v>18</v>
      </c>
      <c r="P1498" s="537" t="str">
        <f>IF('statement of marks'!DG62="","",'statement of marks'!DG62)</f>
        <v/>
      </c>
      <c r="Q1498" s="536">
        <f>IF('statement of marks'!DH62="","",'statement of marks'!DH62)</f>
        <v>18</v>
      </c>
      <c r="R1498" s="536">
        <f>IF('statement of marks'!DI62="","",'statement of marks'!DI62)</f>
        <v>118</v>
      </c>
      <c r="S1498" s="538" t="str">
        <f>IF('statement of marks'!DJ62="","",'statement of marks'!DJ62)</f>
        <v/>
      </c>
      <c r="T1498" s="538">
        <f>IF('statement of marks'!DK62="","",'statement of marks'!DK62)</f>
        <v>118</v>
      </c>
      <c r="U1498" s="541" t="str">
        <f>CONCATENATE('statement of marks'!HX62,'statement of marks'!IG62,'statement of marks'!IH62)</f>
        <v>S</v>
      </c>
      <c r="V1498" s="542">
        <f>IF('result subject-wise'!AH62="","",'result subject-wise'!AH62)</f>
        <v>100</v>
      </c>
      <c r="W1498" s="542" t="str">
        <f>IF('result subject-wise'!AJ62="","",'result subject-wise'!AJ62)</f>
        <v/>
      </c>
      <c r="X1498" s="542" t="str">
        <f>IF('result subject-wise'!AK62="","",'result subject-wise'!AK62)</f>
        <v/>
      </c>
      <c r="Y1498" s="540" t="str">
        <f>IF(OR(X1500=0,X1500&lt;V1500),"",IF(OR(U1498="RE",U1498="REP"),SUM(T1498,W1498),IF(U1498="S",W1498,T1498)))</f>
        <v/>
      </c>
    </row>
    <row r="1499" spans="1:25" ht="18" customHeight="1">
      <c r="A1499" s="1124"/>
      <c r="B1499" s="1108" t="s">
        <v>291</v>
      </c>
      <c r="C1499" s="1108"/>
      <c r="D1499" s="543">
        <f>IF(AND(D1496="",D1497="",D1498=""),"",SUM(D1496:D1498))</f>
        <v>40</v>
      </c>
      <c r="E1499" s="544">
        <f>IF(AND(E1494="",E1495="",E1496="",E1497="",E1498=""),"",SUM(E1494:E1498))</f>
        <v>50</v>
      </c>
      <c r="F1499" s="544">
        <f t="shared" ref="F1499:H1499" si="420">IF(AND(F1494="",F1495="",F1496="",F1497="",F1498=""),"",SUM(F1494:F1498))</f>
        <v>50</v>
      </c>
      <c r="G1499" s="544">
        <f t="shared" si="420"/>
        <v>43</v>
      </c>
      <c r="H1499" s="544">
        <f t="shared" si="420"/>
        <v>143</v>
      </c>
      <c r="I1499" s="544">
        <f>IF(AND(I1494="",I1495="",I1496="",I1497="",I1498=""),"",SUM(I1494:I1498))</f>
        <v>7</v>
      </c>
      <c r="J1499" s="544">
        <f t="shared" ref="J1499:R1499" si="421">IF(AND(J1494="",J1495="",J1496="",J1497="",J1498=""),"",SUM(J1494:J1498))</f>
        <v>290</v>
      </c>
      <c r="K1499" s="544">
        <f t="shared" si="421"/>
        <v>40</v>
      </c>
      <c r="L1499" s="544">
        <f t="shared" si="421"/>
        <v>330</v>
      </c>
      <c r="M1499" s="544">
        <f t="shared" si="421"/>
        <v>440</v>
      </c>
      <c r="N1499" s="544">
        <f t="shared" si="421"/>
        <v>480</v>
      </c>
      <c r="O1499" s="544">
        <f t="shared" si="421"/>
        <v>358</v>
      </c>
      <c r="P1499" s="544">
        <f t="shared" si="421"/>
        <v>60</v>
      </c>
      <c r="Q1499" s="544">
        <f t="shared" si="421"/>
        <v>418</v>
      </c>
      <c r="R1499" s="544">
        <f t="shared" si="421"/>
        <v>798</v>
      </c>
      <c r="S1499" s="544">
        <f>IF(AND(S1494="",S1495="",S1496="",S1497="",S1498=""),"",SUM(S1494:S1498))</f>
        <v>100</v>
      </c>
      <c r="T1499" s="544">
        <f t="shared" ref="T1499" si="422">IF(AND(T1494="",T1495="",T1496="",T1497="",T1498=""),"",SUM(T1494:T1498))</f>
        <v>898</v>
      </c>
      <c r="U1499" s="544"/>
      <c r="V1499" s="544">
        <f t="shared" ref="V1499:W1499" si="423">IF(AND(V1494="",V1495="",V1496="",V1497="",V1498=""),"",SUM(V1494:V1498))</f>
        <v>100</v>
      </c>
      <c r="W1499" s="544" t="str">
        <f t="shared" si="423"/>
        <v/>
      </c>
      <c r="X1499" s="545"/>
      <c r="Y1499" s="546" t="str">
        <f t="shared" ref="Y1499" si="424">IF(AND(Y1494="",Y1495="",Y1496="",Y1497="",Y1498=""),"",SUM(Y1494:Y1498))</f>
        <v/>
      </c>
    </row>
    <row r="1500" spans="1:25" ht="18" customHeight="1">
      <c r="A1500" s="1124"/>
      <c r="B1500" s="1142" t="s">
        <v>292</v>
      </c>
      <c r="C1500" s="1142"/>
      <c r="D1500" s="547" t="s">
        <v>456</v>
      </c>
      <c r="E1500" s="548">
        <f>IF(E1499="","",(5*E1493)-(COUNTIF(E1494:E1498,"NA")*E1493+COUNTIF(E1494:E1498,"ML")*E1493))</f>
        <v>50</v>
      </c>
      <c r="F1500" s="548">
        <f>IF(F1499="","",(5*F1493)-(COUNTIF(F1494:F1498,"NA")*F1493+COUNTIF(F1494:F1498,"ML")*F1493))</f>
        <v>50</v>
      </c>
      <c r="G1500" s="548">
        <f>IF(G1499="","",(43)-(COUNTIF(G1494:G1498,"NA")*G1493+COUNTIF(G1494:G1498,"ML")*G1493))</f>
        <v>43</v>
      </c>
      <c r="H1500" s="548">
        <f>IF(H1499="","",(143)-(COUNTIF(H1494:H1498,"NA")*H1493+COUNTIF(H1494:H1498,"ML")*H1493))</f>
        <v>143</v>
      </c>
      <c r="I1500" s="549">
        <f>IF(I1499="","",7)</f>
        <v>7</v>
      </c>
      <c r="J1500" s="538">
        <f>L1500-K1500</f>
        <v>310</v>
      </c>
      <c r="K1500" s="538">
        <f>IF(D1499="","",(D1499-(IF(K1496="ml",D1496)+IF(K1497="ml",D1497)+IF(K1498="ml",D1498))))</f>
        <v>40</v>
      </c>
      <c r="L1500" s="538">
        <f>IF(OR(L1499=0,L1499=""),L1499,(5*L1493)-D1511)</f>
        <v>350</v>
      </c>
      <c r="M1500" s="538">
        <f>IF(M1499="","",SUM(H1500:J1500))</f>
        <v>460</v>
      </c>
      <c r="N1500" s="538">
        <f>IF(N1499="","",SUM(D1499,M1500))</f>
        <v>500</v>
      </c>
      <c r="O1500" s="538">
        <f>Q1500-D1505</f>
        <v>440</v>
      </c>
      <c r="P1500" s="538">
        <f>IF(D1505="","",D1505)</f>
        <v>60</v>
      </c>
      <c r="Q1500" s="538">
        <f>IF(Q1499="","",5*Q1493)</f>
        <v>500</v>
      </c>
      <c r="R1500" s="538">
        <f>IF(O1500="","",SUM(M1500,O1500))</f>
        <v>900</v>
      </c>
      <c r="S1500" s="538">
        <f>IF(D1510="","",D1510)</f>
        <v>100</v>
      </c>
      <c r="T1500" s="538">
        <f>IF(T1499="","",SUM(R1500,S1500))</f>
        <v>1000</v>
      </c>
      <c r="U1500" s="550"/>
      <c r="V1500" s="551">
        <f>COUNTIF(U1494:U1504,"S")</f>
        <v>1</v>
      </c>
      <c r="W1500" s="551">
        <f>COUNTIF(U1494:U1504,"RE")+COUNTIF(U1494:U1504,"REP")</f>
        <v>0</v>
      </c>
      <c r="X1500" s="551">
        <f>COUNTIF(X1494:X1499,"P")+COUNTIF(X1503:X1504,"P")</f>
        <v>0</v>
      </c>
      <c r="Y1500" s="552" t="str">
        <f>IF(OR(X1500=0,X1500&lt;(V1500+W1500)),"",(T1500-(V1500*Y1493)+V1499))</f>
        <v/>
      </c>
    </row>
    <row r="1501" spans="1:25" ht="18" customHeight="1">
      <c r="A1501" s="1124"/>
      <c r="B1501" s="895" t="s">
        <v>151</v>
      </c>
      <c r="C1501" s="895"/>
      <c r="D1501" s="553">
        <f>IF('statement of marks'!BG62="","",'statement of marks'!BG62)</f>
        <v>30</v>
      </c>
      <c r="E1501" s="568">
        <f t="shared" ref="E1501:H1501" si="425">IF(E1500="","",E1499/E1500*100)</f>
        <v>100</v>
      </c>
      <c r="F1501" s="568">
        <f t="shared" si="425"/>
        <v>100</v>
      </c>
      <c r="G1501" s="568">
        <f t="shared" si="425"/>
        <v>100</v>
      </c>
      <c r="H1501" s="568">
        <f t="shared" si="425"/>
        <v>100</v>
      </c>
      <c r="I1501" s="568">
        <f>IF(I1500="","",I1499/I1500*100)</f>
        <v>100</v>
      </c>
      <c r="J1501" s="568">
        <f t="shared" ref="J1501:R1501" si="426">IF(J1500="","",J1499/J1500*100)</f>
        <v>93.548387096774192</v>
      </c>
      <c r="K1501" s="568">
        <f t="shared" si="426"/>
        <v>100</v>
      </c>
      <c r="L1501" s="568">
        <f t="shared" si="426"/>
        <v>94.285714285714278</v>
      </c>
      <c r="M1501" s="568">
        <f t="shared" si="426"/>
        <v>95.652173913043484</v>
      </c>
      <c r="N1501" s="569">
        <f t="shared" si="426"/>
        <v>96</v>
      </c>
      <c r="O1501" s="568">
        <f t="shared" si="426"/>
        <v>81.36363636363636</v>
      </c>
      <c r="P1501" s="568">
        <f t="shared" si="426"/>
        <v>100</v>
      </c>
      <c r="Q1501" s="568">
        <f t="shared" si="426"/>
        <v>83.6</v>
      </c>
      <c r="R1501" s="568">
        <f t="shared" si="426"/>
        <v>88.666666666666671</v>
      </c>
      <c r="S1501" s="569">
        <f>IF(S1500="","",S1499/S1500*100)</f>
        <v>100</v>
      </c>
      <c r="T1501" s="569">
        <f t="shared" ref="T1501" si="427">IF(T1500="","",T1499/T1500*100)</f>
        <v>89.8</v>
      </c>
      <c r="U1501" s="539"/>
      <c r="V1501" s="539"/>
      <c r="W1501" s="539"/>
      <c r="X1501" s="539"/>
      <c r="Y1501" s="554" t="str">
        <f>IF(Y1500="","",Y1499/Y1500*100)</f>
        <v/>
      </c>
    </row>
    <row r="1502" spans="1:25" ht="18" customHeight="1">
      <c r="A1502" s="1124"/>
      <c r="B1502" s="895" t="str">
        <f>'statement of marks'!DZ62</f>
        <v>BIOLOGY</v>
      </c>
      <c r="C1502" s="895"/>
      <c r="D1502" s="548"/>
      <c r="E1502" s="541">
        <f>IF('statement of marks'!EA62="","",'statement of marks'!EA62)</f>
        <v>10</v>
      </c>
      <c r="F1502" s="541">
        <f>IF('statement of marks'!EB62="","",'statement of marks'!EB62)</f>
        <v>10</v>
      </c>
      <c r="G1502" s="541">
        <f>IF('statement of marks'!EC62="","",'statement of marks'!EC62)</f>
        <v>10</v>
      </c>
      <c r="H1502" s="541">
        <f>IF('statement of marks'!ED62="","",'statement of marks'!ED62)</f>
        <v>30</v>
      </c>
      <c r="I1502" s="541" t="str">
        <f>IF('statement of marks'!EE62="","",'statement of marks'!EE62)</f>
        <v/>
      </c>
      <c r="J1502" s="537">
        <f>IF('statement of marks'!EF62="","",'statement of marks'!EF62)</f>
        <v>50</v>
      </c>
      <c r="K1502" s="537">
        <f>IF('statement of marks'!EG62="","",'statement of marks'!EG62)</f>
        <v>20</v>
      </c>
      <c r="L1502" s="536">
        <f>IF('statement of marks'!EH62="","",'statement of marks'!EH62)</f>
        <v>70</v>
      </c>
      <c r="M1502" s="536">
        <f>IF('statement of marks'!EI62="","",'statement of marks'!EI62)</f>
        <v>80</v>
      </c>
      <c r="N1502" s="538">
        <f>IF('statement of marks'!EJ62="","",'statement of marks'!EJ62)</f>
        <v>100</v>
      </c>
      <c r="O1502" s="537">
        <f>IF('statement of marks'!EK62="","",'statement of marks'!EK62)</f>
        <v>70</v>
      </c>
      <c r="P1502" s="537">
        <f>IF('statement of marks'!EL62="","",'statement of marks'!EL62)</f>
        <v>30</v>
      </c>
      <c r="Q1502" s="536">
        <f>IF('statement of marks'!EM62="","",'statement of marks'!EM62)</f>
        <v>100</v>
      </c>
      <c r="R1502" s="536">
        <f>IF('statement of marks'!EN62="","",'statement of marks'!EN62)</f>
        <v>150</v>
      </c>
      <c r="S1502" s="538">
        <f>IF('statement of marks'!EO62="","",'statement of marks'!EO62)</f>
        <v>50</v>
      </c>
      <c r="T1502" s="538">
        <f>IF('statement of marks'!EP62="","",'statement of marks'!EP62)</f>
        <v>200</v>
      </c>
      <c r="U1502" s="538" t="str">
        <f>IF('statement of marks'!FB62="","",'statement of marks'!FB62)</f>
        <v>I</v>
      </c>
      <c r="V1502" s="542"/>
      <c r="W1502" s="542"/>
      <c r="X1502" s="542"/>
      <c r="Y1502" s="540"/>
    </row>
    <row r="1503" spans="1:25" ht="18" customHeight="1">
      <c r="A1503" s="1124"/>
      <c r="B1503" s="1089" t="str">
        <f>'statement of marks'!$FC$3</f>
        <v>Azadi ke Baad ka Swarnim Bharat</v>
      </c>
      <c r="C1503" s="1089"/>
      <c r="D1503" s="553">
        <f>IF('statement of marks'!CK62="","",'statement of marks'!CK62)</f>
        <v>30</v>
      </c>
      <c r="E1503" s="541">
        <f>IF('statement of marks'!FC62="","",'statement of marks'!FC62)</f>
        <v>10</v>
      </c>
      <c r="F1503" s="541">
        <f>IF('statement of marks'!FD62="","",'statement of marks'!FD62)</f>
        <v>10</v>
      </c>
      <c r="G1503" s="541">
        <f>IF('statement of marks'!FE62="","",'statement of marks'!FE62)</f>
        <v>10</v>
      </c>
      <c r="H1503" s="541">
        <f>IF('statement of marks'!FF62="","",'statement of marks'!FF62)</f>
        <v>30</v>
      </c>
      <c r="I1503" s="555"/>
      <c r="J1503" s="541">
        <f>IF('statement of marks'!FG62="","",'statement of marks'!FG62)</f>
        <v>70</v>
      </c>
      <c r="K1503" s="556"/>
      <c r="L1503" s="536">
        <f>IF('statement of marks'!FG62="","",'statement of marks'!FG62)</f>
        <v>70</v>
      </c>
      <c r="M1503" s="536">
        <f>IF('statement of marks'!FH62="","",'statement of marks'!FH62)</f>
        <v>100</v>
      </c>
      <c r="N1503" s="536">
        <f>IF('statement of marks'!FH62="","",'statement of marks'!FH62)</f>
        <v>100</v>
      </c>
      <c r="O1503" s="536">
        <f>IF('statement of marks'!FI62="","",'statement of marks'!FI62)</f>
        <v>100</v>
      </c>
      <c r="P1503" s="557"/>
      <c r="Q1503" s="536">
        <f>IF('statement of marks'!FI62="","",'statement of marks'!FI62)</f>
        <v>100</v>
      </c>
      <c r="R1503" s="536">
        <f>IF('statement of marks'!FJ62="","",'statement of marks'!FJ62)</f>
        <v>200</v>
      </c>
      <c r="S1503" s="557"/>
      <c r="T1503" s="538">
        <f>IF('statement of marks'!FJ62="","",'statement of marks'!FJ62)</f>
        <v>200</v>
      </c>
      <c r="U1503" s="541" t="str">
        <f>IF('statement of marks'!II62="","",'statement of marks'!II62)</f>
        <v>A</v>
      </c>
      <c r="V1503" s="542" t="str">
        <f>IF(OR(U1503="S",U1503="RE"),'result subject-wise'!AL$6,"")</f>
        <v/>
      </c>
      <c r="W1503" s="558" t="str">
        <f>IF('result subject-wise'!AL62="","",'result subject-wise'!AL62)</f>
        <v/>
      </c>
      <c r="X1503" s="558" t="str">
        <f>IF('result subject-wise'!AM62="","",'result subject-wise'!AM62)</f>
        <v/>
      </c>
      <c r="Y1503" s="1093"/>
    </row>
    <row r="1504" spans="1:25" ht="18" customHeight="1">
      <c r="A1504" s="1124"/>
      <c r="B1504" s="895" t="str">
        <f>'statement of marks'!$FP$3</f>
        <v>JEEVAN KAUShAL</v>
      </c>
      <c r="C1504" s="895"/>
      <c r="D1504" s="535" t="str">
        <f>IF('statement of marks'!DO62="","",'statement of marks'!DO62)</f>
        <v/>
      </c>
      <c r="E1504" s="1109" t="s">
        <v>278</v>
      </c>
      <c r="F1504" s="1109"/>
      <c r="G1504" s="536">
        <f>'statement of marks'!$FP$6</f>
        <v>30</v>
      </c>
      <c r="H1504" s="536"/>
      <c r="I1504" s="559"/>
      <c r="J1504" s="537">
        <f>IF('statement of marks'!FP62="","",'statement of marks'!FP62)</f>
        <v>30</v>
      </c>
      <c r="K1504" s="1109" t="s">
        <v>279</v>
      </c>
      <c r="L1504" s="1109"/>
      <c r="M1504" s="536">
        <f>'statement of marks'!$FQ$6</f>
        <v>30</v>
      </c>
      <c r="N1504" s="538">
        <f>IF('statement of marks'!FQ62="","",'statement of marks'!FQ62)</f>
        <v>30</v>
      </c>
      <c r="O1504" s="1109" t="s">
        <v>108</v>
      </c>
      <c r="P1504" s="1109"/>
      <c r="Q1504" s="536">
        <f>'statement of marks'!$FR$6</f>
        <v>40</v>
      </c>
      <c r="R1504" s="541">
        <f>IF('statement of marks'!FR62="","",'statement of marks'!FR62)</f>
        <v>40</v>
      </c>
      <c r="S1504" s="541"/>
      <c r="T1504" s="538">
        <f>IF('statement of marks'!FS62="","",'statement of marks'!FS62)</f>
        <v>100</v>
      </c>
      <c r="U1504" s="541" t="str">
        <f>IF('statement of marks'!IJ62="","",'statement of marks'!IJ62)</f>
        <v>A</v>
      </c>
      <c r="V1504" s="542" t="str">
        <f>IF(OR(U1504="S",U1504="RE"),'result subject-wise'!AN$6,"")</f>
        <v/>
      </c>
      <c r="W1504" s="558" t="str">
        <f>IF('result subject-wise'!AN62="","",'result subject-wise'!AN62)</f>
        <v/>
      </c>
      <c r="X1504" s="558" t="str">
        <f>IF('result subject-wise'!AO62="","",'result subject-wise'!AO62)</f>
        <v/>
      </c>
      <c r="Y1504" s="1093"/>
    </row>
    <row r="1505" spans="1:25" ht="18" customHeight="1">
      <c r="A1505" s="1124"/>
      <c r="B1505" s="1110" t="s">
        <v>195</v>
      </c>
      <c r="C1505" s="1110"/>
      <c r="D1505" s="560">
        <f>IF(AND(D1501="",D1503="",D1504=""),"",SUM(D1501:D1504))</f>
        <v>60</v>
      </c>
      <c r="E1505" s="1111" t="str">
        <f>IF('statement of marks'!IP62="","",'statement of marks'!IP62)</f>
        <v>SUPPL.</v>
      </c>
      <c r="F1505" s="1111"/>
      <c r="G1505" s="1111"/>
      <c r="H1505" s="1111"/>
      <c r="I1505" s="1111"/>
      <c r="J1505" s="1111"/>
      <c r="K1505" s="1111"/>
      <c r="L1505" s="1111"/>
      <c r="M1505" s="533" t="s">
        <v>309</v>
      </c>
      <c r="N1505" s="541" t="str">
        <f>IF('statement of marks'!IS62="","",'statement of marks'!IS62)</f>
        <v/>
      </c>
      <c r="O1505" s="1091" t="s">
        <v>281</v>
      </c>
      <c r="P1505" s="1091"/>
      <c r="Q1505" s="1091"/>
      <c r="R1505" s="541" t="str">
        <f>IF('statement of marks'!IU62="","",'statement of marks'!IU62)</f>
        <v/>
      </c>
      <c r="S1505" s="1112" t="s">
        <v>295</v>
      </c>
      <c r="T1505" s="1112"/>
      <c r="U1505" s="1112"/>
      <c r="V1505" s="1112"/>
      <c r="W1505" s="1112"/>
      <c r="X1505" s="1112"/>
      <c r="Y1505" s="1113"/>
    </row>
    <row r="1506" spans="1:25" ht="18" customHeight="1">
      <c r="A1506" s="1124"/>
      <c r="B1506" s="1110" t="s">
        <v>300</v>
      </c>
      <c r="C1506" s="1110"/>
      <c r="D1506" s="534" t="s">
        <v>201</v>
      </c>
      <c r="E1506" s="1085" t="s">
        <v>122</v>
      </c>
      <c r="F1506" s="1085"/>
      <c r="G1506" s="1091" t="s">
        <v>124</v>
      </c>
      <c r="H1506" s="1091"/>
      <c r="I1506" s="1091"/>
      <c r="J1506" s="1091"/>
      <c r="K1506" s="1091" t="s">
        <v>126</v>
      </c>
      <c r="L1506" s="1091"/>
      <c r="M1506" s="1091" t="s">
        <v>128</v>
      </c>
      <c r="N1506" s="1091"/>
      <c r="O1506" s="924" t="s">
        <v>303</v>
      </c>
      <c r="P1506" s="924"/>
      <c r="Q1506" s="924"/>
      <c r="R1506" s="561"/>
      <c r="S1506" s="1114" t="s">
        <v>195</v>
      </c>
      <c r="T1506" s="1114"/>
      <c r="U1506" s="1115" t="str">
        <f>IF('result subject-wise'!AR62="","",'result subject-wise'!AR62)</f>
        <v/>
      </c>
      <c r="V1506" s="1115"/>
      <c r="W1506" s="1086" t="s">
        <v>459</v>
      </c>
      <c r="X1506" s="1086"/>
      <c r="Y1506" s="562" t="str">
        <f>IF('result subject-wise'!AS62="","",'result subject-wise'!AS62)</f>
        <v/>
      </c>
    </row>
    <row r="1507" spans="1:25" ht="18" customHeight="1">
      <c r="A1507" s="1124"/>
      <c r="B1507" s="1116" t="s">
        <v>302</v>
      </c>
      <c r="C1507" s="1116"/>
      <c r="D1507" s="536">
        <f>IF('statement of marks'!CN62="","",'statement of marks'!CN62)</f>
        <v>50</v>
      </c>
      <c r="E1507" s="1117">
        <f>IF('statement of marks'!GK62="","",'statement of marks'!GK62)</f>
        <v>130</v>
      </c>
      <c r="F1507" s="1117"/>
      <c r="G1507" s="1117">
        <f>IF('statement of marks'!GM62="","",'statement of marks'!GM62)</f>
        <v>206</v>
      </c>
      <c r="H1507" s="1117"/>
      <c r="I1507" s="1117"/>
      <c r="J1507" s="1117"/>
      <c r="K1507" s="1117">
        <f>IF('statement of marks'!GO62="","",'statement of marks'!GO62)</f>
        <v>264</v>
      </c>
      <c r="L1507" s="1117"/>
      <c r="M1507" s="1117">
        <f>IF('statement of marks'!GQ62="","",'statement of marks'!GQ62)</f>
        <v>316</v>
      </c>
      <c r="N1507" s="1117"/>
      <c r="O1507" s="1117">
        <f>IF('statement of marks'!GS62="","",'statement of marks'!GS62)</f>
        <v>362</v>
      </c>
      <c r="P1507" s="1117"/>
      <c r="Q1507" s="1117"/>
      <c r="R1507" s="563"/>
      <c r="S1507" s="1086" t="s">
        <v>460</v>
      </c>
      <c r="T1507" s="1086"/>
      <c r="U1507" s="1086"/>
      <c r="V1507" s="1086"/>
      <c r="W1507" s="1115" t="str">
        <f>IF('result subject-wise'!AT62="","",'result subject-wise'!AT62)</f>
        <v/>
      </c>
      <c r="X1507" s="1115"/>
      <c r="Y1507" s="1118"/>
    </row>
    <row r="1508" spans="1:25" ht="18" customHeight="1">
      <c r="A1508" s="1124"/>
      <c r="B1508" s="1084" t="s">
        <v>301</v>
      </c>
      <c r="C1508" s="1084"/>
      <c r="D1508" s="536">
        <f>IF('statement of marks'!BJ62="","",'statement of marks'!BJ62)</f>
        <v>50</v>
      </c>
      <c r="E1508" s="1085" t="str">
        <f>IF('statement of marks'!GL62="","",'statement of marks'!GL62)</f>
        <v/>
      </c>
      <c r="F1508" s="1085"/>
      <c r="G1508" s="1085" t="str">
        <f>IF('statement of marks'!GN62="","",'statement of marks'!GN62)</f>
        <v/>
      </c>
      <c r="H1508" s="1085"/>
      <c r="I1508" s="1085"/>
      <c r="J1508" s="1085"/>
      <c r="K1508" s="1085" t="str">
        <f>IF('statement of marks'!GP62="","",'statement of marks'!GP62)</f>
        <v/>
      </c>
      <c r="L1508" s="1085"/>
      <c r="M1508" s="1085" t="str">
        <f>IF('statement of marks'!GR62="","",'statement of marks'!GR62)</f>
        <v/>
      </c>
      <c r="N1508" s="1085"/>
      <c r="O1508" s="1085">
        <f>IF('statement of marks'!GT62="","",'statement of marks'!GT62)</f>
        <v>0</v>
      </c>
      <c r="P1508" s="1085"/>
      <c r="Q1508" s="1085"/>
      <c r="R1508" s="564"/>
      <c r="S1508" s="1086" t="s">
        <v>296</v>
      </c>
      <c r="T1508" s="1086"/>
      <c r="U1508" s="1086"/>
      <c r="V1508" s="1086"/>
      <c r="W1508" s="1087" t="str">
        <f>IF(U1506="","",'result subject-wise'!$G$118)</f>
        <v/>
      </c>
      <c r="X1508" s="1087"/>
      <c r="Y1508" s="1088"/>
    </row>
    <row r="1509" spans="1:25" ht="18" customHeight="1">
      <c r="A1509" s="1124"/>
      <c r="B1509" s="1089" t="s">
        <v>307</v>
      </c>
      <c r="C1509" s="1089"/>
      <c r="D1509" s="535" t="str">
        <f>IF('statement of marks'!DR62="","",'statement of marks'!DR62)</f>
        <v/>
      </c>
      <c r="E1509" s="1090"/>
      <c r="F1509" s="1090"/>
      <c r="G1509" s="1090"/>
      <c r="H1509" s="1090"/>
      <c r="I1509" s="1090"/>
      <c r="J1509" s="1090"/>
      <c r="K1509" s="1090"/>
      <c r="L1509" s="1090"/>
      <c r="M1509" s="1090"/>
      <c r="N1509" s="1090"/>
      <c r="O1509" s="1091"/>
      <c r="P1509" s="1091"/>
      <c r="Q1509" s="1091"/>
      <c r="R1509" s="1091"/>
      <c r="S1509" s="1091"/>
      <c r="T1509" s="1091"/>
      <c r="U1509" s="1092"/>
      <c r="V1509" s="1092"/>
      <c r="W1509" s="1092"/>
      <c r="X1509" s="1092"/>
      <c r="Y1509" s="1093"/>
    </row>
    <row r="1510" spans="1:25" ht="18" customHeight="1">
      <c r="A1510" s="1124"/>
      <c r="B1510" s="895" t="s">
        <v>297</v>
      </c>
      <c r="C1510" s="895"/>
      <c r="D1510" s="544">
        <f>IF(AND(D1507="",D1508="",D1509=""),"",SUM(D1507:D1509))</f>
        <v>100</v>
      </c>
      <c r="E1510" s="1090"/>
      <c r="F1510" s="1090"/>
      <c r="G1510" s="1090"/>
      <c r="H1510" s="1090"/>
      <c r="I1510" s="1090"/>
      <c r="J1510" s="1090"/>
      <c r="K1510" s="1090"/>
      <c r="L1510" s="1090"/>
      <c r="M1510" s="1090"/>
      <c r="N1510" s="1090"/>
      <c r="O1510" s="1091"/>
      <c r="P1510" s="1091"/>
      <c r="Q1510" s="1091"/>
      <c r="R1510" s="1091"/>
      <c r="S1510" s="1091"/>
      <c r="T1510" s="1091"/>
      <c r="U1510" s="1092"/>
      <c r="V1510" s="1092"/>
      <c r="W1510" s="1092"/>
      <c r="X1510" s="1092"/>
      <c r="Y1510" s="1093"/>
    </row>
    <row r="1511" spans="1:25" ht="18" customHeight="1">
      <c r="A1511" s="1124"/>
      <c r="B1511" s="1089" t="s">
        <v>790</v>
      </c>
      <c r="C1511" s="1089"/>
      <c r="D1511" s="565">
        <f>IF(J1494="ML",L1493)+IF(J1495="ML",L1493)+IF(J1496="ML",L1493-D1496)+IF(J1497="ML",L1493-D1497)+IF(J1498="ML",L1493-D1498)+IF(K1496="ml",D1496)+IF(K1497="ml",D1497)+IF(K1498="ml",D1498)</f>
        <v>0</v>
      </c>
      <c r="E1511" s="1090"/>
      <c r="F1511" s="1090"/>
      <c r="G1511" s="1090"/>
      <c r="H1511" s="1090"/>
      <c r="I1511" s="1090"/>
      <c r="J1511" s="1090"/>
      <c r="K1511" s="1090"/>
      <c r="L1511" s="1090"/>
      <c r="M1511" s="1090"/>
      <c r="N1511" s="1090"/>
      <c r="O1511" s="1091" t="s">
        <v>112</v>
      </c>
      <c r="P1511" s="1091"/>
      <c r="Q1511" s="1091"/>
      <c r="R1511" s="1091"/>
      <c r="S1511" s="1091"/>
      <c r="T1511" s="1091"/>
      <c r="U1511" s="1094" t="s">
        <v>798</v>
      </c>
      <c r="V1511" s="1094"/>
      <c r="W1511" s="1094"/>
      <c r="X1511" s="1094"/>
      <c r="Y1511" s="1095"/>
    </row>
    <row r="1512" spans="1:25" ht="18" customHeight="1" thickBot="1">
      <c r="A1512" s="1125"/>
      <c r="B1512" s="1098" t="s">
        <v>308</v>
      </c>
      <c r="C1512" s="1098"/>
      <c r="D1512" s="566"/>
      <c r="E1512" s="1099"/>
      <c r="F1512" s="1099"/>
      <c r="G1512" s="1099"/>
      <c r="H1512" s="1099"/>
      <c r="I1512" s="1099"/>
      <c r="J1512" s="1099"/>
      <c r="K1512" s="1099"/>
      <c r="L1512" s="1099"/>
      <c r="M1512" s="1099"/>
      <c r="N1512" s="1099"/>
      <c r="O1512" s="1100">
        <f>'statement of marks'!$IV$110</f>
        <v>45794</v>
      </c>
      <c r="P1512" s="1100"/>
      <c r="Q1512" s="1100"/>
      <c r="R1512" s="1100"/>
      <c r="S1512" s="1100"/>
      <c r="T1512" s="1100"/>
      <c r="U1512" s="1096"/>
      <c r="V1512" s="1096"/>
      <c r="W1512" s="1096"/>
      <c r="X1512" s="1096"/>
      <c r="Y1512" s="1097"/>
    </row>
    <row r="1513" spans="1:25" ht="18" customHeight="1">
      <c r="A1513" s="1119" t="s">
        <v>282</v>
      </c>
      <c r="B1513" s="1120"/>
      <c r="C1513" s="1120"/>
      <c r="D1513" s="1120"/>
      <c r="E1513" s="1120"/>
      <c r="F1513" s="1120"/>
      <c r="G1513" s="1120"/>
      <c r="H1513" s="1120"/>
      <c r="I1513" s="1120"/>
      <c r="J1513" s="1120"/>
      <c r="K1513" s="1120"/>
      <c r="L1513" s="1120"/>
      <c r="M1513" s="1120"/>
      <c r="N1513" s="1120"/>
      <c r="O1513" s="1120"/>
      <c r="P1513" s="1120"/>
      <c r="Q1513" s="1120"/>
      <c r="R1513" s="1120"/>
      <c r="S1513" s="1120"/>
      <c r="T1513" s="1120"/>
      <c r="U1513" s="1120"/>
      <c r="V1513" s="1120"/>
      <c r="W1513" s="1120"/>
      <c r="X1513" s="1120"/>
      <c r="Y1513" s="1121"/>
    </row>
    <row r="1514" spans="1:25" ht="18" customHeight="1">
      <c r="A1514" s="1122" t="str">
        <f>'statement of marks'!$A$1</f>
        <v>Govt. Hr. Sec. School,</v>
      </c>
      <c r="B1514" s="1091"/>
      <c r="C1514" s="1091"/>
      <c r="D1514" s="1091"/>
      <c r="E1514" s="1091"/>
      <c r="F1514" s="1091"/>
      <c r="G1514" s="1091"/>
      <c r="H1514" s="1091"/>
      <c r="I1514" s="1091"/>
      <c r="J1514" s="1091"/>
      <c r="K1514" s="1091"/>
      <c r="L1514" s="1091"/>
      <c r="M1514" s="1091"/>
      <c r="N1514" s="1091"/>
      <c r="O1514" s="1091"/>
      <c r="P1514" s="1091"/>
      <c r="Q1514" s="1091"/>
      <c r="R1514" s="1091"/>
      <c r="S1514" s="1091"/>
      <c r="T1514" s="1091"/>
      <c r="U1514" s="1091"/>
      <c r="V1514" s="1091"/>
      <c r="W1514" s="1091"/>
      <c r="X1514" s="1091"/>
      <c r="Y1514" s="1123"/>
    </row>
    <row r="1515" spans="1:25" ht="18" customHeight="1">
      <c r="A1515" s="1124"/>
      <c r="B1515" s="1048" t="s">
        <v>100</v>
      </c>
      <c r="C1515" s="1048"/>
      <c r="D1515" s="1112" t="s">
        <v>485</v>
      </c>
      <c r="E1515" s="1048" t="str">
        <f>'statement of marks'!$F$3</f>
        <v>2024-25</v>
      </c>
      <c r="F1515" s="1048"/>
      <c r="G1515" s="1126" t="str">
        <f>IF(U1534="","MAIN EXAMINATION",IF(E1550="Suppl.","SUPPLEMENTARY EXAMINATION",IF(E1550="Re-exam.","RE-EXAMINATION",)))</f>
        <v>MAIN EXAMINATION</v>
      </c>
      <c r="H1515" s="1127"/>
      <c r="I1515" s="1127"/>
      <c r="J1515" s="1127"/>
      <c r="K1515" s="1127"/>
      <c r="L1515" s="1127"/>
      <c r="M1515" s="1127"/>
      <c r="N1515" s="1127"/>
      <c r="O1515" s="1127"/>
      <c r="P1515" s="1127"/>
      <c r="Q1515" s="1127"/>
      <c r="R1515" s="1127"/>
      <c r="S1515" s="1128"/>
      <c r="T1515" s="1129" t="s">
        <v>305</v>
      </c>
      <c r="U1515" s="1130"/>
      <c r="V1515" s="1131"/>
      <c r="W1515" s="1048" t="str">
        <f>'statement of marks'!$A$3</f>
        <v>11 'A'</v>
      </c>
      <c r="X1515" s="1048"/>
      <c r="Y1515" s="1135"/>
    </row>
    <row r="1516" spans="1:25" ht="18" customHeight="1">
      <c r="A1516" s="1124"/>
      <c r="B1516" s="895" t="s">
        <v>36</v>
      </c>
      <c r="C1516" s="895"/>
      <c r="D1516" s="1112"/>
      <c r="E1516" s="1132" t="str">
        <f>IF('statement of marks'!G63="","",'statement of marks'!G63)</f>
        <v>A 055</v>
      </c>
      <c r="F1516" s="1133"/>
      <c r="G1516" s="1133"/>
      <c r="H1516" s="1133"/>
      <c r="I1516" s="1133"/>
      <c r="J1516" s="1133"/>
      <c r="K1516" s="1133"/>
      <c r="L1516" s="1133"/>
      <c r="M1516" s="1133"/>
      <c r="N1516" s="1133"/>
      <c r="O1516" s="1133"/>
      <c r="P1516" s="1133"/>
      <c r="Q1516" s="1133"/>
      <c r="R1516" s="1133"/>
      <c r="S1516" s="1134"/>
      <c r="T1516" s="1129" t="s">
        <v>304</v>
      </c>
      <c r="U1516" s="1130"/>
      <c r="V1516" s="1131"/>
      <c r="W1516" s="1048">
        <f>IF('statement of marks'!E63="","",'statement of marks'!E63)</f>
        <v>11155</v>
      </c>
      <c r="X1516" s="1048"/>
      <c r="Y1516" s="1135"/>
    </row>
    <row r="1517" spans="1:25" ht="18" customHeight="1">
      <c r="A1517" s="1124"/>
      <c r="B1517" s="895" t="s">
        <v>37</v>
      </c>
      <c r="C1517" s="895"/>
      <c r="D1517" s="1112"/>
      <c r="E1517" s="1132" t="str">
        <f>IF('statement of marks'!H63="","",'statement of marks'!H63)</f>
        <v>B 055</v>
      </c>
      <c r="F1517" s="1133"/>
      <c r="G1517" s="1133"/>
      <c r="H1517" s="1133"/>
      <c r="I1517" s="1133"/>
      <c r="J1517" s="1133"/>
      <c r="K1517" s="1133"/>
      <c r="L1517" s="1133"/>
      <c r="M1517" s="1133"/>
      <c r="N1517" s="1133"/>
      <c r="O1517" s="1133"/>
      <c r="P1517" s="1133"/>
      <c r="Q1517" s="1133"/>
      <c r="R1517" s="1133"/>
      <c r="S1517" s="1134"/>
      <c r="T1517" s="1129" t="s">
        <v>35</v>
      </c>
      <c r="U1517" s="1130"/>
      <c r="V1517" s="1131"/>
      <c r="W1517" s="1048" t="str">
        <f>IF('statement of marks'!D63="","",'statement of marks'!D63)</f>
        <v/>
      </c>
      <c r="X1517" s="1048"/>
      <c r="Y1517" s="1135"/>
    </row>
    <row r="1518" spans="1:25" ht="18" customHeight="1">
      <c r="A1518" s="1124"/>
      <c r="B1518" s="895" t="s">
        <v>38</v>
      </c>
      <c r="C1518" s="895"/>
      <c r="D1518" s="1112"/>
      <c r="E1518" s="1132" t="str">
        <f>IF('statement of marks'!I63="","",'statement of marks'!I63)</f>
        <v>C 055</v>
      </c>
      <c r="F1518" s="1133"/>
      <c r="G1518" s="1133"/>
      <c r="H1518" s="1133"/>
      <c r="I1518" s="1133"/>
      <c r="J1518" s="1133"/>
      <c r="K1518" s="1133"/>
      <c r="L1518" s="1133"/>
      <c r="M1518" s="1133"/>
      <c r="N1518" s="1133"/>
      <c r="O1518" s="1133"/>
      <c r="P1518" s="1133"/>
      <c r="Q1518" s="1133"/>
      <c r="R1518" s="1133"/>
      <c r="S1518" s="1134"/>
      <c r="T1518" s="1129" t="s">
        <v>280</v>
      </c>
      <c r="U1518" s="1130"/>
      <c r="V1518" s="1131"/>
      <c r="W1518" s="1136" t="str">
        <f>IF('statement of marks'!F63="","",'statement of marks'!F63)</f>
        <v/>
      </c>
      <c r="X1518" s="1136"/>
      <c r="Y1518" s="1137"/>
    </row>
    <row r="1519" spans="1:25" ht="18" customHeight="1">
      <c r="A1519" s="1124"/>
      <c r="B1519" s="1138" t="s">
        <v>218</v>
      </c>
      <c r="C1519" s="1109" t="s">
        <v>293</v>
      </c>
      <c r="D1519" s="1109" t="s">
        <v>457</v>
      </c>
      <c r="E1519" s="1103" t="s">
        <v>109</v>
      </c>
      <c r="F1519" s="1103" t="s">
        <v>110</v>
      </c>
      <c r="G1519" s="1103" t="s">
        <v>111</v>
      </c>
      <c r="H1519" s="1103" t="s">
        <v>797</v>
      </c>
      <c r="I1519" s="1139" t="str">
        <f>IF('statement of marks'!N$4="","",'statement of marks'!N$4)</f>
        <v>VRIKSHAROPAN</v>
      </c>
      <c r="J1519" s="1140" t="s">
        <v>276</v>
      </c>
      <c r="K1519" s="1140" t="s">
        <v>277</v>
      </c>
      <c r="L1519" s="1103" t="s">
        <v>284</v>
      </c>
      <c r="M1519" s="1103" t="s">
        <v>294</v>
      </c>
      <c r="N1519" s="1102" t="s">
        <v>458</v>
      </c>
      <c r="O1519" s="1141" t="s">
        <v>287</v>
      </c>
      <c r="P1519" s="1141" t="s">
        <v>288</v>
      </c>
      <c r="Q1519" s="1101" t="s">
        <v>289</v>
      </c>
      <c r="R1519" s="1101" t="s">
        <v>285</v>
      </c>
      <c r="S1519" s="1101" t="s">
        <v>286</v>
      </c>
      <c r="T1519" s="1102" t="s">
        <v>306</v>
      </c>
      <c r="U1519" s="1103" t="s">
        <v>311</v>
      </c>
      <c r="V1519" s="1104" t="s">
        <v>310</v>
      </c>
      <c r="W1519" s="1104" t="s">
        <v>799</v>
      </c>
      <c r="X1519" s="1103" t="s">
        <v>283</v>
      </c>
      <c r="Y1519" s="1105" t="s">
        <v>290</v>
      </c>
    </row>
    <row r="1520" spans="1:25" ht="18" customHeight="1">
      <c r="A1520" s="1124"/>
      <c r="B1520" s="1138"/>
      <c r="C1520" s="1109"/>
      <c r="D1520" s="1109"/>
      <c r="E1520" s="1103"/>
      <c r="F1520" s="1103"/>
      <c r="G1520" s="1103"/>
      <c r="H1520" s="1103"/>
      <c r="I1520" s="1139"/>
      <c r="J1520" s="1140"/>
      <c r="K1520" s="1140"/>
      <c r="L1520" s="1103"/>
      <c r="M1520" s="1103"/>
      <c r="N1520" s="1102"/>
      <c r="O1520" s="1141"/>
      <c r="P1520" s="1141"/>
      <c r="Q1520" s="1101"/>
      <c r="R1520" s="1101"/>
      <c r="S1520" s="1101"/>
      <c r="T1520" s="1102"/>
      <c r="U1520" s="1103"/>
      <c r="V1520" s="1104"/>
      <c r="W1520" s="1104"/>
      <c r="X1520" s="1103"/>
      <c r="Y1520" s="1105"/>
    </row>
    <row r="1521" spans="1:25" ht="18" customHeight="1">
      <c r="A1521" s="1124"/>
      <c r="B1521" s="1144" t="s">
        <v>113</v>
      </c>
      <c r="C1521" s="1144"/>
      <c r="D1521" s="535"/>
      <c r="E1521" s="534">
        <f>IF('statement of marks'!J$6="","",'statement of marks'!J$6)</f>
        <v>10</v>
      </c>
      <c r="F1521" s="534">
        <f>IF('statement of marks'!K$6="","",'statement of marks'!K$6)</f>
        <v>10</v>
      </c>
      <c r="G1521" s="534">
        <f>IF('statement of marks'!L$6="","",'statement of marks'!L$6)</f>
        <v>8</v>
      </c>
      <c r="H1521" s="534">
        <f>IF('statement of marks'!M$6="","",'statement of marks'!M$6)</f>
        <v>28</v>
      </c>
      <c r="I1521" s="536">
        <f>IF('statement of marks'!N$6="","",'statement of marks'!N$6)</f>
        <v>2</v>
      </c>
      <c r="J1521" s="298" t="s">
        <v>89</v>
      </c>
      <c r="K1521" s="1106"/>
      <c r="L1521" s="534">
        <f>IF('statement of marks'!O$6="","",'statement of marks'!O$6)</f>
        <v>70</v>
      </c>
      <c r="M1521" s="298" t="s">
        <v>87</v>
      </c>
      <c r="N1521" s="534">
        <f>IF('statement of marks'!P$6="","",'statement of marks'!P$6)</f>
        <v>100</v>
      </c>
      <c r="O1521" s="298" t="s">
        <v>298</v>
      </c>
      <c r="P1521" s="945"/>
      <c r="Q1521" s="534">
        <f>IF('statement of marks'!Q$6="","",'statement of marks'!Q$6)</f>
        <v>100</v>
      </c>
      <c r="R1521" s="298" t="s">
        <v>299</v>
      </c>
      <c r="S1521" s="298" t="s">
        <v>454</v>
      </c>
      <c r="T1521" s="538">
        <f>IF('statement of marks'!R$6="","",'statement of marks'!R$6)</f>
        <v>200</v>
      </c>
      <c r="U1521" s="539"/>
      <c r="V1521" s="539"/>
      <c r="W1521" s="539"/>
      <c r="X1521" s="539"/>
      <c r="Y1521" s="540" t="str">
        <f>IF(OR(X1528=0,X1528&lt;V1528),"",T1521)</f>
        <v/>
      </c>
    </row>
    <row r="1522" spans="1:25" ht="18" customHeight="1">
      <c r="A1522" s="1124"/>
      <c r="B1522" s="895" t="str">
        <f>'statement of marks'!$J$3</f>
        <v>HINDI COMPULSORY</v>
      </c>
      <c r="C1522" s="895"/>
      <c r="D1522" s="535"/>
      <c r="E1522" s="541">
        <f>IF('statement of marks'!J63="","",'statement of marks'!J63)</f>
        <v>10</v>
      </c>
      <c r="F1522" s="541">
        <f>IF('statement of marks'!K63="","",'statement of marks'!K63)</f>
        <v>10</v>
      </c>
      <c r="G1522" s="541">
        <f>IF('statement of marks'!L63="","",'statement of marks'!L63)</f>
        <v>8</v>
      </c>
      <c r="H1522" s="541">
        <f>IF('statement of marks'!M63="","",'statement of marks'!M63)</f>
        <v>28</v>
      </c>
      <c r="I1522" s="541">
        <f>IF('statement of marks'!N63="","",'statement of marks'!N63)</f>
        <v>2</v>
      </c>
      <c r="J1522" s="537">
        <f>IF('statement of marks'!O63="","",'statement of marks'!O63)</f>
        <v>70</v>
      </c>
      <c r="K1522" s="1106"/>
      <c r="L1522" s="536">
        <f>IF('statement of marks'!O63="","",'statement of marks'!O63)</f>
        <v>70</v>
      </c>
      <c r="M1522" s="536">
        <f>IF('statement of marks'!P63="","",'statement of marks'!P63)</f>
        <v>100</v>
      </c>
      <c r="N1522" s="538">
        <f>IF('statement of marks'!P63="","",'statement of marks'!P63)</f>
        <v>100</v>
      </c>
      <c r="O1522" s="537">
        <f>IF('statement of marks'!Q63="","",'statement of marks'!Q63)</f>
        <v>100</v>
      </c>
      <c r="P1522" s="945"/>
      <c r="Q1522" s="536">
        <f>IF('statement of marks'!Q63="","",'statement of marks'!Q63)</f>
        <v>100</v>
      </c>
      <c r="R1522" s="536">
        <f>IF('statement of marks'!R63="","",'statement of marks'!R63)</f>
        <v>200</v>
      </c>
      <c r="S1522" s="1107" t="str">
        <f>IF(AND(K1523="",P1523=""),"",SUM(K1523,P1523))</f>
        <v/>
      </c>
      <c r="T1522" s="538">
        <f>IF('statement of marks'!R63="","",'statement of marks'!R63)</f>
        <v>200</v>
      </c>
      <c r="U1522" s="541" t="str">
        <f>CONCATENATE('statement of marks'!GV63,'statement of marks'!GW63,'statement of marks'!GX63)</f>
        <v>D</v>
      </c>
      <c r="V1522" s="542" t="str">
        <f>IF(OR(U1522="S",U1522="RE"),'result subject-wise'!T$6,"")</f>
        <v/>
      </c>
      <c r="W1522" s="542" t="str">
        <f>IF('result subject-wise'!U63="","",'result subject-wise'!U63)</f>
        <v/>
      </c>
      <c r="X1522" s="542" t="str">
        <f>IF('result subject-wise'!V63="","",'result subject-wise'!V63)</f>
        <v/>
      </c>
      <c r="Y1522" s="540" t="str">
        <f>IF(OR(X1528=0,X1528&lt;V1528),"",IF(U1522="RE",SUM(T1522,W1522),IF(U1522="S",W1522,T1522)))</f>
        <v/>
      </c>
    </row>
    <row r="1523" spans="1:25" ht="18" customHeight="1">
      <c r="A1523" s="1124"/>
      <c r="B1523" s="895" t="str">
        <f>'statement of marks'!$X$3</f>
        <v>ENGLISH COMPULSORY</v>
      </c>
      <c r="C1523" s="895"/>
      <c r="D1523" s="535" t="s">
        <v>455</v>
      </c>
      <c r="E1523" s="541">
        <f>IF('statement of marks'!X63="","",'statement of marks'!X63)</f>
        <v>10</v>
      </c>
      <c r="F1523" s="541">
        <f>IF('statement of marks'!Y63="","",'statement of marks'!Y63)</f>
        <v>10</v>
      </c>
      <c r="G1523" s="541">
        <f>IF('statement of marks'!Z63="","",'statement of marks'!Z63)</f>
        <v>8</v>
      </c>
      <c r="H1523" s="541">
        <f>IF('statement of marks'!AA63="","",'statement of marks'!AA63)</f>
        <v>28</v>
      </c>
      <c r="I1523" s="541">
        <f>IF('statement of marks'!AB63="","",'statement of marks'!AB63)</f>
        <v>2</v>
      </c>
      <c r="J1523" s="537">
        <f>IF('statement of marks'!AC63="","",'statement of marks'!AC63)</f>
        <v>70</v>
      </c>
      <c r="K1523" s="1106"/>
      <c r="L1523" s="536">
        <f>IF('statement of marks'!AC63="","",'statement of marks'!AC63)</f>
        <v>70</v>
      </c>
      <c r="M1523" s="536">
        <f>IF('statement of marks'!AD63="","",'statement of marks'!AD63)</f>
        <v>100</v>
      </c>
      <c r="N1523" s="538">
        <f>IF('statement of marks'!AD63="","",'statement of marks'!AD63)</f>
        <v>100</v>
      </c>
      <c r="O1523" s="537">
        <f>IF('statement of marks'!AE63="","",'statement of marks'!AE63)</f>
        <v>100</v>
      </c>
      <c r="P1523" s="945"/>
      <c r="Q1523" s="536">
        <f>IF('statement of marks'!AE63="","",'statement of marks'!AE63)</f>
        <v>100</v>
      </c>
      <c r="R1523" s="536">
        <f>IF('statement of marks'!AF63="","",'statement of marks'!AF63)</f>
        <v>200</v>
      </c>
      <c r="S1523" s="1107"/>
      <c r="T1523" s="538">
        <f>IF('statement of marks'!AF63="","",'statement of marks'!AF63)</f>
        <v>200</v>
      </c>
      <c r="U1523" s="541" t="str">
        <f>CONCATENATE('statement of marks'!GY63,'statement of marks'!GZ63,'statement of marks'!HA63)</f>
        <v>D</v>
      </c>
      <c r="V1523" s="542" t="str">
        <f>IF(OR(U1523="S",U1523="RE"),'result subject-wise'!W$6,"")</f>
        <v/>
      </c>
      <c r="W1523" s="542" t="str">
        <f>IF('result subject-wise'!X63="","",'result subject-wise'!X63)</f>
        <v/>
      </c>
      <c r="X1523" s="542" t="str">
        <f>IF('result subject-wise'!Y63="","",'result subject-wise'!Y63)</f>
        <v/>
      </c>
      <c r="Y1523" s="540" t="str">
        <f>IF(OR(X1528=0,X1528&lt;V1528),"",IF(U1523="RE",SUM(T1523,W1523),IF(U1523="S",W1523,T1523)))</f>
        <v/>
      </c>
    </row>
    <row r="1524" spans="1:25" ht="18" customHeight="1">
      <c r="A1524" s="1124"/>
      <c r="B1524" s="1143" t="str">
        <f>'statement of marks'!AM63</f>
        <v>PHYSICS</v>
      </c>
      <c r="C1524" s="1143"/>
      <c r="D1524" s="535">
        <f>IF('statement of marks'!BH63="","",'statement of marks'!BH63)</f>
        <v>20</v>
      </c>
      <c r="E1524" s="541">
        <f>IF('statement of marks'!AN63="","",'statement of marks'!AN63)</f>
        <v>10</v>
      </c>
      <c r="F1524" s="541">
        <f>IF('statement of marks'!AO63="","",'statement of marks'!AO63)</f>
        <v>10</v>
      </c>
      <c r="G1524" s="541">
        <f>IF('statement of marks'!AP63="","",'statement of marks'!AP63)</f>
        <v>9</v>
      </c>
      <c r="H1524" s="541">
        <f>IF('statement of marks'!AQ63="","",'statement of marks'!AQ63)</f>
        <v>29</v>
      </c>
      <c r="I1524" s="541">
        <f>IF('statement of marks'!AR63="","",'statement of marks'!AR63)</f>
        <v>1</v>
      </c>
      <c r="J1524" s="537">
        <f>IF('statement of marks'!AS63="","",'statement of marks'!AS63)</f>
        <v>30</v>
      </c>
      <c r="K1524" s="537">
        <f>IF('statement of marks'!AT63="","",'statement of marks'!AT63)</f>
        <v>20</v>
      </c>
      <c r="L1524" s="536">
        <f>IF('statement of marks'!AU63="","",'statement of marks'!AU63)</f>
        <v>50</v>
      </c>
      <c r="M1524" s="536">
        <f>IF('statement of marks'!AV63="","",'statement of marks'!AV63)</f>
        <v>60</v>
      </c>
      <c r="N1524" s="538">
        <f>IF('statement of marks'!AW63="","",'statement of marks'!AW63)</f>
        <v>80</v>
      </c>
      <c r="O1524" s="537">
        <f>IF('statement of marks'!AX63="","",'statement of marks'!AX63)</f>
        <v>70</v>
      </c>
      <c r="P1524" s="537">
        <f>IF('statement of marks'!AY63="","",'statement of marks'!AY63)</f>
        <v>30</v>
      </c>
      <c r="Q1524" s="536">
        <f>IF('statement of marks'!AZ63="","",'statement of marks'!AZ63)</f>
        <v>100</v>
      </c>
      <c r="R1524" s="536">
        <f>IF('statement of marks'!BA63="","",'statement of marks'!BA63)</f>
        <v>130</v>
      </c>
      <c r="S1524" s="538">
        <f>IF('statement of marks'!BB63="","",'statement of marks'!BB63)</f>
        <v>50</v>
      </c>
      <c r="T1524" s="538">
        <f>IF('statement of marks'!BC63="","",'statement of marks'!BC63)</f>
        <v>180</v>
      </c>
      <c r="U1524" s="541" t="str">
        <f>CONCATENATE('statement of marks'!HB63,'statement of marks'!HK63,'statement of marks'!HL63)</f>
        <v>D</v>
      </c>
      <c r="V1524" s="542" t="str">
        <f>IF('result subject-wise'!Z63="","",'result subject-wise'!Z63)</f>
        <v/>
      </c>
      <c r="W1524" s="542" t="str">
        <f>IF('result subject-wise'!AB63="","",'result subject-wise'!AB63)</f>
        <v/>
      </c>
      <c r="X1524" s="542" t="str">
        <f>IF('result subject-wise'!AC63="","",'result subject-wise'!AC63)</f>
        <v/>
      </c>
      <c r="Y1524" s="540" t="str">
        <f>IF(OR(X1528=0,X1528&lt;V1528),"",IF(OR(U1524="RE",U1524="REP"),SUM(T1524,W1524),IF(U1524="S",W1524,T1524)))</f>
        <v/>
      </c>
    </row>
    <row r="1525" spans="1:25" ht="18" customHeight="1">
      <c r="A1525" s="1124"/>
      <c r="B1525" s="1143" t="str">
        <f>'statement of marks'!BQ63</f>
        <v>CHEMISTRY</v>
      </c>
      <c r="C1525" s="1143"/>
      <c r="D1525" s="535">
        <f>IF('statement of marks'!CL63="","",'statement of marks'!CL63)</f>
        <v>20</v>
      </c>
      <c r="E1525" s="541">
        <f>IF('statement of marks'!BR63="","",'statement of marks'!BR63)</f>
        <v>10</v>
      </c>
      <c r="F1525" s="541">
        <f>IF('statement of marks'!BS63="","",'statement of marks'!BS63)</f>
        <v>10</v>
      </c>
      <c r="G1525" s="541">
        <f>IF('statement of marks'!BT63="","",'statement of marks'!BT63)</f>
        <v>9</v>
      </c>
      <c r="H1525" s="541">
        <f>IF('statement of marks'!BU63="","",'statement of marks'!BU63)</f>
        <v>29</v>
      </c>
      <c r="I1525" s="541">
        <f>IF('statement of marks'!BV63="","",'statement of marks'!BV63)</f>
        <v>1</v>
      </c>
      <c r="J1525" s="537">
        <f>IF('statement of marks'!BW63="","",'statement of marks'!BW63)</f>
        <v>50</v>
      </c>
      <c r="K1525" s="537">
        <f>IF('statement of marks'!BX63="","",'statement of marks'!BX63)</f>
        <v>20</v>
      </c>
      <c r="L1525" s="536">
        <f>IF('statement of marks'!BY63="","",'statement of marks'!BY63)</f>
        <v>70</v>
      </c>
      <c r="M1525" s="536">
        <f>IF('statement of marks'!BZ63="","",'statement of marks'!BZ63)</f>
        <v>80</v>
      </c>
      <c r="N1525" s="538">
        <f>IF('statement of marks'!CA63="","",'statement of marks'!CA63)</f>
        <v>100</v>
      </c>
      <c r="O1525" s="537">
        <f>IF('statement of marks'!CB63="","",'statement of marks'!CB63)</f>
        <v>70</v>
      </c>
      <c r="P1525" s="537">
        <f>IF('statement of marks'!CC63="","",'statement of marks'!CC63)</f>
        <v>30</v>
      </c>
      <c r="Q1525" s="536">
        <f>IF('statement of marks'!CD63="","",'statement of marks'!CD63)</f>
        <v>100</v>
      </c>
      <c r="R1525" s="536">
        <f>IF('statement of marks'!CE63="","",'statement of marks'!CE63)</f>
        <v>150</v>
      </c>
      <c r="S1525" s="538">
        <f>IF('statement of marks'!CF63="","",'statement of marks'!CF63)</f>
        <v>50</v>
      </c>
      <c r="T1525" s="538">
        <f>IF('statement of marks'!CG63="","",'statement of marks'!CG63)</f>
        <v>200</v>
      </c>
      <c r="U1525" s="541" t="str">
        <f>CONCATENATE('statement of marks'!HM63,'statement of marks'!HV63,'statement of marks'!HW63)</f>
        <v>D</v>
      </c>
      <c r="V1525" s="542" t="str">
        <f>IF('result subject-wise'!AD63="","",'result subject-wise'!AD63)</f>
        <v/>
      </c>
      <c r="W1525" s="542" t="str">
        <f>IF('result subject-wise'!AF63="","",'result subject-wise'!AF63)</f>
        <v/>
      </c>
      <c r="X1525" s="542" t="str">
        <f>IF('result subject-wise'!AG63="","",'result subject-wise'!AG63)</f>
        <v/>
      </c>
      <c r="Y1525" s="540" t="str">
        <f>IF(OR(X1528=0,X1528&lt;V1528),"",IF(OR(U1525="RE",U1525="REP"),SUM(T1525,W1525),IF(U1525="S",W1525,T1525)))</f>
        <v/>
      </c>
    </row>
    <row r="1526" spans="1:25" ht="18" customHeight="1">
      <c r="A1526" s="1124"/>
      <c r="B1526" s="1143" t="str">
        <f>'statement of marks'!CU63</f>
        <v>MATHEMATICS</v>
      </c>
      <c r="C1526" s="1143"/>
      <c r="D1526" s="535" t="str">
        <f>IF('statement of marks'!DP63="","",'statement of marks'!DP63)</f>
        <v/>
      </c>
      <c r="E1526" s="541">
        <f>IF('statement of marks'!CV63="","",'statement of marks'!CV63)</f>
        <v>10</v>
      </c>
      <c r="F1526" s="541">
        <f>IF('statement of marks'!CW63="","",'statement of marks'!CW63)</f>
        <v>10</v>
      </c>
      <c r="G1526" s="541">
        <f>IF('statement of marks'!CX63="","",'statement of marks'!CX63)</f>
        <v>9</v>
      </c>
      <c r="H1526" s="541">
        <f>IF('statement of marks'!CY63="","",'statement of marks'!CY63)</f>
        <v>29</v>
      </c>
      <c r="I1526" s="541">
        <f>IF('statement of marks'!CZ63="","",'statement of marks'!CZ63)</f>
        <v>1</v>
      </c>
      <c r="J1526" s="537">
        <f>IF('statement of marks'!DA63="","",'statement of marks'!DA63)</f>
        <v>70</v>
      </c>
      <c r="K1526" s="537" t="str">
        <f>IF('statement of marks'!DB63="","",'statement of marks'!DB63)</f>
        <v/>
      </c>
      <c r="L1526" s="536">
        <f>IF('statement of marks'!DC63="","",'statement of marks'!DC63)</f>
        <v>70</v>
      </c>
      <c r="M1526" s="536">
        <f>IF('statement of marks'!DD63="","",'statement of marks'!DD63)</f>
        <v>100</v>
      </c>
      <c r="N1526" s="538">
        <f>IF('statement of marks'!DE63="","",'statement of marks'!DE63)</f>
        <v>100</v>
      </c>
      <c r="O1526" s="537">
        <f>IF('statement of marks'!DF63="","",'statement of marks'!DF63)</f>
        <v>18</v>
      </c>
      <c r="P1526" s="537" t="str">
        <f>IF('statement of marks'!DG63="","",'statement of marks'!DG63)</f>
        <v/>
      </c>
      <c r="Q1526" s="536">
        <f>IF('statement of marks'!DH63="","",'statement of marks'!DH63)</f>
        <v>18</v>
      </c>
      <c r="R1526" s="536">
        <f>IF('statement of marks'!DI63="","",'statement of marks'!DI63)</f>
        <v>118</v>
      </c>
      <c r="S1526" s="538" t="str">
        <f>IF('statement of marks'!DJ63="","",'statement of marks'!DJ63)</f>
        <v/>
      </c>
      <c r="T1526" s="538">
        <f>IF('statement of marks'!DK63="","",'statement of marks'!DK63)</f>
        <v>118</v>
      </c>
      <c r="U1526" s="541" t="str">
        <f>CONCATENATE('statement of marks'!HX63,'statement of marks'!IG63,'statement of marks'!IH63)</f>
        <v>S</v>
      </c>
      <c r="V1526" s="542">
        <f>IF('result subject-wise'!AH63="","",'result subject-wise'!AH63)</f>
        <v>100</v>
      </c>
      <c r="W1526" s="542" t="str">
        <f>IF('result subject-wise'!AJ63="","",'result subject-wise'!AJ63)</f>
        <v/>
      </c>
      <c r="X1526" s="542" t="str">
        <f>IF('result subject-wise'!AK63="","",'result subject-wise'!AK63)</f>
        <v/>
      </c>
      <c r="Y1526" s="540" t="str">
        <f>IF(OR(X1528=0,X1528&lt;V1528),"",IF(OR(U1526="RE",U1526="REP"),SUM(T1526,W1526),IF(U1526="S",W1526,T1526)))</f>
        <v/>
      </c>
    </row>
    <row r="1527" spans="1:25" ht="18" customHeight="1">
      <c r="A1527" s="1124"/>
      <c r="B1527" s="1108" t="s">
        <v>291</v>
      </c>
      <c r="C1527" s="1108"/>
      <c r="D1527" s="543">
        <f>IF(AND(D1524="",D1525="",D1526=""),"",SUM(D1524:D1526))</f>
        <v>40</v>
      </c>
      <c r="E1527" s="544">
        <f>IF(AND(E1522="",E1523="",E1524="",E1525="",E1526=""),"",SUM(E1522:E1526))</f>
        <v>50</v>
      </c>
      <c r="F1527" s="544">
        <f t="shared" ref="F1527:H1527" si="428">IF(AND(F1522="",F1523="",F1524="",F1525="",F1526=""),"",SUM(F1522:F1526))</f>
        <v>50</v>
      </c>
      <c r="G1527" s="544">
        <f t="shared" si="428"/>
        <v>43</v>
      </c>
      <c r="H1527" s="544">
        <f t="shared" si="428"/>
        <v>143</v>
      </c>
      <c r="I1527" s="544">
        <f>IF(AND(I1522="",I1523="",I1524="",I1525="",I1526=""),"",SUM(I1522:I1526))</f>
        <v>7</v>
      </c>
      <c r="J1527" s="544">
        <f t="shared" ref="J1527:Q1527" si="429">IF(AND(J1522="",J1523="",J1524="",J1525="",J1526=""),"",SUM(J1522:J1526))</f>
        <v>290</v>
      </c>
      <c r="K1527" s="544">
        <f t="shared" si="429"/>
        <v>40</v>
      </c>
      <c r="L1527" s="544">
        <f t="shared" si="429"/>
        <v>330</v>
      </c>
      <c r="M1527" s="544">
        <f t="shared" si="429"/>
        <v>440</v>
      </c>
      <c r="N1527" s="544">
        <f t="shared" si="429"/>
        <v>480</v>
      </c>
      <c r="O1527" s="544">
        <f t="shared" si="429"/>
        <v>358</v>
      </c>
      <c r="P1527" s="544">
        <f t="shared" si="429"/>
        <v>60</v>
      </c>
      <c r="Q1527" s="544">
        <f t="shared" si="429"/>
        <v>418</v>
      </c>
      <c r="R1527" s="544">
        <f>IF(AND(R1522="",R1523="",R1524="",R1525="",R1526=""),"",SUM(R1522:R1526))</f>
        <v>798</v>
      </c>
      <c r="S1527" s="544">
        <f>IF(AND(S1522="",S1523="",S1524="",S1525="",S1526=""),"",SUM(S1522:S1526))</f>
        <v>100</v>
      </c>
      <c r="T1527" s="544">
        <f t="shared" ref="T1527" si="430">IF(AND(T1522="",T1523="",T1524="",T1525="",T1526=""),"",SUM(T1522:T1526))</f>
        <v>898</v>
      </c>
      <c r="U1527" s="544"/>
      <c r="V1527" s="544">
        <f t="shared" ref="V1527:W1527" si="431">IF(AND(V1522="",V1523="",V1524="",V1525="",V1526=""),"",SUM(V1522:V1526))</f>
        <v>100</v>
      </c>
      <c r="W1527" s="544" t="str">
        <f t="shared" si="431"/>
        <v/>
      </c>
      <c r="X1527" s="545"/>
      <c r="Y1527" s="546" t="str">
        <f t="shared" ref="Y1527" si="432">IF(AND(Y1522="",Y1523="",Y1524="",Y1525="",Y1526=""),"",SUM(Y1522:Y1526))</f>
        <v/>
      </c>
    </row>
    <row r="1528" spans="1:25" ht="18" customHeight="1">
      <c r="A1528" s="1124"/>
      <c r="B1528" s="1142" t="s">
        <v>292</v>
      </c>
      <c r="C1528" s="1142"/>
      <c r="D1528" s="547" t="s">
        <v>456</v>
      </c>
      <c r="E1528" s="548">
        <f>IF(E1527="","",(5*E1521)-(COUNTIF(E1522:E1526,"NA")*E1521+COUNTIF(E1522:E1526,"ML")*E1521))</f>
        <v>50</v>
      </c>
      <c r="F1528" s="548">
        <f>IF(F1527="","",(5*F1521)-(COUNTIF(F1522:F1526,"NA")*F1521+COUNTIF(F1522:F1526,"ML")*F1521))</f>
        <v>50</v>
      </c>
      <c r="G1528" s="548">
        <f>IF(G1527="","",(43)-(COUNTIF(G1522:G1526,"NA")*G1521+COUNTIF(G1522:G1526,"ML")*G1521))</f>
        <v>43</v>
      </c>
      <c r="H1528" s="548">
        <f>IF(H1527="","",(143)-(COUNTIF(H1522:H1526,"NA")*H1521+COUNTIF(H1522:H1526,"ML")*H1521))</f>
        <v>143</v>
      </c>
      <c r="I1528" s="549">
        <f>IF(I1527="","",7)</f>
        <v>7</v>
      </c>
      <c r="J1528" s="538">
        <f>L1528-K1528</f>
        <v>310</v>
      </c>
      <c r="K1528" s="538">
        <f>IF(D1527="","",(D1527-(IF(K1524="ml",D1524)+IF(K1525="ml",D1525)+IF(K1526="ml",D1526))))</f>
        <v>40</v>
      </c>
      <c r="L1528" s="538">
        <f>IF(OR(L1527=0,L1527=""),L1527,(5*L1521)-D1539)</f>
        <v>350</v>
      </c>
      <c r="M1528" s="538">
        <f>IF(M1527="","",SUM(H1528:J1528))</f>
        <v>460</v>
      </c>
      <c r="N1528" s="538">
        <f>IF(N1527="","",SUM(D1527,M1528))</f>
        <v>500</v>
      </c>
      <c r="O1528" s="538">
        <f>Q1528-D1533</f>
        <v>440</v>
      </c>
      <c r="P1528" s="538">
        <f>IF(D1533="","",D1533)</f>
        <v>60</v>
      </c>
      <c r="Q1528" s="538">
        <f>IF(Q1527="","",5*Q1521)</f>
        <v>500</v>
      </c>
      <c r="R1528" s="538">
        <f>IF(O1528="","",SUM(M1528,O1528))</f>
        <v>900</v>
      </c>
      <c r="S1528" s="538">
        <f>IF(D1538="","",D1538)</f>
        <v>100</v>
      </c>
      <c r="T1528" s="538">
        <f>IF(T1527="","",SUM(R1528,S1528))</f>
        <v>1000</v>
      </c>
      <c r="U1528" s="550"/>
      <c r="V1528" s="551">
        <f>COUNTIF(U1522:U1532,"S")</f>
        <v>1</v>
      </c>
      <c r="W1528" s="551">
        <f>COUNTIF(U1522:U1532,"RE")+COUNTIF(U1522:U1532,"REP")</f>
        <v>0</v>
      </c>
      <c r="X1528" s="551">
        <f>COUNTIF(X1522:X1527,"P")+COUNTIF(X1531:X1532,"P")</f>
        <v>0</v>
      </c>
      <c r="Y1528" s="552" t="str">
        <f>IF(OR(X1528=0,X1528&lt;(V1528+W1528)),"",(T1528-(V1528*Y1521)+V1527))</f>
        <v/>
      </c>
    </row>
    <row r="1529" spans="1:25" ht="18" customHeight="1">
      <c r="A1529" s="1124"/>
      <c r="B1529" s="895" t="s">
        <v>151</v>
      </c>
      <c r="C1529" s="895"/>
      <c r="D1529" s="553">
        <f>IF('statement of marks'!BG63="","",'statement of marks'!BG63)</f>
        <v>30</v>
      </c>
      <c r="E1529" s="568">
        <f t="shared" ref="E1529:H1529" si="433">IF(E1528="","",E1527/E1528*100)</f>
        <v>100</v>
      </c>
      <c r="F1529" s="568">
        <f t="shared" si="433"/>
        <v>100</v>
      </c>
      <c r="G1529" s="568">
        <f t="shared" si="433"/>
        <v>100</v>
      </c>
      <c r="H1529" s="568">
        <f t="shared" si="433"/>
        <v>100</v>
      </c>
      <c r="I1529" s="568">
        <f>IF(I1528="","",I1527/I1528*100)</f>
        <v>100</v>
      </c>
      <c r="J1529" s="568">
        <f t="shared" ref="J1529:R1529" si="434">IF(J1528="","",J1527/J1528*100)</f>
        <v>93.548387096774192</v>
      </c>
      <c r="K1529" s="568">
        <f t="shared" si="434"/>
        <v>100</v>
      </c>
      <c r="L1529" s="568">
        <f t="shared" si="434"/>
        <v>94.285714285714278</v>
      </c>
      <c r="M1529" s="568">
        <f t="shared" si="434"/>
        <v>95.652173913043484</v>
      </c>
      <c r="N1529" s="569">
        <f t="shared" si="434"/>
        <v>96</v>
      </c>
      <c r="O1529" s="568">
        <f t="shared" si="434"/>
        <v>81.36363636363636</v>
      </c>
      <c r="P1529" s="568">
        <f t="shared" si="434"/>
        <v>100</v>
      </c>
      <c r="Q1529" s="568">
        <f t="shared" si="434"/>
        <v>83.6</v>
      </c>
      <c r="R1529" s="568">
        <f t="shared" si="434"/>
        <v>88.666666666666671</v>
      </c>
      <c r="S1529" s="569">
        <f>IF(S1528="","",S1527/S1528*100)</f>
        <v>100</v>
      </c>
      <c r="T1529" s="569">
        <f t="shared" ref="T1529" si="435">IF(T1528="","",T1527/T1528*100)</f>
        <v>89.8</v>
      </c>
      <c r="U1529" s="539"/>
      <c r="V1529" s="539"/>
      <c r="W1529" s="539"/>
      <c r="X1529" s="539"/>
      <c r="Y1529" s="554" t="str">
        <f>IF(Y1528="","",Y1527/Y1528*100)</f>
        <v/>
      </c>
    </row>
    <row r="1530" spans="1:25" ht="18" customHeight="1">
      <c r="A1530" s="1124"/>
      <c r="B1530" s="895" t="str">
        <f>'statement of marks'!DZ63</f>
        <v>BIOLOGY</v>
      </c>
      <c r="C1530" s="895"/>
      <c r="D1530" s="548"/>
      <c r="E1530" s="541">
        <f>IF('statement of marks'!EA63="","",'statement of marks'!EA63)</f>
        <v>10</v>
      </c>
      <c r="F1530" s="541">
        <f>IF('statement of marks'!EB63="","",'statement of marks'!EB63)</f>
        <v>10</v>
      </c>
      <c r="G1530" s="541">
        <f>IF('statement of marks'!EC63="","",'statement of marks'!EC63)</f>
        <v>10</v>
      </c>
      <c r="H1530" s="541">
        <f>IF('statement of marks'!ED63="","",'statement of marks'!ED63)</f>
        <v>30</v>
      </c>
      <c r="I1530" s="541" t="str">
        <f>IF('statement of marks'!EE63="","",'statement of marks'!EE63)</f>
        <v/>
      </c>
      <c r="J1530" s="537">
        <f>IF('statement of marks'!EF63="","",'statement of marks'!EF63)</f>
        <v>50</v>
      </c>
      <c r="K1530" s="537">
        <f>IF('statement of marks'!EG63="","",'statement of marks'!EG63)</f>
        <v>20</v>
      </c>
      <c r="L1530" s="536">
        <f>IF('statement of marks'!EH63="","",'statement of marks'!EH63)</f>
        <v>70</v>
      </c>
      <c r="M1530" s="536">
        <f>IF('statement of marks'!EI63="","",'statement of marks'!EI63)</f>
        <v>80</v>
      </c>
      <c r="N1530" s="538">
        <f>IF('statement of marks'!EJ63="","",'statement of marks'!EJ63)</f>
        <v>100</v>
      </c>
      <c r="O1530" s="537">
        <f>IF('statement of marks'!EK63="","",'statement of marks'!EK63)</f>
        <v>70</v>
      </c>
      <c r="P1530" s="537">
        <f>IF('statement of marks'!EL63="","",'statement of marks'!EL63)</f>
        <v>30</v>
      </c>
      <c r="Q1530" s="536">
        <f>IF('statement of marks'!EM63="","",'statement of marks'!EM63)</f>
        <v>100</v>
      </c>
      <c r="R1530" s="536">
        <f>IF('statement of marks'!EN63="","",'statement of marks'!EN63)</f>
        <v>150</v>
      </c>
      <c r="S1530" s="538">
        <f>IF('statement of marks'!EO63="","",'statement of marks'!EO63)</f>
        <v>50</v>
      </c>
      <c r="T1530" s="538">
        <f>IF('statement of marks'!EP63="","",'statement of marks'!EP63)</f>
        <v>200</v>
      </c>
      <c r="U1530" s="538" t="str">
        <f>IF('statement of marks'!FB63="","",'statement of marks'!FB63)</f>
        <v>I</v>
      </c>
      <c r="V1530" s="542"/>
      <c r="W1530" s="542"/>
      <c r="X1530" s="542"/>
      <c r="Y1530" s="540"/>
    </row>
    <row r="1531" spans="1:25" ht="18" customHeight="1">
      <c r="A1531" s="1124"/>
      <c r="B1531" s="1089" t="str">
        <f>'statement of marks'!$FC$3</f>
        <v>Azadi ke Baad ka Swarnim Bharat</v>
      </c>
      <c r="C1531" s="1089"/>
      <c r="D1531" s="553">
        <f>IF('statement of marks'!CK63="","",'statement of marks'!CK63)</f>
        <v>30</v>
      </c>
      <c r="E1531" s="541">
        <f>IF('statement of marks'!FC63="","",'statement of marks'!FC63)</f>
        <v>10</v>
      </c>
      <c r="F1531" s="541">
        <f>IF('statement of marks'!FD63="","",'statement of marks'!FD63)</f>
        <v>10</v>
      </c>
      <c r="G1531" s="541">
        <f>IF('statement of marks'!FE63="","",'statement of marks'!FE63)</f>
        <v>10</v>
      </c>
      <c r="H1531" s="541">
        <f>IF('statement of marks'!FF63="","",'statement of marks'!FF63)</f>
        <v>30</v>
      </c>
      <c r="I1531" s="555"/>
      <c r="J1531" s="541">
        <f>IF('statement of marks'!FG63="","",'statement of marks'!FG63)</f>
        <v>70</v>
      </c>
      <c r="K1531" s="556"/>
      <c r="L1531" s="536">
        <f>IF('statement of marks'!FG63="","",'statement of marks'!FG63)</f>
        <v>70</v>
      </c>
      <c r="M1531" s="536">
        <f>IF('statement of marks'!FH63="","",'statement of marks'!FH63)</f>
        <v>100</v>
      </c>
      <c r="N1531" s="536">
        <f>IF('statement of marks'!FH63="","",'statement of marks'!FH63)</f>
        <v>100</v>
      </c>
      <c r="O1531" s="536">
        <f>IF('statement of marks'!FI63="","",'statement of marks'!FI63)</f>
        <v>100</v>
      </c>
      <c r="P1531" s="557"/>
      <c r="Q1531" s="536">
        <f>IF('statement of marks'!FI63="","",'statement of marks'!FI63)</f>
        <v>100</v>
      </c>
      <c r="R1531" s="536">
        <f>IF('statement of marks'!FJ63="","",'statement of marks'!FJ63)</f>
        <v>200</v>
      </c>
      <c r="S1531" s="557"/>
      <c r="T1531" s="538">
        <f>IF('statement of marks'!FJ63="","",'statement of marks'!FJ63)</f>
        <v>200</v>
      </c>
      <c r="U1531" s="541" t="str">
        <f>IF('statement of marks'!II63="","",'statement of marks'!II63)</f>
        <v>A</v>
      </c>
      <c r="V1531" s="542" t="str">
        <f>IF(OR(U1531="S",U1531="RE"),'result subject-wise'!AL$6,"")</f>
        <v/>
      </c>
      <c r="W1531" s="558" t="str">
        <f>IF('result subject-wise'!AL63="","",'result subject-wise'!AL63)</f>
        <v/>
      </c>
      <c r="X1531" s="558" t="str">
        <f>IF('result subject-wise'!AM63="","",'result subject-wise'!AM63)</f>
        <v/>
      </c>
      <c r="Y1531" s="1093"/>
    </row>
    <row r="1532" spans="1:25" ht="18" customHeight="1">
      <c r="A1532" s="1124"/>
      <c r="B1532" s="895" t="str">
        <f>'statement of marks'!$FP$3</f>
        <v>JEEVAN KAUShAL</v>
      </c>
      <c r="C1532" s="895"/>
      <c r="D1532" s="535" t="str">
        <f>IF('statement of marks'!DO63="","",'statement of marks'!DO63)</f>
        <v/>
      </c>
      <c r="E1532" s="1109" t="s">
        <v>278</v>
      </c>
      <c r="F1532" s="1109"/>
      <c r="G1532" s="536">
        <f>'statement of marks'!$FP$6</f>
        <v>30</v>
      </c>
      <c r="H1532" s="536"/>
      <c r="I1532" s="559"/>
      <c r="J1532" s="537">
        <f>IF('statement of marks'!FP63="","",'statement of marks'!FP63)</f>
        <v>30</v>
      </c>
      <c r="K1532" s="1109" t="s">
        <v>279</v>
      </c>
      <c r="L1532" s="1109"/>
      <c r="M1532" s="536">
        <f>'statement of marks'!$FQ$6</f>
        <v>30</v>
      </c>
      <c r="N1532" s="538">
        <f>IF('statement of marks'!FQ63="","",'statement of marks'!FQ63)</f>
        <v>30</v>
      </c>
      <c r="O1532" s="1109" t="s">
        <v>108</v>
      </c>
      <c r="P1532" s="1109"/>
      <c r="Q1532" s="536">
        <f>'statement of marks'!$FR$6</f>
        <v>40</v>
      </c>
      <c r="R1532" s="541">
        <f>IF('statement of marks'!FR63="","",'statement of marks'!FR63)</f>
        <v>40</v>
      </c>
      <c r="S1532" s="541"/>
      <c r="T1532" s="538">
        <f>IF('statement of marks'!FS63="","",'statement of marks'!FS63)</f>
        <v>100</v>
      </c>
      <c r="U1532" s="541" t="str">
        <f>IF('statement of marks'!IJ63="","",'statement of marks'!IJ63)</f>
        <v>A</v>
      </c>
      <c r="V1532" s="542" t="str">
        <f>IF(OR(U1532="S",U1532="RE"),'result subject-wise'!AN$6,"")</f>
        <v/>
      </c>
      <c r="W1532" s="558" t="str">
        <f>IF('result subject-wise'!AN63="","",'result subject-wise'!AN63)</f>
        <v/>
      </c>
      <c r="X1532" s="558" t="str">
        <f>IF('result subject-wise'!AO63="","",'result subject-wise'!AO63)</f>
        <v/>
      </c>
      <c r="Y1532" s="1093"/>
    </row>
    <row r="1533" spans="1:25" ht="18" customHeight="1">
      <c r="A1533" s="1124"/>
      <c r="B1533" s="1110" t="s">
        <v>195</v>
      </c>
      <c r="C1533" s="1110"/>
      <c r="D1533" s="560">
        <f>IF(AND(D1529="",D1531="",D1532=""),"",SUM(D1529:D1532))</f>
        <v>60</v>
      </c>
      <c r="E1533" s="1111" t="str">
        <f>IF('statement of marks'!IP63="","",'statement of marks'!IP63)</f>
        <v>SUPPL.</v>
      </c>
      <c r="F1533" s="1111"/>
      <c r="G1533" s="1111"/>
      <c r="H1533" s="1111"/>
      <c r="I1533" s="1111"/>
      <c r="J1533" s="1111"/>
      <c r="K1533" s="1111"/>
      <c r="L1533" s="1111"/>
      <c r="M1533" s="533" t="s">
        <v>309</v>
      </c>
      <c r="N1533" s="541" t="str">
        <f>IF('statement of marks'!IS63="","",'statement of marks'!IS63)</f>
        <v/>
      </c>
      <c r="O1533" s="1091" t="s">
        <v>281</v>
      </c>
      <c r="P1533" s="1091"/>
      <c r="Q1533" s="1091"/>
      <c r="R1533" s="541" t="str">
        <f>IF('statement of marks'!IU63="","",'statement of marks'!IU63)</f>
        <v/>
      </c>
      <c r="S1533" s="1112" t="s">
        <v>295</v>
      </c>
      <c r="T1533" s="1112"/>
      <c r="U1533" s="1112"/>
      <c r="V1533" s="1112"/>
      <c r="W1533" s="1112"/>
      <c r="X1533" s="1112"/>
      <c r="Y1533" s="1113"/>
    </row>
    <row r="1534" spans="1:25" ht="18" customHeight="1">
      <c r="A1534" s="1124"/>
      <c r="B1534" s="1110" t="s">
        <v>300</v>
      </c>
      <c r="C1534" s="1110"/>
      <c r="D1534" s="534" t="s">
        <v>201</v>
      </c>
      <c r="E1534" s="1085" t="s">
        <v>122</v>
      </c>
      <c r="F1534" s="1085"/>
      <c r="G1534" s="1091" t="s">
        <v>124</v>
      </c>
      <c r="H1534" s="1091"/>
      <c r="I1534" s="1091"/>
      <c r="J1534" s="1091"/>
      <c r="K1534" s="1091" t="s">
        <v>126</v>
      </c>
      <c r="L1534" s="1091"/>
      <c r="M1534" s="1091" t="s">
        <v>128</v>
      </c>
      <c r="N1534" s="1091"/>
      <c r="O1534" s="924" t="s">
        <v>303</v>
      </c>
      <c r="P1534" s="924"/>
      <c r="Q1534" s="924"/>
      <c r="R1534" s="561"/>
      <c r="S1534" s="1114" t="s">
        <v>195</v>
      </c>
      <c r="T1534" s="1114"/>
      <c r="U1534" s="1115" t="str">
        <f>IF('result subject-wise'!AR63="","",'result subject-wise'!AR63)</f>
        <v/>
      </c>
      <c r="V1534" s="1115"/>
      <c r="W1534" s="1086" t="s">
        <v>459</v>
      </c>
      <c r="X1534" s="1086"/>
      <c r="Y1534" s="562" t="str">
        <f>IF('result subject-wise'!AS63="","",'result subject-wise'!AS63)</f>
        <v/>
      </c>
    </row>
    <row r="1535" spans="1:25" ht="18" customHeight="1">
      <c r="A1535" s="1124"/>
      <c r="B1535" s="1116" t="s">
        <v>302</v>
      </c>
      <c r="C1535" s="1116"/>
      <c r="D1535" s="536">
        <f>IF('statement of marks'!CN63="","",'statement of marks'!CN63)</f>
        <v>50</v>
      </c>
      <c r="E1535" s="1117" t="str">
        <f>IF('statement of marks'!GK63="","",'statement of marks'!GK63)</f>
        <v/>
      </c>
      <c r="F1535" s="1117"/>
      <c r="G1535" s="1117" t="str">
        <f>IF('statement of marks'!GM63="","",'statement of marks'!GM63)</f>
        <v/>
      </c>
      <c r="H1535" s="1117"/>
      <c r="I1535" s="1117"/>
      <c r="J1535" s="1117"/>
      <c r="K1535" s="1117">
        <f>IF('statement of marks'!GO63="","",'statement of marks'!GO63)</f>
        <v>88</v>
      </c>
      <c r="L1535" s="1117"/>
      <c r="M1535" s="1117">
        <f>IF('statement of marks'!GQ63="","",'statement of marks'!GQ63)</f>
        <v>240</v>
      </c>
      <c r="N1535" s="1117"/>
      <c r="O1535" s="1117">
        <f>IF('statement of marks'!GS63="","",'statement of marks'!GS63)</f>
        <v>340</v>
      </c>
      <c r="P1535" s="1117"/>
      <c r="Q1535" s="1117"/>
      <c r="R1535" s="563"/>
      <c r="S1535" s="1086" t="s">
        <v>460</v>
      </c>
      <c r="T1535" s="1086"/>
      <c r="U1535" s="1086"/>
      <c r="V1535" s="1086"/>
      <c r="W1535" s="1115" t="str">
        <f>IF('result subject-wise'!AT63="","",'result subject-wise'!AT63)</f>
        <v/>
      </c>
      <c r="X1535" s="1115"/>
      <c r="Y1535" s="1118"/>
    </row>
    <row r="1536" spans="1:25" ht="18" customHeight="1">
      <c r="A1536" s="1124"/>
      <c r="B1536" s="1084" t="s">
        <v>301</v>
      </c>
      <c r="C1536" s="1084"/>
      <c r="D1536" s="536">
        <f>IF('statement of marks'!BJ63="","",'statement of marks'!BJ63)</f>
        <v>50</v>
      </c>
      <c r="E1536" s="1085">
        <f>IF('statement of marks'!GL63="","",'statement of marks'!GL63)</f>
        <v>34</v>
      </c>
      <c r="F1536" s="1085"/>
      <c r="G1536" s="1085">
        <f>IF('statement of marks'!GN63="","",'statement of marks'!GN63)</f>
        <v>24</v>
      </c>
      <c r="H1536" s="1085"/>
      <c r="I1536" s="1085"/>
      <c r="J1536" s="1085"/>
      <c r="K1536" s="1085" t="str">
        <f>IF('statement of marks'!GP63="","",'statement of marks'!GP63)</f>
        <v/>
      </c>
      <c r="L1536" s="1085"/>
      <c r="M1536" s="1085" t="str">
        <f>IF('statement of marks'!GR63="","",'statement of marks'!GR63)</f>
        <v/>
      </c>
      <c r="N1536" s="1085"/>
      <c r="O1536" s="1085" t="str">
        <f>IF('statement of marks'!GT63="","",'statement of marks'!GT63)</f>
        <v/>
      </c>
      <c r="P1536" s="1085"/>
      <c r="Q1536" s="1085"/>
      <c r="R1536" s="564"/>
      <c r="S1536" s="1086" t="s">
        <v>296</v>
      </c>
      <c r="T1536" s="1086"/>
      <c r="U1536" s="1086"/>
      <c r="V1536" s="1086"/>
      <c r="W1536" s="1087" t="str">
        <f>IF(U1534="","",'result subject-wise'!$G$118)</f>
        <v/>
      </c>
      <c r="X1536" s="1087"/>
      <c r="Y1536" s="1088"/>
    </row>
    <row r="1537" spans="1:25" ht="18" customHeight="1">
      <c r="A1537" s="1124"/>
      <c r="B1537" s="1089" t="s">
        <v>307</v>
      </c>
      <c r="C1537" s="1089"/>
      <c r="D1537" s="535" t="str">
        <f>IF('statement of marks'!DR63="","",'statement of marks'!DR63)</f>
        <v/>
      </c>
      <c r="E1537" s="1090"/>
      <c r="F1537" s="1090"/>
      <c r="G1537" s="1090"/>
      <c r="H1537" s="1090"/>
      <c r="I1537" s="1090"/>
      <c r="J1537" s="1090"/>
      <c r="K1537" s="1090"/>
      <c r="L1537" s="1090"/>
      <c r="M1537" s="1090"/>
      <c r="N1537" s="1090"/>
      <c r="O1537" s="1091"/>
      <c r="P1537" s="1091"/>
      <c r="Q1537" s="1091"/>
      <c r="R1537" s="1091"/>
      <c r="S1537" s="1091"/>
      <c r="T1537" s="1091"/>
      <c r="U1537" s="1092"/>
      <c r="V1537" s="1092"/>
      <c r="W1537" s="1092"/>
      <c r="X1537" s="1092"/>
      <c r="Y1537" s="1093"/>
    </row>
    <row r="1538" spans="1:25" ht="18" customHeight="1">
      <c r="A1538" s="1124"/>
      <c r="B1538" s="895" t="s">
        <v>297</v>
      </c>
      <c r="C1538" s="895"/>
      <c r="D1538" s="544">
        <f>IF(AND(D1535="",D1536="",D1537=""),"",SUM(D1535:D1537))</f>
        <v>100</v>
      </c>
      <c r="E1538" s="1090"/>
      <c r="F1538" s="1090"/>
      <c r="G1538" s="1090"/>
      <c r="H1538" s="1090"/>
      <c r="I1538" s="1090"/>
      <c r="J1538" s="1090"/>
      <c r="K1538" s="1090"/>
      <c r="L1538" s="1090"/>
      <c r="M1538" s="1090"/>
      <c r="N1538" s="1090"/>
      <c r="O1538" s="1091"/>
      <c r="P1538" s="1091"/>
      <c r="Q1538" s="1091"/>
      <c r="R1538" s="1091"/>
      <c r="S1538" s="1091"/>
      <c r="T1538" s="1091"/>
      <c r="U1538" s="1092"/>
      <c r="V1538" s="1092"/>
      <c r="W1538" s="1092"/>
      <c r="X1538" s="1092"/>
      <c r="Y1538" s="1093"/>
    </row>
    <row r="1539" spans="1:25" ht="18" customHeight="1">
      <c r="A1539" s="1124"/>
      <c r="B1539" s="1089" t="s">
        <v>790</v>
      </c>
      <c r="C1539" s="1089"/>
      <c r="D1539" s="565">
        <f>IF(J1522="ML",L1521)+IF(J1523="ML",L1521)+IF(J1524="ML",L1521-D1524)+IF(J1525="ML",L1521-D1525)+IF(J1526="ML",L1521-D1526)+IF(K1524="ml",D1524)+IF(K1525="ml",D1525)+IF(K1526="ml",D1526)</f>
        <v>0</v>
      </c>
      <c r="E1539" s="1090"/>
      <c r="F1539" s="1090"/>
      <c r="G1539" s="1090"/>
      <c r="H1539" s="1090"/>
      <c r="I1539" s="1090"/>
      <c r="J1539" s="1090"/>
      <c r="K1539" s="1090"/>
      <c r="L1539" s="1090"/>
      <c r="M1539" s="1090"/>
      <c r="N1539" s="1090"/>
      <c r="O1539" s="1091" t="s">
        <v>112</v>
      </c>
      <c r="P1539" s="1091"/>
      <c r="Q1539" s="1091"/>
      <c r="R1539" s="1091"/>
      <c r="S1539" s="1091"/>
      <c r="T1539" s="1091"/>
      <c r="U1539" s="1094" t="s">
        <v>798</v>
      </c>
      <c r="V1539" s="1094"/>
      <c r="W1539" s="1094"/>
      <c r="X1539" s="1094"/>
      <c r="Y1539" s="1095"/>
    </row>
    <row r="1540" spans="1:25" ht="18" customHeight="1" thickBot="1">
      <c r="A1540" s="1125"/>
      <c r="B1540" s="1098" t="s">
        <v>308</v>
      </c>
      <c r="C1540" s="1098"/>
      <c r="D1540" s="566"/>
      <c r="E1540" s="1099"/>
      <c r="F1540" s="1099"/>
      <c r="G1540" s="1099"/>
      <c r="H1540" s="1099"/>
      <c r="I1540" s="1099"/>
      <c r="J1540" s="1099"/>
      <c r="K1540" s="1099"/>
      <c r="L1540" s="1099"/>
      <c r="M1540" s="1099"/>
      <c r="N1540" s="1099"/>
      <c r="O1540" s="1100">
        <f>'statement of marks'!$IV$110</f>
        <v>45794</v>
      </c>
      <c r="P1540" s="1100"/>
      <c r="Q1540" s="1100"/>
      <c r="R1540" s="1100"/>
      <c r="S1540" s="1100"/>
      <c r="T1540" s="1100"/>
      <c r="U1540" s="1096"/>
      <c r="V1540" s="1096"/>
      <c r="W1540" s="1096"/>
      <c r="X1540" s="1096"/>
      <c r="Y1540" s="1097"/>
    </row>
    <row r="1541" spans="1:25" ht="18" customHeight="1">
      <c r="A1541" s="1119" t="s">
        <v>282</v>
      </c>
      <c r="B1541" s="1120"/>
      <c r="C1541" s="1120"/>
      <c r="D1541" s="1120"/>
      <c r="E1541" s="1120"/>
      <c r="F1541" s="1120"/>
      <c r="G1541" s="1120"/>
      <c r="H1541" s="1120"/>
      <c r="I1541" s="1120"/>
      <c r="J1541" s="1120"/>
      <c r="K1541" s="1120"/>
      <c r="L1541" s="1120"/>
      <c r="M1541" s="1120"/>
      <c r="N1541" s="1120"/>
      <c r="O1541" s="1120"/>
      <c r="P1541" s="1120"/>
      <c r="Q1541" s="1120"/>
      <c r="R1541" s="1120"/>
      <c r="S1541" s="1120"/>
      <c r="T1541" s="1120"/>
      <c r="U1541" s="1120"/>
      <c r="V1541" s="1120"/>
      <c r="W1541" s="1120"/>
      <c r="X1541" s="1120"/>
      <c r="Y1541" s="1121"/>
    </row>
    <row r="1542" spans="1:25" ht="18" customHeight="1">
      <c r="A1542" s="1122" t="str">
        <f>'statement of marks'!$A$1</f>
        <v>Govt. Hr. Sec. School,</v>
      </c>
      <c r="B1542" s="1091"/>
      <c r="C1542" s="1091"/>
      <c r="D1542" s="1091"/>
      <c r="E1542" s="1091"/>
      <c r="F1542" s="1091"/>
      <c r="G1542" s="1091"/>
      <c r="H1542" s="1091"/>
      <c r="I1542" s="1091"/>
      <c r="J1542" s="1091"/>
      <c r="K1542" s="1091"/>
      <c r="L1542" s="1091"/>
      <c r="M1542" s="1091"/>
      <c r="N1542" s="1091"/>
      <c r="O1542" s="1091"/>
      <c r="P1542" s="1091"/>
      <c r="Q1542" s="1091"/>
      <c r="R1542" s="1091"/>
      <c r="S1542" s="1091"/>
      <c r="T1542" s="1091"/>
      <c r="U1542" s="1091"/>
      <c r="V1542" s="1091"/>
      <c r="W1542" s="1091"/>
      <c r="X1542" s="1091"/>
      <c r="Y1542" s="1123"/>
    </row>
    <row r="1543" spans="1:25" ht="18" customHeight="1">
      <c r="A1543" s="1124"/>
      <c r="B1543" s="1048" t="s">
        <v>100</v>
      </c>
      <c r="C1543" s="1048"/>
      <c r="D1543" s="1112" t="s">
        <v>485</v>
      </c>
      <c r="E1543" s="1048" t="str">
        <f>'statement of marks'!$F$3</f>
        <v>2024-25</v>
      </c>
      <c r="F1543" s="1048"/>
      <c r="G1543" s="1126" t="str">
        <f>IF(U1562="","MAIN EXAMINATION",IF(E1561="Suppl.","SUPPLEMENTARY EXAMINATION",IF(E1561="Re-exam.","RE-EXAMINATION",)))</f>
        <v>MAIN EXAMINATION</v>
      </c>
      <c r="H1543" s="1127"/>
      <c r="I1543" s="1127"/>
      <c r="J1543" s="1127"/>
      <c r="K1543" s="1127"/>
      <c r="L1543" s="1127"/>
      <c r="M1543" s="1127"/>
      <c r="N1543" s="1127"/>
      <c r="O1543" s="1127"/>
      <c r="P1543" s="1127"/>
      <c r="Q1543" s="1127"/>
      <c r="R1543" s="1127"/>
      <c r="S1543" s="1128"/>
      <c r="T1543" s="1129" t="s">
        <v>305</v>
      </c>
      <c r="U1543" s="1130"/>
      <c r="V1543" s="1131"/>
      <c r="W1543" s="1048" t="str">
        <f>'statement of marks'!$A$3</f>
        <v>11 'A'</v>
      </c>
      <c r="X1543" s="1048"/>
      <c r="Y1543" s="1135"/>
    </row>
    <row r="1544" spans="1:25" ht="18" customHeight="1">
      <c r="A1544" s="1124"/>
      <c r="B1544" s="895" t="s">
        <v>36</v>
      </c>
      <c r="C1544" s="895"/>
      <c r="D1544" s="1112"/>
      <c r="E1544" s="1132" t="str">
        <f>IF('statement of marks'!G64="","",'statement of marks'!G64)</f>
        <v>A 056</v>
      </c>
      <c r="F1544" s="1133"/>
      <c r="G1544" s="1133"/>
      <c r="H1544" s="1133"/>
      <c r="I1544" s="1133"/>
      <c r="J1544" s="1133"/>
      <c r="K1544" s="1133"/>
      <c r="L1544" s="1133"/>
      <c r="M1544" s="1133"/>
      <c r="N1544" s="1133"/>
      <c r="O1544" s="1133"/>
      <c r="P1544" s="1133"/>
      <c r="Q1544" s="1133"/>
      <c r="R1544" s="1133"/>
      <c r="S1544" s="1134"/>
      <c r="T1544" s="1129" t="s">
        <v>304</v>
      </c>
      <c r="U1544" s="1130"/>
      <c r="V1544" s="1131"/>
      <c r="W1544" s="1048">
        <f>IF('statement of marks'!E64="","",'statement of marks'!E64)</f>
        <v>11156</v>
      </c>
      <c r="X1544" s="1048"/>
      <c r="Y1544" s="1135"/>
    </row>
    <row r="1545" spans="1:25" ht="18" customHeight="1">
      <c r="A1545" s="1124"/>
      <c r="B1545" s="895" t="s">
        <v>37</v>
      </c>
      <c r="C1545" s="895"/>
      <c r="D1545" s="1112"/>
      <c r="E1545" s="1132" t="str">
        <f>IF('statement of marks'!H64="","",'statement of marks'!H64)</f>
        <v>B 056</v>
      </c>
      <c r="F1545" s="1133"/>
      <c r="G1545" s="1133"/>
      <c r="H1545" s="1133"/>
      <c r="I1545" s="1133"/>
      <c r="J1545" s="1133"/>
      <c r="K1545" s="1133"/>
      <c r="L1545" s="1133"/>
      <c r="M1545" s="1133"/>
      <c r="N1545" s="1133"/>
      <c r="O1545" s="1133"/>
      <c r="P1545" s="1133"/>
      <c r="Q1545" s="1133"/>
      <c r="R1545" s="1133"/>
      <c r="S1545" s="1134"/>
      <c r="T1545" s="1129" t="s">
        <v>35</v>
      </c>
      <c r="U1545" s="1130"/>
      <c r="V1545" s="1131"/>
      <c r="W1545" s="1048" t="str">
        <f>IF('statement of marks'!D64="","",'statement of marks'!D64)</f>
        <v/>
      </c>
      <c r="X1545" s="1048"/>
      <c r="Y1545" s="1135"/>
    </row>
    <row r="1546" spans="1:25" ht="18" customHeight="1">
      <c r="A1546" s="1124"/>
      <c r="B1546" s="895" t="s">
        <v>38</v>
      </c>
      <c r="C1546" s="895"/>
      <c r="D1546" s="1112"/>
      <c r="E1546" s="1132" t="str">
        <f>IF('statement of marks'!I64="","",'statement of marks'!I64)</f>
        <v>C 056</v>
      </c>
      <c r="F1546" s="1133"/>
      <c r="G1546" s="1133"/>
      <c r="H1546" s="1133"/>
      <c r="I1546" s="1133"/>
      <c r="J1546" s="1133"/>
      <c r="K1546" s="1133"/>
      <c r="L1546" s="1133"/>
      <c r="M1546" s="1133"/>
      <c r="N1546" s="1133"/>
      <c r="O1546" s="1133"/>
      <c r="P1546" s="1133"/>
      <c r="Q1546" s="1133"/>
      <c r="R1546" s="1133"/>
      <c r="S1546" s="1134"/>
      <c r="T1546" s="1129" t="s">
        <v>280</v>
      </c>
      <c r="U1546" s="1130"/>
      <c r="V1546" s="1131"/>
      <c r="W1546" s="1136" t="str">
        <f>IF('statement of marks'!F64="","",'statement of marks'!F64)</f>
        <v/>
      </c>
      <c r="X1546" s="1136"/>
      <c r="Y1546" s="1137"/>
    </row>
    <row r="1547" spans="1:25" ht="18" customHeight="1">
      <c r="A1547" s="1124"/>
      <c r="B1547" s="1138" t="s">
        <v>218</v>
      </c>
      <c r="C1547" s="1109" t="s">
        <v>293</v>
      </c>
      <c r="D1547" s="1109" t="s">
        <v>457</v>
      </c>
      <c r="E1547" s="1103" t="s">
        <v>109</v>
      </c>
      <c r="F1547" s="1103" t="s">
        <v>110</v>
      </c>
      <c r="G1547" s="1103" t="s">
        <v>111</v>
      </c>
      <c r="H1547" s="1103" t="s">
        <v>797</v>
      </c>
      <c r="I1547" s="1139" t="str">
        <f>IF('statement of marks'!N$4="","",'statement of marks'!N$4)</f>
        <v>VRIKSHAROPAN</v>
      </c>
      <c r="J1547" s="1140" t="s">
        <v>276</v>
      </c>
      <c r="K1547" s="1140" t="s">
        <v>277</v>
      </c>
      <c r="L1547" s="1103" t="s">
        <v>284</v>
      </c>
      <c r="M1547" s="1103" t="s">
        <v>294</v>
      </c>
      <c r="N1547" s="1102" t="s">
        <v>458</v>
      </c>
      <c r="O1547" s="1141" t="s">
        <v>287</v>
      </c>
      <c r="P1547" s="1141" t="s">
        <v>288</v>
      </c>
      <c r="Q1547" s="1101" t="s">
        <v>289</v>
      </c>
      <c r="R1547" s="1101" t="s">
        <v>285</v>
      </c>
      <c r="S1547" s="1101" t="s">
        <v>286</v>
      </c>
      <c r="T1547" s="1102" t="s">
        <v>306</v>
      </c>
      <c r="U1547" s="1103" t="s">
        <v>311</v>
      </c>
      <c r="V1547" s="1104" t="s">
        <v>310</v>
      </c>
      <c r="W1547" s="1104" t="s">
        <v>799</v>
      </c>
      <c r="X1547" s="1103" t="s">
        <v>283</v>
      </c>
      <c r="Y1547" s="1105" t="s">
        <v>290</v>
      </c>
    </row>
    <row r="1548" spans="1:25" ht="18" customHeight="1">
      <c r="A1548" s="1124"/>
      <c r="B1548" s="1138"/>
      <c r="C1548" s="1109"/>
      <c r="D1548" s="1109"/>
      <c r="E1548" s="1103"/>
      <c r="F1548" s="1103"/>
      <c r="G1548" s="1103"/>
      <c r="H1548" s="1103"/>
      <c r="I1548" s="1139"/>
      <c r="J1548" s="1140"/>
      <c r="K1548" s="1140"/>
      <c r="L1548" s="1103"/>
      <c r="M1548" s="1103"/>
      <c r="N1548" s="1102"/>
      <c r="O1548" s="1141"/>
      <c r="P1548" s="1141"/>
      <c r="Q1548" s="1101"/>
      <c r="R1548" s="1101"/>
      <c r="S1548" s="1101"/>
      <c r="T1548" s="1102"/>
      <c r="U1548" s="1103"/>
      <c r="V1548" s="1104"/>
      <c r="W1548" s="1104"/>
      <c r="X1548" s="1103"/>
      <c r="Y1548" s="1105"/>
    </row>
    <row r="1549" spans="1:25" ht="18" customHeight="1">
      <c r="A1549" s="1124"/>
      <c r="B1549" s="1144" t="s">
        <v>113</v>
      </c>
      <c r="C1549" s="1144"/>
      <c r="D1549" s="535"/>
      <c r="E1549" s="534">
        <f>IF('statement of marks'!J$6="","",'statement of marks'!J$6)</f>
        <v>10</v>
      </c>
      <c r="F1549" s="534">
        <f>IF('statement of marks'!K$6="","",'statement of marks'!K$6)</f>
        <v>10</v>
      </c>
      <c r="G1549" s="534">
        <f>IF('statement of marks'!L$6="","",'statement of marks'!L$6)</f>
        <v>8</v>
      </c>
      <c r="H1549" s="534">
        <f>IF('statement of marks'!M$6="","",'statement of marks'!M$6)</f>
        <v>28</v>
      </c>
      <c r="I1549" s="536">
        <f>IF('statement of marks'!N$6="","",'statement of marks'!N$6)</f>
        <v>2</v>
      </c>
      <c r="J1549" s="298" t="s">
        <v>89</v>
      </c>
      <c r="K1549" s="1106"/>
      <c r="L1549" s="534">
        <f>IF('statement of marks'!O$6="","",'statement of marks'!O$6)</f>
        <v>70</v>
      </c>
      <c r="M1549" s="298" t="s">
        <v>87</v>
      </c>
      <c r="N1549" s="534">
        <f>IF('statement of marks'!P$6="","",'statement of marks'!P$6)</f>
        <v>100</v>
      </c>
      <c r="O1549" s="298" t="s">
        <v>298</v>
      </c>
      <c r="P1549" s="945"/>
      <c r="Q1549" s="534">
        <f>IF('statement of marks'!Q$6="","",'statement of marks'!Q$6)</f>
        <v>100</v>
      </c>
      <c r="R1549" s="298" t="s">
        <v>299</v>
      </c>
      <c r="S1549" s="298" t="s">
        <v>454</v>
      </c>
      <c r="T1549" s="538">
        <f>IF('statement of marks'!R$6="","",'statement of marks'!R$6)</f>
        <v>200</v>
      </c>
      <c r="U1549" s="539"/>
      <c r="V1549" s="539"/>
      <c r="W1549" s="539"/>
      <c r="X1549" s="539"/>
      <c r="Y1549" s="540" t="str">
        <f>IF(OR(X1556=0,X1556&lt;V1556),"",T1549)</f>
        <v/>
      </c>
    </row>
    <row r="1550" spans="1:25" ht="18" customHeight="1">
      <c r="A1550" s="1124"/>
      <c r="B1550" s="895" t="str">
        <f>'statement of marks'!$J$3</f>
        <v>HINDI COMPULSORY</v>
      </c>
      <c r="C1550" s="895"/>
      <c r="D1550" s="535"/>
      <c r="E1550" s="541">
        <f>IF('statement of marks'!J64="","",'statement of marks'!J64)</f>
        <v>10</v>
      </c>
      <c r="F1550" s="541">
        <f>IF('statement of marks'!K64="","",'statement of marks'!K64)</f>
        <v>10</v>
      </c>
      <c r="G1550" s="541">
        <f>IF('statement of marks'!L64="","",'statement of marks'!L64)</f>
        <v>8</v>
      </c>
      <c r="H1550" s="541">
        <f>IF('statement of marks'!M64="","",'statement of marks'!M64)</f>
        <v>28</v>
      </c>
      <c r="I1550" s="541">
        <f>IF('statement of marks'!N64="","",'statement of marks'!N64)</f>
        <v>2</v>
      </c>
      <c r="J1550" s="537">
        <f>IF('statement of marks'!O64="","",'statement of marks'!O64)</f>
        <v>70</v>
      </c>
      <c r="K1550" s="1106"/>
      <c r="L1550" s="536">
        <f>IF('statement of marks'!O64="","",'statement of marks'!O64)</f>
        <v>70</v>
      </c>
      <c r="M1550" s="536">
        <f>IF('statement of marks'!P64="","",'statement of marks'!P64)</f>
        <v>100</v>
      </c>
      <c r="N1550" s="538">
        <f>IF('statement of marks'!P64="","",'statement of marks'!P64)</f>
        <v>100</v>
      </c>
      <c r="O1550" s="537">
        <f>IF('statement of marks'!Q64="","",'statement of marks'!Q64)</f>
        <v>100</v>
      </c>
      <c r="P1550" s="945"/>
      <c r="Q1550" s="536">
        <f>IF('statement of marks'!Q64="","",'statement of marks'!Q64)</f>
        <v>100</v>
      </c>
      <c r="R1550" s="536">
        <f>IF('statement of marks'!R64="","",'statement of marks'!R64)</f>
        <v>200</v>
      </c>
      <c r="S1550" s="1107" t="str">
        <f>IF(AND(K1551="",P1551=""),"",SUM(K1551,P1551))</f>
        <v/>
      </c>
      <c r="T1550" s="538">
        <f>IF('statement of marks'!R64="","",'statement of marks'!R64)</f>
        <v>200</v>
      </c>
      <c r="U1550" s="541" t="str">
        <f>CONCATENATE('statement of marks'!GV64,'statement of marks'!GW64,'statement of marks'!GX64)</f>
        <v>D</v>
      </c>
      <c r="V1550" s="542" t="str">
        <f>IF(OR(U1550="S",U1550="RE"),'result subject-wise'!T$6,"")</f>
        <v/>
      </c>
      <c r="W1550" s="542" t="str">
        <f>IF('result subject-wise'!U64="","",'result subject-wise'!U64)</f>
        <v/>
      </c>
      <c r="X1550" s="542" t="str">
        <f>IF('result subject-wise'!V64="","",'result subject-wise'!V64)</f>
        <v/>
      </c>
      <c r="Y1550" s="540" t="str">
        <f>IF(OR(X1556=0,X1556&lt;V1556),"",IF(U1550="RE",SUM(T1550,W1550),IF(U1550="S",W1550,T1550)))</f>
        <v/>
      </c>
    </row>
    <row r="1551" spans="1:25" ht="18" customHeight="1">
      <c r="A1551" s="1124"/>
      <c r="B1551" s="895" t="str">
        <f>'statement of marks'!$X$3</f>
        <v>ENGLISH COMPULSORY</v>
      </c>
      <c r="C1551" s="895"/>
      <c r="D1551" s="535" t="s">
        <v>455</v>
      </c>
      <c r="E1551" s="541">
        <f>IF('statement of marks'!X64="","",'statement of marks'!X64)</f>
        <v>10</v>
      </c>
      <c r="F1551" s="541">
        <f>IF('statement of marks'!Y64="","",'statement of marks'!Y64)</f>
        <v>10</v>
      </c>
      <c r="G1551" s="541">
        <f>IF('statement of marks'!Z64="","",'statement of marks'!Z64)</f>
        <v>8</v>
      </c>
      <c r="H1551" s="541">
        <f>IF('statement of marks'!AA64="","",'statement of marks'!AA64)</f>
        <v>28</v>
      </c>
      <c r="I1551" s="541">
        <f>IF('statement of marks'!AB64="","",'statement of marks'!AB64)</f>
        <v>2</v>
      </c>
      <c r="J1551" s="537">
        <f>IF('statement of marks'!AC64="","",'statement of marks'!AC64)</f>
        <v>70</v>
      </c>
      <c r="K1551" s="1106"/>
      <c r="L1551" s="536">
        <f>IF('statement of marks'!AC64="","",'statement of marks'!AC64)</f>
        <v>70</v>
      </c>
      <c r="M1551" s="536">
        <f>IF('statement of marks'!AD64="","",'statement of marks'!AD64)</f>
        <v>100</v>
      </c>
      <c r="N1551" s="538">
        <f>IF('statement of marks'!AD64="","",'statement of marks'!AD64)</f>
        <v>100</v>
      </c>
      <c r="O1551" s="537">
        <f>IF('statement of marks'!AE64="","",'statement of marks'!AE64)</f>
        <v>100</v>
      </c>
      <c r="P1551" s="945"/>
      <c r="Q1551" s="536">
        <f>IF('statement of marks'!AE64="","",'statement of marks'!AE64)</f>
        <v>100</v>
      </c>
      <c r="R1551" s="536">
        <f>IF('statement of marks'!AF64="","",'statement of marks'!AF64)</f>
        <v>200</v>
      </c>
      <c r="S1551" s="1107"/>
      <c r="T1551" s="538">
        <f>IF('statement of marks'!AF64="","",'statement of marks'!AF64)</f>
        <v>200</v>
      </c>
      <c r="U1551" s="541" t="str">
        <f>CONCATENATE('statement of marks'!GY64,'statement of marks'!GZ64,'statement of marks'!HA64)</f>
        <v>D</v>
      </c>
      <c r="V1551" s="542" t="str">
        <f>IF(OR(U1551="S",U1551="RE"),'result subject-wise'!W$6,"")</f>
        <v/>
      </c>
      <c r="W1551" s="542" t="str">
        <f>IF('result subject-wise'!X64="","",'result subject-wise'!X64)</f>
        <v/>
      </c>
      <c r="X1551" s="542" t="str">
        <f>IF('result subject-wise'!Y64="","",'result subject-wise'!Y64)</f>
        <v/>
      </c>
      <c r="Y1551" s="540" t="str">
        <f>IF(OR(X1556=0,X1556&lt;V1556),"",IF(U1551="RE",SUM(T1551,W1551),IF(U1551="S",W1551,T1551)))</f>
        <v/>
      </c>
    </row>
    <row r="1552" spans="1:25" ht="18" customHeight="1">
      <c r="A1552" s="1124"/>
      <c r="B1552" s="1143" t="str">
        <f>'statement of marks'!AM64</f>
        <v>PHYSICS</v>
      </c>
      <c r="C1552" s="1143"/>
      <c r="D1552" s="535">
        <f>IF('statement of marks'!BH64="","",'statement of marks'!BH64)</f>
        <v>20</v>
      </c>
      <c r="E1552" s="541">
        <f>IF('statement of marks'!AN64="","",'statement of marks'!AN64)</f>
        <v>10</v>
      </c>
      <c r="F1552" s="541">
        <f>IF('statement of marks'!AO64="","",'statement of marks'!AO64)</f>
        <v>10</v>
      </c>
      <c r="G1552" s="541">
        <f>IF('statement of marks'!AP64="","",'statement of marks'!AP64)</f>
        <v>9</v>
      </c>
      <c r="H1552" s="541">
        <f>IF('statement of marks'!AQ64="","",'statement of marks'!AQ64)</f>
        <v>29</v>
      </c>
      <c r="I1552" s="541">
        <f>IF('statement of marks'!AR64="","",'statement of marks'!AR64)</f>
        <v>1</v>
      </c>
      <c r="J1552" s="537">
        <f>IF('statement of marks'!AS64="","",'statement of marks'!AS64)</f>
        <v>30</v>
      </c>
      <c r="K1552" s="537">
        <f>IF('statement of marks'!AT64="","",'statement of marks'!AT64)</f>
        <v>20</v>
      </c>
      <c r="L1552" s="536">
        <f>IF('statement of marks'!AU64="","",'statement of marks'!AU64)</f>
        <v>50</v>
      </c>
      <c r="M1552" s="536">
        <f>IF('statement of marks'!AV64="","",'statement of marks'!AV64)</f>
        <v>60</v>
      </c>
      <c r="N1552" s="538">
        <f>IF('statement of marks'!AW64="","",'statement of marks'!AW64)</f>
        <v>80</v>
      </c>
      <c r="O1552" s="537">
        <f>IF('statement of marks'!AX64="","",'statement of marks'!AX64)</f>
        <v>70</v>
      </c>
      <c r="P1552" s="537">
        <f>IF('statement of marks'!AY64="","",'statement of marks'!AY64)</f>
        <v>30</v>
      </c>
      <c r="Q1552" s="536">
        <f>IF('statement of marks'!AZ64="","",'statement of marks'!AZ64)</f>
        <v>100</v>
      </c>
      <c r="R1552" s="536">
        <f>IF('statement of marks'!BA64="","",'statement of marks'!BA64)</f>
        <v>130</v>
      </c>
      <c r="S1552" s="538">
        <f>IF('statement of marks'!BB64="","",'statement of marks'!BB64)</f>
        <v>50</v>
      </c>
      <c r="T1552" s="538">
        <f>IF('statement of marks'!BC64="","",'statement of marks'!BC64)</f>
        <v>180</v>
      </c>
      <c r="U1552" s="541" t="str">
        <f>CONCATENATE('statement of marks'!HB64,'statement of marks'!HK64,'statement of marks'!HL64)</f>
        <v>D</v>
      </c>
      <c r="V1552" s="542" t="str">
        <f>IF('result subject-wise'!Z64="","",'result subject-wise'!Z64)</f>
        <v/>
      </c>
      <c r="W1552" s="542" t="str">
        <f>IF('result subject-wise'!AB64="","",'result subject-wise'!AB64)</f>
        <v/>
      </c>
      <c r="X1552" s="542" t="str">
        <f>IF('result subject-wise'!AC64="","",'result subject-wise'!AC64)</f>
        <v/>
      </c>
      <c r="Y1552" s="540" t="str">
        <f>IF(OR(X1556=0,X1556&lt;V1556),"",IF(OR(U1552="RE",U1552="REP"),SUM(T1552,W1552),IF(U1552="S",W1552,T1552)))</f>
        <v/>
      </c>
    </row>
    <row r="1553" spans="1:25" ht="18" customHeight="1">
      <c r="A1553" s="1124"/>
      <c r="B1553" s="1143" t="str">
        <f>'statement of marks'!BQ64</f>
        <v>CHEMISTRY</v>
      </c>
      <c r="C1553" s="1143"/>
      <c r="D1553" s="535">
        <f>IF('statement of marks'!CL64="","",'statement of marks'!CL64)</f>
        <v>20</v>
      </c>
      <c r="E1553" s="541">
        <f>IF('statement of marks'!BR64="","",'statement of marks'!BR64)</f>
        <v>10</v>
      </c>
      <c r="F1553" s="541">
        <f>IF('statement of marks'!BS64="","",'statement of marks'!BS64)</f>
        <v>10</v>
      </c>
      <c r="G1553" s="541">
        <f>IF('statement of marks'!BT64="","",'statement of marks'!BT64)</f>
        <v>9</v>
      </c>
      <c r="H1553" s="541">
        <f>IF('statement of marks'!BU64="","",'statement of marks'!BU64)</f>
        <v>29</v>
      </c>
      <c r="I1553" s="541">
        <f>IF('statement of marks'!BV64="","",'statement of marks'!BV64)</f>
        <v>1</v>
      </c>
      <c r="J1553" s="537">
        <f>IF('statement of marks'!BW64="","",'statement of marks'!BW64)</f>
        <v>50</v>
      </c>
      <c r="K1553" s="537">
        <f>IF('statement of marks'!BX64="","",'statement of marks'!BX64)</f>
        <v>20</v>
      </c>
      <c r="L1553" s="536">
        <f>IF('statement of marks'!BY64="","",'statement of marks'!BY64)</f>
        <v>70</v>
      </c>
      <c r="M1553" s="536">
        <f>IF('statement of marks'!BZ64="","",'statement of marks'!BZ64)</f>
        <v>80</v>
      </c>
      <c r="N1553" s="538">
        <f>IF('statement of marks'!CA64="","",'statement of marks'!CA64)</f>
        <v>100</v>
      </c>
      <c r="O1553" s="537">
        <f>IF('statement of marks'!CB64="","",'statement of marks'!CB64)</f>
        <v>70</v>
      </c>
      <c r="P1553" s="537">
        <f>IF('statement of marks'!CC64="","",'statement of marks'!CC64)</f>
        <v>30</v>
      </c>
      <c r="Q1553" s="536">
        <f>IF('statement of marks'!CD64="","",'statement of marks'!CD64)</f>
        <v>100</v>
      </c>
      <c r="R1553" s="536">
        <f>IF('statement of marks'!CE64="","",'statement of marks'!CE64)</f>
        <v>150</v>
      </c>
      <c r="S1553" s="538">
        <f>IF('statement of marks'!CF64="","",'statement of marks'!CF64)</f>
        <v>50</v>
      </c>
      <c r="T1553" s="538">
        <f>IF('statement of marks'!CG64="","",'statement of marks'!CG64)</f>
        <v>200</v>
      </c>
      <c r="U1553" s="541" t="str">
        <f>CONCATENATE('statement of marks'!HM64,'statement of marks'!HV64,'statement of marks'!HW64)</f>
        <v>D</v>
      </c>
      <c r="V1553" s="542" t="str">
        <f>IF('result subject-wise'!AD64="","",'result subject-wise'!AD64)</f>
        <v/>
      </c>
      <c r="W1553" s="542" t="str">
        <f>IF('result subject-wise'!AF64="","",'result subject-wise'!AF64)</f>
        <v/>
      </c>
      <c r="X1553" s="542" t="str">
        <f>IF('result subject-wise'!AG64="","",'result subject-wise'!AG64)</f>
        <v/>
      </c>
      <c r="Y1553" s="540" t="str">
        <f>IF(OR(X1556=0,X1556&lt;V1556),"",IF(OR(U1553="RE",U1553="REP"),SUM(T1553,W1553),IF(U1553="S",W1553,T1553)))</f>
        <v/>
      </c>
    </row>
    <row r="1554" spans="1:25" ht="18" customHeight="1">
      <c r="A1554" s="1124"/>
      <c r="B1554" s="1143" t="str">
        <f>'statement of marks'!CU64</f>
        <v>MATHEMATICS</v>
      </c>
      <c r="C1554" s="1143"/>
      <c r="D1554" s="535" t="str">
        <f>IF('statement of marks'!DP64="","",'statement of marks'!DP64)</f>
        <v/>
      </c>
      <c r="E1554" s="541">
        <f>IF('statement of marks'!CV64="","",'statement of marks'!CV64)</f>
        <v>10</v>
      </c>
      <c r="F1554" s="541">
        <f>IF('statement of marks'!CW64="","",'statement of marks'!CW64)</f>
        <v>10</v>
      </c>
      <c r="G1554" s="541">
        <f>IF('statement of marks'!CX64="","",'statement of marks'!CX64)</f>
        <v>9</v>
      </c>
      <c r="H1554" s="541">
        <f>IF('statement of marks'!CY64="","",'statement of marks'!CY64)</f>
        <v>29</v>
      </c>
      <c r="I1554" s="541">
        <f>IF('statement of marks'!CZ64="","",'statement of marks'!CZ64)</f>
        <v>1</v>
      </c>
      <c r="J1554" s="537">
        <f>IF('statement of marks'!DA64="","",'statement of marks'!DA64)</f>
        <v>70</v>
      </c>
      <c r="K1554" s="537" t="str">
        <f>IF('statement of marks'!DB64="","",'statement of marks'!DB64)</f>
        <v/>
      </c>
      <c r="L1554" s="536">
        <f>IF('statement of marks'!DC64="","",'statement of marks'!DC64)</f>
        <v>70</v>
      </c>
      <c r="M1554" s="536">
        <f>IF('statement of marks'!DD64="","",'statement of marks'!DD64)</f>
        <v>100</v>
      </c>
      <c r="N1554" s="538">
        <f>IF('statement of marks'!DE64="","",'statement of marks'!DE64)</f>
        <v>100</v>
      </c>
      <c r="O1554" s="537">
        <f>IF('statement of marks'!DF64="","",'statement of marks'!DF64)</f>
        <v>18</v>
      </c>
      <c r="P1554" s="537" t="str">
        <f>IF('statement of marks'!DG64="","",'statement of marks'!DG64)</f>
        <v/>
      </c>
      <c r="Q1554" s="536">
        <f>IF('statement of marks'!DH64="","",'statement of marks'!DH64)</f>
        <v>18</v>
      </c>
      <c r="R1554" s="536">
        <f>IF('statement of marks'!DI64="","",'statement of marks'!DI64)</f>
        <v>118</v>
      </c>
      <c r="S1554" s="538" t="str">
        <f>IF('statement of marks'!DJ64="","",'statement of marks'!DJ64)</f>
        <v/>
      </c>
      <c r="T1554" s="538">
        <f>IF('statement of marks'!DK64="","",'statement of marks'!DK64)</f>
        <v>118</v>
      </c>
      <c r="U1554" s="541" t="str">
        <f>CONCATENATE('statement of marks'!HX64,'statement of marks'!IG64,'statement of marks'!IH64)</f>
        <v>S</v>
      </c>
      <c r="V1554" s="542">
        <f>IF('result subject-wise'!AH64="","",'result subject-wise'!AH64)</f>
        <v>100</v>
      </c>
      <c r="W1554" s="542" t="str">
        <f>IF('result subject-wise'!AJ64="","",'result subject-wise'!AJ64)</f>
        <v/>
      </c>
      <c r="X1554" s="542" t="str">
        <f>IF('result subject-wise'!AK64="","",'result subject-wise'!AK64)</f>
        <v/>
      </c>
      <c r="Y1554" s="540" t="str">
        <f>IF(OR(X1556=0,X1556&lt;V1556),"",IF(OR(U1554="RE",U1554="REP"),SUM(T1554,W1554),IF(U1554="S",W1554,T1554)))</f>
        <v/>
      </c>
    </row>
    <row r="1555" spans="1:25" ht="18" customHeight="1">
      <c r="A1555" s="1124"/>
      <c r="B1555" s="1108" t="s">
        <v>291</v>
      </c>
      <c r="C1555" s="1108"/>
      <c r="D1555" s="543">
        <f>IF(AND(D1552="",D1553="",D1554=""),"",SUM(D1552:D1554))</f>
        <v>40</v>
      </c>
      <c r="E1555" s="544">
        <f>IF(AND(E1550="",E1551="",E1552="",E1553="",E1554=""),"",SUM(E1550:E1554))</f>
        <v>50</v>
      </c>
      <c r="F1555" s="544">
        <f t="shared" ref="F1555:H1555" si="436">IF(AND(F1550="",F1551="",F1552="",F1553="",F1554=""),"",SUM(F1550:F1554))</f>
        <v>50</v>
      </c>
      <c r="G1555" s="544">
        <f t="shared" si="436"/>
        <v>43</v>
      </c>
      <c r="H1555" s="544">
        <f t="shared" si="436"/>
        <v>143</v>
      </c>
      <c r="I1555" s="544">
        <f>IF(AND(I1550="",I1551="",I1552="",I1553="",I1554=""),"",SUM(I1550:I1554))</f>
        <v>7</v>
      </c>
      <c r="J1555" s="544">
        <f t="shared" ref="J1555:R1555" si="437">IF(AND(J1550="",J1551="",J1552="",J1553="",J1554=""),"",SUM(J1550:J1554))</f>
        <v>290</v>
      </c>
      <c r="K1555" s="544">
        <f t="shared" si="437"/>
        <v>40</v>
      </c>
      <c r="L1555" s="544">
        <f t="shared" si="437"/>
        <v>330</v>
      </c>
      <c r="M1555" s="544">
        <f t="shared" si="437"/>
        <v>440</v>
      </c>
      <c r="N1555" s="544">
        <f t="shared" si="437"/>
        <v>480</v>
      </c>
      <c r="O1555" s="544">
        <f t="shared" si="437"/>
        <v>358</v>
      </c>
      <c r="P1555" s="544">
        <f t="shared" si="437"/>
        <v>60</v>
      </c>
      <c r="Q1555" s="544">
        <f t="shared" si="437"/>
        <v>418</v>
      </c>
      <c r="R1555" s="544">
        <f t="shared" si="437"/>
        <v>798</v>
      </c>
      <c r="S1555" s="544">
        <f>IF(AND(S1550="",S1551="",S1552="",S1553="",S1554=""),"",SUM(S1550:S1554))</f>
        <v>100</v>
      </c>
      <c r="T1555" s="544">
        <f t="shared" ref="T1555" si="438">IF(AND(T1550="",T1551="",T1552="",T1553="",T1554=""),"",SUM(T1550:T1554))</f>
        <v>898</v>
      </c>
      <c r="U1555" s="544"/>
      <c r="V1555" s="544">
        <f t="shared" ref="V1555:W1555" si="439">IF(AND(V1550="",V1551="",V1552="",V1553="",V1554=""),"",SUM(V1550:V1554))</f>
        <v>100</v>
      </c>
      <c r="W1555" s="544" t="str">
        <f t="shared" si="439"/>
        <v/>
      </c>
      <c r="X1555" s="545"/>
      <c r="Y1555" s="546" t="str">
        <f t="shared" ref="Y1555" si="440">IF(AND(Y1550="",Y1551="",Y1552="",Y1553="",Y1554=""),"",SUM(Y1550:Y1554))</f>
        <v/>
      </c>
    </row>
    <row r="1556" spans="1:25" ht="18" customHeight="1">
      <c r="A1556" s="1124"/>
      <c r="B1556" s="1142" t="s">
        <v>292</v>
      </c>
      <c r="C1556" s="1142"/>
      <c r="D1556" s="547" t="s">
        <v>456</v>
      </c>
      <c r="E1556" s="548">
        <f>IF(E1555="","",(5*E1549)-(COUNTIF(E1550:E1554,"NA")*E1549+COUNTIF(E1550:E1554,"ML")*E1549))</f>
        <v>50</v>
      </c>
      <c r="F1556" s="548">
        <f>IF(F1555="","",(5*F1549)-(COUNTIF(F1550:F1554,"NA")*F1549+COUNTIF(F1550:F1554,"ML")*F1549))</f>
        <v>50</v>
      </c>
      <c r="G1556" s="548">
        <f>IF(G1555="","",(43)-(COUNTIF(G1550:G1554,"NA")*G1549+COUNTIF(G1550:G1554,"ML")*G1549))</f>
        <v>43</v>
      </c>
      <c r="H1556" s="548">
        <f>IF(H1555="","",(143)-(COUNTIF(H1550:H1554,"NA")*H1549+COUNTIF(H1550:H1554,"ML")*H1549))</f>
        <v>143</v>
      </c>
      <c r="I1556" s="549">
        <f>IF(I1555="","",7)</f>
        <v>7</v>
      </c>
      <c r="J1556" s="538">
        <f>L1556-K1556</f>
        <v>310</v>
      </c>
      <c r="K1556" s="538">
        <f>IF(D1555="","",(D1555-(IF(K1552="ml",D1552)+IF(K1553="ml",D1553)+IF(K1554="ml",D1554))))</f>
        <v>40</v>
      </c>
      <c r="L1556" s="538">
        <f>IF(OR(L1555=0,L1555=""),L1555,(5*L1549)-D1567)</f>
        <v>350</v>
      </c>
      <c r="M1556" s="538">
        <f>IF(M1555="","",SUM(H1556:J1556))</f>
        <v>460</v>
      </c>
      <c r="N1556" s="538">
        <f>IF(N1555="","",SUM(D1555,M1556))</f>
        <v>500</v>
      </c>
      <c r="O1556" s="538">
        <f>Q1556-D1561</f>
        <v>440</v>
      </c>
      <c r="P1556" s="538">
        <f>IF(D1561="","",D1561)</f>
        <v>60</v>
      </c>
      <c r="Q1556" s="538">
        <f>IF(Q1555="","",5*Q1549)</f>
        <v>500</v>
      </c>
      <c r="R1556" s="538">
        <f>IF(O1556="","",SUM(M1556,O1556))</f>
        <v>900</v>
      </c>
      <c r="S1556" s="538">
        <f>IF(D1566="","",D1566)</f>
        <v>100</v>
      </c>
      <c r="T1556" s="538">
        <f>IF(T1555="","",SUM(R1556,S1556))</f>
        <v>1000</v>
      </c>
      <c r="U1556" s="550"/>
      <c r="V1556" s="551">
        <f>COUNTIF(U1550:U1560,"S")</f>
        <v>1</v>
      </c>
      <c r="W1556" s="551">
        <f>COUNTIF(U1550:U1560,"RE")+COUNTIF(U1550:U1560,"REP")</f>
        <v>0</v>
      </c>
      <c r="X1556" s="551">
        <f>COUNTIF(X1550:X1555,"P")+COUNTIF(X1559:X1560,"P")</f>
        <v>0</v>
      </c>
      <c r="Y1556" s="552" t="str">
        <f>IF(OR(X1556=0,X1556&lt;(V1556+W1556)),"",(T1556-(V1556*Y1549)+V1555))</f>
        <v/>
      </c>
    </row>
    <row r="1557" spans="1:25" ht="18" customHeight="1">
      <c r="A1557" s="1124"/>
      <c r="B1557" s="895" t="s">
        <v>151</v>
      </c>
      <c r="C1557" s="895"/>
      <c r="D1557" s="553">
        <f>IF('statement of marks'!BG64="","",'statement of marks'!BG64)</f>
        <v>30</v>
      </c>
      <c r="E1557" s="568">
        <f t="shared" ref="E1557:H1557" si="441">IF(E1556="","",E1555/E1556*100)</f>
        <v>100</v>
      </c>
      <c r="F1557" s="568">
        <f t="shared" si="441"/>
        <v>100</v>
      </c>
      <c r="G1557" s="568">
        <f t="shared" si="441"/>
        <v>100</v>
      </c>
      <c r="H1557" s="568">
        <f t="shared" si="441"/>
        <v>100</v>
      </c>
      <c r="I1557" s="568">
        <f>IF(I1556="","",I1555/I1556*100)</f>
        <v>100</v>
      </c>
      <c r="J1557" s="568">
        <f t="shared" ref="J1557:R1557" si="442">IF(J1556="","",J1555/J1556*100)</f>
        <v>93.548387096774192</v>
      </c>
      <c r="K1557" s="568">
        <f t="shared" si="442"/>
        <v>100</v>
      </c>
      <c r="L1557" s="568">
        <f t="shared" si="442"/>
        <v>94.285714285714278</v>
      </c>
      <c r="M1557" s="568">
        <f t="shared" si="442"/>
        <v>95.652173913043484</v>
      </c>
      <c r="N1557" s="569">
        <f t="shared" si="442"/>
        <v>96</v>
      </c>
      <c r="O1557" s="568">
        <f t="shared" si="442"/>
        <v>81.36363636363636</v>
      </c>
      <c r="P1557" s="568">
        <f t="shared" si="442"/>
        <v>100</v>
      </c>
      <c r="Q1557" s="568">
        <f t="shared" si="442"/>
        <v>83.6</v>
      </c>
      <c r="R1557" s="568">
        <f t="shared" si="442"/>
        <v>88.666666666666671</v>
      </c>
      <c r="S1557" s="569">
        <f>IF(S1556="","",S1555/S1556*100)</f>
        <v>100</v>
      </c>
      <c r="T1557" s="569">
        <f t="shared" ref="T1557" si="443">IF(T1556="","",T1555/T1556*100)</f>
        <v>89.8</v>
      </c>
      <c r="U1557" s="539"/>
      <c r="V1557" s="539"/>
      <c r="W1557" s="539"/>
      <c r="X1557" s="539"/>
      <c r="Y1557" s="554" t="str">
        <f>IF(Y1556="","",Y1555/Y1556*100)</f>
        <v/>
      </c>
    </row>
    <row r="1558" spans="1:25" ht="18" customHeight="1">
      <c r="A1558" s="1124"/>
      <c r="B1558" s="895" t="str">
        <f>'statement of marks'!DZ64</f>
        <v>BIOLOGY</v>
      </c>
      <c r="C1558" s="895"/>
      <c r="D1558" s="548"/>
      <c r="E1558" s="541">
        <f>IF('statement of marks'!EA64="","",'statement of marks'!EA64)</f>
        <v>10</v>
      </c>
      <c r="F1558" s="541">
        <f>IF('statement of marks'!EB64="","",'statement of marks'!EB64)</f>
        <v>10</v>
      </c>
      <c r="G1558" s="541">
        <f>IF('statement of marks'!EC64="","",'statement of marks'!EC64)</f>
        <v>10</v>
      </c>
      <c r="H1558" s="541">
        <f>IF('statement of marks'!ED64="","",'statement of marks'!ED64)</f>
        <v>30</v>
      </c>
      <c r="I1558" s="541" t="str">
        <f>IF('statement of marks'!EE64="","",'statement of marks'!EE64)</f>
        <v/>
      </c>
      <c r="J1558" s="537">
        <f>IF('statement of marks'!EF64="","",'statement of marks'!EF64)</f>
        <v>50</v>
      </c>
      <c r="K1558" s="537">
        <f>IF('statement of marks'!EG64="","",'statement of marks'!EG64)</f>
        <v>20</v>
      </c>
      <c r="L1558" s="536">
        <f>IF('statement of marks'!EH64="","",'statement of marks'!EH64)</f>
        <v>70</v>
      </c>
      <c r="M1558" s="536">
        <f>IF('statement of marks'!EI64="","",'statement of marks'!EI64)</f>
        <v>80</v>
      </c>
      <c r="N1558" s="538">
        <f>IF('statement of marks'!EJ64="","",'statement of marks'!EJ64)</f>
        <v>100</v>
      </c>
      <c r="O1558" s="537">
        <f>IF('statement of marks'!EK64="","",'statement of marks'!EK64)</f>
        <v>70</v>
      </c>
      <c r="P1558" s="537">
        <f>IF('statement of marks'!EL64="","",'statement of marks'!EL64)</f>
        <v>30</v>
      </c>
      <c r="Q1558" s="536">
        <f>IF('statement of marks'!EM64="","",'statement of marks'!EM64)</f>
        <v>100</v>
      </c>
      <c r="R1558" s="536">
        <f>IF('statement of marks'!EN64="","",'statement of marks'!EN64)</f>
        <v>150</v>
      </c>
      <c r="S1558" s="538">
        <f>IF('statement of marks'!EO64="","",'statement of marks'!EO64)</f>
        <v>50</v>
      </c>
      <c r="T1558" s="538">
        <f>IF('statement of marks'!EP64="","",'statement of marks'!EP64)</f>
        <v>200</v>
      </c>
      <c r="U1558" s="538" t="str">
        <f>IF('statement of marks'!FB64="","",'statement of marks'!FB64)</f>
        <v>I</v>
      </c>
      <c r="V1558" s="542"/>
      <c r="W1558" s="542"/>
      <c r="X1558" s="542"/>
      <c r="Y1558" s="540"/>
    </row>
    <row r="1559" spans="1:25" ht="18" customHeight="1">
      <c r="A1559" s="1124"/>
      <c r="B1559" s="1089" t="str">
        <f>'statement of marks'!$FC$3</f>
        <v>Azadi ke Baad ka Swarnim Bharat</v>
      </c>
      <c r="C1559" s="1089"/>
      <c r="D1559" s="553">
        <f>IF('statement of marks'!CK64="","",'statement of marks'!CK64)</f>
        <v>30</v>
      </c>
      <c r="E1559" s="541">
        <f>IF('statement of marks'!FC64="","",'statement of marks'!FC64)</f>
        <v>10</v>
      </c>
      <c r="F1559" s="541">
        <f>IF('statement of marks'!FD64="","",'statement of marks'!FD64)</f>
        <v>10</v>
      </c>
      <c r="G1559" s="541">
        <f>IF('statement of marks'!FE64="","",'statement of marks'!FE64)</f>
        <v>10</v>
      </c>
      <c r="H1559" s="541">
        <f>IF('statement of marks'!FF64="","",'statement of marks'!FF64)</f>
        <v>30</v>
      </c>
      <c r="I1559" s="555"/>
      <c r="J1559" s="541">
        <f>IF('statement of marks'!FG64="","",'statement of marks'!FG64)</f>
        <v>70</v>
      </c>
      <c r="K1559" s="556"/>
      <c r="L1559" s="536">
        <f>IF('statement of marks'!FG64="","",'statement of marks'!FG64)</f>
        <v>70</v>
      </c>
      <c r="M1559" s="536">
        <f>IF('statement of marks'!FH64="","",'statement of marks'!FH64)</f>
        <v>100</v>
      </c>
      <c r="N1559" s="536">
        <f>IF('statement of marks'!FH64="","",'statement of marks'!FH64)</f>
        <v>100</v>
      </c>
      <c r="O1559" s="536">
        <f>IF('statement of marks'!FI64="","",'statement of marks'!FI64)</f>
        <v>100</v>
      </c>
      <c r="P1559" s="557"/>
      <c r="Q1559" s="536">
        <f>IF('statement of marks'!FI64="","",'statement of marks'!FI64)</f>
        <v>100</v>
      </c>
      <c r="R1559" s="536">
        <f>IF('statement of marks'!FJ64="","",'statement of marks'!FJ64)</f>
        <v>200</v>
      </c>
      <c r="S1559" s="557"/>
      <c r="T1559" s="538">
        <f>IF('statement of marks'!FJ64="","",'statement of marks'!FJ64)</f>
        <v>200</v>
      </c>
      <c r="U1559" s="541" t="str">
        <f>IF('statement of marks'!II64="","",'statement of marks'!II64)</f>
        <v>A</v>
      </c>
      <c r="V1559" s="542" t="str">
        <f>IF(OR(U1559="S",U1559="RE"),'result subject-wise'!AL$6,"")</f>
        <v/>
      </c>
      <c r="W1559" s="558" t="str">
        <f>IF('result subject-wise'!AL64="","",'result subject-wise'!AL64)</f>
        <v/>
      </c>
      <c r="X1559" s="558" t="str">
        <f>IF('result subject-wise'!AM64="","",'result subject-wise'!AM64)</f>
        <v/>
      </c>
      <c r="Y1559" s="1093"/>
    </row>
    <row r="1560" spans="1:25" ht="18" customHeight="1">
      <c r="A1560" s="1124"/>
      <c r="B1560" s="895" t="str">
        <f>'statement of marks'!$FP$3</f>
        <v>JEEVAN KAUShAL</v>
      </c>
      <c r="C1560" s="895"/>
      <c r="D1560" s="535" t="str">
        <f>IF('statement of marks'!DO64="","",'statement of marks'!DO64)</f>
        <v/>
      </c>
      <c r="E1560" s="1109" t="s">
        <v>278</v>
      </c>
      <c r="F1560" s="1109"/>
      <c r="G1560" s="536">
        <f>'statement of marks'!$FP$6</f>
        <v>30</v>
      </c>
      <c r="H1560" s="536"/>
      <c r="I1560" s="559"/>
      <c r="J1560" s="537">
        <f>IF('statement of marks'!FP64="","",'statement of marks'!FP64)</f>
        <v>30</v>
      </c>
      <c r="K1560" s="1109" t="s">
        <v>279</v>
      </c>
      <c r="L1560" s="1109"/>
      <c r="M1560" s="536">
        <f>'statement of marks'!$FQ$6</f>
        <v>30</v>
      </c>
      <c r="N1560" s="538">
        <f>IF('statement of marks'!FQ64="","",'statement of marks'!FQ64)</f>
        <v>30</v>
      </c>
      <c r="O1560" s="1109" t="s">
        <v>108</v>
      </c>
      <c r="P1560" s="1109"/>
      <c r="Q1560" s="536">
        <f>'statement of marks'!$FR$6</f>
        <v>40</v>
      </c>
      <c r="R1560" s="541">
        <f>IF('statement of marks'!FR64="","",'statement of marks'!FR64)</f>
        <v>40</v>
      </c>
      <c r="S1560" s="541"/>
      <c r="T1560" s="538">
        <f>IF('statement of marks'!FS64="","",'statement of marks'!FS64)</f>
        <v>100</v>
      </c>
      <c r="U1560" s="541" t="str">
        <f>IF('statement of marks'!IJ64="","",'statement of marks'!IJ64)</f>
        <v>A</v>
      </c>
      <c r="V1560" s="542" t="str">
        <f>IF(OR(U1560="S",U1560="RE"),'result subject-wise'!AN$6,"")</f>
        <v/>
      </c>
      <c r="W1560" s="558" t="str">
        <f>IF('result subject-wise'!AN64="","",'result subject-wise'!AN64)</f>
        <v/>
      </c>
      <c r="X1560" s="558" t="str">
        <f>IF('result subject-wise'!AO64="","",'result subject-wise'!AO64)</f>
        <v/>
      </c>
      <c r="Y1560" s="1093"/>
    </row>
    <row r="1561" spans="1:25" ht="18" customHeight="1">
      <c r="A1561" s="1124"/>
      <c r="B1561" s="1110" t="s">
        <v>195</v>
      </c>
      <c r="C1561" s="1110"/>
      <c r="D1561" s="560">
        <f>IF(AND(D1557="",D1559="",D1560=""),"",SUM(D1557:D1560))</f>
        <v>60</v>
      </c>
      <c r="E1561" s="1111" t="str">
        <f>IF('statement of marks'!IP64="","",'statement of marks'!IP64)</f>
        <v>SUPPL.</v>
      </c>
      <c r="F1561" s="1111"/>
      <c r="G1561" s="1111"/>
      <c r="H1561" s="1111"/>
      <c r="I1561" s="1111"/>
      <c r="J1561" s="1111"/>
      <c r="K1561" s="1111"/>
      <c r="L1561" s="1111"/>
      <c r="M1561" s="533" t="s">
        <v>309</v>
      </c>
      <c r="N1561" s="541" t="str">
        <f>IF('statement of marks'!IS64="","",'statement of marks'!IS64)</f>
        <v/>
      </c>
      <c r="O1561" s="1091" t="s">
        <v>281</v>
      </c>
      <c r="P1561" s="1091"/>
      <c r="Q1561" s="1091"/>
      <c r="R1561" s="541" t="str">
        <f>IF('statement of marks'!IU64="","",'statement of marks'!IU64)</f>
        <v/>
      </c>
      <c r="S1561" s="1112" t="s">
        <v>295</v>
      </c>
      <c r="T1561" s="1112"/>
      <c r="U1561" s="1112"/>
      <c r="V1561" s="1112"/>
      <c r="W1561" s="1112"/>
      <c r="X1561" s="1112"/>
      <c r="Y1561" s="1113"/>
    </row>
    <row r="1562" spans="1:25" ht="18" customHeight="1">
      <c r="A1562" s="1124"/>
      <c r="B1562" s="1110" t="s">
        <v>300</v>
      </c>
      <c r="C1562" s="1110"/>
      <c r="D1562" s="534" t="s">
        <v>201</v>
      </c>
      <c r="E1562" s="1085" t="s">
        <v>122</v>
      </c>
      <c r="F1562" s="1085"/>
      <c r="G1562" s="1091" t="s">
        <v>124</v>
      </c>
      <c r="H1562" s="1091"/>
      <c r="I1562" s="1091"/>
      <c r="J1562" s="1091"/>
      <c r="K1562" s="1091" t="s">
        <v>126</v>
      </c>
      <c r="L1562" s="1091"/>
      <c r="M1562" s="1091" t="s">
        <v>128</v>
      </c>
      <c r="N1562" s="1091"/>
      <c r="O1562" s="924" t="s">
        <v>303</v>
      </c>
      <c r="P1562" s="924"/>
      <c r="Q1562" s="924"/>
      <c r="R1562" s="561"/>
      <c r="S1562" s="1114" t="s">
        <v>195</v>
      </c>
      <c r="T1562" s="1114"/>
      <c r="U1562" s="1115" t="str">
        <f>IF('result subject-wise'!AR64="","",'result subject-wise'!AR64)</f>
        <v/>
      </c>
      <c r="V1562" s="1115"/>
      <c r="W1562" s="1086" t="s">
        <v>459</v>
      </c>
      <c r="X1562" s="1086"/>
      <c r="Y1562" s="562" t="str">
        <f>IF('result subject-wise'!AS64="","",'result subject-wise'!AS64)</f>
        <v/>
      </c>
    </row>
    <row r="1563" spans="1:25" ht="18" customHeight="1">
      <c r="A1563" s="1124"/>
      <c r="B1563" s="1116" t="s">
        <v>302</v>
      </c>
      <c r="C1563" s="1116"/>
      <c r="D1563" s="536">
        <f>IF('statement of marks'!CN64="","",'statement of marks'!CN64)</f>
        <v>50</v>
      </c>
      <c r="E1563" s="1117" t="str">
        <f>IF('statement of marks'!GK64="","",'statement of marks'!GK64)</f>
        <v/>
      </c>
      <c r="F1563" s="1117"/>
      <c r="G1563" s="1117" t="str">
        <f>IF('statement of marks'!GM64="","",'statement of marks'!GM64)</f>
        <v/>
      </c>
      <c r="H1563" s="1117"/>
      <c r="I1563" s="1117"/>
      <c r="J1563" s="1117"/>
      <c r="K1563" s="1117">
        <f>IF('statement of marks'!GO64="","",'statement of marks'!GO64)</f>
        <v>88</v>
      </c>
      <c r="L1563" s="1117"/>
      <c r="M1563" s="1117">
        <f>IF('statement of marks'!GQ64="","",'statement of marks'!GQ64)</f>
        <v>240</v>
      </c>
      <c r="N1563" s="1117"/>
      <c r="O1563" s="1117">
        <f>IF('statement of marks'!GS64="","",'statement of marks'!GS64)</f>
        <v>340</v>
      </c>
      <c r="P1563" s="1117"/>
      <c r="Q1563" s="1117"/>
      <c r="R1563" s="563"/>
      <c r="S1563" s="1086" t="s">
        <v>460</v>
      </c>
      <c r="T1563" s="1086"/>
      <c r="U1563" s="1086"/>
      <c r="V1563" s="1086"/>
      <c r="W1563" s="1115" t="str">
        <f>IF('result subject-wise'!AT64="","",'result subject-wise'!AT64)</f>
        <v/>
      </c>
      <c r="X1563" s="1115"/>
      <c r="Y1563" s="1118"/>
    </row>
    <row r="1564" spans="1:25" ht="18" customHeight="1">
      <c r="A1564" s="1124"/>
      <c r="B1564" s="1084" t="s">
        <v>301</v>
      </c>
      <c r="C1564" s="1084"/>
      <c r="D1564" s="536">
        <f>IF('statement of marks'!BJ64="","",'statement of marks'!BJ64)</f>
        <v>50</v>
      </c>
      <c r="E1564" s="1085">
        <f>IF('statement of marks'!GL64="","",'statement of marks'!GL64)</f>
        <v>34</v>
      </c>
      <c r="F1564" s="1085"/>
      <c r="G1564" s="1085">
        <f>IF('statement of marks'!GN64="","",'statement of marks'!GN64)</f>
        <v>24</v>
      </c>
      <c r="H1564" s="1085"/>
      <c r="I1564" s="1085"/>
      <c r="J1564" s="1085"/>
      <c r="K1564" s="1085" t="str">
        <f>IF('statement of marks'!GP64="","",'statement of marks'!GP64)</f>
        <v/>
      </c>
      <c r="L1564" s="1085"/>
      <c r="M1564" s="1085" t="str">
        <f>IF('statement of marks'!GR64="","",'statement of marks'!GR64)</f>
        <v/>
      </c>
      <c r="N1564" s="1085"/>
      <c r="O1564" s="1085" t="str">
        <f>IF('statement of marks'!GT64="","",'statement of marks'!GT64)</f>
        <v/>
      </c>
      <c r="P1564" s="1085"/>
      <c r="Q1564" s="1085"/>
      <c r="R1564" s="564"/>
      <c r="S1564" s="1086" t="s">
        <v>296</v>
      </c>
      <c r="T1564" s="1086"/>
      <c r="U1564" s="1086"/>
      <c r="V1564" s="1086"/>
      <c r="W1564" s="1087" t="str">
        <f>IF(U1562="","",'result subject-wise'!$G$118)</f>
        <v/>
      </c>
      <c r="X1564" s="1087"/>
      <c r="Y1564" s="1088"/>
    </row>
    <row r="1565" spans="1:25" ht="18" customHeight="1">
      <c r="A1565" s="1124"/>
      <c r="B1565" s="1089" t="s">
        <v>307</v>
      </c>
      <c r="C1565" s="1089"/>
      <c r="D1565" s="535" t="str">
        <f>IF('statement of marks'!DR64="","",'statement of marks'!DR64)</f>
        <v/>
      </c>
      <c r="E1565" s="1090"/>
      <c r="F1565" s="1090"/>
      <c r="G1565" s="1090"/>
      <c r="H1565" s="1090"/>
      <c r="I1565" s="1090"/>
      <c r="J1565" s="1090"/>
      <c r="K1565" s="1090"/>
      <c r="L1565" s="1090"/>
      <c r="M1565" s="1090"/>
      <c r="N1565" s="1090"/>
      <c r="O1565" s="1091"/>
      <c r="P1565" s="1091"/>
      <c r="Q1565" s="1091"/>
      <c r="R1565" s="1091"/>
      <c r="S1565" s="1091"/>
      <c r="T1565" s="1091"/>
      <c r="U1565" s="1092"/>
      <c r="V1565" s="1092"/>
      <c r="W1565" s="1092"/>
      <c r="X1565" s="1092"/>
      <c r="Y1565" s="1093"/>
    </row>
    <row r="1566" spans="1:25" ht="18" customHeight="1">
      <c r="A1566" s="1124"/>
      <c r="B1566" s="895" t="s">
        <v>297</v>
      </c>
      <c r="C1566" s="895"/>
      <c r="D1566" s="544">
        <f>IF(AND(D1563="",D1564="",D1565=""),"",SUM(D1563:D1565))</f>
        <v>100</v>
      </c>
      <c r="E1566" s="1090"/>
      <c r="F1566" s="1090"/>
      <c r="G1566" s="1090"/>
      <c r="H1566" s="1090"/>
      <c r="I1566" s="1090"/>
      <c r="J1566" s="1090"/>
      <c r="K1566" s="1090"/>
      <c r="L1566" s="1090"/>
      <c r="M1566" s="1090"/>
      <c r="N1566" s="1090"/>
      <c r="O1566" s="1091"/>
      <c r="P1566" s="1091"/>
      <c r="Q1566" s="1091"/>
      <c r="R1566" s="1091"/>
      <c r="S1566" s="1091"/>
      <c r="T1566" s="1091"/>
      <c r="U1566" s="1092"/>
      <c r="V1566" s="1092"/>
      <c r="W1566" s="1092"/>
      <c r="X1566" s="1092"/>
      <c r="Y1566" s="1093"/>
    </row>
    <row r="1567" spans="1:25" ht="18" customHeight="1">
      <c r="A1567" s="1124"/>
      <c r="B1567" s="1089" t="s">
        <v>790</v>
      </c>
      <c r="C1567" s="1089"/>
      <c r="D1567" s="565">
        <f>IF(J1550="ML",L1549)+IF(J1551="ML",L1549)+IF(J1552="ML",L1549-D1552)+IF(J1553="ML",L1549-D1553)+IF(J1554="ML",L1549-D1554)+IF(K1552="ml",D1552)+IF(K1553="ml",D1553)+IF(K1554="ml",D1554)</f>
        <v>0</v>
      </c>
      <c r="E1567" s="1090"/>
      <c r="F1567" s="1090"/>
      <c r="G1567" s="1090"/>
      <c r="H1567" s="1090"/>
      <c r="I1567" s="1090"/>
      <c r="J1567" s="1090"/>
      <c r="K1567" s="1090"/>
      <c r="L1567" s="1090"/>
      <c r="M1567" s="1090"/>
      <c r="N1567" s="1090"/>
      <c r="O1567" s="1091" t="s">
        <v>112</v>
      </c>
      <c r="P1567" s="1091"/>
      <c r="Q1567" s="1091"/>
      <c r="R1567" s="1091"/>
      <c r="S1567" s="1091"/>
      <c r="T1567" s="1091"/>
      <c r="U1567" s="1094" t="s">
        <v>798</v>
      </c>
      <c r="V1567" s="1094"/>
      <c r="W1567" s="1094"/>
      <c r="X1567" s="1094"/>
      <c r="Y1567" s="1095"/>
    </row>
    <row r="1568" spans="1:25" ht="18" customHeight="1" thickBot="1">
      <c r="A1568" s="1125"/>
      <c r="B1568" s="1098" t="s">
        <v>308</v>
      </c>
      <c r="C1568" s="1098"/>
      <c r="D1568" s="566"/>
      <c r="E1568" s="1099"/>
      <c r="F1568" s="1099"/>
      <c r="G1568" s="1099"/>
      <c r="H1568" s="1099"/>
      <c r="I1568" s="1099"/>
      <c r="J1568" s="1099"/>
      <c r="K1568" s="1099"/>
      <c r="L1568" s="1099"/>
      <c r="M1568" s="1099"/>
      <c r="N1568" s="1099"/>
      <c r="O1568" s="1100">
        <f>'statement of marks'!$IV$110</f>
        <v>45794</v>
      </c>
      <c r="P1568" s="1100"/>
      <c r="Q1568" s="1100"/>
      <c r="R1568" s="1100"/>
      <c r="S1568" s="1100"/>
      <c r="T1568" s="1100"/>
      <c r="U1568" s="1096"/>
      <c r="V1568" s="1096"/>
      <c r="W1568" s="1096"/>
      <c r="X1568" s="1096"/>
      <c r="Y1568" s="1097"/>
    </row>
    <row r="1569" spans="1:25" ht="18" customHeight="1">
      <c r="A1569" s="1119" t="s">
        <v>282</v>
      </c>
      <c r="B1569" s="1120"/>
      <c r="C1569" s="1120"/>
      <c r="D1569" s="1120"/>
      <c r="E1569" s="1120"/>
      <c r="F1569" s="1120"/>
      <c r="G1569" s="1120"/>
      <c r="H1569" s="1120"/>
      <c r="I1569" s="1120"/>
      <c r="J1569" s="1120"/>
      <c r="K1569" s="1120"/>
      <c r="L1569" s="1120"/>
      <c r="M1569" s="1120"/>
      <c r="N1569" s="1120"/>
      <c r="O1569" s="1120"/>
      <c r="P1569" s="1120"/>
      <c r="Q1569" s="1120"/>
      <c r="R1569" s="1120"/>
      <c r="S1569" s="1120"/>
      <c r="T1569" s="1120"/>
      <c r="U1569" s="1120"/>
      <c r="V1569" s="1120"/>
      <c r="W1569" s="1120"/>
      <c r="X1569" s="1120"/>
      <c r="Y1569" s="1121"/>
    </row>
    <row r="1570" spans="1:25" ht="18" customHeight="1">
      <c r="A1570" s="1122" t="str">
        <f>'statement of marks'!$A$1</f>
        <v>Govt. Hr. Sec. School,</v>
      </c>
      <c r="B1570" s="1091"/>
      <c r="C1570" s="1091"/>
      <c r="D1570" s="1091"/>
      <c r="E1570" s="1091"/>
      <c r="F1570" s="1091"/>
      <c r="G1570" s="1091"/>
      <c r="H1570" s="1091"/>
      <c r="I1570" s="1091"/>
      <c r="J1570" s="1091"/>
      <c r="K1570" s="1091"/>
      <c r="L1570" s="1091"/>
      <c r="M1570" s="1091"/>
      <c r="N1570" s="1091"/>
      <c r="O1570" s="1091"/>
      <c r="P1570" s="1091"/>
      <c r="Q1570" s="1091"/>
      <c r="R1570" s="1091"/>
      <c r="S1570" s="1091"/>
      <c r="T1570" s="1091"/>
      <c r="U1570" s="1091"/>
      <c r="V1570" s="1091"/>
      <c r="W1570" s="1091"/>
      <c r="X1570" s="1091"/>
      <c r="Y1570" s="1123"/>
    </row>
    <row r="1571" spans="1:25" ht="18" customHeight="1">
      <c r="A1571" s="1124"/>
      <c r="B1571" s="1048" t="s">
        <v>100</v>
      </c>
      <c r="C1571" s="1048"/>
      <c r="D1571" s="1112" t="s">
        <v>485</v>
      </c>
      <c r="E1571" s="1048" t="str">
        <f>'statement of marks'!$F$3</f>
        <v>2024-25</v>
      </c>
      <c r="F1571" s="1048"/>
      <c r="G1571" s="1126" t="str">
        <f>IF(U1590="","MAIN EXAMINATION",IF(E1589="Suppl.","SUPPLEMENTARY EXAMINATION",IF(E1589="Re-exam.","RE-EXAMINATION",)))</f>
        <v>MAIN EXAMINATION</v>
      </c>
      <c r="H1571" s="1127"/>
      <c r="I1571" s="1127"/>
      <c r="J1571" s="1127"/>
      <c r="K1571" s="1127"/>
      <c r="L1571" s="1127"/>
      <c r="M1571" s="1127"/>
      <c r="N1571" s="1127"/>
      <c r="O1571" s="1127"/>
      <c r="P1571" s="1127"/>
      <c r="Q1571" s="1127"/>
      <c r="R1571" s="1127"/>
      <c r="S1571" s="1128"/>
      <c r="T1571" s="1129" t="s">
        <v>305</v>
      </c>
      <c r="U1571" s="1130"/>
      <c r="V1571" s="1131"/>
      <c r="W1571" s="1048" t="str">
        <f>'statement of marks'!$A$3</f>
        <v>11 'A'</v>
      </c>
      <c r="X1571" s="1048"/>
      <c r="Y1571" s="1135"/>
    </row>
    <row r="1572" spans="1:25" ht="18" customHeight="1">
      <c r="A1572" s="1124"/>
      <c r="B1572" s="895" t="s">
        <v>36</v>
      </c>
      <c r="C1572" s="895"/>
      <c r="D1572" s="1112"/>
      <c r="E1572" s="1132" t="str">
        <f>IF('statement of marks'!G65="","",'statement of marks'!G65)</f>
        <v>A 057</v>
      </c>
      <c r="F1572" s="1133"/>
      <c r="G1572" s="1133"/>
      <c r="H1572" s="1133"/>
      <c r="I1572" s="1133"/>
      <c r="J1572" s="1133"/>
      <c r="K1572" s="1133"/>
      <c r="L1572" s="1133"/>
      <c r="M1572" s="1133"/>
      <c r="N1572" s="1133"/>
      <c r="O1572" s="1133"/>
      <c r="P1572" s="1133"/>
      <c r="Q1572" s="1133"/>
      <c r="R1572" s="1133"/>
      <c r="S1572" s="1134"/>
      <c r="T1572" s="1129" t="s">
        <v>304</v>
      </c>
      <c r="U1572" s="1130"/>
      <c r="V1572" s="1131"/>
      <c r="W1572" s="1048">
        <f>IF('statement of marks'!E65="","",'statement of marks'!E65)</f>
        <v>11157</v>
      </c>
      <c r="X1572" s="1048"/>
      <c r="Y1572" s="1135"/>
    </row>
    <row r="1573" spans="1:25" ht="18" customHeight="1">
      <c r="A1573" s="1124"/>
      <c r="B1573" s="895" t="s">
        <v>37</v>
      </c>
      <c r="C1573" s="895"/>
      <c r="D1573" s="1112"/>
      <c r="E1573" s="1132" t="str">
        <f>IF('statement of marks'!H65="","",'statement of marks'!H65)</f>
        <v>B 057</v>
      </c>
      <c r="F1573" s="1133"/>
      <c r="G1573" s="1133"/>
      <c r="H1573" s="1133"/>
      <c r="I1573" s="1133"/>
      <c r="J1573" s="1133"/>
      <c r="K1573" s="1133"/>
      <c r="L1573" s="1133"/>
      <c r="M1573" s="1133"/>
      <c r="N1573" s="1133"/>
      <c r="O1573" s="1133"/>
      <c r="P1573" s="1133"/>
      <c r="Q1573" s="1133"/>
      <c r="R1573" s="1133"/>
      <c r="S1573" s="1134"/>
      <c r="T1573" s="1129" t="s">
        <v>35</v>
      </c>
      <c r="U1573" s="1130"/>
      <c r="V1573" s="1131"/>
      <c r="W1573" s="1048" t="str">
        <f>IF('statement of marks'!D65="","",'statement of marks'!D65)</f>
        <v/>
      </c>
      <c r="X1573" s="1048"/>
      <c r="Y1573" s="1135"/>
    </row>
    <row r="1574" spans="1:25" ht="18" customHeight="1">
      <c r="A1574" s="1124"/>
      <c r="B1574" s="895" t="s">
        <v>38</v>
      </c>
      <c r="C1574" s="895"/>
      <c r="D1574" s="1112"/>
      <c r="E1574" s="1132" t="str">
        <f>IF('statement of marks'!I65="","",'statement of marks'!I65)</f>
        <v>C 057</v>
      </c>
      <c r="F1574" s="1133"/>
      <c r="G1574" s="1133"/>
      <c r="H1574" s="1133"/>
      <c r="I1574" s="1133"/>
      <c r="J1574" s="1133"/>
      <c r="K1574" s="1133"/>
      <c r="L1574" s="1133"/>
      <c r="M1574" s="1133"/>
      <c r="N1574" s="1133"/>
      <c r="O1574" s="1133"/>
      <c r="P1574" s="1133"/>
      <c r="Q1574" s="1133"/>
      <c r="R1574" s="1133"/>
      <c r="S1574" s="1134"/>
      <c r="T1574" s="1129" t="s">
        <v>280</v>
      </c>
      <c r="U1574" s="1130"/>
      <c r="V1574" s="1131"/>
      <c r="W1574" s="1136" t="str">
        <f>IF('statement of marks'!F65="","",'statement of marks'!F65)</f>
        <v/>
      </c>
      <c r="X1574" s="1136"/>
      <c r="Y1574" s="1137"/>
    </row>
    <row r="1575" spans="1:25" ht="18" customHeight="1">
      <c r="A1575" s="1124"/>
      <c r="B1575" s="1138" t="s">
        <v>218</v>
      </c>
      <c r="C1575" s="1109" t="s">
        <v>293</v>
      </c>
      <c r="D1575" s="1109" t="s">
        <v>457</v>
      </c>
      <c r="E1575" s="1103" t="s">
        <v>109</v>
      </c>
      <c r="F1575" s="1103" t="s">
        <v>110</v>
      </c>
      <c r="G1575" s="1103" t="s">
        <v>111</v>
      </c>
      <c r="H1575" s="1103" t="s">
        <v>797</v>
      </c>
      <c r="I1575" s="1139" t="str">
        <f>IF('statement of marks'!N$4="","",'statement of marks'!N$4)</f>
        <v>VRIKSHAROPAN</v>
      </c>
      <c r="J1575" s="1140" t="s">
        <v>276</v>
      </c>
      <c r="K1575" s="1140" t="s">
        <v>277</v>
      </c>
      <c r="L1575" s="1103" t="s">
        <v>284</v>
      </c>
      <c r="M1575" s="1103" t="s">
        <v>294</v>
      </c>
      <c r="N1575" s="1102" t="s">
        <v>458</v>
      </c>
      <c r="O1575" s="1141" t="s">
        <v>287</v>
      </c>
      <c r="P1575" s="1141" t="s">
        <v>288</v>
      </c>
      <c r="Q1575" s="1101" t="s">
        <v>289</v>
      </c>
      <c r="R1575" s="1101" t="s">
        <v>285</v>
      </c>
      <c r="S1575" s="1101" t="s">
        <v>286</v>
      </c>
      <c r="T1575" s="1102" t="s">
        <v>306</v>
      </c>
      <c r="U1575" s="1103" t="s">
        <v>311</v>
      </c>
      <c r="V1575" s="1104" t="s">
        <v>310</v>
      </c>
      <c r="W1575" s="1104" t="s">
        <v>799</v>
      </c>
      <c r="X1575" s="1103" t="s">
        <v>283</v>
      </c>
      <c r="Y1575" s="1105" t="s">
        <v>290</v>
      </c>
    </row>
    <row r="1576" spans="1:25" ht="18" customHeight="1">
      <c r="A1576" s="1124"/>
      <c r="B1576" s="1138"/>
      <c r="C1576" s="1109"/>
      <c r="D1576" s="1109"/>
      <c r="E1576" s="1103"/>
      <c r="F1576" s="1103"/>
      <c r="G1576" s="1103"/>
      <c r="H1576" s="1103"/>
      <c r="I1576" s="1139"/>
      <c r="J1576" s="1140"/>
      <c r="K1576" s="1140"/>
      <c r="L1576" s="1103"/>
      <c r="M1576" s="1103"/>
      <c r="N1576" s="1102"/>
      <c r="O1576" s="1141"/>
      <c r="P1576" s="1141"/>
      <c r="Q1576" s="1101"/>
      <c r="R1576" s="1101"/>
      <c r="S1576" s="1101"/>
      <c r="T1576" s="1102"/>
      <c r="U1576" s="1103"/>
      <c r="V1576" s="1104"/>
      <c r="W1576" s="1104"/>
      <c r="X1576" s="1103"/>
      <c r="Y1576" s="1105"/>
    </row>
    <row r="1577" spans="1:25" ht="18" customHeight="1">
      <c r="A1577" s="1124"/>
      <c r="B1577" s="1144" t="s">
        <v>113</v>
      </c>
      <c r="C1577" s="1144"/>
      <c r="D1577" s="535"/>
      <c r="E1577" s="534">
        <f>IF('statement of marks'!J$6="","",'statement of marks'!J$6)</f>
        <v>10</v>
      </c>
      <c r="F1577" s="534">
        <f>IF('statement of marks'!K$6="","",'statement of marks'!K$6)</f>
        <v>10</v>
      </c>
      <c r="G1577" s="534">
        <f>IF('statement of marks'!L$6="","",'statement of marks'!L$6)</f>
        <v>8</v>
      </c>
      <c r="H1577" s="534">
        <f>IF('statement of marks'!M$6="","",'statement of marks'!M$6)</f>
        <v>28</v>
      </c>
      <c r="I1577" s="536">
        <f>IF('statement of marks'!N$6="","",'statement of marks'!N$6)</f>
        <v>2</v>
      </c>
      <c r="J1577" s="298" t="s">
        <v>89</v>
      </c>
      <c r="K1577" s="1106"/>
      <c r="L1577" s="534">
        <f>IF('statement of marks'!O$6="","",'statement of marks'!O$6)</f>
        <v>70</v>
      </c>
      <c r="M1577" s="298" t="s">
        <v>87</v>
      </c>
      <c r="N1577" s="534">
        <f>IF('statement of marks'!P$6="","",'statement of marks'!P$6)</f>
        <v>100</v>
      </c>
      <c r="O1577" s="298" t="s">
        <v>298</v>
      </c>
      <c r="P1577" s="945"/>
      <c r="Q1577" s="534">
        <f>IF('statement of marks'!Q$6="","",'statement of marks'!Q$6)</f>
        <v>100</v>
      </c>
      <c r="R1577" s="298" t="s">
        <v>299</v>
      </c>
      <c r="S1577" s="298" t="s">
        <v>454</v>
      </c>
      <c r="T1577" s="538">
        <f>IF('statement of marks'!R$6="","",'statement of marks'!R$6)</f>
        <v>200</v>
      </c>
      <c r="U1577" s="539"/>
      <c r="V1577" s="539"/>
      <c r="W1577" s="539"/>
      <c r="X1577" s="539"/>
      <c r="Y1577" s="540" t="str">
        <f>IF(OR(X1584=0,X1584&lt;V1584),"",T1577)</f>
        <v/>
      </c>
    </row>
    <row r="1578" spans="1:25" ht="18" customHeight="1">
      <c r="A1578" s="1124"/>
      <c r="B1578" s="895" t="str">
        <f>'statement of marks'!$J$3</f>
        <v>HINDI COMPULSORY</v>
      </c>
      <c r="C1578" s="895"/>
      <c r="D1578" s="535"/>
      <c r="E1578" s="541">
        <f>IF('statement of marks'!J65="","",'statement of marks'!J65)</f>
        <v>10</v>
      </c>
      <c r="F1578" s="541">
        <f>IF('statement of marks'!K65="","",'statement of marks'!K65)</f>
        <v>10</v>
      </c>
      <c r="G1578" s="541">
        <f>IF('statement of marks'!L65="","",'statement of marks'!L65)</f>
        <v>8</v>
      </c>
      <c r="H1578" s="541">
        <f>IF('statement of marks'!M65="","",'statement of marks'!M65)</f>
        <v>28</v>
      </c>
      <c r="I1578" s="541">
        <f>IF('statement of marks'!N65="","",'statement of marks'!N65)</f>
        <v>2</v>
      </c>
      <c r="J1578" s="537">
        <f>IF('statement of marks'!O65="","",'statement of marks'!O65)</f>
        <v>70</v>
      </c>
      <c r="K1578" s="1106"/>
      <c r="L1578" s="536">
        <f>IF('statement of marks'!O65="","",'statement of marks'!O65)</f>
        <v>70</v>
      </c>
      <c r="M1578" s="536">
        <f>IF('statement of marks'!P65="","",'statement of marks'!P65)</f>
        <v>100</v>
      </c>
      <c r="N1578" s="538">
        <f>IF('statement of marks'!P65="","",'statement of marks'!P65)</f>
        <v>100</v>
      </c>
      <c r="O1578" s="537">
        <f>IF('statement of marks'!Q65="","",'statement of marks'!Q65)</f>
        <v>100</v>
      </c>
      <c r="P1578" s="945"/>
      <c r="Q1578" s="536">
        <f>IF('statement of marks'!Q65="","",'statement of marks'!Q65)</f>
        <v>100</v>
      </c>
      <c r="R1578" s="536">
        <f>IF('statement of marks'!R65="","",'statement of marks'!R65)</f>
        <v>200</v>
      </c>
      <c r="S1578" s="1107" t="str">
        <f>IF(AND(K1579="",P1579=""),"",SUM(K1579,P1579))</f>
        <v/>
      </c>
      <c r="T1578" s="538">
        <f>IF('statement of marks'!R65="","",'statement of marks'!R65)</f>
        <v>200</v>
      </c>
      <c r="U1578" s="541" t="str">
        <f>CONCATENATE('statement of marks'!GV65,'statement of marks'!GW65,'statement of marks'!GX65)</f>
        <v>D</v>
      </c>
      <c r="V1578" s="542" t="str">
        <f>IF(OR(U1578="S",U1578="RE"),'result subject-wise'!T$6,"")</f>
        <v/>
      </c>
      <c r="W1578" s="542" t="str">
        <f>IF('result subject-wise'!U65="","",'result subject-wise'!U65)</f>
        <v/>
      </c>
      <c r="X1578" s="542" t="str">
        <f>IF('result subject-wise'!V65="","",'result subject-wise'!V65)</f>
        <v/>
      </c>
      <c r="Y1578" s="540" t="str">
        <f>IF(OR(X1584=0,X1584&lt;V1584),"",IF(U1578="RE",SUM(T1578,W1578),IF(U1578="S",W1578,T1578)))</f>
        <v/>
      </c>
    </row>
    <row r="1579" spans="1:25" ht="18" customHeight="1">
      <c r="A1579" s="1124"/>
      <c r="B1579" s="895" t="str">
        <f>'statement of marks'!$X$3</f>
        <v>ENGLISH COMPULSORY</v>
      </c>
      <c r="C1579" s="895"/>
      <c r="D1579" s="535" t="s">
        <v>455</v>
      </c>
      <c r="E1579" s="541">
        <f>IF('statement of marks'!X65="","",'statement of marks'!X65)</f>
        <v>10</v>
      </c>
      <c r="F1579" s="541">
        <f>IF('statement of marks'!Y65="","",'statement of marks'!Y65)</f>
        <v>10</v>
      </c>
      <c r="G1579" s="541">
        <f>IF('statement of marks'!Z65="","",'statement of marks'!Z65)</f>
        <v>8</v>
      </c>
      <c r="H1579" s="541">
        <f>IF('statement of marks'!AA65="","",'statement of marks'!AA65)</f>
        <v>28</v>
      </c>
      <c r="I1579" s="541">
        <f>IF('statement of marks'!AB65="","",'statement of marks'!AB65)</f>
        <v>2</v>
      </c>
      <c r="J1579" s="537">
        <f>IF('statement of marks'!AC65="","",'statement of marks'!AC65)</f>
        <v>70</v>
      </c>
      <c r="K1579" s="1106"/>
      <c r="L1579" s="536">
        <f>IF('statement of marks'!AC65="","",'statement of marks'!AC65)</f>
        <v>70</v>
      </c>
      <c r="M1579" s="536">
        <f>IF('statement of marks'!AD65="","",'statement of marks'!AD65)</f>
        <v>100</v>
      </c>
      <c r="N1579" s="538">
        <f>IF('statement of marks'!AD65="","",'statement of marks'!AD65)</f>
        <v>100</v>
      </c>
      <c r="O1579" s="537">
        <f>IF('statement of marks'!AE65="","",'statement of marks'!AE65)</f>
        <v>100</v>
      </c>
      <c r="P1579" s="945"/>
      <c r="Q1579" s="536">
        <f>IF('statement of marks'!AE65="","",'statement of marks'!AE65)</f>
        <v>100</v>
      </c>
      <c r="R1579" s="536">
        <f>IF('statement of marks'!AF65="","",'statement of marks'!AF65)</f>
        <v>200</v>
      </c>
      <c r="S1579" s="1107"/>
      <c r="T1579" s="538">
        <f>IF('statement of marks'!AF65="","",'statement of marks'!AF65)</f>
        <v>200</v>
      </c>
      <c r="U1579" s="541" t="str">
        <f>CONCATENATE('statement of marks'!GY65,'statement of marks'!GZ65,'statement of marks'!HA65)</f>
        <v>D</v>
      </c>
      <c r="V1579" s="542" t="str">
        <f>IF(OR(U1579="S",U1579="RE"),'result subject-wise'!W$6,"")</f>
        <v/>
      </c>
      <c r="W1579" s="542" t="str">
        <f>IF('result subject-wise'!X65="","",'result subject-wise'!X65)</f>
        <v/>
      </c>
      <c r="X1579" s="542" t="str">
        <f>IF('result subject-wise'!Y65="","",'result subject-wise'!Y65)</f>
        <v/>
      </c>
      <c r="Y1579" s="540" t="str">
        <f>IF(OR(X1584=0,X1584&lt;V1584),"",IF(U1579="RE",SUM(T1579,W1579),IF(U1579="S",W1579,T1579)))</f>
        <v/>
      </c>
    </row>
    <row r="1580" spans="1:25" ht="18" customHeight="1">
      <c r="A1580" s="1124"/>
      <c r="B1580" s="1143" t="str">
        <f>'statement of marks'!AM65</f>
        <v>PHYSICS</v>
      </c>
      <c r="C1580" s="1143"/>
      <c r="D1580" s="535">
        <f>IF('statement of marks'!BH65="","",'statement of marks'!BH65)</f>
        <v>20</v>
      </c>
      <c r="E1580" s="541">
        <f>IF('statement of marks'!AN65="","",'statement of marks'!AN65)</f>
        <v>10</v>
      </c>
      <c r="F1580" s="541">
        <f>IF('statement of marks'!AO65="","",'statement of marks'!AO65)</f>
        <v>10</v>
      </c>
      <c r="G1580" s="541">
        <f>IF('statement of marks'!AP65="","",'statement of marks'!AP65)</f>
        <v>9</v>
      </c>
      <c r="H1580" s="541">
        <f>IF('statement of marks'!AQ65="","",'statement of marks'!AQ65)</f>
        <v>29</v>
      </c>
      <c r="I1580" s="541">
        <f>IF('statement of marks'!AR65="","",'statement of marks'!AR65)</f>
        <v>1</v>
      </c>
      <c r="J1580" s="537">
        <f>IF('statement of marks'!AS65="","",'statement of marks'!AS65)</f>
        <v>30</v>
      </c>
      <c r="K1580" s="537">
        <f>IF('statement of marks'!AT65="","",'statement of marks'!AT65)</f>
        <v>20</v>
      </c>
      <c r="L1580" s="536">
        <f>IF('statement of marks'!AU65="","",'statement of marks'!AU65)</f>
        <v>50</v>
      </c>
      <c r="M1580" s="536">
        <f>IF('statement of marks'!AV65="","",'statement of marks'!AV65)</f>
        <v>60</v>
      </c>
      <c r="N1580" s="538">
        <f>IF('statement of marks'!AW65="","",'statement of marks'!AW65)</f>
        <v>80</v>
      </c>
      <c r="O1580" s="537">
        <f>IF('statement of marks'!AX65="","",'statement of marks'!AX65)</f>
        <v>70</v>
      </c>
      <c r="P1580" s="537">
        <f>IF('statement of marks'!AY65="","",'statement of marks'!AY65)</f>
        <v>30</v>
      </c>
      <c r="Q1580" s="536">
        <f>IF('statement of marks'!AZ65="","",'statement of marks'!AZ65)</f>
        <v>100</v>
      </c>
      <c r="R1580" s="536">
        <f>IF('statement of marks'!BA65="","",'statement of marks'!BA65)</f>
        <v>130</v>
      </c>
      <c r="S1580" s="538">
        <f>IF('statement of marks'!BB65="","",'statement of marks'!BB65)</f>
        <v>50</v>
      </c>
      <c r="T1580" s="538">
        <f>IF('statement of marks'!BC65="","",'statement of marks'!BC65)</f>
        <v>180</v>
      </c>
      <c r="U1580" s="541" t="str">
        <f>CONCATENATE('statement of marks'!HB65,'statement of marks'!HK65,'statement of marks'!HL65)</f>
        <v>D</v>
      </c>
      <c r="V1580" s="542" t="str">
        <f>IF('result subject-wise'!Z65="","",'result subject-wise'!Z65)</f>
        <v/>
      </c>
      <c r="W1580" s="542" t="str">
        <f>IF('result subject-wise'!AB65="","",'result subject-wise'!AB65)</f>
        <v/>
      </c>
      <c r="X1580" s="542" t="str">
        <f>IF('result subject-wise'!AC65="","",'result subject-wise'!AC65)</f>
        <v/>
      </c>
      <c r="Y1580" s="540" t="str">
        <f>IF(OR(X1584=0,X1584&lt;V1584),"",IF(OR(U1580="RE",U1580="REP"),SUM(T1580,W1580),IF(U1580="S",W1580,T1580)))</f>
        <v/>
      </c>
    </row>
    <row r="1581" spans="1:25" ht="18" customHeight="1">
      <c r="A1581" s="1124"/>
      <c r="B1581" s="1143" t="str">
        <f>'statement of marks'!BQ65</f>
        <v>CHEMISTRY</v>
      </c>
      <c r="C1581" s="1143"/>
      <c r="D1581" s="535">
        <f>IF('statement of marks'!CL65="","",'statement of marks'!CL65)</f>
        <v>20</v>
      </c>
      <c r="E1581" s="541">
        <f>IF('statement of marks'!BR65="","",'statement of marks'!BR65)</f>
        <v>10</v>
      </c>
      <c r="F1581" s="541">
        <f>IF('statement of marks'!BS65="","",'statement of marks'!BS65)</f>
        <v>10</v>
      </c>
      <c r="G1581" s="541">
        <f>IF('statement of marks'!BT65="","",'statement of marks'!BT65)</f>
        <v>9</v>
      </c>
      <c r="H1581" s="541">
        <f>IF('statement of marks'!BU65="","",'statement of marks'!BU65)</f>
        <v>29</v>
      </c>
      <c r="I1581" s="541">
        <f>IF('statement of marks'!BV65="","",'statement of marks'!BV65)</f>
        <v>1</v>
      </c>
      <c r="J1581" s="537">
        <f>IF('statement of marks'!BW65="","",'statement of marks'!BW65)</f>
        <v>50</v>
      </c>
      <c r="K1581" s="537">
        <f>IF('statement of marks'!BX65="","",'statement of marks'!BX65)</f>
        <v>20</v>
      </c>
      <c r="L1581" s="536">
        <f>IF('statement of marks'!BY65="","",'statement of marks'!BY65)</f>
        <v>70</v>
      </c>
      <c r="M1581" s="536">
        <f>IF('statement of marks'!BZ65="","",'statement of marks'!BZ65)</f>
        <v>80</v>
      </c>
      <c r="N1581" s="538">
        <f>IF('statement of marks'!CA65="","",'statement of marks'!CA65)</f>
        <v>100</v>
      </c>
      <c r="O1581" s="537">
        <f>IF('statement of marks'!CB65="","",'statement of marks'!CB65)</f>
        <v>70</v>
      </c>
      <c r="P1581" s="537">
        <f>IF('statement of marks'!CC65="","",'statement of marks'!CC65)</f>
        <v>30</v>
      </c>
      <c r="Q1581" s="536">
        <f>IF('statement of marks'!CD65="","",'statement of marks'!CD65)</f>
        <v>100</v>
      </c>
      <c r="R1581" s="536">
        <f>IF('statement of marks'!CE65="","",'statement of marks'!CE65)</f>
        <v>150</v>
      </c>
      <c r="S1581" s="538">
        <f>IF('statement of marks'!CF65="","",'statement of marks'!CF65)</f>
        <v>50</v>
      </c>
      <c r="T1581" s="538">
        <f>IF('statement of marks'!CG65="","",'statement of marks'!CG65)</f>
        <v>200</v>
      </c>
      <c r="U1581" s="541" t="str">
        <f>CONCATENATE('statement of marks'!HM65,'statement of marks'!HV65,'statement of marks'!HW65)</f>
        <v>D</v>
      </c>
      <c r="V1581" s="542" t="str">
        <f>IF('result subject-wise'!AD65="","",'result subject-wise'!AD65)</f>
        <v/>
      </c>
      <c r="W1581" s="542" t="str">
        <f>IF('result subject-wise'!AF65="","",'result subject-wise'!AF65)</f>
        <v/>
      </c>
      <c r="X1581" s="542" t="str">
        <f>IF('result subject-wise'!AG65="","",'result subject-wise'!AG65)</f>
        <v/>
      </c>
      <c r="Y1581" s="540" t="str">
        <f>IF(OR(X1584=0,X1584&lt;V1584),"",IF(OR(U1581="RE",U1581="REP"),SUM(T1581,W1581),IF(U1581="S",W1581,T1581)))</f>
        <v/>
      </c>
    </row>
    <row r="1582" spans="1:25" ht="18" customHeight="1">
      <c r="A1582" s="1124"/>
      <c r="B1582" s="1143" t="str">
        <f>'statement of marks'!CU65</f>
        <v>MATHEMATICS</v>
      </c>
      <c r="C1582" s="1143"/>
      <c r="D1582" s="535" t="str">
        <f>IF('statement of marks'!DP65="","",'statement of marks'!DP65)</f>
        <v/>
      </c>
      <c r="E1582" s="541">
        <f>IF('statement of marks'!CV65="","",'statement of marks'!CV65)</f>
        <v>10</v>
      </c>
      <c r="F1582" s="541">
        <f>IF('statement of marks'!CW65="","",'statement of marks'!CW65)</f>
        <v>10</v>
      </c>
      <c r="G1582" s="541">
        <f>IF('statement of marks'!CX65="","",'statement of marks'!CX65)</f>
        <v>9</v>
      </c>
      <c r="H1582" s="541">
        <f>IF('statement of marks'!CY65="","",'statement of marks'!CY65)</f>
        <v>29</v>
      </c>
      <c r="I1582" s="541">
        <f>IF('statement of marks'!CZ65="","",'statement of marks'!CZ65)</f>
        <v>1</v>
      </c>
      <c r="J1582" s="537">
        <f>IF('statement of marks'!DA65="","",'statement of marks'!DA65)</f>
        <v>70</v>
      </c>
      <c r="K1582" s="537" t="str">
        <f>IF('statement of marks'!DB65="","",'statement of marks'!DB65)</f>
        <v/>
      </c>
      <c r="L1582" s="536">
        <f>IF('statement of marks'!DC65="","",'statement of marks'!DC65)</f>
        <v>70</v>
      </c>
      <c r="M1582" s="536">
        <f>IF('statement of marks'!DD65="","",'statement of marks'!DD65)</f>
        <v>100</v>
      </c>
      <c r="N1582" s="538">
        <f>IF('statement of marks'!DE65="","",'statement of marks'!DE65)</f>
        <v>100</v>
      </c>
      <c r="O1582" s="537">
        <f>IF('statement of marks'!DF65="","",'statement of marks'!DF65)</f>
        <v>18</v>
      </c>
      <c r="P1582" s="537" t="str">
        <f>IF('statement of marks'!DG65="","",'statement of marks'!DG65)</f>
        <v/>
      </c>
      <c r="Q1582" s="536">
        <f>IF('statement of marks'!DH65="","",'statement of marks'!DH65)</f>
        <v>18</v>
      </c>
      <c r="R1582" s="536">
        <f>IF('statement of marks'!DI65="","",'statement of marks'!DI65)</f>
        <v>118</v>
      </c>
      <c r="S1582" s="538" t="str">
        <f>IF('statement of marks'!DJ65="","",'statement of marks'!DJ65)</f>
        <v/>
      </c>
      <c r="T1582" s="538">
        <f>IF('statement of marks'!DK65="","",'statement of marks'!DK65)</f>
        <v>118</v>
      </c>
      <c r="U1582" s="541" t="str">
        <f>CONCATENATE('statement of marks'!HX65,'statement of marks'!IG65,'statement of marks'!IH65)</f>
        <v>S</v>
      </c>
      <c r="V1582" s="542">
        <f>IF('result subject-wise'!AH65="","",'result subject-wise'!AH65)</f>
        <v>100</v>
      </c>
      <c r="W1582" s="542" t="str">
        <f>IF('result subject-wise'!AJ65="","",'result subject-wise'!AJ65)</f>
        <v/>
      </c>
      <c r="X1582" s="542" t="str">
        <f>IF('result subject-wise'!AK65="","",'result subject-wise'!AK65)</f>
        <v/>
      </c>
      <c r="Y1582" s="540" t="str">
        <f>IF(OR(X1584=0,X1584&lt;V1584),"",IF(OR(U1582="RE",U1582="REP"),SUM(T1582,W1582),IF(U1582="S",W1582,T1582)))</f>
        <v/>
      </c>
    </row>
    <row r="1583" spans="1:25" ht="18" customHeight="1">
      <c r="A1583" s="1124"/>
      <c r="B1583" s="1108" t="s">
        <v>291</v>
      </c>
      <c r="C1583" s="1108"/>
      <c r="D1583" s="543">
        <f>IF(AND(D1580="",D1581="",D1582=""),"",SUM(D1580:D1582))</f>
        <v>40</v>
      </c>
      <c r="E1583" s="544">
        <f>IF(AND(E1578="",E1579="",E1580="",E1581="",E1582=""),"",SUM(E1578:E1582))</f>
        <v>50</v>
      </c>
      <c r="F1583" s="544">
        <f t="shared" ref="F1583:H1583" si="444">IF(AND(F1578="",F1579="",F1580="",F1581="",F1582=""),"",SUM(F1578:F1582))</f>
        <v>50</v>
      </c>
      <c r="G1583" s="544">
        <f t="shared" si="444"/>
        <v>43</v>
      </c>
      <c r="H1583" s="544">
        <f t="shared" si="444"/>
        <v>143</v>
      </c>
      <c r="I1583" s="544">
        <f>IF(AND(I1578="",I1579="",I1580="",I1581="",I1582=""),"",SUM(I1578:I1582))</f>
        <v>7</v>
      </c>
      <c r="J1583" s="544">
        <f t="shared" ref="J1583:R1583" si="445">IF(AND(J1578="",J1579="",J1580="",J1581="",J1582=""),"",SUM(J1578:J1582))</f>
        <v>290</v>
      </c>
      <c r="K1583" s="544">
        <f t="shared" si="445"/>
        <v>40</v>
      </c>
      <c r="L1583" s="544">
        <f t="shared" si="445"/>
        <v>330</v>
      </c>
      <c r="M1583" s="544">
        <f t="shared" si="445"/>
        <v>440</v>
      </c>
      <c r="N1583" s="544">
        <f t="shared" si="445"/>
        <v>480</v>
      </c>
      <c r="O1583" s="544">
        <f t="shared" si="445"/>
        <v>358</v>
      </c>
      <c r="P1583" s="544">
        <f t="shared" si="445"/>
        <v>60</v>
      </c>
      <c r="Q1583" s="544">
        <f t="shared" si="445"/>
        <v>418</v>
      </c>
      <c r="R1583" s="544">
        <f t="shared" si="445"/>
        <v>798</v>
      </c>
      <c r="S1583" s="544">
        <f>IF(AND(S1578="",S1579="",S1580="",S1581="",S1582=""),"",SUM(S1578:S1582))</f>
        <v>100</v>
      </c>
      <c r="T1583" s="544">
        <f t="shared" ref="T1583" si="446">IF(AND(T1578="",T1579="",T1580="",T1581="",T1582=""),"",SUM(T1578:T1582))</f>
        <v>898</v>
      </c>
      <c r="U1583" s="544"/>
      <c r="V1583" s="544">
        <f t="shared" ref="V1583:W1583" si="447">IF(AND(V1578="",V1579="",V1580="",V1581="",V1582=""),"",SUM(V1578:V1582))</f>
        <v>100</v>
      </c>
      <c r="W1583" s="544" t="str">
        <f t="shared" si="447"/>
        <v/>
      </c>
      <c r="X1583" s="545"/>
      <c r="Y1583" s="546" t="str">
        <f t="shared" ref="Y1583" si="448">IF(AND(Y1578="",Y1579="",Y1580="",Y1581="",Y1582=""),"",SUM(Y1578:Y1582))</f>
        <v/>
      </c>
    </row>
    <row r="1584" spans="1:25" ht="18" customHeight="1">
      <c r="A1584" s="1124"/>
      <c r="B1584" s="1142" t="s">
        <v>292</v>
      </c>
      <c r="C1584" s="1142"/>
      <c r="D1584" s="547" t="s">
        <v>456</v>
      </c>
      <c r="E1584" s="548">
        <f>IF(E1583="","",(5*E1577)-(COUNTIF(E1578:E1582,"NA")*E1577+COUNTIF(E1578:E1582,"ML")*E1577))</f>
        <v>50</v>
      </c>
      <c r="F1584" s="548">
        <f>IF(F1583="","",(5*F1577)-(COUNTIF(F1578:F1582,"NA")*F1577+COUNTIF(F1578:F1582,"ML")*F1577))</f>
        <v>50</v>
      </c>
      <c r="G1584" s="548">
        <f>IF(G1583="","",(43)-(COUNTIF(G1578:G1582,"NA")*G1577+COUNTIF(G1578:G1582,"ML")*G1577))</f>
        <v>43</v>
      </c>
      <c r="H1584" s="548">
        <f>IF(H1583="","",(143)-(COUNTIF(H1578:H1582,"NA")*H1577+COUNTIF(H1578:H1582,"ML")*H1577))</f>
        <v>143</v>
      </c>
      <c r="I1584" s="549">
        <f>IF(I1583="","",7)</f>
        <v>7</v>
      </c>
      <c r="J1584" s="538">
        <f>L1584-K1584</f>
        <v>310</v>
      </c>
      <c r="K1584" s="538">
        <f>IF(D1583="","",(D1583-(IF(K1580="ml",D1580)+IF(K1581="ml",D1581)+IF(K1582="ml",D1582))))</f>
        <v>40</v>
      </c>
      <c r="L1584" s="538">
        <f>IF(OR(L1583=0,L1583=""),L1583,(5*L1577)-D1595)</f>
        <v>350</v>
      </c>
      <c r="M1584" s="538">
        <f>IF(M1583="","",SUM(H1584:J1584))</f>
        <v>460</v>
      </c>
      <c r="N1584" s="538">
        <f>IF(N1583="","",SUM(D1583,M1584))</f>
        <v>500</v>
      </c>
      <c r="O1584" s="538">
        <f>Q1584-D1589</f>
        <v>440</v>
      </c>
      <c r="P1584" s="538">
        <f>IF(D1589="","",D1589)</f>
        <v>60</v>
      </c>
      <c r="Q1584" s="538">
        <f>IF(Q1583="","",5*Q1577)</f>
        <v>500</v>
      </c>
      <c r="R1584" s="538">
        <f>IF(O1584="","",SUM(M1584,O1584))</f>
        <v>900</v>
      </c>
      <c r="S1584" s="538">
        <f>IF(D1594="","",D1594)</f>
        <v>100</v>
      </c>
      <c r="T1584" s="538">
        <f>IF(T1583="","",SUM(R1584,S1584))</f>
        <v>1000</v>
      </c>
      <c r="U1584" s="550"/>
      <c r="V1584" s="551">
        <f>COUNTIF(U1578:U1588,"S")</f>
        <v>1</v>
      </c>
      <c r="W1584" s="551">
        <f>COUNTIF(U1578:U1588,"RE")+COUNTIF(U1578:U1588,"REP")</f>
        <v>0</v>
      </c>
      <c r="X1584" s="551">
        <f>COUNTIF(X1578:X1583,"P")+COUNTIF(X1587:X1588,"P")</f>
        <v>0</v>
      </c>
      <c r="Y1584" s="552" t="str">
        <f>IF(OR(X1584=0,X1584&lt;(V1584+W1584)),"",(T1584-(V1584*Y1577)+V1583))</f>
        <v/>
      </c>
    </row>
    <row r="1585" spans="1:25" ht="18" customHeight="1">
      <c r="A1585" s="1124"/>
      <c r="B1585" s="895" t="s">
        <v>151</v>
      </c>
      <c r="C1585" s="895"/>
      <c r="D1585" s="553">
        <f>IF('statement of marks'!BG65="","",'statement of marks'!BG65)</f>
        <v>30</v>
      </c>
      <c r="E1585" s="568">
        <f t="shared" ref="E1585:H1585" si="449">IF(E1584="","",E1583/E1584*100)</f>
        <v>100</v>
      </c>
      <c r="F1585" s="568">
        <f t="shared" si="449"/>
        <v>100</v>
      </c>
      <c r="G1585" s="568">
        <f t="shared" si="449"/>
        <v>100</v>
      </c>
      <c r="H1585" s="568">
        <f t="shared" si="449"/>
        <v>100</v>
      </c>
      <c r="I1585" s="568">
        <f>IF(I1584="","",I1583/I1584*100)</f>
        <v>100</v>
      </c>
      <c r="J1585" s="568">
        <f t="shared" ref="J1585:R1585" si="450">IF(J1584="","",J1583/J1584*100)</f>
        <v>93.548387096774192</v>
      </c>
      <c r="K1585" s="568">
        <f t="shared" si="450"/>
        <v>100</v>
      </c>
      <c r="L1585" s="568">
        <f t="shared" si="450"/>
        <v>94.285714285714278</v>
      </c>
      <c r="M1585" s="568">
        <f t="shared" si="450"/>
        <v>95.652173913043484</v>
      </c>
      <c r="N1585" s="569">
        <f t="shared" si="450"/>
        <v>96</v>
      </c>
      <c r="O1585" s="568">
        <f t="shared" si="450"/>
        <v>81.36363636363636</v>
      </c>
      <c r="P1585" s="568">
        <f t="shared" si="450"/>
        <v>100</v>
      </c>
      <c r="Q1585" s="568">
        <f t="shared" si="450"/>
        <v>83.6</v>
      </c>
      <c r="R1585" s="568">
        <f t="shared" si="450"/>
        <v>88.666666666666671</v>
      </c>
      <c r="S1585" s="569">
        <f>IF(S1584="","",S1583/S1584*100)</f>
        <v>100</v>
      </c>
      <c r="T1585" s="569">
        <f t="shared" ref="T1585" si="451">IF(T1584="","",T1583/T1584*100)</f>
        <v>89.8</v>
      </c>
      <c r="U1585" s="539"/>
      <c r="V1585" s="539"/>
      <c r="W1585" s="539"/>
      <c r="X1585" s="539"/>
      <c r="Y1585" s="554" t="str">
        <f>IF(Y1584="","",Y1583/Y1584*100)</f>
        <v/>
      </c>
    </row>
    <row r="1586" spans="1:25" ht="18" customHeight="1">
      <c r="A1586" s="1124"/>
      <c r="B1586" s="895" t="str">
        <f>'statement of marks'!DZ65</f>
        <v>BIOLOGY</v>
      </c>
      <c r="C1586" s="895"/>
      <c r="D1586" s="548"/>
      <c r="E1586" s="541">
        <f>IF('statement of marks'!EA65="","",'statement of marks'!EA65)</f>
        <v>10</v>
      </c>
      <c r="F1586" s="541">
        <f>IF('statement of marks'!EB65="","",'statement of marks'!EB65)</f>
        <v>10</v>
      </c>
      <c r="G1586" s="541">
        <f>IF('statement of marks'!EC65="","",'statement of marks'!EC65)</f>
        <v>10</v>
      </c>
      <c r="H1586" s="541">
        <f>IF('statement of marks'!ED65="","",'statement of marks'!ED65)</f>
        <v>30</v>
      </c>
      <c r="I1586" s="541" t="str">
        <f>IF('statement of marks'!EE65="","",'statement of marks'!EE65)</f>
        <v/>
      </c>
      <c r="J1586" s="537">
        <f>IF('statement of marks'!EF65="","",'statement of marks'!EF65)</f>
        <v>50</v>
      </c>
      <c r="K1586" s="537">
        <f>IF('statement of marks'!EG65="","",'statement of marks'!EG65)</f>
        <v>20</v>
      </c>
      <c r="L1586" s="536">
        <f>IF('statement of marks'!EH65="","",'statement of marks'!EH65)</f>
        <v>70</v>
      </c>
      <c r="M1586" s="536">
        <f>IF('statement of marks'!EI65="","",'statement of marks'!EI65)</f>
        <v>80</v>
      </c>
      <c r="N1586" s="538">
        <f>IF('statement of marks'!EJ65="","",'statement of marks'!EJ65)</f>
        <v>100</v>
      </c>
      <c r="O1586" s="537">
        <f>IF('statement of marks'!EK65="","",'statement of marks'!EK65)</f>
        <v>70</v>
      </c>
      <c r="P1586" s="537">
        <f>IF('statement of marks'!EL65="","",'statement of marks'!EL65)</f>
        <v>30</v>
      </c>
      <c r="Q1586" s="536">
        <f>IF('statement of marks'!EM65="","",'statement of marks'!EM65)</f>
        <v>100</v>
      </c>
      <c r="R1586" s="536">
        <f>IF('statement of marks'!EN65="","",'statement of marks'!EN65)</f>
        <v>150</v>
      </c>
      <c r="S1586" s="538">
        <f>IF('statement of marks'!EO65="","",'statement of marks'!EO65)</f>
        <v>50</v>
      </c>
      <c r="T1586" s="538">
        <f>IF('statement of marks'!EP65="","",'statement of marks'!EP65)</f>
        <v>200</v>
      </c>
      <c r="U1586" s="538" t="str">
        <f>IF('statement of marks'!FB65="","",'statement of marks'!FB65)</f>
        <v>I</v>
      </c>
      <c r="V1586" s="542"/>
      <c r="W1586" s="542"/>
      <c r="X1586" s="542"/>
      <c r="Y1586" s="540"/>
    </row>
    <row r="1587" spans="1:25" ht="18" customHeight="1">
      <c r="A1587" s="1124"/>
      <c r="B1587" s="1089" t="str">
        <f>'statement of marks'!$FC$3</f>
        <v>Azadi ke Baad ka Swarnim Bharat</v>
      </c>
      <c r="C1587" s="1089"/>
      <c r="D1587" s="553">
        <f>IF('statement of marks'!CK65="","",'statement of marks'!CK65)</f>
        <v>30</v>
      </c>
      <c r="E1587" s="541">
        <f>IF('statement of marks'!FC65="","",'statement of marks'!FC65)</f>
        <v>10</v>
      </c>
      <c r="F1587" s="541">
        <f>IF('statement of marks'!FD65="","",'statement of marks'!FD65)</f>
        <v>10</v>
      </c>
      <c r="G1587" s="541">
        <f>IF('statement of marks'!FE65="","",'statement of marks'!FE65)</f>
        <v>10</v>
      </c>
      <c r="H1587" s="541">
        <f>IF('statement of marks'!FF65="","",'statement of marks'!FF65)</f>
        <v>30</v>
      </c>
      <c r="I1587" s="555"/>
      <c r="J1587" s="541">
        <f>IF('statement of marks'!FG65="","",'statement of marks'!FG65)</f>
        <v>70</v>
      </c>
      <c r="K1587" s="556"/>
      <c r="L1587" s="536">
        <f>IF('statement of marks'!FG65="","",'statement of marks'!FG65)</f>
        <v>70</v>
      </c>
      <c r="M1587" s="536">
        <f>IF('statement of marks'!FH65="","",'statement of marks'!FH65)</f>
        <v>100</v>
      </c>
      <c r="N1587" s="536">
        <f>IF('statement of marks'!FH65="","",'statement of marks'!FH65)</f>
        <v>100</v>
      </c>
      <c r="O1587" s="536">
        <f>IF('statement of marks'!FI65="","",'statement of marks'!FI65)</f>
        <v>100</v>
      </c>
      <c r="P1587" s="557"/>
      <c r="Q1587" s="536">
        <f>IF('statement of marks'!FI65="","",'statement of marks'!FI65)</f>
        <v>100</v>
      </c>
      <c r="R1587" s="536">
        <f>IF('statement of marks'!FJ65="","",'statement of marks'!FJ65)</f>
        <v>200</v>
      </c>
      <c r="S1587" s="557"/>
      <c r="T1587" s="538">
        <f>IF('statement of marks'!FJ65="","",'statement of marks'!FJ65)</f>
        <v>200</v>
      </c>
      <c r="U1587" s="541" t="str">
        <f>IF('statement of marks'!II65="","",'statement of marks'!II65)</f>
        <v>A</v>
      </c>
      <c r="V1587" s="542" t="str">
        <f>IF(OR(U1587="S",U1587="RE"),'result subject-wise'!AL$6,"")</f>
        <v/>
      </c>
      <c r="W1587" s="558" t="str">
        <f>IF('result subject-wise'!AL65="","",'result subject-wise'!AL65)</f>
        <v/>
      </c>
      <c r="X1587" s="558" t="str">
        <f>IF('result subject-wise'!AM65="","",'result subject-wise'!AM65)</f>
        <v/>
      </c>
      <c r="Y1587" s="1093"/>
    </row>
    <row r="1588" spans="1:25" ht="18" customHeight="1">
      <c r="A1588" s="1124"/>
      <c r="B1588" s="895" t="str">
        <f>'statement of marks'!$FP$3</f>
        <v>JEEVAN KAUShAL</v>
      </c>
      <c r="C1588" s="895"/>
      <c r="D1588" s="535" t="str">
        <f>IF('statement of marks'!DO65="","",'statement of marks'!DO65)</f>
        <v/>
      </c>
      <c r="E1588" s="1109" t="s">
        <v>278</v>
      </c>
      <c r="F1588" s="1109"/>
      <c r="G1588" s="536">
        <f>'statement of marks'!$FP$6</f>
        <v>30</v>
      </c>
      <c r="H1588" s="536"/>
      <c r="I1588" s="559"/>
      <c r="J1588" s="537">
        <f>IF('statement of marks'!FP65="","",'statement of marks'!FP65)</f>
        <v>30</v>
      </c>
      <c r="K1588" s="1109" t="s">
        <v>279</v>
      </c>
      <c r="L1588" s="1109"/>
      <c r="M1588" s="536">
        <f>'statement of marks'!$FQ$6</f>
        <v>30</v>
      </c>
      <c r="N1588" s="538">
        <f>IF('statement of marks'!FQ65="","",'statement of marks'!FQ65)</f>
        <v>30</v>
      </c>
      <c r="O1588" s="1109" t="s">
        <v>108</v>
      </c>
      <c r="P1588" s="1109"/>
      <c r="Q1588" s="536">
        <f>'statement of marks'!$FR$6</f>
        <v>40</v>
      </c>
      <c r="R1588" s="541">
        <f>IF('statement of marks'!FR65="","",'statement of marks'!FR65)</f>
        <v>40</v>
      </c>
      <c r="S1588" s="541"/>
      <c r="T1588" s="538">
        <f>IF('statement of marks'!FS65="","",'statement of marks'!FS65)</f>
        <v>100</v>
      </c>
      <c r="U1588" s="541" t="str">
        <f>IF('statement of marks'!IJ65="","",'statement of marks'!IJ65)</f>
        <v>A</v>
      </c>
      <c r="V1588" s="542" t="str">
        <f>IF(OR(U1588="S",U1588="RE"),'result subject-wise'!AN$6,"")</f>
        <v/>
      </c>
      <c r="W1588" s="558" t="str">
        <f>IF('result subject-wise'!AN65="","",'result subject-wise'!AN65)</f>
        <v/>
      </c>
      <c r="X1588" s="558" t="str">
        <f>IF('result subject-wise'!AO65="","",'result subject-wise'!AO65)</f>
        <v/>
      </c>
      <c r="Y1588" s="1093"/>
    </row>
    <row r="1589" spans="1:25" ht="18" customHeight="1">
      <c r="A1589" s="1124"/>
      <c r="B1589" s="1110" t="s">
        <v>195</v>
      </c>
      <c r="C1589" s="1110"/>
      <c r="D1589" s="560">
        <f>IF(AND(D1585="",D1587="",D1588=""),"",SUM(D1585:D1588))</f>
        <v>60</v>
      </c>
      <c r="E1589" s="1111" t="str">
        <f>IF('statement of marks'!IP65="","",'statement of marks'!IP65)</f>
        <v>SUPPL.</v>
      </c>
      <c r="F1589" s="1111"/>
      <c r="G1589" s="1111"/>
      <c r="H1589" s="1111"/>
      <c r="I1589" s="1111"/>
      <c r="J1589" s="1111"/>
      <c r="K1589" s="1111"/>
      <c r="L1589" s="1111"/>
      <c r="M1589" s="533" t="s">
        <v>309</v>
      </c>
      <c r="N1589" s="541" t="str">
        <f>IF('statement of marks'!IS65="","",'statement of marks'!IS65)</f>
        <v/>
      </c>
      <c r="O1589" s="1091" t="s">
        <v>281</v>
      </c>
      <c r="P1589" s="1091"/>
      <c r="Q1589" s="1091"/>
      <c r="R1589" s="541" t="str">
        <f>IF('statement of marks'!IU65="","",'statement of marks'!IU65)</f>
        <v/>
      </c>
      <c r="S1589" s="1112" t="s">
        <v>295</v>
      </c>
      <c r="T1589" s="1112"/>
      <c r="U1589" s="1112"/>
      <c r="V1589" s="1112"/>
      <c r="W1589" s="1112"/>
      <c r="X1589" s="1112"/>
      <c r="Y1589" s="1113"/>
    </row>
    <row r="1590" spans="1:25" ht="18" customHeight="1">
      <c r="A1590" s="1124"/>
      <c r="B1590" s="1110" t="s">
        <v>300</v>
      </c>
      <c r="C1590" s="1110"/>
      <c r="D1590" s="534" t="s">
        <v>201</v>
      </c>
      <c r="E1590" s="1085" t="s">
        <v>122</v>
      </c>
      <c r="F1590" s="1085"/>
      <c r="G1590" s="1091" t="s">
        <v>124</v>
      </c>
      <c r="H1590" s="1091"/>
      <c r="I1590" s="1091"/>
      <c r="J1590" s="1091"/>
      <c r="K1590" s="1091" t="s">
        <v>126</v>
      </c>
      <c r="L1590" s="1091"/>
      <c r="M1590" s="1091" t="s">
        <v>128</v>
      </c>
      <c r="N1590" s="1091"/>
      <c r="O1590" s="924" t="s">
        <v>303</v>
      </c>
      <c r="P1590" s="924"/>
      <c r="Q1590" s="924"/>
      <c r="R1590" s="561"/>
      <c r="S1590" s="1114" t="s">
        <v>195</v>
      </c>
      <c r="T1590" s="1114"/>
      <c r="U1590" s="1115" t="str">
        <f>IF('result subject-wise'!AR65="","",'result subject-wise'!AR65)</f>
        <v/>
      </c>
      <c r="V1590" s="1115"/>
      <c r="W1590" s="1086" t="s">
        <v>459</v>
      </c>
      <c r="X1590" s="1086"/>
      <c r="Y1590" s="562" t="str">
        <f>IF('result subject-wise'!AS65="","",'result subject-wise'!AS65)</f>
        <v/>
      </c>
    </row>
    <row r="1591" spans="1:25" ht="18" customHeight="1">
      <c r="A1591" s="1124"/>
      <c r="B1591" s="1116" t="s">
        <v>302</v>
      </c>
      <c r="C1591" s="1116"/>
      <c r="D1591" s="536">
        <f>IF('statement of marks'!CN65="","",'statement of marks'!CN65)</f>
        <v>50</v>
      </c>
      <c r="E1591" s="1117" t="str">
        <f>IF('statement of marks'!GK65="","",'statement of marks'!GK65)</f>
        <v/>
      </c>
      <c r="F1591" s="1117"/>
      <c r="G1591" s="1117" t="str">
        <f>IF('statement of marks'!GM65="","",'statement of marks'!GM65)</f>
        <v/>
      </c>
      <c r="H1591" s="1117"/>
      <c r="I1591" s="1117"/>
      <c r="J1591" s="1117"/>
      <c r="K1591" s="1117">
        <f>IF('statement of marks'!GO65="","",'statement of marks'!GO65)</f>
        <v>88</v>
      </c>
      <c r="L1591" s="1117"/>
      <c r="M1591" s="1117">
        <f>IF('statement of marks'!GQ65="","",'statement of marks'!GQ65)</f>
        <v>240</v>
      </c>
      <c r="N1591" s="1117"/>
      <c r="O1591" s="1117">
        <f>IF('statement of marks'!GS65="","",'statement of marks'!GS65)</f>
        <v>340</v>
      </c>
      <c r="P1591" s="1117"/>
      <c r="Q1591" s="1117"/>
      <c r="R1591" s="563"/>
      <c r="S1591" s="1086" t="s">
        <v>460</v>
      </c>
      <c r="T1591" s="1086"/>
      <c r="U1591" s="1086"/>
      <c r="V1591" s="1086"/>
      <c r="W1591" s="1115" t="str">
        <f>IF('result subject-wise'!AT65="","",'result subject-wise'!AT65)</f>
        <v/>
      </c>
      <c r="X1591" s="1115"/>
      <c r="Y1591" s="1118"/>
    </row>
    <row r="1592" spans="1:25" ht="18" customHeight="1">
      <c r="A1592" s="1124"/>
      <c r="B1592" s="1084" t="s">
        <v>301</v>
      </c>
      <c r="C1592" s="1084"/>
      <c r="D1592" s="536">
        <f>IF('statement of marks'!BJ65="","",'statement of marks'!BJ65)</f>
        <v>50</v>
      </c>
      <c r="E1592" s="1085">
        <f>IF('statement of marks'!GL65="","",'statement of marks'!GL65)</f>
        <v>34</v>
      </c>
      <c r="F1592" s="1085"/>
      <c r="G1592" s="1085">
        <f>IF('statement of marks'!GN65="","",'statement of marks'!GN65)</f>
        <v>24</v>
      </c>
      <c r="H1592" s="1085"/>
      <c r="I1592" s="1085"/>
      <c r="J1592" s="1085"/>
      <c r="K1592" s="1085" t="str">
        <f>IF('statement of marks'!GP65="","",'statement of marks'!GP65)</f>
        <v/>
      </c>
      <c r="L1592" s="1085"/>
      <c r="M1592" s="1085" t="str">
        <f>IF('statement of marks'!GR65="","",'statement of marks'!GR65)</f>
        <v/>
      </c>
      <c r="N1592" s="1085"/>
      <c r="O1592" s="1085" t="str">
        <f>IF('statement of marks'!GT65="","",'statement of marks'!GT65)</f>
        <v/>
      </c>
      <c r="P1592" s="1085"/>
      <c r="Q1592" s="1085"/>
      <c r="R1592" s="564"/>
      <c r="S1592" s="1086" t="s">
        <v>296</v>
      </c>
      <c r="T1592" s="1086"/>
      <c r="U1592" s="1086"/>
      <c r="V1592" s="1086"/>
      <c r="W1592" s="1087" t="str">
        <f>IF(U1590="","",'result subject-wise'!$G$118)</f>
        <v/>
      </c>
      <c r="X1592" s="1087"/>
      <c r="Y1592" s="1088"/>
    </row>
    <row r="1593" spans="1:25" ht="18" customHeight="1">
      <c r="A1593" s="1124"/>
      <c r="B1593" s="1089" t="s">
        <v>307</v>
      </c>
      <c r="C1593" s="1089"/>
      <c r="D1593" s="535" t="str">
        <f>IF('statement of marks'!DR65="","",'statement of marks'!DR65)</f>
        <v/>
      </c>
      <c r="E1593" s="1090"/>
      <c r="F1593" s="1090"/>
      <c r="G1593" s="1090"/>
      <c r="H1593" s="1090"/>
      <c r="I1593" s="1090"/>
      <c r="J1593" s="1090"/>
      <c r="K1593" s="1090"/>
      <c r="L1593" s="1090"/>
      <c r="M1593" s="1090"/>
      <c r="N1593" s="1090"/>
      <c r="O1593" s="1091"/>
      <c r="P1593" s="1091"/>
      <c r="Q1593" s="1091"/>
      <c r="R1593" s="1091"/>
      <c r="S1593" s="1091"/>
      <c r="T1593" s="1091"/>
      <c r="U1593" s="1092"/>
      <c r="V1593" s="1092"/>
      <c r="W1593" s="1092"/>
      <c r="X1593" s="1092"/>
      <c r="Y1593" s="1093"/>
    </row>
    <row r="1594" spans="1:25" ht="18" customHeight="1">
      <c r="A1594" s="1124"/>
      <c r="B1594" s="895" t="s">
        <v>297</v>
      </c>
      <c r="C1594" s="895"/>
      <c r="D1594" s="544">
        <f>IF(AND(D1591="",D1592="",D1593=""),"",SUM(D1591:D1593))</f>
        <v>100</v>
      </c>
      <c r="E1594" s="1090"/>
      <c r="F1594" s="1090"/>
      <c r="G1594" s="1090"/>
      <c r="H1594" s="1090"/>
      <c r="I1594" s="1090"/>
      <c r="J1594" s="1090"/>
      <c r="K1594" s="1090"/>
      <c r="L1594" s="1090"/>
      <c r="M1594" s="1090"/>
      <c r="N1594" s="1090"/>
      <c r="O1594" s="1091"/>
      <c r="P1594" s="1091"/>
      <c r="Q1594" s="1091"/>
      <c r="R1594" s="1091"/>
      <c r="S1594" s="1091"/>
      <c r="T1594" s="1091"/>
      <c r="U1594" s="1092"/>
      <c r="V1594" s="1092"/>
      <c r="W1594" s="1092"/>
      <c r="X1594" s="1092"/>
      <c r="Y1594" s="1093"/>
    </row>
    <row r="1595" spans="1:25" ht="18" customHeight="1">
      <c r="A1595" s="1124"/>
      <c r="B1595" s="1089" t="s">
        <v>790</v>
      </c>
      <c r="C1595" s="1089"/>
      <c r="D1595" s="565">
        <f>IF(J1578="ML",L1577)+IF(J1579="ML",L1577)+IF(J1580="ML",L1577-D1580)+IF(J1581="ML",L1577-D1581)+IF(J1582="ML",L1577-D1582)+IF(K1580="ml",D1580)+IF(K1581="ml",D1581)+IF(K1582="ml",D1582)</f>
        <v>0</v>
      </c>
      <c r="E1595" s="1090"/>
      <c r="F1595" s="1090"/>
      <c r="G1595" s="1090"/>
      <c r="H1595" s="1090"/>
      <c r="I1595" s="1090"/>
      <c r="J1595" s="1090"/>
      <c r="K1595" s="1090"/>
      <c r="L1595" s="1090"/>
      <c r="M1595" s="1090"/>
      <c r="N1595" s="1090"/>
      <c r="O1595" s="1091" t="s">
        <v>112</v>
      </c>
      <c r="P1595" s="1091"/>
      <c r="Q1595" s="1091"/>
      <c r="R1595" s="1091"/>
      <c r="S1595" s="1091"/>
      <c r="T1595" s="1091"/>
      <c r="U1595" s="1094" t="s">
        <v>798</v>
      </c>
      <c r="V1595" s="1094"/>
      <c r="W1595" s="1094"/>
      <c r="X1595" s="1094"/>
      <c r="Y1595" s="1095"/>
    </row>
    <row r="1596" spans="1:25" ht="18" customHeight="1" thickBot="1">
      <c r="A1596" s="1125"/>
      <c r="B1596" s="1098" t="s">
        <v>308</v>
      </c>
      <c r="C1596" s="1098"/>
      <c r="D1596" s="566"/>
      <c r="E1596" s="1099"/>
      <c r="F1596" s="1099"/>
      <c r="G1596" s="1099"/>
      <c r="H1596" s="1099"/>
      <c r="I1596" s="1099"/>
      <c r="J1596" s="1099"/>
      <c r="K1596" s="1099"/>
      <c r="L1596" s="1099"/>
      <c r="M1596" s="1099"/>
      <c r="N1596" s="1099"/>
      <c r="O1596" s="1100">
        <f>'statement of marks'!$IV$110</f>
        <v>45794</v>
      </c>
      <c r="P1596" s="1100"/>
      <c r="Q1596" s="1100"/>
      <c r="R1596" s="1100"/>
      <c r="S1596" s="1100"/>
      <c r="T1596" s="1100"/>
      <c r="U1596" s="1096"/>
      <c r="V1596" s="1096"/>
      <c r="W1596" s="1096"/>
      <c r="X1596" s="1096"/>
      <c r="Y1596" s="1097"/>
    </row>
    <row r="1597" spans="1:25" ht="18" customHeight="1">
      <c r="A1597" s="1119" t="s">
        <v>282</v>
      </c>
      <c r="B1597" s="1120"/>
      <c r="C1597" s="1120"/>
      <c r="D1597" s="1120"/>
      <c r="E1597" s="1120"/>
      <c r="F1597" s="1120"/>
      <c r="G1597" s="1120"/>
      <c r="H1597" s="1120"/>
      <c r="I1597" s="1120"/>
      <c r="J1597" s="1120"/>
      <c r="K1597" s="1120"/>
      <c r="L1597" s="1120"/>
      <c r="M1597" s="1120"/>
      <c r="N1597" s="1120"/>
      <c r="O1597" s="1120"/>
      <c r="P1597" s="1120"/>
      <c r="Q1597" s="1120"/>
      <c r="R1597" s="1120"/>
      <c r="S1597" s="1120"/>
      <c r="T1597" s="1120"/>
      <c r="U1597" s="1120"/>
      <c r="V1597" s="1120"/>
      <c r="W1597" s="1120"/>
      <c r="X1597" s="1120"/>
      <c r="Y1597" s="1121"/>
    </row>
    <row r="1598" spans="1:25" ht="18" customHeight="1">
      <c r="A1598" s="1122" t="str">
        <f>'statement of marks'!$A$1</f>
        <v>Govt. Hr. Sec. School,</v>
      </c>
      <c r="B1598" s="1091"/>
      <c r="C1598" s="1091"/>
      <c r="D1598" s="1091"/>
      <c r="E1598" s="1091"/>
      <c r="F1598" s="1091"/>
      <c r="G1598" s="1091"/>
      <c r="H1598" s="1091"/>
      <c r="I1598" s="1091"/>
      <c r="J1598" s="1091"/>
      <c r="K1598" s="1091"/>
      <c r="L1598" s="1091"/>
      <c r="M1598" s="1091"/>
      <c r="N1598" s="1091"/>
      <c r="O1598" s="1091"/>
      <c r="P1598" s="1091"/>
      <c r="Q1598" s="1091"/>
      <c r="R1598" s="1091"/>
      <c r="S1598" s="1091"/>
      <c r="T1598" s="1091"/>
      <c r="U1598" s="1091"/>
      <c r="V1598" s="1091"/>
      <c r="W1598" s="1091"/>
      <c r="X1598" s="1091"/>
      <c r="Y1598" s="1123"/>
    </row>
    <row r="1599" spans="1:25" ht="18" customHeight="1">
      <c r="A1599" s="1124"/>
      <c r="B1599" s="1048" t="s">
        <v>100</v>
      </c>
      <c r="C1599" s="1048"/>
      <c r="D1599" s="1112" t="s">
        <v>485</v>
      </c>
      <c r="E1599" s="1048" t="str">
        <f>'statement of marks'!$F$3</f>
        <v>2024-25</v>
      </c>
      <c r="F1599" s="1048"/>
      <c r="G1599" s="1126" t="str">
        <f>IF(U1618="","MAIN EXAMINATION",IF(E1634="Suppl.","SUPPLEMENTARY EXAMINATION",IF(E1634="Re-exam.","RE-EXAMINATION",)))</f>
        <v>MAIN EXAMINATION</v>
      </c>
      <c r="H1599" s="1127"/>
      <c r="I1599" s="1127"/>
      <c r="J1599" s="1127"/>
      <c r="K1599" s="1127"/>
      <c r="L1599" s="1127"/>
      <c r="M1599" s="1127"/>
      <c r="N1599" s="1127"/>
      <c r="O1599" s="1127"/>
      <c r="P1599" s="1127"/>
      <c r="Q1599" s="1127"/>
      <c r="R1599" s="1127"/>
      <c r="S1599" s="1128"/>
      <c r="T1599" s="1129" t="s">
        <v>305</v>
      </c>
      <c r="U1599" s="1130"/>
      <c r="V1599" s="1131"/>
      <c r="W1599" s="1048" t="str">
        <f>'statement of marks'!$A$3</f>
        <v>11 'A'</v>
      </c>
      <c r="X1599" s="1048"/>
      <c r="Y1599" s="1135"/>
    </row>
    <row r="1600" spans="1:25" ht="18" customHeight="1">
      <c r="A1600" s="1124"/>
      <c r="B1600" s="895" t="s">
        <v>36</v>
      </c>
      <c r="C1600" s="895"/>
      <c r="D1600" s="1112"/>
      <c r="E1600" s="1132" t="str">
        <f>IF('statement of marks'!G66="","",'statement of marks'!G66)</f>
        <v>A 058</v>
      </c>
      <c r="F1600" s="1133"/>
      <c r="G1600" s="1133"/>
      <c r="H1600" s="1133"/>
      <c r="I1600" s="1133"/>
      <c r="J1600" s="1133"/>
      <c r="K1600" s="1133"/>
      <c r="L1600" s="1133"/>
      <c r="M1600" s="1133"/>
      <c r="N1600" s="1133"/>
      <c r="O1600" s="1133"/>
      <c r="P1600" s="1133"/>
      <c r="Q1600" s="1133"/>
      <c r="R1600" s="1133"/>
      <c r="S1600" s="1134"/>
      <c r="T1600" s="1129" t="s">
        <v>304</v>
      </c>
      <c r="U1600" s="1130"/>
      <c r="V1600" s="1131"/>
      <c r="W1600" s="1048">
        <f>IF('statement of marks'!E66="","",'statement of marks'!E66)</f>
        <v>11158</v>
      </c>
      <c r="X1600" s="1048"/>
      <c r="Y1600" s="1135"/>
    </row>
    <row r="1601" spans="1:25" ht="18" customHeight="1">
      <c r="A1601" s="1124"/>
      <c r="B1601" s="895" t="s">
        <v>37</v>
      </c>
      <c r="C1601" s="895"/>
      <c r="D1601" s="1112"/>
      <c r="E1601" s="1132" t="str">
        <f>IF('statement of marks'!H66="","",'statement of marks'!H66)</f>
        <v>B 058</v>
      </c>
      <c r="F1601" s="1133"/>
      <c r="G1601" s="1133"/>
      <c r="H1601" s="1133"/>
      <c r="I1601" s="1133"/>
      <c r="J1601" s="1133"/>
      <c r="K1601" s="1133"/>
      <c r="L1601" s="1133"/>
      <c r="M1601" s="1133"/>
      <c r="N1601" s="1133"/>
      <c r="O1601" s="1133"/>
      <c r="P1601" s="1133"/>
      <c r="Q1601" s="1133"/>
      <c r="R1601" s="1133"/>
      <c r="S1601" s="1134"/>
      <c r="T1601" s="1129" t="s">
        <v>35</v>
      </c>
      <c r="U1601" s="1130"/>
      <c r="V1601" s="1131"/>
      <c r="W1601" s="1048" t="str">
        <f>IF('statement of marks'!D66="","",'statement of marks'!D66)</f>
        <v/>
      </c>
      <c r="X1601" s="1048"/>
      <c r="Y1601" s="1135"/>
    </row>
    <row r="1602" spans="1:25" ht="18" customHeight="1">
      <c r="A1602" s="1124"/>
      <c r="B1602" s="895" t="s">
        <v>38</v>
      </c>
      <c r="C1602" s="895"/>
      <c r="D1602" s="1112"/>
      <c r="E1602" s="1132" t="str">
        <f>IF('statement of marks'!I66="","",'statement of marks'!I66)</f>
        <v>C 058</v>
      </c>
      <c r="F1602" s="1133"/>
      <c r="G1602" s="1133"/>
      <c r="H1602" s="1133"/>
      <c r="I1602" s="1133"/>
      <c r="J1602" s="1133"/>
      <c r="K1602" s="1133"/>
      <c r="L1602" s="1133"/>
      <c r="M1602" s="1133"/>
      <c r="N1602" s="1133"/>
      <c r="O1602" s="1133"/>
      <c r="P1602" s="1133"/>
      <c r="Q1602" s="1133"/>
      <c r="R1602" s="1133"/>
      <c r="S1602" s="1134"/>
      <c r="T1602" s="1129" t="s">
        <v>280</v>
      </c>
      <c r="U1602" s="1130"/>
      <c r="V1602" s="1131"/>
      <c r="W1602" s="1136" t="str">
        <f>IF('statement of marks'!F66="","",'statement of marks'!F66)</f>
        <v/>
      </c>
      <c r="X1602" s="1136"/>
      <c r="Y1602" s="1137"/>
    </row>
    <row r="1603" spans="1:25" ht="18" customHeight="1">
      <c r="A1603" s="1124"/>
      <c r="B1603" s="1138" t="s">
        <v>218</v>
      </c>
      <c r="C1603" s="1109" t="s">
        <v>293</v>
      </c>
      <c r="D1603" s="1109" t="s">
        <v>457</v>
      </c>
      <c r="E1603" s="1103" t="s">
        <v>109</v>
      </c>
      <c r="F1603" s="1103" t="s">
        <v>110</v>
      </c>
      <c r="G1603" s="1103" t="s">
        <v>111</v>
      </c>
      <c r="H1603" s="1103" t="s">
        <v>797</v>
      </c>
      <c r="I1603" s="1139" t="str">
        <f>IF('statement of marks'!N$4="","",'statement of marks'!N$4)</f>
        <v>VRIKSHAROPAN</v>
      </c>
      <c r="J1603" s="1140" t="s">
        <v>276</v>
      </c>
      <c r="K1603" s="1140" t="s">
        <v>277</v>
      </c>
      <c r="L1603" s="1103" t="s">
        <v>284</v>
      </c>
      <c r="M1603" s="1103" t="s">
        <v>294</v>
      </c>
      <c r="N1603" s="1102" t="s">
        <v>458</v>
      </c>
      <c r="O1603" s="1141" t="s">
        <v>287</v>
      </c>
      <c r="P1603" s="1141" t="s">
        <v>288</v>
      </c>
      <c r="Q1603" s="1101" t="s">
        <v>289</v>
      </c>
      <c r="R1603" s="1101" t="s">
        <v>285</v>
      </c>
      <c r="S1603" s="1101" t="s">
        <v>286</v>
      </c>
      <c r="T1603" s="1102" t="s">
        <v>306</v>
      </c>
      <c r="U1603" s="1103" t="s">
        <v>311</v>
      </c>
      <c r="V1603" s="1104" t="s">
        <v>310</v>
      </c>
      <c r="W1603" s="1104" t="s">
        <v>799</v>
      </c>
      <c r="X1603" s="1103" t="s">
        <v>283</v>
      </c>
      <c r="Y1603" s="1105" t="s">
        <v>290</v>
      </c>
    </row>
    <row r="1604" spans="1:25" ht="18" customHeight="1">
      <c r="A1604" s="1124"/>
      <c r="B1604" s="1138"/>
      <c r="C1604" s="1109"/>
      <c r="D1604" s="1109"/>
      <c r="E1604" s="1103"/>
      <c r="F1604" s="1103"/>
      <c r="G1604" s="1103"/>
      <c r="H1604" s="1103"/>
      <c r="I1604" s="1139"/>
      <c r="J1604" s="1140"/>
      <c r="K1604" s="1140"/>
      <c r="L1604" s="1103"/>
      <c r="M1604" s="1103"/>
      <c r="N1604" s="1102"/>
      <c r="O1604" s="1141"/>
      <c r="P1604" s="1141"/>
      <c r="Q1604" s="1101"/>
      <c r="R1604" s="1101"/>
      <c r="S1604" s="1101"/>
      <c r="T1604" s="1102"/>
      <c r="U1604" s="1103"/>
      <c r="V1604" s="1104"/>
      <c r="W1604" s="1104"/>
      <c r="X1604" s="1103"/>
      <c r="Y1604" s="1105"/>
    </row>
    <row r="1605" spans="1:25" ht="18" customHeight="1">
      <c r="A1605" s="1124"/>
      <c r="B1605" s="1144" t="s">
        <v>113</v>
      </c>
      <c r="C1605" s="1144"/>
      <c r="D1605" s="535"/>
      <c r="E1605" s="534">
        <f>IF('statement of marks'!J$6="","",'statement of marks'!J$6)</f>
        <v>10</v>
      </c>
      <c r="F1605" s="534">
        <f>IF('statement of marks'!K$6="","",'statement of marks'!K$6)</f>
        <v>10</v>
      </c>
      <c r="G1605" s="534">
        <f>IF('statement of marks'!L$6="","",'statement of marks'!L$6)</f>
        <v>8</v>
      </c>
      <c r="H1605" s="534">
        <f>IF('statement of marks'!M$6="","",'statement of marks'!M$6)</f>
        <v>28</v>
      </c>
      <c r="I1605" s="536">
        <f>IF('statement of marks'!N$6="","",'statement of marks'!N$6)</f>
        <v>2</v>
      </c>
      <c r="J1605" s="298" t="s">
        <v>89</v>
      </c>
      <c r="K1605" s="1106"/>
      <c r="L1605" s="534">
        <f>IF('statement of marks'!O$6="","",'statement of marks'!O$6)</f>
        <v>70</v>
      </c>
      <c r="M1605" s="298" t="s">
        <v>87</v>
      </c>
      <c r="N1605" s="534">
        <f>IF('statement of marks'!P$6="","",'statement of marks'!P$6)</f>
        <v>100</v>
      </c>
      <c r="O1605" s="298" t="s">
        <v>298</v>
      </c>
      <c r="P1605" s="945"/>
      <c r="Q1605" s="534">
        <f>IF('statement of marks'!Q$6="","",'statement of marks'!Q$6)</f>
        <v>100</v>
      </c>
      <c r="R1605" s="298" t="s">
        <v>299</v>
      </c>
      <c r="S1605" s="298" t="s">
        <v>454</v>
      </c>
      <c r="T1605" s="538">
        <f>IF('statement of marks'!R$6="","",'statement of marks'!R$6)</f>
        <v>200</v>
      </c>
      <c r="U1605" s="539"/>
      <c r="V1605" s="539"/>
      <c r="W1605" s="539"/>
      <c r="X1605" s="539"/>
      <c r="Y1605" s="540" t="str">
        <f>IF(OR(X1612=0,X1612&lt;V1612),"",T1605)</f>
        <v/>
      </c>
    </row>
    <row r="1606" spans="1:25" ht="18" customHeight="1">
      <c r="A1606" s="1124"/>
      <c r="B1606" s="895" t="str">
        <f>'statement of marks'!$J$3</f>
        <v>HINDI COMPULSORY</v>
      </c>
      <c r="C1606" s="895"/>
      <c r="D1606" s="535"/>
      <c r="E1606" s="541">
        <f>IF('statement of marks'!J66="","",'statement of marks'!J66)</f>
        <v>10</v>
      </c>
      <c r="F1606" s="541">
        <f>IF('statement of marks'!K66="","",'statement of marks'!K66)</f>
        <v>10</v>
      </c>
      <c r="G1606" s="541">
        <f>IF('statement of marks'!L66="","",'statement of marks'!L66)</f>
        <v>8</v>
      </c>
      <c r="H1606" s="541">
        <f>IF('statement of marks'!M66="","",'statement of marks'!M66)</f>
        <v>28</v>
      </c>
      <c r="I1606" s="541">
        <f>IF('statement of marks'!N66="","",'statement of marks'!N66)</f>
        <v>2</v>
      </c>
      <c r="J1606" s="537">
        <f>IF('statement of marks'!O66="","",'statement of marks'!O66)</f>
        <v>70</v>
      </c>
      <c r="K1606" s="1106"/>
      <c r="L1606" s="536">
        <f>IF('statement of marks'!O66="","",'statement of marks'!O66)</f>
        <v>70</v>
      </c>
      <c r="M1606" s="536">
        <f>IF('statement of marks'!P66="","",'statement of marks'!P66)</f>
        <v>100</v>
      </c>
      <c r="N1606" s="538">
        <f>IF('statement of marks'!P66="","",'statement of marks'!P66)</f>
        <v>100</v>
      </c>
      <c r="O1606" s="537">
        <f>IF('statement of marks'!Q66="","",'statement of marks'!Q66)</f>
        <v>100</v>
      </c>
      <c r="P1606" s="945"/>
      <c r="Q1606" s="536">
        <f>IF('statement of marks'!Q66="","",'statement of marks'!Q66)</f>
        <v>100</v>
      </c>
      <c r="R1606" s="536">
        <f>IF('statement of marks'!R66="","",'statement of marks'!R66)</f>
        <v>200</v>
      </c>
      <c r="S1606" s="1107" t="str">
        <f>IF(AND(K1607="",P1607=""),"",SUM(K1607,P1607))</f>
        <v/>
      </c>
      <c r="T1606" s="538">
        <f>IF('statement of marks'!R66="","",'statement of marks'!R66)</f>
        <v>200</v>
      </c>
      <c r="U1606" s="541" t="str">
        <f>CONCATENATE('statement of marks'!GV66,'statement of marks'!GW66,'statement of marks'!GX66)</f>
        <v>D</v>
      </c>
      <c r="V1606" s="542" t="str">
        <f>IF(OR(U1606="S",U1606="RE"),'result subject-wise'!T$6,"")</f>
        <v/>
      </c>
      <c r="W1606" s="542" t="str">
        <f>IF('result subject-wise'!U66="","",'result subject-wise'!U66)</f>
        <v/>
      </c>
      <c r="X1606" s="542" t="str">
        <f>IF('result subject-wise'!V66="","",'result subject-wise'!V66)</f>
        <v/>
      </c>
      <c r="Y1606" s="540" t="str">
        <f>IF(OR(X1612=0,X1612&lt;V1612),"",IF(U1606="RE",SUM(T1606,W1606),IF(U1606="S",W1606,T1606)))</f>
        <v/>
      </c>
    </row>
    <row r="1607" spans="1:25" ht="18" customHeight="1">
      <c r="A1607" s="1124"/>
      <c r="B1607" s="895" t="str">
        <f>'statement of marks'!$X$3</f>
        <v>ENGLISH COMPULSORY</v>
      </c>
      <c r="C1607" s="895"/>
      <c r="D1607" s="535" t="s">
        <v>455</v>
      </c>
      <c r="E1607" s="541">
        <f>IF('statement of marks'!X66="","",'statement of marks'!X66)</f>
        <v>10</v>
      </c>
      <c r="F1607" s="541">
        <f>IF('statement of marks'!Y66="","",'statement of marks'!Y66)</f>
        <v>10</v>
      </c>
      <c r="G1607" s="541">
        <f>IF('statement of marks'!Z66="","",'statement of marks'!Z66)</f>
        <v>8</v>
      </c>
      <c r="H1607" s="541">
        <f>IF('statement of marks'!AA66="","",'statement of marks'!AA66)</f>
        <v>28</v>
      </c>
      <c r="I1607" s="541">
        <f>IF('statement of marks'!AB66="","",'statement of marks'!AB66)</f>
        <v>2</v>
      </c>
      <c r="J1607" s="537">
        <f>IF('statement of marks'!AC66="","",'statement of marks'!AC66)</f>
        <v>70</v>
      </c>
      <c r="K1607" s="1106"/>
      <c r="L1607" s="536">
        <f>IF('statement of marks'!AC66="","",'statement of marks'!AC66)</f>
        <v>70</v>
      </c>
      <c r="M1607" s="536">
        <f>IF('statement of marks'!AD66="","",'statement of marks'!AD66)</f>
        <v>100</v>
      </c>
      <c r="N1607" s="538">
        <f>IF('statement of marks'!AD66="","",'statement of marks'!AD66)</f>
        <v>100</v>
      </c>
      <c r="O1607" s="537">
        <f>IF('statement of marks'!AE66="","",'statement of marks'!AE66)</f>
        <v>100</v>
      </c>
      <c r="P1607" s="945"/>
      <c r="Q1607" s="536">
        <f>IF('statement of marks'!AE66="","",'statement of marks'!AE66)</f>
        <v>100</v>
      </c>
      <c r="R1607" s="536">
        <f>IF('statement of marks'!AF66="","",'statement of marks'!AF66)</f>
        <v>200</v>
      </c>
      <c r="S1607" s="1107"/>
      <c r="T1607" s="538">
        <f>IF('statement of marks'!AF66="","",'statement of marks'!AF66)</f>
        <v>200</v>
      </c>
      <c r="U1607" s="541" t="str">
        <f>CONCATENATE('statement of marks'!GY66,'statement of marks'!GZ66,'statement of marks'!HA66)</f>
        <v>D</v>
      </c>
      <c r="V1607" s="542" t="str">
        <f>IF(OR(U1607="S",U1607="RE"),'result subject-wise'!W$6,"")</f>
        <v/>
      </c>
      <c r="W1607" s="542" t="str">
        <f>IF('result subject-wise'!X66="","",'result subject-wise'!X66)</f>
        <v/>
      </c>
      <c r="X1607" s="542" t="str">
        <f>IF('result subject-wise'!Y66="","",'result subject-wise'!Y66)</f>
        <v/>
      </c>
      <c r="Y1607" s="540" t="str">
        <f>IF(OR(X1612=0,X1612&lt;V1612),"",IF(U1607="RE",SUM(T1607,W1607),IF(U1607="S",W1607,T1607)))</f>
        <v/>
      </c>
    </row>
    <row r="1608" spans="1:25" ht="18" customHeight="1">
      <c r="A1608" s="1124"/>
      <c r="B1608" s="1143" t="str">
        <f>'statement of marks'!AM66</f>
        <v>PHYSICS</v>
      </c>
      <c r="C1608" s="1143"/>
      <c r="D1608" s="535">
        <f>IF('statement of marks'!BH66="","",'statement of marks'!BH66)</f>
        <v>20</v>
      </c>
      <c r="E1608" s="541">
        <f>IF('statement of marks'!AN66="","",'statement of marks'!AN66)</f>
        <v>10</v>
      </c>
      <c r="F1608" s="541">
        <f>IF('statement of marks'!AO66="","",'statement of marks'!AO66)</f>
        <v>10</v>
      </c>
      <c r="G1608" s="541">
        <f>IF('statement of marks'!AP66="","",'statement of marks'!AP66)</f>
        <v>9</v>
      </c>
      <c r="H1608" s="541">
        <f>IF('statement of marks'!AQ66="","",'statement of marks'!AQ66)</f>
        <v>29</v>
      </c>
      <c r="I1608" s="541">
        <f>IF('statement of marks'!AR66="","",'statement of marks'!AR66)</f>
        <v>1</v>
      </c>
      <c r="J1608" s="537">
        <f>IF('statement of marks'!AS66="","",'statement of marks'!AS66)</f>
        <v>30</v>
      </c>
      <c r="K1608" s="537">
        <f>IF('statement of marks'!AT66="","",'statement of marks'!AT66)</f>
        <v>20</v>
      </c>
      <c r="L1608" s="536">
        <f>IF('statement of marks'!AU66="","",'statement of marks'!AU66)</f>
        <v>50</v>
      </c>
      <c r="M1608" s="536">
        <f>IF('statement of marks'!AV66="","",'statement of marks'!AV66)</f>
        <v>60</v>
      </c>
      <c r="N1608" s="538">
        <f>IF('statement of marks'!AW66="","",'statement of marks'!AW66)</f>
        <v>80</v>
      </c>
      <c r="O1608" s="537">
        <f>IF('statement of marks'!AX66="","",'statement of marks'!AX66)</f>
        <v>70</v>
      </c>
      <c r="P1608" s="537">
        <f>IF('statement of marks'!AY66="","",'statement of marks'!AY66)</f>
        <v>30</v>
      </c>
      <c r="Q1608" s="536">
        <f>IF('statement of marks'!AZ66="","",'statement of marks'!AZ66)</f>
        <v>100</v>
      </c>
      <c r="R1608" s="536">
        <f>IF('statement of marks'!BA66="","",'statement of marks'!BA66)</f>
        <v>130</v>
      </c>
      <c r="S1608" s="538">
        <f>IF('statement of marks'!BB66="","",'statement of marks'!BB66)</f>
        <v>50</v>
      </c>
      <c r="T1608" s="538">
        <f>IF('statement of marks'!BC66="","",'statement of marks'!BC66)</f>
        <v>180</v>
      </c>
      <c r="U1608" s="541" t="str">
        <f>CONCATENATE('statement of marks'!HB66,'statement of marks'!HK66,'statement of marks'!HL66)</f>
        <v>D</v>
      </c>
      <c r="V1608" s="542" t="str">
        <f>IF('result subject-wise'!Z66="","",'result subject-wise'!Z66)</f>
        <v/>
      </c>
      <c r="W1608" s="542" t="str">
        <f>IF('result subject-wise'!AB66="","",'result subject-wise'!AB66)</f>
        <v/>
      </c>
      <c r="X1608" s="542" t="str">
        <f>IF('result subject-wise'!AC66="","",'result subject-wise'!AC66)</f>
        <v/>
      </c>
      <c r="Y1608" s="540" t="str">
        <f>IF(OR(X1612=0,X1612&lt;V1612),"",IF(OR(U1608="RE",U1608="REP"),SUM(T1608,W1608),IF(U1608="S",W1608,T1608)))</f>
        <v/>
      </c>
    </row>
    <row r="1609" spans="1:25" ht="18" customHeight="1">
      <c r="A1609" s="1124"/>
      <c r="B1609" s="1143" t="str">
        <f>'statement of marks'!BQ66</f>
        <v>CHEMISTRY</v>
      </c>
      <c r="C1609" s="1143"/>
      <c r="D1609" s="535">
        <f>IF('statement of marks'!CL66="","",'statement of marks'!CL66)</f>
        <v>20</v>
      </c>
      <c r="E1609" s="541">
        <f>IF('statement of marks'!BR66="","",'statement of marks'!BR66)</f>
        <v>10</v>
      </c>
      <c r="F1609" s="541">
        <f>IF('statement of marks'!BS66="","",'statement of marks'!BS66)</f>
        <v>10</v>
      </c>
      <c r="G1609" s="541">
        <f>IF('statement of marks'!BT66="","",'statement of marks'!BT66)</f>
        <v>9</v>
      </c>
      <c r="H1609" s="541">
        <f>IF('statement of marks'!BU66="","",'statement of marks'!BU66)</f>
        <v>29</v>
      </c>
      <c r="I1609" s="541">
        <f>IF('statement of marks'!BV66="","",'statement of marks'!BV66)</f>
        <v>1</v>
      </c>
      <c r="J1609" s="537">
        <f>IF('statement of marks'!BW66="","",'statement of marks'!BW66)</f>
        <v>50</v>
      </c>
      <c r="K1609" s="537">
        <f>IF('statement of marks'!BX66="","",'statement of marks'!BX66)</f>
        <v>20</v>
      </c>
      <c r="L1609" s="536">
        <f>IF('statement of marks'!BY66="","",'statement of marks'!BY66)</f>
        <v>70</v>
      </c>
      <c r="M1609" s="536">
        <f>IF('statement of marks'!BZ66="","",'statement of marks'!BZ66)</f>
        <v>80</v>
      </c>
      <c r="N1609" s="538">
        <f>IF('statement of marks'!CA66="","",'statement of marks'!CA66)</f>
        <v>100</v>
      </c>
      <c r="O1609" s="537">
        <f>IF('statement of marks'!CB66="","",'statement of marks'!CB66)</f>
        <v>70</v>
      </c>
      <c r="P1609" s="537">
        <f>IF('statement of marks'!CC66="","",'statement of marks'!CC66)</f>
        <v>30</v>
      </c>
      <c r="Q1609" s="536">
        <f>IF('statement of marks'!CD66="","",'statement of marks'!CD66)</f>
        <v>100</v>
      </c>
      <c r="R1609" s="536">
        <f>IF('statement of marks'!CE66="","",'statement of marks'!CE66)</f>
        <v>150</v>
      </c>
      <c r="S1609" s="538">
        <f>IF('statement of marks'!CF66="","",'statement of marks'!CF66)</f>
        <v>50</v>
      </c>
      <c r="T1609" s="538">
        <f>IF('statement of marks'!CG66="","",'statement of marks'!CG66)</f>
        <v>200</v>
      </c>
      <c r="U1609" s="541" t="str">
        <f>CONCATENATE('statement of marks'!HM66,'statement of marks'!HV66,'statement of marks'!HW66)</f>
        <v>D</v>
      </c>
      <c r="V1609" s="542" t="str">
        <f>IF('result subject-wise'!AD66="","",'result subject-wise'!AD66)</f>
        <v/>
      </c>
      <c r="W1609" s="542" t="str">
        <f>IF('result subject-wise'!AF66="","",'result subject-wise'!AF66)</f>
        <v/>
      </c>
      <c r="X1609" s="542" t="str">
        <f>IF('result subject-wise'!AG66="","",'result subject-wise'!AG66)</f>
        <v/>
      </c>
      <c r="Y1609" s="540" t="str">
        <f>IF(OR(X1612=0,X1612&lt;V1612),"",IF(OR(U1609="RE",U1609="REP"),SUM(T1609,W1609),IF(U1609="S",W1609,T1609)))</f>
        <v/>
      </c>
    </row>
    <row r="1610" spans="1:25" ht="18" customHeight="1">
      <c r="A1610" s="1124"/>
      <c r="B1610" s="1143" t="str">
        <f>'statement of marks'!CU66</f>
        <v>MATHEMATICS</v>
      </c>
      <c r="C1610" s="1143"/>
      <c r="D1610" s="535" t="str">
        <f>IF('statement of marks'!DP66="","",'statement of marks'!DP66)</f>
        <v/>
      </c>
      <c r="E1610" s="541">
        <f>IF('statement of marks'!CV66="","",'statement of marks'!CV66)</f>
        <v>10</v>
      </c>
      <c r="F1610" s="541">
        <f>IF('statement of marks'!CW66="","",'statement of marks'!CW66)</f>
        <v>10</v>
      </c>
      <c r="G1610" s="541">
        <f>IF('statement of marks'!CX66="","",'statement of marks'!CX66)</f>
        <v>9</v>
      </c>
      <c r="H1610" s="541">
        <f>IF('statement of marks'!CY66="","",'statement of marks'!CY66)</f>
        <v>29</v>
      </c>
      <c r="I1610" s="541">
        <f>IF('statement of marks'!CZ66="","",'statement of marks'!CZ66)</f>
        <v>1</v>
      </c>
      <c r="J1610" s="537">
        <f>IF('statement of marks'!DA66="","",'statement of marks'!DA66)</f>
        <v>70</v>
      </c>
      <c r="K1610" s="537" t="str">
        <f>IF('statement of marks'!DB66="","",'statement of marks'!DB66)</f>
        <v/>
      </c>
      <c r="L1610" s="536">
        <f>IF('statement of marks'!DC66="","",'statement of marks'!DC66)</f>
        <v>70</v>
      </c>
      <c r="M1610" s="536">
        <f>IF('statement of marks'!DD66="","",'statement of marks'!DD66)</f>
        <v>100</v>
      </c>
      <c r="N1610" s="538">
        <f>IF('statement of marks'!DE66="","",'statement of marks'!DE66)</f>
        <v>100</v>
      </c>
      <c r="O1610" s="537">
        <f>IF('statement of marks'!DF66="","",'statement of marks'!DF66)</f>
        <v>18</v>
      </c>
      <c r="P1610" s="537" t="str">
        <f>IF('statement of marks'!DG66="","",'statement of marks'!DG66)</f>
        <v/>
      </c>
      <c r="Q1610" s="536">
        <f>IF('statement of marks'!DH66="","",'statement of marks'!DH66)</f>
        <v>18</v>
      </c>
      <c r="R1610" s="536">
        <f>IF('statement of marks'!DI66="","",'statement of marks'!DI66)</f>
        <v>118</v>
      </c>
      <c r="S1610" s="538" t="str">
        <f>IF('statement of marks'!DJ66="","",'statement of marks'!DJ66)</f>
        <v/>
      </c>
      <c r="T1610" s="538">
        <f>IF('statement of marks'!DK66="","",'statement of marks'!DK66)</f>
        <v>118</v>
      </c>
      <c r="U1610" s="541" t="str">
        <f>CONCATENATE('statement of marks'!HX66,'statement of marks'!IG66,'statement of marks'!IH66)</f>
        <v>S</v>
      </c>
      <c r="V1610" s="542">
        <f>IF('result subject-wise'!AH66="","",'result subject-wise'!AH66)</f>
        <v>100</v>
      </c>
      <c r="W1610" s="542" t="str">
        <f>IF('result subject-wise'!AJ66="","",'result subject-wise'!AJ66)</f>
        <v/>
      </c>
      <c r="X1610" s="542" t="str">
        <f>IF('result subject-wise'!AK66="","",'result subject-wise'!AK66)</f>
        <v/>
      </c>
      <c r="Y1610" s="540" t="str">
        <f>IF(OR(X1612=0,X1612&lt;V1612),"",IF(OR(U1610="RE",U1610="REP"),SUM(T1610,W1610),IF(U1610="S",W1610,T1610)))</f>
        <v/>
      </c>
    </row>
    <row r="1611" spans="1:25" ht="18" customHeight="1">
      <c r="A1611" s="1124"/>
      <c r="B1611" s="1108" t="s">
        <v>291</v>
      </c>
      <c r="C1611" s="1108"/>
      <c r="D1611" s="543">
        <f>IF(AND(D1608="",D1609="",D1610=""),"",SUM(D1608:D1610))</f>
        <v>40</v>
      </c>
      <c r="E1611" s="544">
        <f>IF(AND(E1606="",E1607="",E1608="",E1609="",E1610=""),"",SUM(E1606:E1610))</f>
        <v>50</v>
      </c>
      <c r="F1611" s="544">
        <f t="shared" ref="F1611:H1611" si="452">IF(AND(F1606="",F1607="",F1608="",F1609="",F1610=""),"",SUM(F1606:F1610))</f>
        <v>50</v>
      </c>
      <c r="G1611" s="544">
        <f t="shared" si="452"/>
        <v>43</v>
      </c>
      <c r="H1611" s="544">
        <f t="shared" si="452"/>
        <v>143</v>
      </c>
      <c r="I1611" s="544">
        <f>IF(AND(I1606="",I1607="",I1608="",I1609="",I1610=""),"",SUM(I1606:I1610))</f>
        <v>7</v>
      </c>
      <c r="J1611" s="544">
        <f t="shared" ref="J1611:Q1611" si="453">IF(AND(J1606="",J1607="",J1608="",J1609="",J1610=""),"",SUM(J1606:J1610))</f>
        <v>290</v>
      </c>
      <c r="K1611" s="544">
        <f t="shared" si="453"/>
        <v>40</v>
      </c>
      <c r="L1611" s="544">
        <f t="shared" si="453"/>
        <v>330</v>
      </c>
      <c r="M1611" s="544">
        <f t="shared" si="453"/>
        <v>440</v>
      </c>
      <c r="N1611" s="544">
        <f t="shared" si="453"/>
        <v>480</v>
      </c>
      <c r="O1611" s="544">
        <f t="shared" si="453"/>
        <v>358</v>
      </c>
      <c r="P1611" s="544">
        <f t="shared" si="453"/>
        <v>60</v>
      </c>
      <c r="Q1611" s="544">
        <f t="shared" si="453"/>
        <v>418</v>
      </c>
      <c r="R1611" s="544">
        <f>IF(AND(R1606="",R1607="",R1608="",R1609="",R1610=""),"",SUM(R1606:R1610))</f>
        <v>798</v>
      </c>
      <c r="S1611" s="544">
        <f>IF(AND(S1606="",S1607="",S1608="",S1609="",S1610=""),"",SUM(S1606:S1610))</f>
        <v>100</v>
      </c>
      <c r="T1611" s="544">
        <f t="shared" ref="T1611" si="454">IF(AND(T1606="",T1607="",T1608="",T1609="",T1610=""),"",SUM(T1606:T1610))</f>
        <v>898</v>
      </c>
      <c r="U1611" s="544"/>
      <c r="V1611" s="544">
        <f t="shared" ref="V1611:W1611" si="455">IF(AND(V1606="",V1607="",V1608="",V1609="",V1610=""),"",SUM(V1606:V1610))</f>
        <v>100</v>
      </c>
      <c r="W1611" s="544" t="str">
        <f t="shared" si="455"/>
        <v/>
      </c>
      <c r="X1611" s="545"/>
      <c r="Y1611" s="546" t="str">
        <f t="shared" ref="Y1611" si="456">IF(AND(Y1606="",Y1607="",Y1608="",Y1609="",Y1610=""),"",SUM(Y1606:Y1610))</f>
        <v/>
      </c>
    </row>
    <row r="1612" spans="1:25" ht="18" customHeight="1">
      <c r="A1612" s="1124"/>
      <c r="B1612" s="1142" t="s">
        <v>292</v>
      </c>
      <c r="C1612" s="1142"/>
      <c r="D1612" s="547" t="s">
        <v>456</v>
      </c>
      <c r="E1612" s="548">
        <f>IF(E1611="","",(5*E1605)-(COUNTIF(E1606:E1610,"NA")*E1605+COUNTIF(E1606:E1610,"ML")*E1605))</f>
        <v>50</v>
      </c>
      <c r="F1612" s="548">
        <f>IF(F1611="","",(5*F1605)-(COUNTIF(F1606:F1610,"NA")*F1605+COUNTIF(F1606:F1610,"ML")*F1605))</f>
        <v>50</v>
      </c>
      <c r="G1612" s="548">
        <f>IF(G1611="","",(43)-(COUNTIF(G1606:G1610,"NA")*G1605+COUNTIF(G1606:G1610,"ML")*G1605))</f>
        <v>43</v>
      </c>
      <c r="H1612" s="548">
        <f>IF(H1611="","",(143)-(COUNTIF(H1606:H1610,"NA")*H1605+COUNTIF(H1606:H1610,"ML")*H1605))</f>
        <v>143</v>
      </c>
      <c r="I1612" s="549">
        <f>IF(I1611="","",7)</f>
        <v>7</v>
      </c>
      <c r="J1612" s="538">
        <f>L1612-K1612</f>
        <v>310</v>
      </c>
      <c r="K1612" s="538">
        <f>IF(D1611="","",(D1611-(IF(K1608="ml",D1608)+IF(K1609="ml",D1609)+IF(K1610="ml",D1610))))</f>
        <v>40</v>
      </c>
      <c r="L1612" s="538">
        <f>IF(OR(L1611=0,L1611=""),L1611,(5*L1605)-D1623)</f>
        <v>350</v>
      </c>
      <c r="M1612" s="538">
        <f>IF(M1611="","",SUM(H1612:J1612))</f>
        <v>460</v>
      </c>
      <c r="N1612" s="538">
        <f>IF(N1611="","",SUM(D1611,M1612))</f>
        <v>500</v>
      </c>
      <c r="O1612" s="538">
        <f>Q1612-D1617</f>
        <v>440</v>
      </c>
      <c r="P1612" s="538">
        <f>IF(D1617="","",D1617)</f>
        <v>60</v>
      </c>
      <c r="Q1612" s="538">
        <f>IF(Q1611="","",5*Q1605)</f>
        <v>500</v>
      </c>
      <c r="R1612" s="538">
        <f>IF(O1612="","",SUM(M1612,O1612))</f>
        <v>900</v>
      </c>
      <c r="S1612" s="538">
        <f>IF(D1622="","",D1622)</f>
        <v>100</v>
      </c>
      <c r="T1612" s="538">
        <f>IF(T1611="","",SUM(R1612,S1612))</f>
        <v>1000</v>
      </c>
      <c r="U1612" s="550"/>
      <c r="V1612" s="551">
        <f>COUNTIF(U1606:U1616,"S")</f>
        <v>1</v>
      </c>
      <c r="W1612" s="551">
        <f>COUNTIF(U1606:U1616,"RE")+COUNTIF(U1606:U1616,"REP")</f>
        <v>0</v>
      </c>
      <c r="X1612" s="551">
        <f>COUNTIF(X1606:X1611,"P")+COUNTIF(X1615:X1616,"P")</f>
        <v>0</v>
      </c>
      <c r="Y1612" s="552" t="str">
        <f>IF(OR(X1612=0,X1612&lt;(V1612+W1612)),"",(T1612-(V1612*Y1605)+V1611))</f>
        <v/>
      </c>
    </row>
    <row r="1613" spans="1:25" ht="18" customHeight="1">
      <c r="A1613" s="1124"/>
      <c r="B1613" s="895" t="s">
        <v>151</v>
      </c>
      <c r="C1613" s="895"/>
      <c r="D1613" s="553">
        <f>IF('statement of marks'!BG66="","",'statement of marks'!BG66)</f>
        <v>30</v>
      </c>
      <c r="E1613" s="568">
        <f t="shared" ref="E1613:H1613" si="457">IF(E1612="","",E1611/E1612*100)</f>
        <v>100</v>
      </c>
      <c r="F1613" s="568">
        <f t="shared" si="457"/>
        <v>100</v>
      </c>
      <c r="G1613" s="568">
        <f t="shared" si="457"/>
        <v>100</v>
      </c>
      <c r="H1613" s="568">
        <f t="shared" si="457"/>
        <v>100</v>
      </c>
      <c r="I1613" s="568">
        <f>IF(I1612="","",I1611/I1612*100)</f>
        <v>100</v>
      </c>
      <c r="J1613" s="568">
        <f t="shared" ref="J1613:R1613" si="458">IF(J1612="","",J1611/J1612*100)</f>
        <v>93.548387096774192</v>
      </c>
      <c r="K1613" s="568">
        <f t="shared" si="458"/>
        <v>100</v>
      </c>
      <c r="L1613" s="568">
        <f t="shared" si="458"/>
        <v>94.285714285714278</v>
      </c>
      <c r="M1613" s="568">
        <f t="shared" si="458"/>
        <v>95.652173913043484</v>
      </c>
      <c r="N1613" s="569">
        <f t="shared" si="458"/>
        <v>96</v>
      </c>
      <c r="O1613" s="568">
        <f t="shared" si="458"/>
        <v>81.36363636363636</v>
      </c>
      <c r="P1613" s="568">
        <f t="shared" si="458"/>
        <v>100</v>
      </c>
      <c r="Q1613" s="568">
        <f t="shared" si="458"/>
        <v>83.6</v>
      </c>
      <c r="R1613" s="568">
        <f t="shared" si="458"/>
        <v>88.666666666666671</v>
      </c>
      <c r="S1613" s="569">
        <f>IF(S1612="","",S1611/S1612*100)</f>
        <v>100</v>
      </c>
      <c r="T1613" s="569">
        <f t="shared" ref="T1613" si="459">IF(T1612="","",T1611/T1612*100)</f>
        <v>89.8</v>
      </c>
      <c r="U1613" s="539"/>
      <c r="V1613" s="539"/>
      <c r="W1613" s="539"/>
      <c r="X1613" s="539"/>
      <c r="Y1613" s="554" t="str">
        <f>IF(Y1612="","",Y1611/Y1612*100)</f>
        <v/>
      </c>
    </row>
    <row r="1614" spans="1:25" ht="18" customHeight="1">
      <c r="A1614" s="1124"/>
      <c r="B1614" s="895" t="str">
        <f>'statement of marks'!DZ66</f>
        <v>BIOLOGY</v>
      </c>
      <c r="C1614" s="895"/>
      <c r="D1614" s="548"/>
      <c r="E1614" s="541">
        <f>IF('statement of marks'!EA66="","",'statement of marks'!EA66)</f>
        <v>10</v>
      </c>
      <c r="F1614" s="541">
        <f>IF('statement of marks'!EB66="","",'statement of marks'!EB66)</f>
        <v>10</v>
      </c>
      <c r="G1614" s="541">
        <f>IF('statement of marks'!EC66="","",'statement of marks'!EC66)</f>
        <v>10</v>
      </c>
      <c r="H1614" s="541">
        <f>IF('statement of marks'!ED66="","",'statement of marks'!ED66)</f>
        <v>30</v>
      </c>
      <c r="I1614" s="541" t="str">
        <f>IF('statement of marks'!EE66="","",'statement of marks'!EE66)</f>
        <v/>
      </c>
      <c r="J1614" s="537">
        <f>IF('statement of marks'!EF66="","",'statement of marks'!EF66)</f>
        <v>50</v>
      </c>
      <c r="K1614" s="537">
        <f>IF('statement of marks'!EG66="","",'statement of marks'!EG66)</f>
        <v>20</v>
      </c>
      <c r="L1614" s="536">
        <f>IF('statement of marks'!EH66="","",'statement of marks'!EH66)</f>
        <v>70</v>
      </c>
      <c r="M1614" s="536">
        <f>IF('statement of marks'!EI66="","",'statement of marks'!EI66)</f>
        <v>80</v>
      </c>
      <c r="N1614" s="538">
        <f>IF('statement of marks'!EJ66="","",'statement of marks'!EJ66)</f>
        <v>100</v>
      </c>
      <c r="O1614" s="537">
        <f>IF('statement of marks'!EK66="","",'statement of marks'!EK66)</f>
        <v>70</v>
      </c>
      <c r="P1614" s="537">
        <f>IF('statement of marks'!EL66="","",'statement of marks'!EL66)</f>
        <v>30</v>
      </c>
      <c r="Q1614" s="536">
        <f>IF('statement of marks'!EM66="","",'statement of marks'!EM66)</f>
        <v>100</v>
      </c>
      <c r="R1614" s="536">
        <f>IF('statement of marks'!EN66="","",'statement of marks'!EN66)</f>
        <v>150</v>
      </c>
      <c r="S1614" s="538">
        <f>IF('statement of marks'!EO66="","",'statement of marks'!EO66)</f>
        <v>50</v>
      </c>
      <c r="T1614" s="538">
        <f>IF('statement of marks'!EP66="","",'statement of marks'!EP66)</f>
        <v>200</v>
      </c>
      <c r="U1614" s="538" t="str">
        <f>IF('statement of marks'!FB66="","",'statement of marks'!FB66)</f>
        <v>I</v>
      </c>
      <c r="V1614" s="542"/>
      <c r="W1614" s="542"/>
      <c r="X1614" s="542"/>
      <c r="Y1614" s="540"/>
    </row>
    <row r="1615" spans="1:25" ht="18" customHeight="1">
      <c r="A1615" s="1124"/>
      <c r="B1615" s="1089" t="str">
        <f>'statement of marks'!$FC$3</f>
        <v>Azadi ke Baad ka Swarnim Bharat</v>
      </c>
      <c r="C1615" s="1089"/>
      <c r="D1615" s="553">
        <f>IF('statement of marks'!CK66="","",'statement of marks'!CK66)</f>
        <v>30</v>
      </c>
      <c r="E1615" s="541">
        <f>IF('statement of marks'!FC66="","",'statement of marks'!FC66)</f>
        <v>10</v>
      </c>
      <c r="F1615" s="541">
        <f>IF('statement of marks'!FD66="","",'statement of marks'!FD66)</f>
        <v>10</v>
      </c>
      <c r="G1615" s="541">
        <f>IF('statement of marks'!FE66="","",'statement of marks'!FE66)</f>
        <v>10</v>
      </c>
      <c r="H1615" s="541">
        <f>IF('statement of marks'!FF66="","",'statement of marks'!FF66)</f>
        <v>30</v>
      </c>
      <c r="I1615" s="555"/>
      <c r="J1615" s="541">
        <f>IF('statement of marks'!FG66="","",'statement of marks'!FG66)</f>
        <v>70</v>
      </c>
      <c r="K1615" s="556"/>
      <c r="L1615" s="536">
        <f>IF('statement of marks'!FG66="","",'statement of marks'!FG66)</f>
        <v>70</v>
      </c>
      <c r="M1615" s="536">
        <f>IF('statement of marks'!FH66="","",'statement of marks'!FH66)</f>
        <v>100</v>
      </c>
      <c r="N1615" s="536">
        <f>IF('statement of marks'!FH66="","",'statement of marks'!FH66)</f>
        <v>100</v>
      </c>
      <c r="O1615" s="536">
        <f>IF('statement of marks'!FI66="","",'statement of marks'!FI66)</f>
        <v>100</v>
      </c>
      <c r="P1615" s="557"/>
      <c r="Q1615" s="536">
        <f>IF('statement of marks'!FI66="","",'statement of marks'!FI66)</f>
        <v>100</v>
      </c>
      <c r="R1615" s="536">
        <f>IF('statement of marks'!FJ66="","",'statement of marks'!FJ66)</f>
        <v>200</v>
      </c>
      <c r="S1615" s="557"/>
      <c r="T1615" s="538">
        <f>IF('statement of marks'!FJ66="","",'statement of marks'!FJ66)</f>
        <v>200</v>
      </c>
      <c r="U1615" s="541" t="str">
        <f>IF('statement of marks'!II66="","",'statement of marks'!II66)</f>
        <v>A</v>
      </c>
      <c r="V1615" s="542" t="str">
        <f>IF(OR(U1615="S",U1615="RE"),'result subject-wise'!AL$6,"")</f>
        <v/>
      </c>
      <c r="W1615" s="558" t="str">
        <f>IF('result subject-wise'!AL66="","",'result subject-wise'!AL66)</f>
        <v/>
      </c>
      <c r="X1615" s="558" t="str">
        <f>IF('result subject-wise'!AM66="","",'result subject-wise'!AM66)</f>
        <v/>
      </c>
      <c r="Y1615" s="1093"/>
    </row>
    <row r="1616" spans="1:25" ht="18" customHeight="1">
      <c r="A1616" s="1124"/>
      <c r="B1616" s="895" t="str">
        <f>'statement of marks'!$FP$3</f>
        <v>JEEVAN KAUShAL</v>
      </c>
      <c r="C1616" s="895"/>
      <c r="D1616" s="535" t="str">
        <f>IF('statement of marks'!DO66="","",'statement of marks'!DO66)</f>
        <v/>
      </c>
      <c r="E1616" s="1109" t="s">
        <v>278</v>
      </c>
      <c r="F1616" s="1109"/>
      <c r="G1616" s="536">
        <f>'statement of marks'!$FP$6</f>
        <v>30</v>
      </c>
      <c r="H1616" s="536"/>
      <c r="I1616" s="559"/>
      <c r="J1616" s="537">
        <f>IF('statement of marks'!FP66="","",'statement of marks'!FP66)</f>
        <v>30</v>
      </c>
      <c r="K1616" s="1109" t="s">
        <v>279</v>
      </c>
      <c r="L1616" s="1109"/>
      <c r="M1616" s="536">
        <f>'statement of marks'!$FQ$6</f>
        <v>30</v>
      </c>
      <c r="N1616" s="538">
        <f>IF('statement of marks'!FQ66="","",'statement of marks'!FQ66)</f>
        <v>30</v>
      </c>
      <c r="O1616" s="1109" t="s">
        <v>108</v>
      </c>
      <c r="P1616" s="1109"/>
      <c r="Q1616" s="536">
        <f>'statement of marks'!$FR$6</f>
        <v>40</v>
      </c>
      <c r="R1616" s="541">
        <f>IF('statement of marks'!FR66="","",'statement of marks'!FR66)</f>
        <v>40</v>
      </c>
      <c r="S1616" s="541"/>
      <c r="T1616" s="538">
        <f>IF('statement of marks'!FS66="","",'statement of marks'!FS66)</f>
        <v>100</v>
      </c>
      <c r="U1616" s="541" t="str">
        <f>IF('statement of marks'!IJ66="","",'statement of marks'!IJ66)</f>
        <v>A</v>
      </c>
      <c r="V1616" s="542" t="str">
        <f>IF(OR(U1616="S",U1616="RE"),'result subject-wise'!AN$6,"")</f>
        <v/>
      </c>
      <c r="W1616" s="558" t="str">
        <f>IF('result subject-wise'!AN66="","",'result subject-wise'!AN66)</f>
        <v/>
      </c>
      <c r="X1616" s="558" t="str">
        <f>IF('result subject-wise'!AO66="","",'result subject-wise'!AO66)</f>
        <v/>
      </c>
      <c r="Y1616" s="1093"/>
    </row>
    <row r="1617" spans="1:25" ht="18" customHeight="1">
      <c r="A1617" s="1124"/>
      <c r="B1617" s="1110" t="s">
        <v>195</v>
      </c>
      <c r="C1617" s="1110"/>
      <c r="D1617" s="560">
        <f>IF(AND(D1613="",D1615="",D1616=""),"",SUM(D1613:D1616))</f>
        <v>60</v>
      </c>
      <c r="E1617" s="1111" t="str">
        <f>IF('statement of marks'!IP66="","",'statement of marks'!IP66)</f>
        <v>SUPPL.</v>
      </c>
      <c r="F1617" s="1111"/>
      <c r="G1617" s="1111"/>
      <c r="H1617" s="1111"/>
      <c r="I1617" s="1111"/>
      <c r="J1617" s="1111"/>
      <c r="K1617" s="1111"/>
      <c r="L1617" s="1111"/>
      <c r="M1617" s="533" t="s">
        <v>309</v>
      </c>
      <c r="N1617" s="541" t="str">
        <f>IF('statement of marks'!IS66="","",'statement of marks'!IS66)</f>
        <v/>
      </c>
      <c r="O1617" s="1091" t="s">
        <v>281</v>
      </c>
      <c r="P1617" s="1091"/>
      <c r="Q1617" s="1091"/>
      <c r="R1617" s="541" t="str">
        <f>IF('statement of marks'!IU66="","",'statement of marks'!IU66)</f>
        <v/>
      </c>
      <c r="S1617" s="1112" t="s">
        <v>295</v>
      </c>
      <c r="T1617" s="1112"/>
      <c r="U1617" s="1112"/>
      <c r="V1617" s="1112"/>
      <c r="W1617" s="1112"/>
      <c r="X1617" s="1112"/>
      <c r="Y1617" s="1113"/>
    </row>
    <row r="1618" spans="1:25" ht="18" customHeight="1">
      <c r="A1618" s="1124"/>
      <c r="B1618" s="1110" t="s">
        <v>300</v>
      </c>
      <c r="C1618" s="1110"/>
      <c r="D1618" s="534" t="s">
        <v>201</v>
      </c>
      <c r="E1618" s="1085" t="s">
        <v>122</v>
      </c>
      <c r="F1618" s="1085"/>
      <c r="G1618" s="1091" t="s">
        <v>124</v>
      </c>
      <c r="H1618" s="1091"/>
      <c r="I1618" s="1091"/>
      <c r="J1618" s="1091"/>
      <c r="K1618" s="1091" t="s">
        <v>126</v>
      </c>
      <c r="L1618" s="1091"/>
      <c r="M1618" s="1091" t="s">
        <v>128</v>
      </c>
      <c r="N1618" s="1091"/>
      <c r="O1618" s="924" t="s">
        <v>303</v>
      </c>
      <c r="P1618" s="924"/>
      <c r="Q1618" s="924"/>
      <c r="R1618" s="561"/>
      <c r="S1618" s="1114" t="s">
        <v>195</v>
      </c>
      <c r="T1618" s="1114"/>
      <c r="U1618" s="1115" t="str">
        <f>IF('result subject-wise'!AR66="","",'result subject-wise'!AR66)</f>
        <v/>
      </c>
      <c r="V1618" s="1115"/>
      <c r="W1618" s="1086" t="s">
        <v>459</v>
      </c>
      <c r="X1618" s="1086"/>
      <c r="Y1618" s="562" t="str">
        <f>IF('result subject-wise'!AS66="","",'result subject-wise'!AS66)</f>
        <v/>
      </c>
    </row>
    <row r="1619" spans="1:25" ht="18" customHeight="1">
      <c r="A1619" s="1124"/>
      <c r="B1619" s="1116" t="s">
        <v>302</v>
      </c>
      <c r="C1619" s="1116"/>
      <c r="D1619" s="536">
        <f>IF('statement of marks'!CN66="","",'statement of marks'!CN66)</f>
        <v>50</v>
      </c>
      <c r="E1619" s="1117" t="str">
        <f>IF('statement of marks'!GK66="","",'statement of marks'!GK66)</f>
        <v/>
      </c>
      <c r="F1619" s="1117"/>
      <c r="G1619" s="1117" t="str">
        <f>IF('statement of marks'!GM66="","",'statement of marks'!GM66)</f>
        <v/>
      </c>
      <c r="H1619" s="1117"/>
      <c r="I1619" s="1117"/>
      <c r="J1619" s="1117"/>
      <c r="K1619" s="1117">
        <f>IF('statement of marks'!GO66="","",'statement of marks'!GO66)</f>
        <v>88</v>
      </c>
      <c r="L1619" s="1117"/>
      <c r="M1619" s="1117">
        <f>IF('statement of marks'!GQ66="","",'statement of marks'!GQ66)</f>
        <v>240</v>
      </c>
      <c r="N1619" s="1117"/>
      <c r="O1619" s="1117">
        <f>IF('statement of marks'!GS66="","",'statement of marks'!GS66)</f>
        <v>340</v>
      </c>
      <c r="P1619" s="1117"/>
      <c r="Q1619" s="1117"/>
      <c r="R1619" s="563"/>
      <c r="S1619" s="1086" t="s">
        <v>460</v>
      </c>
      <c r="T1619" s="1086"/>
      <c r="U1619" s="1086"/>
      <c r="V1619" s="1086"/>
      <c r="W1619" s="1115" t="str">
        <f>IF('result subject-wise'!AT66="","",'result subject-wise'!AT66)</f>
        <v/>
      </c>
      <c r="X1619" s="1115"/>
      <c r="Y1619" s="1118"/>
    </row>
    <row r="1620" spans="1:25" ht="18" customHeight="1">
      <c r="A1620" s="1124"/>
      <c r="B1620" s="1084" t="s">
        <v>301</v>
      </c>
      <c r="C1620" s="1084"/>
      <c r="D1620" s="536">
        <f>IF('statement of marks'!BJ66="","",'statement of marks'!BJ66)</f>
        <v>50</v>
      </c>
      <c r="E1620" s="1085">
        <f>IF('statement of marks'!GL66="","",'statement of marks'!GL66)</f>
        <v>34</v>
      </c>
      <c r="F1620" s="1085"/>
      <c r="G1620" s="1085">
        <f>IF('statement of marks'!GN66="","",'statement of marks'!GN66)</f>
        <v>24</v>
      </c>
      <c r="H1620" s="1085"/>
      <c r="I1620" s="1085"/>
      <c r="J1620" s="1085"/>
      <c r="K1620" s="1085" t="str">
        <f>IF('statement of marks'!GP66="","",'statement of marks'!GP66)</f>
        <v/>
      </c>
      <c r="L1620" s="1085"/>
      <c r="M1620" s="1085" t="str">
        <f>IF('statement of marks'!GR66="","",'statement of marks'!GR66)</f>
        <v/>
      </c>
      <c r="N1620" s="1085"/>
      <c r="O1620" s="1085" t="str">
        <f>IF('statement of marks'!GT66="","",'statement of marks'!GT66)</f>
        <v/>
      </c>
      <c r="P1620" s="1085"/>
      <c r="Q1620" s="1085"/>
      <c r="R1620" s="564"/>
      <c r="S1620" s="1086" t="s">
        <v>296</v>
      </c>
      <c r="T1620" s="1086"/>
      <c r="U1620" s="1086"/>
      <c r="V1620" s="1086"/>
      <c r="W1620" s="1087" t="str">
        <f>IF(U1618="","",'result subject-wise'!$G$118)</f>
        <v/>
      </c>
      <c r="X1620" s="1087"/>
      <c r="Y1620" s="1088"/>
    </row>
    <row r="1621" spans="1:25" ht="18" customHeight="1">
      <c r="A1621" s="1124"/>
      <c r="B1621" s="1089" t="s">
        <v>307</v>
      </c>
      <c r="C1621" s="1089"/>
      <c r="D1621" s="535" t="str">
        <f>IF('statement of marks'!DR66="","",'statement of marks'!DR66)</f>
        <v/>
      </c>
      <c r="E1621" s="1090"/>
      <c r="F1621" s="1090"/>
      <c r="G1621" s="1090"/>
      <c r="H1621" s="1090"/>
      <c r="I1621" s="1090"/>
      <c r="J1621" s="1090"/>
      <c r="K1621" s="1090"/>
      <c r="L1621" s="1090"/>
      <c r="M1621" s="1090"/>
      <c r="N1621" s="1090"/>
      <c r="O1621" s="1091"/>
      <c r="P1621" s="1091"/>
      <c r="Q1621" s="1091"/>
      <c r="R1621" s="1091"/>
      <c r="S1621" s="1091"/>
      <c r="T1621" s="1091"/>
      <c r="U1621" s="1092"/>
      <c r="V1621" s="1092"/>
      <c r="W1621" s="1092"/>
      <c r="X1621" s="1092"/>
      <c r="Y1621" s="1093"/>
    </row>
    <row r="1622" spans="1:25" ht="18" customHeight="1">
      <c r="A1622" s="1124"/>
      <c r="B1622" s="895" t="s">
        <v>297</v>
      </c>
      <c r="C1622" s="895"/>
      <c r="D1622" s="544">
        <f>IF(AND(D1619="",D1620="",D1621=""),"",SUM(D1619:D1621))</f>
        <v>100</v>
      </c>
      <c r="E1622" s="1090"/>
      <c r="F1622" s="1090"/>
      <c r="G1622" s="1090"/>
      <c r="H1622" s="1090"/>
      <c r="I1622" s="1090"/>
      <c r="J1622" s="1090"/>
      <c r="K1622" s="1090"/>
      <c r="L1622" s="1090"/>
      <c r="M1622" s="1090"/>
      <c r="N1622" s="1090"/>
      <c r="O1622" s="1091"/>
      <c r="P1622" s="1091"/>
      <c r="Q1622" s="1091"/>
      <c r="R1622" s="1091"/>
      <c r="S1622" s="1091"/>
      <c r="T1622" s="1091"/>
      <c r="U1622" s="1092"/>
      <c r="V1622" s="1092"/>
      <c r="W1622" s="1092"/>
      <c r="X1622" s="1092"/>
      <c r="Y1622" s="1093"/>
    </row>
    <row r="1623" spans="1:25" ht="18" customHeight="1">
      <c r="A1623" s="1124"/>
      <c r="B1623" s="1089" t="s">
        <v>790</v>
      </c>
      <c r="C1623" s="1089"/>
      <c r="D1623" s="565">
        <f>IF(J1606="ML",L1605)+IF(J1607="ML",L1605)+IF(J1608="ML",L1605-D1608)+IF(J1609="ML",L1605-D1609)+IF(J1610="ML",L1605-D1610)+IF(K1608="ml",D1608)+IF(K1609="ml",D1609)+IF(K1610="ml",D1610)</f>
        <v>0</v>
      </c>
      <c r="E1623" s="1090"/>
      <c r="F1623" s="1090"/>
      <c r="G1623" s="1090"/>
      <c r="H1623" s="1090"/>
      <c r="I1623" s="1090"/>
      <c r="J1623" s="1090"/>
      <c r="K1623" s="1090"/>
      <c r="L1623" s="1090"/>
      <c r="M1623" s="1090"/>
      <c r="N1623" s="1090"/>
      <c r="O1623" s="1091" t="s">
        <v>112</v>
      </c>
      <c r="P1623" s="1091"/>
      <c r="Q1623" s="1091"/>
      <c r="R1623" s="1091"/>
      <c r="S1623" s="1091"/>
      <c r="T1623" s="1091"/>
      <c r="U1623" s="1094" t="s">
        <v>798</v>
      </c>
      <c r="V1623" s="1094"/>
      <c r="W1623" s="1094"/>
      <c r="X1623" s="1094"/>
      <c r="Y1623" s="1095"/>
    </row>
    <row r="1624" spans="1:25" ht="18" customHeight="1" thickBot="1">
      <c r="A1624" s="1125"/>
      <c r="B1624" s="1098" t="s">
        <v>308</v>
      </c>
      <c r="C1624" s="1098"/>
      <c r="D1624" s="566"/>
      <c r="E1624" s="1099"/>
      <c r="F1624" s="1099"/>
      <c r="G1624" s="1099"/>
      <c r="H1624" s="1099"/>
      <c r="I1624" s="1099"/>
      <c r="J1624" s="1099"/>
      <c r="K1624" s="1099"/>
      <c r="L1624" s="1099"/>
      <c r="M1624" s="1099"/>
      <c r="N1624" s="1099"/>
      <c r="O1624" s="1100">
        <f>'statement of marks'!$IV$110</f>
        <v>45794</v>
      </c>
      <c r="P1624" s="1100"/>
      <c r="Q1624" s="1100"/>
      <c r="R1624" s="1100"/>
      <c r="S1624" s="1100"/>
      <c r="T1624" s="1100"/>
      <c r="U1624" s="1096"/>
      <c r="V1624" s="1096"/>
      <c r="W1624" s="1096"/>
      <c r="X1624" s="1096"/>
      <c r="Y1624" s="1097"/>
    </row>
    <row r="1625" spans="1:25" ht="18" customHeight="1">
      <c r="A1625" s="1119" t="s">
        <v>282</v>
      </c>
      <c r="B1625" s="1120"/>
      <c r="C1625" s="1120"/>
      <c r="D1625" s="1120"/>
      <c r="E1625" s="1120"/>
      <c r="F1625" s="1120"/>
      <c r="G1625" s="1120"/>
      <c r="H1625" s="1120"/>
      <c r="I1625" s="1120"/>
      <c r="J1625" s="1120"/>
      <c r="K1625" s="1120"/>
      <c r="L1625" s="1120"/>
      <c r="M1625" s="1120"/>
      <c r="N1625" s="1120"/>
      <c r="O1625" s="1120"/>
      <c r="P1625" s="1120"/>
      <c r="Q1625" s="1120"/>
      <c r="R1625" s="1120"/>
      <c r="S1625" s="1120"/>
      <c r="T1625" s="1120"/>
      <c r="U1625" s="1120"/>
      <c r="V1625" s="1120"/>
      <c r="W1625" s="1120"/>
      <c r="X1625" s="1120"/>
      <c r="Y1625" s="1121"/>
    </row>
    <row r="1626" spans="1:25" ht="18" customHeight="1">
      <c r="A1626" s="1122" t="str">
        <f>'statement of marks'!$A$1</f>
        <v>Govt. Hr. Sec. School,</v>
      </c>
      <c r="B1626" s="1091"/>
      <c r="C1626" s="1091"/>
      <c r="D1626" s="1091"/>
      <c r="E1626" s="1091"/>
      <c r="F1626" s="1091"/>
      <c r="G1626" s="1091"/>
      <c r="H1626" s="1091"/>
      <c r="I1626" s="1091"/>
      <c r="J1626" s="1091"/>
      <c r="K1626" s="1091"/>
      <c r="L1626" s="1091"/>
      <c r="M1626" s="1091"/>
      <c r="N1626" s="1091"/>
      <c r="O1626" s="1091"/>
      <c r="P1626" s="1091"/>
      <c r="Q1626" s="1091"/>
      <c r="R1626" s="1091"/>
      <c r="S1626" s="1091"/>
      <c r="T1626" s="1091"/>
      <c r="U1626" s="1091"/>
      <c r="V1626" s="1091"/>
      <c r="W1626" s="1091"/>
      <c r="X1626" s="1091"/>
      <c r="Y1626" s="1123"/>
    </row>
    <row r="1627" spans="1:25" ht="18" customHeight="1">
      <c r="A1627" s="1124"/>
      <c r="B1627" s="1048" t="s">
        <v>100</v>
      </c>
      <c r="C1627" s="1048"/>
      <c r="D1627" s="1112" t="s">
        <v>485</v>
      </c>
      <c r="E1627" s="1048" t="str">
        <f>'statement of marks'!$F$3</f>
        <v>2024-25</v>
      </c>
      <c r="F1627" s="1048"/>
      <c r="G1627" s="1126" t="str">
        <f>IF(U1646="","MAIN EXAMINATION",IF(E1645="Suppl.","SUPPLEMENTARY EXAMINATION",IF(E1645="Re-exam.","RE-EXAMINATION",)))</f>
        <v>MAIN EXAMINATION</v>
      </c>
      <c r="H1627" s="1127"/>
      <c r="I1627" s="1127"/>
      <c r="J1627" s="1127"/>
      <c r="K1627" s="1127"/>
      <c r="L1627" s="1127"/>
      <c r="M1627" s="1127"/>
      <c r="N1627" s="1127"/>
      <c r="O1627" s="1127"/>
      <c r="P1627" s="1127"/>
      <c r="Q1627" s="1127"/>
      <c r="R1627" s="1127"/>
      <c r="S1627" s="1128"/>
      <c r="T1627" s="1129" t="s">
        <v>305</v>
      </c>
      <c r="U1627" s="1130"/>
      <c r="V1627" s="1131"/>
      <c r="W1627" s="1048" t="str">
        <f>'statement of marks'!$A$3</f>
        <v>11 'A'</v>
      </c>
      <c r="X1627" s="1048"/>
      <c r="Y1627" s="1135"/>
    </row>
    <row r="1628" spans="1:25" ht="18" customHeight="1">
      <c r="A1628" s="1124"/>
      <c r="B1628" s="895" t="s">
        <v>36</v>
      </c>
      <c r="C1628" s="895"/>
      <c r="D1628" s="1112"/>
      <c r="E1628" s="1132" t="str">
        <f>IF('statement of marks'!G67="","",'statement of marks'!G67)</f>
        <v>A 059</v>
      </c>
      <c r="F1628" s="1133"/>
      <c r="G1628" s="1133"/>
      <c r="H1628" s="1133"/>
      <c r="I1628" s="1133"/>
      <c r="J1628" s="1133"/>
      <c r="K1628" s="1133"/>
      <c r="L1628" s="1133"/>
      <c r="M1628" s="1133"/>
      <c r="N1628" s="1133"/>
      <c r="O1628" s="1133"/>
      <c r="P1628" s="1133"/>
      <c r="Q1628" s="1133"/>
      <c r="R1628" s="1133"/>
      <c r="S1628" s="1134"/>
      <c r="T1628" s="1129" t="s">
        <v>304</v>
      </c>
      <c r="U1628" s="1130"/>
      <c r="V1628" s="1131"/>
      <c r="W1628" s="1048">
        <f>IF('statement of marks'!E67="","",'statement of marks'!E67)</f>
        <v>11159</v>
      </c>
      <c r="X1628" s="1048"/>
      <c r="Y1628" s="1135"/>
    </row>
    <row r="1629" spans="1:25" ht="18" customHeight="1">
      <c r="A1629" s="1124"/>
      <c r="B1629" s="895" t="s">
        <v>37</v>
      </c>
      <c r="C1629" s="895"/>
      <c r="D1629" s="1112"/>
      <c r="E1629" s="1132" t="str">
        <f>IF('statement of marks'!H67="","",'statement of marks'!H67)</f>
        <v>B 059</v>
      </c>
      <c r="F1629" s="1133"/>
      <c r="G1629" s="1133"/>
      <c r="H1629" s="1133"/>
      <c r="I1629" s="1133"/>
      <c r="J1629" s="1133"/>
      <c r="K1629" s="1133"/>
      <c r="L1629" s="1133"/>
      <c r="M1629" s="1133"/>
      <c r="N1629" s="1133"/>
      <c r="O1629" s="1133"/>
      <c r="P1629" s="1133"/>
      <c r="Q1629" s="1133"/>
      <c r="R1629" s="1133"/>
      <c r="S1629" s="1134"/>
      <c r="T1629" s="1129" t="s">
        <v>35</v>
      </c>
      <c r="U1629" s="1130"/>
      <c r="V1629" s="1131"/>
      <c r="W1629" s="1048" t="str">
        <f>IF('statement of marks'!D67="","",'statement of marks'!D67)</f>
        <v/>
      </c>
      <c r="X1629" s="1048"/>
      <c r="Y1629" s="1135"/>
    </row>
    <row r="1630" spans="1:25" ht="18" customHeight="1">
      <c r="A1630" s="1124"/>
      <c r="B1630" s="895" t="s">
        <v>38</v>
      </c>
      <c r="C1630" s="895"/>
      <c r="D1630" s="1112"/>
      <c r="E1630" s="1132" t="str">
        <f>IF('statement of marks'!I67="","",'statement of marks'!I67)</f>
        <v>C 059</v>
      </c>
      <c r="F1630" s="1133"/>
      <c r="G1630" s="1133"/>
      <c r="H1630" s="1133"/>
      <c r="I1630" s="1133"/>
      <c r="J1630" s="1133"/>
      <c r="K1630" s="1133"/>
      <c r="L1630" s="1133"/>
      <c r="M1630" s="1133"/>
      <c r="N1630" s="1133"/>
      <c r="O1630" s="1133"/>
      <c r="P1630" s="1133"/>
      <c r="Q1630" s="1133"/>
      <c r="R1630" s="1133"/>
      <c r="S1630" s="1134"/>
      <c r="T1630" s="1129" t="s">
        <v>280</v>
      </c>
      <c r="U1630" s="1130"/>
      <c r="V1630" s="1131"/>
      <c r="W1630" s="1136" t="str">
        <f>IF('statement of marks'!F67="","",'statement of marks'!F67)</f>
        <v/>
      </c>
      <c r="X1630" s="1136"/>
      <c r="Y1630" s="1137"/>
    </row>
    <row r="1631" spans="1:25" ht="18" customHeight="1">
      <c r="A1631" s="1124"/>
      <c r="B1631" s="1138" t="s">
        <v>218</v>
      </c>
      <c r="C1631" s="1109" t="s">
        <v>293</v>
      </c>
      <c r="D1631" s="1109" t="s">
        <v>457</v>
      </c>
      <c r="E1631" s="1103" t="s">
        <v>109</v>
      </c>
      <c r="F1631" s="1103" t="s">
        <v>110</v>
      </c>
      <c r="G1631" s="1103" t="s">
        <v>111</v>
      </c>
      <c r="H1631" s="1103" t="s">
        <v>797</v>
      </c>
      <c r="I1631" s="1139" t="str">
        <f>IF('statement of marks'!N$4="","",'statement of marks'!N$4)</f>
        <v>VRIKSHAROPAN</v>
      </c>
      <c r="J1631" s="1140" t="s">
        <v>276</v>
      </c>
      <c r="K1631" s="1140" t="s">
        <v>277</v>
      </c>
      <c r="L1631" s="1103" t="s">
        <v>284</v>
      </c>
      <c r="M1631" s="1103" t="s">
        <v>294</v>
      </c>
      <c r="N1631" s="1102" t="s">
        <v>458</v>
      </c>
      <c r="O1631" s="1141" t="s">
        <v>287</v>
      </c>
      <c r="P1631" s="1141" t="s">
        <v>288</v>
      </c>
      <c r="Q1631" s="1101" t="s">
        <v>289</v>
      </c>
      <c r="R1631" s="1101" t="s">
        <v>285</v>
      </c>
      <c r="S1631" s="1101" t="s">
        <v>286</v>
      </c>
      <c r="T1631" s="1102" t="s">
        <v>306</v>
      </c>
      <c r="U1631" s="1103" t="s">
        <v>311</v>
      </c>
      <c r="V1631" s="1104" t="s">
        <v>310</v>
      </c>
      <c r="W1631" s="1104" t="s">
        <v>799</v>
      </c>
      <c r="X1631" s="1103" t="s">
        <v>283</v>
      </c>
      <c r="Y1631" s="1105" t="s">
        <v>290</v>
      </c>
    </row>
    <row r="1632" spans="1:25" ht="18" customHeight="1">
      <c r="A1632" s="1124"/>
      <c r="B1632" s="1138"/>
      <c r="C1632" s="1109"/>
      <c r="D1632" s="1109"/>
      <c r="E1632" s="1103"/>
      <c r="F1632" s="1103"/>
      <c r="G1632" s="1103"/>
      <c r="H1632" s="1103"/>
      <c r="I1632" s="1139"/>
      <c r="J1632" s="1140"/>
      <c r="K1632" s="1140"/>
      <c r="L1632" s="1103"/>
      <c r="M1632" s="1103"/>
      <c r="N1632" s="1102"/>
      <c r="O1632" s="1141"/>
      <c r="P1632" s="1141"/>
      <c r="Q1632" s="1101"/>
      <c r="R1632" s="1101"/>
      <c r="S1632" s="1101"/>
      <c r="T1632" s="1102"/>
      <c r="U1632" s="1103"/>
      <c r="V1632" s="1104"/>
      <c r="W1632" s="1104"/>
      <c r="X1632" s="1103"/>
      <c r="Y1632" s="1105"/>
    </row>
    <row r="1633" spans="1:25" ht="18" customHeight="1">
      <c r="A1633" s="1124"/>
      <c r="B1633" s="1144" t="s">
        <v>113</v>
      </c>
      <c r="C1633" s="1144"/>
      <c r="D1633" s="535"/>
      <c r="E1633" s="534">
        <f>IF('statement of marks'!J$6="","",'statement of marks'!J$6)</f>
        <v>10</v>
      </c>
      <c r="F1633" s="534">
        <f>IF('statement of marks'!K$6="","",'statement of marks'!K$6)</f>
        <v>10</v>
      </c>
      <c r="G1633" s="534">
        <f>IF('statement of marks'!L$6="","",'statement of marks'!L$6)</f>
        <v>8</v>
      </c>
      <c r="H1633" s="534">
        <f>IF('statement of marks'!M$6="","",'statement of marks'!M$6)</f>
        <v>28</v>
      </c>
      <c r="I1633" s="536">
        <f>IF('statement of marks'!N$6="","",'statement of marks'!N$6)</f>
        <v>2</v>
      </c>
      <c r="J1633" s="298" t="s">
        <v>89</v>
      </c>
      <c r="K1633" s="1106"/>
      <c r="L1633" s="534">
        <f>IF('statement of marks'!O$6="","",'statement of marks'!O$6)</f>
        <v>70</v>
      </c>
      <c r="M1633" s="298" t="s">
        <v>87</v>
      </c>
      <c r="N1633" s="534">
        <f>IF('statement of marks'!P$6="","",'statement of marks'!P$6)</f>
        <v>100</v>
      </c>
      <c r="O1633" s="298" t="s">
        <v>298</v>
      </c>
      <c r="P1633" s="945"/>
      <c r="Q1633" s="534">
        <f>IF('statement of marks'!Q$6="","",'statement of marks'!Q$6)</f>
        <v>100</v>
      </c>
      <c r="R1633" s="298" t="s">
        <v>299</v>
      </c>
      <c r="S1633" s="298" t="s">
        <v>454</v>
      </c>
      <c r="T1633" s="538">
        <f>IF('statement of marks'!R$6="","",'statement of marks'!R$6)</f>
        <v>200</v>
      </c>
      <c r="U1633" s="539"/>
      <c r="V1633" s="539"/>
      <c r="W1633" s="539"/>
      <c r="X1633" s="539"/>
      <c r="Y1633" s="540" t="str">
        <f>IF(OR(X1640=0,X1640&lt;V1640),"",T1633)</f>
        <v/>
      </c>
    </row>
    <row r="1634" spans="1:25" ht="18" customHeight="1">
      <c r="A1634" s="1124"/>
      <c r="B1634" s="895" t="str">
        <f>'statement of marks'!$J$3</f>
        <v>HINDI COMPULSORY</v>
      </c>
      <c r="C1634" s="895"/>
      <c r="D1634" s="535"/>
      <c r="E1634" s="541">
        <f>IF('statement of marks'!J67="","",'statement of marks'!J67)</f>
        <v>10</v>
      </c>
      <c r="F1634" s="541">
        <f>IF('statement of marks'!K67="","",'statement of marks'!K67)</f>
        <v>10</v>
      </c>
      <c r="G1634" s="541">
        <f>IF('statement of marks'!L67="","",'statement of marks'!L67)</f>
        <v>8</v>
      </c>
      <c r="H1634" s="541">
        <f>IF('statement of marks'!M67="","",'statement of marks'!M67)</f>
        <v>28</v>
      </c>
      <c r="I1634" s="541">
        <f>IF('statement of marks'!N67="","",'statement of marks'!N67)</f>
        <v>2</v>
      </c>
      <c r="J1634" s="537">
        <f>IF('statement of marks'!O67="","",'statement of marks'!O67)</f>
        <v>70</v>
      </c>
      <c r="K1634" s="1106"/>
      <c r="L1634" s="536">
        <f>IF('statement of marks'!O67="","",'statement of marks'!O67)</f>
        <v>70</v>
      </c>
      <c r="M1634" s="536">
        <f>IF('statement of marks'!P67="","",'statement of marks'!P67)</f>
        <v>100</v>
      </c>
      <c r="N1634" s="538">
        <f>IF('statement of marks'!P67="","",'statement of marks'!P67)</f>
        <v>100</v>
      </c>
      <c r="O1634" s="537">
        <f>IF('statement of marks'!Q67="","",'statement of marks'!Q67)</f>
        <v>100</v>
      </c>
      <c r="P1634" s="945"/>
      <c r="Q1634" s="536">
        <f>IF('statement of marks'!Q67="","",'statement of marks'!Q67)</f>
        <v>100</v>
      </c>
      <c r="R1634" s="536">
        <f>IF('statement of marks'!R67="","",'statement of marks'!R67)</f>
        <v>200</v>
      </c>
      <c r="S1634" s="1107" t="str">
        <f>IF(AND(K1635="",P1635=""),"",SUM(K1635,P1635))</f>
        <v/>
      </c>
      <c r="T1634" s="538">
        <f>IF('statement of marks'!R67="","",'statement of marks'!R67)</f>
        <v>200</v>
      </c>
      <c r="U1634" s="541" t="str">
        <f>CONCATENATE('statement of marks'!GV67,'statement of marks'!GW67,'statement of marks'!GX67)</f>
        <v>D</v>
      </c>
      <c r="V1634" s="542" t="str">
        <f>IF(OR(U1634="S",U1634="RE"),'result subject-wise'!T$6,"")</f>
        <v/>
      </c>
      <c r="W1634" s="542" t="str">
        <f>IF('result subject-wise'!U67="","",'result subject-wise'!U67)</f>
        <v/>
      </c>
      <c r="X1634" s="542" t="str">
        <f>IF('result subject-wise'!V67="","",'result subject-wise'!V67)</f>
        <v/>
      </c>
      <c r="Y1634" s="540" t="str">
        <f>IF(OR(X1640=0,X1640&lt;V1640),"",IF(U1634="RE",SUM(T1634,W1634),IF(U1634="S",W1634,T1634)))</f>
        <v/>
      </c>
    </row>
    <row r="1635" spans="1:25" ht="18" customHeight="1">
      <c r="A1635" s="1124"/>
      <c r="B1635" s="895" t="str">
        <f>'statement of marks'!$X$3</f>
        <v>ENGLISH COMPULSORY</v>
      </c>
      <c r="C1635" s="895"/>
      <c r="D1635" s="535" t="s">
        <v>455</v>
      </c>
      <c r="E1635" s="541">
        <f>IF('statement of marks'!X67="","",'statement of marks'!X67)</f>
        <v>10</v>
      </c>
      <c r="F1635" s="541">
        <f>IF('statement of marks'!Y67="","",'statement of marks'!Y67)</f>
        <v>10</v>
      </c>
      <c r="G1635" s="541">
        <f>IF('statement of marks'!Z67="","",'statement of marks'!Z67)</f>
        <v>8</v>
      </c>
      <c r="H1635" s="541">
        <f>IF('statement of marks'!AA67="","",'statement of marks'!AA67)</f>
        <v>28</v>
      </c>
      <c r="I1635" s="541">
        <f>IF('statement of marks'!AB67="","",'statement of marks'!AB67)</f>
        <v>2</v>
      </c>
      <c r="J1635" s="537">
        <f>IF('statement of marks'!AC67="","",'statement of marks'!AC67)</f>
        <v>70</v>
      </c>
      <c r="K1635" s="1106"/>
      <c r="L1635" s="536">
        <f>IF('statement of marks'!AC67="","",'statement of marks'!AC67)</f>
        <v>70</v>
      </c>
      <c r="M1635" s="536">
        <f>IF('statement of marks'!AD67="","",'statement of marks'!AD67)</f>
        <v>100</v>
      </c>
      <c r="N1635" s="538">
        <f>IF('statement of marks'!AD67="","",'statement of marks'!AD67)</f>
        <v>100</v>
      </c>
      <c r="O1635" s="537">
        <f>IF('statement of marks'!AE67="","",'statement of marks'!AE67)</f>
        <v>100</v>
      </c>
      <c r="P1635" s="945"/>
      <c r="Q1635" s="536">
        <f>IF('statement of marks'!AE67="","",'statement of marks'!AE67)</f>
        <v>100</v>
      </c>
      <c r="R1635" s="536">
        <f>IF('statement of marks'!AF67="","",'statement of marks'!AF67)</f>
        <v>200</v>
      </c>
      <c r="S1635" s="1107"/>
      <c r="T1635" s="538">
        <f>IF('statement of marks'!AF67="","",'statement of marks'!AF67)</f>
        <v>200</v>
      </c>
      <c r="U1635" s="541" t="str">
        <f>CONCATENATE('statement of marks'!GY67,'statement of marks'!GZ67,'statement of marks'!HA67)</f>
        <v>D</v>
      </c>
      <c r="V1635" s="542" t="str">
        <f>IF(OR(U1635="S",U1635="RE"),'result subject-wise'!W$6,"")</f>
        <v/>
      </c>
      <c r="W1635" s="542" t="str">
        <f>IF('result subject-wise'!X67="","",'result subject-wise'!X67)</f>
        <v/>
      </c>
      <c r="X1635" s="542" t="str">
        <f>IF('result subject-wise'!Y67="","",'result subject-wise'!Y67)</f>
        <v/>
      </c>
      <c r="Y1635" s="540" t="str">
        <f>IF(OR(X1640=0,X1640&lt;V1640),"",IF(U1635="RE",SUM(T1635,W1635),IF(U1635="S",W1635,T1635)))</f>
        <v/>
      </c>
    </row>
    <row r="1636" spans="1:25" ht="18" customHeight="1">
      <c r="A1636" s="1124"/>
      <c r="B1636" s="1143" t="str">
        <f>'statement of marks'!AM67</f>
        <v>PHYSICS</v>
      </c>
      <c r="C1636" s="1143"/>
      <c r="D1636" s="535">
        <f>IF('statement of marks'!BH67="","",'statement of marks'!BH67)</f>
        <v>20</v>
      </c>
      <c r="E1636" s="541">
        <f>IF('statement of marks'!AN67="","",'statement of marks'!AN67)</f>
        <v>10</v>
      </c>
      <c r="F1636" s="541">
        <f>IF('statement of marks'!AO67="","",'statement of marks'!AO67)</f>
        <v>10</v>
      </c>
      <c r="G1636" s="541">
        <f>IF('statement of marks'!AP67="","",'statement of marks'!AP67)</f>
        <v>9</v>
      </c>
      <c r="H1636" s="541">
        <f>IF('statement of marks'!AQ67="","",'statement of marks'!AQ67)</f>
        <v>29</v>
      </c>
      <c r="I1636" s="541">
        <f>IF('statement of marks'!AR67="","",'statement of marks'!AR67)</f>
        <v>1</v>
      </c>
      <c r="J1636" s="537">
        <f>IF('statement of marks'!AS67="","",'statement of marks'!AS67)</f>
        <v>30</v>
      </c>
      <c r="K1636" s="537">
        <f>IF('statement of marks'!AT67="","",'statement of marks'!AT67)</f>
        <v>20</v>
      </c>
      <c r="L1636" s="536">
        <f>IF('statement of marks'!AU67="","",'statement of marks'!AU67)</f>
        <v>50</v>
      </c>
      <c r="M1636" s="536">
        <f>IF('statement of marks'!AV67="","",'statement of marks'!AV67)</f>
        <v>60</v>
      </c>
      <c r="N1636" s="538">
        <f>IF('statement of marks'!AW67="","",'statement of marks'!AW67)</f>
        <v>80</v>
      </c>
      <c r="O1636" s="537">
        <f>IF('statement of marks'!AX67="","",'statement of marks'!AX67)</f>
        <v>70</v>
      </c>
      <c r="P1636" s="537">
        <f>IF('statement of marks'!AY67="","",'statement of marks'!AY67)</f>
        <v>30</v>
      </c>
      <c r="Q1636" s="536">
        <f>IF('statement of marks'!AZ67="","",'statement of marks'!AZ67)</f>
        <v>100</v>
      </c>
      <c r="R1636" s="536">
        <f>IF('statement of marks'!BA67="","",'statement of marks'!BA67)</f>
        <v>130</v>
      </c>
      <c r="S1636" s="538">
        <f>IF('statement of marks'!BB67="","",'statement of marks'!BB67)</f>
        <v>50</v>
      </c>
      <c r="T1636" s="538">
        <f>IF('statement of marks'!BC67="","",'statement of marks'!BC67)</f>
        <v>180</v>
      </c>
      <c r="U1636" s="541" t="str">
        <f>CONCATENATE('statement of marks'!HB67,'statement of marks'!HK67,'statement of marks'!HL67)</f>
        <v>D</v>
      </c>
      <c r="V1636" s="542" t="str">
        <f>IF('result subject-wise'!Z67="","",'result subject-wise'!Z67)</f>
        <v/>
      </c>
      <c r="W1636" s="542" t="str">
        <f>IF('result subject-wise'!AB67="","",'result subject-wise'!AB67)</f>
        <v/>
      </c>
      <c r="X1636" s="542" t="str">
        <f>IF('result subject-wise'!AC67="","",'result subject-wise'!AC67)</f>
        <v/>
      </c>
      <c r="Y1636" s="540" t="str">
        <f>IF(OR(X1640=0,X1640&lt;V1640),"",IF(OR(U1636="RE",U1636="REP"),SUM(T1636,W1636),IF(U1636="S",W1636,T1636)))</f>
        <v/>
      </c>
    </row>
    <row r="1637" spans="1:25" ht="18" customHeight="1">
      <c r="A1637" s="1124"/>
      <c r="B1637" s="1143" t="str">
        <f>'statement of marks'!BQ67</f>
        <v>CHEMISTRY</v>
      </c>
      <c r="C1637" s="1143"/>
      <c r="D1637" s="535">
        <f>IF('statement of marks'!CL67="","",'statement of marks'!CL67)</f>
        <v>20</v>
      </c>
      <c r="E1637" s="541">
        <f>IF('statement of marks'!BR67="","",'statement of marks'!BR67)</f>
        <v>10</v>
      </c>
      <c r="F1637" s="541">
        <f>IF('statement of marks'!BS67="","",'statement of marks'!BS67)</f>
        <v>10</v>
      </c>
      <c r="G1637" s="541">
        <f>IF('statement of marks'!BT67="","",'statement of marks'!BT67)</f>
        <v>9</v>
      </c>
      <c r="H1637" s="541">
        <f>IF('statement of marks'!BU67="","",'statement of marks'!BU67)</f>
        <v>29</v>
      </c>
      <c r="I1637" s="541">
        <f>IF('statement of marks'!BV67="","",'statement of marks'!BV67)</f>
        <v>1</v>
      </c>
      <c r="J1637" s="537">
        <f>IF('statement of marks'!BW67="","",'statement of marks'!BW67)</f>
        <v>50</v>
      </c>
      <c r="K1637" s="537">
        <f>IF('statement of marks'!BX67="","",'statement of marks'!BX67)</f>
        <v>20</v>
      </c>
      <c r="L1637" s="536">
        <f>IF('statement of marks'!BY67="","",'statement of marks'!BY67)</f>
        <v>70</v>
      </c>
      <c r="M1637" s="536">
        <f>IF('statement of marks'!BZ67="","",'statement of marks'!BZ67)</f>
        <v>80</v>
      </c>
      <c r="N1637" s="538">
        <f>IF('statement of marks'!CA67="","",'statement of marks'!CA67)</f>
        <v>100</v>
      </c>
      <c r="O1637" s="537">
        <f>IF('statement of marks'!CB67="","",'statement of marks'!CB67)</f>
        <v>70</v>
      </c>
      <c r="P1637" s="537">
        <f>IF('statement of marks'!CC67="","",'statement of marks'!CC67)</f>
        <v>30</v>
      </c>
      <c r="Q1637" s="536">
        <f>IF('statement of marks'!CD67="","",'statement of marks'!CD67)</f>
        <v>100</v>
      </c>
      <c r="R1637" s="536">
        <f>IF('statement of marks'!CE67="","",'statement of marks'!CE67)</f>
        <v>150</v>
      </c>
      <c r="S1637" s="538">
        <f>IF('statement of marks'!CF67="","",'statement of marks'!CF67)</f>
        <v>50</v>
      </c>
      <c r="T1637" s="538">
        <f>IF('statement of marks'!CG67="","",'statement of marks'!CG67)</f>
        <v>200</v>
      </c>
      <c r="U1637" s="541" t="str">
        <f>CONCATENATE('statement of marks'!HM67,'statement of marks'!HV67,'statement of marks'!HW67)</f>
        <v>D</v>
      </c>
      <c r="V1637" s="542" t="str">
        <f>IF('result subject-wise'!AD67="","",'result subject-wise'!AD67)</f>
        <v/>
      </c>
      <c r="W1637" s="542" t="str">
        <f>IF('result subject-wise'!AF67="","",'result subject-wise'!AF67)</f>
        <v/>
      </c>
      <c r="X1637" s="542" t="str">
        <f>IF('result subject-wise'!AG67="","",'result subject-wise'!AG67)</f>
        <v/>
      </c>
      <c r="Y1637" s="540" t="str">
        <f>IF(OR(X1640=0,X1640&lt;V1640),"",IF(OR(U1637="RE",U1637="REP"),SUM(T1637,W1637),IF(U1637="S",W1637,T1637)))</f>
        <v/>
      </c>
    </row>
    <row r="1638" spans="1:25" ht="18" customHeight="1">
      <c r="A1638" s="1124"/>
      <c r="B1638" s="1143" t="str">
        <f>'statement of marks'!CU67</f>
        <v>MATHEMATICS</v>
      </c>
      <c r="C1638" s="1143"/>
      <c r="D1638" s="535" t="str">
        <f>IF('statement of marks'!DP67="","",'statement of marks'!DP67)</f>
        <v/>
      </c>
      <c r="E1638" s="541">
        <f>IF('statement of marks'!CV67="","",'statement of marks'!CV67)</f>
        <v>10</v>
      </c>
      <c r="F1638" s="541">
        <f>IF('statement of marks'!CW67="","",'statement of marks'!CW67)</f>
        <v>10</v>
      </c>
      <c r="G1638" s="541">
        <f>IF('statement of marks'!CX67="","",'statement of marks'!CX67)</f>
        <v>9</v>
      </c>
      <c r="H1638" s="541">
        <f>IF('statement of marks'!CY67="","",'statement of marks'!CY67)</f>
        <v>29</v>
      </c>
      <c r="I1638" s="541">
        <f>IF('statement of marks'!CZ67="","",'statement of marks'!CZ67)</f>
        <v>1</v>
      </c>
      <c r="J1638" s="537">
        <f>IF('statement of marks'!DA67="","",'statement of marks'!DA67)</f>
        <v>70</v>
      </c>
      <c r="K1638" s="537" t="str">
        <f>IF('statement of marks'!DB67="","",'statement of marks'!DB67)</f>
        <v/>
      </c>
      <c r="L1638" s="536">
        <f>IF('statement of marks'!DC67="","",'statement of marks'!DC67)</f>
        <v>70</v>
      </c>
      <c r="M1638" s="536">
        <f>IF('statement of marks'!DD67="","",'statement of marks'!DD67)</f>
        <v>100</v>
      </c>
      <c r="N1638" s="538">
        <f>IF('statement of marks'!DE67="","",'statement of marks'!DE67)</f>
        <v>100</v>
      </c>
      <c r="O1638" s="537">
        <f>IF('statement of marks'!DF67="","",'statement of marks'!DF67)</f>
        <v>18</v>
      </c>
      <c r="P1638" s="537" t="str">
        <f>IF('statement of marks'!DG67="","",'statement of marks'!DG67)</f>
        <v/>
      </c>
      <c r="Q1638" s="536">
        <f>IF('statement of marks'!DH67="","",'statement of marks'!DH67)</f>
        <v>18</v>
      </c>
      <c r="R1638" s="536">
        <f>IF('statement of marks'!DI67="","",'statement of marks'!DI67)</f>
        <v>118</v>
      </c>
      <c r="S1638" s="538" t="str">
        <f>IF('statement of marks'!DJ67="","",'statement of marks'!DJ67)</f>
        <v/>
      </c>
      <c r="T1638" s="538">
        <f>IF('statement of marks'!DK67="","",'statement of marks'!DK67)</f>
        <v>118</v>
      </c>
      <c r="U1638" s="541" t="str">
        <f>CONCATENATE('statement of marks'!HX67,'statement of marks'!IG67,'statement of marks'!IH67)</f>
        <v>S</v>
      </c>
      <c r="V1638" s="542">
        <f>IF('result subject-wise'!AH67="","",'result subject-wise'!AH67)</f>
        <v>100</v>
      </c>
      <c r="W1638" s="542" t="str">
        <f>IF('result subject-wise'!AJ67="","",'result subject-wise'!AJ67)</f>
        <v/>
      </c>
      <c r="X1638" s="542" t="str">
        <f>IF('result subject-wise'!AK67="","",'result subject-wise'!AK67)</f>
        <v/>
      </c>
      <c r="Y1638" s="540" t="str">
        <f>IF(OR(X1640=0,X1640&lt;V1640),"",IF(OR(U1638="RE",U1638="REP"),SUM(T1638,W1638),IF(U1638="S",W1638,T1638)))</f>
        <v/>
      </c>
    </row>
    <row r="1639" spans="1:25" ht="18" customHeight="1">
      <c r="A1639" s="1124"/>
      <c r="B1639" s="1108" t="s">
        <v>291</v>
      </c>
      <c r="C1639" s="1108"/>
      <c r="D1639" s="543">
        <f>IF(AND(D1636="",D1637="",D1638=""),"",SUM(D1636:D1638))</f>
        <v>40</v>
      </c>
      <c r="E1639" s="544">
        <f>IF(AND(E1634="",E1635="",E1636="",E1637="",E1638=""),"",SUM(E1634:E1638))</f>
        <v>50</v>
      </c>
      <c r="F1639" s="544">
        <f t="shared" ref="F1639:H1639" si="460">IF(AND(F1634="",F1635="",F1636="",F1637="",F1638=""),"",SUM(F1634:F1638))</f>
        <v>50</v>
      </c>
      <c r="G1639" s="544">
        <f t="shared" si="460"/>
        <v>43</v>
      </c>
      <c r="H1639" s="544">
        <f t="shared" si="460"/>
        <v>143</v>
      </c>
      <c r="I1639" s="544">
        <f>IF(AND(I1634="",I1635="",I1636="",I1637="",I1638=""),"",SUM(I1634:I1638))</f>
        <v>7</v>
      </c>
      <c r="J1639" s="544">
        <f t="shared" ref="J1639:R1639" si="461">IF(AND(J1634="",J1635="",J1636="",J1637="",J1638=""),"",SUM(J1634:J1638))</f>
        <v>290</v>
      </c>
      <c r="K1639" s="544">
        <f t="shared" si="461"/>
        <v>40</v>
      </c>
      <c r="L1639" s="544">
        <f t="shared" si="461"/>
        <v>330</v>
      </c>
      <c r="M1639" s="544">
        <f t="shared" si="461"/>
        <v>440</v>
      </c>
      <c r="N1639" s="544">
        <f t="shared" si="461"/>
        <v>480</v>
      </c>
      <c r="O1639" s="544">
        <f t="shared" si="461"/>
        <v>358</v>
      </c>
      <c r="P1639" s="544">
        <f t="shared" si="461"/>
        <v>60</v>
      </c>
      <c r="Q1639" s="544">
        <f t="shared" si="461"/>
        <v>418</v>
      </c>
      <c r="R1639" s="544">
        <f t="shared" si="461"/>
        <v>798</v>
      </c>
      <c r="S1639" s="544">
        <f>IF(AND(S1634="",S1635="",S1636="",S1637="",S1638=""),"",SUM(S1634:S1638))</f>
        <v>100</v>
      </c>
      <c r="T1639" s="544">
        <f t="shared" ref="T1639" si="462">IF(AND(T1634="",T1635="",T1636="",T1637="",T1638=""),"",SUM(T1634:T1638))</f>
        <v>898</v>
      </c>
      <c r="U1639" s="544"/>
      <c r="V1639" s="544">
        <f t="shared" ref="V1639:W1639" si="463">IF(AND(V1634="",V1635="",V1636="",V1637="",V1638=""),"",SUM(V1634:V1638))</f>
        <v>100</v>
      </c>
      <c r="W1639" s="544" t="str">
        <f t="shared" si="463"/>
        <v/>
      </c>
      <c r="X1639" s="545"/>
      <c r="Y1639" s="546" t="str">
        <f t="shared" ref="Y1639" si="464">IF(AND(Y1634="",Y1635="",Y1636="",Y1637="",Y1638=""),"",SUM(Y1634:Y1638))</f>
        <v/>
      </c>
    </row>
    <row r="1640" spans="1:25" ht="18" customHeight="1">
      <c r="A1640" s="1124"/>
      <c r="B1640" s="1142" t="s">
        <v>292</v>
      </c>
      <c r="C1640" s="1142"/>
      <c r="D1640" s="547" t="s">
        <v>456</v>
      </c>
      <c r="E1640" s="548">
        <f>IF(E1639="","",(5*E1633)-(COUNTIF(E1634:E1638,"NA")*E1633+COUNTIF(E1634:E1638,"ML")*E1633))</f>
        <v>50</v>
      </c>
      <c r="F1640" s="548">
        <f>IF(F1639="","",(5*F1633)-(COUNTIF(F1634:F1638,"NA")*F1633+COUNTIF(F1634:F1638,"ML")*F1633))</f>
        <v>50</v>
      </c>
      <c r="G1640" s="548">
        <f>IF(G1639="","",(43)-(COUNTIF(G1634:G1638,"NA")*G1633+COUNTIF(G1634:G1638,"ML")*G1633))</f>
        <v>43</v>
      </c>
      <c r="H1640" s="548">
        <f>IF(H1639="","",(143)-(COUNTIF(H1634:H1638,"NA")*H1633+COUNTIF(H1634:H1638,"ML")*H1633))</f>
        <v>143</v>
      </c>
      <c r="I1640" s="549">
        <f>IF(I1639="","",7)</f>
        <v>7</v>
      </c>
      <c r="J1640" s="538">
        <f>L1640-K1640</f>
        <v>310</v>
      </c>
      <c r="K1640" s="538">
        <f>IF(D1639="","",(D1639-(IF(K1636="ml",D1636)+IF(K1637="ml",D1637)+IF(K1638="ml",D1638))))</f>
        <v>40</v>
      </c>
      <c r="L1640" s="538">
        <f>IF(OR(L1639=0,L1639=""),L1639,(5*L1633)-D1651)</f>
        <v>350</v>
      </c>
      <c r="M1640" s="538">
        <f>IF(M1639="","",SUM(H1640:J1640))</f>
        <v>460</v>
      </c>
      <c r="N1640" s="538">
        <f>IF(N1639="","",SUM(D1639,M1640))</f>
        <v>500</v>
      </c>
      <c r="O1640" s="538">
        <f>Q1640-D1645</f>
        <v>440</v>
      </c>
      <c r="P1640" s="538">
        <f>IF(D1645="","",D1645)</f>
        <v>60</v>
      </c>
      <c r="Q1640" s="538">
        <f>IF(Q1639="","",5*Q1633)</f>
        <v>500</v>
      </c>
      <c r="R1640" s="538">
        <f>IF(O1640="","",SUM(M1640,O1640))</f>
        <v>900</v>
      </c>
      <c r="S1640" s="538">
        <f>IF(D1650="","",D1650)</f>
        <v>100</v>
      </c>
      <c r="T1640" s="538">
        <f>IF(T1639="","",SUM(R1640,S1640))</f>
        <v>1000</v>
      </c>
      <c r="U1640" s="550"/>
      <c r="V1640" s="551">
        <f>COUNTIF(U1634:U1644,"S")</f>
        <v>1</v>
      </c>
      <c r="W1640" s="551">
        <f>COUNTIF(U1634:U1644,"RE")+COUNTIF(U1634:U1644,"REP")</f>
        <v>0</v>
      </c>
      <c r="X1640" s="551">
        <f>COUNTIF(X1634:X1639,"P")+COUNTIF(X1643:X1644,"P")</f>
        <v>0</v>
      </c>
      <c r="Y1640" s="552" t="str">
        <f>IF(OR(X1640=0,X1640&lt;(V1640+W1640)),"",(T1640-(V1640*Y1633)+V1639))</f>
        <v/>
      </c>
    </row>
    <row r="1641" spans="1:25" ht="18" customHeight="1">
      <c r="A1641" s="1124"/>
      <c r="B1641" s="895" t="s">
        <v>151</v>
      </c>
      <c r="C1641" s="895"/>
      <c r="D1641" s="553">
        <f>IF('statement of marks'!BG67="","",'statement of marks'!BG67)</f>
        <v>30</v>
      </c>
      <c r="E1641" s="568">
        <f t="shared" ref="E1641:H1641" si="465">IF(E1640="","",E1639/E1640*100)</f>
        <v>100</v>
      </c>
      <c r="F1641" s="568">
        <f t="shared" si="465"/>
        <v>100</v>
      </c>
      <c r="G1641" s="568">
        <f t="shared" si="465"/>
        <v>100</v>
      </c>
      <c r="H1641" s="568">
        <f t="shared" si="465"/>
        <v>100</v>
      </c>
      <c r="I1641" s="568">
        <f>IF(I1640="","",I1639/I1640*100)</f>
        <v>100</v>
      </c>
      <c r="J1641" s="568">
        <f t="shared" ref="J1641:R1641" si="466">IF(J1640="","",J1639/J1640*100)</f>
        <v>93.548387096774192</v>
      </c>
      <c r="K1641" s="568">
        <f t="shared" si="466"/>
        <v>100</v>
      </c>
      <c r="L1641" s="568">
        <f t="shared" si="466"/>
        <v>94.285714285714278</v>
      </c>
      <c r="M1641" s="568">
        <f t="shared" si="466"/>
        <v>95.652173913043484</v>
      </c>
      <c r="N1641" s="569">
        <f t="shared" si="466"/>
        <v>96</v>
      </c>
      <c r="O1641" s="568">
        <f t="shared" si="466"/>
        <v>81.36363636363636</v>
      </c>
      <c r="P1641" s="568">
        <f t="shared" si="466"/>
        <v>100</v>
      </c>
      <c r="Q1641" s="568">
        <f t="shared" si="466"/>
        <v>83.6</v>
      </c>
      <c r="R1641" s="568">
        <f t="shared" si="466"/>
        <v>88.666666666666671</v>
      </c>
      <c r="S1641" s="569">
        <f>IF(S1640="","",S1639/S1640*100)</f>
        <v>100</v>
      </c>
      <c r="T1641" s="569">
        <f t="shared" ref="T1641" si="467">IF(T1640="","",T1639/T1640*100)</f>
        <v>89.8</v>
      </c>
      <c r="U1641" s="539"/>
      <c r="V1641" s="539"/>
      <c r="W1641" s="539"/>
      <c r="X1641" s="539"/>
      <c r="Y1641" s="554" t="str">
        <f>IF(Y1640="","",Y1639/Y1640*100)</f>
        <v/>
      </c>
    </row>
    <row r="1642" spans="1:25" ht="18" customHeight="1">
      <c r="A1642" s="1124"/>
      <c r="B1642" s="895" t="str">
        <f>'statement of marks'!DZ67</f>
        <v>BIOLOGY</v>
      </c>
      <c r="C1642" s="895"/>
      <c r="D1642" s="548"/>
      <c r="E1642" s="541">
        <f>IF('statement of marks'!EA67="","",'statement of marks'!EA67)</f>
        <v>10</v>
      </c>
      <c r="F1642" s="541">
        <f>IF('statement of marks'!EB67="","",'statement of marks'!EB67)</f>
        <v>10</v>
      </c>
      <c r="G1642" s="541">
        <f>IF('statement of marks'!EC67="","",'statement of marks'!EC67)</f>
        <v>10</v>
      </c>
      <c r="H1642" s="541">
        <f>IF('statement of marks'!ED67="","",'statement of marks'!ED67)</f>
        <v>30</v>
      </c>
      <c r="I1642" s="541" t="str">
        <f>IF('statement of marks'!EE67="","",'statement of marks'!EE67)</f>
        <v/>
      </c>
      <c r="J1642" s="537">
        <f>IF('statement of marks'!EF67="","",'statement of marks'!EF67)</f>
        <v>50</v>
      </c>
      <c r="K1642" s="537">
        <f>IF('statement of marks'!EG67="","",'statement of marks'!EG67)</f>
        <v>20</v>
      </c>
      <c r="L1642" s="536">
        <f>IF('statement of marks'!EH67="","",'statement of marks'!EH67)</f>
        <v>70</v>
      </c>
      <c r="M1642" s="536">
        <f>IF('statement of marks'!EI67="","",'statement of marks'!EI67)</f>
        <v>80</v>
      </c>
      <c r="N1642" s="538">
        <f>IF('statement of marks'!EJ67="","",'statement of marks'!EJ67)</f>
        <v>100</v>
      </c>
      <c r="O1642" s="537">
        <f>IF('statement of marks'!EK67="","",'statement of marks'!EK67)</f>
        <v>70</v>
      </c>
      <c r="P1642" s="537">
        <f>IF('statement of marks'!EL67="","",'statement of marks'!EL67)</f>
        <v>30</v>
      </c>
      <c r="Q1642" s="536">
        <f>IF('statement of marks'!EM67="","",'statement of marks'!EM67)</f>
        <v>100</v>
      </c>
      <c r="R1642" s="536">
        <f>IF('statement of marks'!EN67="","",'statement of marks'!EN67)</f>
        <v>150</v>
      </c>
      <c r="S1642" s="538">
        <f>IF('statement of marks'!EO67="","",'statement of marks'!EO67)</f>
        <v>50</v>
      </c>
      <c r="T1642" s="538">
        <f>IF('statement of marks'!EP67="","",'statement of marks'!EP67)</f>
        <v>200</v>
      </c>
      <c r="U1642" s="538" t="str">
        <f>IF('statement of marks'!FB67="","",'statement of marks'!FB67)</f>
        <v>I</v>
      </c>
      <c r="V1642" s="542"/>
      <c r="W1642" s="542"/>
      <c r="X1642" s="542"/>
      <c r="Y1642" s="540"/>
    </row>
    <row r="1643" spans="1:25" ht="18" customHeight="1">
      <c r="A1643" s="1124"/>
      <c r="B1643" s="1089" t="str">
        <f>'statement of marks'!$FC$3</f>
        <v>Azadi ke Baad ka Swarnim Bharat</v>
      </c>
      <c r="C1643" s="1089"/>
      <c r="D1643" s="553">
        <f>IF('statement of marks'!CK67="","",'statement of marks'!CK67)</f>
        <v>30</v>
      </c>
      <c r="E1643" s="541">
        <f>IF('statement of marks'!FC67="","",'statement of marks'!FC67)</f>
        <v>10</v>
      </c>
      <c r="F1643" s="541">
        <f>IF('statement of marks'!FD67="","",'statement of marks'!FD67)</f>
        <v>10</v>
      </c>
      <c r="G1643" s="541">
        <f>IF('statement of marks'!FE67="","",'statement of marks'!FE67)</f>
        <v>10</v>
      </c>
      <c r="H1643" s="541">
        <f>IF('statement of marks'!FF67="","",'statement of marks'!FF67)</f>
        <v>30</v>
      </c>
      <c r="I1643" s="555"/>
      <c r="J1643" s="541">
        <f>IF('statement of marks'!FG67="","",'statement of marks'!FG67)</f>
        <v>70</v>
      </c>
      <c r="K1643" s="556"/>
      <c r="L1643" s="536">
        <f>IF('statement of marks'!FG67="","",'statement of marks'!FG67)</f>
        <v>70</v>
      </c>
      <c r="M1643" s="536">
        <f>IF('statement of marks'!FH67="","",'statement of marks'!FH67)</f>
        <v>100</v>
      </c>
      <c r="N1643" s="536">
        <f>IF('statement of marks'!FH67="","",'statement of marks'!FH67)</f>
        <v>100</v>
      </c>
      <c r="O1643" s="536">
        <f>IF('statement of marks'!FI67="","",'statement of marks'!FI67)</f>
        <v>100</v>
      </c>
      <c r="P1643" s="557"/>
      <c r="Q1643" s="536">
        <f>IF('statement of marks'!FI67="","",'statement of marks'!FI67)</f>
        <v>100</v>
      </c>
      <c r="R1643" s="536">
        <f>IF('statement of marks'!FJ67="","",'statement of marks'!FJ67)</f>
        <v>200</v>
      </c>
      <c r="S1643" s="557"/>
      <c r="T1643" s="538">
        <f>IF('statement of marks'!FJ67="","",'statement of marks'!FJ67)</f>
        <v>200</v>
      </c>
      <c r="U1643" s="541" t="str">
        <f>IF('statement of marks'!II67="","",'statement of marks'!II67)</f>
        <v>A</v>
      </c>
      <c r="V1643" s="542" t="str">
        <f>IF(OR(U1643="S",U1643="RE"),'result subject-wise'!AL$6,"")</f>
        <v/>
      </c>
      <c r="W1643" s="558" t="str">
        <f>IF('result subject-wise'!AL67="","",'result subject-wise'!AL67)</f>
        <v/>
      </c>
      <c r="X1643" s="558" t="str">
        <f>IF('result subject-wise'!AM67="","",'result subject-wise'!AM67)</f>
        <v/>
      </c>
      <c r="Y1643" s="1093"/>
    </row>
    <row r="1644" spans="1:25" ht="18" customHeight="1">
      <c r="A1644" s="1124"/>
      <c r="B1644" s="895" t="str">
        <f>'statement of marks'!$FP$3</f>
        <v>JEEVAN KAUShAL</v>
      </c>
      <c r="C1644" s="895"/>
      <c r="D1644" s="535" t="str">
        <f>IF('statement of marks'!DO67="","",'statement of marks'!DO67)</f>
        <v/>
      </c>
      <c r="E1644" s="1109" t="s">
        <v>278</v>
      </c>
      <c r="F1644" s="1109"/>
      <c r="G1644" s="536">
        <f>'statement of marks'!$FP$6</f>
        <v>30</v>
      </c>
      <c r="H1644" s="536"/>
      <c r="I1644" s="559"/>
      <c r="J1644" s="537">
        <f>IF('statement of marks'!FP67="","",'statement of marks'!FP67)</f>
        <v>30</v>
      </c>
      <c r="K1644" s="1109" t="s">
        <v>279</v>
      </c>
      <c r="L1644" s="1109"/>
      <c r="M1644" s="536">
        <f>'statement of marks'!$FQ$6</f>
        <v>30</v>
      </c>
      <c r="N1644" s="538">
        <f>IF('statement of marks'!FQ67="","",'statement of marks'!FQ67)</f>
        <v>30</v>
      </c>
      <c r="O1644" s="1109" t="s">
        <v>108</v>
      </c>
      <c r="P1644" s="1109"/>
      <c r="Q1644" s="536">
        <f>'statement of marks'!$FR$6</f>
        <v>40</v>
      </c>
      <c r="R1644" s="541">
        <f>IF('statement of marks'!FR67="","",'statement of marks'!FR67)</f>
        <v>40</v>
      </c>
      <c r="S1644" s="541"/>
      <c r="T1644" s="538">
        <f>IF('statement of marks'!FS67="","",'statement of marks'!FS67)</f>
        <v>100</v>
      </c>
      <c r="U1644" s="541" t="str">
        <f>IF('statement of marks'!IJ67="","",'statement of marks'!IJ67)</f>
        <v>A</v>
      </c>
      <c r="V1644" s="542" t="str">
        <f>IF(OR(U1644="S",U1644="RE"),'result subject-wise'!AN$6,"")</f>
        <v/>
      </c>
      <c r="W1644" s="558" t="str">
        <f>IF('result subject-wise'!AN67="","",'result subject-wise'!AN67)</f>
        <v/>
      </c>
      <c r="X1644" s="558" t="str">
        <f>IF('result subject-wise'!AO67="","",'result subject-wise'!AO67)</f>
        <v/>
      </c>
      <c r="Y1644" s="1093"/>
    </row>
    <row r="1645" spans="1:25" ht="18" customHeight="1">
      <c r="A1645" s="1124"/>
      <c r="B1645" s="1110" t="s">
        <v>195</v>
      </c>
      <c r="C1645" s="1110"/>
      <c r="D1645" s="560">
        <f>IF(AND(D1641="",D1643="",D1644=""),"",SUM(D1641:D1644))</f>
        <v>60</v>
      </c>
      <c r="E1645" s="1111" t="str">
        <f>IF('statement of marks'!IP67="","",'statement of marks'!IP67)</f>
        <v>SUPPL.</v>
      </c>
      <c r="F1645" s="1111"/>
      <c r="G1645" s="1111"/>
      <c r="H1645" s="1111"/>
      <c r="I1645" s="1111"/>
      <c r="J1645" s="1111"/>
      <c r="K1645" s="1111"/>
      <c r="L1645" s="1111"/>
      <c r="M1645" s="533" t="s">
        <v>309</v>
      </c>
      <c r="N1645" s="541" t="str">
        <f>IF('statement of marks'!IS67="","",'statement of marks'!IS67)</f>
        <v/>
      </c>
      <c r="O1645" s="1091" t="s">
        <v>281</v>
      </c>
      <c r="P1645" s="1091"/>
      <c r="Q1645" s="1091"/>
      <c r="R1645" s="541" t="str">
        <f>IF('statement of marks'!IU67="","",'statement of marks'!IU67)</f>
        <v/>
      </c>
      <c r="S1645" s="1112" t="s">
        <v>295</v>
      </c>
      <c r="T1645" s="1112"/>
      <c r="U1645" s="1112"/>
      <c r="V1645" s="1112"/>
      <c r="W1645" s="1112"/>
      <c r="X1645" s="1112"/>
      <c r="Y1645" s="1113"/>
    </row>
    <row r="1646" spans="1:25" ht="18" customHeight="1">
      <c r="A1646" s="1124"/>
      <c r="B1646" s="1110" t="s">
        <v>300</v>
      </c>
      <c r="C1646" s="1110"/>
      <c r="D1646" s="534" t="s">
        <v>201</v>
      </c>
      <c r="E1646" s="1085" t="s">
        <v>122</v>
      </c>
      <c r="F1646" s="1085"/>
      <c r="G1646" s="1091" t="s">
        <v>124</v>
      </c>
      <c r="H1646" s="1091"/>
      <c r="I1646" s="1091"/>
      <c r="J1646" s="1091"/>
      <c r="K1646" s="1091" t="s">
        <v>126</v>
      </c>
      <c r="L1646" s="1091"/>
      <c r="M1646" s="1091" t="s">
        <v>128</v>
      </c>
      <c r="N1646" s="1091"/>
      <c r="O1646" s="924" t="s">
        <v>303</v>
      </c>
      <c r="P1646" s="924"/>
      <c r="Q1646" s="924"/>
      <c r="R1646" s="561"/>
      <c r="S1646" s="1114" t="s">
        <v>195</v>
      </c>
      <c r="T1646" s="1114"/>
      <c r="U1646" s="1115" t="str">
        <f>IF('result subject-wise'!AR67="","",'result subject-wise'!AR67)</f>
        <v/>
      </c>
      <c r="V1646" s="1115"/>
      <c r="W1646" s="1086" t="s">
        <v>459</v>
      </c>
      <c r="X1646" s="1086"/>
      <c r="Y1646" s="562" t="str">
        <f>IF('result subject-wise'!AS67="","",'result subject-wise'!AS67)</f>
        <v/>
      </c>
    </row>
    <row r="1647" spans="1:25" ht="18" customHeight="1">
      <c r="A1647" s="1124"/>
      <c r="B1647" s="1116" t="s">
        <v>302</v>
      </c>
      <c r="C1647" s="1116"/>
      <c r="D1647" s="536">
        <f>IF('statement of marks'!CN67="","",'statement of marks'!CN67)</f>
        <v>50</v>
      </c>
      <c r="E1647" s="1117" t="str">
        <f>IF('statement of marks'!GK67="","",'statement of marks'!GK67)</f>
        <v/>
      </c>
      <c r="F1647" s="1117"/>
      <c r="G1647" s="1117" t="str">
        <f>IF('statement of marks'!GM67="","",'statement of marks'!GM67)</f>
        <v/>
      </c>
      <c r="H1647" s="1117"/>
      <c r="I1647" s="1117"/>
      <c r="J1647" s="1117"/>
      <c r="K1647" s="1117">
        <f>IF('statement of marks'!GO67="","",'statement of marks'!GO67)</f>
        <v>88</v>
      </c>
      <c r="L1647" s="1117"/>
      <c r="M1647" s="1117">
        <f>IF('statement of marks'!GQ67="","",'statement of marks'!GQ67)</f>
        <v>240</v>
      </c>
      <c r="N1647" s="1117"/>
      <c r="O1647" s="1117">
        <f>IF('statement of marks'!GS67="","",'statement of marks'!GS67)</f>
        <v>340</v>
      </c>
      <c r="P1647" s="1117"/>
      <c r="Q1647" s="1117"/>
      <c r="R1647" s="563"/>
      <c r="S1647" s="1086" t="s">
        <v>460</v>
      </c>
      <c r="T1647" s="1086"/>
      <c r="U1647" s="1086"/>
      <c r="V1647" s="1086"/>
      <c r="W1647" s="1115" t="str">
        <f>IF('result subject-wise'!AT67="","",'result subject-wise'!AT67)</f>
        <v/>
      </c>
      <c r="X1647" s="1115"/>
      <c r="Y1647" s="1118"/>
    </row>
    <row r="1648" spans="1:25" ht="18" customHeight="1">
      <c r="A1648" s="1124"/>
      <c r="B1648" s="1084" t="s">
        <v>301</v>
      </c>
      <c r="C1648" s="1084"/>
      <c r="D1648" s="536">
        <f>IF('statement of marks'!BJ67="","",'statement of marks'!BJ67)</f>
        <v>50</v>
      </c>
      <c r="E1648" s="1085">
        <f>IF('statement of marks'!GL67="","",'statement of marks'!GL67)</f>
        <v>34</v>
      </c>
      <c r="F1648" s="1085"/>
      <c r="G1648" s="1085">
        <f>IF('statement of marks'!GN67="","",'statement of marks'!GN67)</f>
        <v>24</v>
      </c>
      <c r="H1648" s="1085"/>
      <c r="I1648" s="1085"/>
      <c r="J1648" s="1085"/>
      <c r="K1648" s="1085" t="str">
        <f>IF('statement of marks'!GP67="","",'statement of marks'!GP67)</f>
        <v/>
      </c>
      <c r="L1648" s="1085"/>
      <c r="M1648" s="1085" t="str">
        <f>IF('statement of marks'!GR67="","",'statement of marks'!GR67)</f>
        <v/>
      </c>
      <c r="N1648" s="1085"/>
      <c r="O1648" s="1085" t="str">
        <f>IF('statement of marks'!GT67="","",'statement of marks'!GT67)</f>
        <v/>
      </c>
      <c r="P1648" s="1085"/>
      <c r="Q1648" s="1085"/>
      <c r="R1648" s="564"/>
      <c r="S1648" s="1086" t="s">
        <v>296</v>
      </c>
      <c r="T1648" s="1086"/>
      <c r="U1648" s="1086"/>
      <c r="V1648" s="1086"/>
      <c r="W1648" s="1087" t="str">
        <f>IF(U1646="","",'result subject-wise'!$G$118)</f>
        <v/>
      </c>
      <c r="X1648" s="1087"/>
      <c r="Y1648" s="1088"/>
    </row>
    <row r="1649" spans="1:25" ht="18" customHeight="1">
      <c r="A1649" s="1124"/>
      <c r="B1649" s="1089" t="s">
        <v>307</v>
      </c>
      <c r="C1649" s="1089"/>
      <c r="D1649" s="535" t="str">
        <f>IF('statement of marks'!DR67="","",'statement of marks'!DR67)</f>
        <v/>
      </c>
      <c r="E1649" s="1090"/>
      <c r="F1649" s="1090"/>
      <c r="G1649" s="1090"/>
      <c r="H1649" s="1090"/>
      <c r="I1649" s="1090"/>
      <c r="J1649" s="1090"/>
      <c r="K1649" s="1090"/>
      <c r="L1649" s="1090"/>
      <c r="M1649" s="1090"/>
      <c r="N1649" s="1090"/>
      <c r="O1649" s="1091"/>
      <c r="P1649" s="1091"/>
      <c r="Q1649" s="1091"/>
      <c r="R1649" s="1091"/>
      <c r="S1649" s="1091"/>
      <c r="T1649" s="1091"/>
      <c r="U1649" s="1092"/>
      <c r="V1649" s="1092"/>
      <c r="W1649" s="1092"/>
      <c r="X1649" s="1092"/>
      <c r="Y1649" s="1093"/>
    </row>
    <row r="1650" spans="1:25" ht="18" customHeight="1">
      <c r="A1650" s="1124"/>
      <c r="B1650" s="895" t="s">
        <v>297</v>
      </c>
      <c r="C1650" s="895"/>
      <c r="D1650" s="544">
        <f>IF(AND(D1647="",D1648="",D1649=""),"",SUM(D1647:D1649))</f>
        <v>100</v>
      </c>
      <c r="E1650" s="1090"/>
      <c r="F1650" s="1090"/>
      <c r="G1650" s="1090"/>
      <c r="H1650" s="1090"/>
      <c r="I1650" s="1090"/>
      <c r="J1650" s="1090"/>
      <c r="K1650" s="1090"/>
      <c r="L1650" s="1090"/>
      <c r="M1650" s="1090"/>
      <c r="N1650" s="1090"/>
      <c r="O1650" s="1091"/>
      <c r="P1650" s="1091"/>
      <c r="Q1650" s="1091"/>
      <c r="R1650" s="1091"/>
      <c r="S1650" s="1091"/>
      <c r="T1650" s="1091"/>
      <c r="U1650" s="1092"/>
      <c r="V1650" s="1092"/>
      <c r="W1650" s="1092"/>
      <c r="X1650" s="1092"/>
      <c r="Y1650" s="1093"/>
    </row>
    <row r="1651" spans="1:25" ht="18" customHeight="1">
      <c r="A1651" s="1124"/>
      <c r="B1651" s="1089" t="s">
        <v>790</v>
      </c>
      <c r="C1651" s="1089"/>
      <c r="D1651" s="565">
        <f>IF(J1634="ML",L1633)+IF(J1635="ML",L1633)+IF(J1636="ML",L1633-D1636)+IF(J1637="ML",L1633-D1637)+IF(J1638="ML",L1633-D1638)+IF(K1636="ml",D1636)+IF(K1637="ml",D1637)+IF(K1638="ml",D1638)</f>
        <v>0</v>
      </c>
      <c r="E1651" s="1090"/>
      <c r="F1651" s="1090"/>
      <c r="G1651" s="1090"/>
      <c r="H1651" s="1090"/>
      <c r="I1651" s="1090"/>
      <c r="J1651" s="1090"/>
      <c r="K1651" s="1090"/>
      <c r="L1651" s="1090"/>
      <c r="M1651" s="1090"/>
      <c r="N1651" s="1090"/>
      <c r="O1651" s="1091" t="s">
        <v>112</v>
      </c>
      <c r="P1651" s="1091"/>
      <c r="Q1651" s="1091"/>
      <c r="R1651" s="1091"/>
      <c r="S1651" s="1091"/>
      <c r="T1651" s="1091"/>
      <c r="U1651" s="1094" t="s">
        <v>798</v>
      </c>
      <c r="V1651" s="1094"/>
      <c r="W1651" s="1094"/>
      <c r="X1651" s="1094"/>
      <c r="Y1651" s="1095"/>
    </row>
    <row r="1652" spans="1:25" ht="18" customHeight="1" thickBot="1">
      <c r="A1652" s="1125"/>
      <c r="B1652" s="1098" t="s">
        <v>308</v>
      </c>
      <c r="C1652" s="1098"/>
      <c r="D1652" s="566"/>
      <c r="E1652" s="1099"/>
      <c r="F1652" s="1099"/>
      <c r="G1652" s="1099"/>
      <c r="H1652" s="1099"/>
      <c r="I1652" s="1099"/>
      <c r="J1652" s="1099"/>
      <c r="K1652" s="1099"/>
      <c r="L1652" s="1099"/>
      <c r="M1652" s="1099"/>
      <c r="N1652" s="1099"/>
      <c r="O1652" s="1100">
        <f>'statement of marks'!$IV$110</f>
        <v>45794</v>
      </c>
      <c r="P1652" s="1100"/>
      <c r="Q1652" s="1100"/>
      <c r="R1652" s="1100"/>
      <c r="S1652" s="1100"/>
      <c r="T1652" s="1100"/>
      <c r="U1652" s="1096"/>
      <c r="V1652" s="1096"/>
      <c r="W1652" s="1096"/>
      <c r="X1652" s="1096"/>
      <c r="Y1652" s="1097"/>
    </row>
    <row r="1653" spans="1:25" ht="18" customHeight="1">
      <c r="A1653" s="1119" t="s">
        <v>282</v>
      </c>
      <c r="B1653" s="1120"/>
      <c r="C1653" s="1120"/>
      <c r="D1653" s="1120"/>
      <c r="E1653" s="1120"/>
      <c r="F1653" s="1120"/>
      <c r="G1653" s="1120"/>
      <c r="H1653" s="1120"/>
      <c r="I1653" s="1120"/>
      <c r="J1653" s="1120"/>
      <c r="K1653" s="1120"/>
      <c r="L1653" s="1120"/>
      <c r="M1653" s="1120"/>
      <c r="N1653" s="1120"/>
      <c r="O1653" s="1120"/>
      <c r="P1653" s="1120"/>
      <c r="Q1653" s="1120"/>
      <c r="R1653" s="1120"/>
      <c r="S1653" s="1120"/>
      <c r="T1653" s="1120"/>
      <c r="U1653" s="1120"/>
      <c r="V1653" s="1120"/>
      <c r="W1653" s="1120"/>
      <c r="X1653" s="1120"/>
      <c r="Y1653" s="1121"/>
    </row>
    <row r="1654" spans="1:25" ht="18" customHeight="1">
      <c r="A1654" s="1122" t="str">
        <f>'statement of marks'!$A$1</f>
        <v>Govt. Hr. Sec. School,</v>
      </c>
      <c r="B1654" s="1091"/>
      <c r="C1654" s="1091"/>
      <c r="D1654" s="1091"/>
      <c r="E1654" s="1091"/>
      <c r="F1654" s="1091"/>
      <c r="G1654" s="1091"/>
      <c r="H1654" s="1091"/>
      <c r="I1654" s="1091"/>
      <c r="J1654" s="1091"/>
      <c r="K1654" s="1091"/>
      <c r="L1654" s="1091"/>
      <c r="M1654" s="1091"/>
      <c r="N1654" s="1091"/>
      <c r="O1654" s="1091"/>
      <c r="P1654" s="1091"/>
      <c r="Q1654" s="1091"/>
      <c r="R1654" s="1091"/>
      <c r="S1654" s="1091"/>
      <c r="T1654" s="1091"/>
      <c r="U1654" s="1091"/>
      <c r="V1654" s="1091"/>
      <c r="W1654" s="1091"/>
      <c r="X1654" s="1091"/>
      <c r="Y1654" s="1123"/>
    </row>
    <row r="1655" spans="1:25" ht="18" customHeight="1">
      <c r="A1655" s="1124"/>
      <c r="B1655" s="1048" t="s">
        <v>100</v>
      </c>
      <c r="C1655" s="1048"/>
      <c r="D1655" s="1112" t="s">
        <v>485</v>
      </c>
      <c r="E1655" s="1048" t="str">
        <f>'statement of marks'!$F$3</f>
        <v>2024-25</v>
      </c>
      <c r="F1655" s="1048"/>
      <c r="G1655" s="1126" t="str">
        <f>IF(U1674="","MAIN EXAMINATION",IF(E1673="Suppl.","SUPPLEMENTARY EXAMINATION",IF(E1673="Re-exam.","RE-EXAMINATION",)))</f>
        <v>MAIN EXAMINATION</v>
      </c>
      <c r="H1655" s="1127"/>
      <c r="I1655" s="1127"/>
      <c r="J1655" s="1127"/>
      <c r="K1655" s="1127"/>
      <c r="L1655" s="1127"/>
      <c r="M1655" s="1127"/>
      <c r="N1655" s="1127"/>
      <c r="O1655" s="1127"/>
      <c r="P1655" s="1127"/>
      <c r="Q1655" s="1127"/>
      <c r="R1655" s="1127"/>
      <c r="S1655" s="1128"/>
      <c r="T1655" s="1129" t="s">
        <v>305</v>
      </c>
      <c r="U1655" s="1130"/>
      <c r="V1655" s="1131"/>
      <c r="W1655" s="1048" t="str">
        <f>'statement of marks'!$A$3</f>
        <v>11 'A'</v>
      </c>
      <c r="X1655" s="1048"/>
      <c r="Y1655" s="1135"/>
    </row>
    <row r="1656" spans="1:25" ht="18" customHeight="1">
      <c r="A1656" s="1124"/>
      <c r="B1656" s="895" t="s">
        <v>36</v>
      </c>
      <c r="C1656" s="895"/>
      <c r="D1656" s="1112"/>
      <c r="E1656" s="1132" t="str">
        <f>IF('statement of marks'!G68="","",'statement of marks'!G68)</f>
        <v>A 060</v>
      </c>
      <c r="F1656" s="1133"/>
      <c r="G1656" s="1133"/>
      <c r="H1656" s="1133"/>
      <c r="I1656" s="1133"/>
      <c r="J1656" s="1133"/>
      <c r="K1656" s="1133"/>
      <c r="L1656" s="1133"/>
      <c r="M1656" s="1133"/>
      <c r="N1656" s="1133"/>
      <c r="O1656" s="1133"/>
      <c r="P1656" s="1133"/>
      <c r="Q1656" s="1133"/>
      <c r="R1656" s="1133"/>
      <c r="S1656" s="1134"/>
      <c r="T1656" s="1129" t="s">
        <v>304</v>
      </c>
      <c r="U1656" s="1130"/>
      <c r="V1656" s="1131"/>
      <c r="W1656" s="1048">
        <f>IF('statement of marks'!E68="","",'statement of marks'!E68)</f>
        <v>11160</v>
      </c>
      <c r="X1656" s="1048"/>
      <c r="Y1656" s="1135"/>
    </row>
    <row r="1657" spans="1:25" ht="18" customHeight="1">
      <c r="A1657" s="1124"/>
      <c r="B1657" s="895" t="s">
        <v>37</v>
      </c>
      <c r="C1657" s="895"/>
      <c r="D1657" s="1112"/>
      <c r="E1657" s="1132" t="str">
        <f>IF('statement of marks'!H68="","",'statement of marks'!H68)</f>
        <v>B 060</v>
      </c>
      <c r="F1657" s="1133"/>
      <c r="G1657" s="1133"/>
      <c r="H1657" s="1133"/>
      <c r="I1657" s="1133"/>
      <c r="J1657" s="1133"/>
      <c r="K1657" s="1133"/>
      <c r="L1657" s="1133"/>
      <c r="M1657" s="1133"/>
      <c r="N1657" s="1133"/>
      <c r="O1657" s="1133"/>
      <c r="P1657" s="1133"/>
      <c r="Q1657" s="1133"/>
      <c r="R1657" s="1133"/>
      <c r="S1657" s="1134"/>
      <c r="T1657" s="1129" t="s">
        <v>35</v>
      </c>
      <c r="U1657" s="1130"/>
      <c r="V1657" s="1131"/>
      <c r="W1657" s="1048" t="str">
        <f>IF('statement of marks'!D68="","",'statement of marks'!D68)</f>
        <v/>
      </c>
      <c r="X1657" s="1048"/>
      <c r="Y1657" s="1135"/>
    </row>
    <row r="1658" spans="1:25" ht="18" customHeight="1">
      <c r="A1658" s="1124"/>
      <c r="B1658" s="895" t="s">
        <v>38</v>
      </c>
      <c r="C1658" s="895"/>
      <c r="D1658" s="1112"/>
      <c r="E1658" s="1132" t="str">
        <f>IF('statement of marks'!I68="","",'statement of marks'!I68)</f>
        <v>C 060</v>
      </c>
      <c r="F1658" s="1133"/>
      <c r="G1658" s="1133"/>
      <c r="H1658" s="1133"/>
      <c r="I1658" s="1133"/>
      <c r="J1658" s="1133"/>
      <c r="K1658" s="1133"/>
      <c r="L1658" s="1133"/>
      <c r="M1658" s="1133"/>
      <c r="N1658" s="1133"/>
      <c r="O1658" s="1133"/>
      <c r="P1658" s="1133"/>
      <c r="Q1658" s="1133"/>
      <c r="R1658" s="1133"/>
      <c r="S1658" s="1134"/>
      <c r="T1658" s="1129" t="s">
        <v>280</v>
      </c>
      <c r="U1658" s="1130"/>
      <c r="V1658" s="1131"/>
      <c r="W1658" s="1136" t="str">
        <f>IF('statement of marks'!F68="","",'statement of marks'!F68)</f>
        <v/>
      </c>
      <c r="X1658" s="1136"/>
      <c r="Y1658" s="1137"/>
    </row>
    <row r="1659" spans="1:25" ht="18" customHeight="1">
      <c r="A1659" s="1124"/>
      <c r="B1659" s="1138" t="s">
        <v>218</v>
      </c>
      <c r="C1659" s="1109" t="s">
        <v>293</v>
      </c>
      <c r="D1659" s="1109" t="s">
        <v>457</v>
      </c>
      <c r="E1659" s="1103" t="s">
        <v>109</v>
      </c>
      <c r="F1659" s="1103" t="s">
        <v>110</v>
      </c>
      <c r="G1659" s="1103" t="s">
        <v>111</v>
      </c>
      <c r="H1659" s="1103" t="s">
        <v>797</v>
      </c>
      <c r="I1659" s="1139" t="str">
        <f>IF('statement of marks'!N$4="","",'statement of marks'!N$4)</f>
        <v>VRIKSHAROPAN</v>
      </c>
      <c r="J1659" s="1140" t="s">
        <v>276</v>
      </c>
      <c r="K1659" s="1140" t="s">
        <v>277</v>
      </c>
      <c r="L1659" s="1103" t="s">
        <v>284</v>
      </c>
      <c r="M1659" s="1103" t="s">
        <v>294</v>
      </c>
      <c r="N1659" s="1102" t="s">
        <v>458</v>
      </c>
      <c r="O1659" s="1141" t="s">
        <v>287</v>
      </c>
      <c r="P1659" s="1141" t="s">
        <v>288</v>
      </c>
      <c r="Q1659" s="1101" t="s">
        <v>289</v>
      </c>
      <c r="R1659" s="1101" t="s">
        <v>285</v>
      </c>
      <c r="S1659" s="1101" t="s">
        <v>286</v>
      </c>
      <c r="T1659" s="1102" t="s">
        <v>306</v>
      </c>
      <c r="U1659" s="1103" t="s">
        <v>311</v>
      </c>
      <c r="V1659" s="1104" t="s">
        <v>310</v>
      </c>
      <c r="W1659" s="1104" t="s">
        <v>799</v>
      </c>
      <c r="X1659" s="1103" t="s">
        <v>283</v>
      </c>
      <c r="Y1659" s="1105" t="s">
        <v>290</v>
      </c>
    </row>
    <row r="1660" spans="1:25" ht="18" customHeight="1">
      <c r="A1660" s="1124"/>
      <c r="B1660" s="1138"/>
      <c r="C1660" s="1109"/>
      <c r="D1660" s="1109"/>
      <c r="E1660" s="1103"/>
      <c r="F1660" s="1103"/>
      <c r="G1660" s="1103"/>
      <c r="H1660" s="1103"/>
      <c r="I1660" s="1139"/>
      <c r="J1660" s="1140"/>
      <c r="K1660" s="1140"/>
      <c r="L1660" s="1103"/>
      <c r="M1660" s="1103"/>
      <c r="N1660" s="1102"/>
      <c r="O1660" s="1141"/>
      <c r="P1660" s="1141"/>
      <c r="Q1660" s="1101"/>
      <c r="R1660" s="1101"/>
      <c r="S1660" s="1101"/>
      <c r="T1660" s="1102"/>
      <c r="U1660" s="1103"/>
      <c r="V1660" s="1104"/>
      <c r="W1660" s="1104"/>
      <c r="X1660" s="1103"/>
      <c r="Y1660" s="1105"/>
    </row>
    <row r="1661" spans="1:25" ht="18" customHeight="1">
      <c r="A1661" s="1124"/>
      <c r="B1661" s="1144" t="s">
        <v>113</v>
      </c>
      <c r="C1661" s="1144"/>
      <c r="D1661" s="535"/>
      <c r="E1661" s="534">
        <f>IF('statement of marks'!J$6="","",'statement of marks'!J$6)</f>
        <v>10</v>
      </c>
      <c r="F1661" s="534">
        <f>IF('statement of marks'!K$6="","",'statement of marks'!K$6)</f>
        <v>10</v>
      </c>
      <c r="G1661" s="534">
        <f>IF('statement of marks'!L$6="","",'statement of marks'!L$6)</f>
        <v>8</v>
      </c>
      <c r="H1661" s="534">
        <f>IF('statement of marks'!M$6="","",'statement of marks'!M$6)</f>
        <v>28</v>
      </c>
      <c r="I1661" s="536">
        <f>IF('statement of marks'!N$6="","",'statement of marks'!N$6)</f>
        <v>2</v>
      </c>
      <c r="J1661" s="298" t="s">
        <v>89</v>
      </c>
      <c r="K1661" s="1106"/>
      <c r="L1661" s="534">
        <f>IF('statement of marks'!O$6="","",'statement of marks'!O$6)</f>
        <v>70</v>
      </c>
      <c r="M1661" s="298" t="s">
        <v>87</v>
      </c>
      <c r="N1661" s="534">
        <f>IF('statement of marks'!P$6="","",'statement of marks'!P$6)</f>
        <v>100</v>
      </c>
      <c r="O1661" s="298" t="s">
        <v>298</v>
      </c>
      <c r="P1661" s="945"/>
      <c r="Q1661" s="534">
        <f>IF('statement of marks'!Q$6="","",'statement of marks'!Q$6)</f>
        <v>100</v>
      </c>
      <c r="R1661" s="298" t="s">
        <v>299</v>
      </c>
      <c r="S1661" s="298" t="s">
        <v>454</v>
      </c>
      <c r="T1661" s="538">
        <f>IF('statement of marks'!R$6="","",'statement of marks'!R$6)</f>
        <v>200</v>
      </c>
      <c r="U1661" s="539"/>
      <c r="V1661" s="539"/>
      <c r="W1661" s="539"/>
      <c r="X1661" s="539"/>
      <c r="Y1661" s="540" t="str">
        <f>IF(OR(X1668=0,X1668&lt;V1668),"",T1661)</f>
        <v/>
      </c>
    </row>
    <row r="1662" spans="1:25" ht="18" customHeight="1">
      <c r="A1662" s="1124"/>
      <c r="B1662" s="895" t="str">
        <f>'statement of marks'!$J$3</f>
        <v>HINDI COMPULSORY</v>
      </c>
      <c r="C1662" s="895"/>
      <c r="D1662" s="535"/>
      <c r="E1662" s="541">
        <f>IF('statement of marks'!J68="","",'statement of marks'!J68)</f>
        <v>10</v>
      </c>
      <c r="F1662" s="541">
        <f>IF('statement of marks'!K68="","",'statement of marks'!K68)</f>
        <v>10</v>
      </c>
      <c r="G1662" s="541">
        <f>IF('statement of marks'!L68="","",'statement of marks'!L68)</f>
        <v>8</v>
      </c>
      <c r="H1662" s="541">
        <f>IF('statement of marks'!M68="","",'statement of marks'!M68)</f>
        <v>28</v>
      </c>
      <c r="I1662" s="541">
        <f>IF('statement of marks'!N68="","",'statement of marks'!N68)</f>
        <v>2</v>
      </c>
      <c r="J1662" s="537">
        <f>IF('statement of marks'!O68="","",'statement of marks'!O68)</f>
        <v>70</v>
      </c>
      <c r="K1662" s="1106"/>
      <c r="L1662" s="536">
        <f>IF('statement of marks'!O68="","",'statement of marks'!O68)</f>
        <v>70</v>
      </c>
      <c r="M1662" s="536">
        <f>IF('statement of marks'!P68="","",'statement of marks'!P68)</f>
        <v>100</v>
      </c>
      <c r="N1662" s="538">
        <f>IF('statement of marks'!P68="","",'statement of marks'!P68)</f>
        <v>100</v>
      </c>
      <c r="O1662" s="537">
        <f>IF('statement of marks'!Q68="","",'statement of marks'!Q68)</f>
        <v>100</v>
      </c>
      <c r="P1662" s="945"/>
      <c r="Q1662" s="536">
        <f>IF('statement of marks'!Q68="","",'statement of marks'!Q68)</f>
        <v>100</v>
      </c>
      <c r="R1662" s="536">
        <f>IF('statement of marks'!R68="","",'statement of marks'!R68)</f>
        <v>200</v>
      </c>
      <c r="S1662" s="1107" t="str">
        <f>IF(AND(K1663="",P1663=""),"",SUM(K1663,P1663))</f>
        <v/>
      </c>
      <c r="T1662" s="538">
        <f>IF('statement of marks'!R68="","",'statement of marks'!R68)</f>
        <v>200</v>
      </c>
      <c r="U1662" s="541" t="str">
        <f>CONCATENATE('statement of marks'!GV68,'statement of marks'!GW68,'statement of marks'!GX68)</f>
        <v>D</v>
      </c>
      <c r="V1662" s="542" t="str">
        <f>IF(OR(U1662="S",U1662="RE"),'result subject-wise'!T$6,"")</f>
        <v/>
      </c>
      <c r="W1662" s="542" t="str">
        <f>IF('result subject-wise'!U68="","",'result subject-wise'!U68)</f>
        <v/>
      </c>
      <c r="X1662" s="542" t="str">
        <f>IF('result subject-wise'!V68="","",'result subject-wise'!V68)</f>
        <v/>
      </c>
      <c r="Y1662" s="540" t="str">
        <f>IF(OR(X1668=0,X1668&lt;V1668),"",IF(U1662="RE",SUM(T1662,W1662),IF(U1662="S",W1662,T1662)))</f>
        <v/>
      </c>
    </row>
    <row r="1663" spans="1:25" ht="18" customHeight="1">
      <c r="A1663" s="1124"/>
      <c r="B1663" s="895" t="str">
        <f>'statement of marks'!$X$3</f>
        <v>ENGLISH COMPULSORY</v>
      </c>
      <c r="C1663" s="895"/>
      <c r="D1663" s="535" t="s">
        <v>455</v>
      </c>
      <c r="E1663" s="541">
        <f>IF('statement of marks'!X68="","",'statement of marks'!X68)</f>
        <v>10</v>
      </c>
      <c r="F1663" s="541">
        <f>IF('statement of marks'!Y68="","",'statement of marks'!Y68)</f>
        <v>10</v>
      </c>
      <c r="G1663" s="541">
        <f>IF('statement of marks'!Z68="","",'statement of marks'!Z68)</f>
        <v>8</v>
      </c>
      <c r="H1663" s="541">
        <f>IF('statement of marks'!AA68="","",'statement of marks'!AA68)</f>
        <v>28</v>
      </c>
      <c r="I1663" s="541">
        <f>IF('statement of marks'!AB68="","",'statement of marks'!AB68)</f>
        <v>2</v>
      </c>
      <c r="J1663" s="537">
        <f>IF('statement of marks'!AC68="","",'statement of marks'!AC68)</f>
        <v>70</v>
      </c>
      <c r="K1663" s="1106"/>
      <c r="L1663" s="536">
        <f>IF('statement of marks'!AC68="","",'statement of marks'!AC68)</f>
        <v>70</v>
      </c>
      <c r="M1663" s="536">
        <f>IF('statement of marks'!AD68="","",'statement of marks'!AD68)</f>
        <v>100</v>
      </c>
      <c r="N1663" s="538">
        <f>IF('statement of marks'!AD68="","",'statement of marks'!AD68)</f>
        <v>100</v>
      </c>
      <c r="O1663" s="537">
        <f>IF('statement of marks'!AE68="","",'statement of marks'!AE68)</f>
        <v>100</v>
      </c>
      <c r="P1663" s="945"/>
      <c r="Q1663" s="536">
        <f>IF('statement of marks'!AE68="","",'statement of marks'!AE68)</f>
        <v>100</v>
      </c>
      <c r="R1663" s="536">
        <f>IF('statement of marks'!AF68="","",'statement of marks'!AF68)</f>
        <v>200</v>
      </c>
      <c r="S1663" s="1107"/>
      <c r="T1663" s="538">
        <f>IF('statement of marks'!AF68="","",'statement of marks'!AF68)</f>
        <v>200</v>
      </c>
      <c r="U1663" s="541" t="str">
        <f>CONCATENATE('statement of marks'!GY68,'statement of marks'!GZ68,'statement of marks'!HA68)</f>
        <v>D</v>
      </c>
      <c r="V1663" s="542" t="str">
        <f>IF(OR(U1663="S",U1663="RE"),'result subject-wise'!W$6,"")</f>
        <v/>
      </c>
      <c r="W1663" s="542" t="str">
        <f>IF('result subject-wise'!X68="","",'result subject-wise'!X68)</f>
        <v/>
      </c>
      <c r="X1663" s="542" t="str">
        <f>IF('result subject-wise'!Y68="","",'result subject-wise'!Y68)</f>
        <v/>
      </c>
      <c r="Y1663" s="540" t="str">
        <f>IF(OR(X1668=0,X1668&lt;V1668),"",IF(U1663="RE",SUM(T1663,W1663),IF(U1663="S",W1663,T1663)))</f>
        <v/>
      </c>
    </row>
    <row r="1664" spans="1:25" ht="18" customHeight="1">
      <c r="A1664" s="1124"/>
      <c r="B1664" s="1143" t="str">
        <f>'statement of marks'!AM68</f>
        <v>PHYSICS</v>
      </c>
      <c r="C1664" s="1143"/>
      <c r="D1664" s="535">
        <f>IF('statement of marks'!BH68="","",'statement of marks'!BH68)</f>
        <v>20</v>
      </c>
      <c r="E1664" s="541">
        <f>IF('statement of marks'!AN68="","",'statement of marks'!AN68)</f>
        <v>10</v>
      </c>
      <c r="F1664" s="541">
        <f>IF('statement of marks'!AO68="","",'statement of marks'!AO68)</f>
        <v>10</v>
      </c>
      <c r="G1664" s="541">
        <f>IF('statement of marks'!AP68="","",'statement of marks'!AP68)</f>
        <v>9</v>
      </c>
      <c r="H1664" s="541">
        <f>IF('statement of marks'!AQ68="","",'statement of marks'!AQ68)</f>
        <v>29</v>
      </c>
      <c r="I1664" s="541">
        <f>IF('statement of marks'!AR68="","",'statement of marks'!AR68)</f>
        <v>1</v>
      </c>
      <c r="J1664" s="537">
        <f>IF('statement of marks'!AS68="","",'statement of marks'!AS68)</f>
        <v>30</v>
      </c>
      <c r="K1664" s="537">
        <f>IF('statement of marks'!AT68="","",'statement of marks'!AT68)</f>
        <v>20</v>
      </c>
      <c r="L1664" s="536">
        <f>IF('statement of marks'!AU68="","",'statement of marks'!AU68)</f>
        <v>50</v>
      </c>
      <c r="M1664" s="536">
        <f>IF('statement of marks'!AV68="","",'statement of marks'!AV68)</f>
        <v>60</v>
      </c>
      <c r="N1664" s="538">
        <f>IF('statement of marks'!AW68="","",'statement of marks'!AW68)</f>
        <v>80</v>
      </c>
      <c r="O1664" s="537">
        <f>IF('statement of marks'!AX68="","",'statement of marks'!AX68)</f>
        <v>70</v>
      </c>
      <c r="P1664" s="537">
        <f>IF('statement of marks'!AY68="","",'statement of marks'!AY68)</f>
        <v>30</v>
      </c>
      <c r="Q1664" s="536">
        <f>IF('statement of marks'!AZ68="","",'statement of marks'!AZ68)</f>
        <v>100</v>
      </c>
      <c r="R1664" s="536">
        <f>IF('statement of marks'!BA68="","",'statement of marks'!BA68)</f>
        <v>130</v>
      </c>
      <c r="S1664" s="538">
        <f>IF('statement of marks'!BB68="","",'statement of marks'!BB68)</f>
        <v>50</v>
      </c>
      <c r="T1664" s="538">
        <f>IF('statement of marks'!BC68="","",'statement of marks'!BC68)</f>
        <v>180</v>
      </c>
      <c r="U1664" s="541" t="str">
        <f>CONCATENATE('statement of marks'!HB68,'statement of marks'!HK68,'statement of marks'!HL68)</f>
        <v>D</v>
      </c>
      <c r="V1664" s="542" t="str">
        <f>IF('result subject-wise'!Z68="","",'result subject-wise'!Z68)</f>
        <v/>
      </c>
      <c r="W1664" s="542" t="str">
        <f>IF('result subject-wise'!AB68="","",'result subject-wise'!AB68)</f>
        <v/>
      </c>
      <c r="X1664" s="542" t="str">
        <f>IF('result subject-wise'!AC68="","",'result subject-wise'!AC68)</f>
        <v/>
      </c>
      <c r="Y1664" s="540" t="str">
        <f>IF(OR(X1668=0,X1668&lt;V1668),"",IF(OR(U1664="RE",U1664="REP"),SUM(T1664,W1664),IF(U1664="S",W1664,T1664)))</f>
        <v/>
      </c>
    </row>
    <row r="1665" spans="1:25" ht="18" customHeight="1">
      <c r="A1665" s="1124"/>
      <c r="B1665" s="1143" t="str">
        <f>'statement of marks'!BQ68</f>
        <v>CHEMISTRY</v>
      </c>
      <c r="C1665" s="1143"/>
      <c r="D1665" s="535">
        <f>IF('statement of marks'!CL68="","",'statement of marks'!CL68)</f>
        <v>20</v>
      </c>
      <c r="E1665" s="541">
        <f>IF('statement of marks'!BR68="","",'statement of marks'!BR68)</f>
        <v>10</v>
      </c>
      <c r="F1665" s="541">
        <f>IF('statement of marks'!BS68="","",'statement of marks'!BS68)</f>
        <v>10</v>
      </c>
      <c r="G1665" s="541">
        <f>IF('statement of marks'!BT68="","",'statement of marks'!BT68)</f>
        <v>9</v>
      </c>
      <c r="H1665" s="541">
        <f>IF('statement of marks'!BU68="","",'statement of marks'!BU68)</f>
        <v>29</v>
      </c>
      <c r="I1665" s="541">
        <f>IF('statement of marks'!BV68="","",'statement of marks'!BV68)</f>
        <v>1</v>
      </c>
      <c r="J1665" s="537">
        <f>IF('statement of marks'!BW68="","",'statement of marks'!BW68)</f>
        <v>50</v>
      </c>
      <c r="K1665" s="537">
        <f>IF('statement of marks'!BX68="","",'statement of marks'!BX68)</f>
        <v>20</v>
      </c>
      <c r="L1665" s="536">
        <f>IF('statement of marks'!BY68="","",'statement of marks'!BY68)</f>
        <v>70</v>
      </c>
      <c r="M1665" s="536">
        <f>IF('statement of marks'!BZ68="","",'statement of marks'!BZ68)</f>
        <v>80</v>
      </c>
      <c r="N1665" s="538">
        <f>IF('statement of marks'!CA68="","",'statement of marks'!CA68)</f>
        <v>100</v>
      </c>
      <c r="O1665" s="537">
        <f>IF('statement of marks'!CB68="","",'statement of marks'!CB68)</f>
        <v>70</v>
      </c>
      <c r="P1665" s="537">
        <f>IF('statement of marks'!CC68="","",'statement of marks'!CC68)</f>
        <v>30</v>
      </c>
      <c r="Q1665" s="536">
        <f>IF('statement of marks'!CD68="","",'statement of marks'!CD68)</f>
        <v>100</v>
      </c>
      <c r="R1665" s="536">
        <f>IF('statement of marks'!CE68="","",'statement of marks'!CE68)</f>
        <v>150</v>
      </c>
      <c r="S1665" s="538">
        <f>IF('statement of marks'!CF68="","",'statement of marks'!CF68)</f>
        <v>50</v>
      </c>
      <c r="T1665" s="538">
        <f>IF('statement of marks'!CG68="","",'statement of marks'!CG68)</f>
        <v>200</v>
      </c>
      <c r="U1665" s="541" t="str">
        <f>CONCATENATE('statement of marks'!HM68,'statement of marks'!HV68,'statement of marks'!HW68)</f>
        <v>D</v>
      </c>
      <c r="V1665" s="542" t="str">
        <f>IF('result subject-wise'!AD68="","",'result subject-wise'!AD68)</f>
        <v/>
      </c>
      <c r="W1665" s="542" t="str">
        <f>IF('result subject-wise'!AF68="","",'result subject-wise'!AF68)</f>
        <v/>
      </c>
      <c r="X1665" s="542" t="str">
        <f>IF('result subject-wise'!AG68="","",'result subject-wise'!AG68)</f>
        <v/>
      </c>
      <c r="Y1665" s="540" t="str">
        <f>IF(OR(X1668=0,X1668&lt;V1668),"",IF(OR(U1665="RE",U1665="REP"),SUM(T1665,W1665),IF(U1665="S",W1665,T1665)))</f>
        <v/>
      </c>
    </row>
    <row r="1666" spans="1:25" ht="18" customHeight="1">
      <c r="A1666" s="1124"/>
      <c r="B1666" s="1143" t="str">
        <f>'statement of marks'!CU68</f>
        <v>MATHEMATICS</v>
      </c>
      <c r="C1666" s="1143"/>
      <c r="D1666" s="535" t="str">
        <f>IF('statement of marks'!DP68="","",'statement of marks'!DP68)</f>
        <v/>
      </c>
      <c r="E1666" s="541">
        <f>IF('statement of marks'!CV68="","",'statement of marks'!CV68)</f>
        <v>10</v>
      </c>
      <c r="F1666" s="541">
        <f>IF('statement of marks'!CW68="","",'statement of marks'!CW68)</f>
        <v>10</v>
      </c>
      <c r="G1666" s="541">
        <f>IF('statement of marks'!CX68="","",'statement of marks'!CX68)</f>
        <v>9</v>
      </c>
      <c r="H1666" s="541">
        <f>IF('statement of marks'!CY68="","",'statement of marks'!CY68)</f>
        <v>29</v>
      </c>
      <c r="I1666" s="541">
        <f>IF('statement of marks'!CZ68="","",'statement of marks'!CZ68)</f>
        <v>1</v>
      </c>
      <c r="J1666" s="537">
        <f>IF('statement of marks'!DA68="","",'statement of marks'!DA68)</f>
        <v>70</v>
      </c>
      <c r="K1666" s="537" t="str">
        <f>IF('statement of marks'!DB68="","",'statement of marks'!DB68)</f>
        <v/>
      </c>
      <c r="L1666" s="536">
        <f>IF('statement of marks'!DC68="","",'statement of marks'!DC68)</f>
        <v>70</v>
      </c>
      <c r="M1666" s="536">
        <f>IF('statement of marks'!DD68="","",'statement of marks'!DD68)</f>
        <v>100</v>
      </c>
      <c r="N1666" s="538">
        <f>IF('statement of marks'!DE68="","",'statement of marks'!DE68)</f>
        <v>100</v>
      </c>
      <c r="O1666" s="537">
        <f>IF('statement of marks'!DF68="","",'statement of marks'!DF68)</f>
        <v>18</v>
      </c>
      <c r="P1666" s="537" t="str">
        <f>IF('statement of marks'!DG68="","",'statement of marks'!DG68)</f>
        <v/>
      </c>
      <c r="Q1666" s="536">
        <f>IF('statement of marks'!DH68="","",'statement of marks'!DH68)</f>
        <v>18</v>
      </c>
      <c r="R1666" s="536">
        <f>IF('statement of marks'!DI68="","",'statement of marks'!DI68)</f>
        <v>118</v>
      </c>
      <c r="S1666" s="538" t="str">
        <f>IF('statement of marks'!DJ68="","",'statement of marks'!DJ68)</f>
        <v/>
      </c>
      <c r="T1666" s="538">
        <f>IF('statement of marks'!DK68="","",'statement of marks'!DK68)</f>
        <v>118</v>
      </c>
      <c r="U1666" s="541" t="str">
        <f>CONCATENATE('statement of marks'!HX68,'statement of marks'!IG68,'statement of marks'!IH68)</f>
        <v>S</v>
      </c>
      <c r="V1666" s="542">
        <f>IF('result subject-wise'!AH68="","",'result subject-wise'!AH68)</f>
        <v>100</v>
      </c>
      <c r="W1666" s="542" t="str">
        <f>IF('result subject-wise'!AJ68="","",'result subject-wise'!AJ68)</f>
        <v/>
      </c>
      <c r="X1666" s="542" t="str">
        <f>IF('result subject-wise'!AK68="","",'result subject-wise'!AK68)</f>
        <v/>
      </c>
      <c r="Y1666" s="540" t="str">
        <f>IF(OR(X1668=0,X1668&lt;V1668),"",IF(OR(U1666="RE",U1666="REP"),SUM(T1666,W1666),IF(U1666="S",W1666,T1666)))</f>
        <v/>
      </c>
    </row>
    <row r="1667" spans="1:25" ht="18" customHeight="1">
      <c r="A1667" s="1124"/>
      <c r="B1667" s="1108" t="s">
        <v>291</v>
      </c>
      <c r="C1667" s="1108"/>
      <c r="D1667" s="543">
        <f>IF(AND(D1664="",D1665="",D1666=""),"",SUM(D1664:D1666))</f>
        <v>40</v>
      </c>
      <c r="E1667" s="544">
        <f>IF(AND(E1662="",E1663="",E1664="",E1665="",E1666=""),"",SUM(E1662:E1666))</f>
        <v>50</v>
      </c>
      <c r="F1667" s="544">
        <f t="shared" ref="F1667:H1667" si="468">IF(AND(F1662="",F1663="",F1664="",F1665="",F1666=""),"",SUM(F1662:F1666))</f>
        <v>50</v>
      </c>
      <c r="G1667" s="544">
        <f t="shared" si="468"/>
        <v>43</v>
      </c>
      <c r="H1667" s="544">
        <f t="shared" si="468"/>
        <v>143</v>
      </c>
      <c r="I1667" s="544">
        <f>IF(AND(I1662="",I1663="",I1664="",I1665="",I1666=""),"",SUM(I1662:I1666))</f>
        <v>7</v>
      </c>
      <c r="J1667" s="544">
        <f t="shared" ref="J1667:R1667" si="469">IF(AND(J1662="",J1663="",J1664="",J1665="",J1666=""),"",SUM(J1662:J1666))</f>
        <v>290</v>
      </c>
      <c r="K1667" s="544">
        <f t="shared" si="469"/>
        <v>40</v>
      </c>
      <c r="L1667" s="544">
        <f t="shared" si="469"/>
        <v>330</v>
      </c>
      <c r="M1667" s="544">
        <f t="shared" si="469"/>
        <v>440</v>
      </c>
      <c r="N1667" s="544">
        <f t="shared" si="469"/>
        <v>480</v>
      </c>
      <c r="O1667" s="544">
        <f t="shared" si="469"/>
        <v>358</v>
      </c>
      <c r="P1667" s="544">
        <f t="shared" si="469"/>
        <v>60</v>
      </c>
      <c r="Q1667" s="544">
        <f t="shared" si="469"/>
        <v>418</v>
      </c>
      <c r="R1667" s="544">
        <f t="shared" si="469"/>
        <v>798</v>
      </c>
      <c r="S1667" s="544">
        <f>IF(AND(S1662="",S1663="",S1664="",S1665="",S1666=""),"",SUM(S1662:S1666))</f>
        <v>100</v>
      </c>
      <c r="T1667" s="544">
        <f t="shared" ref="T1667" si="470">IF(AND(T1662="",T1663="",T1664="",T1665="",T1666=""),"",SUM(T1662:T1666))</f>
        <v>898</v>
      </c>
      <c r="U1667" s="544"/>
      <c r="V1667" s="544">
        <f t="shared" ref="V1667:W1667" si="471">IF(AND(V1662="",V1663="",V1664="",V1665="",V1666=""),"",SUM(V1662:V1666))</f>
        <v>100</v>
      </c>
      <c r="W1667" s="544" t="str">
        <f t="shared" si="471"/>
        <v/>
      </c>
      <c r="X1667" s="545"/>
      <c r="Y1667" s="546" t="str">
        <f t="shared" ref="Y1667" si="472">IF(AND(Y1662="",Y1663="",Y1664="",Y1665="",Y1666=""),"",SUM(Y1662:Y1666))</f>
        <v/>
      </c>
    </row>
    <row r="1668" spans="1:25" ht="18" customHeight="1">
      <c r="A1668" s="1124"/>
      <c r="B1668" s="1142" t="s">
        <v>292</v>
      </c>
      <c r="C1668" s="1142"/>
      <c r="D1668" s="547" t="s">
        <v>456</v>
      </c>
      <c r="E1668" s="548">
        <f>IF(E1667="","",(5*E1661)-(COUNTIF(E1662:E1666,"NA")*E1661+COUNTIF(E1662:E1666,"ML")*E1661))</f>
        <v>50</v>
      </c>
      <c r="F1668" s="548">
        <f>IF(F1667="","",(5*F1661)-(COUNTIF(F1662:F1666,"NA")*F1661+COUNTIF(F1662:F1666,"ML")*F1661))</f>
        <v>50</v>
      </c>
      <c r="G1668" s="548">
        <f>IF(G1667="","",(43)-(COUNTIF(G1662:G1666,"NA")*G1661+COUNTIF(G1662:G1666,"ML")*G1661))</f>
        <v>43</v>
      </c>
      <c r="H1668" s="548">
        <f>IF(H1667="","",(143)-(COUNTIF(H1662:H1666,"NA")*H1661+COUNTIF(H1662:H1666,"ML")*H1661))</f>
        <v>143</v>
      </c>
      <c r="I1668" s="549">
        <f>IF(I1667="","",7)</f>
        <v>7</v>
      </c>
      <c r="J1668" s="538">
        <f>L1668-K1668</f>
        <v>310</v>
      </c>
      <c r="K1668" s="538">
        <f>IF(D1667="","",(D1667-(IF(K1664="ml",D1664)+IF(K1665="ml",D1665)+IF(K1666="ml",D1666))))</f>
        <v>40</v>
      </c>
      <c r="L1668" s="538">
        <f>IF(OR(L1667=0,L1667=""),L1667,(5*L1661)-D1679)</f>
        <v>350</v>
      </c>
      <c r="M1668" s="538">
        <f>IF(M1667="","",SUM(H1668:J1668))</f>
        <v>460</v>
      </c>
      <c r="N1668" s="538">
        <f>IF(N1667="","",SUM(D1667,M1668))</f>
        <v>500</v>
      </c>
      <c r="O1668" s="538">
        <f>Q1668-D1673</f>
        <v>440</v>
      </c>
      <c r="P1668" s="538">
        <f>IF(D1673="","",D1673)</f>
        <v>60</v>
      </c>
      <c r="Q1668" s="538">
        <f>IF(Q1667="","",5*Q1661)</f>
        <v>500</v>
      </c>
      <c r="R1668" s="538">
        <f>IF(O1668="","",SUM(M1668,O1668))</f>
        <v>900</v>
      </c>
      <c r="S1668" s="538">
        <f>IF(D1678="","",D1678)</f>
        <v>100</v>
      </c>
      <c r="T1668" s="538">
        <f>IF(T1667="","",SUM(R1668,S1668))</f>
        <v>1000</v>
      </c>
      <c r="U1668" s="550"/>
      <c r="V1668" s="551">
        <f>COUNTIF(U1662:U1672,"S")</f>
        <v>1</v>
      </c>
      <c r="W1668" s="551">
        <f>COUNTIF(U1662:U1672,"RE")+COUNTIF(U1662:U1672,"REP")</f>
        <v>0</v>
      </c>
      <c r="X1668" s="551">
        <f>COUNTIF(X1662:X1667,"P")+COUNTIF(X1671:X1672,"P")</f>
        <v>0</v>
      </c>
      <c r="Y1668" s="552" t="str">
        <f>IF(OR(X1668=0,X1668&lt;(V1668+W1668)),"",(T1668-(V1668*Y1661)+V1667))</f>
        <v/>
      </c>
    </row>
    <row r="1669" spans="1:25" ht="18" customHeight="1">
      <c r="A1669" s="1124"/>
      <c r="B1669" s="895" t="s">
        <v>151</v>
      </c>
      <c r="C1669" s="895"/>
      <c r="D1669" s="553">
        <f>IF('statement of marks'!BG68="","",'statement of marks'!BG68)</f>
        <v>30</v>
      </c>
      <c r="E1669" s="568">
        <f t="shared" ref="E1669:H1669" si="473">IF(E1668="","",E1667/E1668*100)</f>
        <v>100</v>
      </c>
      <c r="F1669" s="568">
        <f t="shared" si="473"/>
        <v>100</v>
      </c>
      <c r="G1669" s="568">
        <f t="shared" si="473"/>
        <v>100</v>
      </c>
      <c r="H1669" s="568">
        <f t="shared" si="473"/>
        <v>100</v>
      </c>
      <c r="I1669" s="568">
        <f>IF(I1668="","",I1667/I1668*100)</f>
        <v>100</v>
      </c>
      <c r="J1669" s="568">
        <f t="shared" ref="J1669:R1669" si="474">IF(J1668="","",J1667/J1668*100)</f>
        <v>93.548387096774192</v>
      </c>
      <c r="K1669" s="568">
        <f t="shared" si="474"/>
        <v>100</v>
      </c>
      <c r="L1669" s="568">
        <f t="shared" si="474"/>
        <v>94.285714285714278</v>
      </c>
      <c r="M1669" s="568">
        <f t="shared" si="474"/>
        <v>95.652173913043484</v>
      </c>
      <c r="N1669" s="569">
        <f t="shared" si="474"/>
        <v>96</v>
      </c>
      <c r="O1669" s="568">
        <f t="shared" si="474"/>
        <v>81.36363636363636</v>
      </c>
      <c r="P1669" s="568">
        <f t="shared" si="474"/>
        <v>100</v>
      </c>
      <c r="Q1669" s="568">
        <f t="shared" si="474"/>
        <v>83.6</v>
      </c>
      <c r="R1669" s="568">
        <f t="shared" si="474"/>
        <v>88.666666666666671</v>
      </c>
      <c r="S1669" s="569">
        <f>IF(S1668="","",S1667/S1668*100)</f>
        <v>100</v>
      </c>
      <c r="T1669" s="569">
        <f t="shared" ref="T1669" si="475">IF(T1668="","",T1667/T1668*100)</f>
        <v>89.8</v>
      </c>
      <c r="U1669" s="539"/>
      <c r="V1669" s="539"/>
      <c r="W1669" s="539"/>
      <c r="X1669" s="539"/>
      <c r="Y1669" s="554" t="str">
        <f>IF(Y1668="","",Y1667/Y1668*100)</f>
        <v/>
      </c>
    </row>
    <row r="1670" spans="1:25" ht="18" customHeight="1">
      <c r="A1670" s="1124"/>
      <c r="B1670" s="895" t="str">
        <f>'statement of marks'!DZ68</f>
        <v>BIOLOGY</v>
      </c>
      <c r="C1670" s="895"/>
      <c r="D1670" s="548"/>
      <c r="E1670" s="541">
        <f>IF('statement of marks'!EA68="","",'statement of marks'!EA68)</f>
        <v>10</v>
      </c>
      <c r="F1670" s="541">
        <f>IF('statement of marks'!EB68="","",'statement of marks'!EB68)</f>
        <v>10</v>
      </c>
      <c r="G1670" s="541">
        <f>IF('statement of marks'!EC68="","",'statement of marks'!EC68)</f>
        <v>10</v>
      </c>
      <c r="H1670" s="541">
        <f>IF('statement of marks'!ED68="","",'statement of marks'!ED68)</f>
        <v>30</v>
      </c>
      <c r="I1670" s="541" t="str">
        <f>IF('statement of marks'!EE68="","",'statement of marks'!EE68)</f>
        <v/>
      </c>
      <c r="J1670" s="537">
        <f>IF('statement of marks'!EF68="","",'statement of marks'!EF68)</f>
        <v>50</v>
      </c>
      <c r="K1670" s="537">
        <f>IF('statement of marks'!EG68="","",'statement of marks'!EG68)</f>
        <v>20</v>
      </c>
      <c r="L1670" s="536">
        <f>IF('statement of marks'!EH68="","",'statement of marks'!EH68)</f>
        <v>70</v>
      </c>
      <c r="M1670" s="536">
        <f>IF('statement of marks'!EI68="","",'statement of marks'!EI68)</f>
        <v>80</v>
      </c>
      <c r="N1670" s="538">
        <f>IF('statement of marks'!EJ68="","",'statement of marks'!EJ68)</f>
        <v>100</v>
      </c>
      <c r="O1670" s="537">
        <f>IF('statement of marks'!EK68="","",'statement of marks'!EK68)</f>
        <v>70</v>
      </c>
      <c r="P1670" s="537">
        <f>IF('statement of marks'!EL68="","",'statement of marks'!EL68)</f>
        <v>30</v>
      </c>
      <c r="Q1670" s="536">
        <f>IF('statement of marks'!EM68="","",'statement of marks'!EM68)</f>
        <v>100</v>
      </c>
      <c r="R1670" s="536">
        <f>IF('statement of marks'!EN68="","",'statement of marks'!EN68)</f>
        <v>150</v>
      </c>
      <c r="S1670" s="538">
        <f>IF('statement of marks'!EO68="","",'statement of marks'!EO68)</f>
        <v>50</v>
      </c>
      <c r="T1670" s="538">
        <f>IF('statement of marks'!EP68="","",'statement of marks'!EP68)</f>
        <v>200</v>
      </c>
      <c r="U1670" s="538" t="str">
        <f>IF('statement of marks'!FB68="","",'statement of marks'!FB68)</f>
        <v>I</v>
      </c>
      <c r="V1670" s="542"/>
      <c r="W1670" s="542"/>
      <c r="X1670" s="542"/>
      <c r="Y1670" s="540"/>
    </row>
    <row r="1671" spans="1:25" ht="18" customHeight="1">
      <c r="A1671" s="1124"/>
      <c r="B1671" s="1089" t="str">
        <f>'statement of marks'!$FC$3</f>
        <v>Azadi ke Baad ka Swarnim Bharat</v>
      </c>
      <c r="C1671" s="1089"/>
      <c r="D1671" s="553">
        <f>IF('statement of marks'!CK68="","",'statement of marks'!CK68)</f>
        <v>30</v>
      </c>
      <c r="E1671" s="541">
        <f>IF('statement of marks'!FC68="","",'statement of marks'!FC68)</f>
        <v>10</v>
      </c>
      <c r="F1671" s="541">
        <f>IF('statement of marks'!FD68="","",'statement of marks'!FD68)</f>
        <v>10</v>
      </c>
      <c r="G1671" s="541">
        <f>IF('statement of marks'!FE68="","",'statement of marks'!FE68)</f>
        <v>10</v>
      </c>
      <c r="H1671" s="541">
        <f>IF('statement of marks'!FF68="","",'statement of marks'!FF68)</f>
        <v>30</v>
      </c>
      <c r="I1671" s="555"/>
      <c r="J1671" s="541">
        <f>IF('statement of marks'!FG68="","",'statement of marks'!FG68)</f>
        <v>70</v>
      </c>
      <c r="K1671" s="556"/>
      <c r="L1671" s="536">
        <f>IF('statement of marks'!FG68="","",'statement of marks'!FG68)</f>
        <v>70</v>
      </c>
      <c r="M1671" s="536">
        <f>IF('statement of marks'!FH68="","",'statement of marks'!FH68)</f>
        <v>100</v>
      </c>
      <c r="N1671" s="536">
        <f>IF('statement of marks'!FH68="","",'statement of marks'!FH68)</f>
        <v>100</v>
      </c>
      <c r="O1671" s="536">
        <f>IF('statement of marks'!FI68="","",'statement of marks'!FI68)</f>
        <v>100</v>
      </c>
      <c r="P1671" s="557"/>
      <c r="Q1671" s="536">
        <f>IF('statement of marks'!FI68="","",'statement of marks'!FI68)</f>
        <v>100</v>
      </c>
      <c r="R1671" s="536">
        <f>IF('statement of marks'!FJ68="","",'statement of marks'!FJ68)</f>
        <v>200</v>
      </c>
      <c r="S1671" s="557"/>
      <c r="T1671" s="538">
        <f>IF('statement of marks'!FJ68="","",'statement of marks'!FJ68)</f>
        <v>200</v>
      </c>
      <c r="U1671" s="541" t="str">
        <f>IF('statement of marks'!II68="","",'statement of marks'!II68)</f>
        <v>A</v>
      </c>
      <c r="V1671" s="542" t="str">
        <f>IF(OR(U1671="S",U1671="RE"),'result subject-wise'!AL$6,"")</f>
        <v/>
      </c>
      <c r="W1671" s="558" t="str">
        <f>IF('result subject-wise'!AL68="","",'result subject-wise'!AL68)</f>
        <v/>
      </c>
      <c r="X1671" s="558" t="str">
        <f>IF('result subject-wise'!AM68="","",'result subject-wise'!AM68)</f>
        <v/>
      </c>
      <c r="Y1671" s="1093"/>
    </row>
    <row r="1672" spans="1:25" ht="18" customHeight="1">
      <c r="A1672" s="1124"/>
      <c r="B1672" s="895" t="str">
        <f>'statement of marks'!$FP$3</f>
        <v>JEEVAN KAUShAL</v>
      </c>
      <c r="C1672" s="895"/>
      <c r="D1672" s="535" t="str">
        <f>IF('statement of marks'!DO68="","",'statement of marks'!DO68)</f>
        <v/>
      </c>
      <c r="E1672" s="1109" t="s">
        <v>278</v>
      </c>
      <c r="F1672" s="1109"/>
      <c r="G1672" s="536">
        <f>'statement of marks'!$FP$6</f>
        <v>30</v>
      </c>
      <c r="H1672" s="536"/>
      <c r="I1672" s="559"/>
      <c r="J1672" s="537">
        <f>IF('statement of marks'!FP68="","",'statement of marks'!FP68)</f>
        <v>30</v>
      </c>
      <c r="K1672" s="1109" t="s">
        <v>279</v>
      </c>
      <c r="L1672" s="1109"/>
      <c r="M1672" s="536">
        <f>'statement of marks'!$FQ$6</f>
        <v>30</v>
      </c>
      <c r="N1672" s="538">
        <f>IF('statement of marks'!FQ68="","",'statement of marks'!FQ68)</f>
        <v>30</v>
      </c>
      <c r="O1672" s="1109" t="s">
        <v>108</v>
      </c>
      <c r="P1672" s="1109"/>
      <c r="Q1672" s="536">
        <f>'statement of marks'!$FR$6</f>
        <v>40</v>
      </c>
      <c r="R1672" s="541">
        <f>IF('statement of marks'!FR68="","",'statement of marks'!FR68)</f>
        <v>40</v>
      </c>
      <c r="S1672" s="541"/>
      <c r="T1672" s="538">
        <f>IF('statement of marks'!FS68="","",'statement of marks'!FS68)</f>
        <v>100</v>
      </c>
      <c r="U1672" s="541" t="str">
        <f>IF('statement of marks'!IJ68="","",'statement of marks'!IJ68)</f>
        <v>A</v>
      </c>
      <c r="V1672" s="542" t="str">
        <f>IF(OR(U1672="S",U1672="RE"),'result subject-wise'!AN$6,"")</f>
        <v/>
      </c>
      <c r="W1672" s="558" t="str">
        <f>IF('result subject-wise'!AN68="","",'result subject-wise'!AN68)</f>
        <v/>
      </c>
      <c r="X1672" s="558" t="str">
        <f>IF('result subject-wise'!AO68="","",'result subject-wise'!AO68)</f>
        <v/>
      </c>
      <c r="Y1672" s="1093"/>
    </row>
    <row r="1673" spans="1:25" ht="18" customHeight="1">
      <c r="A1673" s="1124"/>
      <c r="B1673" s="1110" t="s">
        <v>195</v>
      </c>
      <c r="C1673" s="1110"/>
      <c r="D1673" s="560">
        <f>IF(AND(D1669="",D1671="",D1672=""),"",SUM(D1669:D1672))</f>
        <v>60</v>
      </c>
      <c r="E1673" s="1111" t="str">
        <f>IF('statement of marks'!IP68="","",'statement of marks'!IP68)</f>
        <v>SUPPL.</v>
      </c>
      <c r="F1673" s="1111"/>
      <c r="G1673" s="1111"/>
      <c r="H1673" s="1111"/>
      <c r="I1673" s="1111"/>
      <c r="J1673" s="1111"/>
      <c r="K1673" s="1111"/>
      <c r="L1673" s="1111"/>
      <c r="M1673" s="533" t="s">
        <v>309</v>
      </c>
      <c r="N1673" s="541" t="str">
        <f>IF('statement of marks'!IS68="","",'statement of marks'!IS68)</f>
        <v/>
      </c>
      <c r="O1673" s="1091" t="s">
        <v>281</v>
      </c>
      <c r="P1673" s="1091"/>
      <c r="Q1673" s="1091"/>
      <c r="R1673" s="541" t="str">
        <f>IF('statement of marks'!IU68="","",'statement of marks'!IU68)</f>
        <v/>
      </c>
      <c r="S1673" s="1112" t="s">
        <v>295</v>
      </c>
      <c r="T1673" s="1112"/>
      <c r="U1673" s="1112"/>
      <c r="V1673" s="1112"/>
      <c r="W1673" s="1112"/>
      <c r="X1673" s="1112"/>
      <c r="Y1673" s="1113"/>
    </row>
    <row r="1674" spans="1:25" ht="18" customHeight="1">
      <c r="A1674" s="1124"/>
      <c r="B1674" s="1110" t="s">
        <v>300</v>
      </c>
      <c r="C1674" s="1110"/>
      <c r="D1674" s="534" t="s">
        <v>201</v>
      </c>
      <c r="E1674" s="1085" t="s">
        <v>122</v>
      </c>
      <c r="F1674" s="1085"/>
      <c r="G1674" s="1091" t="s">
        <v>124</v>
      </c>
      <c r="H1674" s="1091"/>
      <c r="I1674" s="1091"/>
      <c r="J1674" s="1091"/>
      <c r="K1674" s="1091" t="s">
        <v>126</v>
      </c>
      <c r="L1674" s="1091"/>
      <c r="M1674" s="1091" t="s">
        <v>128</v>
      </c>
      <c r="N1674" s="1091"/>
      <c r="O1674" s="924" t="s">
        <v>303</v>
      </c>
      <c r="P1674" s="924"/>
      <c r="Q1674" s="924"/>
      <c r="R1674" s="561"/>
      <c r="S1674" s="1114" t="s">
        <v>195</v>
      </c>
      <c r="T1674" s="1114"/>
      <c r="U1674" s="1115" t="str">
        <f>IF('result subject-wise'!AR68="","",'result subject-wise'!AR68)</f>
        <v/>
      </c>
      <c r="V1674" s="1115"/>
      <c r="W1674" s="1086" t="s">
        <v>459</v>
      </c>
      <c r="X1674" s="1086"/>
      <c r="Y1674" s="562" t="str">
        <f>IF('result subject-wise'!AS68="","",'result subject-wise'!AS68)</f>
        <v/>
      </c>
    </row>
    <row r="1675" spans="1:25" ht="18" customHeight="1">
      <c r="A1675" s="1124"/>
      <c r="B1675" s="1116" t="s">
        <v>302</v>
      </c>
      <c r="C1675" s="1116"/>
      <c r="D1675" s="536">
        <f>IF('statement of marks'!CN68="","",'statement of marks'!CN68)</f>
        <v>50</v>
      </c>
      <c r="E1675" s="1117" t="str">
        <f>IF('statement of marks'!GK68="","",'statement of marks'!GK68)</f>
        <v/>
      </c>
      <c r="F1675" s="1117"/>
      <c r="G1675" s="1117" t="str">
        <f>IF('statement of marks'!GM68="","",'statement of marks'!GM68)</f>
        <v/>
      </c>
      <c r="H1675" s="1117"/>
      <c r="I1675" s="1117"/>
      <c r="J1675" s="1117"/>
      <c r="K1675" s="1117">
        <f>IF('statement of marks'!GO68="","",'statement of marks'!GO68)</f>
        <v>88</v>
      </c>
      <c r="L1675" s="1117"/>
      <c r="M1675" s="1117">
        <f>IF('statement of marks'!GQ68="","",'statement of marks'!GQ68)</f>
        <v>240</v>
      </c>
      <c r="N1675" s="1117"/>
      <c r="O1675" s="1117">
        <f>IF('statement of marks'!GS68="","",'statement of marks'!GS68)</f>
        <v>340</v>
      </c>
      <c r="P1675" s="1117"/>
      <c r="Q1675" s="1117"/>
      <c r="R1675" s="563"/>
      <c r="S1675" s="1086" t="s">
        <v>460</v>
      </c>
      <c r="T1675" s="1086"/>
      <c r="U1675" s="1086"/>
      <c r="V1675" s="1086"/>
      <c r="W1675" s="1115" t="str">
        <f>IF('result subject-wise'!AT68="","",'result subject-wise'!AT68)</f>
        <v/>
      </c>
      <c r="X1675" s="1115"/>
      <c r="Y1675" s="1118"/>
    </row>
    <row r="1676" spans="1:25" ht="18" customHeight="1">
      <c r="A1676" s="1124"/>
      <c r="B1676" s="1084" t="s">
        <v>301</v>
      </c>
      <c r="C1676" s="1084"/>
      <c r="D1676" s="536">
        <f>IF('statement of marks'!BJ68="","",'statement of marks'!BJ68)</f>
        <v>50</v>
      </c>
      <c r="E1676" s="1085">
        <f>IF('statement of marks'!GL68="","",'statement of marks'!GL68)</f>
        <v>34</v>
      </c>
      <c r="F1676" s="1085"/>
      <c r="G1676" s="1085">
        <f>IF('statement of marks'!GN68="","",'statement of marks'!GN68)</f>
        <v>24</v>
      </c>
      <c r="H1676" s="1085"/>
      <c r="I1676" s="1085"/>
      <c r="J1676" s="1085"/>
      <c r="K1676" s="1085" t="str">
        <f>IF('statement of marks'!GP68="","",'statement of marks'!GP68)</f>
        <v/>
      </c>
      <c r="L1676" s="1085"/>
      <c r="M1676" s="1085" t="str">
        <f>IF('statement of marks'!GR68="","",'statement of marks'!GR68)</f>
        <v/>
      </c>
      <c r="N1676" s="1085"/>
      <c r="O1676" s="1085" t="str">
        <f>IF('statement of marks'!GT68="","",'statement of marks'!GT68)</f>
        <v/>
      </c>
      <c r="P1676" s="1085"/>
      <c r="Q1676" s="1085"/>
      <c r="R1676" s="564"/>
      <c r="S1676" s="1086" t="s">
        <v>296</v>
      </c>
      <c r="T1676" s="1086"/>
      <c r="U1676" s="1086"/>
      <c r="V1676" s="1086"/>
      <c r="W1676" s="1087" t="str">
        <f>IF(U1674="","",'result subject-wise'!$G$118)</f>
        <v/>
      </c>
      <c r="X1676" s="1087"/>
      <c r="Y1676" s="1088"/>
    </row>
    <row r="1677" spans="1:25" ht="18" customHeight="1">
      <c r="A1677" s="1124"/>
      <c r="B1677" s="1089" t="s">
        <v>307</v>
      </c>
      <c r="C1677" s="1089"/>
      <c r="D1677" s="535" t="str">
        <f>IF('statement of marks'!DR68="","",'statement of marks'!DR68)</f>
        <v/>
      </c>
      <c r="E1677" s="1090"/>
      <c r="F1677" s="1090"/>
      <c r="G1677" s="1090"/>
      <c r="H1677" s="1090"/>
      <c r="I1677" s="1090"/>
      <c r="J1677" s="1090"/>
      <c r="K1677" s="1090"/>
      <c r="L1677" s="1090"/>
      <c r="M1677" s="1090"/>
      <c r="N1677" s="1090"/>
      <c r="O1677" s="1091"/>
      <c r="P1677" s="1091"/>
      <c r="Q1677" s="1091"/>
      <c r="R1677" s="1091"/>
      <c r="S1677" s="1091"/>
      <c r="T1677" s="1091"/>
      <c r="U1677" s="1092"/>
      <c r="V1677" s="1092"/>
      <c r="W1677" s="1092"/>
      <c r="X1677" s="1092"/>
      <c r="Y1677" s="1093"/>
    </row>
    <row r="1678" spans="1:25" ht="18" customHeight="1">
      <c r="A1678" s="1124"/>
      <c r="B1678" s="895" t="s">
        <v>297</v>
      </c>
      <c r="C1678" s="895"/>
      <c r="D1678" s="544">
        <f>IF(AND(D1675="",D1676="",D1677=""),"",SUM(D1675:D1677))</f>
        <v>100</v>
      </c>
      <c r="E1678" s="1090"/>
      <c r="F1678" s="1090"/>
      <c r="G1678" s="1090"/>
      <c r="H1678" s="1090"/>
      <c r="I1678" s="1090"/>
      <c r="J1678" s="1090"/>
      <c r="K1678" s="1090"/>
      <c r="L1678" s="1090"/>
      <c r="M1678" s="1090"/>
      <c r="N1678" s="1090"/>
      <c r="O1678" s="1091"/>
      <c r="P1678" s="1091"/>
      <c r="Q1678" s="1091"/>
      <c r="R1678" s="1091"/>
      <c r="S1678" s="1091"/>
      <c r="T1678" s="1091"/>
      <c r="U1678" s="1092"/>
      <c r="V1678" s="1092"/>
      <c r="W1678" s="1092"/>
      <c r="X1678" s="1092"/>
      <c r="Y1678" s="1093"/>
    </row>
    <row r="1679" spans="1:25" ht="18" customHeight="1">
      <c r="A1679" s="1124"/>
      <c r="B1679" s="1089" t="s">
        <v>790</v>
      </c>
      <c r="C1679" s="1089"/>
      <c r="D1679" s="565">
        <f>IF(J1662="ML",L1661)+IF(J1663="ML",L1661)+IF(J1664="ML",L1661-D1664)+IF(J1665="ML",L1661-D1665)+IF(J1666="ML",L1661-D1666)+IF(K1664="ml",D1664)+IF(K1665="ml",D1665)+IF(K1666="ml",D1666)</f>
        <v>0</v>
      </c>
      <c r="E1679" s="1090"/>
      <c r="F1679" s="1090"/>
      <c r="G1679" s="1090"/>
      <c r="H1679" s="1090"/>
      <c r="I1679" s="1090"/>
      <c r="J1679" s="1090"/>
      <c r="K1679" s="1090"/>
      <c r="L1679" s="1090"/>
      <c r="M1679" s="1090"/>
      <c r="N1679" s="1090"/>
      <c r="O1679" s="1091" t="s">
        <v>112</v>
      </c>
      <c r="P1679" s="1091"/>
      <c r="Q1679" s="1091"/>
      <c r="R1679" s="1091"/>
      <c r="S1679" s="1091"/>
      <c r="T1679" s="1091"/>
      <c r="U1679" s="1094" t="s">
        <v>798</v>
      </c>
      <c r="V1679" s="1094"/>
      <c r="W1679" s="1094"/>
      <c r="X1679" s="1094"/>
      <c r="Y1679" s="1095"/>
    </row>
    <row r="1680" spans="1:25" ht="18" customHeight="1" thickBot="1">
      <c r="A1680" s="1125"/>
      <c r="B1680" s="1098" t="s">
        <v>308</v>
      </c>
      <c r="C1680" s="1098"/>
      <c r="D1680" s="566"/>
      <c r="E1680" s="1099"/>
      <c r="F1680" s="1099"/>
      <c r="G1680" s="1099"/>
      <c r="H1680" s="1099"/>
      <c r="I1680" s="1099"/>
      <c r="J1680" s="1099"/>
      <c r="K1680" s="1099"/>
      <c r="L1680" s="1099"/>
      <c r="M1680" s="1099"/>
      <c r="N1680" s="1099"/>
      <c r="O1680" s="1100">
        <f>'statement of marks'!$IV$110</f>
        <v>45794</v>
      </c>
      <c r="P1680" s="1100"/>
      <c r="Q1680" s="1100"/>
      <c r="R1680" s="1100"/>
      <c r="S1680" s="1100"/>
      <c r="T1680" s="1100"/>
      <c r="U1680" s="1096"/>
      <c r="V1680" s="1096"/>
      <c r="W1680" s="1096"/>
      <c r="X1680" s="1096"/>
      <c r="Y1680" s="1097"/>
    </row>
    <row r="1681" spans="1:25" ht="18" customHeight="1">
      <c r="A1681" s="1119" t="s">
        <v>282</v>
      </c>
      <c r="B1681" s="1120"/>
      <c r="C1681" s="1120"/>
      <c r="D1681" s="1120"/>
      <c r="E1681" s="1120"/>
      <c r="F1681" s="1120"/>
      <c r="G1681" s="1120"/>
      <c r="H1681" s="1120"/>
      <c r="I1681" s="1120"/>
      <c r="J1681" s="1120"/>
      <c r="K1681" s="1120"/>
      <c r="L1681" s="1120"/>
      <c r="M1681" s="1120"/>
      <c r="N1681" s="1120"/>
      <c r="O1681" s="1120"/>
      <c r="P1681" s="1120"/>
      <c r="Q1681" s="1120"/>
      <c r="R1681" s="1120"/>
      <c r="S1681" s="1120"/>
      <c r="T1681" s="1120"/>
      <c r="U1681" s="1120"/>
      <c r="V1681" s="1120"/>
      <c r="W1681" s="1120"/>
      <c r="X1681" s="1120"/>
      <c r="Y1681" s="1121"/>
    </row>
    <row r="1682" spans="1:25" ht="18" customHeight="1">
      <c r="A1682" s="1122" t="str">
        <f>'statement of marks'!$A$1</f>
        <v>Govt. Hr. Sec. School,</v>
      </c>
      <c r="B1682" s="1091"/>
      <c r="C1682" s="1091"/>
      <c r="D1682" s="1091"/>
      <c r="E1682" s="1091"/>
      <c r="F1682" s="1091"/>
      <c r="G1682" s="1091"/>
      <c r="H1682" s="1091"/>
      <c r="I1682" s="1091"/>
      <c r="J1682" s="1091"/>
      <c r="K1682" s="1091"/>
      <c r="L1682" s="1091"/>
      <c r="M1682" s="1091"/>
      <c r="N1682" s="1091"/>
      <c r="O1682" s="1091"/>
      <c r="P1682" s="1091"/>
      <c r="Q1682" s="1091"/>
      <c r="R1682" s="1091"/>
      <c r="S1682" s="1091"/>
      <c r="T1682" s="1091"/>
      <c r="U1682" s="1091"/>
      <c r="V1682" s="1091"/>
      <c r="W1682" s="1091"/>
      <c r="X1682" s="1091"/>
      <c r="Y1682" s="1123"/>
    </row>
    <row r="1683" spans="1:25" ht="18" customHeight="1">
      <c r="A1683" s="1124"/>
      <c r="B1683" s="1048" t="s">
        <v>100</v>
      </c>
      <c r="C1683" s="1048"/>
      <c r="D1683" s="1112" t="s">
        <v>485</v>
      </c>
      <c r="E1683" s="1048" t="str">
        <f>'statement of marks'!$F$3</f>
        <v>2024-25</v>
      </c>
      <c r="F1683" s="1048"/>
      <c r="G1683" s="1126" t="str">
        <f>IF(U1702="","MAIN EXAMINATION",IF(E1701="Suppl.","SUPPLEMENTARY EXAMINATION",IF(E1701="Re-exam.","RE-EXAMINATION",)))</f>
        <v>MAIN EXAMINATION</v>
      </c>
      <c r="H1683" s="1127"/>
      <c r="I1683" s="1127"/>
      <c r="J1683" s="1127"/>
      <c r="K1683" s="1127"/>
      <c r="L1683" s="1127"/>
      <c r="M1683" s="1127"/>
      <c r="N1683" s="1127"/>
      <c r="O1683" s="1127"/>
      <c r="P1683" s="1127"/>
      <c r="Q1683" s="1127"/>
      <c r="R1683" s="1127"/>
      <c r="S1683" s="1128"/>
      <c r="T1683" s="1129" t="s">
        <v>305</v>
      </c>
      <c r="U1683" s="1130"/>
      <c r="V1683" s="1131"/>
      <c r="W1683" s="1048" t="str">
        <f>'statement of marks'!$A$3</f>
        <v>11 'A'</v>
      </c>
      <c r="X1683" s="1048"/>
      <c r="Y1683" s="1135"/>
    </row>
    <row r="1684" spans="1:25" ht="18" customHeight="1">
      <c r="A1684" s="1124"/>
      <c r="B1684" s="895" t="s">
        <v>36</v>
      </c>
      <c r="C1684" s="895"/>
      <c r="D1684" s="1112"/>
      <c r="E1684" s="1132" t="str">
        <f>IF('statement of marks'!G69="","",'statement of marks'!G69)</f>
        <v>A 061</v>
      </c>
      <c r="F1684" s="1133"/>
      <c r="G1684" s="1133"/>
      <c r="H1684" s="1133"/>
      <c r="I1684" s="1133"/>
      <c r="J1684" s="1133"/>
      <c r="K1684" s="1133"/>
      <c r="L1684" s="1133"/>
      <c r="M1684" s="1133"/>
      <c r="N1684" s="1133"/>
      <c r="O1684" s="1133"/>
      <c r="P1684" s="1133"/>
      <c r="Q1684" s="1133"/>
      <c r="R1684" s="1133"/>
      <c r="S1684" s="1134"/>
      <c r="T1684" s="1129" t="s">
        <v>304</v>
      </c>
      <c r="U1684" s="1130"/>
      <c r="V1684" s="1131"/>
      <c r="W1684" s="1048">
        <f>IF('statement of marks'!E69="","",'statement of marks'!E69)</f>
        <v>11161</v>
      </c>
      <c r="X1684" s="1048"/>
      <c r="Y1684" s="1135"/>
    </row>
    <row r="1685" spans="1:25" ht="18" customHeight="1">
      <c r="A1685" s="1124"/>
      <c r="B1685" s="895" t="s">
        <v>37</v>
      </c>
      <c r="C1685" s="895"/>
      <c r="D1685" s="1112"/>
      <c r="E1685" s="1132" t="str">
        <f>IF('statement of marks'!H69="","",'statement of marks'!H69)</f>
        <v>B 061</v>
      </c>
      <c r="F1685" s="1133"/>
      <c r="G1685" s="1133"/>
      <c r="H1685" s="1133"/>
      <c r="I1685" s="1133"/>
      <c r="J1685" s="1133"/>
      <c r="K1685" s="1133"/>
      <c r="L1685" s="1133"/>
      <c r="M1685" s="1133"/>
      <c r="N1685" s="1133"/>
      <c r="O1685" s="1133"/>
      <c r="P1685" s="1133"/>
      <c r="Q1685" s="1133"/>
      <c r="R1685" s="1133"/>
      <c r="S1685" s="1134"/>
      <c r="T1685" s="1129" t="s">
        <v>35</v>
      </c>
      <c r="U1685" s="1130"/>
      <c r="V1685" s="1131"/>
      <c r="W1685" s="1048" t="str">
        <f>IF('statement of marks'!D69="","",'statement of marks'!D69)</f>
        <v/>
      </c>
      <c r="X1685" s="1048"/>
      <c r="Y1685" s="1135"/>
    </row>
    <row r="1686" spans="1:25" ht="18" customHeight="1">
      <c r="A1686" s="1124"/>
      <c r="B1686" s="895" t="s">
        <v>38</v>
      </c>
      <c r="C1686" s="895"/>
      <c r="D1686" s="1112"/>
      <c r="E1686" s="1132" t="str">
        <f>IF('statement of marks'!I69="","",'statement of marks'!I69)</f>
        <v>C 061</v>
      </c>
      <c r="F1686" s="1133"/>
      <c r="G1686" s="1133"/>
      <c r="H1686" s="1133"/>
      <c r="I1686" s="1133"/>
      <c r="J1686" s="1133"/>
      <c r="K1686" s="1133"/>
      <c r="L1686" s="1133"/>
      <c r="M1686" s="1133"/>
      <c r="N1686" s="1133"/>
      <c r="O1686" s="1133"/>
      <c r="P1686" s="1133"/>
      <c r="Q1686" s="1133"/>
      <c r="R1686" s="1133"/>
      <c r="S1686" s="1134"/>
      <c r="T1686" s="1129" t="s">
        <v>280</v>
      </c>
      <c r="U1686" s="1130"/>
      <c r="V1686" s="1131"/>
      <c r="W1686" s="1136" t="str">
        <f>IF('statement of marks'!F69="","",'statement of marks'!F69)</f>
        <v/>
      </c>
      <c r="X1686" s="1136"/>
      <c r="Y1686" s="1137"/>
    </row>
    <row r="1687" spans="1:25" ht="18" customHeight="1">
      <c r="A1687" s="1124"/>
      <c r="B1687" s="1138" t="s">
        <v>218</v>
      </c>
      <c r="C1687" s="1109" t="s">
        <v>293</v>
      </c>
      <c r="D1687" s="1109" t="s">
        <v>457</v>
      </c>
      <c r="E1687" s="1103" t="s">
        <v>109</v>
      </c>
      <c r="F1687" s="1103" t="s">
        <v>110</v>
      </c>
      <c r="G1687" s="1103" t="s">
        <v>111</v>
      </c>
      <c r="H1687" s="1103" t="s">
        <v>797</v>
      </c>
      <c r="I1687" s="1139" t="str">
        <f>IF('statement of marks'!N$4="","",'statement of marks'!N$4)</f>
        <v>VRIKSHAROPAN</v>
      </c>
      <c r="J1687" s="1140" t="s">
        <v>276</v>
      </c>
      <c r="K1687" s="1140" t="s">
        <v>277</v>
      </c>
      <c r="L1687" s="1103" t="s">
        <v>284</v>
      </c>
      <c r="M1687" s="1103" t="s">
        <v>294</v>
      </c>
      <c r="N1687" s="1102" t="s">
        <v>458</v>
      </c>
      <c r="O1687" s="1141" t="s">
        <v>287</v>
      </c>
      <c r="P1687" s="1141" t="s">
        <v>288</v>
      </c>
      <c r="Q1687" s="1101" t="s">
        <v>289</v>
      </c>
      <c r="R1687" s="1101" t="s">
        <v>285</v>
      </c>
      <c r="S1687" s="1101" t="s">
        <v>286</v>
      </c>
      <c r="T1687" s="1102" t="s">
        <v>306</v>
      </c>
      <c r="U1687" s="1103" t="s">
        <v>311</v>
      </c>
      <c r="V1687" s="1104" t="s">
        <v>310</v>
      </c>
      <c r="W1687" s="1104" t="s">
        <v>799</v>
      </c>
      <c r="X1687" s="1103" t="s">
        <v>283</v>
      </c>
      <c r="Y1687" s="1105" t="s">
        <v>290</v>
      </c>
    </row>
    <row r="1688" spans="1:25" ht="18" customHeight="1">
      <c r="A1688" s="1124"/>
      <c r="B1688" s="1138"/>
      <c r="C1688" s="1109"/>
      <c r="D1688" s="1109"/>
      <c r="E1688" s="1103"/>
      <c r="F1688" s="1103"/>
      <c r="G1688" s="1103"/>
      <c r="H1688" s="1103"/>
      <c r="I1688" s="1139"/>
      <c r="J1688" s="1140"/>
      <c r="K1688" s="1140"/>
      <c r="L1688" s="1103"/>
      <c r="M1688" s="1103"/>
      <c r="N1688" s="1102"/>
      <c r="O1688" s="1141"/>
      <c r="P1688" s="1141"/>
      <c r="Q1688" s="1101"/>
      <c r="R1688" s="1101"/>
      <c r="S1688" s="1101"/>
      <c r="T1688" s="1102"/>
      <c r="U1688" s="1103"/>
      <c r="V1688" s="1104"/>
      <c r="W1688" s="1104"/>
      <c r="X1688" s="1103"/>
      <c r="Y1688" s="1105"/>
    </row>
    <row r="1689" spans="1:25" ht="18" customHeight="1">
      <c r="A1689" s="1124"/>
      <c r="B1689" s="1144" t="s">
        <v>113</v>
      </c>
      <c r="C1689" s="1144"/>
      <c r="D1689" s="535"/>
      <c r="E1689" s="534">
        <f>IF('statement of marks'!J$6="","",'statement of marks'!J$6)</f>
        <v>10</v>
      </c>
      <c r="F1689" s="534">
        <f>IF('statement of marks'!K$6="","",'statement of marks'!K$6)</f>
        <v>10</v>
      </c>
      <c r="G1689" s="534">
        <f>IF('statement of marks'!L$6="","",'statement of marks'!L$6)</f>
        <v>8</v>
      </c>
      <c r="H1689" s="534">
        <f>IF('statement of marks'!M$6="","",'statement of marks'!M$6)</f>
        <v>28</v>
      </c>
      <c r="I1689" s="536">
        <f>IF('statement of marks'!N$6="","",'statement of marks'!N$6)</f>
        <v>2</v>
      </c>
      <c r="J1689" s="298" t="s">
        <v>89</v>
      </c>
      <c r="K1689" s="1106"/>
      <c r="L1689" s="534">
        <f>IF('statement of marks'!O$6="","",'statement of marks'!O$6)</f>
        <v>70</v>
      </c>
      <c r="M1689" s="298" t="s">
        <v>87</v>
      </c>
      <c r="N1689" s="534">
        <f>IF('statement of marks'!P$6="","",'statement of marks'!P$6)</f>
        <v>100</v>
      </c>
      <c r="O1689" s="298" t="s">
        <v>298</v>
      </c>
      <c r="P1689" s="945"/>
      <c r="Q1689" s="534">
        <f>IF('statement of marks'!Q$6="","",'statement of marks'!Q$6)</f>
        <v>100</v>
      </c>
      <c r="R1689" s="298" t="s">
        <v>299</v>
      </c>
      <c r="S1689" s="298" t="s">
        <v>454</v>
      </c>
      <c r="T1689" s="538">
        <f>IF('statement of marks'!R$6="","",'statement of marks'!R$6)</f>
        <v>200</v>
      </c>
      <c r="U1689" s="539"/>
      <c r="V1689" s="539"/>
      <c r="W1689" s="539"/>
      <c r="X1689" s="539"/>
      <c r="Y1689" s="540" t="str">
        <f>IF(OR(X1696=0,X1696&lt;V1696),"",T1689)</f>
        <v/>
      </c>
    </row>
    <row r="1690" spans="1:25" ht="18" customHeight="1">
      <c r="A1690" s="1124"/>
      <c r="B1690" s="895" t="str">
        <f>'statement of marks'!$J$3</f>
        <v>HINDI COMPULSORY</v>
      </c>
      <c r="C1690" s="895"/>
      <c r="D1690" s="535"/>
      <c r="E1690" s="541">
        <f>IF('statement of marks'!J69="","",'statement of marks'!J69)</f>
        <v>10</v>
      </c>
      <c r="F1690" s="541">
        <f>IF('statement of marks'!K69="","",'statement of marks'!K69)</f>
        <v>10</v>
      </c>
      <c r="G1690" s="541">
        <f>IF('statement of marks'!L69="","",'statement of marks'!L69)</f>
        <v>8</v>
      </c>
      <c r="H1690" s="541">
        <f>IF('statement of marks'!M69="","",'statement of marks'!M69)</f>
        <v>28</v>
      </c>
      <c r="I1690" s="541">
        <f>IF('statement of marks'!N69="","",'statement of marks'!N69)</f>
        <v>2</v>
      </c>
      <c r="J1690" s="537">
        <f>IF('statement of marks'!O69="","",'statement of marks'!O69)</f>
        <v>70</v>
      </c>
      <c r="K1690" s="1106"/>
      <c r="L1690" s="536">
        <f>IF('statement of marks'!O69="","",'statement of marks'!O69)</f>
        <v>70</v>
      </c>
      <c r="M1690" s="536">
        <f>IF('statement of marks'!P69="","",'statement of marks'!P69)</f>
        <v>100</v>
      </c>
      <c r="N1690" s="538">
        <f>IF('statement of marks'!P69="","",'statement of marks'!P69)</f>
        <v>100</v>
      </c>
      <c r="O1690" s="537">
        <f>IF('statement of marks'!Q69="","",'statement of marks'!Q69)</f>
        <v>100</v>
      </c>
      <c r="P1690" s="945"/>
      <c r="Q1690" s="536">
        <f>IF('statement of marks'!Q69="","",'statement of marks'!Q69)</f>
        <v>100</v>
      </c>
      <c r="R1690" s="536">
        <f>IF('statement of marks'!R69="","",'statement of marks'!R69)</f>
        <v>200</v>
      </c>
      <c r="S1690" s="1107" t="str">
        <f>IF(AND(K1691="",P1691=""),"",SUM(K1691,P1691))</f>
        <v/>
      </c>
      <c r="T1690" s="538">
        <f>IF('statement of marks'!R69="","",'statement of marks'!R69)</f>
        <v>200</v>
      </c>
      <c r="U1690" s="541" t="str">
        <f>CONCATENATE('statement of marks'!GV69,'statement of marks'!GW69,'statement of marks'!GX69)</f>
        <v>D</v>
      </c>
      <c r="V1690" s="542" t="str">
        <f>IF(OR(U1690="S",U1690="RE"),'result subject-wise'!T$6,"")</f>
        <v/>
      </c>
      <c r="W1690" s="542" t="str">
        <f>IF('result subject-wise'!U69="","",'result subject-wise'!U69)</f>
        <v/>
      </c>
      <c r="X1690" s="542" t="str">
        <f>IF('result subject-wise'!V69="","",'result subject-wise'!V69)</f>
        <v/>
      </c>
      <c r="Y1690" s="540" t="str">
        <f>IF(OR(X1696=0,X1696&lt;V1696),"",IF(U1690="RE",SUM(T1690,W1690),IF(U1690="S",W1690,T1690)))</f>
        <v/>
      </c>
    </row>
    <row r="1691" spans="1:25" ht="18" customHeight="1">
      <c r="A1691" s="1124"/>
      <c r="B1691" s="895" t="str">
        <f>'statement of marks'!$X$3</f>
        <v>ENGLISH COMPULSORY</v>
      </c>
      <c r="C1691" s="895"/>
      <c r="D1691" s="535" t="s">
        <v>455</v>
      </c>
      <c r="E1691" s="541">
        <f>IF('statement of marks'!X69="","",'statement of marks'!X69)</f>
        <v>10</v>
      </c>
      <c r="F1691" s="541">
        <f>IF('statement of marks'!Y69="","",'statement of marks'!Y69)</f>
        <v>10</v>
      </c>
      <c r="G1691" s="541">
        <f>IF('statement of marks'!Z69="","",'statement of marks'!Z69)</f>
        <v>8</v>
      </c>
      <c r="H1691" s="541">
        <f>IF('statement of marks'!AA69="","",'statement of marks'!AA69)</f>
        <v>28</v>
      </c>
      <c r="I1691" s="541">
        <f>IF('statement of marks'!AB69="","",'statement of marks'!AB69)</f>
        <v>2</v>
      </c>
      <c r="J1691" s="537">
        <f>IF('statement of marks'!AC69="","",'statement of marks'!AC69)</f>
        <v>70</v>
      </c>
      <c r="K1691" s="1106"/>
      <c r="L1691" s="536">
        <f>IF('statement of marks'!AC69="","",'statement of marks'!AC69)</f>
        <v>70</v>
      </c>
      <c r="M1691" s="536">
        <f>IF('statement of marks'!AD69="","",'statement of marks'!AD69)</f>
        <v>100</v>
      </c>
      <c r="N1691" s="538">
        <f>IF('statement of marks'!AD69="","",'statement of marks'!AD69)</f>
        <v>100</v>
      </c>
      <c r="O1691" s="537">
        <f>IF('statement of marks'!AE69="","",'statement of marks'!AE69)</f>
        <v>100</v>
      </c>
      <c r="P1691" s="945"/>
      <c r="Q1691" s="536">
        <f>IF('statement of marks'!AE69="","",'statement of marks'!AE69)</f>
        <v>100</v>
      </c>
      <c r="R1691" s="536">
        <f>IF('statement of marks'!AF69="","",'statement of marks'!AF69)</f>
        <v>200</v>
      </c>
      <c r="S1691" s="1107"/>
      <c r="T1691" s="538">
        <f>IF('statement of marks'!AF69="","",'statement of marks'!AF69)</f>
        <v>200</v>
      </c>
      <c r="U1691" s="541" t="str">
        <f>CONCATENATE('statement of marks'!GY69,'statement of marks'!GZ69,'statement of marks'!HA69)</f>
        <v>D</v>
      </c>
      <c r="V1691" s="542" t="str">
        <f>IF(OR(U1691="S",U1691="RE"),'result subject-wise'!W$6,"")</f>
        <v/>
      </c>
      <c r="W1691" s="542" t="str">
        <f>IF('result subject-wise'!X69="","",'result subject-wise'!X69)</f>
        <v/>
      </c>
      <c r="X1691" s="542" t="str">
        <f>IF('result subject-wise'!Y69="","",'result subject-wise'!Y69)</f>
        <v/>
      </c>
      <c r="Y1691" s="540" t="str">
        <f>IF(OR(X1696=0,X1696&lt;V1696),"",IF(U1691="RE",SUM(T1691,W1691),IF(U1691="S",W1691,T1691)))</f>
        <v/>
      </c>
    </row>
    <row r="1692" spans="1:25" ht="18" customHeight="1">
      <c r="A1692" s="1124"/>
      <c r="B1692" s="1143" t="str">
        <f>'statement of marks'!AM69</f>
        <v>PHYSICS</v>
      </c>
      <c r="C1692" s="1143"/>
      <c r="D1692" s="535">
        <f>IF('statement of marks'!BH69="","",'statement of marks'!BH69)</f>
        <v>20</v>
      </c>
      <c r="E1692" s="541">
        <f>IF('statement of marks'!AN69="","",'statement of marks'!AN69)</f>
        <v>10</v>
      </c>
      <c r="F1692" s="541">
        <f>IF('statement of marks'!AO69="","",'statement of marks'!AO69)</f>
        <v>10</v>
      </c>
      <c r="G1692" s="541">
        <f>IF('statement of marks'!AP69="","",'statement of marks'!AP69)</f>
        <v>9</v>
      </c>
      <c r="H1692" s="541">
        <f>IF('statement of marks'!AQ69="","",'statement of marks'!AQ69)</f>
        <v>29</v>
      </c>
      <c r="I1692" s="541">
        <f>IF('statement of marks'!AR69="","",'statement of marks'!AR69)</f>
        <v>1</v>
      </c>
      <c r="J1692" s="537">
        <f>IF('statement of marks'!AS69="","",'statement of marks'!AS69)</f>
        <v>30</v>
      </c>
      <c r="K1692" s="537">
        <f>IF('statement of marks'!AT69="","",'statement of marks'!AT69)</f>
        <v>20</v>
      </c>
      <c r="L1692" s="536">
        <f>IF('statement of marks'!AU69="","",'statement of marks'!AU69)</f>
        <v>50</v>
      </c>
      <c r="M1692" s="536">
        <f>IF('statement of marks'!AV69="","",'statement of marks'!AV69)</f>
        <v>60</v>
      </c>
      <c r="N1692" s="538">
        <f>IF('statement of marks'!AW69="","",'statement of marks'!AW69)</f>
        <v>80</v>
      </c>
      <c r="O1692" s="537">
        <f>IF('statement of marks'!AX69="","",'statement of marks'!AX69)</f>
        <v>70</v>
      </c>
      <c r="P1692" s="537">
        <f>IF('statement of marks'!AY69="","",'statement of marks'!AY69)</f>
        <v>30</v>
      </c>
      <c r="Q1692" s="536">
        <f>IF('statement of marks'!AZ69="","",'statement of marks'!AZ69)</f>
        <v>100</v>
      </c>
      <c r="R1692" s="536">
        <f>IF('statement of marks'!BA69="","",'statement of marks'!BA69)</f>
        <v>130</v>
      </c>
      <c r="S1692" s="538">
        <f>IF('statement of marks'!BB69="","",'statement of marks'!BB69)</f>
        <v>50</v>
      </c>
      <c r="T1692" s="538">
        <f>IF('statement of marks'!BC69="","",'statement of marks'!BC69)</f>
        <v>180</v>
      </c>
      <c r="U1692" s="541" t="str">
        <f>CONCATENATE('statement of marks'!HB69,'statement of marks'!HK69,'statement of marks'!HL69)</f>
        <v>D</v>
      </c>
      <c r="V1692" s="542" t="str">
        <f>IF('result subject-wise'!Z69="","",'result subject-wise'!Z69)</f>
        <v/>
      </c>
      <c r="W1692" s="542" t="str">
        <f>IF('result subject-wise'!AB69="","",'result subject-wise'!AB69)</f>
        <v/>
      </c>
      <c r="X1692" s="542" t="str">
        <f>IF('result subject-wise'!AC69="","",'result subject-wise'!AC69)</f>
        <v/>
      </c>
      <c r="Y1692" s="540" t="str">
        <f>IF(OR(X1696=0,X1696&lt;V1696),"",IF(OR(U1692="RE",U1692="REP"),SUM(T1692,W1692),IF(U1692="S",W1692,T1692)))</f>
        <v/>
      </c>
    </row>
    <row r="1693" spans="1:25" ht="18" customHeight="1">
      <c r="A1693" s="1124"/>
      <c r="B1693" s="1143" t="str">
        <f>'statement of marks'!BQ69</f>
        <v>CHEMISTRY</v>
      </c>
      <c r="C1693" s="1143"/>
      <c r="D1693" s="535">
        <f>IF('statement of marks'!CL69="","",'statement of marks'!CL69)</f>
        <v>20</v>
      </c>
      <c r="E1693" s="541">
        <f>IF('statement of marks'!BR69="","",'statement of marks'!BR69)</f>
        <v>10</v>
      </c>
      <c r="F1693" s="541">
        <f>IF('statement of marks'!BS69="","",'statement of marks'!BS69)</f>
        <v>10</v>
      </c>
      <c r="G1693" s="541">
        <f>IF('statement of marks'!BT69="","",'statement of marks'!BT69)</f>
        <v>9</v>
      </c>
      <c r="H1693" s="541">
        <f>IF('statement of marks'!BU69="","",'statement of marks'!BU69)</f>
        <v>29</v>
      </c>
      <c r="I1693" s="541">
        <f>IF('statement of marks'!BV69="","",'statement of marks'!BV69)</f>
        <v>1</v>
      </c>
      <c r="J1693" s="537">
        <f>IF('statement of marks'!BW69="","",'statement of marks'!BW69)</f>
        <v>50</v>
      </c>
      <c r="K1693" s="537">
        <f>IF('statement of marks'!BX69="","",'statement of marks'!BX69)</f>
        <v>20</v>
      </c>
      <c r="L1693" s="536">
        <f>IF('statement of marks'!BY69="","",'statement of marks'!BY69)</f>
        <v>70</v>
      </c>
      <c r="M1693" s="536">
        <f>IF('statement of marks'!BZ69="","",'statement of marks'!BZ69)</f>
        <v>80</v>
      </c>
      <c r="N1693" s="538">
        <f>IF('statement of marks'!CA69="","",'statement of marks'!CA69)</f>
        <v>100</v>
      </c>
      <c r="O1693" s="537">
        <f>IF('statement of marks'!CB69="","",'statement of marks'!CB69)</f>
        <v>70</v>
      </c>
      <c r="P1693" s="537">
        <f>IF('statement of marks'!CC69="","",'statement of marks'!CC69)</f>
        <v>30</v>
      </c>
      <c r="Q1693" s="536">
        <f>IF('statement of marks'!CD69="","",'statement of marks'!CD69)</f>
        <v>100</v>
      </c>
      <c r="R1693" s="536">
        <f>IF('statement of marks'!CE69="","",'statement of marks'!CE69)</f>
        <v>150</v>
      </c>
      <c r="S1693" s="538">
        <f>IF('statement of marks'!CF69="","",'statement of marks'!CF69)</f>
        <v>50</v>
      </c>
      <c r="T1693" s="538">
        <f>IF('statement of marks'!CG69="","",'statement of marks'!CG69)</f>
        <v>200</v>
      </c>
      <c r="U1693" s="541" t="str">
        <f>CONCATENATE('statement of marks'!HM69,'statement of marks'!HV69,'statement of marks'!HW69)</f>
        <v>D</v>
      </c>
      <c r="V1693" s="542" t="str">
        <f>IF('result subject-wise'!AD69="","",'result subject-wise'!AD69)</f>
        <v/>
      </c>
      <c r="W1693" s="542" t="str">
        <f>IF('result subject-wise'!AF69="","",'result subject-wise'!AF69)</f>
        <v/>
      </c>
      <c r="X1693" s="542" t="str">
        <f>IF('result subject-wise'!AG69="","",'result subject-wise'!AG69)</f>
        <v/>
      </c>
      <c r="Y1693" s="540" t="str">
        <f>IF(OR(X1696=0,X1696&lt;V1696),"",IF(OR(U1693="RE",U1693="REP"),SUM(T1693,W1693),IF(U1693="S",W1693,T1693)))</f>
        <v/>
      </c>
    </row>
    <row r="1694" spans="1:25" ht="18" customHeight="1">
      <c r="A1694" s="1124"/>
      <c r="B1694" s="1143" t="str">
        <f>'statement of marks'!CU69</f>
        <v>MATHEMATICS</v>
      </c>
      <c r="C1694" s="1143"/>
      <c r="D1694" s="535" t="str">
        <f>IF('statement of marks'!DP69="","",'statement of marks'!DP69)</f>
        <v/>
      </c>
      <c r="E1694" s="541">
        <f>IF('statement of marks'!CV69="","",'statement of marks'!CV69)</f>
        <v>10</v>
      </c>
      <c r="F1694" s="541">
        <f>IF('statement of marks'!CW69="","",'statement of marks'!CW69)</f>
        <v>10</v>
      </c>
      <c r="G1694" s="541">
        <f>IF('statement of marks'!CX69="","",'statement of marks'!CX69)</f>
        <v>9</v>
      </c>
      <c r="H1694" s="541">
        <f>IF('statement of marks'!CY69="","",'statement of marks'!CY69)</f>
        <v>29</v>
      </c>
      <c r="I1694" s="541">
        <f>IF('statement of marks'!CZ69="","",'statement of marks'!CZ69)</f>
        <v>1</v>
      </c>
      <c r="J1694" s="537">
        <f>IF('statement of marks'!DA69="","",'statement of marks'!DA69)</f>
        <v>70</v>
      </c>
      <c r="K1694" s="537" t="str">
        <f>IF('statement of marks'!DB69="","",'statement of marks'!DB69)</f>
        <v/>
      </c>
      <c r="L1694" s="536">
        <f>IF('statement of marks'!DC69="","",'statement of marks'!DC69)</f>
        <v>70</v>
      </c>
      <c r="M1694" s="536">
        <f>IF('statement of marks'!DD69="","",'statement of marks'!DD69)</f>
        <v>100</v>
      </c>
      <c r="N1694" s="538">
        <f>IF('statement of marks'!DE69="","",'statement of marks'!DE69)</f>
        <v>100</v>
      </c>
      <c r="O1694" s="537">
        <f>IF('statement of marks'!DF69="","",'statement of marks'!DF69)</f>
        <v>18</v>
      </c>
      <c r="P1694" s="537" t="str">
        <f>IF('statement of marks'!DG69="","",'statement of marks'!DG69)</f>
        <v/>
      </c>
      <c r="Q1694" s="536">
        <f>IF('statement of marks'!DH69="","",'statement of marks'!DH69)</f>
        <v>18</v>
      </c>
      <c r="R1694" s="536">
        <f>IF('statement of marks'!DI69="","",'statement of marks'!DI69)</f>
        <v>118</v>
      </c>
      <c r="S1694" s="538" t="str">
        <f>IF('statement of marks'!DJ69="","",'statement of marks'!DJ69)</f>
        <v/>
      </c>
      <c r="T1694" s="538">
        <f>IF('statement of marks'!DK69="","",'statement of marks'!DK69)</f>
        <v>118</v>
      </c>
      <c r="U1694" s="541" t="str">
        <f>CONCATENATE('statement of marks'!HX69,'statement of marks'!IG69,'statement of marks'!IH69)</f>
        <v>S</v>
      </c>
      <c r="V1694" s="542">
        <f>IF('result subject-wise'!AH69="","",'result subject-wise'!AH69)</f>
        <v>100</v>
      </c>
      <c r="W1694" s="542" t="str">
        <f>IF('result subject-wise'!AJ69="","",'result subject-wise'!AJ69)</f>
        <v/>
      </c>
      <c r="X1694" s="542" t="str">
        <f>IF('result subject-wise'!AK69="","",'result subject-wise'!AK69)</f>
        <v/>
      </c>
      <c r="Y1694" s="540" t="str">
        <f>IF(OR(X1696=0,X1696&lt;V1696),"",IF(OR(U1694="RE",U1694="REP"),SUM(T1694,W1694),IF(U1694="S",W1694,T1694)))</f>
        <v/>
      </c>
    </row>
    <row r="1695" spans="1:25" ht="18" customHeight="1">
      <c r="A1695" s="1124"/>
      <c r="B1695" s="1108" t="s">
        <v>291</v>
      </c>
      <c r="C1695" s="1108"/>
      <c r="D1695" s="543">
        <f>IF(AND(D1692="",D1693="",D1694=""),"",SUM(D1692:D1694))</f>
        <v>40</v>
      </c>
      <c r="E1695" s="544">
        <f>IF(AND(E1690="",E1691="",E1692="",E1693="",E1694=""),"",SUM(E1690:E1694))</f>
        <v>50</v>
      </c>
      <c r="F1695" s="544">
        <f t="shared" ref="F1695:H1695" si="476">IF(AND(F1690="",F1691="",F1692="",F1693="",F1694=""),"",SUM(F1690:F1694))</f>
        <v>50</v>
      </c>
      <c r="G1695" s="544">
        <f t="shared" si="476"/>
        <v>43</v>
      </c>
      <c r="H1695" s="544">
        <f t="shared" si="476"/>
        <v>143</v>
      </c>
      <c r="I1695" s="544">
        <f>IF(AND(I1690="",I1691="",I1692="",I1693="",I1694=""),"",SUM(I1690:I1694))</f>
        <v>7</v>
      </c>
      <c r="J1695" s="544">
        <f t="shared" ref="J1695:R1695" si="477">IF(AND(J1690="",J1691="",J1692="",J1693="",J1694=""),"",SUM(J1690:J1694))</f>
        <v>290</v>
      </c>
      <c r="K1695" s="544">
        <f t="shared" si="477"/>
        <v>40</v>
      </c>
      <c r="L1695" s="544">
        <f t="shared" si="477"/>
        <v>330</v>
      </c>
      <c r="M1695" s="544">
        <f t="shared" si="477"/>
        <v>440</v>
      </c>
      <c r="N1695" s="544">
        <f t="shared" si="477"/>
        <v>480</v>
      </c>
      <c r="O1695" s="544">
        <f t="shared" si="477"/>
        <v>358</v>
      </c>
      <c r="P1695" s="544">
        <f t="shared" si="477"/>
        <v>60</v>
      </c>
      <c r="Q1695" s="544">
        <f t="shared" si="477"/>
        <v>418</v>
      </c>
      <c r="R1695" s="544">
        <f t="shared" si="477"/>
        <v>798</v>
      </c>
      <c r="S1695" s="544">
        <f>IF(AND(S1690="",S1691="",S1692="",S1693="",S1694=""),"",SUM(S1690:S1694))</f>
        <v>100</v>
      </c>
      <c r="T1695" s="544">
        <f t="shared" ref="T1695" si="478">IF(AND(T1690="",T1691="",T1692="",T1693="",T1694=""),"",SUM(T1690:T1694))</f>
        <v>898</v>
      </c>
      <c r="U1695" s="544"/>
      <c r="V1695" s="544">
        <f t="shared" ref="V1695:W1695" si="479">IF(AND(V1690="",V1691="",V1692="",V1693="",V1694=""),"",SUM(V1690:V1694))</f>
        <v>100</v>
      </c>
      <c r="W1695" s="544" t="str">
        <f t="shared" si="479"/>
        <v/>
      </c>
      <c r="X1695" s="545"/>
      <c r="Y1695" s="546" t="str">
        <f t="shared" ref="Y1695" si="480">IF(AND(Y1690="",Y1691="",Y1692="",Y1693="",Y1694=""),"",SUM(Y1690:Y1694))</f>
        <v/>
      </c>
    </row>
    <row r="1696" spans="1:25" ht="18" customHeight="1">
      <c r="A1696" s="1124"/>
      <c r="B1696" s="1142" t="s">
        <v>292</v>
      </c>
      <c r="C1696" s="1142"/>
      <c r="D1696" s="547" t="s">
        <v>456</v>
      </c>
      <c r="E1696" s="548">
        <f>IF(E1695="","",(5*E1689)-(COUNTIF(E1690:E1694,"NA")*E1689+COUNTIF(E1690:E1694,"ML")*E1689))</f>
        <v>50</v>
      </c>
      <c r="F1696" s="548">
        <f>IF(F1695="","",(5*F1689)-(COUNTIF(F1690:F1694,"NA")*F1689+COUNTIF(F1690:F1694,"ML")*F1689))</f>
        <v>50</v>
      </c>
      <c r="G1696" s="548">
        <f>IF(G1695="","",(43)-(COUNTIF(G1690:G1694,"NA")*G1689+COUNTIF(G1690:G1694,"ML")*G1689))</f>
        <v>43</v>
      </c>
      <c r="H1696" s="548">
        <f>IF(H1695="","",(143)-(COUNTIF(H1690:H1694,"NA")*H1689+COUNTIF(H1690:H1694,"ML")*H1689))</f>
        <v>143</v>
      </c>
      <c r="I1696" s="549">
        <f>IF(I1695="","",7)</f>
        <v>7</v>
      </c>
      <c r="J1696" s="538">
        <f>L1696-K1696</f>
        <v>310</v>
      </c>
      <c r="K1696" s="538">
        <f>IF(D1695="","",(D1695-(IF(K1692="ml",D1692)+IF(K1693="ml",D1693)+IF(K1694="ml",D1694))))</f>
        <v>40</v>
      </c>
      <c r="L1696" s="538">
        <f>IF(OR(L1695=0,L1695=""),L1695,(5*L1689)-D1707)</f>
        <v>350</v>
      </c>
      <c r="M1696" s="538">
        <f>IF(M1695="","",SUM(H1696:J1696))</f>
        <v>460</v>
      </c>
      <c r="N1696" s="538">
        <f>IF(N1695="","",SUM(D1695,M1696))</f>
        <v>500</v>
      </c>
      <c r="O1696" s="538">
        <f>Q1696-D1701</f>
        <v>440</v>
      </c>
      <c r="P1696" s="538">
        <f>IF(D1701="","",D1701)</f>
        <v>60</v>
      </c>
      <c r="Q1696" s="538">
        <f>IF(Q1695="","",5*Q1689)</f>
        <v>500</v>
      </c>
      <c r="R1696" s="538">
        <f>IF(O1696="","",SUM(M1696,O1696))</f>
        <v>900</v>
      </c>
      <c r="S1696" s="538">
        <f>IF(D1706="","",D1706)</f>
        <v>100</v>
      </c>
      <c r="T1696" s="538">
        <f>IF(T1695="","",SUM(R1696,S1696))</f>
        <v>1000</v>
      </c>
      <c r="U1696" s="550"/>
      <c r="V1696" s="551">
        <f>COUNTIF(U1690:U1700,"S")</f>
        <v>1</v>
      </c>
      <c r="W1696" s="551">
        <f>COUNTIF(U1690:U1700,"RE")+COUNTIF(U1690:U1700,"REP")</f>
        <v>0</v>
      </c>
      <c r="X1696" s="551">
        <f>COUNTIF(X1690:X1695,"P")+COUNTIF(X1699:X1700,"P")</f>
        <v>0</v>
      </c>
      <c r="Y1696" s="552" t="str">
        <f>IF(OR(X1696=0,X1696&lt;(V1696+W1696)),"",(T1696-(V1696*Y1689)+V1695))</f>
        <v/>
      </c>
    </row>
    <row r="1697" spans="1:25" ht="18" customHeight="1">
      <c r="A1697" s="1124"/>
      <c r="B1697" s="895" t="s">
        <v>151</v>
      </c>
      <c r="C1697" s="895"/>
      <c r="D1697" s="553">
        <f>IF('statement of marks'!BG69="","",'statement of marks'!BG69)</f>
        <v>30</v>
      </c>
      <c r="E1697" s="568">
        <f t="shared" ref="E1697:H1697" si="481">IF(E1696="","",E1695/E1696*100)</f>
        <v>100</v>
      </c>
      <c r="F1697" s="568">
        <f t="shared" si="481"/>
        <v>100</v>
      </c>
      <c r="G1697" s="568">
        <f t="shared" si="481"/>
        <v>100</v>
      </c>
      <c r="H1697" s="568">
        <f t="shared" si="481"/>
        <v>100</v>
      </c>
      <c r="I1697" s="568">
        <f>IF(I1696="","",I1695/I1696*100)</f>
        <v>100</v>
      </c>
      <c r="J1697" s="568">
        <f t="shared" ref="J1697:R1697" si="482">IF(J1696="","",J1695/J1696*100)</f>
        <v>93.548387096774192</v>
      </c>
      <c r="K1697" s="568">
        <f t="shared" si="482"/>
        <v>100</v>
      </c>
      <c r="L1697" s="568">
        <f t="shared" si="482"/>
        <v>94.285714285714278</v>
      </c>
      <c r="M1697" s="568">
        <f t="shared" si="482"/>
        <v>95.652173913043484</v>
      </c>
      <c r="N1697" s="569">
        <f t="shared" si="482"/>
        <v>96</v>
      </c>
      <c r="O1697" s="568">
        <f t="shared" si="482"/>
        <v>81.36363636363636</v>
      </c>
      <c r="P1697" s="568">
        <f t="shared" si="482"/>
        <v>100</v>
      </c>
      <c r="Q1697" s="568">
        <f t="shared" si="482"/>
        <v>83.6</v>
      </c>
      <c r="R1697" s="568">
        <f t="shared" si="482"/>
        <v>88.666666666666671</v>
      </c>
      <c r="S1697" s="569">
        <f>IF(S1696="","",S1695/S1696*100)</f>
        <v>100</v>
      </c>
      <c r="T1697" s="569">
        <f t="shared" ref="T1697" si="483">IF(T1696="","",T1695/T1696*100)</f>
        <v>89.8</v>
      </c>
      <c r="U1697" s="539"/>
      <c r="V1697" s="539"/>
      <c r="W1697" s="539"/>
      <c r="X1697" s="539"/>
      <c r="Y1697" s="554" t="str">
        <f>IF(Y1696="","",Y1695/Y1696*100)</f>
        <v/>
      </c>
    </row>
    <row r="1698" spans="1:25" ht="18" customHeight="1">
      <c r="A1698" s="1124"/>
      <c r="B1698" s="895" t="str">
        <f>'statement of marks'!DZ69</f>
        <v>BIOLOGY</v>
      </c>
      <c r="C1698" s="895"/>
      <c r="D1698" s="548"/>
      <c r="E1698" s="541">
        <f>IF('statement of marks'!EA69="","",'statement of marks'!EA69)</f>
        <v>10</v>
      </c>
      <c r="F1698" s="541">
        <f>IF('statement of marks'!EB69="","",'statement of marks'!EB69)</f>
        <v>10</v>
      </c>
      <c r="G1698" s="541">
        <f>IF('statement of marks'!EC69="","",'statement of marks'!EC69)</f>
        <v>10</v>
      </c>
      <c r="H1698" s="541">
        <f>IF('statement of marks'!ED69="","",'statement of marks'!ED69)</f>
        <v>30</v>
      </c>
      <c r="I1698" s="541" t="str">
        <f>IF('statement of marks'!EE69="","",'statement of marks'!EE69)</f>
        <v/>
      </c>
      <c r="J1698" s="537">
        <f>IF('statement of marks'!EF69="","",'statement of marks'!EF69)</f>
        <v>50</v>
      </c>
      <c r="K1698" s="537">
        <f>IF('statement of marks'!EG69="","",'statement of marks'!EG69)</f>
        <v>20</v>
      </c>
      <c r="L1698" s="536">
        <f>IF('statement of marks'!EH69="","",'statement of marks'!EH69)</f>
        <v>70</v>
      </c>
      <c r="M1698" s="536">
        <f>IF('statement of marks'!EI69="","",'statement of marks'!EI69)</f>
        <v>80</v>
      </c>
      <c r="N1698" s="538">
        <f>IF('statement of marks'!EJ69="","",'statement of marks'!EJ69)</f>
        <v>100</v>
      </c>
      <c r="O1698" s="537">
        <f>IF('statement of marks'!EK69="","",'statement of marks'!EK69)</f>
        <v>70</v>
      </c>
      <c r="P1698" s="537">
        <f>IF('statement of marks'!EL69="","",'statement of marks'!EL69)</f>
        <v>30</v>
      </c>
      <c r="Q1698" s="536">
        <f>IF('statement of marks'!EM69="","",'statement of marks'!EM69)</f>
        <v>100</v>
      </c>
      <c r="R1698" s="536">
        <f>IF('statement of marks'!EN69="","",'statement of marks'!EN69)</f>
        <v>150</v>
      </c>
      <c r="S1698" s="538">
        <f>IF('statement of marks'!EO69="","",'statement of marks'!EO69)</f>
        <v>50</v>
      </c>
      <c r="T1698" s="538">
        <f>IF('statement of marks'!EP69="","",'statement of marks'!EP69)</f>
        <v>200</v>
      </c>
      <c r="U1698" s="538" t="str">
        <f>IF('statement of marks'!FB69="","",'statement of marks'!FB69)</f>
        <v>I</v>
      </c>
      <c r="V1698" s="542"/>
      <c r="W1698" s="542"/>
      <c r="X1698" s="542"/>
      <c r="Y1698" s="540"/>
    </row>
    <row r="1699" spans="1:25" ht="18" customHeight="1">
      <c r="A1699" s="1124"/>
      <c r="B1699" s="1089" t="str">
        <f>'statement of marks'!$FC$3</f>
        <v>Azadi ke Baad ka Swarnim Bharat</v>
      </c>
      <c r="C1699" s="1089"/>
      <c r="D1699" s="553">
        <f>IF('statement of marks'!CK69="","",'statement of marks'!CK69)</f>
        <v>30</v>
      </c>
      <c r="E1699" s="541">
        <f>IF('statement of marks'!FC69="","",'statement of marks'!FC69)</f>
        <v>10</v>
      </c>
      <c r="F1699" s="541">
        <f>IF('statement of marks'!FD69="","",'statement of marks'!FD69)</f>
        <v>10</v>
      </c>
      <c r="G1699" s="541">
        <f>IF('statement of marks'!FE69="","",'statement of marks'!FE69)</f>
        <v>10</v>
      </c>
      <c r="H1699" s="541">
        <f>IF('statement of marks'!FF69="","",'statement of marks'!FF69)</f>
        <v>30</v>
      </c>
      <c r="I1699" s="555"/>
      <c r="J1699" s="541">
        <f>IF('statement of marks'!FG69="","",'statement of marks'!FG69)</f>
        <v>70</v>
      </c>
      <c r="K1699" s="556"/>
      <c r="L1699" s="536">
        <f>IF('statement of marks'!FG69="","",'statement of marks'!FG69)</f>
        <v>70</v>
      </c>
      <c r="M1699" s="536">
        <f>IF('statement of marks'!FH69="","",'statement of marks'!FH69)</f>
        <v>100</v>
      </c>
      <c r="N1699" s="536">
        <f>IF('statement of marks'!FH69="","",'statement of marks'!FH69)</f>
        <v>100</v>
      </c>
      <c r="O1699" s="536">
        <f>IF('statement of marks'!FI69="","",'statement of marks'!FI69)</f>
        <v>100</v>
      </c>
      <c r="P1699" s="557"/>
      <c r="Q1699" s="536">
        <f>IF('statement of marks'!FI69="","",'statement of marks'!FI69)</f>
        <v>100</v>
      </c>
      <c r="R1699" s="536">
        <f>IF('statement of marks'!FJ69="","",'statement of marks'!FJ69)</f>
        <v>200</v>
      </c>
      <c r="S1699" s="557"/>
      <c r="T1699" s="538">
        <f>IF('statement of marks'!FJ69="","",'statement of marks'!FJ69)</f>
        <v>200</v>
      </c>
      <c r="U1699" s="541" t="str">
        <f>IF('statement of marks'!II69="","",'statement of marks'!II69)</f>
        <v>A</v>
      </c>
      <c r="V1699" s="542" t="str">
        <f>IF(OR(U1699="S",U1699="RE"),'result subject-wise'!AL$6,"")</f>
        <v/>
      </c>
      <c r="W1699" s="558" t="str">
        <f>IF('result subject-wise'!AL69="","",'result subject-wise'!AL69)</f>
        <v/>
      </c>
      <c r="X1699" s="558" t="str">
        <f>IF('result subject-wise'!AM69="","",'result subject-wise'!AM69)</f>
        <v/>
      </c>
      <c r="Y1699" s="1093"/>
    </row>
    <row r="1700" spans="1:25" ht="18" customHeight="1">
      <c r="A1700" s="1124"/>
      <c r="B1700" s="895" t="str">
        <f>'statement of marks'!$FP$3</f>
        <v>JEEVAN KAUShAL</v>
      </c>
      <c r="C1700" s="895"/>
      <c r="D1700" s="535" t="str">
        <f>IF('statement of marks'!DO69="","",'statement of marks'!DO69)</f>
        <v/>
      </c>
      <c r="E1700" s="1109" t="s">
        <v>278</v>
      </c>
      <c r="F1700" s="1109"/>
      <c r="G1700" s="536">
        <f>'statement of marks'!$FP$6</f>
        <v>30</v>
      </c>
      <c r="H1700" s="536"/>
      <c r="I1700" s="559"/>
      <c r="J1700" s="537">
        <f>IF('statement of marks'!FP69="","",'statement of marks'!FP69)</f>
        <v>30</v>
      </c>
      <c r="K1700" s="1109" t="s">
        <v>279</v>
      </c>
      <c r="L1700" s="1109"/>
      <c r="M1700" s="536">
        <f>'statement of marks'!$FQ$6</f>
        <v>30</v>
      </c>
      <c r="N1700" s="538">
        <f>IF('statement of marks'!FQ69="","",'statement of marks'!FQ69)</f>
        <v>30</v>
      </c>
      <c r="O1700" s="1109" t="s">
        <v>108</v>
      </c>
      <c r="P1700" s="1109"/>
      <c r="Q1700" s="536">
        <f>'statement of marks'!$FR$6</f>
        <v>40</v>
      </c>
      <c r="R1700" s="541">
        <f>IF('statement of marks'!FR69="","",'statement of marks'!FR69)</f>
        <v>40</v>
      </c>
      <c r="S1700" s="541"/>
      <c r="T1700" s="538">
        <f>IF('statement of marks'!FS69="","",'statement of marks'!FS69)</f>
        <v>100</v>
      </c>
      <c r="U1700" s="541" t="str">
        <f>IF('statement of marks'!IJ69="","",'statement of marks'!IJ69)</f>
        <v>A</v>
      </c>
      <c r="V1700" s="542" t="str">
        <f>IF(OR(U1700="S",U1700="RE"),'result subject-wise'!AN$6,"")</f>
        <v/>
      </c>
      <c r="W1700" s="558" t="str">
        <f>IF('result subject-wise'!AN69="","",'result subject-wise'!AN69)</f>
        <v/>
      </c>
      <c r="X1700" s="558" t="str">
        <f>IF('result subject-wise'!AO69="","",'result subject-wise'!AO69)</f>
        <v/>
      </c>
      <c r="Y1700" s="1093"/>
    </row>
    <row r="1701" spans="1:25" ht="18" customHeight="1">
      <c r="A1701" s="1124"/>
      <c r="B1701" s="1110" t="s">
        <v>195</v>
      </c>
      <c r="C1701" s="1110"/>
      <c r="D1701" s="560">
        <f>IF(AND(D1697="",D1699="",D1700=""),"",SUM(D1697:D1700))</f>
        <v>60</v>
      </c>
      <c r="E1701" s="1111" t="str">
        <f>IF('statement of marks'!IP69="","",'statement of marks'!IP69)</f>
        <v>SUPPL.</v>
      </c>
      <c r="F1701" s="1111"/>
      <c r="G1701" s="1111"/>
      <c r="H1701" s="1111"/>
      <c r="I1701" s="1111"/>
      <c r="J1701" s="1111"/>
      <c r="K1701" s="1111"/>
      <c r="L1701" s="1111"/>
      <c r="M1701" s="533" t="s">
        <v>309</v>
      </c>
      <c r="N1701" s="541" t="str">
        <f>IF('statement of marks'!IS69="","",'statement of marks'!IS69)</f>
        <v/>
      </c>
      <c r="O1701" s="1091" t="s">
        <v>281</v>
      </c>
      <c r="P1701" s="1091"/>
      <c r="Q1701" s="1091"/>
      <c r="R1701" s="541" t="str">
        <f>IF('statement of marks'!IU69="","",'statement of marks'!IU69)</f>
        <v/>
      </c>
      <c r="S1701" s="1112" t="s">
        <v>295</v>
      </c>
      <c r="T1701" s="1112"/>
      <c r="U1701" s="1112"/>
      <c r="V1701" s="1112"/>
      <c r="W1701" s="1112"/>
      <c r="X1701" s="1112"/>
      <c r="Y1701" s="1113"/>
    </row>
    <row r="1702" spans="1:25" ht="18" customHeight="1">
      <c r="A1702" s="1124"/>
      <c r="B1702" s="1110" t="s">
        <v>300</v>
      </c>
      <c r="C1702" s="1110"/>
      <c r="D1702" s="534" t="s">
        <v>201</v>
      </c>
      <c r="E1702" s="1085" t="s">
        <v>122</v>
      </c>
      <c r="F1702" s="1085"/>
      <c r="G1702" s="1091" t="s">
        <v>124</v>
      </c>
      <c r="H1702" s="1091"/>
      <c r="I1702" s="1091"/>
      <c r="J1702" s="1091"/>
      <c r="K1702" s="1091" t="s">
        <v>126</v>
      </c>
      <c r="L1702" s="1091"/>
      <c r="M1702" s="1091" t="s">
        <v>128</v>
      </c>
      <c r="N1702" s="1091"/>
      <c r="O1702" s="924" t="s">
        <v>303</v>
      </c>
      <c r="P1702" s="924"/>
      <c r="Q1702" s="924"/>
      <c r="R1702" s="561"/>
      <c r="S1702" s="1114" t="s">
        <v>195</v>
      </c>
      <c r="T1702" s="1114"/>
      <c r="U1702" s="1115" t="str">
        <f>IF('result subject-wise'!AR69="","",'result subject-wise'!AR69)</f>
        <v/>
      </c>
      <c r="V1702" s="1115"/>
      <c r="W1702" s="1086" t="s">
        <v>459</v>
      </c>
      <c r="X1702" s="1086"/>
      <c r="Y1702" s="562" t="str">
        <f>IF('result subject-wise'!AS69="","",'result subject-wise'!AS69)</f>
        <v/>
      </c>
    </row>
    <row r="1703" spans="1:25" ht="18" customHeight="1">
      <c r="A1703" s="1124"/>
      <c r="B1703" s="1116" t="s">
        <v>302</v>
      </c>
      <c r="C1703" s="1116"/>
      <c r="D1703" s="536">
        <f>IF('statement of marks'!CN69="","",'statement of marks'!CN69)</f>
        <v>50</v>
      </c>
      <c r="E1703" s="1117" t="str">
        <f>IF('statement of marks'!GK69="","",'statement of marks'!GK69)</f>
        <v/>
      </c>
      <c r="F1703" s="1117"/>
      <c r="G1703" s="1117" t="str">
        <f>IF('statement of marks'!GM69="","",'statement of marks'!GM69)</f>
        <v/>
      </c>
      <c r="H1703" s="1117"/>
      <c r="I1703" s="1117"/>
      <c r="J1703" s="1117"/>
      <c r="K1703" s="1117">
        <f>IF('statement of marks'!GO69="","",'statement of marks'!GO69)</f>
        <v>88</v>
      </c>
      <c r="L1703" s="1117"/>
      <c r="M1703" s="1117">
        <f>IF('statement of marks'!GQ69="","",'statement of marks'!GQ69)</f>
        <v>240</v>
      </c>
      <c r="N1703" s="1117"/>
      <c r="O1703" s="1117">
        <f>IF('statement of marks'!GS69="","",'statement of marks'!GS69)</f>
        <v>340</v>
      </c>
      <c r="P1703" s="1117"/>
      <c r="Q1703" s="1117"/>
      <c r="R1703" s="563"/>
      <c r="S1703" s="1086" t="s">
        <v>460</v>
      </c>
      <c r="T1703" s="1086"/>
      <c r="U1703" s="1086"/>
      <c r="V1703" s="1086"/>
      <c r="W1703" s="1115" t="str">
        <f>IF('result subject-wise'!AT69="","",'result subject-wise'!AT69)</f>
        <v/>
      </c>
      <c r="X1703" s="1115"/>
      <c r="Y1703" s="1118"/>
    </row>
    <row r="1704" spans="1:25" ht="18" customHeight="1">
      <c r="A1704" s="1124"/>
      <c r="B1704" s="1084" t="s">
        <v>301</v>
      </c>
      <c r="C1704" s="1084"/>
      <c r="D1704" s="536">
        <f>IF('statement of marks'!BJ69="","",'statement of marks'!BJ69)</f>
        <v>50</v>
      </c>
      <c r="E1704" s="1085">
        <f>IF('statement of marks'!GL69="","",'statement of marks'!GL69)</f>
        <v>34</v>
      </c>
      <c r="F1704" s="1085"/>
      <c r="G1704" s="1085">
        <f>IF('statement of marks'!GN69="","",'statement of marks'!GN69)</f>
        <v>24</v>
      </c>
      <c r="H1704" s="1085"/>
      <c r="I1704" s="1085"/>
      <c r="J1704" s="1085"/>
      <c r="K1704" s="1085" t="str">
        <f>IF('statement of marks'!GP69="","",'statement of marks'!GP69)</f>
        <v/>
      </c>
      <c r="L1704" s="1085"/>
      <c r="M1704" s="1085" t="str">
        <f>IF('statement of marks'!GR69="","",'statement of marks'!GR69)</f>
        <v/>
      </c>
      <c r="N1704" s="1085"/>
      <c r="O1704" s="1085" t="str">
        <f>IF('statement of marks'!GT69="","",'statement of marks'!GT69)</f>
        <v/>
      </c>
      <c r="P1704" s="1085"/>
      <c r="Q1704" s="1085"/>
      <c r="R1704" s="564"/>
      <c r="S1704" s="1086" t="s">
        <v>296</v>
      </c>
      <c r="T1704" s="1086"/>
      <c r="U1704" s="1086"/>
      <c r="V1704" s="1086"/>
      <c r="W1704" s="1087" t="str">
        <f>IF(U1702="","",'result subject-wise'!$G$118)</f>
        <v/>
      </c>
      <c r="X1704" s="1087"/>
      <c r="Y1704" s="1088"/>
    </row>
    <row r="1705" spans="1:25" ht="18" customHeight="1">
      <c r="A1705" s="1124"/>
      <c r="B1705" s="1089" t="s">
        <v>307</v>
      </c>
      <c r="C1705" s="1089"/>
      <c r="D1705" s="535" t="str">
        <f>IF('statement of marks'!DR69="","",'statement of marks'!DR69)</f>
        <v/>
      </c>
      <c r="E1705" s="1090"/>
      <c r="F1705" s="1090"/>
      <c r="G1705" s="1090"/>
      <c r="H1705" s="1090"/>
      <c r="I1705" s="1090"/>
      <c r="J1705" s="1090"/>
      <c r="K1705" s="1090"/>
      <c r="L1705" s="1090"/>
      <c r="M1705" s="1090"/>
      <c r="N1705" s="1090"/>
      <c r="O1705" s="1091"/>
      <c r="P1705" s="1091"/>
      <c r="Q1705" s="1091"/>
      <c r="R1705" s="1091"/>
      <c r="S1705" s="1091"/>
      <c r="T1705" s="1091"/>
      <c r="U1705" s="1092"/>
      <c r="V1705" s="1092"/>
      <c r="W1705" s="1092"/>
      <c r="X1705" s="1092"/>
      <c r="Y1705" s="1093"/>
    </row>
    <row r="1706" spans="1:25" ht="18" customHeight="1">
      <c r="A1706" s="1124"/>
      <c r="B1706" s="895" t="s">
        <v>297</v>
      </c>
      <c r="C1706" s="895"/>
      <c r="D1706" s="544">
        <f>IF(AND(D1703="",D1704="",D1705=""),"",SUM(D1703:D1705))</f>
        <v>100</v>
      </c>
      <c r="E1706" s="1090"/>
      <c r="F1706" s="1090"/>
      <c r="G1706" s="1090"/>
      <c r="H1706" s="1090"/>
      <c r="I1706" s="1090"/>
      <c r="J1706" s="1090"/>
      <c r="K1706" s="1090"/>
      <c r="L1706" s="1090"/>
      <c r="M1706" s="1090"/>
      <c r="N1706" s="1090"/>
      <c r="O1706" s="1091"/>
      <c r="P1706" s="1091"/>
      <c r="Q1706" s="1091"/>
      <c r="R1706" s="1091"/>
      <c r="S1706" s="1091"/>
      <c r="T1706" s="1091"/>
      <c r="U1706" s="1092"/>
      <c r="V1706" s="1092"/>
      <c r="W1706" s="1092"/>
      <c r="X1706" s="1092"/>
      <c r="Y1706" s="1093"/>
    </row>
    <row r="1707" spans="1:25" ht="18" customHeight="1">
      <c r="A1707" s="1124"/>
      <c r="B1707" s="1089" t="s">
        <v>790</v>
      </c>
      <c r="C1707" s="1089"/>
      <c r="D1707" s="565">
        <f>IF(J1690="ML",L1689)+IF(J1691="ML",L1689)+IF(J1692="ML",L1689-D1692)+IF(J1693="ML",L1689-D1693)+IF(J1694="ML",L1689-D1694)+IF(K1692="ml",D1692)+IF(K1693="ml",D1693)+IF(K1694="ml",D1694)</f>
        <v>0</v>
      </c>
      <c r="E1707" s="1090"/>
      <c r="F1707" s="1090"/>
      <c r="G1707" s="1090"/>
      <c r="H1707" s="1090"/>
      <c r="I1707" s="1090"/>
      <c r="J1707" s="1090"/>
      <c r="K1707" s="1090"/>
      <c r="L1707" s="1090"/>
      <c r="M1707" s="1090"/>
      <c r="N1707" s="1090"/>
      <c r="O1707" s="1091" t="s">
        <v>112</v>
      </c>
      <c r="P1707" s="1091"/>
      <c r="Q1707" s="1091"/>
      <c r="R1707" s="1091"/>
      <c r="S1707" s="1091"/>
      <c r="T1707" s="1091"/>
      <c r="U1707" s="1094" t="s">
        <v>798</v>
      </c>
      <c r="V1707" s="1094"/>
      <c r="W1707" s="1094"/>
      <c r="X1707" s="1094"/>
      <c r="Y1707" s="1095"/>
    </row>
    <row r="1708" spans="1:25" ht="18" customHeight="1" thickBot="1">
      <c r="A1708" s="1125"/>
      <c r="B1708" s="1098" t="s">
        <v>308</v>
      </c>
      <c r="C1708" s="1098"/>
      <c r="D1708" s="566"/>
      <c r="E1708" s="1099"/>
      <c r="F1708" s="1099"/>
      <c r="G1708" s="1099"/>
      <c r="H1708" s="1099"/>
      <c r="I1708" s="1099"/>
      <c r="J1708" s="1099"/>
      <c r="K1708" s="1099"/>
      <c r="L1708" s="1099"/>
      <c r="M1708" s="1099"/>
      <c r="N1708" s="1099"/>
      <c r="O1708" s="1100">
        <f>'statement of marks'!$IV$110</f>
        <v>45794</v>
      </c>
      <c r="P1708" s="1100"/>
      <c r="Q1708" s="1100"/>
      <c r="R1708" s="1100"/>
      <c r="S1708" s="1100"/>
      <c r="T1708" s="1100"/>
      <c r="U1708" s="1096"/>
      <c r="V1708" s="1096"/>
      <c r="W1708" s="1096"/>
      <c r="X1708" s="1096"/>
      <c r="Y1708" s="1097"/>
    </row>
    <row r="1709" spans="1:25" ht="18" customHeight="1">
      <c r="A1709" s="1119" t="s">
        <v>282</v>
      </c>
      <c r="B1709" s="1120"/>
      <c r="C1709" s="1120"/>
      <c r="D1709" s="1120"/>
      <c r="E1709" s="1120"/>
      <c r="F1709" s="1120"/>
      <c r="G1709" s="1120"/>
      <c r="H1709" s="1120"/>
      <c r="I1709" s="1120"/>
      <c r="J1709" s="1120"/>
      <c r="K1709" s="1120"/>
      <c r="L1709" s="1120"/>
      <c r="M1709" s="1120"/>
      <c r="N1709" s="1120"/>
      <c r="O1709" s="1120"/>
      <c r="P1709" s="1120"/>
      <c r="Q1709" s="1120"/>
      <c r="R1709" s="1120"/>
      <c r="S1709" s="1120"/>
      <c r="T1709" s="1120"/>
      <c r="U1709" s="1120"/>
      <c r="V1709" s="1120"/>
      <c r="W1709" s="1120"/>
      <c r="X1709" s="1120"/>
      <c r="Y1709" s="1121"/>
    </row>
    <row r="1710" spans="1:25" ht="18" customHeight="1">
      <c r="A1710" s="1122" t="str">
        <f>'statement of marks'!$A$1</f>
        <v>Govt. Hr. Sec. School,</v>
      </c>
      <c r="B1710" s="1091"/>
      <c r="C1710" s="1091"/>
      <c r="D1710" s="1091"/>
      <c r="E1710" s="1091"/>
      <c r="F1710" s="1091"/>
      <c r="G1710" s="1091"/>
      <c r="H1710" s="1091"/>
      <c r="I1710" s="1091"/>
      <c r="J1710" s="1091"/>
      <c r="K1710" s="1091"/>
      <c r="L1710" s="1091"/>
      <c r="M1710" s="1091"/>
      <c r="N1710" s="1091"/>
      <c r="O1710" s="1091"/>
      <c r="P1710" s="1091"/>
      <c r="Q1710" s="1091"/>
      <c r="R1710" s="1091"/>
      <c r="S1710" s="1091"/>
      <c r="T1710" s="1091"/>
      <c r="U1710" s="1091"/>
      <c r="V1710" s="1091"/>
      <c r="W1710" s="1091"/>
      <c r="X1710" s="1091"/>
      <c r="Y1710" s="1123"/>
    </row>
    <row r="1711" spans="1:25" ht="18" customHeight="1">
      <c r="A1711" s="1124"/>
      <c r="B1711" s="1048" t="s">
        <v>100</v>
      </c>
      <c r="C1711" s="1048"/>
      <c r="D1711" s="1112" t="s">
        <v>485</v>
      </c>
      <c r="E1711" s="1048" t="str">
        <f>'statement of marks'!$F$3</f>
        <v>2024-25</v>
      </c>
      <c r="F1711" s="1048"/>
      <c r="G1711" s="1126" t="str">
        <f>IF(U1730="","MAIN EXAMINATION",IF(E1746="Suppl.","SUPPLEMENTARY EXAMINATION",IF(E1746="Re-exam.","RE-EXAMINATION",)))</f>
        <v>MAIN EXAMINATION</v>
      </c>
      <c r="H1711" s="1127"/>
      <c r="I1711" s="1127"/>
      <c r="J1711" s="1127"/>
      <c r="K1711" s="1127"/>
      <c r="L1711" s="1127"/>
      <c r="M1711" s="1127"/>
      <c r="N1711" s="1127"/>
      <c r="O1711" s="1127"/>
      <c r="P1711" s="1127"/>
      <c r="Q1711" s="1127"/>
      <c r="R1711" s="1127"/>
      <c r="S1711" s="1128"/>
      <c r="T1711" s="1129" t="s">
        <v>305</v>
      </c>
      <c r="U1711" s="1130"/>
      <c r="V1711" s="1131"/>
      <c r="W1711" s="1048" t="str">
        <f>'statement of marks'!$A$3</f>
        <v>11 'A'</v>
      </c>
      <c r="X1711" s="1048"/>
      <c r="Y1711" s="1135"/>
    </row>
    <row r="1712" spans="1:25" ht="18" customHeight="1">
      <c r="A1712" s="1124"/>
      <c r="B1712" s="895" t="s">
        <v>36</v>
      </c>
      <c r="C1712" s="895"/>
      <c r="D1712" s="1112"/>
      <c r="E1712" s="1132" t="str">
        <f>IF('statement of marks'!G70="","",'statement of marks'!G70)</f>
        <v>A 062</v>
      </c>
      <c r="F1712" s="1133"/>
      <c r="G1712" s="1133"/>
      <c r="H1712" s="1133"/>
      <c r="I1712" s="1133"/>
      <c r="J1712" s="1133"/>
      <c r="K1712" s="1133"/>
      <c r="L1712" s="1133"/>
      <c r="M1712" s="1133"/>
      <c r="N1712" s="1133"/>
      <c r="O1712" s="1133"/>
      <c r="P1712" s="1133"/>
      <c r="Q1712" s="1133"/>
      <c r="R1712" s="1133"/>
      <c r="S1712" s="1134"/>
      <c r="T1712" s="1129" t="s">
        <v>304</v>
      </c>
      <c r="U1712" s="1130"/>
      <c r="V1712" s="1131"/>
      <c r="W1712" s="1048">
        <f>IF('statement of marks'!E70="","",'statement of marks'!E70)</f>
        <v>11162</v>
      </c>
      <c r="X1712" s="1048"/>
      <c r="Y1712" s="1135"/>
    </row>
    <row r="1713" spans="1:25" ht="18" customHeight="1">
      <c r="A1713" s="1124"/>
      <c r="B1713" s="895" t="s">
        <v>37</v>
      </c>
      <c r="C1713" s="895"/>
      <c r="D1713" s="1112"/>
      <c r="E1713" s="1132" t="str">
        <f>IF('statement of marks'!H70="","",'statement of marks'!H70)</f>
        <v>B 062</v>
      </c>
      <c r="F1713" s="1133"/>
      <c r="G1713" s="1133"/>
      <c r="H1713" s="1133"/>
      <c r="I1713" s="1133"/>
      <c r="J1713" s="1133"/>
      <c r="K1713" s="1133"/>
      <c r="L1713" s="1133"/>
      <c r="M1713" s="1133"/>
      <c r="N1713" s="1133"/>
      <c r="O1713" s="1133"/>
      <c r="P1713" s="1133"/>
      <c r="Q1713" s="1133"/>
      <c r="R1713" s="1133"/>
      <c r="S1713" s="1134"/>
      <c r="T1713" s="1129" t="s">
        <v>35</v>
      </c>
      <c r="U1713" s="1130"/>
      <c r="V1713" s="1131"/>
      <c r="W1713" s="1048" t="str">
        <f>IF('statement of marks'!D70="","",'statement of marks'!D70)</f>
        <v/>
      </c>
      <c r="X1713" s="1048"/>
      <c r="Y1713" s="1135"/>
    </row>
    <row r="1714" spans="1:25" ht="18" customHeight="1">
      <c r="A1714" s="1124"/>
      <c r="B1714" s="895" t="s">
        <v>38</v>
      </c>
      <c r="C1714" s="895"/>
      <c r="D1714" s="1112"/>
      <c r="E1714" s="1132" t="str">
        <f>IF('statement of marks'!I70="","",'statement of marks'!I70)</f>
        <v>C 062</v>
      </c>
      <c r="F1714" s="1133"/>
      <c r="G1714" s="1133"/>
      <c r="H1714" s="1133"/>
      <c r="I1714" s="1133"/>
      <c r="J1714" s="1133"/>
      <c r="K1714" s="1133"/>
      <c r="L1714" s="1133"/>
      <c r="M1714" s="1133"/>
      <c r="N1714" s="1133"/>
      <c r="O1714" s="1133"/>
      <c r="P1714" s="1133"/>
      <c r="Q1714" s="1133"/>
      <c r="R1714" s="1133"/>
      <c r="S1714" s="1134"/>
      <c r="T1714" s="1129" t="s">
        <v>280</v>
      </c>
      <c r="U1714" s="1130"/>
      <c r="V1714" s="1131"/>
      <c r="W1714" s="1136" t="str">
        <f>IF('statement of marks'!F70="","",'statement of marks'!F70)</f>
        <v/>
      </c>
      <c r="X1714" s="1136"/>
      <c r="Y1714" s="1137"/>
    </row>
    <row r="1715" spans="1:25" ht="18" customHeight="1">
      <c r="A1715" s="1124"/>
      <c r="B1715" s="1138" t="s">
        <v>218</v>
      </c>
      <c r="C1715" s="1109" t="s">
        <v>293</v>
      </c>
      <c r="D1715" s="1109" t="s">
        <v>457</v>
      </c>
      <c r="E1715" s="1103" t="s">
        <v>109</v>
      </c>
      <c r="F1715" s="1103" t="s">
        <v>110</v>
      </c>
      <c r="G1715" s="1103" t="s">
        <v>111</v>
      </c>
      <c r="H1715" s="1103" t="s">
        <v>797</v>
      </c>
      <c r="I1715" s="1139" t="str">
        <f>IF('statement of marks'!N$4="","",'statement of marks'!N$4)</f>
        <v>VRIKSHAROPAN</v>
      </c>
      <c r="J1715" s="1140" t="s">
        <v>276</v>
      </c>
      <c r="K1715" s="1140" t="s">
        <v>277</v>
      </c>
      <c r="L1715" s="1103" t="s">
        <v>284</v>
      </c>
      <c r="M1715" s="1103" t="s">
        <v>294</v>
      </c>
      <c r="N1715" s="1102" t="s">
        <v>458</v>
      </c>
      <c r="O1715" s="1141" t="s">
        <v>287</v>
      </c>
      <c r="P1715" s="1141" t="s">
        <v>288</v>
      </c>
      <c r="Q1715" s="1101" t="s">
        <v>289</v>
      </c>
      <c r="R1715" s="1101" t="s">
        <v>285</v>
      </c>
      <c r="S1715" s="1101" t="s">
        <v>286</v>
      </c>
      <c r="T1715" s="1102" t="s">
        <v>306</v>
      </c>
      <c r="U1715" s="1103" t="s">
        <v>311</v>
      </c>
      <c r="V1715" s="1104" t="s">
        <v>310</v>
      </c>
      <c r="W1715" s="1104" t="s">
        <v>799</v>
      </c>
      <c r="X1715" s="1103" t="s">
        <v>283</v>
      </c>
      <c r="Y1715" s="1105" t="s">
        <v>290</v>
      </c>
    </row>
    <row r="1716" spans="1:25" ht="18" customHeight="1">
      <c r="A1716" s="1124"/>
      <c r="B1716" s="1138"/>
      <c r="C1716" s="1109"/>
      <c r="D1716" s="1109"/>
      <c r="E1716" s="1103"/>
      <c r="F1716" s="1103"/>
      <c r="G1716" s="1103"/>
      <c r="H1716" s="1103"/>
      <c r="I1716" s="1139"/>
      <c r="J1716" s="1140"/>
      <c r="K1716" s="1140"/>
      <c r="L1716" s="1103"/>
      <c r="M1716" s="1103"/>
      <c r="N1716" s="1102"/>
      <c r="O1716" s="1141"/>
      <c r="P1716" s="1141"/>
      <c r="Q1716" s="1101"/>
      <c r="R1716" s="1101"/>
      <c r="S1716" s="1101"/>
      <c r="T1716" s="1102"/>
      <c r="U1716" s="1103"/>
      <c r="V1716" s="1104"/>
      <c r="W1716" s="1104"/>
      <c r="X1716" s="1103"/>
      <c r="Y1716" s="1105"/>
    </row>
    <row r="1717" spans="1:25" ht="18" customHeight="1">
      <c r="A1717" s="1124"/>
      <c r="B1717" s="1144" t="s">
        <v>113</v>
      </c>
      <c r="C1717" s="1144"/>
      <c r="D1717" s="535"/>
      <c r="E1717" s="534">
        <f>IF('statement of marks'!J$6="","",'statement of marks'!J$6)</f>
        <v>10</v>
      </c>
      <c r="F1717" s="534">
        <f>IF('statement of marks'!K$6="","",'statement of marks'!K$6)</f>
        <v>10</v>
      </c>
      <c r="G1717" s="534">
        <f>IF('statement of marks'!L$6="","",'statement of marks'!L$6)</f>
        <v>8</v>
      </c>
      <c r="H1717" s="534">
        <f>IF('statement of marks'!M$6="","",'statement of marks'!M$6)</f>
        <v>28</v>
      </c>
      <c r="I1717" s="536">
        <f>IF('statement of marks'!N$6="","",'statement of marks'!N$6)</f>
        <v>2</v>
      </c>
      <c r="J1717" s="298" t="s">
        <v>89</v>
      </c>
      <c r="K1717" s="1106"/>
      <c r="L1717" s="534">
        <f>IF('statement of marks'!O$6="","",'statement of marks'!O$6)</f>
        <v>70</v>
      </c>
      <c r="M1717" s="298" t="s">
        <v>87</v>
      </c>
      <c r="N1717" s="534">
        <f>IF('statement of marks'!P$6="","",'statement of marks'!P$6)</f>
        <v>100</v>
      </c>
      <c r="O1717" s="298" t="s">
        <v>298</v>
      </c>
      <c r="P1717" s="945"/>
      <c r="Q1717" s="534">
        <f>IF('statement of marks'!Q$6="","",'statement of marks'!Q$6)</f>
        <v>100</v>
      </c>
      <c r="R1717" s="298" t="s">
        <v>299</v>
      </c>
      <c r="S1717" s="298" t="s">
        <v>454</v>
      </c>
      <c r="T1717" s="538">
        <f>IF('statement of marks'!R$6="","",'statement of marks'!R$6)</f>
        <v>200</v>
      </c>
      <c r="U1717" s="539"/>
      <c r="V1717" s="539"/>
      <c r="W1717" s="539"/>
      <c r="X1717" s="539"/>
      <c r="Y1717" s="540" t="str">
        <f>IF(OR(X1724=0,X1724&lt;V1724),"",T1717)</f>
        <v/>
      </c>
    </row>
    <row r="1718" spans="1:25" ht="18" customHeight="1">
      <c r="A1718" s="1124"/>
      <c r="B1718" s="895" t="str">
        <f>'statement of marks'!$J$3</f>
        <v>HINDI COMPULSORY</v>
      </c>
      <c r="C1718" s="895"/>
      <c r="D1718" s="535"/>
      <c r="E1718" s="541">
        <f>IF('statement of marks'!J70="","",'statement of marks'!J70)</f>
        <v>10</v>
      </c>
      <c r="F1718" s="541">
        <f>IF('statement of marks'!K70="","",'statement of marks'!K70)</f>
        <v>10</v>
      </c>
      <c r="G1718" s="541">
        <f>IF('statement of marks'!L70="","",'statement of marks'!L70)</f>
        <v>8</v>
      </c>
      <c r="H1718" s="541">
        <f>IF('statement of marks'!M70="","",'statement of marks'!M70)</f>
        <v>28</v>
      </c>
      <c r="I1718" s="541">
        <f>IF('statement of marks'!N70="","",'statement of marks'!N70)</f>
        <v>2</v>
      </c>
      <c r="J1718" s="537">
        <f>IF('statement of marks'!O70="","",'statement of marks'!O70)</f>
        <v>70</v>
      </c>
      <c r="K1718" s="1106"/>
      <c r="L1718" s="536">
        <f>IF('statement of marks'!O70="","",'statement of marks'!O70)</f>
        <v>70</v>
      </c>
      <c r="M1718" s="536">
        <f>IF('statement of marks'!P70="","",'statement of marks'!P70)</f>
        <v>100</v>
      </c>
      <c r="N1718" s="538">
        <f>IF('statement of marks'!P70="","",'statement of marks'!P70)</f>
        <v>100</v>
      </c>
      <c r="O1718" s="537">
        <f>IF('statement of marks'!Q70="","",'statement of marks'!Q70)</f>
        <v>100</v>
      </c>
      <c r="P1718" s="945"/>
      <c r="Q1718" s="536">
        <f>IF('statement of marks'!Q70="","",'statement of marks'!Q70)</f>
        <v>100</v>
      </c>
      <c r="R1718" s="536">
        <f>IF('statement of marks'!R70="","",'statement of marks'!R70)</f>
        <v>200</v>
      </c>
      <c r="S1718" s="1107" t="str">
        <f>IF(AND(K1719="",P1719=""),"",SUM(K1719,P1719))</f>
        <v/>
      </c>
      <c r="T1718" s="538">
        <f>IF('statement of marks'!R70="","",'statement of marks'!R70)</f>
        <v>200</v>
      </c>
      <c r="U1718" s="541" t="str">
        <f>CONCATENATE('statement of marks'!GV70,'statement of marks'!GW70,'statement of marks'!GX70)</f>
        <v>D</v>
      </c>
      <c r="V1718" s="542" t="str">
        <f>IF(OR(U1718="S",U1718="RE"),'result subject-wise'!T$6,"")</f>
        <v/>
      </c>
      <c r="W1718" s="542" t="str">
        <f>IF('result subject-wise'!U70="","",'result subject-wise'!U70)</f>
        <v/>
      </c>
      <c r="X1718" s="542" t="str">
        <f>IF('result subject-wise'!V70="","",'result subject-wise'!V70)</f>
        <v/>
      </c>
      <c r="Y1718" s="540" t="str">
        <f>IF(OR(X1724=0,X1724&lt;V1724),"",IF(U1718="RE",SUM(T1718,W1718),IF(U1718="S",W1718,T1718)))</f>
        <v/>
      </c>
    </row>
    <row r="1719" spans="1:25" ht="18" customHeight="1">
      <c r="A1719" s="1124"/>
      <c r="B1719" s="895" t="str">
        <f>'statement of marks'!$X$3</f>
        <v>ENGLISH COMPULSORY</v>
      </c>
      <c r="C1719" s="895"/>
      <c r="D1719" s="535" t="s">
        <v>455</v>
      </c>
      <c r="E1719" s="541">
        <f>IF('statement of marks'!X70="","",'statement of marks'!X70)</f>
        <v>10</v>
      </c>
      <c r="F1719" s="541">
        <f>IF('statement of marks'!Y70="","",'statement of marks'!Y70)</f>
        <v>10</v>
      </c>
      <c r="G1719" s="541">
        <f>IF('statement of marks'!Z70="","",'statement of marks'!Z70)</f>
        <v>8</v>
      </c>
      <c r="H1719" s="541">
        <f>IF('statement of marks'!AA70="","",'statement of marks'!AA70)</f>
        <v>28</v>
      </c>
      <c r="I1719" s="541">
        <f>IF('statement of marks'!AB70="","",'statement of marks'!AB70)</f>
        <v>2</v>
      </c>
      <c r="J1719" s="537">
        <f>IF('statement of marks'!AC70="","",'statement of marks'!AC70)</f>
        <v>70</v>
      </c>
      <c r="K1719" s="1106"/>
      <c r="L1719" s="536">
        <f>IF('statement of marks'!AC70="","",'statement of marks'!AC70)</f>
        <v>70</v>
      </c>
      <c r="M1719" s="536">
        <f>IF('statement of marks'!AD70="","",'statement of marks'!AD70)</f>
        <v>100</v>
      </c>
      <c r="N1719" s="538">
        <f>IF('statement of marks'!AD70="","",'statement of marks'!AD70)</f>
        <v>100</v>
      </c>
      <c r="O1719" s="537">
        <f>IF('statement of marks'!AE70="","",'statement of marks'!AE70)</f>
        <v>100</v>
      </c>
      <c r="P1719" s="945"/>
      <c r="Q1719" s="536">
        <f>IF('statement of marks'!AE70="","",'statement of marks'!AE70)</f>
        <v>100</v>
      </c>
      <c r="R1719" s="536">
        <f>IF('statement of marks'!AF70="","",'statement of marks'!AF70)</f>
        <v>200</v>
      </c>
      <c r="S1719" s="1107"/>
      <c r="T1719" s="538">
        <f>IF('statement of marks'!AF70="","",'statement of marks'!AF70)</f>
        <v>200</v>
      </c>
      <c r="U1719" s="541" t="str">
        <f>CONCATENATE('statement of marks'!GY70,'statement of marks'!GZ70,'statement of marks'!HA70)</f>
        <v>D</v>
      </c>
      <c r="V1719" s="542" t="str">
        <f>IF(OR(U1719="S",U1719="RE"),'result subject-wise'!W$6,"")</f>
        <v/>
      </c>
      <c r="W1719" s="542" t="str">
        <f>IF('result subject-wise'!X70="","",'result subject-wise'!X70)</f>
        <v/>
      </c>
      <c r="X1719" s="542" t="str">
        <f>IF('result subject-wise'!Y70="","",'result subject-wise'!Y70)</f>
        <v/>
      </c>
      <c r="Y1719" s="540" t="str">
        <f>IF(OR(X1724=0,X1724&lt;V1724),"",IF(U1719="RE",SUM(T1719,W1719),IF(U1719="S",W1719,T1719)))</f>
        <v/>
      </c>
    </row>
    <row r="1720" spans="1:25" ht="18" customHeight="1">
      <c r="A1720" s="1124"/>
      <c r="B1720" s="1143" t="str">
        <f>'statement of marks'!AM70</f>
        <v>PHYSICS</v>
      </c>
      <c r="C1720" s="1143"/>
      <c r="D1720" s="535">
        <f>IF('statement of marks'!BH70="","",'statement of marks'!BH70)</f>
        <v>20</v>
      </c>
      <c r="E1720" s="541">
        <f>IF('statement of marks'!AN70="","",'statement of marks'!AN70)</f>
        <v>10</v>
      </c>
      <c r="F1720" s="541">
        <f>IF('statement of marks'!AO70="","",'statement of marks'!AO70)</f>
        <v>10</v>
      </c>
      <c r="G1720" s="541">
        <f>IF('statement of marks'!AP70="","",'statement of marks'!AP70)</f>
        <v>9</v>
      </c>
      <c r="H1720" s="541">
        <f>IF('statement of marks'!AQ70="","",'statement of marks'!AQ70)</f>
        <v>29</v>
      </c>
      <c r="I1720" s="541">
        <f>IF('statement of marks'!AR70="","",'statement of marks'!AR70)</f>
        <v>1</v>
      </c>
      <c r="J1720" s="537">
        <f>IF('statement of marks'!AS70="","",'statement of marks'!AS70)</f>
        <v>30</v>
      </c>
      <c r="K1720" s="537">
        <f>IF('statement of marks'!AT70="","",'statement of marks'!AT70)</f>
        <v>20</v>
      </c>
      <c r="L1720" s="536">
        <f>IF('statement of marks'!AU70="","",'statement of marks'!AU70)</f>
        <v>50</v>
      </c>
      <c r="M1720" s="536">
        <f>IF('statement of marks'!AV70="","",'statement of marks'!AV70)</f>
        <v>60</v>
      </c>
      <c r="N1720" s="538">
        <f>IF('statement of marks'!AW70="","",'statement of marks'!AW70)</f>
        <v>80</v>
      </c>
      <c r="O1720" s="537">
        <f>IF('statement of marks'!AX70="","",'statement of marks'!AX70)</f>
        <v>70</v>
      </c>
      <c r="P1720" s="537">
        <f>IF('statement of marks'!AY70="","",'statement of marks'!AY70)</f>
        <v>30</v>
      </c>
      <c r="Q1720" s="536">
        <f>IF('statement of marks'!AZ70="","",'statement of marks'!AZ70)</f>
        <v>100</v>
      </c>
      <c r="R1720" s="536">
        <f>IF('statement of marks'!BA70="","",'statement of marks'!BA70)</f>
        <v>130</v>
      </c>
      <c r="S1720" s="538">
        <f>IF('statement of marks'!BB70="","",'statement of marks'!BB70)</f>
        <v>50</v>
      </c>
      <c r="T1720" s="538">
        <f>IF('statement of marks'!BC70="","",'statement of marks'!BC70)</f>
        <v>180</v>
      </c>
      <c r="U1720" s="541" t="str">
        <f>CONCATENATE('statement of marks'!HB70,'statement of marks'!HK70,'statement of marks'!HL70)</f>
        <v>D</v>
      </c>
      <c r="V1720" s="542" t="str">
        <f>IF('result subject-wise'!Z70="","",'result subject-wise'!Z70)</f>
        <v/>
      </c>
      <c r="W1720" s="542" t="str">
        <f>IF('result subject-wise'!AB70="","",'result subject-wise'!AB70)</f>
        <v/>
      </c>
      <c r="X1720" s="542" t="str">
        <f>IF('result subject-wise'!AC70="","",'result subject-wise'!AC70)</f>
        <v/>
      </c>
      <c r="Y1720" s="540" t="str">
        <f>IF(OR(X1724=0,X1724&lt;V1724),"",IF(OR(U1720="RE",U1720="REP"),SUM(T1720,W1720),IF(U1720="S",W1720,T1720)))</f>
        <v/>
      </c>
    </row>
    <row r="1721" spans="1:25" ht="18" customHeight="1">
      <c r="A1721" s="1124"/>
      <c r="B1721" s="1143" t="str">
        <f>'statement of marks'!BQ70</f>
        <v>CHEMISTRY</v>
      </c>
      <c r="C1721" s="1143"/>
      <c r="D1721" s="535">
        <f>IF('statement of marks'!CL70="","",'statement of marks'!CL70)</f>
        <v>20</v>
      </c>
      <c r="E1721" s="541">
        <f>IF('statement of marks'!BR70="","",'statement of marks'!BR70)</f>
        <v>10</v>
      </c>
      <c r="F1721" s="541">
        <f>IF('statement of marks'!BS70="","",'statement of marks'!BS70)</f>
        <v>10</v>
      </c>
      <c r="G1721" s="541">
        <f>IF('statement of marks'!BT70="","",'statement of marks'!BT70)</f>
        <v>9</v>
      </c>
      <c r="H1721" s="541">
        <f>IF('statement of marks'!BU70="","",'statement of marks'!BU70)</f>
        <v>29</v>
      </c>
      <c r="I1721" s="541">
        <f>IF('statement of marks'!BV70="","",'statement of marks'!BV70)</f>
        <v>1</v>
      </c>
      <c r="J1721" s="537">
        <f>IF('statement of marks'!BW70="","",'statement of marks'!BW70)</f>
        <v>50</v>
      </c>
      <c r="K1721" s="537">
        <f>IF('statement of marks'!BX70="","",'statement of marks'!BX70)</f>
        <v>20</v>
      </c>
      <c r="L1721" s="536">
        <f>IF('statement of marks'!BY70="","",'statement of marks'!BY70)</f>
        <v>70</v>
      </c>
      <c r="M1721" s="536">
        <f>IF('statement of marks'!BZ70="","",'statement of marks'!BZ70)</f>
        <v>80</v>
      </c>
      <c r="N1721" s="538">
        <f>IF('statement of marks'!CA70="","",'statement of marks'!CA70)</f>
        <v>100</v>
      </c>
      <c r="O1721" s="537">
        <f>IF('statement of marks'!CB70="","",'statement of marks'!CB70)</f>
        <v>70</v>
      </c>
      <c r="P1721" s="537">
        <f>IF('statement of marks'!CC70="","",'statement of marks'!CC70)</f>
        <v>30</v>
      </c>
      <c r="Q1721" s="536">
        <f>IF('statement of marks'!CD70="","",'statement of marks'!CD70)</f>
        <v>100</v>
      </c>
      <c r="R1721" s="536">
        <f>IF('statement of marks'!CE70="","",'statement of marks'!CE70)</f>
        <v>150</v>
      </c>
      <c r="S1721" s="538">
        <f>IF('statement of marks'!CF70="","",'statement of marks'!CF70)</f>
        <v>50</v>
      </c>
      <c r="T1721" s="538">
        <f>IF('statement of marks'!CG70="","",'statement of marks'!CG70)</f>
        <v>200</v>
      </c>
      <c r="U1721" s="541" t="str">
        <f>CONCATENATE('statement of marks'!HM70,'statement of marks'!HV70,'statement of marks'!HW70)</f>
        <v>D</v>
      </c>
      <c r="V1721" s="542" t="str">
        <f>IF('result subject-wise'!AD70="","",'result subject-wise'!AD70)</f>
        <v/>
      </c>
      <c r="W1721" s="542" t="str">
        <f>IF('result subject-wise'!AF70="","",'result subject-wise'!AF70)</f>
        <v/>
      </c>
      <c r="X1721" s="542" t="str">
        <f>IF('result subject-wise'!AG70="","",'result subject-wise'!AG70)</f>
        <v/>
      </c>
      <c r="Y1721" s="540" t="str">
        <f>IF(OR(X1724=0,X1724&lt;V1724),"",IF(OR(U1721="RE",U1721="REP"),SUM(T1721,W1721),IF(U1721="S",W1721,T1721)))</f>
        <v/>
      </c>
    </row>
    <row r="1722" spans="1:25" ht="18" customHeight="1">
      <c r="A1722" s="1124"/>
      <c r="B1722" s="1143" t="str">
        <f>'statement of marks'!CU70</f>
        <v>MATHEMATICS</v>
      </c>
      <c r="C1722" s="1143"/>
      <c r="D1722" s="535" t="str">
        <f>IF('statement of marks'!DP70="","",'statement of marks'!DP70)</f>
        <v/>
      </c>
      <c r="E1722" s="541">
        <f>IF('statement of marks'!CV70="","",'statement of marks'!CV70)</f>
        <v>10</v>
      </c>
      <c r="F1722" s="541">
        <f>IF('statement of marks'!CW70="","",'statement of marks'!CW70)</f>
        <v>10</v>
      </c>
      <c r="G1722" s="541">
        <f>IF('statement of marks'!CX70="","",'statement of marks'!CX70)</f>
        <v>9</v>
      </c>
      <c r="H1722" s="541">
        <f>IF('statement of marks'!CY70="","",'statement of marks'!CY70)</f>
        <v>29</v>
      </c>
      <c r="I1722" s="541">
        <f>IF('statement of marks'!CZ70="","",'statement of marks'!CZ70)</f>
        <v>1</v>
      </c>
      <c r="J1722" s="537">
        <f>IF('statement of marks'!DA70="","",'statement of marks'!DA70)</f>
        <v>70</v>
      </c>
      <c r="K1722" s="537" t="str">
        <f>IF('statement of marks'!DB70="","",'statement of marks'!DB70)</f>
        <v/>
      </c>
      <c r="L1722" s="536">
        <f>IF('statement of marks'!DC70="","",'statement of marks'!DC70)</f>
        <v>70</v>
      </c>
      <c r="M1722" s="536">
        <f>IF('statement of marks'!DD70="","",'statement of marks'!DD70)</f>
        <v>100</v>
      </c>
      <c r="N1722" s="538">
        <f>IF('statement of marks'!DE70="","",'statement of marks'!DE70)</f>
        <v>100</v>
      </c>
      <c r="O1722" s="537">
        <f>IF('statement of marks'!DF70="","",'statement of marks'!DF70)</f>
        <v>18</v>
      </c>
      <c r="P1722" s="537" t="str">
        <f>IF('statement of marks'!DG70="","",'statement of marks'!DG70)</f>
        <v/>
      </c>
      <c r="Q1722" s="536">
        <f>IF('statement of marks'!DH70="","",'statement of marks'!DH70)</f>
        <v>18</v>
      </c>
      <c r="R1722" s="536">
        <f>IF('statement of marks'!DI70="","",'statement of marks'!DI70)</f>
        <v>118</v>
      </c>
      <c r="S1722" s="538" t="str">
        <f>IF('statement of marks'!DJ70="","",'statement of marks'!DJ70)</f>
        <v/>
      </c>
      <c r="T1722" s="538">
        <f>IF('statement of marks'!DK70="","",'statement of marks'!DK70)</f>
        <v>118</v>
      </c>
      <c r="U1722" s="541" t="str">
        <f>CONCATENATE('statement of marks'!HX70,'statement of marks'!IG70,'statement of marks'!IH70)</f>
        <v>S</v>
      </c>
      <c r="V1722" s="542">
        <f>IF('result subject-wise'!AH70="","",'result subject-wise'!AH70)</f>
        <v>100</v>
      </c>
      <c r="W1722" s="542" t="str">
        <f>IF('result subject-wise'!AJ70="","",'result subject-wise'!AJ70)</f>
        <v/>
      </c>
      <c r="X1722" s="542" t="str">
        <f>IF('result subject-wise'!AK70="","",'result subject-wise'!AK70)</f>
        <v/>
      </c>
      <c r="Y1722" s="540" t="str">
        <f>IF(OR(X1724=0,X1724&lt;V1724),"",IF(OR(U1722="RE",U1722="REP"),SUM(T1722,W1722),IF(U1722="S",W1722,T1722)))</f>
        <v/>
      </c>
    </row>
    <row r="1723" spans="1:25" ht="18" customHeight="1">
      <c r="A1723" s="1124"/>
      <c r="B1723" s="1108" t="s">
        <v>291</v>
      </c>
      <c r="C1723" s="1108"/>
      <c r="D1723" s="543">
        <f>IF(AND(D1720="",D1721="",D1722=""),"",SUM(D1720:D1722))</f>
        <v>40</v>
      </c>
      <c r="E1723" s="544">
        <f>IF(AND(E1718="",E1719="",E1720="",E1721="",E1722=""),"",SUM(E1718:E1722))</f>
        <v>50</v>
      </c>
      <c r="F1723" s="544">
        <f t="shared" ref="F1723:H1723" si="484">IF(AND(F1718="",F1719="",F1720="",F1721="",F1722=""),"",SUM(F1718:F1722))</f>
        <v>50</v>
      </c>
      <c r="G1723" s="544">
        <f t="shared" si="484"/>
        <v>43</v>
      </c>
      <c r="H1723" s="544">
        <f t="shared" si="484"/>
        <v>143</v>
      </c>
      <c r="I1723" s="544">
        <f>IF(AND(I1718="",I1719="",I1720="",I1721="",I1722=""),"",SUM(I1718:I1722))</f>
        <v>7</v>
      </c>
      <c r="J1723" s="544">
        <f t="shared" ref="J1723:Q1723" si="485">IF(AND(J1718="",J1719="",J1720="",J1721="",J1722=""),"",SUM(J1718:J1722))</f>
        <v>290</v>
      </c>
      <c r="K1723" s="544">
        <f t="shared" si="485"/>
        <v>40</v>
      </c>
      <c r="L1723" s="544">
        <f t="shared" si="485"/>
        <v>330</v>
      </c>
      <c r="M1723" s="544">
        <f t="shared" si="485"/>
        <v>440</v>
      </c>
      <c r="N1723" s="544">
        <f t="shared" si="485"/>
        <v>480</v>
      </c>
      <c r="O1723" s="544">
        <f t="shared" si="485"/>
        <v>358</v>
      </c>
      <c r="P1723" s="544">
        <f t="shared" si="485"/>
        <v>60</v>
      </c>
      <c r="Q1723" s="544">
        <f t="shared" si="485"/>
        <v>418</v>
      </c>
      <c r="R1723" s="544">
        <f>IF(AND(R1718="",R1719="",R1720="",R1721="",R1722=""),"",SUM(R1718:R1722))</f>
        <v>798</v>
      </c>
      <c r="S1723" s="544">
        <f>IF(AND(S1718="",S1719="",S1720="",S1721="",S1722=""),"",SUM(S1718:S1722))</f>
        <v>100</v>
      </c>
      <c r="T1723" s="544">
        <f t="shared" ref="T1723" si="486">IF(AND(T1718="",T1719="",T1720="",T1721="",T1722=""),"",SUM(T1718:T1722))</f>
        <v>898</v>
      </c>
      <c r="U1723" s="544"/>
      <c r="V1723" s="544">
        <f t="shared" ref="V1723:W1723" si="487">IF(AND(V1718="",V1719="",V1720="",V1721="",V1722=""),"",SUM(V1718:V1722))</f>
        <v>100</v>
      </c>
      <c r="W1723" s="544" t="str">
        <f t="shared" si="487"/>
        <v/>
      </c>
      <c r="X1723" s="545"/>
      <c r="Y1723" s="546" t="str">
        <f t="shared" ref="Y1723" si="488">IF(AND(Y1718="",Y1719="",Y1720="",Y1721="",Y1722=""),"",SUM(Y1718:Y1722))</f>
        <v/>
      </c>
    </row>
    <row r="1724" spans="1:25" ht="18" customHeight="1">
      <c r="A1724" s="1124"/>
      <c r="B1724" s="1142" t="s">
        <v>292</v>
      </c>
      <c r="C1724" s="1142"/>
      <c r="D1724" s="547" t="s">
        <v>456</v>
      </c>
      <c r="E1724" s="548">
        <f>IF(E1723="","",(5*E1717)-(COUNTIF(E1718:E1722,"NA")*E1717+COUNTIF(E1718:E1722,"ML")*E1717))</f>
        <v>50</v>
      </c>
      <c r="F1724" s="548">
        <f>IF(F1723="","",(5*F1717)-(COUNTIF(F1718:F1722,"NA")*F1717+COUNTIF(F1718:F1722,"ML")*F1717))</f>
        <v>50</v>
      </c>
      <c r="G1724" s="548">
        <f>IF(G1723="","",(43)-(COUNTIF(G1718:G1722,"NA")*G1717+COUNTIF(G1718:G1722,"ML")*G1717))</f>
        <v>43</v>
      </c>
      <c r="H1724" s="548">
        <f>IF(H1723="","",(143)-(COUNTIF(H1718:H1722,"NA")*H1717+COUNTIF(H1718:H1722,"ML")*H1717))</f>
        <v>143</v>
      </c>
      <c r="I1724" s="549">
        <f>IF(I1723="","",7)</f>
        <v>7</v>
      </c>
      <c r="J1724" s="538">
        <f>L1724-K1724</f>
        <v>310</v>
      </c>
      <c r="K1724" s="538">
        <f>IF(D1723="","",(D1723-(IF(K1720="ml",D1720)+IF(K1721="ml",D1721)+IF(K1722="ml",D1722))))</f>
        <v>40</v>
      </c>
      <c r="L1724" s="538">
        <f>IF(OR(L1723=0,L1723=""),L1723,(5*L1717)-D1735)</f>
        <v>350</v>
      </c>
      <c r="M1724" s="538">
        <f>IF(M1723="","",SUM(H1724:J1724))</f>
        <v>460</v>
      </c>
      <c r="N1724" s="538">
        <f>IF(N1723="","",SUM(D1723,M1724))</f>
        <v>500</v>
      </c>
      <c r="O1724" s="538">
        <f>Q1724-D1729</f>
        <v>440</v>
      </c>
      <c r="P1724" s="538">
        <f>IF(D1729="","",D1729)</f>
        <v>60</v>
      </c>
      <c r="Q1724" s="538">
        <f>IF(Q1723="","",5*Q1717)</f>
        <v>500</v>
      </c>
      <c r="R1724" s="538">
        <f>IF(O1724="","",SUM(M1724,O1724))</f>
        <v>900</v>
      </c>
      <c r="S1724" s="538">
        <f>IF(D1734="","",D1734)</f>
        <v>100</v>
      </c>
      <c r="T1724" s="538">
        <f>IF(T1723="","",SUM(R1724,S1724))</f>
        <v>1000</v>
      </c>
      <c r="U1724" s="550"/>
      <c r="V1724" s="551">
        <f>COUNTIF(U1718:U1728,"S")</f>
        <v>1</v>
      </c>
      <c r="W1724" s="551">
        <f>COUNTIF(U1718:U1728,"RE")+COUNTIF(U1718:U1728,"REP")</f>
        <v>0</v>
      </c>
      <c r="X1724" s="551">
        <f>COUNTIF(X1718:X1723,"P")+COUNTIF(X1727:X1728,"P")</f>
        <v>0</v>
      </c>
      <c r="Y1724" s="552" t="str">
        <f>IF(OR(X1724=0,X1724&lt;(V1724+W1724)),"",(T1724-(V1724*Y1717)+V1723))</f>
        <v/>
      </c>
    </row>
    <row r="1725" spans="1:25" ht="18" customHeight="1">
      <c r="A1725" s="1124"/>
      <c r="B1725" s="895" t="s">
        <v>151</v>
      </c>
      <c r="C1725" s="895"/>
      <c r="D1725" s="553">
        <f>IF('statement of marks'!BG70="","",'statement of marks'!BG70)</f>
        <v>30</v>
      </c>
      <c r="E1725" s="568">
        <f t="shared" ref="E1725:H1725" si="489">IF(E1724="","",E1723/E1724*100)</f>
        <v>100</v>
      </c>
      <c r="F1725" s="568">
        <f t="shared" si="489"/>
        <v>100</v>
      </c>
      <c r="G1725" s="568">
        <f t="shared" si="489"/>
        <v>100</v>
      </c>
      <c r="H1725" s="568">
        <f t="shared" si="489"/>
        <v>100</v>
      </c>
      <c r="I1725" s="568">
        <f>IF(I1724="","",I1723/I1724*100)</f>
        <v>100</v>
      </c>
      <c r="J1725" s="568">
        <f t="shared" ref="J1725:R1725" si="490">IF(J1724="","",J1723/J1724*100)</f>
        <v>93.548387096774192</v>
      </c>
      <c r="K1725" s="568">
        <f t="shared" si="490"/>
        <v>100</v>
      </c>
      <c r="L1725" s="568">
        <f t="shared" si="490"/>
        <v>94.285714285714278</v>
      </c>
      <c r="M1725" s="568">
        <f t="shared" si="490"/>
        <v>95.652173913043484</v>
      </c>
      <c r="N1725" s="569">
        <f t="shared" si="490"/>
        <v>96</v>
      </c>
      <c r="O1725" s="568">
        <f t="shared" si="490"/>
        <v>81.36363636363636</v>
      </c>
      <c r="P1725" s="568">
        <f t="shared" si="490"/>
        <v>100</v>
      </c>
      <c r="Q1725" s="568">
        <f t="shared" si="490"/>
        <v>83.6</v>
      </c>
      <c r="R1725" s="568">
        <f t="shared" si="490"/>
        <v>88.666666666666671</v>
      </c>
      <c r="S1725" s="569">
        <f>IF(S1724="","",S1723/S1724*100)</f>
        <v>100</v>
      </c>
      <c r="T1725" s="569">
        <f t="shared" ref="T1725" si="491">IF(T1724="","",T1723/T1724*100)</f>
        <v>89.8</v>
      </c>
      <c r="U1725" s="539"/>
      <c r="V1725" s="539"/>
      <c r="W1725" s="539"/>
      <c r="X1725" s="539"/>
      <c r="Y1725" s="554" t="str">
        <f>IF(Y1724="","",Y1723/Y1724*100)</f>
        <v/>
      </c>
    </row>
    <row r="1726" spans="1:25" ht="18" customHeight="1">
      <c r="A1726" s="1124"/>
      <c r="B1726" s="895" t="str">
        <f>'statement of marks'!DZ70</f>
        <v>BIOLOGY</v>
      </c>
      <c r="C1726" s="895"/>
      <c r="D1726" s="548"/>
      <c r="E1726" s="541">
        <f>IF('statement of marks'!EA70="","",'statement of marks'!EA70)</f>
        <v>10</v>
      </c>
      <c r="F1726" s="541">
        <f>IF('statement of marks'!EB70="","",'statement of marks'!EB70)</f>
        <v>10</v>
      </c>
      <c r="G1726" s="541">
        <f>IF('statement of marks'!EC70="","",'statement of marks'!EC70)</f>
        <v>10</v>
      </c>
      <c r="H1726" s="541">
        <f>IF('statement of marks'!ED70="","",'statement of marks'!ED70)</f>
        <v>30</v>
      </c>
      <c r="I1726" s="541" t="str">
        <f>IF('statement of marks'!EE70="","",'statement of marks'!EE70)</f>
        <v/>
      </c>
      <c r="J1726" s="537">
        <f>IF('statement of marks'!EF70="","",'statement of marks'!EF70)</f>
        <v>50</v>
      </c>
      <c r="K1726" s="537">
        <f>IF('statement of marks'!EG70="","",'statement of marks'!EG70)</f>
        <v>20</v>
      </c>
      <c r="L1726" s="536">
        <f>IF('statement of marks'!EH70="","",'statement of marks'!EH70)</f>
        <v>70</v>
      </c>
      <c r="M1726" s="536">
        <f>IF('statement of marks'!EI70="","",'statement of marks'!EI70)</f>
        <v>80</v>
      </c>
      <c r="N1726" s="538">
        <f>IF('statement of marks'!EJ70="","",'statement of marks'!EJ70)</f>
        <v>100</v>
      </c>
      <c r="O1726" s="537">
        <f>IF('statement of marks'!EK70="","",'statement of marks'!EK70)</f>
        <v>70</v>
      </c>
      <c r="P1726" s="537">
        <f>IF('statement of marks'!EL70="","",'statement of marks'!EL70)</f>
        <v>30</v>
      </c>
      <c r="Q1726" s="536">
        <f>IF('statement of marks'!EM70="","",'statement of marks'!EM70)</f>
        <v>100</v>
      </c>
      <c r="R1726" s="536">
        <f>IF('statement of marks'!EN70="","",'statement of marks'!EN70)</f>
        <v>150</v>
      </c>
      <c r="S1726" s="538">
        <f>IF('statement of marks'!EO70="","",'statement of marks'!EO70)</f>
        <v>50</v>
      </c>
      <c r="T1726" s="538">
        <f>IF('statement of marks'!EP70="","",'statement of marks'!EP70)</f>
        <v>200</v>
      </c>
      <c r="U1726" s="538" t="str">
        <f>IF('statement of marks'!FB70="","",'statement of marks'!FB70)</f>
        <v>I</v>
      </c>
      <c r="V1726" s="542"/>
      <c r="W1726" s="542"/>
      <c r="X1726" s="542"/>
      <c r="Y1726" s="540"/>
    </row>
    <row r="1727" spans="1:25" ht="18" customHeight="1">
      <c r="A1727" s="1124"/>
      <c r="B1727" s="1089" t="str">
        <f>'statement of marks'!$FC$3</f>
        <v>Azadi ke Baad ka Swarnim Bharat</v>
      </c>
      <c r="C1727" s="1089"/>
      <c r="D1727" s="553">
        <f>IF('statement of marks'!CK70="","",'statement of marks'!CK70)</f>
        <v>30</v>
      </c>
      <c r="E1727" s="541">
        <f>IF('statement of marks'!FC70="","",'statement of marks'!FC70)</f>
        <v>10</v>
      </c>
      <c r="F1727" s="541">
        <f>IF('statement of marks'!FD70="","",'statement of marks'!FD70)</f>
        <v>10</v>
      </c>
      <c r="G1727" s="541">
        <f>IF('statement of marks'!FE70="","",'statement of marks'!FE70)</f>
        <v>10</v>
      </c>
      <c r="H1727" s="541">
        <f>IF('statement of marks'!FF70="","",'statement of marks'!FF70)</f>
        <v>30</v>
      </c>
      <c r="I1727" s="555"/>
      <c r="J1727" s="541">
        <f>IF('statement of marks'!FG70="","",'statement of marks'!FG70)</f>
        <v>70</v>
      </c>
      <c r="K1727" s="556"/>
      <c r="L1727" s="536">
        <f>IF('statement of marks'!FG70="","",'statement of marks'!FG70)</f>
        <v>70</v>
      </c>
      <c r="M1727" s="536">
        <f>IF('statement of marks'!FH70="","",'statement of marks'!FH70)</f>
        <v>100</v>
      </c>
      <c r="N1727" s="536">
        <f>IF('statement of marks'!FH70="","",'statement of marks'!FH70)</f>
        <v>100</v>
      </c>
      <c r="O1727" s="536">
        <f>IF('statement of marks'!FI70="","",'statement of marks'!FI70)</f>
        <v>100</v>
      </c>
      <c r="P1727" s="557"/>
      <c r="Q1727" s="536">
        <f>IF('statement of marks'!FI70="","",'statement of marks'!FI70)</f>
        <v>100</v>
      </c>
      <c r="R1727" s="536">
        <f>IF('statement of marks'!FJ70="","",'statement of marks'!FJ70)</f>
        <v>200</v>
      </c>
      <c r="S1727" s="557"/>
      <c r="T1727" s="538">
        <f>IF('statement of marks'!FJ70="","",'statement of marks'!FJ70)</f>
        <v>200</v>
      </c>
      <c r="U1727" s="541" t="str">
        <f>IF('statement of marks'!II70="","",'statement of marks'!II70)</f>
        <v>A</v>
      </c>
      <c r="V1727" s="542" t="str">
        <f>IF(OR(U1727="S",U1727="RE"),'result subject-wise'!AL$6,"")</f>
        <v/>
      </c>
      <c r="W1727" s="558" t="str">
        <f>IF('result subject-wise'!AL70="","",'result subject-wise'!AL70)</f>
        <v/>
      </c>
      <c r="X1727" s="558" t="str">
        <f>IF('result subject-wise'!AM70="","",'result subject-wise'!AM70)</f>
        <v/>
      </c>
      <c r="Y1727" s="1093"/>
    </row>
    <row r="1728" spans="1:25" ht="18" customHeight="1">
      <c r="A1728" s="1124"/>
      <c r="B1728" s="895" t="str">
        <f>'statement of marks'!$FP$3</f>
        <v>JEEVAN KAUShAL</v>
      </c>
      <c r="C1728" s="895"/>
      <c r="D1728" s="535" t="str">
        <f>IF('statement of marks'!DO70="","",'statement of marks'!DO70)</f>
        <v/>
      </c>
      <c r="E1728" s="1109" t="s">
        <v>278</v>
      </c>
      <c r="F1728" s="1109"/>
      <c r="G1728" s="536">
        <f>'statement of marks'!$FP$6</f>
        <v>30</v>
      </c>
      <c r="H1728" s="536"/>
      <c r="I1728" s="559"/>
      <c r="J1728" s="537">
        <f>IF('statement of marks'!FP70="","",'statement of marks'!FP70)</f>
        <v>30</v>
      </c>
      <c r="K1728" s="1109" t="s">
        <v>279</v>
      </c>
      <c r="L1728" s="1109"/>
      <c r="M1728" s="536">
        <f>'statement of marks'!$FQ$6</f>
        <v>30</v>
      </c>
      <c r="N1728" s="538">
        <f>IF('statement of marks'!FQ70="","",'statement of marks'!FQ70)</f>
        <v>30</v>
      </c>
      <c r="O1728" s="1109" t="s">
        <v>108</v>
      </c>
      <c r="P1728" s="1109"/>
      <c r="Q1728" s="536">
        <f>'statement of marks'!$FR$6</f>
        <v>40</v>
      </c>
      <c r="R1728" s="541">
        <f>IF('statement of marks'!FR70="","",'statement of marks'!FR70)</f>
        <v>40</v>
      </c>
      <c r="S1728" s="541"/>
      <c r="T1728" s="538">
        <f>IF('statement of marks'!FS70="","",'statement of marks'!FS70)</f>
        <v>100</v>
      </c>
      <c r="U1728" s="541" t="str">
        <f>IF('statement of marks'!IJ70="","",'statement of marks'!IJ70)</f>
        <v>A</v>
      </c>
      <c r="V1728" s="542" t="str">
        <f>IF(OR(U1728="S",U1728="RE"),'result subject-wise'!AN$6,"")</f>
        <v/>
      </c>
      <c r="W1728" s="558" t="str">
        <f>IF('result subject-wise'!AN70="","",'result subject-wise'!AN70)</f>
        <v/>
      </c>
      <c r="X1728" s="558" t="str">
        <f>IF('result subject-wise'!AO70="","",'result subject-wise'!AO70)</f>
        <v/>
      </c>
      <c r="Y1728" s="1093"/>
    </row>
    <row r="1729" spans="1:25" ht="18" customHeight="1">
      <c r="A1729" s="1124"/>
      <c r="B1729" s="1110" t="s">
        <v>195</v>
      </c>
      <c r="C1729" s="1110"/>
      <c r="D1729" s="560">
        <f>IF(AND(D1725="",D1727="",D1728=""),"",SUM(D1725:D1728))</f>
        <v>60</v>
      </c>
      <c r="E1729" s="1111" t="str">
        <f>IF('statement of marks'!IP70="","",'statement of marks'!IP70)</f>
        <v>SUPPL.</v>
      </c>
      <c r="F1729" s="1111"/>
      <c r="G1729" s="1111"/>
      <c r="H1729" s="1111"/>
      <c r="I1729" s="1111"/>
      <c r="J1729" s="1111"/>
      <c r="K1729" s="1111"/>
      <c r="L1729" s="1111"/>
      <c r="M1729" s="533" t="s">
        <v>309</v>
      </c>
      <c r="N1729" s="541" t="str">
        <f>IF('statement of marks'!IS70="","",'statement of marks'!IS70)</f>
        <v/>
      </c>
      <c r="O1729" s="1091" t="s">
        <v>281</v>
      </c>
      <c r="P1729" s="1091"/>
      <c r="Q1729" s="1091"/>
      <c r="R1729" s="541" t="str">
        <f>IF('statement of marks'!IU70="","",'statement of marks'!IU70)</f>
        <v/>
      </c>
      <c r="S1729" s="1112" t="s">
        <v>295</v>
      </c>
      <c r="T1729" s="1112"/>
      <c r="U1729" s="1112"/>
      <c r="V1729" s="1112"/>
      <c r="W1729" s="1112"/>
      <c r="X1729" s="1112"/>
      <c r="Y1729" s="1113"/>
    </row>
    <row r="1730" spans="1:25" ht="18" customHeight="1">
      <c r="A1730" s="1124"/>
      <c r="B1730" s="1110" t="s">
        <v>300</v>
      </c>
      <c r="C1730" s="1110"/>
      <c r="D1730" s="534" t="s">
        <v>201</v>
      </c>
      <c r="E1730" s="1085" t="s">
        <v>122</v>
      </c>
      <c r="F1730" s="1085"/>
      <c r="G1730" s="1091" t="s">
        <v>124</v>
      </c>
      <c r="H1730" s="1091"/>
      <c r="I1730" s="1091"/>
      <c r="J1730" s="1091"/>
      <c r="K1730" s="1091" t="s">
        <v>126</v>
      </c>
      <c r="L1730" s="1091"/>
      <c r="M1730" s="1091" t="s">
        <v>128</v>
      </c>
      <c r="N1730" s="1091"/>
      <c r="O1730" s="924" t="s">
        <v>303</v>
      </c>
      <c r="P1730" s="924"/>
      <c r="Q1730" s="924"/>
      <c r="R1730" s="561"/>
      <c r="S1730" s="1114" t="s">
        <v>195</v>
      </c>
      <c r="T1730" s="1114"/>
      <c r="U1730" s="1115" t="str">
        <f>IF('result subject-wise'!AR70="","",'result subject-wise'!AR70)</f>
        <v/>
      </c>
      <c r="V1730" s="1115"/>
      <c r="W1730" s="1086" t="s">
        <v>459</v>
      </c>
      <c r="X1730" s="1086"/>
      <c r="Y1730" s="562" t="str">
        <f>IF('result subject-wise'!AS70="","",'result subject-wise'!AS70)</f>
        <v/>
      </c>
    </row>
    <row r="1731" spans="1:25" ht="18" customHeight="1">
      <c r="A1731" s="1124"/>
      <c r="B1731" s="1116" t="s">
        <v>302</v>
      </c>
      <c r="C1731" s="1116"/>
      <c r="D1731" s="536">
        <f>IF('statement of marks'!CN70="","",'statement of marks'!CN70)</f>
        <v>50</v>
      </c>
      <c r="E1731" s="1117" t="str">
        <f>IF('statement of marks'!GK70="","",'statement of marks'!GK70)</f>
        <v/>
      </c>
      <c r="F1731" s="1117"/>
      <c r="G1731" s="1117" t="str">
        <f>IF('statement of marks'!GM70="","",'statement of marks'!GM70)</f>
        <v/>
      </c>
      <c r="H1731" s="1117"/>
      <c r="I1731" s="1117"/>
      <c r="J1731" s="1117"/>
      <c r="K1731" s="1117">
        <f>IF('statement of marks'!GO70="","",'statement of marks'!GO70)</f>
        <v>88</v>
      </c>
      <c r="L1731" s="1117"/>
      <c r="M1731" s="1117">
        <f>IF('statement of marks'!GQ70="","",'statement of marks'!GQ70)</f>
        <v>240</v>
      </c>
      <c r="N1731" s="1117"/>
      <c r="O1731" s="1117">
        <f>IF('statement of marks'!GS70="","",'statement of marks'!GS70)</f>
        <v>340</v>
      </c>
      <c r="P1731" s="1117"/>
      <c r="Q1731" s="1117"/>
      <c r="R1731" s="563"/>
      <c r="S1731" s="1086" t="s">
        <v>460</v>
      </c>
      <c r="T1731" s="1086"/>
      <c r="U1731" s="1086"/>
      <c r="V1731" s="1086"/>
      <c r="W1731" s="1115" t="str">
        <f>IF('result subject-wise'!AT70="","",'result subject-wise'!AT70)</f>
        <v/>
      </c>
      <c r="X1731" s="1115"/>
      <c r="Y1731" s="1118"/>
    </row>
    <row r="1732" spans="1:25" ht="18" customHeight="1">
      <c r="A1732" s="1124"/>
      <c r="B1732" s="1084" t="s">
        <v>301</v>
      </c>
      <c r="C1732" s="1084"/>
      <c r="D1732" s="536">
        <f>IF('statement of marks'!BJ70="","",'statement of marks'!BJ70)</f>
        <v>50</v>
      </c>
      <c r="E1732" s="1085">
        <f>IF('statement of marks'!GL70="","",'statement of marks'!GL70)</f>
        <v>34</v>
      </c>
      <c r="F1732" s="1085"/>
      <c r="G1732" s="1085">
        <f>IF('statement of marks'!GN70="","",'statement of marks'!GN70)</f>
        <v>24</v>
      </c>
      <c r="H1732" s="1085"/>
      <c r="I1732" s="1085"/>
      <c r="J1732" s="1085"/>
      <c r="K1732" s="1085" t="str">
        <f>IF('statement of marks'!GP70="","",'statement of marks'!GP70)</f>
        <v/>
      </c>
      <c r="L1732" s="1085"/>
      <c r="M1732" s="1085" t="str">
        <f>IF('statement of marks'!GR70="","",'statement of marks'!GR70)</f>
        <v/>
      </c>
      <c r="N1732" s="1085"/>
      <c r="O1732" s="1085" t="str">
        <f>IF('statement of marks'!GT70="","",'statement of marks'!GT70)</f>
        <v/>
      </c>
      <c r="P1732" s="1085"/>
      <c r="Q1732" s="1085"/>
      <c r="R1732" s="564"/>
      <c r="S1732" s="1086" t="s">
        <v>296</v>
      </c>
      <c r="T1732" s="1086"/>
      <c r="U1732" s="1086"/>
      <c r="V1732" s="1086"/>
      <c r="W1732" s="1087" t="str">
        <f>IF(U1730="","",'result subject-wise'!$G$118)</f>
        <v/>
      </c>
      <c r="X1732" s="1087"/>
      <c r="Y1732" s="1088"/>
    </row>
    <row r="1733" spans="1:25" ht="18" customHeight="1">
      <c r="A1733" s="1124"/>
      <c r="B1733" s="1089" t="s">
        <v>307</v>
      </c>
      <c r="C1733" s="1089"/>
      <c r="D1733" s="535" t="str">
        <f>IF('statement of marks'!DR70="","",'statement of marks'!DR70)</f>
        <v/>
      </c>
      <c r="E1733" s="1090"/>
      <c r="F1733" s="1090"/>
      <c r="G1733" s="1090"/>
      <c r="H1733" s="1090"/>
      <c r="I1733" s="1090"/>
      <c r="J1733" s="1090"/>
      <c r="K1733" s="1090"/>
      <c r="L1733" s="1090"/>
      <c r="M1733" s="1090"/>
      <c r="N1733" s="1090"/>
      <c r="O1733" s="1091"/>
      <c r="P1733" s="1091"/>
      <c r="Q1733" s="1091"/>
      <c r="R1733" s="1091"/>
      <c r="S1733" s="1091"/>
      <c r="T1733" s="1091"/>
      <c r="U1733" s="1092"/>
      <c r="V1733" s="1092"/>
      <c r="W1733" s="1092"/>
      <c r="X1733" s="1092"/>
      <c r="Y1733" s="1093"/>
    </row>
    <row r="1734" spans="1:25" ht="18" customHeight="1">
      <c r="A1734" s="1124"/>
      <c r="B1734" s="895" t="s">
        <v>297</v>
      </c>
      <c r="C1734" s="895"/>
      <c r="D1734" s="544">
        <f>IF(AND(D1731="",D1732="",D1733=""),"",SUM(D1731:D1733))</f>
        <v>100</v>
      </c>
      <c r="E1734" s="1090"/>
      <c r="F1734" s="1090"/>
      <c r="G1734" s="1090"/>
      <c r="H1734" s="1090"/>
      <c r="I1734" s="1090"/>
      <c r="J1734" s="1090"/>
      <c r="K1734" s="1090"/>
      <c r="L1734" s="1090"/>
      <c r="M1734" s="1090"/>
      <c r="N1734" s="1090"/>
      <c r="O1734" s="1091"/>
      <c r="P1734" s="1091"/>
      <c r="Q1734" s="1091"/>
      <c r="R1734" s="1091"/>
      <c r="S1734" s="1091"/>
      <c r="T1734" s="1091"/>
      <c r="U1734" s="1092"/>
      <c r="V1734" s="1092"/>
      <c r="W1734" s="1092"/>
      <c r="X1734" s="1092"/>
      <c r="Y1734" s="1093"/>
    </row>
    <row r="1735" spans="1:25" ht="18" customHeight="1">
      <c r="A1735" s="1124"/>
      <c r="B1735" s="1089" t="s">
        <v>790</v>
      </c>
      <c r="C1735" s="1089"/>
      <c r="D1735" s="565">
        <f>IF(J1718="ML",L1717)+IF(J1719="ML",L1717)+IF(J1720="ML",L1717-D1720)+IF(J1721="ML",L1717-D1721)+IF(J1722="ML",L1717-D1722)+IF(K1720="ml",D1720)+IF(K1721="ml",D1721)+IF(K1722="ml",D1722)</f>
        <v>0</v>
      </c>
      <c r="E1735" s="1090"/>
      <c r="F1735" s="1090"/>
      <c r="G1735" s="1090"/>
      <c r="H1735" s="1090"/>
      <c r="I1735" s="1090"/>
      <c r="J1735" s="1090"/>
      <c r="K1735" s="1090"/>
      <c r="L1735" s="1090"/>
      <c r="M1735" s="1090"/>
      <c r="N1735" s="1090"/>
      <c r="O1735" s="1091" t="s">
        <v>112</v>
      </c>
      <c r="P1735" s="1091"/>
      <c r="Q1735" s="1091"/>
      <c r="R1735" s="1091"/>
      <c r="S1735" s="1091"/>
      <c r="T1735" s="1091"/>
      <c r="U1735" s="1094" t="s">
        <v>798</v>
      </c>
      <c r="V1735" s="1094"/>
      <c r="W1735" s="1094"/>
      <c r="X1735" s="1094"/>
      <c r="Y1735" s="1095"/>
    </row>
    <row r="1736" spans="1:25" ht="18" customHeight="1" thickBot="1">
      <c r="A1736" s="1125"/>
      <c r="B1736" s="1098" t="s">
        <v>308</v>
      </c>
      <c r="C1736" s="1098"/>
      <c r="D1736" s="566"/>
      <c r="E1736" s="1099"/>
      <c r="F1736" s="1099"/>
      <c r="G1736" s="1099"/>
      <c r="H1736" s="1099"/>
      <c r="I1736" s="1099"/>
      <c r="J1736" s="1099"/>
      <c r="K1736" s="1099"/>
      <c r="L1736" s="1099"/>
      <c r="M1736" s="1099"/>
      <c r="N1736" s="1099"/>
      <c r="O1736" s="1100">
        <f>'statement of marks'!$IV$110</f>
        <v>45794</v>
      </c>
      <c r="P1736" s="1100"/>
      <c r="Q1736" s="1100"/>
      <c r="R1736" s="1100"/>
      <c r="S1736" s="1100"/>
      <c r="T1736" s="1100"/>
      <c r="U1736" s="1096"/>
      <c r="V1736" s="1096"/>
      <c r="W1736" s="1096"/>
      <c r="X1736" s="1096"/>
      <c r="Y1736" s="1097"/>
    </row>
    <row r="1737" spans="1:25" ht="18" customHeight="1">
      <c r="A1737" s="1119" t="s">
        <v>282</v>
      </c>
      <c r="B1737" s="1120"/>
      <c r="C1737" s="1120"/>
      <c r="D1737" s="1120"/>
      <c r="E1737" s="1120"/>
      <c r="F1737" s="1120"/>
      <c r="G1737" s="1120"/>
      <c r="H1737" s="1120"/>
      <c r="I1737" s="1120"/>
      <c r="J1737" s="1120"/>
      <c r="K1737" s="1120"/>
      <c r="L1737" s="1120"/>
      <c r="M1737" s="1120"/>
      <c r="N1737" s="1120"/>
      <c r="O1737" s="1120"/>
      <c r="P1737" s="1120"/>
      <c r="Q1737" s="1120"/>
      <c r="R1737" s="1120"/>
      <c r="S1737" s="1120"/>
      <c r="T1737" s="1120"/>
      <c r="U1737" s="1120"/>
      <c r="V1737" s="1120"/>
      <c r="W1737" s="1120"/>
      <c r="X1737" s="1120"/>
      <c r="Y1737" s="1121"/>
    </row>
    <row r="1738" spans="1:25" ht="18" customHeight="1">
      <c r="A1738" s="1122" t="str">
        <f>'statement of marks'!$A$1</f>
        <v>Govt. Hr. Sec. School,</v>
      </c>
      <c r="B1738" s="1091"/>
      <c r="C1738" s="1091"/>
      <c r="D1738" s="1091"/>
      <c r="E1738" s="1091"/>
      <c r="F1738" s="1091"/>
      <c r="G1738" s="1091"/>
      <c r="H1738" s="1091"/>
      <c r="I1738" s="1091"/>
      <c r="J1738" s="1091"/>
      <c r="K1738" s="1091"/>
      <c r="L1738" s="1091"/>
      <c r="M1738" s="1091"/>
      <c r="N1738" s="1091"/>
      <c r="O1738" s="1091"/>
      <c r="P1738" s="1091"/>
      <c r="Q1738" s="1091"/>
      <c r="R1738" s="1091"/>
      <c r="S1738" s="1091"/>
      <c r="T1738" s="1091"/>
      <c r="U1738" s="1091"/>
      <c r="V1738" s="1091"/>
      <c r="W1738" s="1091"/>
      <c r="X1738" s="1091"/>
      <c r="Y1738" s="1123"/>
    </row>
    <row r="1739" spans="1:25" ht="18" customHeight="1">
      <c r="A1739" s="1124"/>
      <c r="B1739" s="1048" t="s">
        <v>100</v>
      </c>
      <c r="C1739" s="1048"/>
      <c r="D1739" s="1112" t="s">
        <v>485</v>
      </c>
      <c r="E1739" s="1048" t="str">
        <f>'statement of marks'!$F$3</f>
        <v>2024-25</v>
      </c>
      <c r="F1739" s="1048"/>
      <c r="G1739" s="1126" t="str">
        <f>IF(U1758="","MAIN EXAMINATION",IF(E1757="Suppl.","SUPPLEMENTARY EXAMINATION",IF(E1757="Re-exam.","RE-EXAMINATION",)))</f>
        <v>MAIN EXAMINATION</v>
      </c>
      <c r="H1739" s="1127"/>
      <c r="I1739" s="1127"/>
      <c r="J1739" s="1127"/>
      <c r="K1739" s="1127"/>
      <c r="L1739" s="1127"/>
      <c r="M1739" s="1127"/>
      <c r="N1739" s="1127"/>
      <c r="O1739" s="1127"/>
      <c r="P1739" s="1127"/>
      <c r="Q1739" s="1127"/>
      <c r="R1739" s="1127"/>
      <c r="S1739" s="1128"/>
      <c r="T1739" s="1129" t="s">
        <v>305</v>
      </c>
      <c r="U1739" s="1130"/>
      <c r="V1739" s="1131"/>
      <c r="W1739" s="1048" t="str">
        <f>'statement of marks'!$A$3</f>
        <v>11 'A'</v>
      </c>
      <c r="X1739" s="1048"/>
      <c r="Y1739" s="1135"/>
    </row>
    <row r="1740" spans="1:25" ht="18" customHeight="1">
      <c r="A1740" s="1124"/>
      <c r="B1740" s="895" t="s">
        <v>36</v>
      </c>
      <c r="C1740" s="895"/>
      <c r="D1740" s="1112"/>
      <c r="E1740" s="1132" t="str">
        <f>IF('statement of marks'!G71="","",'statement of marks'!G71)</f>
        <v>A 063</v>
      </c>
      <c r="F1740" s="1133"/>
      <c r="G1740" s="1133"/>
      <c r="H1740" s="1133"/>
      <c r="I1740" s="1133"/>
      <c r="J1740" s="1133"/>
      <c r="K1740" s="1133"/>
      <c r="L1740" s="1133"/>
      <c r="M1740" s="1133"/>
      <c r="N1740" s="1133"/>
      <c r="O1740" s="1133"/>
      <c r="P1740" s="1133"/>
      <c r="Q1740" s="1133"/>
      <c r="R1740" s="1133"/>
      <c r="S1740" s="1134"/>
      <c r="T1740" s="1129" t="s">
        <v>304</v>
      </c>
      <c r="U1740" s="1130"/>
      <c r="V1740" s="1131"/>
      <c r="W1740" s="1048">
        <f>IF('statement of marks'!E71="","",'statement of marks'!E71)</f>
        <v>11163</v>
      </c>
      <c r="X1740" s="1048"/>
      <c r="Y1740" s="1135"/>
    </row>
    <row r="1741" spans="1:25" ht="18" customHeight="1">
      <c r="A1741" s="1124"/>
      <c r="B1741" s="895" t="s">
        <v>37</v>
      </c>
      <c r="C1741" s="895"/>
      <c r="D1741" s="1112"/>
      <c r="E1741" s="1132" t="str">
        <f>IF('statement of marks'!H71="","",'statement of marks'!H71)</f>
        <v>B 063</v>
      </c>
      <c r="F1741" s="1133"/>
      <c r="G1741" s="1133"/>
      <c r="H1741" s="1133"/>
      <c r="I1741" s="1133"/>
      <c r="J1741" s="1133"/>
      <c r="K1741" s="1133"/>
      <c r="L1741" s="1133"/>
      <c r="M1741" s="1133"/>
      <c r="N1741" s="1133"/>
      <c r="O1741" s="1133"/>
      <c r="P1741" s="1133"/>
      <c r="Q1741" s="1133"/>
      <c r="R1741" s="1133"/>
      <c r="S1741" s="1134"/>
      <c r="T1741" s="1129" t="s">
        <v>35</v>
      </c>
      <c r="U1741" s="1130"/>
      <c r="V1741" s="1131"/>
      <c r="W1741" s="1048" t="str">
        <f>IF('statement of marks'!D71="","",'statement of marks'!D71)</f>
        <v/>
      </c>
      <c r="X1741" s="1048"/>
      <c r="Y1741" s="1135"/>
    </row>
    <row r="1742" spans="1:25" ht="18" customHeight="1">
      <c r="A1742" s="1124"/>
      <c r="B1742" s="895" t="s">
        <v>38</v>
      </c>
      <c r="C1742" s="895"/>
      <c r="D1742" s="1112"/>
      <c r="E1742" s="1132" t="str">
        <f>IF('statement of marks'!I71="","",'statement of marks'!I71)</f>
        <v>C 063</v>
      </c>
      <c r="F1742" s="1133"/>
      <c r="G1742" s="1133"/>
      <c r="H1742" s="1133"/>
      <c r="I1742" s="1133"/>
      <c r="J1742" s="1133"/>
      <c r="K1742" s="1133"/>
      <c r="L1742" s="1133"/>
      <c r="M1742" s="1133"/>
      <c r="N1742" s="1133"/>
      <c r="O1742" s="1133"/>
      <c r="P1742" s="1133"/>
      <c r="Q1742" s="1133"/>
      <c r="R1742" s="1133"/>
      <c r="S1742" s="1134"/>
      <c r="T1742" s="1129" t="s">
        <v>280</v>
      </c>
      <c r="U1742" s="1130"/>
      <c r="V1742" s="1131"/>
      <c r="W1742" s="1136" t="str">
        <f>IF('statement of marks'!F71="","",'statement of marks'!F71)</f>
        <v/>
      </c>
      <c r="X1742" s="1136"/>
      <c r="Y1742" s="1137"/>
    </row>
    <row r="1743" spans="1:25" ht="18" customHeight="1">
      <c r="A1743" s="1124"/>
      <c r="B1743" s="1138" t="s">
        <v>218</v>
      </c>
      <c r="C1743" s="1109" t="s">
        <v>293</v>
      </c>
      <c r="D1743" s="1109" t="s">
        <v>457</v>
      </c>
      <c r="E1743" s="1103" t="s">
        <v>109</v>
      </c>
      <c r="F1743" s="1103" t="s">
        <v>110</v>
      </c>
      <c r="G1743" s="1103" t="s">
        <v>111</v>
      </c>
      <c r="H1743" s="1103" t="s">
        <v>797</v>
      </c>
      <c r="I1743" s="1139" t="str">
        <f>IF('statement of marks'!N$4="","",'statement of marks'!N$4)</f>
        <v>VRIKSHAROPAN</v>
      </c>
      <c r="J1743" s="1140" t="s">
        <v>276</v>
      </c>
      <c r="K1743" s="1140" t="s">
        <v>277</v>
      </c>
      <c r="L1743" s="1103" t="s">
        <v>284</v>
      </c>
      <c r="M1743" s="1103" t="s">
        <v>294</v>
      </c>
      <c r="N1743" s="1102" t="s">
        <v>458</v>
      </c>
      <c r="O1743" s="1141" t="s">
        <v>287</v>
      </c>
      <c r="P1743" s="1141" t="s">
        <v>288</v>
      </c>
      <c r="Q1743" s="1101" t="s">
        <v>289</v>
      </c>
      <c r="R1743" s="1101" t="s">
        <v>285</v>
      </c>
      <c r="S1743" s="1101" t="s">
        <v>286</v>
      </c>
      <c r="T1743" s="1102" t="s">
        <v>306</v>
      </c>
      <c r="U1743" s="1103" t="s">
        <v>311</v>
      </c>
      <c r="V1743" s="1104" t="s">
        <v>310</v>
      </c>
      <c r="W1743" s="1104" t="s">
        <v>799</v>
      </c>
      <c r="X1743" s="1103" t="s">
        <v>283</v>
      </c>
      <c r="Y1743" s="1105" t="s">
        <v>290</v>
      </c>
    </row>
    <row r="1744" spans="1:25" ht="18" customHeight="1">
      <c r="A1744" s="1124"/>
      <c r="B1744" s="1138"/>
      <c r="C1744" s="1109"/>
      <c r="D1744" s="1109"/>
      <c r="E1744" s="1103"/>
      <c r="F1744" s="1103"/>
      <c r="G1744" s="1103"/>
      <c r="H1744" s="1103"/>
      <c r="I1744" s="1139"/>
      <c r="J1744" s="1140"/>
      <c r="K1744" s="1140"/>
      <c r="L1744" s="1103"/>
      <c r="M1744" s="1103"/>
      <c r="N1744" s="1102"/>
      <c r="O1744" s="1141"/>
      <c r="P1744" s="1141"/>
      <c r="Q1744" s="1101"/>
      <c r="R1744" s="1101"/>
      <c r="S1744" s="1101"/>
      <c r="T1744" s="1102"/>
      <c r="U1744" s="1103"/>
      <c r="V1744" s="1104"/>
      <c r="W1744" s="1104"/>
      <c r="X1744" s="1103"/>
      <c r="Y1744" s="1105"/>
    </row>
    <row r="1745" spans="1:25" ht="18" customHeight="1">
      <c r="A1745" s="1124"/>
      <c r="B1745" s="1144" t="s">
        <v>113</v>
      </c>
      <c r="C1745" s="1144"/>
      <c r="D1745" s="535"/>
      <c r="E1745" s="534">
        <f>IF('statement of marks'!J$6="","",'statement of marks'!J$6)</f>
        <v>10</v>
      </c>
      <c r="F1745" s="534">
        <f>IF('statement of marks'!K$6="","",'statement of marks'!K$6)</f>
        <v>10</v>
      </c>
      <c r="G1745" s="534">
        <f>IF('statement of marks'!L$6="","",'statement of marks'!L$6)</f>
        <v>8</v>
      </c>
      <c r="H1745" s="534">
        <f>IF('statement of marks'!M$6="","",'statement of marks'!M$6)</f>
        <v>28</v>
      </c>
      <c r="I1745" s="536">
        <f>IF('statement of marks'!N$6="","",'statement of marks'!N$6)</f>
        <v>2</v>
      </c>
      <c r="J1745" s="298" t="s">
        <v>89</v>
      </c>
      <c r="K1745" s="1106"/>
      <c r="L1745" s="534">
        <f>IF('statement of marks'!O$6="","",'statement of marks'!O$6)</f>
        <v>70</v>
      </c>
      <c r="M1745" s="298" t="s">
        <v>87</v>
      </c>
      <c r="N1745" s="534">
        <f>IF('statement of marks'!P$6="","",'statement of marks'!P$6)</f>
        <v>100</v>
      </c>
      <c r="O1745" s="298" t="s">
        <v>298</v>
      </c>
      <c r="P1745" s="945"/>
      <c r="Q1745" s="534">
        <f>IF('statement of marks'!Q$6="","",'statement of marks'!Q$6)</f>
        <v>100</v>
      </c>
      <c r="R1745" s="298" t="s">
        <v>299</v>
      </c>
      <c r="S1745" s="298" t="s">
        <v>454</v>
      </c>
      <c r="T1745" s="538">
        <f>IF('statement of marks'!R$6="","",'statement of marks'!R$6)</f>
        <v>200</v>
      </c>
      <c r="U1745" s="539"/>
      <c r="V1745" s="539"/>
      <c r="W1745" s="539"/>
      <c r="X1745" s="539"/>
      <c r="Y1745" s="540" t="str">
        <f>IF(OR(X1752=0,X1752&lt;V1752),"",T1745)</f>
        <v/>
      </c>
    </row>
    <row r="1746" spans="1:25" ht="18" customHeight="1">
      <c r="A1746" s="1124"/>
      <c r="B1746" s="895" t="str">
        <f>'statement of marks'!$J$3</f>
        <v>HINDI COMPULSORY</v>
      </c>
      <c r="C1746" s="895"/>
      <c r="D1746" s="535"/>
      <c r="E1746" s="541">
        <f>IF('statement of marks'!J71="","",'statement of marks'!J71)</f>
        <v>10</v>
      </c>
      <c r="F1746" s="541">
        <f>IF('statement of marks'!K71="","",'statement of marks'!K71)</f>
        <v>10</v>
      </c>
      <c r="G1746" s="541">
        <f>IF('statement of marks'!L71="","",'statement of marks'!L71)</f>
        <v>8</v>
      </c>
      <c r="H1746" s="541">
        <f>IF('statement of marks'!M71="","",'statement of marks'!M71)</f>
        <v>28</v>
      </c>
      <c r="I1746" s="541">
        <f>IF('statement of marks'!N71="","",'statement of marks'!N71)</f>
        <v>2</v>
      </c>
      <c r="J1746" s="537">
        <f>IF('statement of marks'!O71="","",'statement of marks'!O71)</f>
        <v>70</v>
      </c>
      <c r="K1746" s="1106"/>
      <c r="L1746" s="536">
        <f>IF('statement of marks'!O71="","",'statement of marks'!O71)</f>
        <v>70</v>
      </c>
      <c r="M1746" s="536">
        <f>IF('statement of marks'!P71="","",'statement of marks'!P71)</f>
        <v>100</v>
      </c>
      <c r="N1746" s="538">
        <f>IF('statement of marks'!P71="","",'statement of marks'!P71)</f>
        <v>100</v>
      </c>
      <c r="O1746" s="537">
        <f>IF('statement of marks'!Q71="","",'statement of marks'!Q71)</f>
        <v>100</v>
      </c>
      <c r="P1746" s="945"/>
      <c r="Q1746" s="536">
        <f>IF('statement of marks'!Q71="","",'statement of marks'!Q71)</f>
        <v>100</v>
      </c>
      <c r="R1746" s="536">
        <f>IF('statement of marks'!R71="","",'statement of marks'!R71)</f>
        <v>200</v>
      </c>
      <c r="S1746" s="1107" t="str">
        <f>IF(AND(K1747="",P1747=""),"",SUM(K1747,P1747))</f>
        <v/>
      </c>
      <c r="T1746" s="538">
        <f>IF('statement of marks'!R71="","",'statement of marks'!R71)</f>
        <v>200</v>
      </c>
      <c r="U1746" s="541" t="str">
        <f>CONCATENATE('statement of marks'!GV71,'statement of marks'!GW71,'statement of marks'!GX71)</f>
        <v>D</v>
      </c>
      <c r="V1746" s="542" t="str">
        <f>IF(OR(U1746="S",U1746="RE"),'result subject-wise'!T$6,"")</f>
        <v/>
      </c>
      <c r="W1746" s="542" t="str">
        <f>IF('result subject-wise'!U71="","",'result subject-wise'!U71)</f>
        <v/>
      </c>
      <c r="X1746" s="542" t="str">
        <f>IF('result subject-wise'!V71="","",'result subject-wise'!V71)</f>
        <v/>
      </c>
      <c r="Y1746" s="540" t="str">
        <f>IF(OR(X1752=0,X1752&lt;V1752),"",IF(U1746="RE",SUM(T1746,W1746),IF(U1746="S",W1746,T1746)))</f>
        <v/>
      </c>
    </row>
    <row r="1747" spans="1:25" ht="18" customHeight="1">
      <c r="A1747" s="1124"/>
      <c r="B1747" s="895" t="str">
        <f>'statement of marks'!$X$3</f>
        <v>ENGLISH COMPULSORY</v>
      </c>
      <c r="C1747" s="895"/>
      <c r="D1747" s="535" t="s">
        <v>455</v>
      </c>
      <c r="E1747" s="541">
        <f>IF('statement of marks'!X71="","",'statement of marks'!X71)</f>
        <v>10</v>
      </c>
      <c r="F1747" s="541">
        <f>IF('statement of marks'!Y71="","",'statement of marks'!Y71)</f>
        <v>10</v>
      </c>
      <c r="G1747" s="541">
        <f>IF('statement of marks'!Z71="","",'statement of marks'!Z71)</f>
        <v>8</v>
      </c>
      <c r="H1747" s="541">
        <f>IF('statement of marks'!AA71="","",'statement of marks'!AA71)</f>
        <v>28</v>
      </c>
      <c r="I1747" s="541">
        <f>IF('statement of marks'!AB71="","",'statement of marks'!AB71)</f>
        <v>2</v>
      </c>
      <c r="J1747" s="537">
        <f>IF('statement of marks'!AC71="","",'statement of marks'!AC71)</f>
        <v>70</v>
      </c>
      <c r="K1747" s="1106"/>
      <c r="L1747" s="536">
        <f>IF('statement of marks'!AC71="","",'statement of marks'!AC71)</f>
        <v>70</v>
      </c>
      <c r="M1747" s="536">
        <f>IF('statement of marks'!AD71="","",'statement of marks'!AD71)</f>
        <v>100</v>
      </c>
      <c r="N1747" s="538">
        <f>IF('statement of marks'!AD71="","",'statement of marks'!AD71)</f>
        <v>100</v>
      </c>
      <c r="O1747" s="537">
        <f>IF('statement of marks'!AE71="","",'statement of marks'!AE71)</f>
        <v>100</v>
      </c>
      <c r="P1747" s="945"/>
      <c r="Q1747" s="536">
        <f>IF('statement of marks'!AE71="","",'statement of marks'!AE71)</f>
        <v>100</v>
      </c>
      <c r="R1747" s="536">
        <f>IF('statement of marks'!AF71="","",'statement of marks'!AF71)</f>
        <v>200</v>
      </c>
      <c r="S1747" s="1107"/>
      <c r="T1747" s="538">
        <f>IF('statement of marks'!AF71="","",'statement of marks'!AF71)</f>
        <v>200</v>
      </c>
      <c r="U1747" s="541" t="str">
        <f>CONCATENATE('statement of marks'!GY71,'statement of marks'!GZ71,'statement of marks'!HA71)</f>
        <v>D</v>
      </c>
      <c r="V1747" s="542" t="str">
        <f>IF(OR(U1747="S",U1747="RE"),'result subject-wise'!W$6,"")</f>
        <v/>
      </c>
      <c r="W1747" s="542" t="str">
        <f>IF('result subject-wise'!X71="","",'result subject-wise'!X71)</f>
        <v/>
      </c>
      <c r="X1747" s="542" t="str">
        <f>IF('result subject-wise'!Y71="","",'result subject-wise'!Y71)</f>
        <v/>
      </c>
      <c r="Y1747" s="540" t="str">
        <f>IF(OR(X1752=0,X1752&lt;V1752),"",IF(U1747="RE",SUM(T1747,W1747),IF(U1747="S",W1747,T1747)))</f>
        <v/>
      </c>
    </row>
    <row r="1748" spans="1:25" ht="18" customHeight="1">
      <c r="A1748" s="1124"/>
      <c r="B1748" s="1143" t="str">
        <f>'statement of marks'!AM71</f>
        <v>PHYSICS</v>
      </c>
      <c r="C1748" s="1143"/>
      <c r="D1748" s="535">
        <f>IF('statement of marks'!BH71="","",'statement of marks'!BH71)</f>
        <v>20</v>
      </c>
      <c r="E1748" s="541">
        <f>IF('statement of marks'!AN71="","",'statement of marks'!AN71)</f>
        <v>10</v>
      </c>
      <c r="F1748" s="541">
        <f>IF('statement of marks'!AO71="","",'statement of marks'!AO71)</f>
        <v>10</v>
      </c>
      <c r="G1748" s="541">
        <f>IF('statement of marks'!AP71="","",'statement of marks'!AP71)</f>
        <v>9</v>
      </c>
      <c r="H1748" s="541">
        <f>IF('statement of marks'!AQ71="","",'statement of marks'!AQ71)</f>
        <v>29</v>
      </c>
      <c r="I1748" s="541">
        <f>IF('statement of marks'!AR71="","",'statement of marks'!AR71)</f>
        <v>1</v>
      </c>
      <c r="J1748" s="537">
        <f>IF('statement of marks'!AS71="","",'statement of marks'!AS71)</f>
        <v>30</v>
      </c>
      <c r="K1748" s="537">
        <f>IF('statement of marks'!AT71="","",'statement of marks'!AT71)</f>
        <v>20</v>
      </c>
      <c r="L1748" s="536">
        <f>IF('statement of marks'!AU71="","",'statement of marks'!AU71)</f>
        <v>50</v>
      </c>
      <c r="M1748" s="536">
        <f>IF('statement of marks'!AV71="","",'statement of marks'!AV71)</f>
        <v>60</v>
      </c>
      <c r="N1748" s="538">
        <f>IF('statement of marks'!AW71="","",'statement of marks'!AW71)</f>
        <v>80</v>
      </c>
      <c r="O1748" s="537">
        <f>IF('statement of marks'!AX71="","",'statement of marks'!AX71)</f>
        <v>70</v>
      </c>
      <c r="P1748" s="537">
        <f>IF('statement of marks'!AY71="","",'statement of marks'!AY71)</f>
        <v>30</v>
      </c>
      <c r="Q1748" s="536">
        <f>IF('statement of marks'!AZ71="","",'statement of marks'!AZ71)</f>
        <v>100</v>
      </c>
      <c r="R1748" s="536">
        <f>IF('statement of marks'!BA71="","",'statement of marks'!BA71)</f>
        <v>130</v>
      </c>
      <c r="S1748" s="538">
        <f>IF('statement of marks'!BB71="","",'statement of marks'!BB71)</f>
        <v>50</v>
      </c>
      <c r="T1748" s="538">
        <f>IF('statement of marks'!BC71="","",'statement of marks'!BC71)</f>
        <v>180</v>
      </c>
      <c r="U1748" s="541" t="str">
        <f>CONCATENATE('statement of marks'!HB71,'statement of marks'!HK71,'statement of marks'!HL71)</f>
        <v>D</v>
      </c>
      <c r="V1748" s="542" t="str">
        <f>IF('result subject-wise'!Z71="","",'result subject-wise'!Z71)</f>
        <v/>
      </c>
      <c r="W1748" s="542" t="str">
        <f>IF('result subject-wise'!AB71="","",'result subject-wise'!AB71)</f>
        <v/>
      </c>
      <c r="X1748" s="542" t="str">
        <f>IF('result subject-wise'!AC71="","",'result subject-wise'!AC71)</f>
        <v/>
      </c>
      <c r="Y1748" s="540" t="str">
        <f>IF(OR(X1752=0,X1752&lt;V1752),"",IF(OR(U1748="RE",U1748="REP"),SUM(T1748,W1748),IF(U1748="S",W1748,T1748)))</f>
        <v/>
      </c>
    </row>
    <row r="1749" spans="1:25" ht="18" customHeight="1">
      <c r="A1749" s="1124"/>
      <c r="B1749" s="1143" t="str">
        <f>'statement of marks'!BQ71</f>
        <v>CHEMISTRY</v>
      </c>
      <c r="C1749" s="1143"/>
      <c r="D1749" s="535">
        <f>IF('statement of marks'!CL71="","",'statement of marks'!CL71)</f>
        <v>20</v>
      </c>
      <c r="E1749" s="541">
        <f>IF('statement of marks'!BR71="","",'statement of marks'!BR71)</f>
        <v>10</v>
      </c>
      <c r="F1749" s="541">
        <f>IF('statement of marks'!BS71="","",'statement of marks'!BS71)</f>
        <v>10</v>
      </c>
      <c r="G1749" s="541">
        <f>IF('statement of marks'!BT71="","",'statement of marks'!BT71)</f>
        <v>9</v>
      </c>
      <c r="H1749" s="541">
        <f>IF('statement of marks'!BU71="","",'statement of marks'!BU71)</f>
        <v>29</v>
      </c>
      <c r="I1749" s="541">
        <f>IF('statement of marks'!BV71="","",'statement of marks'!BV71)</f>
        <v>1</v>
      </c>
      <c r="J1749" s="537">
        <f>IF('statement of marks'!BW71="","",'statement of marks'!BW71)</f>
        <v>50</v>
      </c>
      <c r="K1749" s="537">
        <f>IF('statement of marks'!BX71="","",'statement of marks'!BX71)</f>
        <v>20</v>
      </c>
      <c r="L1749" s="536">
        <f>IF('statement of marks'!BY71="","",'statement of marks'!BY71)</f>
        <v>70</v>
      </c>
      <c r="M1749" s="536">
        <f>IF('statement of marks'!BZ71="","",'statement of marks'!BZ71)</f>
        <v>80</v>
      </c>
      <c r="N1749" s="538">
        <f>IF('statement of marks'!CA71="","",'statement of marks'!CA71)</f>
        <v>100</v>
      </c>
      <c r="O1749" s="537">
        <f>IF('statement of marks'!CB71="","",'statement of marks'!CB71)</f>
        <v>70</v>
      </c>
      <c r="P1749" s="537">
        <f>IF('statement of marks'!CC71="","",'statement of marks'!CC71)</f>
        <v>30</v>
      </c>
      <c r="Q1749" s="536">
        <f>IF('statement of marks'!CD71="","",'statement of marks'!CD71)</f>
        <v>100</v>
      </c>
      <c r="R1749" s="536">
        <f>IF('statement of marks'!CE71="","",'statement of marks'!CE71)</f>
        <v>150</v>
      </c>
      <c r="S1749" s="538">
        <f>IF('statement of marks'!CF71="","",'statement of marks'!CF71)</f>
        <v>50</v>
      </c>
      <c r="T1749" s="538">
        <f>IF('statement of marks'!CG71="","",'statement of marks'!CG71)</f>
        <v>200</v>
      </c>
      <c r="U1749" s="541" t="str">
        <f>CONCATENATE('statement of marks'!HM71,'statement of marks'!HV71,'statement of marks'!HW71)</f>
        <v>D</v>
      </c>
      <c r="V1749" s="542" t="str">
        <f>IF('result subject-wise'!AD71="","",'result subject-wise'!AD71)</f>
        <v/>
      </c>
      <c r="W1749" s="542" t="str">
        <f>IF('result subject-wise'!AF71="","",'result subject-wise'!AF71)</f>
        <v/>
      </c>
      <c r="X1749" s="542" t="str">
        <f>IF('result subject-wise'!AG71="","",'result subject-wise'!AG71)</f>
        <v/>
      </c>
      <c r="Y1749" s="540" t="str">
        <f>IF(OR(X1752=0,X1752&lt;V1752),"",IF(OR(U1749="RE",U1749="REP"),SUM(T1749,W1749),IF(U1749="S",W1749,T1749)))</f>
        <v/>
      </c>
    </row>
    <row r="1750" spans="1:25" ht="18" customHeight="1">
      <c r="A1750" s="1124"/>
      <c r="B1750" s="1143" t="str">
        <f>'statement of marks'!CU71</f>
        <v>MATHEMATICS</v>
      </c>
      <c r="C1750" s="1143"/>
      <c r="D1750" s="535" t="str">
        <f>IF('statement of marks'!DP71="","",'statement of marks'!DP71)</f>
        <v/>
      </c>
      <c r="E1750" s="541">
        <f>IF('statement of marks'!CV71="","",'statement of marks'!CV71)</f>
        <v>10</v>
      </c>
      <c r="F1750" s="541">
        <f>IF('statement of marks'!CW71="","",'statement of marks'!CW71)</f>
        <v>10</v>
      </c>
      <c r="G1750" s="541">
        <f>IF('statement of marks'!CX71="","",'statement of marks'!CX71)</f>
        <v>9</v>
      </c>
      <c r="H1750" s="541">
        <f>IF('statement of marks'!CY71="","",'statement of marks'!CY71)</f>
        <v>29</v>
      </c>
      <c r="I1750" s="541">
        <f>IF('statement of marks'!CZ71="","",'statement of marks'!CZ71)</f>
        <v>1</v>
      </c>
      <c r="J1750" s="537">
        <f>IF('statement of marks'!DA71="","",'statement of marks'!DA71)</f>
        <v>70</v>
      </c>
      <c r="K1750" s="537" t="str">
        <f>IF('statement of marks'!DB71="","",'statement of marks'!DB71)</f>
        <v/>
      </c>
      <c r="L1750" s="536">
        <f>IF('statement of marks'!DC71="","",'statement of marks'!DC71)</f>
        <v>70</v>
      </c>
      <c r="M1750" s="536">
        <f>IF('statement of marks'!DD71="","",'statement of marks'!DD71)</f>
        <v>100</v>
      </c>
      <c r="N1750" s="538">
        <f>IF('statement of marks'!DE71="","",'statement of marks'!DE71)</f>
        <v>100</v>
      </c>
      <c r="O1750" s="537">
        <f>IF('statement of marks'!DF71="","",'statement of marks'!DF71)</f>
        <v>18</v>
      </c>
      <c r="P1750" s="537" t="str">
        <f>IF('statement of marks'!DG71="","",'statement of marks'!DG71)</f>
        <v/>
      </c>
      <c r="Q1750" s="536">
        <f>IF('statement of marks'!DH71="","",'statement of marks'!DH71)</f>
        <v>18</v>
      </c>
      <c r="R1750" s="536">
        <f>IF('statement of marks'!DI71="","",'statement of marks'!DI71)</f>
        <v>118</v>
      </c>
      <c r="S1750" s="538" t="str">
        <f>IF('statement of marks'!DJ71="","",'statement of marks'!DJ71)</f>
        <v/>
      </c>
      <c r="T1750" s="538">
        <f>IF('statement of marks'!DK71="","",'statement of marks'!DK71)</f>
        <v>118</v>
      </c>
      <c r="U1750" s="541" t="str">
        <f>CONCATENATE('statement of marks'!HX71,'statement of marks'!IG71,'statement of marks'!IH71)</f>
        <v>S</v>
      </c>
      <c r="V1750" s="542">
        <f>IF('result subject-wise'!AH71="","",'result subject-wise'!AH71)</f>
        <v>100</v>
      </c>
      <c r="W1750" s="542" t="str">
        <f>IF('result subject-wise'!AJ71="","",'result subject-wise'!AJ71)</f>
        <v/>
      </c>
      <c r="X1750" s="542" t="str">
        <f>IF('result subject-wise'!AK71="","",'result subject-wise'!AK71)</f>
        <v/>
      </c>
      <c r="Y1750" s="540" t="str">
        <f>IF(OR(X1752=0,X1752&lt;V1752),"",IF(OR(U1750="RE",U1750="REP"),SUM(T1750,W1750),IF(U1750="S",W1750,T1750)))</f>
        <v/>
      </c>
    </row>
    <row r="1751" spans="1:25" ht="18" customHeight="1">
      <c r="A1751" s="1124"/>
      <c r="B1751" s="1108" t="s">
        <v>291</v>
      </c>
      <c r="C1751" s="1108"/>
      <c r="D1751" s="543">
        <f>IF(AND(D1748="",D1749="",D1750=""),"",SUM(D1748:D1750))</f>
        <v>40</v>
      </c>
      <c r="E1751" s="544">
        <f>IF(AND(E1746="",E1747="",E1748="",E1749="",E1750=""),"",SUM(E1746:E1750))</f>
        <v>50</v>
      </c>
      <c r="F1751" s="544">
        <f t="shared" ref="F1751:H1751" si="492">IF(AND(F1746="",F1747="",F1748="",F1749="",F1750=""),"",SUM(F1746:F1750))</f>
        <v>50</v>
      </c>
      <c r="G1751" s="544">
        <f t="shared" si="492"/>
        <v>43</v>
      </c>
      <c r="H1751" s="544">
        <f t="shared" si="492"/>
        <v>143</v>
      </c>
      <c r="I1751" s="544">
        <f>IF(AND(I1746="",I1747="",I1748="",I1749="",I1750=""),"",SUM(I1746:I1750))</f>
        <v>7</v>
      </c>
      <c r="J1751" s="544">
        <f t="shared" ref="J1751:R1751" si="493">IF(AND(J1746="",J1747="",J1748="",J1749="",J1750=""),"",SUM(J1746:J1750))</f>
        <v>290</v>
      </c>
      <c r="K1751" s="544">
        <f t="shared" si="493"/>
        <v>40</v>
      </c>
      <c r="L1751" s="544">
        <f t="shared" si="493"/>
        <v>330</v>
      </c>
      <c r="M1751" s="544">
        <f t="shared" si="493"/>
        <v>440</v>
      </c>
      <c r="N1751" s="544">
        <f t="shared" si="493"/>
        <v>480</v>
      </c>
      <c r="O1751" s="544">
        <f t="shared" si="493"/>
        <v>358</v>
      </c>
      <c r="P1751" s="544">
        <f t="shared" si="493"/>
        <v>60</v>
      </c>
      <c r="Q1751" s="544">
        <f t="shared" si="493"/>
        <v>418</v>
      </c>
      <c r="R1751" s="544">
        <f t="shared" si="493"/>
        <v>798</v>
      </c>
      <c r="S1751" s="544">
        <f>IF(AND(S1746="",S1747="",S1748="",S1749="",S1750=""),"",SUM(S1746:S1750))</f>
        <v>100</v>
      </c>
      <c r="T1751" s="544">
        <f t="shared" ref="T1751" si="494">IF(AND(T1746="",T1747="",T1748="",T1749="",T1750=""),"",SUM(T1746:T1750))</f>
        <v>898</v>
      </c>
      <c r="U1751" s="544"/>
      <c r="V1751" s="544">
        <f t="shared" ref="V1751:W1751" si="495">IF(AND(V1746="",V1747="",V1748="",V1749="",V1750=""),"",SUM(V1746:V1750))</f>
        <v>100</v>
      </c>
      <c r="W1751" s="544" t="str">
        <f t="shared" si="495"/>
        <v/>
      </c>
      <c r="X1751" s="545"/>
      <c r="Y1751" s="546" t="str">
        <f t="shared" ref="Y1751" si="496">IF(AND(Y1746="",Y1747="",Y1748="",Y1749="",Y1750=""),"",SUM(Y1746:Y1750))</f>
        <v/>
      </c>
    </row>
    <row r="1752" spans="1:25" ht="18" customHeight="1">
      <c r="A1752" s="1124"/>
      <c r="B1752" s="1142" t="s">
        <v>292</v>
      </c>
      <c r="C1752" s="1142"/>
      <c r="D1752" s="547" t="s">
        <v>456</v>
      </c>
      <c r="E1752" s="548">
        <f>IF(E1751="","",(5*E1745)-(COUNTIF(E1746:E1750,"NA")*E1745+COUNTIF(E1746:E1750,"ML")*E1745))</f>
        <v>50</v>
      </c>
      <c r="F1752" s="548">
        <f>IF(F1751="","",(5*F1745)-(COUNTIF(F1746:F1750,"NA")*F1745+COUNTIF(F1746:F1750,"ML")*F1745))</f>
        <v>50</v>
      </c>
      <c r="G1752" s="548">
        <f>IF(G1751="","",(43)-(COUNTIF(G1746:G1750,"NA")*G1745+COUNTIF(G1746:G1750,"ML")*G1745))</f>
        <v>43</v>
      </c>
      <c r="H1752" s="548">
        <f>IF(H1751="","",(143)-(COUNTIF(H1746:H1750,"NA")*H1745+COUNTIF(H1746:H1750,"ML")*H1745))</f>
        <v>143</v>
      </c>
      <c r="I1752" s="549">
        <f>IF(I1751="","",7)</f>
        <v>7</v>
      </c>
      <c r="J1752" s="538">
        <f>L1752-K1752</f>
        <v>310</v>
      </c>
      <c r="K1752" s="538">
        <f>IF(D1751="","",(D1751-(IF(K1748="ml",D1748)+IF(K1749="ml",D1749)+IF(K1750="ml",D1750))))</f>
        <v>40</v>
      </c>
      <c r="L1752" s="538">
        <f>IF(OR(L1751=0,L1751=""),L1751,(5*L1745)-D1763)</f>
        <v>350</v>
      </c>
      <c r="M1752" s="538">
        <f>IF(M1751="","",SUM(H1752:J1752))</f>
        <v>460</v>
      </c>
      <c r="N1752" s="538">
        <f>IF(N1751="","",SUM(D1751,M1752))</f>
        <v>500</v>
      </c>
      <c r="O1752" s="538">
        <f>Q1752-D1757</f>
        <v>440</v>
      </c>
      <c r="P1752" s="538">
        <f>IF(D1757="","",D1757)</f>
        <v>60</v>
      </c>
      <c r="Q1752" s="538">
        <f>IF(Q1751="","",5*Q1745)</f>
        <v>500</v>
      </c>
      <c r="R1752" s="538">
        <f>IF(O1752="","",SUM(M1752,O1752))</f>
        <v>900</v>
      </c>
      <c r="S1752" s="538">
        <f>IF(D1762="","",D1762)</f>
        <v>100</v>
      </c>
      <c r="T1752" s="538">
        <f>IF(T1751="","",SUM(R1752,S1752))</f>
        <v>1000</v>
      </c>
      <c r="U1752" s="550"/>
      <c r="V1752" s="551">
        <f>COUNTIF(U1746:U1756,"S")</f>
        <v>1</v>
      </c>
      <c r="W1752" s="551">
        <f>COUNTIF(U1746:U1756,"RE")+COUNTIF(U1746:U1756,"REP")</f>
        <v>0</v>
      </c>
      <c r="X1752" s="551">
        <f>COUNTIF(X1746:X1751,"P")+COUNTIF(X1755:X1756,"P")</f>
        <v>0</v>
      </c>
      <c r="Y1752" s="552" t="str">
        <f>IF(OR(X1752=0,X1752&lt;(V1752+W1752)),"",(T1752-(V1752*Y1745)+V1751))</f>
        <v/>
      </c>
    </row>
    <row r="1753" spans="1:25" ht="18" customHeight="1">
      <c r="A1753" s="1124"/>
      <c r="B1753" s="895" t="s">
        <v>151</v>
      </c>
      <c r="C1753" s="895"/>
      <c r="D1753" s="553">
        <f>IF('statement of marks'!BG71="","",'statement of marks'!BG71)</f>
        <v>30</v>
      </c>
      <c r="E1753" s="568">
        <f t="shared" ref="E1753:H1753" si="497">IF(E1752="","",E1751/E1752*100)</f>
        <v>100</v>
      </c>
      <c r="F1753" s="568">
        <f t="shared" si="497"/>
        <v>100</v>
      </c>
      <c r="G1753" s="568">
        <f t="shared" si="497"/>
        <v>100</v>
      </c>
      <c r="H1753" s="568">
        <f t="shared" si="497"/>
        <v>100</v>
      </c>
      <c r="I1753" s="568">
        <f>IF(I1752="","",I1751/I1752*100)</f>
        <v>100</v>
      </c>
      <c r="J1753" s="568">
        <f t="shared" ref="J1753:R1753" si="498">IF(J1752="","",J1751/J1752*100)</f>
        <v>93.548387096774192</v>
      </c>
      <c r="K1753" s="568">
        <f t="shared" si="498"/>
        <v>100</v>
      </c>
      <c r="L1753" s="568">
        <f t="shared" si="498"/>
        <v>94.285714285714278</v>
      </c>
      <c r="M1753" s="568">
        <f t="shared" si="498"/>
        <v>95.652173913043484</v>
      </c>
      <c r="N1753" s="569">
        <f t="shared" si="498"/>
        <v>96</v>
      </c>
      <c r="O1753" s="568">
        <f t="shared" si="498"/>
        <v>81.36363636363636</v>
      </c>
      <c r="P1753" s="568">
        <f t="shared" si="498"/>
        <v>100</v>
      </c>
      <c r="Q1753" s="568">
        <f t="shared" si="498"/>
        <v>83.6</v>
      </c>
      <c r="R1753" s="568">
        <f t="shared" si="498"/>
        <v>88.666666666666671</v>
      </c>
      <c r="S1753" s="569">
        <f>IF(S1752="","",S1751/S1752*100)</f>
        <v>100</v>
      </c>
      <c r="T1753" s="569">
        <f t="shared" ref="T1753" si="499">IF(T1752="","",T1751/T1752*100)</f>
        <v>89.8</v>
      </c>
      <c r="U1753" s="539"/>
      <c r="V1753" s="539"/>
      <c r="W1753" s="539"/>
      <c r="X1753" s="539"/>
      <c r="Y1753" s="554" t="str">
        <f>IF(Y1752="","",Y1751/Y1752*100)</f>
        <v/>
      </c>
    </row>
    <row r="1754" spans="1:25" ht="18" customHeight="1">
      <c r="A1754" s="1124"/>
      <c r="B1754" s="895" t="str">
        <f>'statement of marks'!DZ71</f>
        <v>BIOLOGY</v>
      </c>
      <c r="C1754" s="895"/>
      <c r="D1754" s="548"/>
      <c r="E1754" s="541">
        <f>IF('statement of marks'!EA71="","",'statement of marks'!EA71)</f>
        <v>10</v>
      </c>
      <c r="F1754" s="541">
        <f>IF('statement of marks'!EB71="","",'statement of marks'!EB71)</f>
        <v>10</v>
      </c>
      <c r="G1754" s="541">
        <f>IF('statement of marks'!EC71="","",'statement of marks'!EC71)</f>
        <v>10</v>
      </c>
      <c r="H1754" s="541">
        <f>IF('statement of marks'!ED71="","",'statement of marks'!ED71)</f>
        <v>30</v>
      </c>
      <c r="I1754" s="541" t="str">
        <f>IF('statement of marks'!EE71="","",'statement of marks'!EE71)</f>
        <v/>
      </c>
      <c r="J1754" s="537">
        <f>IF('statement of marks'!EF71="","",'statement of marks'!EF71)</f>
        <v>50</v>
      </c>
      <c r="K1754" s="537">
        <f>IF('statement of marks'!EG71="","",'statement of marks'!EG71)</f>
        <v>20</v>
      </c>
      <c r="L1754" s="536">
        <f>IF('statement of marks'!EH71="","",'statement of marks'!EH71)</f>
        <v>70</v>
      </c>
      <c r="M1754" s="536">
        <f>IF('statement of marks'!EI71="","",'statement of marks'!EI71)</f>
        <v>80</v>
      </c>
      <c r="N1754" s="538">
        <f>IF('statement of marks'!EJ71="","",'statement of marks'!EJ71)</f>
        <v>100</v>
      </c>
      <c r="O1754" s="537">
        <f>IF('statement of marks'!EK71="","",'statement of marks'!EK71)</f>
        <v>70</v>
      </c>
      <c r="P1754" s="537">
        <f>IF('statement of marks'!EL71="","",'statement of marks'!EL71)</f>
        <v>30</v>
      </c>
      <c r="Q1754" s="536">
        <f>IF('statement of marks'!EM71="","",'statement of marks'!EM71)</f>
        <v>100</v>
      </c>
      <c r="R1754" s="536">
        <f>IF('statement of marks'!EN71="","",'statement of marks'!EN71)</f>
        <v>150</v>
      </c>
      <c r="S1754" s="538">
        <f>IF('statement of marks'!EO71="","",'statement of marks'!EO71)</f>
        <v>50</v>
      </c>
      <c r="T1754" s="538">
        <f>IF('statement of marks'!EP71="","",'statement of marks'!EP71)</f>
        <v>200</v>
      </c>
      <c r="U1754" s="538" t="str">
        <f>IF('statement of marks'!FB71="","",'statement of marks'!FB71)</f>
        <v>I</v>
      </c>
      <c r="V1754" s="542"/>
      <c r="W1754" s="542"/>
      <c r="X1754" s="542"/>
      <c r="Y1754" s="540"/>
    </row>
    <row r="1755" spans="1:25" ht="18" customHeight="1">
      <c r="A1755" s="1124"/>
      <c r="B1755" s="1089" t="str">
        <f>'statement of marks'!$FC$3</f>
        <v>Azadi ke Baad ka Swarnim Bharat</v>
      </c>
      <c r="C1755" s="1089"/>
      <c r="D1755" s="553">
        <f>IF('statement of marks'!CK71="","",'statement of marks'!CK71)</f>
        <v>30</v>
      </c>
      <c r="E1755" s="541">
        <f>IF('statement of marks'!FC71="","",'statement of marks'!FC71)</f>
        <v>10</v>
      </c>
      <c r="F1755" s="541">
        <f>IF('statement of marks'!FD71="","",'statement of marks'!FD71)</f>
        <v>10</v>
      </c>
      <c r="G1755" s="541">
        <f>IF('statement of marks'!FE71="","",'statement of marks'!FE71)</f>
        <v>10</v>
      </c>
      <c r="H1755" s="541">
        <f>IF('statement of marks'!FF71="","",'statement of marks'!FF71)</f>
        <v>30</v>
      </c>
      <c r="I1755" s="555"/>
      <c r="J1755" s="541">
        <f>IF('statement of marks'!FG71="","",'statement of marks'!FG71)</f>
        <v>70</v>
      </c>
      <c r="K1755" s="556"/>
      <c r="L1755" s="536">
        <f>IF('statement of marks'!FG71="","",'statement of marks'!FG71)</f>
        <v>70</v>
      </c>
      <c r="M1755" s="536">
        <f>IF('statement of marks'!FH71="","",'statement of marks'!FH71)</f>
        <v>100</v>
      </c>
      <c r="N1755" s="536">
        <f>IF('statement of marks'!FH71="","",'statement of marks'!FH71)</f>
        <v>100</v>
      </c>
      <c r="O1755" s="536">
        <f>IF('statement of marks'!FI71="","",'statement of marks'!FI71)</f>
        <v>100</v>
      </c>
      <c r="P1755" s="557"/>
      <c r="Q1755" s="536">
        <f>IF('statement of marks'!FI71="","",'statement of marks'!FI71)</f>
        <v>100</v>
      </c>
      <c r="R1755" s="536">
        <f>IF('statement of marks'!FJ71="","",'statement of marks'!FJ71)</f>
        <v>200</v>
      </c>
      <c r="S1755" s="557"/>
      <c r="T1755" s="538">
        <f>IF('statement of marks'!FJ71="","",'statement of marks'!FJ71)</f>
        <v>200</v>
      </c>
      <c r="U1755" s="541" t="str">
        <f>IF('statement of marks'!II71="","",'statement of marks'!II71)</f>
        <v>A</v>
      </c>
      <c r="V1755" s="542" t="str">
        <f>IF(OR(U1755="S",U1755="RE"),'result subject-wise'!AL$6,"")</f>
        <v/>
      </c>
      <c r="W1755" s="558" t="str">
        <f>IF('result subject-wise'!AL71="","",'result subject-wise'!AL71)</f>
        <v/>
      </c>
      <c r="X1755" s="558" t="str">
        <f>IF('result subject-wise'!AM71="","",'result subject-wise'!AM71)</f>
        <v/>
      </c>
      <c r="Y1755" s="1093"/>
    </row>
    <row r="1756" spans="1:25" ht="18" customHeight="1">
      <c r="A1756" s="1124"/>
      <c r="B1756" s="895" t="str">
        <f>'statement of marks'!$FP$3</f>
        <v>JEEVAN KAUShAL</v>
      </c>
      <c r="C1756" s="895"/>
      <c r="D1756" s="535" t="str">
        <f>IF('statement of marks'!DO71="","",'statement of marks'!DO71)</f>
        <v/>
      </c>
      <c r="E1756" s="1109" t="s">
        <v>278</v>
      </c>
      <c r="F1756" s="1109"/>
      <c r="G1756" s="536">
        <f>'statement of marks'!$FP$6</f>
        <v>30</v>
      </c>
      <c r="H1756" s="536"/>
      <c r="I1756" s="559"/>
      <c r="J1756" s="537">
        <f>IF('statement of marks'!FP71="","",'statement of marks'!FP71)</f>
        <v>30</v>
      </c>
      <c r="K1756" s="1109" t="s">
        <v>279</v>
      </c>
      <c r="L1756" s="1109"/>
      <c r="M1756" s="536">
        <f>'statement of marks'!$FQ$6</f>
        <v>30</v>
      </c>
      <c r="N1756" s="538">
        <f>IF('statement of marks'!FQ71="","",'statement of marks'!FQ71)</f>
        <v>30</v>
      </c>
      <c r="O1756" s="1109" t="s">
        <v>108</v>
      </c>
      <c r="P1756" s="1109"/>
      <c r="Q1756" s="536">
        <f>'statement of marks'!$FR$6</f>
        <v>40</v>
      </c>
      <c r="R1756" s="541">
        <f>IF('statement of marks'!FR71="","",'statement of marks'!FR71)</f>
        <v>40</v>
      </c>
      <c r="S1756" s="541"/>
      <c r="T1756" s="538">
        <f>IF('statement of marks'!FS71="","",'statement of marks'!FS71)</f>
        <v>100</v>
      </c>
      <c r="U1756" s="541" t="str">
        <f>IF('statement of marks'!IJ71="","",'statement of marks'!IJ71)</f>
        <v>A</v>
      </c>
      <c r="V1756" s="542" t="str">
        <f>IF(OR(U1756="S",U1756="RE"),'result subject-wise'!AN$6,"")</f>
        <v/>
      </c>
      <c r="W1756" s="558" t="str">
        <f>IF('result subject-wise'!AN71="","",'result subject-wise'!AN71)</f>
        <v/>
      </c>
      <c r="X1756" s="558" t="str">
        <f>IF('result subject-wise'!AO71="","",'result subject-wise'!AO71)</f>
        <v/>
      </c>
      <c r="Y1756" s="1093"/>
    </row>
    <row r="1757" spans="1:25" ht="18" customHeight="1">
      <c r="A1757" s="1124"/>
      <c r="B1757" s="1110" t="s">
        <v>195</v>
      </c>
      <c r="C1757" s="1110"/>
      <c r="D1757" s="560">
        <f>IF(AND(D1753="",D1755="",D1756=""),"",SUM(D1753:D1756))</f>
        <v>60</v>
      </c>
      <c r="E1757" s="1111" t="str">
        <f>IF('statement of marks'!IP71="","",'statement of marks'!IP71)</f>
        <v>SUPPL.</v>
      </c>
      <c r="F1757" s="1111"/>
      <c r="G1757" s="1111"/>
      <c r="H1757" s="1111"/>
      <c r="I1757" s="1111"/>
      <c r="J1757" s="1111"/>
      <c r="K1757" s="1111"/>
      <c r="L1757" s="1111"/>
      <c r="M1757" s="533" t="s">
        <v>309</v>
      </c>
      <c r="N1757" s="541" t="str">
        <f>IF('statement of marks'!IS71="","",'statement of marks'!IS71)</f>
        <v/>
      </c>
      <c r="O1757" s="1091" t="s">
        <v>281</v>
      </c>
      <c r="P1757" s="1091"/>
      <c r="Q1757" s="1091"/>
      <c r="R1757" s="541" t="str">
        <f>IF('statement of marks'!IU71="","",'statement of marks'!IU71)</f>
        <v/>
      </c>
      <c r="S1757" s="1112" t="s">
        <v>295</v>
      </c>
      <c r="T1757" s="1112"/>
      <c r="U1757" s="1112"/>
      <c r="V1757" s="1112"/>
      <c r="W1757" s="1112"/>
      <c r="X1757" s="1112"/>
      <c r="Y1757" s="1113"/>
    </row>
    <row r="1758" spans="1:25" ht="18" customHeight="1">
      <c r="A1758" s="1124"/>
      <c r="B1758" s="1110" t="s">
        <v>300</v>
      </c>
      <c r="C1758" s="1110"/>
      <c r="D1758" s="534" t="s">
        <v>201</v>
      </c>
      <c r="E1758" s="1085" t="s">
        <v>122</v>
      </c>
      <c r="F1758" s="1085"/>
      <c r="G1758" s="1091" t="s">
        <v>124</v>
      </c>
      <c r="H1758" s="1091"/>
      <c r="I1758" s="1091"/>
      <c r="J1758" s="1091"/>
      <c r="K1758" s="1091" t="s">
        <v>126</v>
      </c>
      <c r="L1758" s="1091"/>
      <c r="M1758" s="1091" t="s">
        <v>128</v>
      </c>
      <c r="N1758" s="1091"/>
      <c r="O1758" s="924" t="s">
        <v>303</v>
      </c>
      <c r="P1758" s="924"/>
      <c r="Q1758" s="924"/>
      <c r="R1758" s="561"/>
      <c r="S1758" s="1114" t="s">
        <v>195</v>
      </c>
      <c r="T1758" s="1114"/>
      <c r="U1758" s="1115" t="str">
        <f>IF('result subject-wise'!AR71="","",'result subject-wise'!AR71)</f>
        <v/>
      </c>
      <c r="V1758" s="1115"/>
      <c r="W1758" s="1086" t="s">
        <v>459</v>
      </c>
      <c r="X1758" s="1086"/>
      <c r="Y1758" s="562" t="str">
        <f>IF('result subject-wise'!AS71="","",'result subject-wise'!AS71)</f>
        <v/>
      </c>
    </row>
    <row r="1759" spans="1:25" ht="18" customHeight="1">
      <c r="A1759" s="1124"/>
      <c r="B1759" s="1116" t="s">
        <v>302</v>
      </c>
      <c r="C1759" s="1116"/>
      <c r="D1759" s="536">
        <f>IF('statement of marks'!CN71="","",'statement of marks'!CN71)</f>
        <v>50</v>
      </c>
      <c r="E1759" s="1117" t="str">
        <f>IF('statement of marks'!GK71="","",'statement of marks'!GK71)</f>
        <v/>
      </c>
      <c r="F1759" s="1117"/>
      <c r="G1759" s="1117" t="str">
        <f>IF('statement of marks'!GM71="","",'statement of marks'!GM71)</f>
        <v/>
      </c>
      <c r="H1759" s="1117"/>
      <c r="I1759" s="1117"/>
      <c r="J1759" s="1117"/>
      <c r="K1759" s="1117">
        <f>IF('statement of marks'!GO71="","",'statement of marks'!GO71)</f>
        <v>88</v>
      </c>
      <c r="L1759" s="1117"/>
      <c r="M1759" s="1117">
        <f>IF('statement of marks'!GQ71="","",'statement of marks'!GQ71)</f>
        <v>240</v>
      </c>
      <c r="N1759" s="1117"/>
      <c r="O1759" s="1117">
        <f>IF('statement of marks'!GS71="","",'statement of marks'!GS71)</f>
        <v>340</v>
      </c>
      <c r="P1759" s="1117"/>
      <c r="Q1759" s="1117"/>
      <c r="R1759" s="563"/>
      <c r="S1759" s="1086" t="s">
        <v>460</v>
      </c>
      <c r="T1759" s="1086"/>
      <c r="U1759" s="1086"/>
      <c r="V1759" s="1086"/>
      <c r="W1759" s="1115" t="str">
        <f>IF('result subject-wise'!AT71="","",'result subject-wise'!AT71)</f>
        <v/>
      </c>
      <c r="X1759" s="1115"/>
      <c r="Y1759" s="1118"/>
    </row>
    <row r="1760" spans="1:25" ht="18" customHeight="1">
      <c r="A1760" s="1124"/>
      <c r="B1760" s="1084" t="s">
        <v>301</v>
      </c>
      <c r="C1760" s="1084"/>
      <c r="D1760" s="536">
        <f>IF('statement of marks'!BJ71="","",'statement of marks'!BJ71)</f>
        <v>50</v>
      </c>
      <c r="E1760" s="1085">
        <f>IF('statement of marks'!GL71="","",'statement of marks'!GL71)</f>
        <v>34</v>
      </c>
      <c r="F1760" s="1085"/>
      <c r="G1760" s="1085">
        <f>IF('statement of marks'!GN71="","",'statement of marks'!GN71)</f>
        <v>24</v>
      </c>
      <c r="H1760" s="1085"/>
      <c r="I1760" s="1085"/>
      <c r="J1760" s="1085"/>
      <c r="K1760" s="1085" t="str">
        <f>IF('statement of marks'!GP71="","",'statement of marks'!GP71)</f>
        <v/>
      </c>
      <c r="L1760" s="1085"/>
      <c r="M1760" s="1085" t="str">
        <f>IF('statement of marks'!GR71="","",'statement of marks'!GR71)</f>
        <v/>
      </c>
      <c r="N1760" s="1085"/>
      <c r="O1760" s="1085" t="str">
        <f>IF('statement of marks'!GT71="","",'statement of marks'!GT71)</f>
        <v/>
      </c>
      <c r="P1760" s="1085"/>
      <c r="Q1760" s="1085"/>
      <c r="R1760" s="564"/>
      <c r="S1760" s="1086" t="s">
        <v>296</v>
      </c>
      <c r="T1760" s="1086"/>
      <c r="U1760" s="1086"/>
      <c r="V1760" s="1086"/>
      <c r="W1760" s="1087" t="str">
        <f>IF(U1758="","",'result subject-wise'!$G$118)</f>
        <v/>
      </c>
      <c r="X1760" s="1087"/>
      <c r="Y1760" s="1088"/>
    </row>
    <row r="1761" spans="1:25" ht="18" customHeight="1">
      <c r="A1761" s="1124"/>
      <c r="B1761" s="1089" t="s">
        <v>307</v>
      </c>
      <c r="C1761" s="1089"/>
      <c r="D1761" s="535" t="str">
        <f>IF('statement of marks'!DR71="","",'statement of marks'!DR71)</f>
        <v/>
      </c>
      <c r="E1761" s="1090"/>
      <c r="F1761" s="1090"/>
      <c r="G1761" s="1090"/>
      <c r="H1761" s="1090"/>
      <c r="I1761" s="1090"/>
      <c r="J1761" s="1090"/>
      <c r="K1761" s="1090"/>
      <c r="L1761" s="1090"/>
      <c r="M1761" s="1090"/>
      <c r="N1761" s="1090"/>
      <c r="O1761" s="1091"/>
      <c r="P1761" s="1091"/>
      <c r="Q1761" s="1091"/>
      <c r="R1761" s="1091"/>
      <c r="S1761" s="1091"/>
      <c r="T1761" s="1091"/>
      <c r="U1761" s="1092"/>
      <c r="V1761" s="1092"/>
      <c r="W1761" s="1092"/>
      <c r="X1761" s="1092"/>
      <c r="Y1761" s="1093"/>
    </row>
    <row r="1762" spans="1:25" ht="18" customHeight="1">
      <c r="A1762" s="1124"/>
      <c r="B1762" s="895" t="s">
        <v>297</v>
      </c>
      <c r="C1762" s="895"/>
      <c r="D1762" s="544">
        <f>IF(AND(D1759="",D1760="",D1761=""),"",SUM(D1759:D1761))</f>
        <v>100</v>
      </c>
      <c r="E1762" s="1090"/>
      <c r="F1762" s="1090"/>
      <c r="G1762" s="1090"/>
      <c r="H1762" s="1090"/>
      <c r="I1762" s="1090"/>
      <c r="J1762" s="1090"/>
      <c r="K1762" s="1090"/>
      <c r="L1762" s="1090"/>
      <c r="M1762" s="1090"/>
      <c r="N1762" s="1090"/>
      <c r="O1762" s="1091"/>
      <c r="P1762" s="1091"/>
      <c r="Q1762" s="1091"/>
      <c r="R1762" s="1091"/>
      <c r="S1762" s="1091"/>
      <c r="T1762" s="1091"/>
      <c r="U1762" s="1092"/>
      <c r="V1762" s="1092"/>
      <c r="W1762" s="1092"/>
      <c r="X1762" s="1092"/>
      <c r="Y1762" s="1093"/>
    </row>
    <row r="1763" spans="1:25" ht="18" customHeight="1">
      <c r="A1763" s="1124"/>
      <c r="B1763" s="1089" t="s">
        <v>790</v>
      </c>
      <c r="C1763" s="1089"/>
      <c r="D1763" s="565">
        <f>IF(J1746="ML",L1745)+IF(J1747="ML",L1745)+IF(J1748="ML",L1745-D1748)+IF(J1749="ML",L1745-D1749)+IF(J1750="ML",L1745-D1750)+IF(K1748="ml",D1748)+IF(K1749="ml",D1749)+IF(K1750="ml",D1750)</f>
        <v>0</v>
      </c>
      <c r="E1763" s="1090"/>
      <c r="F1763" s="1090"/>
      <c r="G1763" s="1090"/>
      <c r="H1763" s="1090"/>
      <c r="I1763" s="1090"/>
      <c r="J1763" s="1090"/>
      <c r="K1763" s="1090"/>
      <c r="L1763" s="1090"/>
      <c r="M1763" s="1090"/>
      <c r="N1763" s="1090"/>
      <c r="O1763" s="1091" t="s">
        <v>112</v>
      </c>
      <c r="P1763" s="1091"/>
      <c r="Q1763" s="1091"/>
      <c r="R1763" s="1091"/>
      <c r="S1763" s="1091"/>
      <c r="T1763" s="1091"/>
      <c r="U1763" s="1094" t="s">
        <v>798</v>
      </c>
      <c r="V1763" s="1094"/>
      <c r="W1763" s="1094"/>
      <c r="X1763" s="1094"/>
      <c r="Y1763" s="1095"/>
    </row>
    <row r="1764" spans="1:25" ht="18" customHeight="1" thickBot="1">
      <c r="A1764" s="1125"/>
      <c r="B1764" s="1098" t="s">
        <v>308</v>
      </c>
      <c r="C1764" s="1098"/>
      <c r="D1764" s="566"/>
      <c r="E1764" s="1099"/>
      <c r="F1764" s="1099"/>
      <c r="G1764" s="1099"/>
      <c r="H1764" s="1099"/>
      <c r="I1764" s="1099"/>
      <c r="J1764" s="1099"/>
      <c r="K1764" s="1099"/>
      <c r="L1764" s="1099"/>
      <c r="M1764" s="1099"/>
      <c r="N1764" s="1099"/>
      <c r="O1764" s="1100">
        <f>'statement of marks'!$IV$110</f>
        <v>45794</v>
      </c>
      <c r="P1764" s="1100"/>
      <c r="Q1764" s="1100"/>
      <c r="R1764" s="1100"/>
      <c r="S1764" s="1100"/>
      <c r="T1764" s="1100"/>
      <c r="U1764" s="1096"/>
      <c r="V1764" s="1096"/>
      <c r="W1764" s="1096"/>
      <c r="X1764" s="1096"/>
      <c r="Y1764" s="1097"/>
    </row>
    <row r="1765" spans="1:25" ht="18" customHeight="1">
      <c r="A1765" s="1119" t="s">
        <v>282</v>
      </c>
      <c r="B1765" s="1120"/>
      <c r="C1765" s="1120"/>
      <c r="D1765" s="1120"/>
      <c r="E1765" s="1120"/>
      <c r="F1765" s="1120"/>
      <c r="G1765" s="1120"/>
      <c r="H1765" s="1120"/>
      <c r="I1765" s="1120"/>
      <c r="J1765" s="1120"/>
      <c r="K1765" s="1120"/>
      <c r="L1765" s="1120"/>
      <c r="M1765" s="1120"/>
      <c r="N1765" s="1120"/>
      <c r="O1765" s="1120"/>
      <c r="P1765" s="1120"/>
      <c r="Q1765" s="1120"/>
      <c r="R1765" s="1120"/>
      <c r="S1765" s="1120"/>
      <c r="T1765" s="1120"/>
      <c r="U1765" s="1120"/>
      <c r="V1765" s="1120"/>
      <c r="W1765" s="1120"/>
      <c r="X1765" s="1120"/>
      <c r="Y1765" s="1121"/>
    </row>
    <row r="1766" spans="1:25" ht="18" customHeight="1">
      <c r="A1766" s="1122" t="str">
        <f>'statement of marks'!$A$1</f>
        <v>Govt. Hr. Sec. School,</v>
      </c>
      <c r="B1766" s="1091"/>
      <c r="C1766" s="1091"/>
      <c r="D1766" s="1091"/>
      <c r="E1766" s="1091"/>
      <c r="F1766" s="1091"/>
      <c r="G1766" s="1091"/>
      <c r="H1766" s="1091"/>
      <c r="I1766" s="1091"/>
      <c r="J1766" s="1091"/>
      <c r="K1766" s="1091"/>
      <c r="L1766" s="1091"/>
      <c r="M1766" s="1091"/>
      <c r="N1766" s="1091"/>
      <c r="O1766" s="1091"/>
      <c r="P1766" s="1091"/>
      <c r="Q1766" s="1091"/>
      <c r="R1766" s="1091"/>
      <c r="S1766" s="1091"/>
      <c r="T1766" s="1091"/>
      <c r="U1766" s="1091"/>
      <c r="V1766" s="1091"/>
      <c r="W1766" s="1091"/>
      <c r="X1766" s="1091"/>
      <c r="Y1766" s="1123"/>
    </row>
    <row r="1767" spans="1:25" ht="18" customHeight="1">
      <c r="A1767" s="1124"/>
      <c r="B1767" s="1048" t="s">
        <v>100</v>
      </c>
      <c r="C1767" s="1048"/>
      <c r="D1767" s="1112" t="s">
        <v>485</v>
      </c>
      <c r="E1767" s="1048" t="str">
        <f>'statement of marks'!$F$3</f>
        <v>2024-25</v>
      </c>
      <c r="F1767" s="1048"/>
      <c r="G1767" s="1126" t="str">
        <f>IF(U1786="","MAIN EXAMINATION",IF(E1785="Suppl.","SUPPLEMENTARY EXAMINATION",IF(E1785="Re-exam.","RE-EXAMINATION",)))</f>
        <v>MAIN EXAMINATION</v>
      </c>
      <c r="H1767" s="1127"/>
      <c r="I1767" s="1127"/>
      <c r="J1767" s="1127"/>
      <c r="K1767" s="1127"/>
      <c r="L1767" s="1127"/>
      <c r="M1767" s="1127"/>
      <c r="N1767" s="1127"/>
      <c r="O1767" s="1127"/>
      <c r="P1767" s="1127"/>
      <c r="Q1767" s="1127"/>
      <c r="R1767" s="1127"/>
      <c r="S1767" s="1128"/>
      <c r="T1767" s="1129" t="s">
        <v>305</v>
      </c>
      <c r="U1767" s="1130"/>
      <c r="V1767" s="1131"/>
      <c r="W1767" s="1048" t="str">
        <f>'statement of marks'!$A$3</f>
        <v>11 'A'</v>
      </c>
      <c r="X1767" s="1048"/>
      <c r="Y1767" s="1135"/>
    </row>
    <row r="1768" spans="1:25" ht="18" customHeight="1">
      <c r="A1768" s="1124"/>
      <c r="B1768" s="895" t="s">
        <v>36</v>
      </c>
      <c r="C1768" s="895"/>
      <c r="D1768" s="1112"/>
      <c r="E1768" s="1132" t="str">
        <f>IF('statement of marks'!G72="","",'statement of marks'!G72)</f>
        <v>A 064</v>
      </c>
      <c r="F1768" s="1133"/>
      <c r="G1768" s="1133"/>
      <c r="H1768" s="1133"/>
      <c r="I1768" s="1133"/>
      <c r="J1768" s="1133"/>
      <c r="K1768" s="1133"/>
      <c r="L1768" s="1133"/>
      <c r="M1768" s="1133"/>
      <c r="N1768" s="1133"/>
      <c r="O1768" s="1133"/>
      <c r="P1768" s="1133"/>
      <c r="Q1768" s="1133"/>
      <c r="R1768" s="1133"/>
      <c r="S1768" s="1134"/>
      <c r="T1768" s="1129" t="s">
        <v>304</v>
      </c>
      <c r="U1768" s="1130"/>
      <c r="V1768" s="1131"/>
      <c r="W1768" s="1048">
        <f>IF('statement of marks'!E72="","",'statement of marks'!E72)</f>
        <v>11164</v>
      </c>
      <c r="X1768" s="1048"/>
      <c r="Y1768" s="1135"/>
    </row>
    <row r="1769" spans="1:25" ht="18" customHeight="1">
      <c r="A1769" s="1124"/>
      <c r="B1769" s="895" t="s">
        <v>37</v>
      </c>
      <c r="C1769" s="895"/>
      <c r="D1769" s="1112"/>
      <c r="E1769" s="1132" t="str">
        <f>IF('statement of marks'!H72="","",'statement of marks'!H72)</f>
        <v>B 064</v>
      </c>
      <c r="F1769" s="1133"/>
      <c r="G1769" s="1133"/>
      <c r="H1769" s="1133"/>
      <c r="I1769" s="1133"/>
      <c r="J1769" s="1133"/>
      <c r="K1769" s="1133"/>
      <c r="L1769" s="1133"/>
      <c r="M1769" s="1133"/>
      <c r="N1769" s="1133"/>
      <c r="O1769" s="1133"/>
      <c r="P1769" s="1133"/>
      <c r="Q1769" s="1133"/>
      <c r="R1769" s="1133"/>
      <c r="S1769" s="1134"/>
      <c r="T1769" s="1129" t="s">
        <v>35</v>
      </c>
      <c r="U1769" s="1130"/>
      <c r="V1769" s="1131"/>
      <c r="W1769" s="1048" t="str">
        <f>IF('statement of marks'!D72="","",'statement of marks'!D72)</f>
        <v/>
      </c>
      <c r="X1769" s="1048"/>
      <c r="Y1769" s="1135"/>
    </row>
    <row r="1770" spans="1:25" ht="18" customHeight="1">
      <c r="A1770" s="1124"/>
      <c r="B1770" s="895" t="s">
        <v>38</v>
      </c>
      <c r="C1770" s="895"/>
      <c r="D1770" s="1112"/>
      <c r="E1770" s="1132" t="str">
        <f>IF('statement of marks'!I72="","",'statement of marks'!I72)</f>
        <v>C 064</v>
      </c>
      <c r="F1770" s="1133"/>
      <c r="G1770" s="1133"/>
      <c r="H1770" s="1133"/>
      <c r="I1770" s="1133"/>
      <c r="J1770" s="1133"/>
      <c r="K1770" s="1133"/>
      <c r="L1770" s="1133"/>
      <c r="M1770" s="1133"/>
      <c r="N1770" s="1133"/>
      <c r="O1770" s="1133"/>
      <c r="P1770" s="1133"/>
      <c r="Q1770" s="1133"/>
      <c r="R1770" s="1133"/>
      <c r="S1770" s="1134"/>
      <c r="T1770" s="1129" t="s">
        <v>280</v>
      </c>
      <c r="U1770" s="1130"/>
      <c r="V1770" s="1131"/>
      <c r="W1770" s="1136" t="str">
        <f>IF('statement of marks'!F72="","",'statement of marks'!F72)</f>
        <v/>
      </c>
      <c r="X1770" s="1136"/>
      <c r="Y1770" s="1137"/>
    </row>
    <row r="1771" spans="1:25" ht="18" customHeight="1">
      <c r="A1771" s="1124"/>
      <c r="B1771" s="1138" t="s">
        <v>218</v>
      </c>
      <c r="C1771" s="1109" t="s">
        <v>293</v>
      </c>
      <c r="D1771" s="1109" t="s">
        <v>457</v>
      </c>
      <c r="E1771" s="1103" t="s">
        <v>109</v>
      </c>
      <c r="F1771" s="1103" t="s">
        <v>110</v>
      </c>
      <c r="G1771" s="1103" t="s">
        <v>111</v>
      </c>
      <c r="H1771" s="1103" t="s">
        <v>797</v>
      </c>
      <c r="I1771" s="1139" t="str">
        <f>IF('statement of marks'!N$4="","",'statement of marks'!N$4)</f>
        <v>VRIKSHAROPAN</v>
      </c>
      <c r="J1771" s="1140" t="s">
        <v>276</v>
      </c>
      <c r="K1771" s="1140" t="s">
        <v>277</v>
      </c>
      <c r="L1771" s="1103" t="s">
        <v>284</v>
      </c>
      <c r="M1771" s="1103" t="s">
        <v>294</v>
      </c>
      <c r="N1771" s="1102" t="s">
        <v>458</v>
      </c>
      <c r="O1771" s="1141" t="s">
        <v>287</v>
      </c>
      <c r="P1771" s="1141" t="s">
        <v>288</v>
      </c>
      <c r="Q1771" s="1101" t="s">
        <v>289</v>
      </c>
      <c r="R1771" s="1101" t="s">
        <v>285</v>
      </c>
      <c r="S1771" s="1101" t="s">
        <v>286</v>
      </c>
      <c r="T1771" s="1102" t="s">
        <v>306</v>
      </c>
      <c r="U1771" s="1103" t="s">
        <v>311</v>
      </c>
      <c r="V1771" s="1104" t="s">
        <v>310</v>
      </c>
      <c r="W1771" s="1104" t="s">
        <v>799</v>
      </c>
      <c r="X1771" s="1103" t="s">
        <v>283</v>
      </c>
      <c r="Y1771" s="1105" t="s">
        <v>290</v>
      </c>
    </row>
    <row r="1772" spans="1:25" ht="18" customHeight="1">
      <c r="A1772" s="1124"/>
      <c r="B1772" s="1138"/>
      <c r="C1772" s="1109"/>
      <c r="D1772" s="1109"/>
      <c r="E1772" s="1103"/>
      <c r="F1772" s="1103"/>
      <c r="G1772" s="1103"/>
      <c r="H1772" s="1103"/>
      <c r="I1772" s="1139"/>
      <c r="J1772" s="1140"/>
      <c r="K1772" s="1140"/>
      <c r="L1772" s="1103"/>
      <c r="M1772" s="1103"/>
      <c r="N1772" s="1102"/>
      <c r="O1772" s="1141"/>
      <c r="P1772" s="1141"/>
      <c r="Q1772" s="1101"/>
      <c r="R1772" s="1101"/>
      <c r="S1772" s="1101"/>
      <c r="T1772" s="1102"/>
      <c r="U1772" s="1103"/>
      <c r="V1772" s="1104"/>
      <c r="W1772" s="1104"/>
      <c r="X1772" s="1103"/>
      <c r="Y1772" s="1105"/>
    </row>
    <row r="1773" spans="1:25" ht="18" customHeight="1">
      <c r="A1773" s="1124"/>
      <c r="B1773" s="1144" t="s">
        <v>113</v>
      </c>
      <c r="C1773" s="1144"/>
      <c r="D1773" s="535"/>
      <c r="E1773" s="534">
        <f>IF('statement of marks'!J$6="","",'statement of marks'!J$6)</f>
        <v>10</v>
      </c>
      <c r="F1773" s="534">
        <f>IF('statement of marks'!K$6="","",'statement of marks'!K$6)</f>
        <v>10</v>
      </c>
      <c r="G1773" s="534">
        <f>IF('statement of marks'!L$6="","",'statement of marks'!L$6)</f>
        <v>8</v>
      </c>
      <c r="H1773" s="534">
        <f>IF('statement of marks'!M$6="","",'statement of marks'!M$6)</f>
        <v>28</v>
      </c>
      <c r="I1773" s="536">
        <f>IF('statement of marks'!N$6="","",'statement of marks'!N$6)</f>
        <v>2</v>
      </c>
      <c r="J1773" s="298" t="s">
        <v>89</v>
      </c>
      <c r="K1773" s="1106"/>
      <c r="L1773" s="534">
        <f>IF('statement of marks'!O$6="","",'statement of marks'!O$6)</f>
        <v>70</v>
      </c>
      <c r="M1773" s="298" t="s">
        <v>87</v>
      </c>
      <c r="N1773" s="534">
        <f>IF('statement of marks'!P$6="","",'statement of marks'!P$6)</f>
        <v>100</v>
      </c>
      <c r="O1773" s="298" t="s">
        <v>298</v>
      </c>
      <c r="P1773" s="945"/>
      <c r="Q1773" s="534">
        <f>IF('statement of marks'!Q$6="","",'statement of marks'!Q$6)</f>
        <v>100</v>
      </c>
      <c r="R1773" s="298" t="s">
        <v>299</v>
      </c>
      <c r="S1773" s="298" t="s">
        <v>454</v>
      </c>
      <c r="T1773" s="538">
        <f>IF('statement of marks'!R$6="","",'statement of marks'!R$6)</f>
        <v>200</v>
      </c>
      <c r="U1773" s="539"/>
      <c r="V1773" s="539"/>
      <c r="W1773" s="539"/>
      <c r="X1773" s="539"/>
      <c r="Y1773" s="540" t="str">
        <f>IF(OR(X1780=0,X1780&lt;V1780),"",T1773)</f>
        <v/>
      </c>
    </row>
    <row r="1774" spans="1:25" ht="18" customHeight="1">
      <c r="A1774" s="1124"/>
      <c r="B1774" s="895" t="str">
        <f>'statement of marks'!$J$3</f>
        <v>HINDI COMPULSORY</v>
      </c>
      <c r="C1774" s="895"/>
      <c r="D1774" s="535"/>
      <c r="E1774" s="541">
        <f>IF('statement of marks'!J72="","",'statement of marks'!J72)</f>
        <v>10</v>
      </c>
      <c r="F1774" s="541">
        <f>IF('statement of marks'!K72="","",'statement of marks'!K72)</f>
        <v>10</v>
      </c>
      <c r="G1774" s="541">
        <f>IF('statement of marks'!L72="","",'statement of marks'!L72)</f>
        <v>8</v>
      </c>
      <c r="H1774" s="541">
        <f>IF('statement of marks'!M72="","",'statement of marks'!M72)</f>
        <v>28</v>
      </c>
      <c r="I1774" s="541">
        <f>IF('statement of marks'!N72="","",'statement of marks'!N72)</f>
        <v>2</v>
      </c>
      <c r="J1774" s="537">
        <f>IF('statement of marks'!O72="","",'statement of marks'!O72)</f>
        <v>70</v>
      </c>
      <c r="K1774" s="1106"/>
      <c r="L1774" s="536">
        <f>IF('statement of marks'!O72="","",'statement of marks'!O72)</f>
        <v>70</v>
      </c>
      <c r="M1774" s="536">
        <f>IF('statement of marks'!P72="","",'statement of marks'!P72)</f>
        <v>100</v>
      </c>
      <c r="N1774" s="538">
        <f>IF('statement of marks'!P72="","",'statement of marks'!P72)</f>
        <v>100</v>
      </c>
      <c r="O1774" s="537">
        <f>IF('statement of marks'!Q72="","",'statement of marks'!Q72)</f>
        <v>100</v>
      </c>
      <c r="P1774" s="945"/>
      <c r="Q1774" s="536">
        <f>IF('statement of marks'!Q72="","",'statement of marks'!Q72)</f>
        <v>100</v>
      </c>
      <c r="R1774" s="536">
        <f>IF('statement of marks'!R72="","",'statement of marks'!R72)</f>
        <v>200</v>
      </c>
      <c r="S1774" s="1107" t="str">
        <f>IF(AND(K1775="",P1775=""),"",SUM(K1775,P1775))</f>
        <v/>
      </c>
      <c r="T1774" s="538">
        <f>IF('statement of marks'!R72="","",'statement of marks'!R72)</f>
        <v>200</v>
      </c>
      <c r="U1774" s="541" t="str">
        <f>CONCATENATE('statement of marks'!GV72,'statement of marks'!GW72,'statement of marks'!GX72)</f>
        <v>D</v>
      </c>
      <c r="V1774" s="542" t="str">
        <f>IF(OR(U1774="S",U1774="RE"),'result subject-wise'!T$6,"")</f>
        <v/>
      </c>
      <c r="W1774" s="542" t="str">
        <f>IF('result subject-wise'!U72="","",'result subject-wise'!U72)</f>
        <v/>
      </c>
      <c r="X1774" s="542" t="str">
        <f>IF('result subject-wise'!V72="","",'result subject-wise'!V72)</f>
        <v/>
      </c>
      <c r="Y1774" s="540" t="str">
        <f>IF(OR(X1780=0,X1780&lt;V1780),"",IF(U1774="RE",SUM(T1774,W1774),IF(U1774="S",W1774,T1774)))</f>
        <v/>
      </c>
    </row>
    <row r="1775" spans="1:25" ht="18" customHeight="1">
      <c r="A1775" s="1124"/>
      <c r="B1775" s="895" t="str">
        <f>'statement of marks'!$X$3</f>
        <v>ENGLISH COMPULSORY</v>
      </c>
      <c r="C1775" s="895"/>
      <c r="D1775" s="535" t="s">
        <v>455</v>
      </c>
      <c r="E1775" s="541">
        <f>IF('statement of marks'!X72="","",'statement of marks'!X72)</f>
        <v>10</v>
      </c>
      <c r="F1775" s="541">
        <f>IF('statement of marks'!Y72="","",'statement of marks'!Y72)</f>
        <v>10</v>
      </c>
      <c r="G1775" s="541">
        <f>IF('statement of marks'!Z72="","",'statement of marks'!Z72)</f>
        <v>8</v>
      </c>
      <c r="H1775" s="541">
        <f>IF('statement of marks'!AA72="","",'statement of marks'!AA72)</f>
        <v>28</v>
      </c>
      <c r="I1775" s="541">
        <f>IF('statement of marks'!AB72="","",'statement of marks'!AB72)</f>
        <v>2</v>
      </c>
      <c r="J1775" s="537">
        <f>IF('statement of marks'!AC72="","",'statement of marks'!AC72)</f>
        <v>70</v>
      </c>
      <c r="K1775" s="1106"/>
      <c r="L1775" s="536">
        <f>IF('statement of marks'!AC72="","",'statement of marks'!AC72)</f>
        <v>70</v>
      </c>
      <c r="M1775" s="536">
        <f>IF('statement of marks'!AD72="","",'statement of marks'!AD72)</f>
        <v>100</v>
      </c>
      <c r="N1775" s="538">
        <f>IF('statement of marks'!AD72="","",'statement of marks'!AD72)</f>
        <v>100</v>
      </c>
      <c r="O1775" s="537">
        <f>IF('statement of marks'!AE72="","",'statement of marks'!AE72)</f>
        <v>100</v>
      </c>
      <c r="P1775" s="945"/>
      <c r="Q1775" s="536">
        <f>IF('statement of marks'!AE72="","",'statement of marks'!AE72)</f>
        <v>100</v>
      </c>
      <c r="R1775" s="536">
        <f>IF('statement of marks'!AF72="","",'statement of marks'!AF72)</f>
        <v>200</v>
      </c>
      <c r="S1775" s="1107"/>
      <c r="T1775" s="538">
        <f>IF('statement of marks'!AF72="","",'statement of marks'!AF72)</f>
        <v>200</v>
      </c>
      <c r="U1775" s="541" t="str">
        <f>CONCATENATE('statement of marks'!GY72,'statement of marks'!GZ72,'statement of marks'!HA72)</f>
        <v>D</v>
      </c>
      <c r="V1775" s="542" t="str">
        <f>IF(OR(U1775="S",U1775="RE"),'result subject-wise'!W$6,"")</f>
        <v/>
      </c>
      <c r="W1775" s="542" t="str">
        <f>IF('result subject-wise'!X72="","",'result subject-wise'!X72)</f>
        <v/>
      </c>
      <c r="X1775" s="542" t="str">
        <f>IF('result subject-wise'!Y72="","",'result subject-wise'!Y72)</f>
        <v/>
      </c>
      <c r="Y1775" s="540" t="str">
        <f>IF(OR(X1780=0,X1780&lt;V1780),"",IF(U1775="RE",SUM(T1775,W1775),IF(U1775="S",W1775,T1775)))</f>
        <v/>
      </c>
    </row>
    <row r="1776" spans="1:25" ht="18" customHeight="1">
      <c r="A1776" s="1124"/>
      <c r="B1776" s="1143" t="str">
        <f>'statement of marks'!AM72</f>
        <v>PHYSICS</v>
      </c>
      <c r="C1776" s="1143"/>
      <c r="D1776" s="535">
        <f>IF('statement of marks'!BH72="","",'statement of marks'!BH72)</f>
        <v>20</v>
      </c>
      <c r="E1776" s="541">
        <f>IF('statement of marks'!AN72="","",'statement of marks'!AN72)</f>
        <v>10</v>
      </c>
      <c r="F1776" s="541">
        <f>IF('statement of marks'!AO72="","",'statement of marks'!AO72)</f>
        <v>10</v>
      </c>
      <c r="G1776" s="541">
        <f>IF('statement of marks'!AP72="","",'statement of marks'!AP72)</f>
        <v>9</v>
      </c>
      <c r="H1776" s="541">
        <f>IF('statement of marks'!AQ72="","",'statement of marks'!AQ72)</f>
        <v>29</v>
      </c>
      <c r="I1776" s="541">
        <f>IF('statement of marks'!AR72="","",'statement of marks'!AR72)</f>
        <v>1</v>
      </c>
      <c r="J1776" s="537">
        <f>IF('statement of marks'!AS72="","",'statement of marks'!AS72)</f>
        <v>30</v>
      </c>
      <c r="K1776" s="537">
        <f>IF('statement of marks'!AT72="","",'statement of marks'!AT72)</f>
        <v>20</v>
      </c>
      <c r="L1776" s="536">
        <f>IF('statement of marks'!AU72="","",'statement of marks'!AU72)</f>
        <v>50</v>
      </c>
      <c r="M1776" s="536">
        <f>IF('statement of marks'!AV72="","",'statement of marks'!AV72)</f>
        <v>60</v>
      </c>
      <c r="N1776" s="538">
        <f>IF('statement of marks'!AW72="","",'statement of marks'!AW72)</f>
        <v>80</v>
      </c>
      <c r="O1776" s="537">
        <f>IF('statement of marks'!AX72="","",'statement of marks'!AX72)</f>
        <v>70</v>
      </c>
      <c r="P1776" s="537">
        <f>IF('statement of marks'!AY72="","",'statement of marks'!AY72)</f>
        <v>30</v>
      </c>
      <c r="Q1776" s="536">
        <f>IF('statement of marks'!AZ72="","",'statement of marks'!AZ72)</f>
        <v>100</v>
      </c>
      <c r="R1776" s="536">
        <f>IF('statement of marks'!BA72="","",'statement of marks'!BA72)</f>
        <v>130</v>
      </c>
      <c r="S1776" s="538">
        <f>IF('statement of marks'!BB72="","",'statement of marks'!BB72)</f>
        <v>50</v>
      </c>
      <c r="T1776" s="538">
        <f>IF('statement of marks'!BC72="","",'statement of marks'!BC72)</f>
        <v>180</v>
      </c>
      <c r="U1776" s="541" t="str">
        <f>CONCATENATE('statement of marks'!HB72,'statement of marks'!HK72,'statement of marks'!HL72)</f>
        <v>D</v>
      </c>
      <c r="V1776" s="542" t="str">
        <f>IF('result subject-wise'!Z72="","",'result subject-wise'!Z72)</f>
        <v/>
      </c>
      <c r="W1776" s="542" t="str">
        <f>IF('result subject-wise'!AB72="","",'result subject-wise'!AB72)</f>
        <v/>
      </c>
      <c r="X1776" s="542" t="str">
        <f>IF('result subject-wise'!AC72="","",'result subject-wise'!AC72)</f>
        <v/>
      </c>
      <c r="Y1776" s="540" t="str">
        <f>IF(OR(X1780=0,X1780&lt;V1780),"",IF(OR(U1776="RE",U1776="REP"),SUM(T1776,W1776),IF(U1776="S",W1776,T1776)))</f>
        <v/>
      </c>
    </row>
    <row r="1777" spans="1:25" ht="18" customHeight="1">
      <c r="A1777" s="1124"/>
      <c r="B1777" s="1143" t="str">
        <f>'statement of marks'!BQ72</f>
        <v>CHEMISTRY</v>
      </c>
      <c r="C1777" s="1143"/>
      <c r="D1777" s="535">
        <f>IF('statement of marks'!CL72="","",'statement of marks'!CL72)</f>
        <v>20</v>
      </c>
      <c r="E1777" s="541">
        <f>IF('statement of marks'!BR72="","",'statement of marks'!BR72)</f>
        <v>10</v>
      </c>
      <c r="F1777" s="541">
        <f>IF('statement of marks'!BS72="","",'statement of marks'!BS72)</f>
        <v>10</v>
      </c>
      <c r="G1777" s="541">
        <f>IF('statement of marks'!BT72="","",'statement of marks'!BT72)</f>
        <v>9</v>
      </c>
      <c r="H1777" s="541">
        <f>IF('statement of marks'!BU72="","",'statement of marks'!BU72)</f>
        <v>29</v>
      </c>
      <c r="I1777" s="541">
        <f>IF('statement of marks'!BV72="","",'statement of marks'!BV72)</f>
        <v>1</v>
      </c>
      <c r="J1777" s="537">
        <f>IF('statement of marks'!BW72="","",'statement of marks'!BW72)</f>
        <v>50</v>
      </c>
      <c r="K1777" s="537">
        <f>IF('statement of marks'!BX72="","",'statement of marks'!BX72)</f>
        <v>20</v>
      </c>
      <c r="L1777" s="536">
        <f>IF('statement of marks'!BY72="","",'statement of marks'!BY72)</f>
        <v>70</v>
      </c>
      <c r="M1777" s="536">
        <f>IF('statement of marks'!BZ72="","",'statement of marks'!BZ72)</f>
        <v>80</v>
      </c>
      <c r="N1777" s="538">
        <f>IF('statement of marks'!CA72="","",'statement of marks'!CA72)</f>
        <v>100</v>
      </c>
      <c r="O1777" s="537">
        <f>IF('statement of marks'!CB72="","",'statement of marks'!CB72)</f>
        <v>70</v>
      </c>
      <c r="P1777" s="537">
        <f>IF('statement of marks'!CC72="","",'statement of marks'!CC72)</f>
        <v>30</v>
      </c>
      <c r="Q1777" s="536">
        <f>IF('statement of marks'!CD72="","",'statement of marks'!CD72)</f>
        <v>100</v>
      </c>
      <c r="R1777" s="536">
        <f>IF('statement of marks'!CE72="","",'statement of marks'!CE72)</f>
        <v>150</v>
      </c>
      <c r="S1777" s="538">
        <f>IF('statement of marks'!CF72="","",'statement of marks'!CF72)</f>
        <v>50</v>
      </c>
      <c r="T1777" s="538">
        <f>IF('statement of marks'!CG72="","",'statement of marks'!CG72)</f>
        <v>200</v>
      </c>
      <c r="U1777" s="541" t="str">
        <f>CONCATENATE('statement of marks'!HM72,'statement of marks'!HV72,'statement of marks'!HW72)</f>
        <v>D</v>
      </c>
      <c r="V1777" s="542" t="str">
        <f>IF('result subject-wise'!AD72="","",'result subject-wise'!AD72)</f>
        <v/>
      </c>
      <c r="W1777" s="542" t="str">
        <f>IF('result subject-wise'!AF72="","",'result subject-wise'!AF72)</f>
        <v/>
      </c>
      <c r="X1777" s="542" t="str">
        <f>IF('result subject-wise'!AG72="","",'result subject-wise'!AG72)</f>
        <v/>
      </c>
      <c r="Y1777" s="540" t="str">
        <f>IF(OR(X1780=0,X1780&lt;V1780),"",IF(OR(U1777="RE",U1777="REP"),SUM(T1777,W1777),IF(U1777="S",W1777,T1777)))</f>
        <v/>
      </c>
    </row>
    <row r="1778" spans="1:25" ht="18" customHeight="1">
      <c r="A1778" s="1124"/>
      <c r="B1778" s="1143" t="str">
        <f>'statement of marks'!CU72</f>
        <v>MATHEMATICS</v>
      </c>
      <c r="C1778" s="1143"/>
      <c r="D1778" s="535" t="str">
        <f>IF('statement of marks'!DP72="","",'statement of marks'!DP72)</f>
        <v/>
      </c>
      <c r="E1778" s="541">
        <f>IF('statement of marks'!CV72="","",'statement of marks'!CV72)</f>
        <v>10</v>
      </c>
      <c r="F1778" s="541">
        <f>IF('statement of marks'!CW72="","",'statement of marks'!CW72)</f>
        <v>10</v>
      </c>
      <c r="G1778" s="541">
        <f>IF('statement of marks'!CX72="","",'statement of marks'!CX72)</f>
        <v>9</v>
      </c>
      <c r="H1778" s="541">
        <f>IF('statement of marks'!CY72="","",'statement of marks'!CY72)</f>
        <v>29</v>
      </c>
      <c r="I1778" s="541">
        <f>IF('statement of marks'!CZ72="","",'statement of marks'!CZ72)</f>
        <v>1</v>
      </c>
      <c r="J1778" s="537">
        <f>IF('statement of marks'!DA72="","",'statement of marks'!DA72)</f>
        <v>70</v>
      </c>
      <c r="K1778" s="537" t="str">
        <f>IF('statement of marks'!DB72="","",'statement of marks'!DB72)</f>
        <v/>
      </c>
      <c r="L1778" s="536">
        <f>IF('statement of marks'!DC72="","",'statement of marks'!DC72)</f>
        <v>70</v>
      </c>
      <c r="M1778" s="536">
        <f>IF('statement of marks'!DD72="","",'statement of marks'!DD72)</f>
        <v>100</v>
      </c>
      <c r="N1778" s="538">
        <f>IF('statement of marks'!DE72="","",'statement of marks'!DE72)</f>
        <v>100</v>
      </c>
      <c r="O1778" s="537">
        <f>IF('statement of marks'!DF72="","",'statement of marks'!DF72)</f>
        <v>18</v>
      </c>
      <c r="P1778" s="537" t="str">
        <f>IF('statement of marks'!DG72="","",'statement of marks'!DG72)</f>
        <v/>
      </c>
      <c r="Q1778" s="536">
        <f>IF('statement of marks'!DH72="","",'statement of marks'!DH72)</f>
        <v>18</v>
      </c>
      <c r="R1778" s="536">
        <f>IF('statement of marks'!DI72="","",'statement of marks'!DI72)</f>
        <v>118</v>
      </c>
      <c r="S1778" s="538" t="str">
        <f>IF('statement of marks'!DJ72="","",'statement of marks'!DJ72)</f>
        <v/>
      </c>
      <c r="T1778" s="538">
        <f>IF('statement of marks'!DK72="","",'statement of marks'!DK72)</f>
        <v>118</v>
      </c>
      <c r="U1778" s="541" t="str">
        <f>CONCATENATE('statement of marks'!HX72,'statement of marks'!IG72,'statement of marks'!IH72)</f>
        <v>S</v>
      </c>
      <c r="V1778" s="542">
        <f>IF('result subject-wise'!AH72="","",'result subject-wise'!AH72)</f>
        <v>100</v>
      </c>
      <c r="W1778" s="542" t="str">
        <f>IF('result subject-wise'!AJ72="","",'result subject-wise'!AJ72)</f>
        <v/>
      </c>
      <c r="X1778" s="542" t="str">
        <f>IF('result subject-wise'!AK72="","",'result subject-wise'!AK72)</f>
        <v/>
      </c>
      <c r="Y1778" s="540" t="str">
        <f>IF(OR(X1780=0,X1780&lt;V1780),"",IF(OR(U1778="RE",U1778="REP"),SUM(T1778,W1778),IF(U1778="S",W1778,T1778)))</f>
        <v/>
      </c>
    </row>
    <row r="1779" spans="1:25" ht="18" customHeight="1">
      <c r="A1779" s="1124"/>
      <c r="B1779" s="1108" t="s">
        <v>291</v>
      </c>
      <c r="C1779" s="1108"/>
      <c r="D1779" s="543">
        <f>IF(AND(D1776="",D1777="",D1778=""),"",SUM(D1776:D1778))</f>
        <v>40</v>
      </c>
      <c r="E1779" s="544">
        <f>IF(AND(E1774="",E1775="",E1776="",E1777="",E1778=""),"",SUM(E1774:E1778))</f>
        <v>50</v>
      </c>
      <c r="F1779" s="544">
        <f t="shared" ref="F1779:H1779" si="500">IF(AND(F1774="",F1775="",F1776="",F1777="",F1778=""),"",SUM(F1774:F1778))</f>
        <v>50</v>
      </c>
      <c r="G1779" s="544">
        <f t="shared" si="500"/>
        <v>43</v>
      </c>
      <c r="H1779" s="544">
        <f t="shared" si="500"/>
        <v>143</v>
      </c>
      <c r="I1779" s="544">
        <f>IF(AND(I1774="",I1775="",I1776="",I1777="",I1778=""),"",SUM(I1774:I1778))</f>
        <v>7</v>
      </c>
      <c r="J1779" s="544">
        <f t="shared" ref="J1779:R1779" si="501">IF(AND(J1774="",J1775="",J1776="",J1777="",J1778=""),"",SUM(J1774:J1778))</f>
        <v>290</v>
      </c>
      <c r="K1779" s="544">
        <f t="shared" si="501"/>
        <v>40</v>
      </c>
      <c r="L1779" s="544">
        <f t="shared" si="501"/>
        <v>330</v>
      </c>
      <c r="M1779" s="544">
        <f t="shared" si="501"/>
        <v>440</v>
      </c>
      <c r="N1779" s="544">
        <f t="shared" si="501"/>
        <v>480</v>
      </c>
      <c r="O1779" s="544">
        <f t="shared" si="501"/>
        <v>358</v>
      </c>
      <c r="P1779" s="544">
        <f t="shared" si="501"/>
        <v>60</v>
      </c>
      <c r="Q1779" s="544">
        <f t="shared" si="501"/>
        <v>418</v>
      </c>
      <c r="R1779" s="544">
        <f t="shared" si="501"/>
        <v>798</v>
      </c>
      <c r="S1779" s="544">
        <f>IF(AND(S1774="",S1775="",S1776="",S1777="",S1778=""),"",SUM(S1774:S1778))</f>
        <v>100</v>
      </c>
      <c r="T1779" s="544">
        <f t="shared" ref="T1779" si="502">IF(AND(T1774="",T1775="",T1776="",T1777="",T1778=""),"",SUM(T1774:T1778))</f>
        <v>898</v>
      </c>
      <c r="U1779" s="544"/>
      <c r="V1779" s="544">
        <f t="shared" ref="V1779:W1779" si="503">IF(AND(V1774="",V1775="",V1776="",V1777="",V1778=""),"",SUM(V1774:V1778))</f>
        <v>100</v>
      </c>
      <c r="W1779" s="544" t="str">
        <f t="shared" si="503"/>
        <v/>
      </c>
      <c r="X1779" s="545"/>
      <c r="Y1779" s="546" t="str">
        <f t="shared" ref="Y1779" si="504">IF(AND(Y1774="",Y1775="",Y1776="",Y1777="",Y1778=""),"",SUM(Y1774:Y1778))</f>
        <v/>
      </c>
    </row>
    <row r="1780" spans="1:25" ht="18" customHeight="1">
      <c r="A1780" s="1124"/>
      <c r="B1780" s="1142" t="s">
        <v>292</v>
      </c>
      <c r="C1780" s="1142"/>
      <c r="D1780" s="547" t="s">
        <v>456</v>
      </c>
      <c r="E1780" s="548">
        <f>IF(E1779="","",(5*E1773)-(COUNTIF(E1774:E1778,"NA")*E1773+COUNTIF(E1774:E1778,"ML")*E1773))</f>
        <v>50</v>
      </c>
      <c r="F1780" s="548">
        <f>IF(F1779="","",(5*F1773)-(COUNTIF(F1774:F1778,"NA")*F1773+COUNTIF(F1774:F1778,"ML")*F1773))</f>
        <v>50</v>
      </c>
      <c r="G1780" s="548">
        <f>IF(G1779="","",(43)-(COUNTIF(G1774:G1778,"NA")*G1773+COUNTIF(G1774:G1778,"ML")*G1773))</f>
        <v>43</v>
      </c>
      <c r="H1780" s="548">
        <f>IF(H1779="","",(143)-(COUNTIF(H1774:H1778,"NA")*H1773+COUNTIF(H1774:H1778,"ML")*H1773))</f>
        <v>143</v>
      </c>
      <c r="I1780" s="549">
        <f>IF(I1779="","",7)</f>
        <v>7</v>
      </c>
      <c r="J1780" s="538">
        <f>L1780-K1780</f>
        <v>310</v>
      </c>
      <c r="K1780" s="538">
        <f>IF(D1779="","",(D1779-(IF(K1776="ml",D1776)+IF(K1777="ml",D1777)+IF(K1778="ml",D1778))))</f>
        <v>40</v>
      </c>
      <c r="L1780" s="538">
        <f>IF(OR(L1779=0,L1779=""),L1779,(5*L1773)-D1791)</f>
        <v>350</v>
      </c>
      <c r="M1780" s="538">
        <f>IF(M1779="","",SUM(H1780:J1780))</f>
        <v>460</v>
      </c>
      <c r="N1780" s="538">
        <f>IF(N1779="","",SUM(D1779,M1780))</f>
        <v>500</v>
      </c>
      <c r="O1780" s="538">
        <f>Q1780-D1785</f>
        <v>440</v>
      </c>
      <c r="P1780" s="538">
        <f>IF(D1785="","",D1785)</f>
        <v>60</v>
      </c>
      <c r="Q1780" s="538">
        <f>IF(Q1779="","",5*Q1773)</f>
        <v>500</v>
      </c>
      <c r="R1780" s="538">
        <f>IF(O1780="","",SUM(M1780,O1780))</f>
        <v>900</v>
      </c>
      <c r="S1780" s="538">
        <f>IF(D1790="","",D1790)</f>
        <v>100</v>
      </c>
      <c r="T1780" s="538">
        <f>IF(T1779="","",SUM(R1780,S1780))</f>
        <v>1000</v>
      </c>
      <c r="U1780" s="550"/>
      <c r="V1780" s="551">
        <f>COUNTIF(U1774:U1784,"S")</f>
        <v>1</v>
      </c>
      <c r="W1780" s="551">
        <f>COUNTIF(U1774:U1784,"RE")+COUNTIF(U1774:U1784,"REP")</f>
        <v>0</v>
      </c>
      <c r="X1780" s="551">
        <f>COUNTIF(X1774:X1779,"P")+COUNTIF(X1783:X1784,"P")</f>
        <v>0</v>
      </c>
      <c r="Y1780" s="552" t="str">
        <f>IF(OR(X1780=0,X1780&lt;(V1780+W1780)),"",(T1780-(V1780*Y1773)+V1779))</f>
        <v/>
      </c>
    </row>
    <row r="1781" spans="1:25" ht="18" customHeight="1">
      <c r="A1781" s="1124"/>
      <c r="B1781" s="895" t="s">
        <v>151</v>
      </c>
      <c r="C1781" s="895"/>
      <c r="D1781" s="553">
        <f>IF('statement of marks'!BG72="","",'statement of marks'!BG72)</f>
        <v>30</v>
      </c>
      <c r="E1781" s="568">
        <f t="shared" ref="E1781:H1781" si="505">IF(E1780="","",E1779/E1780*100)</f>
        <v>100</v>
      </c>
      <c r="F1781" s="568">
        <f t="shared" si="505"/>
        <v>100</v>
      </c>
      <c r="G1781" s="568">
        <f t="shared" si="505"/>
        <v>100</v>
      </c>
      <c r="H1781" s="568">
        <f t="shared" si="505"/>
        <v>100</v>
      </c>
      <c r="I1781" s="568">
        <f>IF(I1780="","",I1779/I1780*100)</f>
        <v>100</v>
      </c>
      <c r="J1781" s="568">
        <f t="shared" ref="J1781:R1781" si="506">IF(J1780="","",J1779/J1780*100)</f>
        <v>93.548387096774192</v>
      </c>
      <c r="K1781" s="568">
        <f t="shared" si="506"/>
        <v>100</v>
      </c>
      <c r="L1781" s="568">
        <f t="shared" si="506"/>
        <v>94.285714285714278</v>
      </c>
      <c r="M1781" s="568">
        <f t="shared" si="506"/>
        <v>95.652173913043484</v>
      </c>
      <c r="N1781" s="569">
        <f t="shared" si="506"/>
        <v>96</v>
      </c>
      <c r="O1781" s="568">
        <f t="shared" si="506"/>
        <v>81.36363636363636</v>
      </c>
      <c r="P1781" s="568">
        <f t="shared" si="506"/>
        <v>100</v>
      </c>
      <c r="Q1781" s="568">
        <f t="shared" si="506"/>
        <v>83.6</v>
      </c>
      <c r="R1781" s="568">
        <f t="shared" si="506"/>
        <v>88.666666666666671</v>
      </c>
      <c r="S1781" s="569">
        <f>IF(S1780="","",S1779/S1780*100)</f>
        <v>100</v>
      </c>
      <c r="T1781" s="569">
        <f t="shared" ref="T1781" si="507">IF(T1780="","",T1779/T1780*100)</f>
        <v>89.8</v>
      </c>
      <c r="U1781" s="539"/>
      <c r="V1781" s="539"/>
      <c r="W1781" s="539"/>
      <c r="X1781" s="539"/>
      <c r="Y1781" s="554" t="str">
        <f>IF(Y1780="","",Y1779/Y1780*100)</f>
        <v/>
      </c>
    </row>
    <row r="1782" spans="1:25" ht="18" customHeight="1">
      <c r="A1782" s="1124"/>
      <c r="B1782" s="895" t="str">
        <f>'statement of marks'!DZ72</f>
        <v>BIOLOGY</v>
      </c>
      <c r="C1782" s="895"/>
      <c r="D1782" s="548"/>
      <c r="E1782" s="541">
        <f>IF('statement of marks'!EA72="","",'statement of marks'!EA72)</f>
        <v>10</v>
      </c>
      <c r="F1782" s="541">
        <f>IF('statement of marks'!EB72="","",'statement of marks'!EB72)</f>
        <v>10</v>
      </c>
      <c r="G1782" s="541">
        <f>IF('statement of marks'!EC72="","",'statement of marks'!EC72)</f>
        <v>10</v>
      </c>
      <c r="H1782" s="541">
        <f>IF('statement of marks'!ED72="","",'statement of marks'!ED72)</f>
        <v>30</v>
      </c>
      <c r="I1782" s="541" t="str">
        <f>IF('statement of marks'!EE72="","",'statement of marks'!EE72)</f>
        <v/>
      </c>
      <c r="J1782" s="537">
        <f>IF('statement of marks'!EF72="","",'statement of marks'!EF72)</f>
        <v>50</v>
      </c>
      <c r="K1782" s="537">
        <f>IF('statement of marks'!EG72="","",'statement of marks'!EG72)</f>
        <v>20</v>
      </c>
      <c r="L1782" s="536">
        <f>IF('statement of marks'!EH72="","",'statement of marks'!EH72)</f>
        <v>70</v>
      </c>
      <c r="M1782" s="536">
        <f>IF('statement of marks'!EI72="","",'statement of marks'!EI72)</f>
        <v>80</v>
      </c>
      <c r="N1782" s="538">
        <f>IF('statement of marks'!EJ72="","",'statement of marks'!EJ72)</f>
        <v>100</v>
      </c>
      <c r="O1782" s="537">
        <f>IF('statement of marks'!EK72="","",'statement of marks'!EK72)</f>
        <v>70</v>
      </c>
      <c r="P1782" s="537">
        <f>IF('statement of marks'!EL72="","",'statement of marks'!EL72)</f>
        <v>30</v>
      </c>
      <c r="Q1782" s="536">
        <f>IF('statement of marks'!EM72="","",'statement of marks'!EM72)</f>
        <v>100</v>
      </c>
      <c r="R1782" s="536">
        <f>IF('statement of marks'!EN72="","",'statement of marks'!EN72)</f>
        <v>150</v>
      </c>
      <c r="S1782" s="538">
        <f>IF('statement of marks'!EO72="","",'statement of marks'!EO72)</f>
        <v>50</v>
      </c>
      <c r="T1782" s="538">
        <f>IF('statement of marks'!EP72="","",'statement of marks'!EP72)</f>
        <v>200</v>
      </c>
      <c r="U1782" s="538" t="str">
        <f>IF('statement of marks'!FB72="","",'statement of marks'!FB72)</f>
        <v>I</v>
      </c>
      <c r="V1782" s="542"/>
      <c r="W1782" s="542"/>
      <c r="X1782" s="542"/>
      <c r="Y1782" s="540"/>
    </row>
    <row r="1783" spans="1:25" ht="18" customHeight="1">
      <c r="A1783" s="1124"/>
      <c r="B1783" s="1089" t="str">
        <f>'statement of marks'!$FC$3</f>
        <v>Azadi ke Baad ka Swarnim Bharat</v>
      </c>
      <c r="C1783" s="1089"/>
      <c r="D1783" s="553">
        <f>IF('statement of marks'!CK72="","",'statement of marks'!CK72)</f>
        <v>30</v>
      </c>
      <c r="E1783" s="541">
        <f>IF('statement of marks'!FC72="","",'statement of marks'!FC72)</f>
        <v>10</v>
      </c>
      <c r="F1783" s="541">
        <f>IF('statement of marks'!FD72="","",'statement of marks'!FD72)</f>
        <v>10</v>
      </c>
      <c r="G1783" s="541">
        <f>IF('statement of marks'!FE72="","",'statement of marks'!FE72)</f>
        <v>10</v>
      </c>
      <c r="H1783" s="541">
        <f>IF('statement of marks'!FF72="","",'statement of marks'!FF72)</f>
        <v>30</v>
      </c>
      <c r="I1783" s="555"/>
      <c r="J1783" s="541">
        <f>IF('statement of marks'!FG72="","",'statement of marks'!FG72)</f>
        <v>70</v>
      </c>
      <c r="K1783" s="556"/>
      <c r="L1783" s="536">
        <f>IF('statement of marks'!FG72="","",'statement of marks'!FG72)</f>
        <v>70</v>
      </c>
      <c r="M1783" s="536">
        <f>IF('statement of marks'!FH72="","",'statement of marks'!FH72)</f>
        <v>100</v>
      </c>
      <c r="N1783" s="536">
        <f>IF('statement of marks'!FH72="","",'statement of marks'!FH72)</f>
        <v>100</v>
      </c>
      <c r="O1783" s="536">
        <f>IF('statement of marks'!FI72="","",'statement of marks'!FI72)</f>
        <v>100</v>
      </c>
      <c r="P1783" s="557"/>
      <c r="Q1783" s="536">
        <f>IF('statement of marks'!FI72="","",'statement of marks'!FI72)</f>
        <v>100</v>
      </c>
      <c r="R1783" s="536">
        <f>IF('statement of marks'!FJ72="","",'statement of marks'!FJ72)</f>
        <v>200</v>
      </c>
      <c r="S1783" s="557"/>
      <c r="T1783" s="538">
        <f>IF('statement of marks'!FJ72="","",'statement of marks'!FJ72)</f>
        <v>200</v>
      </c>
      <c r="U1783" s="541" t="str">
        <f>IF('statement of marks'!II72="","",'statement of marks'!II72)</f>
        <v>A</v>
      </c>
      <c r="V1783" s="542" t="str">
        <f>IF(OR(U1783="S",U1783="RE"),'result subject-wise'!AL$6,"")</f>
        <v/>
      </c>
      <c r="W1783" s="558" t="str">
        <f>IF('result subject-wise'!AL72="","",'result subject-wise'!AL72)</f>
        <v/>
      </c>
      <c r="X1783" s="558" t="str">
        <f>IF('result subject-wise'!AM72="","",'result subject-wise'!AM72)</f>
        <v/>
      </c>
      <c r="Y1783" s="1093"/>
    </row>
    <row r="1784" spans="1:25" ht="18" customHeight="1">
      <c r="A1784" s="1124"/>
      <c r="B1784" s="895" t="str">
        <f>'statement of marks'!$FP$3</f>
        <v>JEEVAN KAUShAL</v>
      </c>
      <c r="C1784" s="895"/>
      <c r="D1784" s="535" t="str">
        <f>IF('statement of marks'!DO72="","",'statement of marks'!DO72)</f>
        <v/>
      </c>
      <c r="E1784" s="1109" t="s">
        <v>278</v>
      </c>
      <c r="F1784" s="1109"/>
      <c r="G1784" s="536">
        <f>'statement of marks'!$FP$6</f>
        <v>30</v>
      </c>
      <c r="H1784" s="536"/>
      <c r="I1784" s="559"/>
      <c r="J1784" s="537">
        <f>IF('statement of marks'!FP72="","",'statement of marks'!FP72)</f>
        <v>30</v>
      </c>
      <c r="K1784" s="1109" t="s">
        <v>279</v>
      </c>
      <c r="L1784" s="1109"/>
      <c r="M1784" s="536">
        <f>'statement of marks'!$FQ$6</f>
        <v>30</v>
      </c>
      <c r="N1784" s="538">
        <f>IF('statement of marks'!FQ72="","",'statement of marks'!FQ72)</f>
        <v>30</v>
      </c>
      <c r="O1784" s="1109" t="s">
        <v>108</v>
      </c>
      <c r="P1784" s="1109"/>
      <c r="Q1784" s="536">
        <f>'statement of marks'!$FR$6</f>
        <v>40</v>
      </c>
      <c r="R1784" s="541">
        <f>IF('statement of marks'!FR72="","",'statement of marks'!FR72)</f>
        <v>40</v>
      </c>
      <c r="S1784" s="541"/>
      <c r="T1784" s="538">
        <f>IF('statement of marks'!FS72="","",'statement of marks'!FS72)</f>
        <v>100</v>
      </c>
      <c r="U1784" s="541" t="str">
        <f>IF('statement of marks'!IJ72="","",'statement of marks'!IJ72)</f>
        <v>A</v>
      </c>
      <c r="V1784" s="542" t="str">
        <f>IF(OR(U1784="S",U1784="RE"),'result subject-wise'!AN$6,"")</f>
        <v/>
      </c>
      <c r="W1784" s="558" t="str">
        <f>IF('result subject-wise'!AN72="","",'result subject-wise'!AN72)</f>
        <v/>
      </c>
      <c r="X1784" s="558" t="str">
        <f>IF('result subject-wise'!AO72="","",'result subject-wise'!AO72)</f>
        <v/>
      </c>
      <c r="Y1784" s="1093"/>
    </row>
    <row r="1785" spans="1:25" ht="18" customHeight="1">
      <c r="A1785" s="1124"/>
      <c r="B1785" s="1110" t="s">
        <v>195</v>
      </c>
      <c r="C1785" s="1110"/>
      <c r="D1785" s="560">
        <f>IF(AND(D1781="",D1783="",D1784=""),"",SUM(D1781:D1784))</f>
        <v>60</v>
      </c>
      <c r="E1785" s="1111" t="str">
        <f>IF('statement of marks'!IP72="","",'statement of marks'!IP72)</f>
        <v>SUPPL.</v>
      </c>
      <c r="F1785" s="1111"/>
      <c r="G1785" s="1111"/>
      <c r="H1785" s="1111"/>
      <c r="I1785" s="1111"/>
      <c r="J1785" s="1111"/>
      <c r="K1785" s="1111"/>
      <c r="L1785" s="1111"/>
      <c r="M1785" s="533" t="s">
        <v>309</v>
      </c>
      <c r="N1785" s="541" t="str">
        <f>IF('statement of marks'!IS72="","",'statement of marks'!IS72)</f>
        <v/>
      </c>
      <c r="O1785" s="1091" t="s">
        <v>281</v>
      </c>
      <c r="P1785" s="1091"/>
      <c r="Q1785" s="1091"/>
      <c r="R1785" s="541" t="str">
        <f>IF('statement of marks'!IU72="","",'statement of marks'!IU72)</f>
        <v/>
      </c>
      <c r="S1785" s="1112" t="s">
        <v>295</v>
      </c>
      <c r="T1785" s="1112"/>
      <c r="U1785" s="1112"/>
      <c r="V1785" s="1112"/>
      <c r="W1785" s="1112"/>
      <c r="X1785" s="1112"/>
      <c r="Y1785" s="1113"/>
    </row>
    <row r="1786" spans="1:25" ht="18" customHeight="1">
      <c r="A1786" s="1124"/>
      <c r="B1786" s="1110" t="s">
        <v>300</v>
      </c>
      <c r="C1786" s="1110"/>
      <c r="D1786" s="534" t="s">
        <v>201</v>
      </c>
      <c r="E1786" s="1085" t="s">
        <v>122</v>
      </c>
      <c r="F1786" s="1085"/>
      <c r="G1786" s="1091" t="s">
        <v>124</v>
      </c>
      <c r="H1786" s="1091"/>
      <c r="I1786" s="1091"/>
      <c r="J1786" s="1091"/>
      <c r="K1786" s="1091" t="s">
        <v>126</v>
      </c>
      <c r="L1786" s="1091"/>
      <c r="M1786" s="1091" t="s">
        <v>128</v>
      </c>
      <c r="N1786" s="1091"/>
      <c r="O1786" s="924" t="s">
        <v>303</v>
      </c>
      <c r="P1786" s="924"/>
      <c r="Q1786" s="924"/>
      <c r="R1786" s="561"/>
      <c r="S1786" s="1114" t="s">
        <v>195</v>
      </c>
      <c r="T1786" s="1114"/>
      <c r="U1786" s="1115" t="str">
        <f>IF('result subject-wise'!AR72="","",'result subject-wise'!AR72)</f>
        <v/>
      </c>
      <c r="V1786" s="1115"/>
      <c r="W1786" s="1086" t="s">
        <v>459</v>
      </c>
      <c r="X1786" s="1086"/>
      <c r="Y1786" s="562" t="str">
        <f>IF('result subject-wise'!AS72="","",'result subject-wise'!AS72)</f>
        <v/>
      </c>
    </row>
    <row r="1787" spans="1:25" ht="18" customHeight="1">
      <c r="A1787" s="1124"/>
      <c r="B1787" s="1116" t="s">
        <v>302</v>
      </c>
      <c r="C1787" s="1116"/>
      <c r="D1787" s="536">
        <f>IF('statement of marks'!CN72="","",'statement of marks'!CN72)</f>
        <v>50</v>
      </c>
      <c r="E1787" s="1117" t="str">
        <f>IF('statement of marks'!GK72="","",'statement of marks'!GK72)</f>
        <v/>
      </c>
      <c r="F1787" s="1117"/>
      <c r="G1787" s="1117" t="str">
        <f>IF('statement of marks'!GM72="","",'statement of marks'!GM72)</f>
        <v/>
      </c>
      <c r="H1787" s="1117"/>
      <c r="I1787" s="1117"/>
      <c r="J1787" s="1117"/>
      <c r="K1787" s="1117">
        <f>IF('statement of marks'!GO72="","",'statement of marks'!GO72)</f>
        <v>88</v>
      </c>
      <c r="L1787" s="1117"/>
      <c r="M1787" s="1117">
        <f>IF('statement of marks'!GQ72="","",'statement of marks'!GQ72)</f>
        <v>240</v>
      </c>
      <c r="N1787" s="1117"/>
      <c r="O1787" s="1117">
        <f>IF('statement of marks'!GS72="","",'statement of marks'!GS72)</f>
        <v>340</v>
      </c>
      <c r="P1787" s="1117"/>
      <c r="Q1787" s="1117"/>
      <c r="R1787" s="563"/>
      <c r="S1787" s="1086" t="s">
        <v>460</v>
      </c>
      <c r="T1787" s="1086"/>
      <c r="U1787" s="1086"/>
      <c r="V1787" s="1086"/>
      <c r="W1787" s="1115" t="str">
        <f>IF('result subject-wise'!AT72="","",'result subject-wise'!AT72)</f>
        <v/>
      </c>
      <c r="X1787" s="1115"/>
      <c r="Y1787" s="1118"/>
    </row>
    <row r="1788" spans="1:25" ht="18" customHeight="1">
      <c r="A1788" s="1124"/>
      <c r="B1788" s="1084" t="s">
        <v>301</v>
      </c>
      <c r="C1788" s="1084"/>
      <c r="D1788" s="536">
        <f>IF('statement of marks'!BJ72="","",'statement of marks'!BJ72)</f>
        <v>50</v>
      </c>
      <c r="E1788" s="1085">
        <f>IF('statement of marks'!GL72="","",'statement of marks'!GL72)</f>
        <v>34</v>
      </c>
      <c r="F1788" s="1085"/>
      <c r="G1788" s="1085">
        <f>IF('statement of marks'!GN72="","",'statement of marks'!GN72)</f>
        <v>24</v>
      </c>
      <c r="H1788" s="1085"/>
      <c r="I1788" s="1085"/>
      <c r="J1788" s="1085"/>
      <c r="K1788" s="1085" t="str">
        <f>IF('statement of marks'!GP72="","",'statement of marks'!GP72)</f>
        <v/>
      </c>
      <c r="L1788" s="1085"/>
      <c r="M1788" s="1085" t="str">
        <f>IF('statement of marks'!GR72="","",'statement of marks'!GR72)</f>
        <v/>
      </c>
      <c r="N1788" s="1085"/>
      <c r="O1788" s="1085" t="str">
        <f>IF('statement of marks'!GT72="","",'statement of marks'!GT72)</f>
        <v/>
      </c>
      <c r="P1788" s="1085"/>
      <c r="Q1788" s="1085"/>
      <c r="R1788" s="564"/>
      <c r="S1788" s="1086" t="s">
        <v>296</v>
      </c>
      <c r="T1788" s="1086"/>
      <c r="U1788" s="1086"/>
      <c r="V1788" s="1086"/>
      <c r="W1788" s="1087" t="str">
        <f>IF(U1786="","",'result subject-wise'!$G$118)</f>
        <v/>
      </c>
      <c r="X1788" s="1087"/>
      <c r="Y1788" s="1088"/>
    </row>
    <row r="1789" spans="1:25" ht="18" customHeight="1">
      <c r="A1789" s="1124"/>
      <c r="B1789" s="1089" t="s">
        <v>307</v>
      </c>
      <c r="C1789" s="1089"/>
      <c r="D1789" s="535" t="str">
        <f>IF('statement of marks'!DR72="","",'statement of marks'!DR72)</f>
        <v/>
      </c>
      <c r="E1789" s="1090"/>
      <c r="F1789" s="1090"/>
      <c r="G1789" s="1090"/>
      <c r="H1789" s="1090"/>
      <c r="I1789" s="1090"/>
      <c r="J1789" s="1090"/>
      <c r="K1789" s="1090"/>
      <c r="L1789" s="1090"/>
      <c r="M1789" s="1090"/>
      <c r="N1789" s="1090"/>
      <c r="O1789" s="1091"/>
      <c r="P1789" s="1091"/>
      <c r="Q1789" s="1091"/>
      <c r="R1789" s="1091"/>
      <c r="S1789" s="1091"/>
      <c r="T1789" s="1091"/>
      <c r="U1789" s="1092"/>
      <c r="V1789" s="1092"/>
      <c r="W1789" s="1092"/>
      <c r="X1789" s="1092"/>
      <c r="Y1789" s="1093"/>
    </row>
    <row r="1790" spans="1:25" ht="18" customHeight="1">
      <c r="A1790" s="1124"/>
      <c r="B1790" s="895" t="s">
        <v>297</v>
      </c>
      <c r="C1790" s="895"/>
      <c r="D1790" s="544">
        <f>IF(AND(D1787="",D1788="",D1789=""),"",SUM(D1787:D1789))</f>
        <v>100</v>
      </c>
      <c r="E1790" s="1090"/>
      <c r="F1790" s="1090"/>
      <c r="G1790" s="1090"/>
      <c r="H1790" s="1090"/>
      <c r="I1790" s="1090"/>
      <c r="J1790" s="1090"/>
      <c r="K1790" s="1090"/>
      <c r="L1790" s="1090"/>
      <c r="M1790" s="1090"/>
      <c r="N1790" s="1090"/>
      <c r="O1790" s="1091"/>
      <c r="P1790" s="1091"/>
      <c r="Q1790" s="1091"/>
      <c r="R1790" s="1091"/>
      <c r="S1790" s="1091"/>
      <c r="T1790" s="1091"/>
      <c r="U1790" s="1092"/>
      <c r="V1790" s="1092"/>
      <c r="W1790" s="1092"/>
      <c r="X1790" s="1092"/>
      <c r="Y1790" s="1093"/>
    </row>
    <row r="1791" spans="1:25" ht="18" customHeight="1">
      <c r="A1791" s="1124"/>
      <c r="B1791" s="1089" t="s">
        <v>790</v>
      </c>
      <c r="C1791" s="1089"/>
      <c r="D1791" s="565">
        <f>IF(J1774="ML",L1773)+IF(J1775="ML",L1773)+IF(J1776="ML",L1773-D1776)+IF(J1777="ML",L1773-D1777)+IF(J1778="ML",L1773-D1778)+IF(K1776="ml",D1776)+IF(K1777="ml",D1777)+IF(K1778="ml",D1778)</f>
        <v>0</v>
      </c>
      <c r="E1791" s="1090"/>
      <c r="F1791" s="1090"/>
      <c r="G1791" s="1090"/>
      <c r="H1791" s="1090"/>
      <c r="I1791" s="1090"/>
      <c r="J1791" s="1090"/>
      <c r="K1791" s="1090"/>
      <c r="L1791" s="1090"/>
      <c r="M1791" s="1090"/>
      <c r="N1791" s="1090"/>
      <c r="O1791" s="1091" t="s">
        <v>112</v>
      </c>
      <c r="P1791" s="1091"/>
      <c r="Q1791" s="1091"/>
      <c r="R1791" s="1091"/>
      <c r="S1791" s="1091"/>
      <c r="T1791" s="1091"/>
      <c r="U1791" s="1094" t="s">
        <v>798</v>
      </c>
      <c r="V1791" s="1094"/>
      <c r="W1791" s="1094"/>
      <c r="X1791" s="1094"/>
      <c r="Y1791" s="1095"/>
    </row>
    <row r="1792" spans="1:25" ht="18" customHeight="1" thickBot="1">
      <c r="A1792" s="1125"/>
      <c r="B1792" s="1098" t="s">
        <v>308</v>
      </c>
      <c r="C1792" s="1098"/>
      <c r="D1792" s="566"/>
      <c r="E1792" s="1099"/>
      <c r="F1792" s="1099"/>
      <c r="G1792" s="1099"/>
      <c r="H1792" s="1099"/>
      <c r="I1792" s="1099"/>
      <c r="J1792" s="1099"/>
      <c r="K1792" s="1099"/>
      <c r="L1792" s="1099"/>
      <c r="M1792" s="1099"/>
      <c r="N1792" s="1099"/>
      <c r="O1792" s="1100">
        <f>'statement of marks'!$IV$110</f>
        <v>45794</v>
      </c>
      <c r="P1792" s="1100"/>
      <c r="Q1792" s="1100"/>
      <c r="R1792" s="1100"/>
      <c r="S1792" s="1100"/>
      <c r="T1792" s="1100"/>
      <c r="U1792" s="1096"/>
      <c r="V1792" s="1096"/>
      <c r="W1792" s="1096"/>
      <c r="X1792" s="1096"/>
      <c r="Y1792" s="1097"/>
    </row>
    <row r="1793" spans="1:25" ht="18" customHeight="1">
      <c r="A1793" s="1119" t="s">
        <v>282</v>
      </c>
      <c r="B1793" s="1120"/>
      <c r="C1793" s="1120"/>
      <c r="D1793" s="1120"/>
      <c r="E1793" s="1120"/>
      <c r="F1793" s="1120"/>
      <c r="G1793" s="1120"/>
      <c r="H1793" s="1120"/>
      <c r="I1793" s="1120"/>
      <c r="J1793" s="1120"/>
      <c r="K1793" s="1120"/>
      <c r="L1793" s="1120"/>
      <c r="M1793" s="1120"/>
      <c r="N1793" s="1120"/>
      <c r="O1793" s="1120"/>
      <c r="P1793" s="1120"/>
      <c r="Q1793" s="1120"/>
      <c r="R1793" s="1120"/>
      <c r="S1793" s="1120"/>
      <c r="T1793" s="1120"/>
      <c r="U1793" s="1120"/>
      <c r="V1793" s="1120"/>
      <c r="W1793" s="1120"/>
      <c r="X1793" s="1120"/>
      <c r="Y1793" s="1121"/>
    </row>
    <row r="1794" spans="1:25" ht="18" customHeight="1">
      <c r="A1794" s="1122" t="str">
        <f>'statement of marks'!$A$1</f>
        <v>Govt. Hr. Sec. School,</v>
      </c>
      <c r="B1794" s="1091"/>
      <c r="C1794" s="1091"/>
      <c r="D1794" s="1091"/>
      <c r="E1794" s="1091"/>
      <c r="F1794" s="1091"/>
      <c r="G1794" s="1091"/>
      <c r="H1794" s="1091"/>
      <c r="I1794" s="1091"/>
      <c r="J1794" s="1091"/>
      <c r="K1794" s="1091"/>
      <c r="L1794" s="1091"/>
      <c r="M1794" s="1091"/>
      <c r="N1794" s="1091"/>
      <c r="O1794" s="1091"/>
      <c r="P1794" s="1091"/>
      <c r="Q1794" s="1091"/>
      <c r="R1794" s="1091"/>
      <c r="S1794" s="1091"/>
      <c r="T1794" s="1091"/>
      <c r="U1794" s="1091"/>
      <c r="V1794" s="1091"/>
      <c r="W1794" s="1091"/>
      <c r="X1794" s="1091"/>
      <c r="Y1794" s="1123"/>
    </row>
    <row r="1795" spans="1:25" ht="18" customHeight="1">
      <c r="A1795" s="1124"/>
      <c r="B1795" s="1048" t="s">
        <v>100</v>
      </c>
      <c r="C1795" s="1048"/>
      <c r="D1795" s="1112" t="s">
        <v>485</v>
      </c>
      <c r="E1795" s="1048" t="str">
        <f>'statement of marks'!$F$3</f>
        <v>2024-25</v>
      </c>
      <c r="F1795" s="1048"/>
      <c r="G1795" s="1126" t="str">
        <f>IF(U1814="","MAIN EXAMINATION",IF(E1830="Suppl.","SUPPLEMENTARY EXAMINATION",IF(E1830="Re-exam.","RE-EXAMINATION",)))</f>
        <v>MAIN EXAMINATION</v>
      </c>
      <c r="H1795" s="1127"/>
      <c r="I1795" s="1127"/>
      <c r="J1795" s="1127"/>
      <c r="K1795" s="1127"/>
      <c r="L1795" s="1127"/>
      <c r="M1795" s="1127"/>
      <c r="N1795" s="1127"/>
      <c r="O1795" s="1127"/>
      <c r="P1795" s="1127"/>
      <c r="Q1795" s="1127"/>
      <c r="R1795" s="1127"/>
      <c r="S1795" s="1128"/>
      <c r="T1795" s="1129" t="s">
        <v>305</v>
      </c>
      <c r="U1795" s="1130"/>
      <c r="V1795" s="1131"/>
      <c r="W1795" s="1048" t="str">
        <f>'statement of marks'!$A$3</f>
        <v>11 'A'</v>
      </c>
      <c r="X1795" s="1048"/>
      <c r="Y1795" s="1135"/>
    </row>
    <row r="1796" spans="1:25" ht="18" customHeight="1">
      <c r="A1796" s="1124"/>
      <c r="B1796" s="895" t="s">
        <v>36</v>
      </c>
      <c r="C1796" s="895"/>
      <c r="D1796" s="1112"/>
      <c r="E1796" s="1132" t="str">
        <f>IF('statement of marks'!G73="","",'statement of marks'!G73)</f>
        <v>A 065</v>
      </c>
      <c r="F1796" s="1133"/>
      <c r="G1796" s="1133"/>
      <c r="H1796" s="1133"/>
      <c r="I1796" s="1133"/>
      <c r="J1796" s="1133"/>
      <c r="K1796" s="1133"/>
      <c r="L1796" s="1133"/>
      <c r="M1796" s="1133"/>
      <c r="N1796" s="1133"/>
      <c r="O1796" s="1133"/>
      <c r="P1796" s="1133"/>
      <c r="Q1796" s="1133"/>
      <c r="R1796" s="1133"/>
      <c r="S1796" s="1134"/>
      <c r="T1796" s="1129" t="s">
        <v>304</v>
      </c>
      <c r="U1796" s="1130"/>
      <c r="V1796" s="1131"/>
      <c r="W1796" s="1048">
        <f>IF('statement of marks'!E73="","",'statement of marks'!E73)</f>
        <v>11165</v>
      </c>
      <c r="X1796" s="1048"/>
      <c r="Y1796" s="1135"/>
    </row>
    <row r="1797" spans="1:25" ht="18" customHeight="1">
      <c r="A1797" s="1124"/>
      <c r="B1797" s="895" t="s">
        <v>37</v>
      </c>
      <c r="C1797" s="895"/>
      <c r="D1797" s="1112"/>
      <c r="E1797" s="1132" t="str">
        <f>IF('statement of marks'!H73="","",'statement of marks'!H73)</f>
        <v>B 065</v>
      </c>
      <c r="F1797" s="1133"/>
      <c r="G1797" s="1133"/>
      <c r="H1797" s="1133"/>
      <c r="I1797" s="1133"/>
      <c r="J1797" s="1133"/>
      <c r="K1797" s="1133"/>
      <c r="L1797" s="1133"/>
      <c r="M1797" s="1133"/>
      <c r="N1797" s="1133"/>
      <c r="O1797" s="1133"/>
      <c r="P1797" s="1133"/>
      <c r="Q1797" s="1133"/>
      <c r="R1797" s="1133"/>
      <c r="S1797" s="1134"/>
      <c r="T1797" s="1129" t="s">
        <v>35</v>
      </c>
      <c r="U1797" s="1130"/>
      <c r="V1797" s="1131"/>
      <c r="W1797" s="1048" t="str">
        <f>IF('statement of marks'!D73="","",'statement of marks'!D73)</f>
        <v/>
      </c>
      <c r="X1797" s="1048"/>
      <c r="Y1797" s="1135"/>
    </row>
    <row r="1798" spans="1:25" ht="18" customHeight="1">
      <c r="A1798" s="1124"/>
      <c r="B1798" s="895" t="s">
        <v>38</v>
      </c>
      <c r="C1798" s="895"/>
      <c r="D1798" s="1112"/>
      <c r="E1798" s="1132" t="str">
        <f>IF('statement of marks'!I73="","",'statement of marks'!I73)</f>
        <v>C 065</v>
      </c>
      <c r="F1798" s="1133"/>
      <c r="G1798" s="1133"/>
      <c r="H1798" s="1133"/>
      <c r="I1798" s="1133"/>
      <c r="J1798" s="1133"/>
      <c r="K1798" s="1133"/>
      <c r="L1798" s="1133"/>
      <c r="M1798" s="1133"/>
      <c r="N1798" s="1133"/>
      <c r="O1798" s="1133"/>
      <c r="P1798" s="1133"/>
      <c r="Q1798" s="1133"/>
      <c r="R1798" s="1133"/>
      <c r="S1798" s="1134"/>
      <c r="T1798" s="1129" t="s">
        <v>280</v>
      </c>
      <c r="U1798" s="1130"/>
      <c r="V1798" s="1131"/>
      <c r="W1798" s="1136" t="str">
        <f>IF('statement of marks'!F73="","",'statement of marks'!F73)</f>
        <v/>
      </c>
      <c r="X1798" s="1136"/>
      <c r="Y1798" s="1137"/>
    </row>
    <row r="1799" spans="1:25" ht="18" customHeight="1">
      <c r="A1799" s="1124"/>
      <c r="B1799" s="1138" t="s">
        <v>218</v>
      </c>
      <c r="C1799" s="1109" t="s">
        <v>293</v>
      </c>
      <c r="D1799" s="1109" t="s">
        <v>457</v>
      </c>
      <c r="E1799" s="1103" t="s">
        <v>109</v>
      </c>
      <c r="F1799" s="1103" t="s">
        <v>110</v>
      </c>
      <c r="G1799" s="1103" t="s">
        <v>111</v>
      </c>
      <c r="H1799" s="1103" t="s">
        <v>797</v>
      </c>
      <c r="I1799" s="1139" t="str">
        <f>IF('statement of marks'!N$4="","",'statement of marks'!N$4)</f>
        <v>VRIKSHAROPAN</v>
      </c>
      <c r="J1799" s="1140" t="s">
        <v>276</v>
      </c>
      <c r="K1799" s="1140" t="s">
        <v>277</v>
      </c>
      <c r="L1799" s="1103" t="s">
        <v>284</v>
      </c>
      <c r="M1799" s="1103" t="s">
        <v>294</v>
      </c>
      <c r="N1799" s="1102" t="s">
        <v>458</v>
      </c>
      <c r="O1799" s="1141" t="s">
        <v>287</v>
      </c>
      <c r="P1799" s="1141" t="s">
        <v>288</v>
      </c>
      <c r="Q1799" s="1101" t="s">
        <v>289</v>
      </c>
      <c r="R1799" s="1101" t="s">
        <v>285</v>
      </c>
      <c r="S1799" s="1101" t="s">
        <v>286</v>
      </c>
      <c r="T1799" s="1102" t="s">
        <v>306</v>
      </c>
      <c r="U1799" s="1103" t="s">
        <v>311</v>
      </c>
      <c r="V1799" s="1104" t="s">
        <v>310</v>
      </c>
      <c r="W1799" s="1104" t="s">
        <v>799</v>
      </c>
      <c r="X1799" s="1103" t="s">
        <v>283</v>
      </c>
      <c r="Y1799" s="1105" t="s">
        <v>290</v>
      </c>
    </row>
    <row r="1800" spans="1:25" ht="18" customHeight="1">
      <c r="A1800" s="1124"/>
      <c r="B1800" s="1138"/>
      <c r="C1800" s="1109"/>
      <c r="D1800" s="1109"/>
      <c r="E1800" s="1103"/>
      <c r="F1800" s="1103"/>
      <c r="G1800" s="1103"/>
      <c r="H1800" s="1103"/>
      <c r="I1800" s="1139"/>
      <c r="J1800" s="1140"/>
      <c r="K1800" s="1140"/>
      <c r="L1800" s="1103"/>
      <c r="M1800" s="1103"/>
      <c r="N1800" s="1102"/>
      <c r="O1800" s="1141"/>
      <c r="P1800" s="1141"/>
      <c r="Q1800" s="1101"/>
      <c r="R1800" s="1101"/>
      <c r="S1800" s="1101"/>
      <c r="T1800" s="1102"/>
      <c r="U1800" s="1103"/>
      <c r="V1800" s="1104"/>
      <c r="W1800" s="1104"/>
      <c r="X1800" s="1103"/>
      <c r="Y1800" s="1105"/>
    </row>
    <row r="1801" spans="1:25" ht="18" customHeight="1">
      <c r="A1801" s="1124"/>
      <c r="B1801" s="1144" t="s">
        <v>113</v>
      </c>
      <c r="C1801" s="1144"/>
      <c r="D1801" s="535"/>
      <c r="E1801" s="534">
        <f>IF('statement of marks'!J$6="","",'statement of marks'!J$6)</f>
        <v>10</v>
      </c>
      <c r="F1801" s="534">
        <f>IF('statement of marks'!K$6="","",'statement of marks'!K$6)</f>
        <v>10</v>
      </c>
      <c r="G1801" s="534">
        <f>IF('statement of marks'!L$6="","",'statement of marks'!L$6)</f>
        <v>8</v>
      </c>
      <c r="H1801" s="534">
        <f>IF('statement of marks'!M$6="","",'statement of marks'!M$6)</f>
        <v>28</v>
      </c>
      <c r="I1801" s="536">
        <f>IF('statement of marks'!N$6="","",'statement of marks'!N$6)</f>
        <v>2</v>
      </c>
      <c r="J1801" s="298" t="s">
        <v>89</v>
      </c>
      <c r="K1801" s="1106"/>
      <c r="L1801" s="534">
        <f>IF('statement of marks'!O$6="","",'statement of marks'!O$6)</f>
        <v>70</v>
      </c>
      <c r="M1801" s="298" t="s">
        <v>87</v>
      </c>
      <c r="N1801" s="534">
        <f>IF('statement of marks'!P$6="","",'statement of marks'!P$6)</f>
        <v>100</v>
      </c>
      <c r="O1801" s="298" t="s">
        <v>298</v>
      </c>
      <c r="P1801" s="945"/>
      <c r="Q1801" s="534">
        <f>IF('statement of marks'!Q$6="","",'statement of marks'!Q$6)</f>
        <v>100</v>
      </c>
      <c r="R1801" s="298" t="s">
        <v>299</v>
      </c>
      <c r="S1801" s="298" t="s">
        <v>454</v>
      </c>
      <c r="T1801" s="538">
        <f>IF('statement of marks'!R$6="","",'statement of marks'!R$6)</f>
        <v>200</v>
      </c>
      <c r="U1801" s="539"/>
      <c r="V1801" s="539"/>
      <c r="W1801" s="539"/>
      <c r="X1801" s="539"/>
      <c r="Y1801" s="540" t="str">
        <f>IF(OR(X1808=0,X1808&lt;V1808),"",T1801)</f>
        <v/>
      </c>
    </row>
    <row r="1802" spans="1:25" ht="18" customHeight="1">
      <c r="A1802" s="1124"/>
      <c r="B1802" s="895" t="str">
        <f>'statement of marks'!$J$3</f>
        <v>HINDI COMPULSORY</v>
      </c>
      <c r="C1802" s="895"/>
      <c r="D1802" s="535"/>
      <c r="E1802" s="541">
        <f>IF('statement of marks'!J73="","",'statement of marks'!J73)</f>
        <v>10</v>
      </c>
      <c r="F1802" s="541">
        <f>IF('statement of marks'!K73="","",'statement of marks'!K73)</f>
        <v>10</v>
      </c>
      <c r="G1802" s="541">
        <f>IF('statement of marks'!L73="","",'statement of marks'!L73)</f>
        <v>8</v>
      </c>
      <c r="H1802" s="541">
        <f>IF('statement of marks'!M73="","",'statement of marks'!M73)</f>
        <v>28</v>
      </c>
      <c r="I1802" s="541">
        <f>IF('statement of marks'!N73="","",'statement of marks'!N73)</f>
        <v>2</v>
      </c>
      <c r="J1802" s="537">
        <f>IF('statement of marks'!O73="","",'statement of marks'!O73)</f>
        <v>70</v>
      </c>
      <c r="K1802" s="1106"/>
      <c r="L1802" s="536">
        <f>IF('statement of marks'!O73="","",'statement of marks'!O73)</f>
        <v>70</v>
      </c>
      <c r="M1802" s="536">
        <f>IF('statement of marks'!P73="","",'statement of marks'!P73)</f>
        <v>100</v>
      </c>
      <c r="N1802" s="538">
        <f>IF('statement of marks'!P73="","",'statement of marks'!P73)</f>
        <v>100</v>
      </c>
      <c r="O1802" s="537">
        <f>IF('statement of marks'!Q73="","",'statement of marks'!Q73)</f>
        <v>100</v>
      </c>
      <c r="P1802" s="945"/>
      <c r="Q1802" s="536">
        <f>IF('statement of marks'!Q73="","",'statement of marks'!Q73)</f>
        <v>100</v>
      </c>
      <c r="R1802" s="536">
        <f>IF('statement of marks'!R73="","",'statement of marks'!R73)</f>
        <v>200</v>
      </c>
      <c r="S1802" s="1107" t="str">
        <f>IF(AND(K1803="",P1803=""),"",SUM(K1803,P1803))</f>
        <v/>
      </c>
      <c r="T1802" s="538">
        <f>IF('statement of marks'!R73="","",'statement of marks'!R73)</f>
        <v>200</v>
      </c>
      <c r="U1802" s="541" t="str">
        <f>CONCATENATE('statement of marks'!GV73,'statement of marks'!GW73,'statement of marks'!GX73)</f>
        <v>D</v>
      </c>
      <c r="V1802" s="542" t="str">
        <f>IF(OR(U1802="S",U1802="RE"),'result subject-wise'!T$6,"")</f>
        <v/>
      </c>
      <c r="W1802" s="542" t="str">
        <f>IF('result subject-wise'!U73="","",'result subject-wise'!U73)</f>
        <v/>
      </c>
      <c r="X1802" s="542" t="str">
        <f>IF('result subject-wise'!V73="","",'result subject-wise'!V73)</f>
        <v/>
      </c>
      <c r="Y1802" s="540" t="str">
        <f>IF(OR(X1808=0,X1808&lt;V1808),"",IF(U1802="RE",SUM(T1802,W1802),IF(U1802="S",W1802,T1802)))</f>
        <v/>
      </c>
    </row>
    <row r="1803" spans="1:25" ht="18" customHeight="1">
      <c r="A1803" s="1124"/>
      <c r="B1803" s="895" t="str">
        <f>'statement of marks'!$X$3</f>
        <v>ENGLISH COMPULSORY</v>
      </c>
      <c r="C1803" s="895"/>
      <c r="D1803" s="535" t="s">
        <v>455</v>
      </c>
      <c r="E1803" s="541">
        <f>IF('statement of marks'!X73="","",'statement of marks'!X73)</f>
        <v>10</v>
      </c>
      <c r="F1803" s="541">
        <f>IF('statement of marks'!Y73="","",'statement of marks'!Y73)</f>
        <v>10</v>
      </c>
      <c r="G1803" s="541">
        <f>IF('statement of marks'!Z73="","",'statement of marks'!Z73)</f>
        <v>8</v>
      </c>
      <c r="H1803" s="541">
        <f>IF('statement of marks'!AA73="","",'statement of marks'!AA73)</f>
        <v>28</v>
      </c>
      <c r="I1803" s="541">
        <f>IF('statement of marks'!AB73="","",'statement of marks'!AB73)</f>
        <v>2</v>
      </c>
      <c r="J1803" s="537">
        <f>IF('statement of marks'!AC73="","",'statement of marks'!AC73)</f>
        <v>70</v>
      </c>
      <c r="K1803" s="1106"/>
      <c r="L1803" s="536">
        <f>IF('statement of marks'!AC73="","",'statement of marks'!AC73)</f>
        <v>70</v>
      </c>
      <c r="M1803" s="536">
        <f>IF('statement of marks'!AD73="","",'statement of marks'!AD73)</f>
        <v>100</v>
      </c>
      <c r="N1803" s="538">
        <f>IF('statement of marks'!AD73="","",'statement of marks'!AD73)</f>
        <v>100</v>
      </c>
      <c r="O1803" s="537">
        <f>IF('statement of marks'!AE73="","",'statement of marks'!AE73)</f>
        <v>100</v>
      </c>
      <c r="P1803" s="945"/>
      <c r="Q1803" s="536">
        <f>IF('statement of marks'!AE73="","",'statement of marks'!AE73)</f>
        <v>100</v>
      </c>
      <c r="R1803" s="536">
        <f>IF('statement of marks'!AF73="","",'statement of marks'!AF73)</f>
        <v>200</v>
      </c>
      <c r="S1803" s="1107"/>
      <c r="T1803" s="538">
        <f>IF('statement of marks'!AF73="","",'statement of marks'!AF73)</f>
        <v>200</v>
      </c>
      <c r="U1803" s="541" t="str">
        <f>CONCATENATE('statement of marks'!GY73,'statement of marks'!GZ73,'statement of marks'!HA73)</f>
        <v>D</v>
      </c>
      <c r="V1803" s="542" t="str">
        <f>IF(OR(U1803="S",U1803="RE"),'result subject-wise'!W$6,"")</f>
        <v/>
      </c>
      <c r="W1803" s="542" t="str">
        <f>IF('result subject-wise'!X73="","",'result subject-wise'!X73)</f>
        <v/>
      </c>
      <c r="X1803" s="542" t="str">
        <f>IF('result subject-wise'!Y73="","",'result subject-wise'!Y73)</f>
        <v/>
      </c>
      <c r="Y1803" s="540" t="str">
        <f>IF(OR(X1808=0,X1808&lt;V1808),"",IF(U1803="RE",SUM(T1803,W1803),IF(U1803="S",W1803,T1803)))</f>
        <v/>
      </c>
    </row>
    <row r="1804" spans="1:25" ht="18" customHeight="1">
      <c r="A1804" s="1124"/>
      <c r="B1804" s="1143" t="str">
        <f>'statement of marks'!AM73</f>
        <v>PHYSICS</v>
      </c>
      <c r="C1804" s="1143"/>
      <c r="D1804" s="535">
        <f>IF('statement of marks'!BH73="","",'statement of marks'!BH73)</f>
        <v>20</v>
      </c>
      <c r="E1804" s="541">
        <f>IF('statement of marks'!AN73="","",'statement of marks'!AN73)</f>
        <v>10</v>
      </c>
      <c r="F1804" s="541">
        <f>IF('statement of marks'!AO73="","",'statement of marks'!AO73)</f>
        <v>10</v>
      </c>
      <c r="G1804" s="541">
        <f>IF('statement of marks'!AP73="","",'statement of marks'!AP73)</f>
        <v>9</v>
      </c>
      <c r="H1804" s="541">
        <f>IF('statement of marks'!AQ73="","",'statement of marks'!AQ73)</f>
        <v>29</v>
      </c>
      <c r="I1804" s="541">
        <f>IF('statement of marks'!AR73="","",'statement of marks'!AR73)</f>
        <v>1</v>
      </c>
      <c r="J1804" s="537">
        <f>IF('statement of marks'!AS73="","",'statement of marks'!AS73)</f>
        <v>30</v>
      </c>
      <c r="K1804" s="537">
        <f>IF('statement of marks'!AT73="","",'statement of marks'!AT73)</f>
        <v>20</v>
      </c>
      <c r="L1804" s="536">
        <f>IF('statement of marks'!AU73="","",'statement of marks'!AU73)</f>
        <v>50</v>
      </c>
      <c r="M1804" s="536">
        <f>IF('statement of marks'!AV73="","",'statement of marks'!AV73)</f>
        <v>60</v>
      </c>
      <c r="N1804" s="538">
        <f>IF('statement of marks'!AW73="","",'statement of marks'!AW73)</f>
        <v>80</v>
      </c>
      <c r="O1804" s="537">
        <f>IF('statement of marks'!AX73="","",'statement of marks'!AX73)</f>
        <v>70</v>
      </c>
      <c r="P1804" s="537">
        <f>IF('statement of marks'!AY73="","",'statement of marks'!AY73)</f>
        <v>30</v>
      </c>
      <c r="Q1804" s="536">
        <f>IF('statement of marks'!AZ73="","",'statement of marks'!AZ73)</f>
        <v>100</v>
      </c>
      <c r="R1804" s="536">
        <f>IF('statement of marks'!BA73="","",'statement of marks'!BA73)</f>
        <v>130</v>
      </c>
      <c r="S1804" s="538">
        <f>IF('statement of marks'!BB73="","",'statement of marks'!BB73)</f>
        <v>50</v>
      </c>
      <c r="T1804" s="538">
        <f>IF('statement of marks'!BC73="","",'statement of marks'!BC73)</f>
        <v>180</v>
      </c>
      <c r="U1804" s="541" t="str">
        <f>CONCATENATE('statement of marks'!HB73,'statement of marks'!HK73,'statement of marks'!HL73)</f>
        <v>D</v>
      </c>
      <c r="V1804" s="542" t="str">
        <f>IF('result subject-wise'!Z73="","",'result subject-wise'!Z73)</f>
        <v/>
      </c>
      <c r="W1804" s="542" t="str">
        <f>IF('result subject-wise'!AB73="","",'result subject-wise'!AB73)</f>
        <v/>
      </c>
      <c r="X1804" s="542" t="str">
        <f>IF('result subject-wise'!AC73="","",'result subject-wise'!AC73)</f>
        <v/>
      </c>
      <c r="Y1804" s="540" t="str">
        <f>IF(OR(X1808=0,X1808&lt;V1808),"",IF(OR(U1804="RE",U1804="REP"),SUM(T1804,W1804),IF(U1804="S",W1804,T1804)))</f>
        <v/>
      </c>
    </row>
    <row r="1805" spans="1:25" ht="18" customHeight="1">
      <c r="A1805" s="1124"/>
      <c r="B1805" s="1143" t="str">
        <f>'statement of marks'!BQ73</f>
        <v>CHEMISTRY</v>
      </c>
      <c r="C1805" s="1143"/>
      <c r="D1805" s="535">
        <f>IF('statement of marks'!CL73="","",'statement of marks'!CL73)</f>
        <v>20</v>
      </c>
      <c r="E1805" s="541">
        <f>IF('statement of marks'!BR73="","",'statement of marks'!BR73)</f>
        <v>10</v>
      </c>
      <c r="F1805" s="541">
        <f>IF('statement of marks'!BS73="","",'statement of marks'!BS73)</f>
        <v>10</v>
      </c>
      <c r="G1805" s="541">
        <f>IF('statement of marks'!BT73="","",'statement of marks'!BT73)</f>
        <v>9</v>
      </c>
      <c r="H1805" s="541">
        <f>IF('statement of marks'!BU73="","",'statement of marks'!BU73)</f>
        <v>29</v>
      </c>
      <c r="I1805" s="541">
        <f>IF('statement of marks'!BV73="","",'statement of marks'!BV73)</f>
        <v>1</v>
      </c>
      <c r="J1805" s="537">
        <f>IF('statement of marks'!BW73="","",'statement of marks'!BW73)</f>
        <v>50</v>
      </c>
      <c r="K1805" s="537">
        <f>IF('statement of marks'!BX73="","",'statement of marks'!BX73)</f>
        <v>20</v>
      </c>
      <c r="L1805" s="536">
        <f>IF('statement of marks'!BY73="","",'statement of marks'!BY73)</f>
        <v>70</v>
      </c>
      <c r="M1805" s="536">
        <f>IF('statement of marks'!BZ73="","",'statement of marks'!BZ73)</f>
        <v>80</v>
      </c>
      <c r="N1805" s="538">
        <f>IF('statement of marks'!CA73="","",'statement of marks'!CA73)</f>
        <v>100</v>
      </c>
      <c r="O1805" s="537">
        <f>IF('statement of marks'!CB73="","",'statement of marks'!CB73)</f>
        <v>70</v>
      </c>
      <c r="P1805" s="537">
        <f>IF('statement of marks'!CC73="","",'statement of marks'!CC73)</f>
        <v>30</v>
      </c>
      <c r="Q1805" s="536">
        <f>IF('statement of marks'!CD73="","",'statement of marks'!CD73)</f>
        <v>100</v>
      </c>
      <c r="R1805" s="536">
        <f>IF('statement of marks'!CE73="","",'statement of marks'!CE73)</f>
        <v>150</v>
      </c>
      <c r="S1805" s="538">
        <f>IF('statement of marks'!CF73="","",'statement of marks'!CF73)</f>
        <v>50</v>
      </c>
      <c r="T1805" s="538">
        <f>IF('statement of marks'!CG73="","",'statement of marks'!CG73)</f>
        <v>200</v>
      </c>
      <c r="U1805" s="541" t="str">
        <f>CONCATENATE('statement of marks'!HM73,'statement of marks'!HV73,'statement of marks'!HW73)</f>
        <v>D</v>
      </c>
      <c r="V1805" s="542" t="str">
        <f>IF('result subject-wise'!AD73="","",'result subject-wise'!AD73)</f>
        <v/>
      </c>
      <c r="W1805" s="542" t="str">
        <f>IF('result subject-wise'!AF73="","",'result subject-wise'!AF73)</f>
        <v/>
      </c>
      <c r="X1805" s="542" t="str">
        <f>IF('result subject-wise'!AG73="","",'result subject-wise'!AG73)</f>
        <v/>
      </c>
      <c r="Y1805" s="540" t="str">
        <f>IF(OR(X1808=0,X1808&lt;V1808),"",IF(OR(U1805="RE",U1805="REP"),SUM(T1805,W1805),IF(U1805="S",W1805,T1805)))</f>
        <v/>
      </c>
    </row>
    <row r="1806" spans="1:25" ht="18" customHeight="1">
      <c r="A1806" s="1124"/>
      <c r="B1806" s="1143" t="str">
        <f>'statement of marks'!CU73</f>
        <v>MATHEMATICS</v>
      </c>
      <c r="C1806" s="1143"/>
      <c r="D1806" s="535" t="str">
        <f>IF('statement of marks'!DP73="","",'statement of marks'!DP73)</f>
        <v/>
      </c>
      <c r="E1806" s="541">
        <f>IF('statement of marks'!CV73="","",'statement of marks'!CV73)</f>
        <v>10</v>
      </c>
      <c r="F1806" s="541">
        <f>IF('statement of marks'!CW73="","",'statement of marks'!CW73)</f>
        <v>10</v>
      </c>
      <c r="G1806" s="541">
        <f>IF('statement of marks'!CX73="","",'statement of marks'!CX73)</f>
        <v>9</v>
      </c>
      <c r="H1806" s="541">
        <f>IF('statement of marks'!CY73="","",'statement of marks'!CY73)</f>
        <v>29</v>
      </c>
      <c r="I1806" s="541">
        <f>IF('statement of marks'!CZ73="","",'statement of marks'!CZ73)</f>
        <v>1</v>
      </c>
      <c r="J1806" s="537">
        <f>IF('statement of marks'!DA73="","",'statement of marks'!DA73)</f>
        <v>70</v>
      </c>
      <c r="K1806" s="537" t="str">
        <f>IF('statement of marks'!DB73="","",'statement of marks'!DB73)</f>
        <v/>
      </c>
      <c r="L1806" s="536">
        <f>IF('statement of marks'!DC73="","",'statement of marks'!DC73)</f>
        <v>70</v>
      </c>
      <c r="M1806" s="536">
        <f>IF('statement of marks'!DD73="","",'statement of marks'!DD73)</f>
        <v>100</v>
      </c>
      <c r="N1806" s="538">
        <f>IF('statement of marks'!DE73="","",'statement of marks'!DE73)</f>
        <v>100</v>
      </c>
      <c r="O1806" s="537">
        <f>IF('statement of marks'!DF73="","",'statement of marks'!DF73)</f>
        <v>18</v>
      </c>
      <c r="P1806" s="537" t="str">
        <f>IF('statement of marks'!DG73="","",'statement of marks'!DG73)</f>
        <v/>
      </c>
      <c r="Q1806" s="536">
        <f>IF('statement of marks'!DH73="","",'statement of marks'!DH73)</f>
        <v>18</v>
      </c>
      <c r="R1806" s="536">
        <f>IF('statement of marks'!DI73="","",'statement of marks'!DI73)</f>
        <v>118</v>
      </c>
      <c r="S1806" s="538" t="str">
        <f>IF('statement of marks'!DJ73="","",'statement of marks'!DJ73)</f>
        <v/>
      </c>
      <c r="T1806" s="538">
        <f>IF('statement of marks'!DK73="","",'statement of marks'!DK73)</f>
        <v>118</v>
      </c>
      <c r="U1806" s="541" t="str">
        <f>CONCATENATE('statement of marks'!HX73,'statement of marks'!IG73,'statement of marks'!IH73)</f>
        <v>S</v>
      </c>
      <c r="V1806" s="542">
        <f>IF('result subject-wise'!AH73="","",'result subject-wise'!AH73)</f>
        <v>100</v>
      </c>
      <c r="W1806" s="542" t="str">
        <f>IF('result subject-wise'!AJ73="","",'result subject-wise'!AJ73)</f>
        <v/>
      </c>
      <c r="X1806" s="542" t="str">
        <f>IF('result subject-wise'!AK73="","",'result subject-wise'!AK73)</f>
        <v/>
      </c>
      <c r="Y1806" s="540" t="str">
        <f>IF(OR(X1808=0,X1808&lt;V1808),"",IF(OR(U1806="RE",U1806="REP"),SUM(T1806,W1806),IF(U1806="S",W1806,T1806)))</f>
        <v/>
      </c>
    </row>
    <row r="1807" spans="1:25" ht="18" customHeight="1">
      <c r="A1807" s="1124"/>
      <c r="B1807" s="1108" t="s">
        <v>291</v>
      </c>
      <c r="C1807" s="1108"/>
      <c r="D1807" s="543">
        <f>IF(AND(D1804="",D1805="",D1806=""),"",SUM(D1804:D1806))</f>
        <v>40</v>
      </c>
      <c r="E1807" s="544">
        <f>IF(AND(E1802="",E1803="",E1804="",E1805="",E1806=""),"",SUM(E1802:E1806))</f>
        <v>50</v>
      </c>
      <c r="F1807" s="544">
        <f t="shared" ref="F1807:H1807" si="508">IF(AND(F1802="",F1803="",F1804="",F1805="",F1806=""),"",SUM(F1802:F1806))</f>
        <v>50</v>
      </c>
      <c r="G1807" s="544">
        <f t="shared" si="508"/>
        <v>43</v>
      </c>
      <c r="H1807" s="544">
        <f t="shared" si="508"/>
        <v>143</v>
      </c>
      <c r="I1807" s="544">
        <f>IF(AND(I1802="",I1803="",I1804="",I1805="",I1806=""),"",SUM(I1802:I1806))</f>
        <v>7</v>
      </c>
      <c r="J1807" s="544">
        <f t="shared" ref="J1807:Q1807" si="509">IF(AND(J1802="",J1803="",J1804="",J1805="",J1806=""),"",SUM(J1802:J1806))</f>
        <v>290</v>
      </c>
      <c r="K1807" s="544">
        <f t="shared" si="509"/>
        <v>40</v>
      </c>
      <c r="L1807" s="544">
        <f t="shared" si="509"/>
        <v>330</v>
      </c>
      <c r="M1807" s="544">
        <f t="shared" si="509"/>
        <v>440</v>
      </c>
      <c r="N1807" s="544">
        <f t="shared" si="509"/>
        <v>480</v>
      </c>
      <c r="O1807" s="544">
        <f t="shared" si="509"/>
        <v>358</v>
      </c>
      <c r="P1807" s="544">
        <f t="shared" si="509"/>
        <v>60</v>
      </c>
      <c r="Q1807" s="544">
        <f t="shared" si="509"/>
        <v>418</v>
      </c>
      <c r="R1807" s="544">
        <f>IF(AND(R1802="",R1803="",R1804="",R1805="",R1806=""),"",SUM(R1802:R1806))</f>
        <v>798</v>
      </c>
      <c r="S1807" s="544">
        <f>IF(AND(S1802="",S1803="",S1804="",S1805="",S1806=""),"",SUM(S1802:S1806))</f>
        <v>100</v>
      </c>
      <c r="T1807" s="544">
        <f t="shared" ref="T1807" si="510">IF(AND(T1802="",T1803="",T1804="",T1805="",T1806=""),"",SUM(T1802:T1806))</f>
        <v>898</v>
      </c>
      <c r="U1807" s="544"/>
      <c r="V1807" s="544">
        <f t="shared" ref="V1807:W1807" si="511">IF(AND(V1802="",V1803="",V1804="",V1805="",V1806=""),"",SUM(V1802:V1806))</f>
        <v>100</v>
      </c>
      <c r="W1807" s="544" t="str">
        <f t="shared" si="511"/>
        <v/>
      </c>
      <c r="X1807" s="545"/>
      <c r="Y1807" s="546" t="str">
        <f t="shared" ref="Y1807" si="512">IF(AND(Y1802="",Y1803="",Y1804="",Y1805="",Y1806=""),"",SUM(Y1802:Y1806))</f>
        <v/>
      </c>
    </row>
    <row r="1808" spans="1:25" ht="18" customHeight="1">
      <c r="A1808" s="1124"/>
      <c r="B1808" s="1142" t="s">
        <v>292</v>
      </c>
      <c r="C1808" s="1142"/>
      <c r="D1808" s="547" t="s">
        <v>456</v>
      </c>
      <c r="E1808" s="548">
        <f>IF(E1807="","",(5*E1801)-(COUNTIF(E1802:E1806,"NA")*E1801+COUNTIF(E1802:E1806,"ML")*E1801))</f>
        <v>50</v>
      </c>
      <c r="F1808" s="548">
        <f>IF(F1807="","",(5*F1801)-(COUNTIF(F1802:F1806,"NA")*F1801+COUNTIF(F1802:F1806,"ML")*F1801))</f>
        <v>50</v>
      </c>
      <c r="G1808" s="548">
        <f>IF(G1807="","",(43)-(COUNTIF(G1802:G1806,"NA")*G1801+COUNTIF(G1802:G1806,"ML")*G1801))</f>
        <v>43</v>
      </c>
      <c r="H1808" s="548">
        <f>IF(H1807="","",(143)-(COUNTIF(H1802:H1806,"NA")*H1801+COUNTIF(H1802:H1806,"ML")*H1801))</f>
        <v>143</v>
      </c>
      <c r="I1808" s="549">
        <f>IF(I1807="","",7)</f>
        <v>7</v>
      </c>
      <c r="J1808" s="538">
        <f>L1808-K1808</f>
        <v>310</v>
      </c>
      <c r="K1808" s="538">
        <f>IF(D1807="","",(D1807-(IF(K1804="ml",D1804)+IF(K1805="ml",D1805)+IF(K1806="ml",D1806))))</f>
        <v>40</v>
      </c>
      <c r="L1808" s="538">
        <f>IF(OR(L1807=0,L1807=""),L1807,(5*L1801)-D1819)</f>
        <v>350</v>
      </c>
      <c r="M1808" s="538">
        <f>IF(M1807="","",SUM(H1808:J1808))</f>
        <v>460</v>
      </c>
      <c r="N1808" s="538">
        <f>IF(N1807="","",SUM(D1807,M1808))</f>
        <v>500</v>
      </c>
      <c r="O1808" s="538">
        <f>Q1808-D1813</f>
        <v>440</v>
      </c>
      <c r="P1808" s="538">
        <f>IF(D1813="","",D1813)</f>
        <v>60</v>
      </c>
      <c r="Q1808" s="538">
        <f>IF(Q1807="","",5*Q1801)</f>
        <v>500</v>
      </c>
      <c r="R1808" s="538">
        <f>IF(O1808="","",SUM(M1808,O1808))</f>
        <v>900</v>
      </c>
      <c r="S1808" s="538">
        <f>IF(D1818="","",D1818)</f>
        <v>100</v>
      </c>
      <c r="T1808" s="538">
        <f>IF(T1807="","",SUM(R1808,S1808))</f>
        <v>1000</v>
      </c>
      <c r="U1808" s="550"/>
      <c r="V1808" s="551">
        <f>COUNTIF(U1802:U1812,"S")</f>
        <v>1</v>
      </c>
      <c r="W1808" s="551">
        <f>COUNTIF(U1802:U1812,"RE")+COUNTIF(U1802:U1812,"REP")</f>
        <v>0</v>
      </c>
      <c r="X1808" s="551">
        <f>COUNTIF(X1802:X1807,"P")+COUNTIF(X1811:X1812,"P")</f>
        <v>0</v>
      </c>
      <c r="Y1808" s="552" t="str">
        <f>IF(OR(X1808=0,X1808&lt;(V1808+W1808)),"",(T1808-(V1808*Y1801)+V1807))</f>
        <v/>
      </c>
    </row>
    <row r="1809" spans="1:25" ht="18" customHeight="1">
      <c r="A1809" s="1124"/>
      <c r="B1809" s="895" t="s">
        <v>151</v>
      </c>
      <c r="C1809" s="895"/>
      <c r="D1809" s="553">
        <f>IF('statement of marks'!BG73="","",'statement of marks'!BG73)</f>
        <v>30</v>
      </c>
      <c r="E1809" s="568">
        <f t="shared" ref="E1809:H1809" si="513">IF(E1808="","",E1807/E1808*100)</f>
        <v>100</v>
      </c>
      <c r="F1809" s="568">
        <f t="shared" si="513"/>
        <v>100</v>
      </c>
      <c r="G1809" s="568">
        <f t="shared" si="513"/>
        <v>100</v>
      </c>
      <c r="H1809" s="568">
        <f t="shared" si="513"/>
        <v>100</v>
      </c>
      <c r="I1809" s="568">
        <f>IF(I1808="","",I1807/I1808*100)</f>
        <v>100</v>
      </c>
      <c r="J1809" s="568">
        <f t="shared" ref="J1809:R1809" si="514">IF(J1808="","",J1807/J1808*100)</f>
        <v>93.548387096774192</v>
      </c>
      <c r="K1809" s="568">
        <f t="shared" si="514"/>
        <v>100</v>
      </c>
      <c r="L1809" s="568">
        <f t="shared" si="514"/>
        <v>94.285714285714278</v>
      </c>
      <c r="M1809" s="568">
        <f t="shared" si="514"/>
        <v>95.652173913043484</v>
      </c>
      <c r="N1809" s="569">
        <f t="shared" si="514"/>
        <v>96</v>
      </c>
      <c r="O1809" s="568">
        <f t="shared" si="514"/>
        <v>81.36363636363636</v>
      </c>
      <c r="P1809" s="568">
        <f t="shared" si="514"/>
        <v>100</v>
      </c>
      <c r="Q1809" s="568">
        <f t="shared" si="514"/>
        <v>83.6</v>
      </c>
      <c r="R1809" s="568">
        <f t="shared" si="514"/>
        <v>88.666666666666671</v>
      </c>
      <c r="S1809" s="569">
        <f>IF(S1808="","",S1807/S1808*100)</f>
        <v>100</v>
      </c>
      <c r="T1809" s="569">
        <f t="shared" ref="T1809" si="515">IF(T1808="","",T1807/T1808*100)</f>
        <v>89.8</v>
      </c>
      <c r="U1809" s="539"/>
      <c r="V1809" s="539"/>
      <c r="W1809" s="539"/>
      <c r="X1809" s="539"/>
      <c r="Y1809" s="554" t="str">
        <f>IF(Y1808="","",Y1807/Y1808*100)</f>
        <v/>
      </c>
    </row>
    <row r="1810" spans="1:25" ht="18" customHeight="1">
      <c r="A1810" s="1124"/>
      <c r="B1810" s="895" t="str">
        <f>'statement of marks'!DZ73</f>
        <v>BIOLOGY</v>
      </c>
      <c r="C1810" s="895"/>
      <c r="D1810" s="548"/>
      <c r="E1810" s="541">
        <f>IF('statement of marks'!EA73="","",'statement of marks'!EA73)</f>
        <v>10</v>
      </c>
      <c r="F1810" s="541">
        <f>IF('statement of marks'!EB73="","",'statement of marks'!EB73)</f>
        <v>10</v>
      </c>
      <c r="G1810" s="541">
        <f>IF('statement of marks'!EC73="","",'statement of marks'!EC73)</f>
        <v>10</v>
      </c>
      <c r="H1810" s="541">
        <f>IF('statement of marks'!ED73="","",'statement of marks'!ED73)</f>
        <v>30</v>
      </c>
      <c r="I1810" s="541" t="str">
        <f>IF('statement of marks'!EE73="","",'statement of marks'!EE73)</f>
        <v/>
      </c>
      <c r="J1810" s="537">
        <f>IF('statement of marks'!EF73="","",'statement of marks'!EF73)</f>
        <v>50</v>
      </c>
      <c r="K1810" s="537">
        <f>IF('statement of marks'!EG73="","",'statement of marks'!EG73)</f>
        <v>20</v>
      </c>
      <c r="L1810" s="536">
        <f>IF('statement of marks'!EH73="","",'statement of marks'!EH73)</f>
        <v>70</v>
      </c>
      <c r="M1810" s="536">
        <f>IF('statement of marks'!EI73="","",'statement of marks'!EI73)</f>
        <v>80</v>
      </c>
      <c r="N1810" s="538">
        <f>IF('statement of marks'!EJ73="","",'statement of marks'!EJ73)</f>
        <v>100</v>
      </c>
      <c r="O1810" s="537">
        <f>IF('statement of marks'!EK73="","",'statement of marks'!EK73)</f>
        <v>70</v>
      </c>
      <c r="P1810" s="537">
        <f>IF('statement of marks'!EL73="","",'statement of marks'!EL73)</f>
        <v>30</v>
      </c>
      <c r="Q1810" s="536">
        <f>IF('statement of marks'!EM73="","",'statement of marks'!EM73)</f>
        <v>100</v>
      </c>
      <c r="R1810" s="536">
        <f>IF('statement of marks'!EN73="","",'statement of marks'!EN73)</f>
        <v>150</v>
      </c>
      <c r="S1810" s="538">
        <f>IF('statement of marks'!EO73="","",'statement of marks'!EO73)</f>
        <v>50</v>
      </c>
      <c r="T1810" s="538">
        <f>IF('statement of marks'!EP73="","",'statement of marks'!EP73)</f>
        <v>200</v>
      </c>
      <c r="U1810" s="538" t="str">
        <f>IF('statement of marks'!FB73="","",'statement of marks'!FB73)</f>
        <v>I</v>
      </c>
      <c r="V1810" s="542"/>
      <c r="W1810" s="542"/>
      <c r="X1810" s="542"/>
      <c r="Y1810" s="540"/>
    </row>
    <row r="1811" spans="1:25" ht="18" customHeight="1">
      <c r="A1811" s="1124"/>
      <c r="B1811" s="1089" t="str">
        <f>'statement of marks'!$FC$3</f>
        <v>Azadi ke Baad ka Swarnim Bharat</v>
      </c>
      <c r="C1811" s="1089"/>
      <c r="D1811" s="553">
        <f>IF('statement of marks'!CK73="","",'statement of marks'!CK73)</f>
        <v>30</v>
      </c>
      <c r="E1811" s="541">
        <f>IF('statement of marks'!FC73="","",'statement of marks'!FC73)</f>
        <v>10</v>
      </c>
      <c r="F1811" s="541">
        <f>IF('statement of marks'!FD73="","",'statement of marks'!FD73)</f>
        <v>10</v>
      </c>
      <c r="G1811" s="541">
        <f>IF('statement of marks'!FE73="","",'statement of marks'!FE73)</f>
        <v>10</v>
      </c>
      <c r="H1811" s="541">
        <f>IF('statement of marks'!FF73="","",'statement of marks'!FF73)</f>
        <v>30</v>
      </c>
      <c r="I1811" s="555"/>
      <c r="J1811" s="541">
        <f>IF('statement of marks'!FG73="","",'statement of marks'!FG73)</f>
        <v>70</v>
      </c>
      <c r="K1811" s="556"/>
      <c r="L1811" s="536">
        <f>IF('statement of marks'!FG73="","",'statement of marks'!FG73)</f>
        <v>70</v>
      </c>
      <c r="M1811" s="536">
        <f>IF('statement of marks'!FH73="","",'statement of marks'!FH73)</f>
        <v>100</v>
      </c>
      <c r="N1811" s="536">
        <f>IF('statement of marks'!FH73="","",'statement of marks'!FH73)</f>
        <v>100</v>
      </c>
      <c r="O1811" s="536">
        <f>IF('statement of marks'!FI73="","",'statement of marks'!FI73)</f>
        <v>100</v>
      </c>
      <c r="P1811" s="557"/>
      <c r="Q1811" s="536">
        <f>IF('statement of marks'!FI73="","",'statement of marks'!FI73)</f>
        <v>100</v>
      </c>
      <c r="R1811" s="536">
        <f>IF('statement of marks'!FJ73="","",'statement of marks'!FJ73)</f>
        <v>200</v>
      </c>
      <c r="S1811" s="557"/>
      <c r="T1811" s="538">
        <f>IF('statement of marks'!FJ73="","",'statement of marks'!FJ73)</f>
        <v>200</v>
      </c>
      <c r="U1811" s="541" t="str">
        <f>IF('statement of marks'!II73="","",'statement of marks'!II73)</f>
        <v>A</v>
      </c>
      <c r="V1811" s="542" t="str">
        <f>IF(OR(U1811="S",U1811="RE"),'result subject-wise'!AL$6,"")</f>
        <v/>
      </c>
      <c r="W1811" s="558" t="str">
        <f>IF('result subject-wise'!AL73="","",'result subject-wise'!AL73)</f>
        <v/>
      </c>
      <c r="X1811" s="558" t="str">
        <f>IF('result subject-wise'!AM73="","",'result subject-wise'!AM73)</f>
        <v/>
      </c>
      <c r="Y1811" s="1093"/>
    </row>
    <row r="1812" spans="1:25" ht="18" customHeight="1">
      <c r="A1812" s="1124"/>
      <c r="B1812" s="895" t="str">
        <f>'statement of marks'!$FP$3</f>
        <v>JEEVAN KAUShAL</v>
      </c>
      <c r="C1812" s="895"/>
      <c r="D1812" s="535" t="str">
        <f>IF('statement of marks'!DO73="","",'statement of marks'!DO73)</f>
        <v/>
      </c>
      <c r="E1812" s="1109" t="s">
        <v>278</v>
      </c>
      <c r="F1812" s="1109"/>
      <c r="G1812" s="536">
        <f>'statement of marks'!$FP$6</f>
        <v>30</v>
      </c>
      <c r="H1812" s="536"/>
      <c r="I1812" s="559"/>
      <c r="J1812" s="537">
        <f>IF('statement of marks'!FP73="","",'statement of marks'!FP73)</f>
        <v>30</v>
      </c>
      <c r="K1812" s="1109" t="s">
        <v>279</v>
      </c>
      <c r="L1812" s="1109"/>
      <c r="M1812" s="536">
        <f>'statement of marks'!$FQ$6</f>
        <v>30</v>
      </c>
      <c r="N1812" s="538">
        <f>IF('statement of marks'!FQ73="","",'statement of marks'!FQ73)</f>
        <v>30</v>
      </c>
      <c r="O1812" s="1109" t="s">
        <v>108</v>
      </c>
      <c r="P1812" s="1109"/>
      <c r="Q1812" s="536">
        <f>'statement of marks'!$FR$6</f>
        <v>40</v>
      </c>
      <c r="R1812" s="541">
        <f>IF('statement of marks'!FR73="","",'statement of marks'!FR73)</f>
        <v>40</v>
      </c>
      <c r="S1812" s="541"/>
      <c r="T1812" s="538">
        <f>IF('statement of marks'!FS73="","",'statement of marks'!FS73)</f>
        <v>100</v>
      </c>
      <c r="U1812" s="541" t="str">
        <f>IF('statement of marks'!IJ73="","",'statement of marks'!IJ73)</f>
        <v>A</v>
      </c>
      <c r="V1812" s="542" t="str">
        <f>IF(OR(U1812="S",U1812="RE"),'result subject-wise'!AN$6,"")</f>
        <v/>
      </c>
      <c r="W1812" s="558" t="str">
        <f>IF('result subject-wise'!AN73="","",'result subject-wise'!AN73)</f>
        <v/>
      </c>
      <c r="X1812" s="558" t="str">
        <f>IF('result subject-wise'!AO73="","",'result subject-wise'!AO73)</f>
        <v/>
      </c>
      <c r="Y1812" s="1093"/>
    </row>
    <row r="1813" spans="1:25" ht="18" customHeight="1">
      <c r="A1813" s="1124"/>
      <c r="B1813" s="1110" t="s">
        <v>195</v>
      </c>
      <c r="C1813" s="1110"/>
      <c r="D1813" s="560">
        <f>IF(AND(D1809="",D1811="",D1812=""),"",SUM(D1809:D1812))</f>
        <v>60</v>
      </c>
      <c r="E1813" s="1111" t="str">
        <f>IF('statement of marks'!IP73="","",'statement of marks'!IP73)</f>
        <v>SUPPL.</v>
      </c>
      <c r="F1813" s="1111"/>
      <c r="G1813" s="1111"/>
      <c r="H1813" s="1111"/>
      <c r="I1813" s="1111"/>
      <c r="J1813" s="1111"/>
      <c r="K1813" s="1111"/>
      <c r="L1813" s="1111"/>
      <c r="M1813" s="533" t="s">
        <v>309</v>
      </c>
      <c r="N1813" s="541" t="str">
        <f>IF('statement of marks'!IS73="","",'statement of marks'!IS73)</f>
        <v/>
      </c>
      <c r="O1813" s="1091" t="s">
        <v>281</v>
      </c>
      <c r="P1813" s="1091"/>
      <c r="Q1813" s="1091"/>
      <c r="R1813" s="541" t="str">
        <f>IF('statement of marks'!IU73="","",'statement of marks'!IU73)</f>
        <v/>
      </c>
      <c r="S1813" s="1112" t="s">
        <v>295</v>
      </c>
      <c r="T1813" s="1112"/>
      <c r="U1813" s="1112"/>
      <c r="V1813" s="1112"/>
      <c r="W1813" s="1112"/>
      <c r="X1813" s="1112"/>
      <c r="Y1813" s="1113"/>
    </row>
    <row r="1814" spans="1:25" ht="18" customHeight="1">
      <c r="A1814" s="1124"/>
      <c r="B1814" s="1110" t="s">
        <v>300</v>
      </c>
      <c r="C1814" s="1110"/>
      <c r="D1814" s="534" t="s">
        <v>201</v>
      </c>
      <c r="E1814" s="1085" t="s">
        <v>122</v>
      </c>
      <c r="F1814" s="1085"/>
      <c r="G1814" s="1091" t="s">
        <v>124</v>
      </c>
      <c r="H1814" s="1091"/>
      <c r="I1814" s="1091"/>
      <c r="J1814" s="1091"/>
      <c r="K1814" s="1091" t="s">
        <v>126</v>
      </c>
      <c r="L1814" s="1091"/>
      <c r="M1814" s="1091" t="s">
        <v>128</v>
      </c>
      <c r="N1814" s="1091"/>
      <c r="O1814" s="924" t="s">
        <v>303</v>
      </c>
      <c r="P1814" s="924"/>
      <c r="Q1814" s="924"/>
      <c r="R1814" s="561"/>
      <c r="S1814" s="1114" t="s">
        <v>195</v>
      </c>
      <c r="T1814" s="1114"/>
      <c r="U1814" s="1115" t="str">
        <f>IF('result subject-wise'!AR73="","",'result subject-wise'!AR73)</f>
        <v/>
      </c>
      <c r="V1814" s="1115"/>
      <c r="W1814" s="1086" t="s">
        <v>459</v>
      </c>
      <c r="X1814" s="1086"/>
      <c r="Y1814" s="562" t="str">
        <f>IF('result subject-wise'!AS73="","",'result subject-wise'!AS73)</f>
        <v/>
      </c>
    </row>
    <row r="1815" spans="1:25" ht="18" customHeight="1">
      <c r="A1815" s="1124"/>
      <c r="B1815" s="1116" t="s">
        <v>302</v>
      </c>
      <c r="C1815" s="1116"/>
      <c r="D1815" s="536">
        <f>IF('statement of marks'!CN73="","",'statement of marks'!CN73)</f>
        <v>50</v>
      </c>
      <c r="E1815" s="1117" t="str">
        <f>IF('statement of marks'!GK73="","",'statement of marks'!GK73)</f>
        <v/>
      </c>
      <c r="F1815" s="1117"/>
      <c r="G1815" s="1117" t="str">
        <f>IF('statement of marks'!GM73="","",'statement of marks'!GM73)</f>
        <v/>
      </c>
      <c r="H1815" s="1117"/>
      <c r="I1815" s="1117"/>
      <c r="J1815" s="1117"/>
      <c r="K1815" s="1117">
        <f>IF('statement of marks'!GO73="","",'statement of marks'!GO73)</f>
        <v>88</v>
      </c>
      <c r="L1815" s="1117"/>
      <c r="M1815" s="1117">
        <f>IF('statement of marks'!GQ73="","",'statement of marks'!GQ73)</f>
        <v>240</v>
      </c>
      <c r="N1815" s="1117"/>
      <c r="O1815" s="1117">
        <f>IF('statement of marks'!GS73="","",'statement of marks'!GS73)</f>
        <v>340</v>
      </c>
      <c r="P1815" s="1117"/>
      <c r="Q1815" s="1117"/>
      <c r="R1815" s="563"/>
      <c r="S1815" s="1086" t="s">
        <v>460</v>
      </c>
      <c r="T1815" s="1086"/>
      <c r="U1815" s="1086"/>
      <c r="V1815" s="1086"/>
      <c r="W1815" s="1115" t="str">
        <f>IF('result subject-wise'!AT73="","",'result subject-wise'!AT73)</f>
        <v/>
      </c>
      <c r="X1815" s="1115"/>
      <c r="Y1815" s="1118"/>
    </row>
    <row r="1816" spans="1:25" ht="18" customHeight="1">
      <c r="A1816" s="1124"/>
      <c r="B1816" s="1084" t="s">
        <v>301</v>
      </c>
      <c r="C1816" s="1084"/>
      <c r="D1816" s="536">
        <f>IF('statement of marks'!BJ73="","",'statement of marks'!BJ73)</f>
        <v>50</v>
      </c>
      <c r="E1816" s="1085">
        <f>IF('statement of marks'!GL73="","",'statement of marks'!GL73)</f>
        <v>34</v>
      </c>
      <c r="F1816" s="1085"/>
      <c r="G1816" s="1085">
        <f>IF('statement of marks'!GN73="","",'statement of marks'!GN73)</f>
        <v>24</v>
      </c>
      <c r="H1816" s="1085"/>
      <c r="I1816" s="1085"/>
      <c r="J1816" s="1085"/>
      <c r="K1816" s="1085" t="str">
        <f>IF('statement of marks'!GP73="","",'statement of marks'!GP73)</f>
        <v/>
      </c>
      <c r="L1816" s="1085"/>
      <c r="M1816" s="1085" t="str">
        <f>IF('statement of marks'!GR73="","",'statement of marks'!GR73)</f>
        <v/>
      </c>
      <c r="N1816" s="1085"/>
      <c r="O1816" s="1085" t="str">
        <f>IF('statement of marks'!GT73="","",'statement of marks'!GT73)</f>
        <v/>
      </c>
      <c r="P1816" s="1085"/>
      <c r="Q1816" s="1085"/>
      <c r="R1816" s="564"/>
      <c r="S1816" s="1086" t="s">
        <v>296</v>
      </c>
      <c r="T1816" s="1086"/>
      <c r="U1816" s="1086"/>
      <c r="V1816" s="1086"/>
      <c r="W1816" s="1087" t="str">
        <f>IF(U1814="","",'result subject-wise'!$G$118)</f>
        <v/>
      </c>
      <c r="X1816" s="1087"/>
      <c r="Y1816" s="1088"/>
    </row>
    <row r="1817" spans="1:25" ht="18" customHeight="1">
      <c r="A1817" s="1124"/>
      <c r="B1817" s="1089" t="s">
        <v>307</v>
      </c>
      <c r="C1817" s="1089"/>
      <c r="D1817" s="535" t="str">
        <f>IF('statement of marks'!DR73="","",'statement of marks'!DR73)</f>
        <v/>
      </c>
      <c r="E1817" s="1090"/>
      <c r="F1817" s="1090"/>
      <c r="G1817" s="1090"/>
      <c r="H1817" s="1090"/>
      <c r="I1817" s="1090"/>
      <c r="J1817" s="1090"/>
      <c r="K1817" s="1090"/>
      <c r="L1817" s="1090"/>
      <c r="M1817" s="1090"/>
      <c r="N1817" s="1090"/>
      <c r="O1817" s="1091"/>
      <c r="P1817" s="1091"/>
      <c r="Q1817" s="1091"/>
      <c r="R1817" s="1091"/>
      <c r="S1817" s="1091"/>
      <c r="T1817" s="1091"/>
      <c r="U1817" s="1092"/>
      <c r="V1817" s="1092"/>
      <c r="W1817" s="1092"/>
      <c r="X1817" s="1092"/>
      <c r="Y1817" s="1093"/>
    </row>
    <row r="1818" spans="1:25" ht="18" customHeight="1">
      <c r="A1818" s="1124"/>
      <c r="B1818" s="895" t="s">
        <v>297</v>
      </c>
      <c r="C1818" s="895"/>
      <c r="D1818" s="544">
        <f>IF(AND(D1815="",D1816="",D1817=""),"",SUM(D1815:D1817))</f>
        <v>100</v>
      </c>
      <c r="E1818" s="1090"/>
      <c r="F1818" s="1090"/>
      <c r="G1818" s="1090"/>
      <c r="H1818" s="1090"/>
      <c r="I1818" s="1090"/>
      <c r="J1818" s="1090"/>
      <c r="K1818" s="1090"/>
      <c r="L1818" s="1090"/>
      <c r="M1818" s="1090"/>
      <c r="N1818" s="1090"/>
      <c r="O1818" s="1091"/>
      <c r="P1818" s="1091"/>
      <c r="Q1818" s="1091"/>
      <c r="R1818" s="1091"/>
      <c r="S1818" s="1091"/>
      <c r="T1818" s="1091"/>
      <c r="U1818" s="1092"/>
      <c r="V1818" s="1092"/>
      <c r="W1818" s="1092"/>
      <c r="X1818" s="1092"/>
      <c r="Y1818" s="1093"/>
    </row>
    <row r="1819" spans="1:25" ht="18" customHeight="1">
      <c r="A1819" s="1124"/>
      <c r="B1819" s="1089" t="s">
        <v>790</v>
      </c>
      <c r="C1819" s="1089"/>
      <c r="D1819" s="565">
        <f>IF(J1802="ML",L1801)+IF(J1803="ML",L1801)+IF(J1804="ML",L1801-D1804)+IF(J1805="ML",L1801-D1805)+IF(J1806="ML",L1801-D1806)+IF(K1804="ml",D1804)+IF(K1805="ml",D1805)+IF(K1806="ml",D1806)</f>
        <v>0</v>
      </c>
      <c r="E1819" s="1090"/>
      <c r="F1819" s="1090"/>
      <c r="G1819" s="1090"/>
      <c r="H1819" s="1090"/>
      <c r="I1819" s="1090"/>
      <c r="J1819" s="1090"/>
      <c r="K1819" s="1090"/>
      <c r="L1819" s="1090"/>
      <c r="M1819" s="1090"/>
      <c r="N1819" s="1090"/>
      <c r="O1819" s="1091" t="s">
        <v>112</v>
      </c>
      <c r="P1819" s="1091"/>
      <c r="Q1819" s="1091"/>
      <c r="R1819" s="1091"/>
      <c r="S1819" s="1091"/>
      <c r="T1819" s="1091"/>
      <c r="U1819" s="1094" t="s">
        <v>798</v>
      </c>
      <c r="V1819" s="1094"/>
      <c r="W1819" s="1094"/>
      <c r="X1819" s="1094"/>
      <c r="Y1819" s="1095"/>
    </row>
    <row r="1820" spans="1:25" ht="18" customHeight="1" thickBot="1">
      <c r="A1820" s="1125"/>
      <c r="B1820" s="1098" t="s">
        <v>308</v>
      </c>
      <c r="C1820" s="1098"/>
      <c r="D1820" s="566"/>
      <c r="E1820" s="1099"/>
      <c r="F1820" s="1099"/>
      <c r="G1820" s="1099"/>
      <c r="H1820" s="1099"/>
      <c r="I1820" s="1099"/>
      <c r="J1820" s="1099"/>
      <c r="K1820" s="1099"/>
      <c r="L1820" s="1099"/>
      <c r="M1820" s="1099"/>
      <c r="N1820" s="1099"/>
      <c r="O1820" s="1100">
        <f>'statement of marks'!$IV$110</f>
        <v>45794</v>
      </c>
      <c r="P1820" s="1100"/>
      <c r="Q1820" s="1100"/>
      <c r="R1820" s="1100"/>
      <c r="S1820" s="1100"/>
      <c r="T1820" s="1100"/>
      <c r="U1820" s="1096"/>
      <c r="V1820" s="1096"/>
      <c r="W1820" s="1096"/>
      <c r="X1820" s="1096"/>
      <c r="Y1820" s="1097"/>
    </row>
    <row r="1821" spans="1:25" ht="18" customHeight="1">
      <c r="A1821" s="1119" t="s">
        <v>282</v>
      </c>
      <c r="B1821" s="1120"/>
      <c r="C1821" s="1120"/>
      <c r="D1821" s="1120"/>
      <c r="E1821" s="1120"/>
      <c r="F1821" s="1120"/>
      <c r="G1821" s="1120"/>
      <c r="H1821" s="1120"/>
      <c r="I1821" s="1120"/>
      <c r="J1821" s="1120"/>
      <c r="K1821" s="1120"/>
      <c r="L1821" s="1120"/>
      <c r="M1821" s="1120"/>
      <c r="N1821" s="1120"/>
      <c r="O1821" s="1120"/>
      <c r="P1821" s="1120"/>
      <c r="Q1821" s="1120"/>
      <c r="R1821" s="1120"/>
      <c r="S1821" s="1120"/>
      <c r="T1821" s="1120"/>
      <c r="U1821" s="1120"/>
      <c r="V1821" s="1120"/>
      <c r="W1821" s="1120"/>
      <c r="X1821" s="1120"/>
      <c r="Y1821" s="1121"/>
    </row>
    <row r="1822" spans="1:25" ht="18" customHeight="1">
      <c r="A1822" s="1122" t="str">
        <f>'statement of marks'!$A$1</f>
        <v>Govt. Hr. Sec. School,</v>
      </c>
      <c r="B1822" s="1091"/>
      <c r="C1822" s="1091"/>
      <c r="D1822" s="1091"/>
      <c r="E1822" s="1091"/>
      <c r="F1822" s="1091"/>
      <c r="G1822" s="1091"/>
      <c r="H1822" s="1091"/>
      <c r="I1822" s="1091"/>
      <c r="J1822" s="1091"/>
      <c r="K1822" s="1091"/>
      <c r="L1822" s="1091"/>
      <c r="M1822" s="1091"/>
      <c r="N1822" s="1091"/>
      <c r="O1822" s="1091"/>
      <c r="P1822" s="1091"/>
      <c r="Q1822" s="1091"/>
      <c r="R1822" s="1091"/>
      <c r="S1822" s="1091"/>
      <c r="T1822" s="1091"/>
      <c r="U1822" s="1091"/>
      <c r="V1822" s="1091"/>
      <c r="W1822" s="1091"/>
      <c r="X1822" s="1091"/>
      <c r="Y1822" s="1123"/>
    </row>
    <row r="1823" spans="1:25" ht="18" customHeight="1">
      <c r="A1823" s="1124"/>
      <c r="B1823" s="1048" t="s">
        <v>100</v>
      </c>
      <c r="C1823" s="1048"/>
      <c r="D1823" s="1112" t="s">
        <v>485</v>
      </c>
      <c r="E1823" s="1048" t="str">
        <f>'statement of marks'!$F$3</f>
        <v>2024-25</v>
      </c>
      <c r="F1823" s="1048"/>
      <c r="G1823" s="1126" t="str">
        <f>IF(U1842="","MAIN EXAMINATION",IF(E1841="Suppl.","SUPPLEMENTARY EXAMINATION",IF(E1841="Re-exam.","RE-EXAMINATION",)))</f>
        <v>MAIN EXAMINATION</v>
      </c>
      <c r="H1823" s="1127"/>
      <c r="I1823" s="1127"/>
      <c r="J1823" s="1127"/>
      <c r="K1823" s="1127"/>
      <c r="L1823" s="1127"/>
      <c r="M1823" s="1127"/>
      <c r="N1823" s="1127"/>
      <c r="O1823" s="1127"/>
      <c r="P1823" s="1127"/>
      <c r="Q1823" s="1127"/>
      <c r="R1823" s="1127"/>
      <c r="S1823" s="1128"/>
      <c r="T1823" s="1129" t="s">
        <v>305</v>
      </c>
      <c r="U1823" s="1130"/>
      <c r="V1823" s="1131"/>
      <c r="W1823" s="1048" t="str">
        <f>'statement of marks'!$A$3</f>
        <v>11 'A'</v>
      </c>
      <c r="X1823" s="1048"/>
      <c r="Y1823" s="1135"/>
    </row>
    <row r="1824" spans="1:25" ht="18" customHeight="1">
      <c r="A1824" s="1124"/>
      <c r="B1824" s="895" t="s">
        <v>36</v>
      </c>
      <c r="C1824" s="895"/>
      <c r="D1824" s="1112"/>
      <c r="E1824" s="1132" t="str">
        <f>IF('statement of marks'!G74="","",'statement of marks'!G74)</f>
        <v>A 066</v>
      </c>
      <c r="F1824" s="1133"/>
      <c r="G1824" s="1133"/>
      <c r="H1824" s="1133"/>
      <c r="I1824" s="1133"/>
      <c r="J1824" s="1133"/>
      <c r="K1824" s="1133"/>
      <c r="L1824" s="1133"/>
      <c r="M1824" s="1133"/>
      <c r="N1824" s="1133"/>
      <c r="O1824" s="1133"/>
      <c r="P1824" s="1133"/>
      <c r="Q1824" s="1133"/>
      <c r="R1824" s="1133"/>
      <c r="S1824" s="1134"/>
      <c r="T1824" s="1129" t="s">
        <v>304</v>
      </c>
      <c r="U1824" s="1130"/>
      <c r="V1824" s="1131"/>
      <c r="W1824" s="1048">
        <f>IF('statement of marks'!E74="","",'statement of marks'!E74)</f>
        <v>11166</v>
      </c>
      <c r="X1824" s="1048"/>
      <c r="Y1824" s="1135"/>
    </row>
    <row r="1825" spans="1:25" ht="18" customHeight="1">
      <c r="A1825" s="1124"/>
      <c r="B1825" s="895" t="s">
        <v>37</v>
      </c>
      <c r="C1825" s="895"/>
      <c r="D1825" s="1112"/>
      <c r="E1825" s="1132" t="str">
        <f>IF('statement of marks'!H74="","",'statement of marks'!H74)</f>
        <v>B 066</v>
      </c>
      <c r="F1825" s="1133"/>
      <c r="G1825" s="1133"/>
      <c r="H1825" s="1133"/>
      <c r="I1825" s="1133"/>
      <c r="J1825" s="1133"/>
      <c r="K1825" s="1133"/>
      <c r="L1825" s="1133"/>
      <c r="M1825" s="1133"/>
      <c r="N1825" s="1133"/>
      <c r="O1825" s="1133"/>
      <c r="P1825" s="1133"/>
      <c r="Q1825" s="1133"/>
      <c r="R1825" s="1133"/>
      <c r="S1825" s="1134"/>
      <c r="T1825" s="1129" t="s">
        <v>35</v>
      </c>
      <c r="U1825" s="1130"/>
      <c r="V1825" s="1131"/>
      <c r="W1825" s="1048" t="str">
        <f>IF('statement of marks'!D74="","",'statement of marks'!D74)</f>
        <v/>
      </c>
      <c r="X1825" s="1048"/>
      <c r="Y1825" s="1135"/>
    </row>
    <row r="1826" spans="1:25" ht="18" customHeight="1">
      <c r="A1826" s="1124"/>
      <c r="B1826" s="895" t="s">
        <v>38</v>
      </c>
      <c r="C1826" s="895"/>
      <c r="D1826" s="1112"/>
      <c r="E1826" s="1132" t="str">
        <f>IF('statement of marks'!I74="","",'statement of marks'!I74)</f>
        <v>C 066</v>
      </c>
      <c r="F1826" s="1133"/>
      <c r="G1826" s="1133"/>
      <c r="H1826" s="1133"/>
      <c r="I1826" s="1133"/>
      <c r="J1826" s="1133"/>
      <c r="K1826" s="1133"/>
      <c r="L1826" s="1133"/>
      <c r="M1826" s="1133"/>
      <c r="N1826" s="1133"/>
      <c r="O1826" s="1133"/>
      <c r="P1826" s="1133"/>
      <c r="Q1826" s="1133"/>
      <c r="R1826" s="1133"/>
      <c r="S1826" s="1134"/>
      <c r="T1826" s="1129" t="s">
        <v>280</v>
      </c>
      <c r="U1826" s="1130"/>
      <c r="V1826" s="1131"/>
      <c r="W1826" s="1136" t="str">
        <f>IF('statement of marks'!F74="","",'statement of marks'!F74)</f>
        <v/>
      </c>
      <c r="X1826" s="1136"/>
      <c r="Y1826" s="1137"/>
    </row>
    <row r="1827" spans="1:25" ht="18" customHeight="1">
      <c r="A1827" s="1124"/>
      <c r="B1827" s="1138" t="s">
        <v>218</v>
      </c>
      <c r="C1827" s="1109" t="s">
        <v>293</v>
      </c>
      <c r="D1827" s="1109" t="s">
        <v>457</v>
      </c>
      <c r="E1827" s="1103" t="s">
        <v>109</v>
      </c>
      <c r="F1827" s="1103" t="s">
        <v>110</v>
      </c>
      <c r="G1827" s="1103" t="s">
        <v>111</v>
      </c>
      <c r="H1827" s="1103" t="s">
        <v>797</v>
      </c>
      <c r="I1827" s="1139" t="str">
        <f>IF('statement of marks'!N$4="","",'statement of marks'!N$4)</f>
        <v>VRIKSHAROPAN</v>
      </c>
      <c r="J1827" s="1140" t="s">
        <v>276</v>
      </c>
      <c r="K1827" s="1140" t="s">
        <v>277</v>
      </c>
      <c r="L1827" s="1103" t="s">
        <v>284</v>
      </c>
      <c r="M1827" s="1103" t="s">
        <v>294</v>
      </c>
      <c r="N1827" s="1102" t="s">
        <v>458</v>
      </c>
      <c r="O1827" s="1141" t="s">
        <v>287</v>
      </c>
      <c r="P1827" s="1141" t="s">
        <v>288</v>
      </c>
      <c r="Q1827" s="1101" t="s">
        <v>289</v>
      </c>
      <c r="R1827" s="1101" t="s">
        <v>285</v>
      </c>
      <c r="S1827" s="1101" t="s">
        <v>286</v>
      </c>
      <c r="T1827" s="1102" t="s">
        <v>306</v>
      </c>
      <c r="U1827" s="1103" t="s">
        <v>311</v>
      </c>
      <c r="V1827" s="1104" t="s">
        <v>310</v>
      </c>
      <c r="W1827" s="1104" t="s">
        <v>799</v>
      </c>
      <c r="X1827" s="1103" t="s">
        <v>283</v>
      </c>
      <c r="Y1827" s="1105" t="s">
        <v>290</v>
      </c>
    </row>
    <row r="1828" spans="1:25" ht="18" customHeight="1">
      <c r="A1828" s="1124"/>
      <c r="B1828" s="1138"/>
      <c r="C1828" s="1109"/>
      <c r="D1828" s="1109"/>
      <c r="E1828" s="1103"/>
      <c r="F1828" s="1103"/>
      <c r="G1828" s="1103"/>
      <c r="H1828" s="1103"/>
      <c r="I1828" s="1139"/>
      <c r="J1828" s="1140"/>
      <c r="K1828" s="1140"/>
      <c r="L1828" s="1103"/>
      <c r="M1828" s="1103"/>
      <c r="N1828" s="1102"/>
      <c r="O1828" s="1141"/>
      <c r="P1828" s="1141"/>
      <c r="Q1828" s="1101"/>
      <c r="R1828" s="1101"/>
      <c r="S1828" s="1101"/>
      <c r="T1828" s="1102"/>
      <c r="U1828" s="1103"/>
      <c r="V1828" s="1104"/>
      <c r="W1828" s="1104"/>
      <c r="X1828" s="1103"/>
      <c r="Y1828" s="1105"/>
    </row>
    <row r="1829" spans="1:25" ht="18" customHeight="1">
      <c r="A1829" s="1124"/>
      <c r="B1829" s="1144" t="s">
        <v>113</v>
      </c>
      <c r="C1829" s="1144"/>
      <c r="D1829" s="535"/>
      <c r="E1829" s="534">
        <f>IF('statement of marks'!J$6="","",'statement of marks'!J$6)</f>
        <v>10</v>
      </c>
      <c r="F1829" s="534">
        <f>IF('statement of marks'!K$6="","",'statement of marks'!K$6)</f>
        <v>10</v>
      </c>
      <c r="G1829" s="534">
        <f>IF('statement of marks'!L$6="","",'statement of marks'!L$6)</f>
        <v>8</v>
      </c>
      <c r="H1829" s="534">
        <f>IF('statement of marks'!M$6="","",'statement of marks'!M$6)</f>
        <v>28</v>
      </c>
      <c r="I1829" s="536">
        <f>IF('statement of marks'!N$6="","",'statement of marks'!N$6)</f>
        <v>2</v>
      </c>
      <c r="J1829" s="298" t="s">
        <v>89</v>
      </c>
      <c r="K1829" s="1106"/>
      <c r="L1829" s="534">
        <f>IF('statement of marks'!O$6="","",'statement of marks'!O$6)</f>
        <v>70</v>
      </c>
      <c r="M1829" s="298" t="s">
        <v>87</v>
      </c>
      <c r="N1829" s="534">
        <f>IF('statement of marks'!P$6="","",'statement of marks'!P$6)</f>
        <v>100</v>
      </c>
      <c r="O1829" s="298" t="s">
        <v>298</v>
      </c>
      <c r="P1829" s="945"/>
      <c r="Q1829" s="534">
        <f>IF('statement of marks'!Q$6="","",'statement of marks'!Q$6)</f>
        <v>100</v>
      </c>
      <c r="R1829" s="298" t="s">
        <v>299</v>
      </c>
      <c r="S1829" s="298" t="s">
        <v>454</v>
      </c>
      <c r="T1829" s="538">
        <f>IF('statement of marks'!R$6="","",'statement of marks'!R$6)</f>
        <v>200</v>
      </c>
      <c r="U1829" s="539"/>
      <c r="V1829" s="539"/>
      <c r="W1829" s="539"/>
      <c r="X1829" s="539"/>
      <c r="Y1829" s="540" t="str">
        <f>IF(OR(X1836=0,X1836&lt;V1836),"",T1829)</f>
        <v/>
      </c>
    </row>
    <row r="1830" spans="1:25" ht="18" customHeight="1">
      <c r="A1830" s="1124"/>
      <c r="B1830" s="895" t="str">
        <f>'statement of marks'!$J$3</f>
        <v>HINDI COMPULSORY</v>
      </c>
      <c r="C1830" s="895"/>
      <c r="D1830" s="535"/>
      <c r="E1830" s="541">
        <f>IF('statement of marks'!J74="","",'statement of marks'!J74)</f>
        <v>10</v>
      </c>
      <c r="F1830" s="541">
        <f>IF('statement of marks'!K74="","",'statement of marks'!K74)</f>
        <v>10</v>
      </c>
      <c r="G1830" s="541">
        <f>IF('statement of marks'!L74="","",'statement of marks'!L74)</f>
        <v>8</v>
      </c>
      <c r="H1830" s="541">
        <f>IF('statement of marks'!M74="","",'statement of marks'!M74)</f>
        <v>28</v>
      </c>
      <c r="I1830" s="541">
        <f>IF('statement of marks'!N74="","",'statement of marks'!N74)</f>
        <v>2</v>
      </c>
      <c r="J1830" s="537">
        <f>IF('statement of marks'!O74="","",'statement of marks'!O74)</f>
        <v>70</v>
      </c>
      <c r="K1830" s="1106"/>
      <c r="L1830" s="536">
        <f>IF('statement of marks'!O74="","",'statement of marks'!O74)</f>
        <v>70</v>
      </c>
      <c r="M1830" s="536">
        <f>IF('statement of marks'!P74="","",'statement of marks'!P74)</f>
        <v>100</v>
      </c>
      <c r="N1830" s="538">
        <f>IF('statement of marks'!P74="","",'statement of marks'!P74)</f>
        <v>100</v>
      </c>
      <c r="O1830" s="537">
        <f>IF('statement of marks'!Q74="","",'statement of marks'!Q74)</f>
        <v>100</v>
      </c>
      <c r="P1830" s="945"/>
      <c r="Q1830" s="536">
        <f>IF('statement of marks'!Q74="","",'statement of marks'!Q74)</f>
        <v>100</v>
      </c>
      <c r="R1830" s="536">
        <f>IF('statement of marks'!R74="","",'statement of marks'!R74)</f>
        <v>200</v>
      </c>
      <c r="S1830" s="1107" t="str">
        <f>IF(AND(K1831="",P1831=""),"",SUM(K1831,P1831))</f>
        <v/>
      </c>
      <c r="T1830" s="538">
        <f>IF('statement of marks'!R74="","",'statement of marks'!R74)</f>
        <v>200</v>
      </c>
      <c r="U1830" s="541" t="str">
        <f>CONCATENATE('statement of marks'!GV74,'statement of marks'!GW74,'statement of marks'!GX74)</f>
        <v>D</v>
      </c>
      <c r="V1830" s="542" t="str">
        <f>IF(OR(U1830="S",U1830="RE"),'result subject-wise'!T$6,"")</f>
        <v/>
      </c>
      <c r="W1830" s="542" t="str">
        <f>IF('result subject-wise'!U74="","",'result subject-wise'!U74)</f>
        <v/>
      </c>
      <c r="X1830" s="542" t="str">
        <f>IF('result subject-wise'!V74="","",'result subject-wise'!V74)</f>
        <v/>
      </c>
      <c r="Y1830" s="540" t="str">
        <f>IF(OR(X1836=0,X1836&lt;V1836),"",IF(U1830="RE",SUM(T1830,W1830),IF(U1830="S",W1830,T1830)))</f>
        <v/>
      </c>
    </row>
    <row r="1831" spans="1:25" ht="18" customHeight="1">
      <c r="A1831" s="1124"/>
      <c r="B1831" s="895" t="str">
        <f>'statement of marks'!$X$3</f>
        <v>ENGLISH COMPULSORY</v>
      </c>
      <c r="C1831" s="895"/>
      <c r="D1831" s="535" t="s">
        <v>455</v>
      </c>
      <c r="E1831" s="541">
        <f>IF('statement of marks'!X74="","",'statement of marks'!X74)</f>
        <v>10</v>
      </c>
      <c r="F1831" s="541">
        <f>IF('statement of marks'!Y74="","",'statement of marks'!Y74)</f>
        <v>10</v>
      </c>
      <c r="G1831" s="541">
        <f>IF('statement of marks'!Z74="","",'statement of marks'!Z74)</f>
        <v>8</v>
      </c>
      <c r="H1831" s="541">
        <f>IF('statement of marks'!AA74="","",'statement of marks'!AA74)</f>
        <v>28</v>
      </c>
      <c r="I1831" s="541">
        <f>IF('statement of marks'!AB74="","",'statement of marks'!AB74)</f>
        <v>2</v>
      </c>
      <c r="J1831" s="537">
        <f>IF('statement of marks'!AC74="","",'statement of marks'!AC74)</f>
        <v>70</v>
      </c>
      <c r="K1831" s="1106"/>
      <c r="L1831" s="536">
        <f>IF('statement of marks'!AC74="","",'statement of marks'!AC74)</f>
        <v>70</v>
      </c>
      <c r="M1831" s="536">
        <f>IF('statement of marks'!AD74="","",'statement of marks'!AD74)</f>
        <v>100</v>
      </c>
      <c r="N1831" s="538">
        <f>IF('statement of marks'!AD74="","",'statement of marks'!AD74)</f>
        <v>100</v>
      </c>
      <c r="O1831" s="537">
        <f>IF('statement of marks'!AE74="","",'statement of marks'!AE74)</f>
        <v>100</v>
      </c>
      <c r="P1831" s="945"/>
      <c r="Q1831" s="536">
        <f>IF('statement of marks'!AE74="","",'statement of marks'!AE74)</f>
        <v>100</v>
      </c>
      <c r="R1831" s="536">
        <f>IF('statement of marks'!AF74="","",'statement of marks'!AF74)</f>
        <v>200</v>
      </c>
      <c r="S1831" s="1107"/>
      <c r="T1831" s="538">
        <f>IF('statement of marks'!AF74="","",'statement of marks'!AF74)</f>
        <v>200</v>
      </c>
      <c r="U1831" s="541" t="str">
        <f>CONCATENATE('statement of marks'!GY74,'statement of marks'!GZ74,'statement of marks'!HA74)</f>
        <v>D</v>
      </c>
      <c r="V1831" s="542" t="str">
        <f>IF(OR(U1831="S",U1831="RE"),'result subject-wise'!W$6,"")</f>
        <v/>
      </c>
      <c r="W1831" s="542" t="str">
        <f>IF('result subject-wise'!X74="","",'result subject-wise'!X74)</f>
        <v/>
      </c>
      <c r="X1831" s="542" t="str">
        <f>IF('result subject-wise'!Y74="","",'result subject-wise'!Y74)</f>
        <v/>
      </c>
      <c r="Y1831" s="540" t="str">
        <f>IF(OR(X1836=0,X1836&lt;V1836),"",IF(U1831="RE",SUM(T1831,W1831),IF(U1831="S",W1831,T1831)))</f>
        <v/>
      </c>
    </row>
    <row r="1832" spans="1:25" ht="18" customHeight="1">
      <c r="A1832" s="1124"/>
      <c r="B1832" s="1143" t="str">
        <f>'statement of marks'!AM74</f>
        <v>PHYSICS</v>
      </c>
      <c r="C1832" s="1143"/>
      <c r="D1832" s="535">
        <f>IF('statement of marks'!BH74="","",'statement of marks'!BH74)</f>
        <v>20</v>
      </c>
      <c r="E1832" s="541">
        <f>IF('statement of marks'!AN74="","",'statement of marks'!AN74)</f>
        <v>10</v>
      </c>
      <c r="F1832" s="541">
        <f>IF('statement of marks'!AO74="","",'statement of marks'!AO74)</f>
        <v>10</v>
      </c>
      <c r="G1832" s="541">
        <f>IF('statement of marks'!AP74="","",'statement of marks'!AP74)</f>
        <v>9</v>
      </c>
      <c r="H1832" s="541">
        <f>IF('statement of marks'!AQ74="","",'statement of marks'!AQ74)</f>
        <v>29</v>
      </c>
      <c r="I1832" s="541">
        <f>IF('statement of marks'!AR74="","",'statement of marks'!AR74)</f>
        <v>1</v>
      </c>
      <c r="J1832" s="537">
        <f>IF('statement of marks'!AS74="","",'statement of marks'!AS74)</f>
        <v>30</v>
      </c>
      <c r="K1832" s="537">
        <f>IF('statement of marks'!AT74="","",'statement of marks'!AT74)</f>
        <v>20</v>
      </c>
      <c r="L1832" s="536">
        <f>IF('statement of marks'!AU74="","",'statement of marks'!AU74)</f>
        <v>50</v>
      </c>
      <c r="M1832" s="536">
        <f>IF('statement of marks'!AV74="","",'statement of marks'!AV74)</f>
        <v>60</v>
      </c>
      <c r="N1832" s="538">
        <f>IF('statement of marks'!AW74="","",'statement of marks'!AW74)</f>
        <v>80</v>
      </c>
      <c r="O1832" s="537">
        <f>IF('statement of marks'!AX74="","",'statement of marks'!AX74)</f>
        <v>70</v>
      </c>
      <c r="P1832" s="537">
        <f>IF('statement of marks'!AY74="","",'statement of marks'!AY74)</f>
        <v>30</v>
      </c>
      <c r="Q1832" s="536">
        <f>IF('statement of marks'!AZ74="","",'statement of marks'!AZ74)</f>
        <v>100</v>
      </c>
      <c r="R1832" s="536">
        <f>IF('statement of marks'!BA74="","",'statement of marks'!BA74)</f>
        <v>130</v>
      </c>
      <c r="S1832" s="538">
        <f>IF('statement of marks'!BB74="","",'statement of marks'!BB74)</f>
        <v>50</v>
      </c>
      <c r="T1832" s="538">
        <f>IF('statement of marks'!BC74="","",'statement of marks'!BC74)</f>
        <v>180</v>
      </c>
      <c r="U1832" s="541" t="str">
        <f>CONCATENATE('statement of marks'!HB74,'statement of marks'!HK74,'statement of marks'!HL74)</f>
        <v>D</v>
      </c>
      <c r="V1832" s="542" t="str">
        <f>IF('result subject-wise'!Z74="","",'result subject-wise'!Z74)</f>
        <v/>
      </c>
      <c r="W1832" s="542" t="str">
        <f>IF('result subject-wise'!AB74="","",'result subject-wise'!AB74)</f>
        <v/>
      </c>
      <c r="X1832" s="542" t="str">
        <f>IF('result subject-wise'!AC74="","",'result subject-wise'!AC74)</f>
        <v/>
      </c>
      <c r="Y1832" s="540" t="str">
        <f>IF(OR(X1836=0,X1836&lt;V1836),"",IF(OR(U1832="RE",U1832="REP"),SUM(T1832,W1832),IF(U1832="S",W1832,T1832)))</f>
        <v/>
      </c>
    </row>
    <row r="1833" spans="1:25" ht="18" customHeight="1">
      <c r="A1833" s="1124"/>
      <c r="B1833" s="1143" t="str">
        <f>'statement of marks'!BQ74</f>
        <v>CHEMISTRY</v>
      </c>
      <c r="C1833" s="1143"/>
      <c r="D1833" s="535">
        <f>IF('statement of marks'!CL74="","",'statement of marks'!CL74)</f>
        <v>20</v>
      </c>
      <c r="E1833" s="541">
        <f>IF('statement of marks'!BR74="","",'statement of marks'!BR74)</f>
        <v>10</v>
      </c>
      <c r="F1833" s="541">
        <f>IF('statement of marks'!BS74="","",'statement of marks'!BS74)</f>
        <v>10</v>
      </c>
      <c r="G1833" s="541">
        <f>IF('statement of marks'!BT74="","",'statement of marks'!BT74)</f>
        <v>9</v>
      </c>
      <c r="H1833" s="541">
        <f>IF('statement of marks'!BU74="","",'statement of marks'!BU74)</f>
        <v>29</v>
      </c>
      <c r="I1833" s="541">
        <f>IF('statement of marks'!BV74="","",'statement of marks'!BV74)</f>
        <v>1</v>
      </c>
      <c r="J1833" s="537">
        <f>IF('statement of marks'!BW74="","",'statement of marks'!BW74)</f>
        <v>50</v>
      </c>
      <c r="K1833" s="537">
        <f>IF('statement of marks'!BX74="","",'statement of marks'!BX74)</f>
        <v>20</v>
      </c>
      <c r="L1833" s="536">
        <f>IF('statement of marks'!BY74="","",'statement of marks'!BY74)</f>
        <v>70</v>
      </c>
      <c r="M1833" s="536">
        <f>IF('statement of marks'!BZ74="","",'statement of marks'!BZ74)</f>
        <v>80</v>
      </c>
      <c r="N1833" s="538">
        <f>IF('statement of marks'!CA74="","",'statement of marks'!CA74)</f>
        <v>100</v>
      </c>
      <c r="O1833" s="537">
        <f>IF('statement of marks'!CB74="","",'statement of marks'!CB74)</f>
        <v>70</v>
      </c>
      <c r="P1833" s="537">
        <f>IF('statement of marks'!CC74="","",'statement of marks'!CC74)</f>
        <v>30</v>
      </c>
      <c r="Q1833" s="536">
        <f>IF('statement of marks'!CD74="","",'statement of marks'!CD74)</f>
        <v>100</v>
      </c>
      <c r="R1833" s="536">
        <f>IF('statement of marks'!CE74="","",'statement of marks'!CE74)</f>
        <v>150</v>
      </c>
      <c r="S1833" s="538">
        <f>IF('statement of marks'!CF74="","",'statement of marks'!CF74)</f>
        <v>50</v>
      </c>
      <c r="T1833" s="538">
        <f>IF('statement of marks'!CG74="","",'statement of marks'!CG74)</f>
        <v>200</v>
      </c>
      <c r="U1833" s="541" t="str">
        <f>CONCATENATE('statement of marks'!HM74,'statement of marks'!HV74,'statement of marks'!HW74)</f>
        <v>D</v>
      </c>
      <c r="V1833" s="542" t="str">
        <f>IF('result subject-wise'!AD74="","",'result subject-wise'!AD74)</f>
        <v/>
      </c>
      <c r="W1833" s="542" t="str">
        <f>IF('result subject-wise'!AF74="","",'result subject-wise'!AF74)</f>
        <v/>
      </c>
      <c r="X1833" s="542" t="str">
        <f>IF('result subject-wise'!AG74="","",'result subject-wise'!AG74)</f>
        <v/>
      </c>
      <c r="Y1833" s="540" t="str">
        <f>IF(OR(X1836=0,X1836&lt;V1836),"",IF(OR(U1833="RE",U1833="REP"),SUM(T1833,W1833),IF(U1833="S",W1833,T1833)))</f>
        <v/>
      </c>
    </row>
    <row r="1834" spans="1:25" ht="18" customHeight="1">
      <c r="A1834" s="1124"/>
      <c r="B1834" s="1143" t="str">
        <f>'statement of marks'!CU74</f>
        <v>MATHEMATICS</v>
      </c>
      <c r="C1834" s="1143"/>
      <c r="D1834" s="535" t="str">
        <f>IF('statement of marks'!DP74="","",'statement of marks'!DP74)</f>
        <v/>
      </c>
      <c r="E1834" s="541">
        <f>IF('statement of marks'!CV74="","",'statement of marks'!CV74)</f>
        <v>10</v>
      </c>
      <c r="F1834" s="541">
        <f>IF('statement of marks'!CW74="","",'statement of marks'!CW74)</f>
        <v>10</v>
      </c>
      <c r="G1834" s="541">
        <f>IF('statement of marks'!CX74="","",'statement of marks'!CX74)</f>
        <v>9</v>
      </c>
      <c r="H1834" s="541">
        <f>IF('statement of marks'!CY74="","",'statement of marks'!CY74)</f>
        <v>29</v>
      </c>
      <c r="I1834" s="541">
        <f>IF('statement of marks'!CZ74="","",'statement of marks'!CZ74)</f>
        <v>1</v>
      </c>
      <c r="J1834" s="537">
        <f>IF('statement of marks'!DA74="","",'statement of marks'!DA74)</f>
        <v>70</v>
      </c>
      <c r="K1834" s="537" t="str">
        <f>IF('statement of marks'!DB74="","",'statement of marks'!DB74)</f>
        <v/>
      </c>
      <c r="L1834" s="536">
        <f>IF('statement of marks'!DC74="","",'statement of marks'!DC74)</f>
        <v>70</v>
      </c>
      <c r="M1834" s="536">
        <f>IF('statement of marks'!DD74="","",'statement of marks'!DD74)</f>
        <v>100</v>
      </c>
      <c r="N1834" s="538">
        <f>IF('statement of marks'!DE74="","",'statement of marks'!DE74)</f>
        <v>100</v>
      </c>
      <c r="O1834" s="537">
        <f>IF('statement of marks'!DF74="","",'statement of marks'!DF74)</f>
        <v>18</v>
      </c>
      <c r="P1834" s="537" t="str">
        <f>IF('statement of marks'!DG74="","",'statement of marks'!DG74)</f>
        <v/>
      </c>
      <c r="Q1834" s="536">
        <f>IF('statement of marks'!DH74="","",'statement of marks'!DH74)</f>
        <v>18</v>
      </c>
      <c r="R1834" s="536">
        <f>IF('statement of marks'!DI74="","",'statement of marks'!DI74)</f>
        <v>118</v>
      </c>
      <c r="S1834" s="538" t="str">
        <f>IF('statement of marks'!DJ74="","",'statement of marks'!DJ74)</f>
        <v/>
      </c>
      <c r="T1834" s="538">
        <f>IF('statement of marks'!DK74="","",'statement of marks'!DK74)</f>
        <v>118</v>
      </c>
      <c r="U1834" s="541" t="str">
        <f>CONCATENATE('statement of marks'!HX74,'statement of marks'!IG74,'statement of marks'!IH74)</f>
        <v>S</v>
      </c>
      <c r="V1834" s="542">
        <f>IF('result subject-wise'!AH74="","",'result subject-wise'!AH74)</f>
        <v>100</v>
      </c>
      <c r="W1834" s="542" t="str">
        <f>IF('result subject-wise'!AJ74="","",'result subject-wise'!AJ74)</f>
        <v/>
      </c>
      <c r="X1834" s="542" t="str">
        <f>IF('result subject-wise'!AK74="","",'result subject-wise'!AK74)</f>
        <v/>
      </c>
      <c r="Y1834" s="540" t="str">
        <f>IF(OR(X1836=0,X1836&lt;V1836),"",IF(OR(U1834="RE",U1834="REP"),SUM(T1834,W1834),IF(U1834="S",W1834,T1834)))</f>
        <v/>
      </c>
    </row>
    <row r="1835" spans="1:25" ht="18" customHeight="1">
      <c r="A1835" s="1124"/>
      <c r="B1835" s="1108" t="s">
        <v>291</v>
      </c>
      <c r="C1835" s="1108"/>
      <c r="D1835" s="543">
        <f>IF(AND(D1832="",D1833="",D1834=""),"",SUM(D1832:D1834))</f>
        <v>40</v>
      </c>
      <c r="E1835" s="544">
        <f>IF(AND(E1830="",E1831="",E1832="",E1833="",E1834=""),"",SUM(E1830:E1834))</f>
        <v>50</v>
      </c>
      <c r="F1835" s="544">
        <f t="shared" ref="F1835:H1835" si="516">IF(AND(F1830="",F1831="",F1832="",F1833="",F1834=""),"",SUM(F1830:F1834))</f>
        <v>50</v>
      </c>
      <c r="G1835" s="544">
        <f t="shared" si="516"/>
        <v>43</v>
      </c>
      <c r="H1835" s="544">
        <f t="shared" si="516"/>
        <v>143</v>
      </c>
      <c r="I1835" s="544">
        <f>IF(AND(I1830="",I1831="",I1832="",I1833="",I1834=""),"",SUM(I1830:I1834))</f>
        <v>7</v>
      </c>
      <c r="J1835" s="544">
        <f t="shared" ref="J1835:R1835" si="517">IF(AND(J1830="",J1831="",J1832="",J1833="",J1834=""),"",SUM(J1830:J1834))</f>
        <v>290</v>
      </c>
      <c r="K1835" s="544">
        <f t="shared" si="517"/>
        <v>40</v>
      </c>
      <c r="L1835" s="544">
        <f t="shared" si="517"/>
        <v>330</v>
      </c>
      <c r="M1835" s="544">
        <f t="shared" si="517"/>
        <v>440</v>
      </c>
      <c r="N1835" s="544">
        <f t="shared" si="517"/>
        <v>480</v>
      </c>
      <c r="O1835" s="544">
        <f t="shared" si="517"/>
        <v>358</v>
      </c>
      <c r="P1835" s="544">
        <f t="shared" si="517"/>
        <v>60</v>
      </c>
      <c r="Q1835" s="544">
        <f t="shared" si="517"/>
        <v>418</v>
      </c>
      <c r="R1835" s="544">
        <f t="shared" si="517"/>
        <v>798</v>
      </c>
      <c r="S1835" s="544">
        <f>IF(AND(S1830="",S1831="",S1832="",S1833="",S1834=""),"",SUM(S1830:S1834))</f>
        <v>100</v>
      </c>
      <c r="T1835" s="544">
        <f t="shared" ref="T1835" si="518">IF(AND(T1830="",T1831="",T1832="",T1833="",T1834=""),"",SUM(T1830:T1834))</f>
        <v>898</v>
      </c>
      <c r="U1835" s="544"/>
      <c r="V1835" s="544">
        <f t="shared" ref="V1835:W1835" si="519">IF(AND(V1830="",V1831="",V1832="",V1833="",V1834=""),"",SUM(V1830:V1834))</f>
        <v>100</v>
      </c>
      <c r="W1835" s="544" t="str">
        <f t="shared" si="519"/>
        <v/>
      </c>
      <c r="X1835" s="545"/>
      <c r="Y1835" s="546" t="str">
        <f t="shared" ref="Y1835" si="520">IF(AND(Y1830="",Y1831="",Y1832="",Y1833="",Y1834=""),"",SUM(Y1830:Y1834))</f>
        <v/>
      </c>
    </row>
    <row r="1836" spans="1:25" ht="18" customHeight="1">
      <c r="A1836" s="1124"/>
      <c r="B1836" s="1142" t="s">
        <v>292</v>
      </c>
      <c r="C1836" s="1142"/>
      <c r="D1836" s="547" t="s">
        <v>456</v>
      </c>
      <c r="E1836" s="548">
        <f>IF(E1835="","",(5*E1829)-(COUNTIF(E1830:E1834,"NA")*E1829+COUNTIF(E1830:E1834,"ML")*E1829))</f>
        <v>50</v>
      </c>
      <c r="F1836" s="548">
        <f>IF(F1835="","",(5*F1829)-(COUNTIF(F1830:F1834,"NA")*F1829+COUNTIF(F1830:F1834,"ML")*F1829))</f>
        <v>50</v>
      </c>
      <c r="G1836" s="548">
        <f>IF(G1835="","",(43)-(COUNTIF(G1830:G1834,"NA")*G1829+COUNTIF(G1830:G1834,"ML")*G1829))</f>
        <v>43</v>
      </c>
      <c r="H1836" s="548">
        <f>IF(H1835="","",(143)-(COUNTIF(H1830:H1834,"NA")*H1829+COUNTIF(H1830:H1834,"ML")*H1829))</f>
        <v>143</v>
      </c>
      <c r="I1836" s="549">
        <f>IF(I1835="","",7)</f>
        <v>7</v>
      </c>
      <c r="J1836" s="538">
        <f>L1836-K1836</f>
        <v>310</v>
      </c>
      <c r="K1836" s="538">
        <f>IF(D1835="","",(D1835-(IF(K1832="ml",D1832)+IF(K1833="ml",D1833)+IF(K1834="ml",D1834))))</f>
        <v>40</v>
      </c>
      <c r="L1836" s="538">
        <f>IF(OR(L1835=0,L1835=""),L1835,(5*L1829)-D1847)</f>
        <v>350</v>
      </c>
      <c r="M1836" s="538">
        <f>IF(M1835="","",SUM(H1836:J1836))</f>
        <v>460</v>
      </c>
      <c r="N1836" s="538">
        <f>IF(N1835="","",SUM(D1835,M1836))</f>
        <v>500</v>
      </c>
      <c r="O1836" s="538">
        <f>Q1836-D1841</f>
        <v>440</v>
      </c>
      <c r="P1836" s="538">
        <f>IF(D1841="","",D1841)</f>
        <v>60</v>
      </c>
      <c r="Q1836" s="538">
        <f>IF(Q1835="","",5*Q1829)</f>
        <v>500</v>
      </c>
      <c r="R1836" s="538">
        <f>IF(O1836="","",SUM(M1836,O1836))</f>
        <v>900</v>
      </c>
      <c r="S1836" s="538">
        <f>IF(D1846="","",D1846)</f>
        <v>100</v>
      </c>
      <c r="T1836" s="538">
        <f>IF(T1835="","",SUM(R1836,S1836))</f>
        <v>1000</v>
      </c>
      <c r="U1836" s="550"/>
      <c r="V1836" s="551">
        <f>COUNTIF(U1830:U1840,"S")</f>
        <v>1</v>
      </c>
      <c r="W1836" s="551">
        <f>COUNTIF(U1830:U1840,"RE")+COUNTIF(U1830:U1840,"REP")</f>
        <v>0</v>
      </c>
      <c r="X1836" s="551">
        <f>COUNTIF(X1830:X1835,"P")+COUNTIF(X1839:X1840,"P")</f>
        <v>0</v>
      </c>
      <c r="Y1836" s="552" t="str">
        <f>IF(OR(X1836=0,X1836&lt;(V1836+W1836)),"",(T1836-(V1836*Y1829)+V1835))</f>
        <v/>
      </c>
    </row>
    <row r="1837" spans="1:25" ht="18" customHeight="1">
      <c r="A1837" s="1124"/>
      <c r="B1837" s="895" t="s">
        <v>151</v>
      </c>
      <c r="C1837" s="895"/>
      <c r="D1837" s="553">
        <f>IF('statement of marks'!BG74="","",'statement of marks'!BG74)</f>
        <v>30</v>
      </c>
      <c r="E1837" s="568">
        <f t="shared" ref="E1837:H1837" si="521">IF(E1836="","",E1835/E1836*100)</f>
        <v>100</v>
      </c>
      <c r="F1837" s="568">
        <f t="shared" si="521"/>
        <v>100</v>
      </c>
      <c r="G1837" s="568">
        <f t="shared" si="521"/>
        <v>100</v>
      </c>
      <c r="H1837" s="568">
        <f t="shared" si="521"/>
        <v>100</v>
      </c>
      <c r="I1837" s="568">
        <f>IF(I1836="","",I1835/I1836*100)</f>
        <v>100</v>
      </c>
      <c r="J1837" s="568">
        <f t="shared" ref="J1837:R1837" si="522">IF(J1836="","",J1835/J1836*100)</f>
        <v>93.548387096774192</v>
      </c>
      <c r="K1837" s="568">
        <f t="shared" si="522"/>
        <v>100</v>
      </c>
      <c r="L1837" s="568">
        <f t="shared" si="522"/>
        <v>94.285714285714278</v>
      </c>
      <c r="M1837" s="568">
        <f t="shared" si="522"/>
        <v>95.652173913043484</v>
      </c>
      <c r="N1837" s="569">
        <f t="shared" si="522"/>
        <v>96</v>
      </c>
      <c r="O1837" s="568">
        <f t="shared" si="522"/>
        <v>81.36363636363636</v>
      </c>
      <c r="P1837" s="568">
        <f t="shared" si="522"/>
        <v>100</v>
      </c>
      <c r="Q1837" s="568">
        <f t="shared" si="522"/>
        <v>83.6</v>
      </c>
      <c r="R1837" s="568">
        <f t="shared" si="522"/>
        <v>88.666666666666671</v>
      </c>
      <c r="S1837" s="569">
        <f>IF(S1836="","",S1835/S1836*100)</f>
        <v>100</v>
      </c>
      <c r="T1837" s="569">
        <f t="shared" ref="T1837" si="523">IF(T1836="","",T1835/T1836*100)</f>
        <v>89.8</v>
      </c>
      <c r="U1837" s="539"/>
      <c r="V1837" s="539"/>
      <c r="W1837" s="539"/>
      <c r="X1837" s="539"/>
      <c r="Y1837" s="554" t="str">
        <f>IF(Y1836="","",Y1835/Y1836*100)</f>
        <v/>
      </c>
    </row>
    <row r="1838" spans="1:25" ht="18" customHeight="1">
      <c r="A1838" s="1124"/>
      <c r="B1838" s="895" t="str">
        <f>'statement of marks'!DZ74</f>
        <v>BIOLOGY</v>
      </c>
      <c r="C1838" s="895"/>
      <c r="D1838" s="548"/>
      <c r="E1838" s="541">
        <f>IF('statement of marks'!EA74="","",'statement of marks'!EA74)</f>
        <v>10</v>
      </c>
      <c r="F1838" s="541">
        <f>IF('statement of marks'!EB74="","",'statement of marks'!EB74)</f>
        <v>10</v>
      </c>
      <c r="G1838" s="541">
        <f>IF('statement of marks'!EC74="","",'statement of marks'!EC74)</f>
        <v>10</v>
      </c>
      <c r="H1838" s="541">
        <f>IF('statement of marks'!ED74="","",'statement of marks'!ED74)</f>
        <v>30</v>
      </c>
      <c r="I1838" s="541" t="str">
        <f>IF('statement of marks'!EE74="","",'statement of marks'!EE74)</f>
        <v/>
      </c>
      <c r="J1838" s="537">
        <f>IF('statement of marks'!EF74="","",'statement of marks'!EF74)</f>
        <v>50</v>
      </c>
      <c r="K1838" s="537">
        <f>IF('statement of marks'!EG74="","",'statement of marks'!EG74)</f>
        <v>20</v>
      </c>
      <c r="L1838" s="536">
        <f>IF('statement of marks'!EH74="","",'statement of marks'!EH74)</f>
        <v>70</v>
      </c>
      <c r="M1838" s="536">
        <f>IF('statement of marks'!EI74="","",'statement of marks'!EI74)</f>
        <v>80</v>
      </c>
      <c r="N1838" s="538">
        <f>IF('statement of marks'!EJ74="","",'statement of marks'!EJ74)</f>
        <v>100</v>
      </c>
      <c r="O1838" s="537">
        <f>IF('statement of marks'!EK74="","",'statement of marks'!EK74)</f>
        <v>70</v>
      </c>
      <c r="P1838" s="537">
        <f>IF('statement of marks'!EL74="","",'statement of marks'!EL74)</f>
        <v>30</v>
      </c>
      <c r="Q1838" s="536">
        <f>IF('statement of marks'!EM74="","",'statement of marks'!EM74)</f>
        <v>100</v>
      </c>
      <c r="R1838" s="536">
        <f>IF('statement of marks'!EN74="","",'statement of marks'!EN74)</f>
        <v>150</v>
      </c>
      <c r="S1838" s="538">
        <f>IF('statement of marks'!EO74="","",'statement of marks'!EO74)</f>
        <v>50</v>
      </c>
      <c r="T1838" s="538">
        <f>IF('statement of marks'!EP74="","",'statement of marks'!EP74)</f>
        <v>200</v>
      </c>
      <c r="U1838" s="538" t="str">
        <f>IF('statement of marks'!FB74="","",'statement of marks'!FB74)</f>
        <v>I</v>
      </c>
      <c r="V1838" s="542"/>
      <c r="W1838" s="542"/>
      <c r="X1838" s="542"/>
      <c r="Y1838" s="540"/>
    </row>
    <row r="1839" spans="1:25" ht="18" customHeight="1">
      <c r="A1839" s="1124"/>
      <c r="B1839" s="1089" t="str">
        <f>'statement of marks'!$FC$3</f>
        <v>Azadi ke Baad ka Swarnim Bharat</v>
      </c>
      <c r="C1839" s="1089"/>
      <c r="D1839" s="553">
        <f>IF('statement of marks'!CK74="","",'statement of marks'!CK74)</f>
        <v>30</v>
      </c>
      <c r="E1839" s="541">
        <f>IF('statement of marks'!FC74="","",'statement of marks'!FC74)</f>
        <v>10</v>
      </c>
      <c r="F1839" s="541">
        <f>IF('statement of marks'!FD74="","",'statement of marks'!FD74)</f>
        <v>10</v>
      </c>
      <c r="G1839" s="541">
        <f>IF('statement of marks'!FE74="","",'statement of marks'!FE74)</f>
        <v>10</v>
      </c>
      <c r="H1839" s="541">
        <f>IF('statement of marks'!FF74="","",'statement of marks'!FF74)</f>
        <v>30</v>
      </c>
      <c r="I1839" s="555"/>
      <c r="J1839" s="541">
        <f>IF('statement of marks'!FG74="","",'statement of marks'!FG74)</f>
        <v>70</v>
      </c>
      <c r="K1839" s="556"/>
      <c r="L1839" s="536">
        <f>IF('statement of marks'!FG74="","",'statement of marks'!FG74)</f>
        <v>70</v>
      </c>
      <c r="M1839" s="536">
        <f>IF('statement of marks'!FH74="","",'statement of marks'!FH74)</f>
        <v>100</v>
      </c>
      <c r="N1839" s="536">
        <f>IF('statement of marks'!FH74="","",'statement of marks'!FH74)</f>
        <v>100</v>
      </c>
      <c r="O1839" s="536">
        <f>IF('statement of marks'!FI74="","",'statement of marks'!FI74)</f>
        <v>100</v>
      </c>
      <c r="P1839" s="557"/>
      <c r="Q1839" s="536">
        <f>IF('statement of marks'!FI74="","",'statement of marks'!FI74)</f>
        <v>100</v>
      </c>
      <c r="R1839" s="536">
        <f>IF('statement of marks'!FJ74="","",'statement of marks'!FJ74)</f>
        <v>200</v>
      </c>
      <c r="S1839" s="557"/>
      <c r="T1839" s="538">
        <f>IF('statement of marks'!FJ74="","",'statement of marks'!FJ74)</f>
        <v>200</v>
      </c>
      <c r="U1839" s="541" t="str">
        <f>IF('statement of marks'!II74="","",'statement of marks'!II74)</f>
        <v>A</v>
      </c>
      <c r="V1839" s="542" t="str">
        <f>IF(OR(U1839="S",U1839="RE"),'result subject-wise'!AL$6,"")</f>
        <v/>
      </c>
      <c r="W1839" s="558" t="str">
        <f>IF('result subject-wise'!AL74="","",'result subject-wise'!AL74)</f>
        <v/>
      </c>
      <c r="X1839" s="558" t="str">
        <f>IF('result subject-wise'!AM74="","",'result subject-wise'!AM74)</f>
        <v/>
      </c>
      <c r="Y1839" s="1093"/>
    </row>
    <row r="1840" spans="1:25" ht="18" customHeight="1">
      <c r="A1840" s="1124"/>
      <c r="B1840" s="895" t="str">
        <f>'statement of marks'!$FP$3</f>
        <v>JEEVAN KAUShAL</v>
      </c>
      <c r="C1840" s="895"/>
      <c r="D1840" s="535" t="str">
        <f>IF('statement of marks'!DO74="","",'statement of marks'!DO74)</f>
        <v/>
      </c>
      <c r="E1840" s="1109" t="s">
        <v>278</v>
      </c>
      <c r="F1840" s="1109"/>
      <c r="G1840" s="536">
        <f>'statement of marks'!$FP$6</f>
        <v>30</v>
      </c>
      <c r="H1840" s="536"/>
      <c r="I1840" s="559"/>
      <c r="J1840" s="537">
        <f>IF('statement of marks'!FP74="","",'statement of marks'!FP74)</f>
        <v>30</v>
      </c>
      <c r="K1840" s="1109" t="s">
        <v>279</v>
      </c>
      <c r="L1840" s="1109"/>
      <c r="M1840" s="536">
        <f>'statement of marks'!$FQ$6</f>
        <v>30</v>
      </c>
      <c r="N1840" s="538">
        <f>IF('statement of marks'!FQ74="","",'statement of marks'!FQ74)</f>
        <v>30</v>
      </c>
      <c r="O1840" s="1109" t="s">
        <v>108</v>
      </c>
      <c r="P1840" s="1109"/>
      <c r="Q1840" s="536">
        <f>'statement of marks'!$FR$6</f>
        <v>40</v>
      </c>
      <c r="R1840" s="541">
        <f>IF('statement of marks'!FR74="","",'statement of marks'!FR74)</f>
        <v>40</v>
      </c>
      <c r="S1840" s="541"/>
      <c r="T1840" s="538">
        <f>IF('statement of marks'!FS74="","",'statement of marks'!FS74)</f>
        <v>100</v>
      </c>
      <c r="U1840" s="541" t="str">
        <f>IF('statement of marks'!IJ74="","",'statement of marks'!IJ74)</f>
        <v>A</v>
      </c>
      <c r="V1840" s="542" t="str">
        <f>IF(OR(U1840="S",U1840="RE"),'result subject-wise'!AN$6,"")</f>
        <v/>
      </c>
      <c r="W1840" s="558" t="str">
        <f>IF('result subject-wise'!AN74="","",'result subject-wise'!AN74)</f>
        <v/>
      </c>
      <c r="X1840" s="558" t="str">
        <f>IF('result subject-wise'!AO74="","",'result subject-wise'!AO74)</f>
        <v/>
      </c>
      <c r="Y1840" s="1093"/>
    </row>
    <row r="1841" spans="1:25" ht="18" customHeight="1">
      <c r="A1841" s="1124"/>
      <c r="B1841" s="1110" t="s">
        <v>195</v>
      </c>
      <c r="C1841" s="1110"/>
      <c r="D1841" s="560">
        <f>IF(AND(D1837="",D1839="",D1840=""),"",SUM(D1837:D1840))</f>
        <v>60</v>
      </c>
      <c r="E1841" s="1111" t="str">
        <f>IF('statement of marks'!IP74="","",'statement of marks'!IP74)</f>
        <v>SUPPL.</v>
      </c>
      <c r="F1841" s="1111"/>
      <c r="G1841" s="1111"/>
      <c r="H1841" s="1111"/>
      <c r="I1841" s="1111"/>
      <c r="J1841" s="1111"/>
      <c r="K1841" s="1111"/>
      <c r="L1841" s="1111"/>
      <c r="M1841" s="533" t="s">
        <v>309</v>
      </c>
      <c r="N1841" s="541" t="str">
        <f>IF('statement of marks'!IS74="","",'statement of marks'!IS74)</f>
        <v/>
      </c>
      <c r="O1841" s="1091" t="s">
        <v>281</v>
      </c>
      <c r="P1841" s="1091"/>
      <c r="Q1841" s="1091"/>
      <c r="R1841" s="541" t="str">
        <f>IF('statement of marks'!IU74="","",'statement of marks'!IU74)</f>
        <v/>
      </c>
      <c r="S1841" s="1112" t="s">
        <v>295</v>
      </c>
      <c r="T1841" s="1112"/>
      <c r="U1841" s="1112"/>
      <c r="V1841" s="1112"/>
      <c r="W1841" s="1112"/>
      <c r="X1841" s="1112"/>
      <c r="Y1841" s="1113"/>
    </row>
    <row r="1842" spans="1:25" ht="18" customHeight="1">
      <c r="A1842" s="1124"/>
      <c r="B1842" s="1110" t="s">
        <v>300</v>
      </c>
      <c r="C1842" s="1110"/>
      <c r="D1842" s="534" t="s">
        <v>201</v>
      </c>
      <c r="E1842" s="1085" t="s">
        <v>122</v>
      </c>
      <c r="F1842" s="1085"/>
      <c r="G1842" s="1091" t="s">
        <v>124</v>
      </c>
      <c r="H1842" s="1091"/>
      <c r="I1842" s="1091"/>
      <c r="J1842" s="1091"/>
      <c r="K1842" s="1091" t="s">
        <v>126</v>
      </c>
      <c r="L1842" s="1091"/>
      <c r="M1842" s="1091" t="s">
        <v>128</v>
      </c>
      <c r="N1842" s="1091"/>
      <c r="O1842" s="924" t="s">
        <v>303</v>
      </c>
      <c r="P1842" s="924"/>
      <c r="Q1842" s="924"/>
      <c r="R1842" s="561"/>
      <c r="S1842" s="1114" t="s">
        <v>195</v>
      </c>
      <c r="T1842" s="1114"/>
      <c r="U1842" s="1115" t="str">
        <f>IF('result subject-wise'!AR74="","",'result subject-wise'!AR74)</f>
        <v/>
      </c>
      <c r="V1842" s="1115"/>
      <c r="W1842" s="1086" t="s">
        <v>459</v>
      </c>
      <c r="X1842" s="1086"/>
      <c r="Y1842" s="562" t="str">
        <f>IF('result subject-wise'!AS74="","",'result subject-wise'!AS74)</f>
        <v/>
      </c>
    </row>
    <row r="1843" spans="1:25" ht="18" customHeight="1">
      <c r="A1843" s="1124"/>
      <c r="B1843" s="1116" t="s">
        <v>302</v>
      </c>
      <c r="C1843" s="1116"/>
      <c r="D1843" s="536">
        <f>IF('statement of marks'!CN74="","",'statement of marks'!CN74)</f>
        <v>50</v>
      </c>
      <c r="E1843" s="1117" t="str">
        <f>IF('statement of marks'!GK74="","",'statement of marks'!GK74)</f>
        <v/>
      </c>
      <c r="F1843" s="1117"/>
      <c r="G1843" s="1117" t="str">
        <f>IF('statement of marks'!GM74="","",'statement of marks'!GM74)</f>
        <v/>
      </c>
      <c r="H1843" s="1117"/>
      <c r="I1843" s="1117"/>
      <c r="J1843" s="1117"/>
      <c r="K1843" s="1117">
        <f>IF('statement of marks'!GO74="","",'statement of marks'!GO74)</f>
        <v>88</v>
      </c>
      <c r="L1843" s="1117"/>
      <c r="M1843" s="1117">
        <f>IF('statement of marks'!GQ74="","",'statement of marks'!GQ74)</f>
        <v>240</v>
      </c>
      <c r="N1843" s="1117"/>
      <c r="O1843" s="1117">
        <f>IF('statement of marks'!GS74="","",'statement of marks'!GS74)</f>
        <v>340</v>
      </c>
      <c r="P1843" s="1117"/>
      <c r="Q1843" s="1117"/>
      <c r="R1843" s="563"/>
      <c r="S1843" s="1086" t="s">
        <v>460</v>
      </c>
      <c r="T1843" s="1086"/>
      <c r="U1843" s="1086"/>
      <c r="V1843" s="1086"/>
      <c r="W1843" s="1115" t="str">
        <f>IF('result subject-wise'!AT74="","",'result subject-wise'!AT74)</f>
        <v/>
      </c>
      <c r="X1843" s="1115"/>
      <c r="Y1843" s="1118"/>
    </row>
    <row r="1844" spans="1:25" ht="18" customHeight="1">
      <c r="A1844" s="1124"/>
      <c r="B1844" s="1084" t="s">
        <v>301</v>
      </c>
      <c r="C1844" s="1084"/>
      <c r="D1844" s="536">
        <f>IF('statement of marks'!BJ74="","",'statement of marks'!BJ74)</f>
        <v>50</v>
      </c>
      <c r="E1844" s="1085">
        <f>IF('statement of marks'!GL74="","",'statement of marks'!GL74)</f>
        <v>34</v>
      </c>
      <c r="F1844" s="1085"/>
      <c r="G1844" s="1085">
        <f>IF('statement of marks'!GN74="","",'statement of marks'!GN74)</f>
        <v>24</v>
      </c>
      <c r="H1844" s="1085"/>
      <c r="I1844" s="1085"/>
      <c r="J1844" s="1085"/>
      <c r="K1844" s="1085" t="str">
        <f>IF('statement of marks'!GP74="","",'statement of marks'!GP74)</f>
        <v/>
      </c>
      <c r="L1844" s="1085"/>
      <c r="M1844" s="1085" t="str">
        <f>IF('statement of marks'!GR74="","",'statement of marks'!GR74)</f>
        <v/>
      </c>
      <c r="N1844" s="1085"/>
      <c r="O1844" s="1085" t="str">
        <f>IF('statement of marks'!GT74="","",'statement of marks'!GT74)</f>
        <v/>
      </c>
      <c r="P1844" s="1085"/>
      <c r="Q1844" s="1085"/>
      <c r="R1844" s="564"/>
      <c r="S1844" s="1086" t="s">
        <v>296</v>
      </c>
      <c r="T1844" s="1086"/>
      <c r="U1844" s="1086"/>
      <c r="V1844" s="1086"/>
      <c r="W1844" s="1087" t="str">
        <f>IF(U1842="","",'result subject-wise'!$G$118)</f>
        <v/>
      </c>
      <c r="X1844" s="1087"/>
      <c r="Y1844" s="1088"/>
    </row>
    <row r="1845" spans="1:25" ht="18" customHeight="1">
      <c r="A1845" s="1124"/>
      <c r="B1845" s="1089" t="s">
        <v>307</v>
      </c>
      <c r="C1845" s="1089"/>
      <c r="D1845" s="535" t="str">
        <f>IF('statement of marks'!DR74="","",'statement of marks'!DR74)</f>
        <v/>
      </c>
      <c r="E1845" s="1090"/>
      <c r="F1845" s="1090"/>
      <c r="G1845" s="1090"/>
      <c r="H1845" s="1090"/>
      <c r="I1845" s="1090"/>
      <c r="J1845" s="1090"/>
      <c r="K1845" s="1090"/>
      <c r="L1845" s="1090"/>
      <c r="M1845" s="1090"/>
      <c r="N1845" s="1090"/>
      <c r="O1845" s="1091"/>
      <c r="P1845" s="1091"/>
      <c r="Q1845" s="1091"/>
      <c r="R1845" s="1091"/>
      <c r="S1845" s="1091"/>
      <c r="T1845" s="1091"/>
      <c r="U1845" s="1092"/>
      <c r="V1845" s="1092"/>
      <c r="W1845" s="1092"/>
      <c r="X1845" s="1092"/>
      <c r="Y1845" s="1093"/>
    </row>
    <row r="1846" spans="1:25" ht="18" customHeight="1">
      <c r="A1846" s="1124"/>
      <c r="B1846" s="895" t="s">
        <v>297</v>
      </c>
      <c r="C1846" s="895"/>
      <c r="D1846" s="544">
        <f>IF(AND(D1843="",D1844="",D1845=""),"",SUM(D1843:D1845))</f>
        <v>100</v>
      </c>
      <c r="E1846" s="1090"/>
      <c r="F1846" s="1090"/>
      <c r="G1846" s="1090"/>
      <c r="H1846" s="1090"/>
      <c r="I1846" s="1090"/>
      <c r="J1846" s="1090"/>
      <c r="K1846" s="1090"/>
      <c r="L1846" s="1090"/>
      <c r="M1846" s="1090"/>
      <c r="N1846" s="1090"/>
      <c r="O1846" s="1091"/>
      <c r="P1846" s="1091"/>
      <c r="Q1846" s="1091"/>
      <c r="R1846" s="1091"/>
      <c r="S1846" s="1091"/>
      <c r="T1846" s="1091"/>
      <c r="U1846" s="1092"/>
      <c r="V1846" s="1092"/>
      <c r="W1846" s="1092"/>
      <c r="X1846" s="1092"/>
      <c r="Y1846" s="1093"/>
    </row>
    <row r="1847" spans="1:25" ht="18" customHeight="1">
      <c r="A1847" s="1124"/>
      <c r="B1847" s="1089" t="s">
        <v>790</v>
      </c>
      <c r="C1847" s="1089"/>
      <c r="D1847" s="565">
        <f>IF(J1830="ML",L1829)+IF(J1831="ML",L1829)+IF(J1832="ML",L1829-D1832)+IF(J1833="ML",L1829-D1833)+IF(J1834="ML",L1829-D1834)+IF(K1832="ml",D1832)+IF(K1833="ml",D1833)+IF(K1834="ml",D1834)</f>
        <v>0</v>
      </c>
      <c r="E1847" s="1090"/>
      <c r="F1847" s="1090"/>
      <c r="G1847" s="1090"/>
      <c r="H1847" s="1090"/>
      <c r="I1847" s="1090"/>
      <c r="J1847" s="1090"/>
      <c r="K1847" s="1090"/>
      <c r="L1847" s="1090"/>
      <c r="M1847" s="1090"/>
      <c r="N1847" s="1090"/>
      <c r="O1847" s="1091" t="s">
        <v>112</v>
      </c>
      <c r="P1847" s="1091"/>
      <c r="Q1847" s="1091"/>
      <c r="R1847" s="1091"/>
      <c r="S1847" s="1091"/>
      <c r="T1847" s="1091"/>
      <c r="U1847" s="1094" t="s">
        <v>798</v>
      </c>
      <c r="V1847" s="1094"/>
      <c r="W1847" s="1094"/>
      <c r="X1847" s="1094"/>
      <c r="Y1847" s="1095"/>
    </row>
    <row r="1848" spans="1:25" ht="18" customHeight="1" thickBot="1">
      <c r="A1848" s="1125"/>
      <c r="B1848" s="1098" t="s">
        <v>308</v>
      </c>
      <c r="C1848" s="1098"/>
      <c r="D1848" s="566"/>
      <c r="E1848" s="1099"/>
      <c r="F1848" s="1099"/>
      <c r="G1848" s="1099"/>
      <c r="H1848" s="1099"/>
      <c r="I1848" s="1099"/>
      <c r="J1848" s="1099"/>
      <c r="K1848" s="1099"/>
      <c r="L1848" s="1099"/>
      <c r="M1848" s="1099"/>
      <c r="N1848" s="1099"/>
      <c r="O1848" s="1100">
        <f>'statement of marks'!$IV$110</f>
        <v>45794</v>
      </c>
      <c r="P1848" s="1100"/>
      <c r="Q1848" s="1100"/>
      <c r="R1848" s="1100"/>
      <c r="S1848" s="1100"/>
      <c r="T1848" s="1100"/>
      <c r="U1848" s="1096"/>
      <c r="V1848" s="1096"/>
      <c r="W1848" s="1096"/>
      <c r="X1848" s="1096"/>
      <c r="Y1848" s="1097"/>
    </row>
    <row r="1849" spans="1:25" ht="18" customHeight="1">
      <c r="A1849" s="1119" t="s">
        <v>282</v>
      </c>
      <c r="B1849" s="1120"/>
      <c r="C1849" s="1120"/>
      <c r="D1849" s="1120"/>
      <c r="E1849" s="1120"/>
      <c r="F1849" s="1120"/>
      <c r="G1849" s="1120"/>
      <c r="H1849" s="1120"/>
      <c r="I1849" s="1120"/>
      <c r="J1849" s="1120"/>
      <c r="K1849" s="1120"/>
      <c r="L1849" s="1120"/>
      <c r="M1849" s="1120"/>
      <c r="N1849" s="1120"/>
      <c r="O1849" s="1120"/>
      <c r="P1849" s="1120"/>
      <c r="Q1849" s="1120"/>
      <c r="R1849" s="1120"/>
      <c r="S1849" s="1120"/>
      <c r="T1849" s="1120"/>
      <c r="U1849" s="1120"/>
      <c r="V1849" s="1120"/>
      <c r="W1849" s="1120"/>
      <c r="X1849" s="1120"/>
      <c r="Y1849" s="1121"/>
    </row>
    <row r="1850" spans="1:25" ht="18" customHeight="1">
      <c r="A1850" s="1122" t="str">
        <f>'statement of marks'!$A$1</f>
        <v>Govt. Hr. Sec. School,</v>
      </c>
      <c r="B1850" s="1091"/>
      <c r="C1850" s="1091"/>
      <c r="D1850" s="1091"/>
      <c r="E1850" s="1091"/>
      <c r="F1850" s="1091"/>
      <c r="G1850" s="1091"/>
      <c r="H1850" s="1091"/>
      <c r="I1850" s="1091"/>
      <c r="J1850" s="1091"/>
      <c r="K1850" s="1091"/>
      <c r="L1850" s="1091"/>
      <c r="M1850" s="1091"/>
      <c r="N1850" s="1091"/>
      <c r="O1850" s="1091"/>
      <c r="P1850" s="1091"/>
      <c r="Q1850" s="1091"/>
      <c r="R1850" s="1091"/>
      <c r="S1850" s="1091"/>
      <c r="T1850" s="1091"/>
      <c r="U1850" s="1091"/>
      <c r="V1850" s="1091"/>
      <c r="W1850" s="1091"/>
      <c r="X1850" s="1091"/>
      <c r="Y1850" s="1123"/>
    </row>
    <row r="1851" spans="1:25" ht="18" customHeight="1">
      <c r="A1851" s="1124"/>
      <c r="B1851" s="1048" t="s">
        <v>100</v>
      </c>
      <c r="C1851" s="1048"/>
      <c r="D1851" s="1112" t="s">
        <v>485</v>
      </c>
      <c r="E1851" s="1048" t="str">
        <f>'statement of marks'!$F$3</f>
        <v>2024-25</v>
      </c>
      <c r="F1851" s="1048"/>
      <c r="G1851" s="1126" t="str">
        <f>IF(U1870="","MAIN EXAMINATION",IF(E1869="Suppl.","SUPPLEMENTARY EXAMINATION",IF(E1869="Re-exam.","RE-EXAMINATION",)))</f>
        <v>MAIN EXAMINATION</v>
      </c>
      <c r="H1851" s="1127"/>
      <c r="I1851" s="1127"/>
      <c r="J1851" s="1127"/>
      <c r="K1851" s="1127"/>
      <c r="L1851" s="1127"/>
      <c r="M1851" s="1127"/>
      <c r="N1851" s="1127"/>
      <c r="O1851" s="1127"/>
      <c r="P1851" s="1127"/>
      <c r="Q1851" s="1127"/>
      <c r="R1851" s="1127"/>
      <c r="S1851" s="1128"/>
      <c r="T1851" s="1129" t="s">
        <v>305</v>
      </c>
      <c r="U1851" s="1130"/>
      <c r="V1851" s="1131"/>
      <c r="W1851" s="1048" t="str">
        <f>'statement of marks'!$A$3</f>
        <v>11 'A'</v>
      </c>
      <c r="X1851" s="1048"/>
      <c r="Y1851" s="1135"/>
    </row>
    <row r="1852" spans="1:25" ht="18" customHeight="1">
      <c r="A1852" s="1124"/>
      <c r="B1852" s="895" t="s">
        <v>36</v>
      </c>
      <c r="C1852" s="895"/>
      <c r="D1852" s="1112"/>
      <c r="E1852" s="1132" t="str">
        <f>IF('statement of marks'!G75="","",'statement of marks'!G75)</f>
        <v>A 067</v>
      </c>
      <c r="F1852" s="1133"/>
      <c r="G1852" s="1133"/>
      <c r="H1852" s="1133"/>
      <c r="I1852" s="1133"/>
      <c r="J1852" s="1133"/>
      <c r="K1852" s="1133"/>
      <c r="L1852" s="1133"/>
      <c r="M1852" s="1133"/>
      <c r="N1852" s="1133"/>
      <c r="O1852" s="1133"/>
      <c r="P1852" s="1133"/>
      <c r="Q1852" s="1133"/>
      <c r="R1852" s="1133"/>
      <c r="S1852" s="1134"/>
      <c r="T1852" s="1129" t="s">
        <v>304</v>
      </c>
      <c r="U1852" s="1130"/>
      <c r="V1852" s="1131"/>
      <c r="W1852" s="1048">
        <f>IF('statement of marks'!E75="","",'statement of marks'!E75)</f>
        <v>11167</v>
      </c>
      <c r="X1852" s="1048"/>
      <c r="Y1852" s="1135"/>
    </row>
    <row r="1853" spans="1:25" ht="18" customHeight="1">
      <c r="A1853" s="1124"/>
      <c r="B1853" s="895" t="s">
        <v>37</v>
      </c>
      <c r="C1853" s="895"/>
      <c r="D1853" s="1112"/>
      <c r="E1853" s="1132" t="str">
        <f>IF('statement of marks'!H75="","",'statement of marks'!H75)</f>
        <v>B 067</v>
      </c>
      <c r="F1853" s="1133"/>
      <c r="G1853" s="1133"/>
      <c r="H1853" s="1133"/>
      <c r="I1853" s="1133"/>
      <c r="J1853" s="1133"/>
      <c r="K1853" s="1133"/>
      <c r="L1853" s="1133"/>
      <c r="M1853" s="1133"/>
      <c r="N1853" s="1133"/>
      <c r="O1853" s="1133"/>
      <c r="P1853" s="1133"/>
      <c r="Q1853" s="1133"/>
      <c r="R1853" s="1133"/>
      <c r="S1853" s="1134"/>
      <c r="T1853" s="1129" t="s">
        <v>35</v>
      </c>
      <c r="U1853" s="1130"/>
      <c r="V1853" s="1131"/>
      <c r="W1853" s="1048" t="str">
        <f>IF('statement of marks'!D75="","",'statement of marks'!D75)</f>
        <v/>
      </c>
      <c r="X1853" s="1048"/>
      <c r="Y1853" s="1135"/>
    </row>
    <row r="1854" spans="1:25" ht="18" customHeight="1">
      <c r="A1854" s="1124"/>
      <c r="B1854" s="895" t="s">
        <v>38</v>
      </c>
      <c r="C1854" s="895"/>
      <c r="D1854" s="1112"/>
      <c r="E1854" s="1132" t="str">
        <f>IF('statement of marks'!I75="","",'statement of marks'!I75)</f>
        <v>C 067</v>
      </c>
      <c r="F1854" s="1133"/>
      <c r="G1854" s="1133"/>
      <c r="H1854" s="1133"/>
      <c r="I1854" s="1133"/>
      <c r="J1854" s="1133"/>
      <c r="K1854" s="1133"/>
      <c r="L1854" s="1133"/>
      <c r="M1854" s="1133"/>
      <c r="N1854" s="1133"/>
      <c r="O1854" s="1133"/>
      <c r="P1854" s="1133"/>
      <c r="Q1854" s="1133"/>
      <c r="R1854" s="1133"/>
      <c r="S1854" s="1134"/>
      <c r="T1854" s="1129" t="s">
        <v>280</v>
      </c>
      <c r="U1854" s="1130"/>
      <c r="V1854" s="1131"/>
      <c r="W1854" s="1136" t="str">
        <f>IF('statement of marks'!F75="","",'statement of marks'!F75)</f>
        <v/>
      </c>
      <c r="X1854" s="1136"/>
      <c r="Y1854" s="1137"/>
    </row>
    <row r="1855" spans="1:25" ht="18" customHeight="1">
      <c r="A1855" s="1124"/>
      <c r="B1855" s="1138" t="s">
        <v>218</v>
      </c>
      <c r="C1855" s="1109" t="s">
        <v>293</v>
      </c>
      <c r="D1855" s="1109" t="s">
        <v>457</v>
      </c>
      <c r="E1855" s="1103" t="s">
        <v>109</v>
      </c>
      <c r="F1855" s="1103" t="s">
        <v>110</v>
      </c>
      <c r="G1855" s="1103" t="s">
        <v>111</v>
      </c>
      <c r="H1855" s="1103" t="s">
        <v>797</v>
      </c>
      <c r="I1855" s="1139" t="str">
        <f>IF('statement of marks'!N$4="","",'statement of marks'!N$4)</f>
        <v>VRIKSHAROPAN</v>
      </c>
      <c r="J1855" s="1140" t="s">
        <v>276</v>
      </c>
      <c r="K1855" s="1140" t="s">
        <v>277</v>
      </c>
      <c r="L1855" s="1103" t="s">
        <v>284</v>
      </c>
      <c r="M1855" s="1103" t="s">
        <v>294</v>
      </c>
      <c r="N1855" s="1102" t="s">
        <v>458</v>
      </c>
      <c r="O1855" s="1141" t="s">
        <v>287</v>
      </c>
      <c r="P1855" s="1141" t="s">
        <v>288</v>
      </c>
      <c r="Q1855" s="1101" t="s">
        <v>289</v>
      </c>
      <c r="R1855" s="1101" t="s">
        <v>285</v>
      </c>
      <c r="S1855" s="1101" t="s">
        <v>286</v>
      </c>
      <c r="T1855" s="1102" t="s">
        <v>306</v>
      </c>
      <c r="U1855" s="1103" t="s">
        <v>311</v>
      </c>
      <c r="V1855" s="1104" t="s">
        <v>310</v>
      </c>
      <c r="W1855" s="1104" t="s">
        <v>799</v>
      </c>
      <c r="X1855" s="1103" t="s">
        <v>283</v>
      </c>
      <c r="Y1855" s="1105" t="s">
        <v>290</v>
      </c>
    </row>
    <row r="1856" spans="1:25" ht="18" customHeight="1">
      <c r="A1856" s="1124"/>
      <c r="B1856" s="1138"/>
      <c r="C1856" s="1109"/>
      <c r="D1856" s="1109"/>
      <c r="E1856" s="1103"/>
      <c r="F1856" s="1103"/>
      <c r="G1856" s="1103"/>
      <c r="H1856" s="1103"/>
      <c r="I1856" s="1139"/>
      <c r="J1856" s="1140"/>
      <c r="K1856" s="1140"/>
      <c r="L1856" s="1103"/>
      <c r="M1856" s="1103"/>
      <c r="N1856" s="1102"/>
      <c r="O1856" s="1141"/>
      <c r="P1856" s="1141"/>
      <c r="Q1856" s="1101"/>
      <c r="R1856" s="1101"/>
      <c r="S1856" s="1101"/>
      <c r="T1856" s="1102"/>
      <c r="U1856" s="1103"/>
      <c r="V1856" s="1104"/>
      <c r="W1856" s="1104"/>
      <c r="X1856" s="1103"/>
      <c r="Y1856" s="1105"/>
    </row>
    <row r="1857" spans="1:25" ht="18" customHeight="1">
      <c r="A1857" s="1124"/>
      <c r="B1857" s="1144" t="s">
        <v>113</v>
      </c>
      <c r="C1857" s="1144"/>
      <c r="D1857" s="535"/>
      <c r="E1857" s="534">
        <f>IF('statement of marks'!J$6="","",'statement of marks'!J$6)</f>
        <v>10</v>
      </c>
      <c r="F1857" s="534">
        <f>IF('statement of marks'!K$6="","",'statement of marks'!K$6)</f>
        <v>10</v>
      </c>
      <c r="G1857" s="534">
        <f>IF('statement of marks'!L$6="","",'statement of marks'!L$6)</f>
        <v>8</v>
      </c>
      <c r="H1857" s="534">
        <f>IF('statement of marks'!M$6="","",'statement of marks'!M$6)</f>
        <v>28</v>
      </c>
      <c r="I1857" s="536">
        <f>IF('statement of marks'!N$6="","",'statement of marks'!N$6)</f>
        <v>2</v>
      </c>
      <c r="J1857" s="298" t="s">
        <v>89</v>
      </c>
      <c r="K1857" s="1106"/>
      <c r="L1857" s="534">
        <f>IF('statement of marks'!O$6="","",'statement of marks'!O$6)</f>
        <v>70</v>
      </c>
      <c r="M1857" s="298" t="s">
        <v>87</v>
      </c>
      <c r="N1857" s="534">
        <f>IF('statement of marks'!P$6="","",'statement of marks'!P$6)</f>
        <v>100</v>
      </c>
      <c r="O1857" s="298" t="s">
        <v>298</v>
      </c>
      <c r="P1857" s="945"/>
      <c r="Q1857" s="534">
        <f>IF('statement of marks'!Q$6="","",'statement of marks'!Q$6)</f>
        <v>100</v>
      </c>
      <c r="R1857" s="298" t="s">
        <v>299</v>
      </c>
      <c r="S1857" s="298" t="s">
        <v>454</v>
      </c>
      <c r="T1857" s="538">
        <f>IF('statement of marks'!R$6="","",'statement of marks'!R$6)</f>
        <v>200</v>
      </c>
      <c r="U1857" s="539"/>
      <c r="V1857" s="539"/>
      <c r="W1857" s="539"/>
      <c r="X1857" s="539"/>
      <c r="Y1857" s="540" t="str">
        <f>IF(OR(X1864=0,X1864&lt;V1864),"",T1857)</f>
        <v/>
      </c>
    </row>
    <row r="1858" spans="1:25" ht="18" customHeight="1">
      <c r="A1858" s="1124"/>
      <c r="B1858" s="895" t="str">
        <f>'statement of marks'!$J$3</f>
        <v>HINDI COMPULSORY</v>
      </c>
      <c r="C1858" s="895"/>
      <c r="D1858" s="535"/>
      <c r="E1858" s="541">
        <f>IF('statement of marks'!J75="","",'statement of marks'!J75)</f>
        <v>10</v>
      </c>
      <c r="F1858" s="541">
        <f>IF('statement of marks'!K75="","",'statement of marks'!K75)</f>
        <v>10</v>
      </c>
      <c r="G1858" s="541">
        <f>IF('statement of marks'!L75="","",'statement of marks'!L75)</f>
        <v>8</v>
      </c>
      <c r="H1858" s="541">
        <f>IF('statement of marks'!M75="","",'statement of marks'!M75)</f>
        <v>28</v>
      </c>
      <c r="I1858" s="541">
        <f>IF('statement of marks'!N75="","",'statement of marks'!N75)</f>
        <v>2</v>
      </c>
      <c r="J1858" s="537">
        <f>IF('statement of marks'!O75="","",'statement of marks'!O75)</f>
        <v>70</v>
      </c>
      <c r="K1858" s="1106"/>
      <c r="L1858" s="536">
        <f>IF('statement of marks'!O75="","",'statement of marks'!O75)</f>
        <v>70</v>
      </c>
      <c r="M1858" s="536">
        <f>IF('statement of marks'!P75="","",'statement of marks'!P75)</f>
        <v>100</v>
      </c>
      <c r="N1858" s="538">
        <f>IF('statement of marks'!P75="","",'statement of marks'!P75)</f>
        <v>100</v>
      </c>
      <c r="O1858" s="537">
        <f>IF('statement of marks'!Q75="","",'statement of marks'!Q75)</f>
        <v>100</v>
      </c>
      <c r="P1858" s="945"/>
      <c r="Q1858" s="536">
        <f>IF('statement of marks'!Q75="","",'statement of marks'!Q75)</f>
        <v>100</v>
      </c>
      <c r="R1858" s="536">
        <f>IF('statement of marks'!R75="","",'statement of marks'!R75)</f>
        <v>200</v>
      </c>
      <c r="S1858" s="1107" t="str">
        <f>IF(AND(K1859="",P1859=""),"",SUM(K1859,P1859))</f>
        <v/>
      </c>
      <c r="T1858" s="538">
        <f>IF('statement of marks'!R75="","",'statement of marks'!R75)</f>
        <v>200</v>
      </c>
      <c r="U1858" s="541" t="str">
        <f>CONCATENATE('statement of marks'!GV75,'statement of marks'!GW75,'statement of marks'!GX75)</f>
        <v>D</v>
      </c>
      <c r="V1858" s="542" t="str">
        <f>IF(OR(U1858="S",U1858="RE"),'result subject-wise'!T$6,"")</f>
        <v/>
      </c>
      <c r="W1858" s="542" t="str">
        <f>IF('result subject-wise'!U75="","",'result subject-wise'!U75)</f>
        <v/>
      </c>
      <c r="X1858" s="542" t="str">
        <f>IF('result subject-wise'!V75="","",'result subject-wise'!V75)</f>
        <v/>
      </c>
      <c r="Y1858" s="540" t="str">
        <f>IF(OR(X1864=0,X1864&lt;V1864),"",IF(U1858="RE",SUM(T1858,W1858),IF(U1858="S",W1858,T1858)))</f>
        <v/>
      </c>
    </row>
    <row r="1859" spans="1:25" ht="18" customHeight="1">
      <c r="A1859" s="1124"/>
      <c r="B1859" s="895" t="str">
        <f>'statement of marks'!$X$3</f>
        <v>ENGLISH COMPULSORY</v>
      </c>
      <c r="C1859" s="895"/>
      <c r="D1859" s="535" t="s">
        <v>455</v>
      </c>
      <c r="E1859" s="541">
        <f>IF('statement of marks'!X75="","",'statement of marks'!X75)</f>
        <v>10</v>
      </c>
      <c r="F1859" s="541">
        <f>IF('statement of marks'!Y75="","",'statement of marks'!Y75)</f>
        <v>10</v>
      </c>
      <c r="G1859" s="541">
        <f>IF('statement of marks'!Z75="","",'statement of marks'!Z75)</f>
        <v>8</v>
      </c>
      <c r="H1859" s="541">
        <f>IF('statement of marks'!AA75="","",'statement of marks'!AA75)</f>
        <v>28</v>
      </c>
      <c r="I1859" s="541">
        <f>IF('statement of marks'!AB75="","",'statement of marks'!AB75)</f>
        <v>2</v>
      </c>
      <c r="J1859" s="537">
        <f>IF('statement of marks'!AC75="","",'statement of marks'!AC75)</f>
        <v>70</v>
      </c>
      <c r="K1859" s="1106"/>
      <c r="L1859" s="536">
        <f>IF('statement of marks'!AC75="","",'statement of marks'!AC75)</f>
        <v>70</v>
      </c>
      <c r="M1859" s="536">
        <f>IF('statement of marks'!AD75="","",'statement of marks'!AD75)</f>
        <v>100</v>
      </c>
      <c r="N1859" s="538">
        <f>IF('statement of marks'!AD75="","",'statement of marks'!AD75)</f>
        <v>100</v>
      </c>
      <c r="O1859" s="537">
        <f>IF('statement of marks'!AE75="","",'statement of marks'!AE75)</f>
        <v>100</v>
      </c>
      <c r="P1859" s="945"/>
      <c r="Q1859" s="536">
        <f>IF('statement of marks'!AE75="","",'statement of marks'!AE75)</f>
        <v>100</v>
      </c>
      <c r="R1859" s="536">
        <f>IF('statement of marks'!AF75="","",'statement of marks'!AF75)</f>
        <v>200</v>
      </c>
      <c r="S1859" s="1107"/>
      <c r="T1859" s="538">
        <f>IF('statement of marks'!AF75="","",'statement of marks'!AF75)</f>
        <v>200</v>
      </c>
      <c r="U1859" s="541" t="str">
        <f>CONCATENATE('statement of marks'!GY75,'statement of marks'!GZ75,'statement of marks'!HA75)</f>
        <v>D</v>
      </c>
      <c r="V1859" s="542" t="str">
        <f>IF(OR(U1859="S",U1859="RE"),'result subject-wise'!W$6,"")</f>
        <v/>
      </c>
      <c r="W1859" s="542" t="str">
        <f>IF('result subject-wise'!X75="","",'result subject-wise'!X75)</f>
        <v/>
      </c>
      <c r="X1859" s="542" t="str">
        <f>IF('result subject-wise'!Y75="","",'result subject-wise'!Y75)</f>
        <v/>
      </c>
      <c r="Y1859" s="540" t="str">
        <f>IF(OR(X1864=0,X1864&lt;V1864),"",IF(U1859="RE",SUM(T1859,W1859),IF(U1859="S",W1859,T1859)))</f>
        <v/>
      </c>
    </row>
    <row r="1860" spans="1:25" ht="18" customHeight="1">
      <c r="A1860" s="1124"/>
      <c r="B1860" s="1143" t="str">
        <f>'statement of marks'!AM75</f>
        <v>PHYSICS</v>
      </c>
      <c r="C1860" s="1143"/>
      <c r="D1860" s="535">
        <f>IF('statement of marks'!BH75="","",'statement of marks'!BH75)</f>
        <v>20</v>
      </c>
      <c r="E1860" s="541">
        <f>IF('statement of marks'!AN75="","",'statement of marks'!AN75)</f>
        <v>10</v>
      </c>
      <c r="F1860" s="541">
        <f>IF('statement of marks'!AO75="","",'statement of marks'!AO75)</f>
        <v>10</v>
      </c>
      <c r="G1860" s="541">
        <f>IF('statement of marks'!AP75="","",'statement of marks'!AP75)</f>
        <v>9</v>
      </c>
      <c r="H1860" s="541">
        <f>IF('statement of marks'!AQ75="","",'statement of marks'!AQ75)</f>
        <v>29</v>
      </c>
      <c r="I1860" s="541">
        <f>IF('statement of marks'!AR75="","",'statement of marks'!AR75)</f>
        <v>1</v>
      </c>
      <c r="J1860" s="537">
        <f>IF('statement of marks'!AS75="","",'statement of marks'!AS75)</f>
        <v>30</v>
      </c>
      <c r="K1860" s="537">
        <f>IF('statement of marks'!AT75="","",'statement of marks'!AT75)</f>
        <v>20</v>
      </c>
      <c r="L1860" s="536">
        <f>IF('statement of marks'!AU75="","",'statement of marks'!AU75)</f>
        <v>50</v>
      </c>
      <c r="M1860" s="536">
        <f>IF('statement of marks'!AV75="","",'statement of marks'!AV75)</f>
        <v>60</v>
      </c>
      <c r="N1860" s="538">
        <f>IF('statement of marks'!AW75="","",'statement of marks'!AW75)</f>
        <v>80</v>
      </c>
      <c r="O1860" s="537">
        <f>IF('statement of marks'!AX75="","",'statement of marks'!AX75)</f>
        <v>70</v>
      </c>
      <c r="P1860" s="537">
        <f>IF('statement of marks'!AY75="","",'statement of marks'!AY75)</f>
        <v>30</v>
      </c>
      <c r="Q1860" s="536">
        <f>IF('statement of marks'!AZ75="","",'statement of marks'!AZ75)</f>
        <v>100</v>
      </c>
      <c r="R1860" s="536">
        <f>IF('statement of marks'!BA75="","",'statement of marks'!BA75)</f>
        <v>130</v>
      </c>
      <c r="S1860" s="538">
        <f>IF('statement of marks'!BB75="","",'statement of marks'!BB75)</f>
        <v>50</v>
      </c>
      <c r="T1860" s="538">
        <f>IF('statement of marks'!BC75="","",'statement of marks'!BC75)</f>
        <v>180</v>
      </c>
      <c r="U1860" s="541" t="str">
        <f>CONCATENATE('statement of marks'!HB75,'statement of marks'!HK75,'statement of marks'!HL75)</f>
        <v>D</v>
      </c>
      <c r="V1860" s="542" t="str">
        <f>IF('result subject-wise'!Z75="","",'result subject-wise'!Z75)</f>
        <v/>
      </c>
      <c r="W1860" s="542" t="str">
        <f>IF('result subject-wise'!AB75="","",'result subject-wise'!AB75)</f>
        <v/>
      </c>
      <c r="X1860" s="542" t="str">
        <f>IF('result subject-wise'!AC75="","",'result subject-wise'!AC75)</f>
        <v/>
      </c>
      <c r="Y1860" s="540" t="str">
        <f>IF(OR(X1864=0,X1864&lt;V1864),"",IF(OR(U1860="RE",U1860="REP"),SUM(T1860,W1860),IF(U1860="S",W1860,T1860)))</f>
        <v/>
      </c>
    </row>
    <row r="1861" spans="1:25" ht="18" customHeight="1">
      <c r="A1861" s="1124"/>
      <c r="B1861" s="1143" t="str">
        <f>'statement of marks'!BQ75</f>
        <v>CHEMISTRY</v>
      </c>
      <c r="C1861" s="1143"/>
      <c r="D1861" s="535">
        <f>IF('statement of marks'!CL75="","",'statement of marks'!CL75)</f>
        <v>20</v>
      </c>
      <c r="E1861" s="541">
        <f>IF('statement of marks'!BR75="","",'statement of marks'!BR75)</f>
        <v>10</v>
      </c>
      <c r="F1861" s="541">
        <f>IF('statement of marks'!BS75="","",'statement of marks'!BS75)</f>
        <v>10</v>
      </c>
      <c r="G1861" s="541">
        <f>IF('statement of marks'!BT75="","",'statement of marks'!BT75)</f>
        <v>9</v>
      </c>
      <c r="H1861" s="541">
        <f>IF('statement of marks'!BU75="","",'statement of marks'!BU75)</f>
        <v>29</v>
      </c>
      <c r="I1861" s="541">
        <f>IF('statement of marks'!BV75="","",'statement of marks'!BV75)</f>
        <v>1</v>
      </c>
      <c r="J1861" s="537">
        <f>IF('statement of marks'!BW75="","",'statement of marks'!BW75)</f>
        <v>50</v>
      </c>
      <c r="K1861" s="537">
        <f>IF('statement of marks'!BX75="","",'statement of marks'!BX75)</f>
        <v>20</v>
      </c>
      <c r="L1861" s="536">
        <f>IF('statement of marks'!BY75="","",'statement of marks'!BY75)</f>
        <v>70</v>
      </c>
      <c r="M1861" s="536">
        <f>IF('statement of marks'!BZ75="","",'statement of marks'!BZ75)</f>
        <v>80</v>
      </c>
      <c r="N1861" s="538">
        <f>IF('statement of marks'!CA75="","",'statement of marks'!CA75)</f>
        <v>100</v>
      </c>
      <c r="O1861" s="537">
        <f>IF('statement of marks'!CB75="","",'statement of marks'!CB75)</f>
        <v>70</v>
      </c>
      <c r="P1861" s="537">
        <f>IF('statement of marks'!CC75="","",'statement of marks'!CC75)</f>
        <v>30</v>
      </c>
      <c r="Q1861" s="536">
        <f>IF('statement of marks'!CD75="","",'statement of marks'!CD75)</f>
        <v>100</v>
      </c>
      <c r="R1861" s="536">
        <f>IF('statement of marks'!CE75="","",'statement of marks'!CE75)</f>
        <v>150</v>
      </c>
      <c r="S1861" s="538">
        <f>IF('statement of marks'!CF75="","",'statement of marks'!CF75)</f>
        <v>50</v>
      </c>
      <c r="T1861" s="538">
        <f>IF('statement of marks'!CG75="","",'statement of marks'!CG75)</f>
        <v>200</v>
      </c>
      <c r="U1861" s="541" t="str">
        <f>CONCATENATE('statement of marks'!HM75,'statement of marks'!HV75,'statement of marks'!HW75)</f>
        <v>D</v>
      </c>
      <c r="V1861" s="542" t="str">
        <f>IF('result subject-wise'!AD75="","",'result subject-wise'!AD75)</f>
        <v/>
      </c>
      <c r="W1861" s="542" t="str">
        <f>IF('result subject-wise'!AF75="","",'result subject-wise'!AF75)</f>
        <v/>
      </c>
      <c r="X1861" s="542" t="str">
        <f>IF('result subject-wise'!AG75="","",'result subject-wise'!AG75)</f>
        <v/>
      </c>
      <c r="Y1861" s="540" t="str">
        <f>IF(OR(X1864=0,X1864&lt;V1864),"",IF(OR(U1861="RE",U1861="REP"),SUM(T1861,W1861),IF(U1861="S",W1861,T1861)))</f>
        <v/>
      </c>
    </row>
    <row r="1862" spans="1:25" ht="18" customHeight="1">
      <c r="A1862" s="1124"/>
      <c r="B1862" s="1143" t="str">
        <f>'statement of marks'!CU75</f>
        <v>MATHEMATICS</v>
      </c>
      <c r="C1862" s="1143"/>
      <c r="D1862" s="535" t="str">
        <f>IF('statement of marks'!DP75="","",'statement of marks'!DP75)</f>
        <v/>
      </c>
      <c r="E1862" s="541">
        <f>IF('statement of marks'!CV75="","",'statement of marks'!CV75)</f>
        <v>10</v>
      </c>
      <c r="F1862" s="541">
        <f>IF('statement of marks'!CW75="","",'statement of marks'!CW75)</f>
        <v>10</v>
      </c>
      <c r="G1862" s="541">
        <f>IF('statement of marks'!CX75="","",'statement of marks'!CX75)</f>
        <v>9</v>
      </c>
      <c r="H1862" s="541">
        <f>IF('statement of marks'!CY75="","",'statement of marks'!CY75)</f>
        <v>29</v>
      </c>
      <c r="I1862" s="541">
        <f>IF('statement of marks'!CZ75="","",'statement of marks'!CZ75)</f>
        <v>1</v>
      </c>
      <c r="J1862" s="537">
        <f>IF('statement of marks'!DA75="","",'statement of marks'!DA75)</f>
        <v>70</v>
      </c>
      <c r="K1862" s="537" t="str">
        <f>IF('statement of marks'!DB75="","",'statement of marks'!DB75)</f>
        <v/>
      </c>
      <c r="L1862" s="536">
        <f>IF('statement of marks'!DC75="","",'statement of marks'!DC75)</f>
        <v>70</v>
      </c>
      <c r="M1862" s="536">
        <f>IF('statement of marks'!DD75="","",'statement of marks'!DD75)</f>
        <v>100</v>
      </c>
      <c r="N1862" s="538">
        <f>IF('statement of marks'!DE75="","",'statement of marks'!DE75)</f>
        <v>100</v>
      </c>
      <c r="O1862" s="537">
        <f>IF('statement of marks'!DF75="","",'statement of marks'!DF75)</f>
        <v>18</v>
      </c>
      <c r="P1862" s="537" t="str">
        <f>IF('statement of marks'!DG75="","",'statement of marks'!DG75)</f>
        <v/>
      </c>
      <c r="Q1862" s="536">
        <f>IF('statement of marks'!DH75="","",'statement of marks'!DH75)</f>
        <v>18</v>
      </c>
      <c r="R1862" s="536">
        <f>IF('statement of marks'!DI75="","",'statement of marks'!DI75)</f>
        <v>118</v>
      </c>
      <c r="S1862" s="538" t="str">
        <f>IF('statement of marks'!DJ75="","",'statement of marks'!DJ75)</f>
        <v/>
      </c>
      <c r="T1862" s="538">
        <f>IF('statement of marks'!DK75="","",'statement of marks'!DK75)</f>
        <v>118</v>
      </c>
      <c r="U1862" s="541" t="str">
        <f>CONCATENATE('statement of marks'!HX75,'statement of marks'!IG75,'statement of marks'!IH75)</f>
        <v>S</v>
      </c>
      <c r="V1862" s="542">
        <f>IF('result subject-wise'!AH75="","",'result subject-wise'!AH75)</f>
        <v>100</v>
      </c>
      <c r="W1862" s="542" t="str">
        <f>IF('result subject-wise'!AJ75="","",'result subject-wise'!AJ75)</f>
        <v/>
      </c>
      <c r="X1862" s="542" t="str">
        <f>IF('result subject-wise'!AK75="","",'result subject-wise'!AK75)</f>
        <v/>
      </c>
      <c r="Y1862" s="540" t="str">
        <f>IF(OR(X1864=0,X1864&lt;V1864),"",IF(OR(U1862="RE",U1862="REP"),SUM(T1862,W1862),IF(U1862="S",W1862,T1862)))</f>
        <v/>
      </c>
    </row>
    <row r="1863" spans="1:25" ht="18" customHeight="1">
      <c r="A1863" s="1124"/>
      <c r="B1863" s="1108" t="s">
        <v>291</v>
      </c>
      <c r="C1863" s="1108"/>
      <c r="D1863" s="543">
        <f>IF(AND(D1860="",D1861="",D1862=""),"",SUM(D1860:D1862))</f>
        <v>40</v>
      </c>
      <c r="E1863" s="544">
        <f>IF(AND(E1858="",E1859="",E1860="",E1861="",E1862=""),"",SUM(E1858:E1862))</f>
        <v>50</v>
      </c>
      <c r="F1863" s="544">
        <f t="shared" ref="F1863:H1863" si="524">IF(AND(F1858="",F1859="",F1860="",F1861="",F1862=""),"",SUM(F1858:F1862))</f>
        <v>50</v>
      </c>
      <c r="G1863" s="544">
        <f t="shared" si="524"/>
        <v>43</v>
      </c>
      <c r="H1863" s="544">
        <f t="shared" si="524"/>
        <v>143</v>
      </c>
      <c r="I1863" s="544">
        <f>IF(AND(I1858="",I1859="",I1860="",I1861="",I1862=""),"",SUM(I1858:I1862))</f>
        <v>7</v>
      </c>
      <c r="J1863" s="544">
        <f t="shared" ref="J1863:R1863" si="525">IF(AND(J1858="",J1859="",J1860="",J1861="",J1862=""),"",SUM(J1858:J1862))</f>
        <v>290</v>
      </c>
      <c r="K1863" s="544">
        <f t="shared" si="525"/>
        <v>40</v>
      </c>
      <c r="L1863" s="544">
        <f t="shared" si="525"/>
        <v>330</v>
      </c>
      <c r="M1863" s="544">
        <f t="shared" si="525"/>
        <v>440</v>
      </c>
      <c r="N1863" s="544">
        <f t="shared" si="525"/>
        <v>480</v>
      </c>
      <c r="O1863" s="544">
        <f t="shared" si="525"/>
        <v>358</v>
      </c>
      <c r="P1863" s="544">
        <f t="shared" si="525"/>
        <v>60</v>
      </c>
      <c r="Q1863" s="544">
        <f t="shared" si="525"/>
        <v>418</v>
      </c>
      <c r="R1863" s="544">
        <f t="shared" si="525"/>
        <v>798</v>
      </c>
      <c r="S1863" s="544">
        <f>IF(AND(S1858="",S1859="",S1860="",S1861="",S1862=""),"",SUM(S1858:S1862))</f>
        <v>100</v>
      </c>
      <c r="T1863" s="544">
        <f t="shared" ref="T1863" si="526">IF(AND(T1858="",T1859="",T1860="",T1861="",T1862=""),"",SUM(T1858:T1862))</f>
        <v>898</v>
      </c>
      <c r="U1863" s="544"/>
      <c r="V1863" s="544">
        <f t="shared" ref="V1863:W1863" si="527">IF(AND(V1858="",V1859="",V1860="",V1861="",V1862=""),"",SUM(V1858:V1862))</f>
        <v>100</v>
      </c>
      <c r="W1863" s="544" t="str">
        <f t="shared" si="527"/>
        <v/>
      </c>
      <c r="X1863" s="545"/>
      <c r="Y1863" s="546" t="str">
        <f t="shared" ref="Y1863" si="528">IF(AND(Y1858="",Y1859="",Y1860="",Y1861="",Y1862=""),"",SUM(Y1858:Y1862))</f>
        <v/>
      </c>
    </row>
    <row r="1864" spans="1:25" ht="18" customHeight="1">
      <c r="A1864" s="1124"/>
      <c r="B1864" s="1142" t="s">
        <v>292</v>
      </c>
      <c r="C1864" s="1142"/>
      <c r="D1864" s="547" t="s">
        <v>456</v>
      </c>
      <c r="E1864" s="548">
        <f>IF(E1863="","",(5*E1857)-(COUNTIF(E1858:E1862,"NA")*E1857+COUNTIF(E1858:E1862,"ML")*E1857))</f>
        <v>50</v>
      </c>
      <c r="F1864" s="548">
        <f>IF(F1863="","",(5*F1857)-(COUNTIF(F1858:F1862,"NA")*F1857+COUNTIF(F1858:F1862,"ML")*F1857))</f>
        <v>50</v>
      </c>
      <c r="G1864" s="548">
        <f>IF(G1863="","",(43)-(COUNTIF(G1858:G1862,"NA")*G1857+COUNTIF(G1858:G1862,"ML")*G1857))</f>
        <v>43</v>
      </c>
      <c r="H1864" s="548">
        <f>IF(H1863="","",(143)-(COUNTIF(H1858:H1862,"NA")*H1857+COUNTIF(H1858:H1862,"ML")*H1857))</f>
        <v>143</v>
      </c>
      <c r="I1864" s="549">
        <f>IF(I1863="","",7)</f>
        <v>7</v>
      </c>
      <c r="J1864" s="538">
        <f>L1864-K1864</f>
        <v>310</v>
      </c>
      <c r="K1864" s="538">
        <f>IF(D1863="","",(D1863-(IF(K1860="ml",D1860)+IF(K1861="ml",D1861)+IF(K1862="ml",D1862))))</f>
        <v>40</v>
      </c>
      <c r="L1864" s="538">
        <f>IF(OR(L1863=0,L1863=""),L1863,(5*L1857)-D1875)</f>
        <v>350</v>
      </c>
      <c r="M1864" s="538">
        <f>IF(M1863="","",SUM(H1864:J1864))</f>
        <v>460</v>
      </c>
      <c r="N1864" s="538">
        <f>IF(N1863="","",SUM(D1863,M1864))</f>
        <v>500</v>
      </c>
      <c r="O1864" s="538">
        <f>Q1864-D1869</f>
        <v>440</v>
      </c>
      <c r="P1864" s="538">
        <f>IF(D1869="","",D1869)</f>
        <v>60</v>
      </c>
      <c r="Q1864" s="538">
        <f>IF(Q1863="","",5*Q1857)</f>
        <v>500</v>
      </c>
      <c r="R1864" s="538">
        <f>IF(O1864="","",SUM(M1864,O1864))</f>
        <v>900</v>
      </c>
      <c r="S1864" s="538">
        <f>IF(D1874="","",D1874)</f>
        <v>100</v>
      </c>
      <c r="T1864" s="538">
        <f>IF(T1863="","",SUM(R1864,S1864))</f>
        <v>1000</v>
      </c>
      <c r="U1864" s="550"/>
      <c r="V1864" s="551">
        <f>COUNTIF(U1858:U1868,"S")</f>
        <v>1</v>
      </c>
      <c r="W1864" s="551">
        <f>COUNTIF(U1858:U1868,"RE")+COUNTIF(U1858:U1868,"REP")</f>
        <v>0</v>
      </c>
      <c r="X1864" s="551">
        <f>COUNTIF(X1858:X1863,"P")+COUNTIF(X1867:X1868,"P")</f>
        <v>0</v>
      </c>
      <c r="Y1864" s="552" t="str">
        <f>IF(OR(X1864=0,X1864&lt;(V1864+W1864)),"",(T1864-(V1864*Y1857)+V1863))</f>
        <v/>
      </c>
    </row>
    <row r="1865" spans="1:25" ht="18" customHeight="1">
      <c r="A1865" s="1124"/>
      <c r="B1865" s="895" t="s">
        <v>151</v>
      </c>
      <c r="C1865" s="895"/>
      <c r="D1865" s="553">
        <f>IF('statement of marks'!BG75="","",'statement of marks'!BG75)</f>
        <v>30</v>
      </c>
      <c r="E1865" s="568">
        <f t="shared" ref="E1865:H1865" si="529">IF(E1864="","",E1863/E1864*100)</f>
        <v>100</v>
      </c>
      <c r="F1865" s="568">
        <f t="shared" si="529"/>
        <v>100</v>
      </c>
      <c r="G1865" s="568">
        <f t="shared" si="529"/>
        <v>100</v>
      </c>
      <c r="H1865" s="568">
        <f t="shared" si="529"/>
        <v>100</v>
      </c>
      <c r="I1865" s="568">
        <f>IF(I1864="","",I1863/I1864*100)</f>
        <v>100</v>
      </c>
      <c r="J1865" s="568">
        <f t="shared" ref="J1865:R1865" si="530">IF(J1864="","",J1863/J1864*100)</f>
        <v>93.548387096774192</v>
      </c>
      <c r="K1865" s="568">
        <f t="shared" si="530"/>
        <v>100</v>
      </c>
      <c r="L1865" s="568">
        <f t="shared" si="530"/>
        <v>94.285714285714278</v>
      </c>
      <c r="M1865" s="568">
        <f t="shared" si="530"/>
        <v>95.652173913043484</v>
      </c>
      <c r="N1865" s="569">
        <f t="shared" si="530"/>
        <v>96</v>
      </c>
      <c r="O1865" s="568">
        <f t="shared" si="530"/>
        <v>81.36363636363636</v>
      </c>
      <c r="P1865" s="568">
        <f t="shared" si="530"/>
        <v>100</v>
      </c>
      <c r="Q1865" s="568">
        <f t="shared" si="530"/>
        <v>83.6</v>
      </c>
      <c r="R1865" s="568">
        <f t="shared" si="530"/>
        <v>88.666666666666671</v>
      </c>
      <c r="S1865" s="569">
        <f>IF(S1864="","",S1863/S1864*100)</f>
        <v>100</v>
      </c>
      <c r="T1865" s="569">
        <f t="shared" ref="T1865" si="531">IF(T1864="","",T1863/T1864*100)</f>
        <v>89.8</v>
      </c>
      <c r="U1865" s="539"/>
      <c r="V1865" s="539"/>
      <c r="W1865" s="539"/>
      <c r="X1865" s="539"/>
      <c r="Y1865" s="554" t="str">
        <f>IF(Y1864="","",Y1863/Y1864*100)</f>
        <v/>
      </c>
    </row>
    <row r="1866" spans="1:25" ht="18" customHeight="1">
      <c r="A1866" s="1124"/>
      <c r="B1866" s="895" t="str">
        <f>'statement of marks'!DZ75</f>
        <v>BIOLOGY</v>
      </c>
      <c r="C1866" s="895"/>
      <c r="D1866" s="548"/>
      <c r="E1866" s="541">
        <f>IF('statement of marks'!EA75="","",'statement of marks'!EA75)</f>
        <v>10</v>
      </c>
      <c r="F1866" s="541">
        <f>IF('statement of marks'!EB75="","",'statement of marks'!EB75)</f>
        <v>10</v>
      </c>
      <c r="G1866" s="541">
        <f>IF('statement of marks'!EC75="","",'statement of marks'!EC75)</f>
        <v>10</v>
      </c>
      <c r="H1866" s="541">
        <f>IF('statement of marks'!ED75="","",'statement of marks'!ED75)</f>
        <v>30</v>
      </c>
      <c r="I1866" s="541" t="str">
        <f>IF('statement of marks'!EE75="","",'statement of marks'!EE75)</f>
        <v/>
      </c>
      <c r="J1866" s="537">
        <f>IF('statement of marks'!EF75="","",'statement of marks'!EF75)</f>
        <v>50</v>
      </c>
      <c r="K1866" s="537">
        <f>IF('statement of marks'!EG75="","",'statement of marks'!EG75)</f>
        <v>20</v>
      </c>
      <c r="L1866" s="536">
        <f>IF('statement of marks'!EH75="","",'statement of marks'!EH75)</f>
        <v>70</v>
      </c>
      <c r="M1866" s="536">
        <f>IF('statement of marks'!EI75="","",'statement of marks'!EI75)</f>
        <v>80</v>
      </c>
      <c r="N1866" s="538">
        <f>IF('statement of marks'!EJ75="","",'statement of marks'!EJ75)</f>
        <v>100</v>
      </c>
      <c r="O1866" s="537">
        <f>IF('statement of marks'!EK75="","",'statement of marks'!EK75)</f>
        <v>70</v>
      </c>
      <c r="P1866" s="537">
        <f>IF('statement of marks'!EL75="","",'statement of marks'!EL75)</f>
        <v>30</v>
      </c>
      <c r="Q1866" s="536">
        <f>IF('statement of marks'!EM75="","",'statement of marks'!EM75)</f>
        <v>100</v>
      </c>
      <c r="R1866" s="536">
        <f>IF('statement of marks'!EN75="","",'statement of marks'!EN75)</f>
        <v>150</v>
      </c>
      <c r="S1866" s="538">
        <f>IF('statement of marks'!EO75="","",'statement of marks'!EO75)</f>
        <v>50</v>
      </c>
      <c r="T1866" s="538">
        <f>IF('statement of marks'!EP75="","",'statement of marks'!EP75)</f>
        <v>200</v>
      </c>
      <c r="U1866" s="538" t="str">
        <f>IF('statement of marks'!FB75="","",'statement of marks'!FB75)</f>
        <v>I</v>
      </c>
      <c r="V1866" s="542"/>
      <c r="W1866" s="542"/>
      <c r="X1866" s="542"/>
      <c r="Y1866" s="540"/>
    </row>
    <row r="1867" spans="1:25" ht="18" customHeight="1">
      <c r="A1867" s="1124"/>
      <c r="B1867" s="1089" t="str">
        <f>'statement of marks'!$FC$3</f>
        <v>Azadi ke Baad ka Swarnim Bharat</v>
      </c>
      <c r="C1867" s="1089"/>
      <c r="D1867" s="553">
        <f>IF('statement of marks'!CK75="","",'statement of marks'!CK75)</f>
        <v>30</v>
      </c>
      <c r="E1867" s="541">
        <f>IF('statement of marks'!FC75="","",'statement of marks'!FC75)</f>
        <v>10</v>
      </c>
      <c r="F1867" s="541">
        <f>IF('statement of marks'!FD75="","",'statement of marks'!FD75)</f>
        <v>10</v>
      </c>
      <c r="G1867" s="541">
        <f>IF('statement of marks'!FE75="","",'statement of marks'!FE75)</f>
        <v>10</v>
      </c>
      <c r="H1867" s="541">
        <f>IF('statement of marks'!FF75="","",'statement of marks'!FF75)</f>
        <v>30</v>
      </c>
      <c r="I1867" s="555"/>
      <c r="J1867" s="541">
        <f>IF('statement of marks'!FG75="","",'statement of marks'!FG75)</f>
        <v>70</v>
      </c>
      <c r="K1867" s="556"/>
      <c r="L1867" s="536">
        <f>IF('statement of marks'!FG75="","",'statement of marks'!FG75)</f>
        <v>70</v>
      </c>
      <c r="M1867" s="536">
        <f>IF('statement of marks'!FH75="","",'statement of marks'!FH75)</f>
        <v>100</v>
      </c>
      <c r="N1867" s="536">
        <f>IF('statement of marks'!FH75="","",'statement of marks'!FH75)</f>
        <v>100</v>
      </c>
      <c r="O1867" s="536">
        <f>IF('statement of marks'!FI75="","",'statement of marks'!FI75)</f>
        <v>100</v>
      </c>
      <c r="P1867" s="557"/>
      <c r="Q1867" s="536">
        <f>IF('statement of marks'!FI75="","",'statement of marks'!FI75)</f>
        <v>100</v>
      </c>
      <c r="R1867" s="536">
        <f>IF('statement of marks'!FJ75="","",'statement of marks'!FJ75)</f>
        <v>200</v>
      </c>
      <c r="S1867" s="557"/>
      <c r="T1867" s="538">
        <f>IF('statement of marks'!FJ75="","",'statement of marks'!FJ75)</f>
        <v>200</v>
      </c>
      <c r="U1867" s="541" t="str">
        <f>IF('statement of marks'!II75="","",'statement of marks'!II75)</f>
        <v>A</v>
      </c>
      <c r="V1867" s="542" t="str">
        <f>IF(OR(U1867="S",U1867="RE"),'result subject-wise'!AL$6,"")</f>
        <v/>
      </c>
      <c r="W1867" s="558" t="str">
        <f>IF('result subject-wise'!AL75="","",'result subject-wise'!AL75)</f>
        <v/>
      </c>
      <c r="X1867" s="558" t="str">
        <f>IF('result subject-wise'!AM75="","",'result subject-wise'!AM75)</f>
        <v/>
      </c>
      <c r="Y1867" s="1093"/>
    </row>
    <row r="1868" spans="1:25" ht="18" customHeight="1">
      <c r="A1868" s="1124"/>
      <c r="B1868" s="895" t="str">
        <f>'statement of marks'!$FP$3</f>
        <v>JEEVAN KAUShAL</v>
      </c>
      <c r="C1868" s="895"/>
      <c r="D1868" s="535" t="str">
        <f>IF('statement of marks'!DO75="","",'statement of marks'!DO75)</f>
        <v/>
      </c>
      <c r="E1868" s="1109" t="s">
        <v>278</v>
      </c>
      <c r="F1868" s="1109"/>
      <c r="G1868" s="536">
        <f>'statement of marks'!$FP$6</f>
        <v>30</v>
      </c>
      <c r="H1868" s="536"/>
      <c r="I1868" s="559"/>
      <c r="J1868" s="537">
        <f>IF('statement of marks'!FP75="","",'statement of marks'!FP75)</f>
        <v>30</v>
      </c>
      <c r="K1868" s="1109" t="s">
        <v>279</v>
      </c>
      <c r="L1868" s="1109"/>
      <c r="M1868" s="536">
        <f>'statement of marks'!$FQ$6</f>
        <v>30</v>
      </c>
      <c r="N1868" s="538">
        <f>IF('statement of marks'!FQ75="","",'statement of marks'!FQ75)</f>
        <v>30</v>
      </c>
      <c r="O1868" s="1109" t="s">
        <v>108</v>
      </c>
      <c r="P1868" s="1109"/>
      <c r="Q1868" s="536">
        <f>'statement of marks'!$FR$6</f>
        <v>40</v>
      </c>
      <c r="R1868" s="541">
        <f>IF('statement of marks'!FR75="","",'statement of marks'!FR75)</f>
        <v>40</v>
      </c>
      <c r="S1868" s="541"/>
      <c r="T1868" s="538">
        <f>IF('statement of marks'!FS75="","",'statement of marks'!FS75)</f>
        <v>100</v>
      </c>
      <c r="U1868" s="541" t="str">
        <f>IF('statement of marks'!IJ75="","",'statement of marks'!IJ75)</f>
        <v>A</v>
      </c>
      <c r="V1868" s="542" t="str">
        <f>IF(OR(U1868="S",U1868="RE"),'result subject-wise'!AN$6,"")</f>
        <v/>
      </c>
      <c r="W1868" s="558" t="str">
        <f>IF('result subject-wise'!AN75="","",'result subject-wise'!AN75)</f>
        <v/>
      </c>
      <c r="X1868" s="558" t="str">
        <f>IF('result subject-wise'!AO75="","",'result subject-wise'!AO75)</f>
        <v/>
      </c>
      <c r="Y1868" s="1093"/>
    </row>
    <row r="1869" spans="1:25" ht="18" customHeight="1">
      <c r="A1869" s="1124"/>
      <c r="B1869" s="1110" t="s">
        <v>195</v>
      </c>
      <c r="C1869" s="1110"/>
      <c r="D1869" s="560">
        <f>IF(AND(D1865="",D1867="",D1868=""),"",SUM(D1865:D1868))</f>
        <v>60</v>
      </c>
      <c r="E1869" s="1111" t="str">
        <f>IF('statement of marks'!IP75="","",'statement of marks'!IP75)</f>
        <v>SUPPL.</v>
      </c>
      <c r="F1869" s="1111"/>
      <c r="G1869" s="1111"/>
      <c r="H1869" s="1111"/>
      <c r="I1869" s="1111"/>
      <c r="J1869" s="1111"/>
      <c r="K1869" s="1111"/>
      <c r="L1869" s="1111"/>
      <c r="M1869" s="533" t="s">
        <v>309</v>
      </c>
      <c r="N1869" s="541" t="str">
        <f>IF('statement of marks'!IS75="","",'statement of marks'!IS75)</f>
        <v/>
      </c>
      <c r="O1869" s="1091" t="s">
        <v>281</v>
      </c>
      <c r="P1869" s="1091"/>
      <c r="Q1869" s="1091"/>
      <c r="R1869" s="541" t="str">
        <f>IF('statement of marks'!IU75="","",'statement of marks'!IU75)</f>
        <v/>
      </c>
      <c r="S1869" s="1112" t="s">
        <v>295</v>
      </c>
      <c r="T1869" s="1112"/>
      <c r="U1869" s="1112"/>
      <c r="V1869" s="1112"/>
      <c r="W1869" s="1112"/>
      <c r="X1869" s="1112"/>
      <c r="Y1869" s="1113"/>
    </row>
    <row r="1870" spans="1:25" ht="18" customHeight="1">
      <c r="A1870" s="1124"/>
      <c r="B1870" s="1110" t="s">
        <v>300</v>
      </c>
      <c r="C1870" s="1110"/>
      <c r="D1870" s="534" t="s">
        <v>201</v>
      </c>
      <c r="E1870" s="1085" t="s">
        <v>122</v>
      </c>
      <c r="F1870" s="1085"/>
      <c r="G1870" s="1091" t="s">
        <v>124</v>
      </c>
      <c r="H1870" s="1091"/>
      <c r="I1870" s="1091"/>
      <c r="J1870" s="1091"/>
      <c r="K1870" s="1091" t="s">
        <v>126</v>
      </c>
      <c r="L1870" s="1091"/>
      <c r="M1870" s="1091" t="s">
        <v>128</v>
      </c>
      <c r="N1870" s="1091"/>
      <c r="O1870" s="924" t="s">
        <v>303</v>
      </c>
      <c r="P1870" s="924"/>
      <c r="Q1870" s="924"/>
      <c r="R1870" s="561"/>
      <c r="S1870" s="1114" t="s">
        <v>195</v>
      </c>
      <c r="T1870" s="1114"/>
      <c r="U1870" s="1115" t="str">
        <f>IF('result subject-wise'!AR75="","",'result subject-wise'!AR75)</f>
        <v/>
      </c>
      <c r="V1870" s="1115"/>
      <c r="W1870" s="1086" t="s">
        <v>459</v>
      </c>
      <c r="X1870" s="1086"/>
      <c r="Y1870" s="562" t="str">
        <f>IF('result subject-wise'!AS75="","",'result subject-wise'!AS75)</f>
        <v/>
      </c>
    </row>
    <row r="1871" spans="1:25" ht="18" customHeight="1">
      <c r="A1871" s="1124"/>
      <c r="B1871" s="1116" t="s">
        <v>302</v>
      </c>
      <c r="C1871" s="1116"/>
      <c r="D1871" s="536">
        <f>IF('statement of marks'!CN75="","",'statement of marks'!CN75)</f>
        <v>50</v>
      </c>
      <c r="E1871" s="1117" t="str">
        <f>IF('statement of marks'!GK75="","",'statement of marks'!GK75)</f>
        <v/>
      </c>
      <c r="F1871" s="1117"/>
      <c r="G1871" s="1117" t="str">
        <f>IF('statement of marks'!GM75="","",'statement of marks'!GM75)</f>
        <v/>
      </c>
      <c r="H1871" s="1117"/>
      <c r="I1871" s="1117"/>
      <c r="J1871" s="1117"/>
      <c r="K1871" s="1117">
        <f>IF('statement of marks'!GO75="","",'statement of marks'!GO75)</f>
        <v>88</v>
      </c>
      <c r="L1871" s="1117"/>
      <c r="M1871" s="1117">
        <f>IF('statement of marks'!GQ75="","",'statement of marks'!GQ75)</f>
        <v>240</v>
      </c>
      <c r="N1871" s="1117"/>
      <c r="O1871" s="1117">
        <f>IF('statement of marks'!GS75="","",'statement of marks'!GS75)</f>
        <v>340</v>
      </c>
      <c r="P1871" s="1117"/>
      <c r="Q1871" s="1117"/>
      <c r="R1871" s="563"/>
      <c r="S1871" s="1086" t="s">
        <v>460</v>
      </c>
      <c r="T1871" s="1086"/>
      <c r="U1871" s="1086"/>
      <c r="V1871" s="1086"/>
      <c r="W1871" s="1115" t="str">
        <f>IF('result subject-wise'!AT75="","",'result subject-wise'!AT75)</f>
        <v/>
      </c>
      <c r="X1871" s="1115"/>
      <c r="Y1871" s="1118"/>
    </row>
    <row r="1872" spans="1:25" ht="18" customHeight="1">
      <c r="A1872" s="1124"/>
      <c r="B1872" s="1084" t="s">
        <v>301</v>
      </c>
      <c r="C1872" s="1084"/>
      <c r="D1872" s="536">
        <f>IF('statement of marks'!BJ75="","",'statement of marks'!BJ75)</f>
        <v>50</v>
      </c>
      <c r="E1872" s="1085">
        <f>IF('statement of marks'!GL75="","",'statement of marks'!GL75)</f>
        <v>34</v>
      </c>
      <c r="F1872" s="1085"/>
      <c r="G1872" s="1085">
        <f>IF('statement of marks'!GN75="","",'statement of marks'!GN75)</f>
        <v>24</v>
      </c>
      <c r="H1872" s="1085"/>
      <c r="I1872" s="1085"/>
      <c r="J1872" s="1085"/>
      <c r="K1872" s="1085" t="str">
        <f>IF('statement of marks'!GP75="","",'statement of marks'!GP75)</f>
        <v/>
      </c>
      <c r="L1872" s="1085"/>
      <c r="M1872" s="1085" t="str">
        <f>IF('statement of marks'!GR75="","",'statement of marks'!GR75)</f>
        <v/>
      </c>
      <c r="N1872" s="1085"/>
      <c r="O1872" s="1085" t="str">
        <f>IF('statement of marks'!GT75="","",'statement of marks'!GT75)</f>
        <v/>
      </c>
      <c r="P1872" s="1085"/>
      <c r="Q1872" s="1085"/>
      <c r="R1872" s="564"/>
      <c r="S1872" s="1086" t="s">
        <v>296</v>
      </c>
      <c r="T1872" s="1086"/>
      <c r="U1872" s="1086"/>
      <c r="V1872" s="1086"/>
      <c r="W1872" s="1087" t="str">
        <f>IF(U1870="","",'result subject-wise'!$G$118)</f>
        <v/>
      </c>
      <c r="X1872" s="1087"/>
      <c r="Y1872" s="1088"/>
    </row>
    <row r="1873" spans="1:25" ht="18" customHeight="1">
      <c r="A1873" s="1124"/>
      <c r="B1873" s="1089" t="s">
        <v>307</v>
      </c>
      <c r="C1873" s="1089"/>
      <c r="D1873" s="535" t="str">
        <f>IF('statement of marks'!DR75="","",'statement of marks'!DR75)</f>
        <v/>
      </c>
      <c r="E1873" s="1090"/>
      <c r="F1873" s="1090"/>
      <c r="G1873" s="1090"/>
      <c r="H1873" s="1090"/>
      <c r="I1873" s="1090"/>
      <c r="J1873" s="1090"/>
      <c r="K1873" s="1090"/>
      <c r="L1873" s="1090"/>
      <c r="M1873" s="1090"/>
      <c r="N1873" s="1090"/>
      <c r="O1873" s="1091"/>
      <c r="P1873" s="1091"/>
      <c r="Q1873" s="1091"/>
      <c r="R1873" s="1091"/>
      <c r="S1873" s="1091"/>
      <c r="T1873" s="1091"/>
      <c r="U1873" s="1092"/>
      <c r="V1873" s="1092"/>
      <c r="W1873" s="1092"/>
      <c r="X1873" s="1092"/>
      <c r="Y1873" s="1093"/>
    </row>
    <row r="1874" spans="1:25" ht="18" customHeight="1">
      <c r="A1874" s="1124"/>
      <c r="B1874" s="895" t="s">
        <v>297</v>
      </c>
      <c r="C1874" s="895"/>
      <c r="D1874" s="544">
        <f>IF(AND(D1871="",D1872="",D1873=""),"",SUM(D1871:D1873))</f>
        <v>100</v>
      </c>
      <c r="E1874" s="1090"/>
      <c r="F1874" s="1090"/>
      <c r="G1874" s="1090"/>
      <c r="H1874" s="1090"/>
      <c r="I1874" s="1090"/>
      <c r="J1874" s="1090"/>
      <c r="K1874" s="1090"/>
      <c r="L1874" s="1090"/>
      <c r="M1874" s="1090"/>
      <c r="N1874" s="1090"/>
      <c r="O1874" s="1091"/>
      <c r="P1874" s="1091"/>
      <c r="Q1874" s="1091"/>
      <c r="R1874" s="1091"/>
      <c r="S1874" s="1091"/>
      <c r="T1874" s="1091"/>
      <c r="U1874" s="1092"/>
      <c r="V1874" s="1092"/>
      <c r="W1874" s="1092"/>
      <c r="X1874" s="1092"/>
      <c r="Y1874" s="1093"/>
    </row>
    <row r="1875" spans="1:25" ht="18" customHeight="1">
      <c r="A1875" s="1124"/>
      <c r="B1875" s="1089" t="s">
        <v>790</v>
      </c>
      <c r="C1875" s="1089"/>
      <c r="D1875" s="565">
        <f>IF(J1858="ML",L1857)+IF(J1859="ML",L1857)+IF(J1860="ML",L1857-D1860)+IF(J1861="ML",L1857-D1861)+IF(J1862="ML",L1857-D1862)+IF(K1860="ml",D1860)+IF(K1861="ml",D1861)+IF(K1862="ml",D1862)</f>
        <v>0</v>
      </c>
      <c r="E1875" s="1090"/>
      <c r="F1875" s="1090"/>
      <c r="G1875" s="1090"/>
      <c r="H1875" s="1090"/>
      <c r="I1875" s="1090"/>
      <c r="J1875" s="1090"/>
      <c r="K1875" s="1090"/>
      <c r="L1875" s="1090"/>
      <c r="M1875" s="1090"/>
      <c r="N1875" s="1090"/>
      <c r="O1875" s="1091" t="s">
        <v>112</v>
      </c>
      <c r="P1875" s="1091"/>
      <c r="Q1875" s="1091"/>
      <c r="R1875" s="1091"/>
      <c r="S1875" s="1091"/>
      <c r="T1875" s="1091"/>
      <c r="U1875" s="1094" t="s">
        <v>798</v>
      </c>
      <c r="V1875" s="1094"/>
      <c r="W1875" s="1094"/>
      <c r="X1875" s="1094"/>
      <c r="Y1875" s="1095"/>
    </row>
    <row r="1876" spans="1:25" ht="18" customHeight="1" thickBot="1">
      <c r="A1876" s="1125"/>
      <c r="B1876" s="1098" t="s">
        <v>308</v>
      </c>
      <c r="C1876" s="1098"/>
      <c r="D1876" s="566"/>
      <c r="E1876" s="1099"/>
      <c r="F1876" s="1099"/>
      <c r="G1876" s="1099"/>
      <c r="H1876" s="1099"/>
      <c r="I1876" s="1099"/>
      <c r="J1876" s="1099"/>
      <c r="K1876" s="1099"/>
      <c r="L1876" s="1099"/>
      <c r="M1876" s="1099"/>
      <c r="N1876" s="1099"/>
      <c r="O1876" s="1100">
        <f>'statement of marks'!$IV$110</f>
        <v>45794</v>
      </c>
      <c r="P1876" s="1100"/>
      <c r="Q1876" s="1100"/>
      <c r="R1876" s="1100"/>
      <c r="S1876" s="1100"/>
      <c r="T1876" s="1100"/>
      <c r="U1876" s="1096"/>
      <c r="V1876" s="1096"/>
      <c r="W1876" s="1096"/>
      <c r="X1876" s="1096"/>
      <c r="Y1876" s="1097"/>
    </row>
    <row r="1877" spans="1:25" ht="18" customHeight="1">
      <c r="A1877" s="1119" t="s">
        <v>282</v>
      </c>
      <c r="B1877" s="1120"/>
      <c r="C1877" s="1120"/>
      <c r="D1877" s="1120"/>
      <c r="E1877" s="1120"/>
      <c r="F1877" s="1120"/>
      <c r="G1877" s="1120"/>
      <c r="H1877" s="1120"/>
      <c r="I1877" s="1120"/>
      <c r="J1877" s="1120"/>
      <c r="K1877" s="1120"/>
      <c r="L1877" s="1120"/>
      <c r="M1877" s="1120"/>
      <c r="N1877" s="1120"/>
      <c r="O1877" s="1120"/>
      <c r="P1877" s="1120"/>
      <c r="Q1877" s="1120"/>
      <c r="R1877" s="1120"/>
      <c r="S1877" s="1120"/>
      <c r="T1877" s="1120"/>
      <c r="U1877" s="1120"/>
      <c r="V1877" s="1120"/>
      <c r="W1877" s="1120"/>
      <c r="X1877" s="1120"/>
      <c r="Y1877" s="1121"/>
    </row>
    <row r="1878" spans="1:25" ht="18" customHeight="1">
      <c r="A1878" s="1122" t="str">
        <f>'statement of marks'!$A$1</f>
        <v>Govt. Hr. Sec. School,</v>
      </c>
      <c r="B1878" s="1091"/>
      <c r="C1878" s="1091"/>
      <c r="D1878" s="1091"/>
      <c r="E1878" s="1091"/>
      <c r="F1878" s="1091"/>
      <c r="G1878" s="1091"/>
      <c r="H1878" s="1091"/>
      <c r="I1878" s="1091"/>
      <c r="J1878" s="1091"/>
      <c r="K1878" s="1091"/>
      <c r="L1878" s="1091"/>
      <c r="M1878" s="1091"/>
      <c r="N1878" s="1091"/>
      <c r="O1878" s="1091"/>
      <c r="P1878" s="1091"/>
      <c r="Q1878" s="1091"/>
      <c r="R1878" s="1091"/>
      <c r="S1878" s="1091"/>
      <c r="T1878" s="1091"/>
      <c r="U1878" s="1091"/>
      <c r="V1878" s="1091"/>
      <c r="W1878" s="1091"/>
      <c r="X1878" s="1091"/>
      <c r="Y1878" s="1123"/>
    </row>
    <row r="1879" spans="1:25" ht="18" customHeight="1">
      <c r="A1879" s="1124"/>
      <c r="B1879" s="1048" t="s">
        <v>100</v>
      </c>
      <c r="C1879" s="1048"/>
      <c r="D1879" s="1112" t="s">
        <v>485</v>
      </c>
      <c r="E1879" s="1048" t="str">
        <f>'statement of marks'!$F$3</f>
        <v>2024-25</v>
      </c>
      <c r="F1879" s="1048"/>
      <c r="G1879" s="1126" t="str">
        <f>IF(U1898="","MAIN EXAMINATION",IF(E1914="Suppl.","SUPPLEMENTARY EXAMINATION",IF(E1914="Re-exam.","RE-EXAMINATION",)))</f>
        <v>MAIN EXAMINATION</v>
      </c>
      <c r="H1879" s="1127"/>
      <c r="I1879" s="1127"/>
      <c r="J1879" s="1127"/>
      <c r="K1879" s="1127"/>
      <c r="L1879" s="1127"/>
      <c r="M1879" s="1127"/>
      <c r="N1879" s="1127"/>
      <c r="O1879" s="1127"/>
      <c r="P1879" s="1127"/>
      <c r="Q1879" s="1127"/>
      <c r="R1879" s="1127"/>
      <c r="S1879" s="1128"/>
      <c r="T1879" s="1129" t="s">
        <v>305</v>
      </c>
      <c r="U1879" s="1130"/>
      <c r="V1879" s="1131"/>
      <c r="W1879" s="1048" t="str">
        <f>'statement of marks'!$A$3</f>
        <v>11 'A'</v>
      </c>
      <c r="X1879" s="1048"/>
      <c r="Y1879" s="1135"/>
    </row>
    <row r="1880" spans="1:25" ht="18" customHeight="1">
      <c r="A1880" s="1124"/>
      <c r="B1880" s="895" t="s">
        <v>36</v>
      </c>
      <c r="C1880" s="895"/>
      <c r="D1880" s="1112"/>
      <c r="E1880" s="1132" t="str">
        <f>IF('statement of marks'!G76="","",'statement of marks'!G76)</f>
        <v>A 068</v>
      </c>
      <c r="F1880" s="1133"/>
      <c r="G1880" s="1133"/>
      <c r="H1880" s="1133"/>
      <c r="I1880" s="1133"/>
      <c r="J1880" s="1133"/>
      <c r="K1880" s="1133"/>
      <c r="L1880" s="1133"/>
      <c r="M1880" s="1133"/>
      <c r="N1880" s="1133"/>
      <c r="O1880" s="1133"/>
      <c r="P1880" s="1133"/>
      <c r="Q1880" s="1133"/>
      <c r="R1880" s="1133"/>
      <c r="S1880" s="1134"/>
      <c r="T1880" s="1129" t="s">
        <v>304</v>
      </c>
      <c r="U1880" s="1130"/>
      <c r="V1880" s="1131"/>
      <c r="W1880" s="1048">
        <f>IF('statement of marks'!E76="","",'statement of marks'!E76)</f>
        <v>11168</v>
      </c>
      <c r="X1880" s="1048"/>
      <c r="Y1880" s="1135"/>
    </row>
    <row r="1881" spans="1:25" ht="18" customHeight="1">
      <c r="A1881" s="1124"/>
      <c r="B1881" s="895" t="s">
        <v>37</v>
      </c>
      <c r="C1881" s="895"/>
      <c r="D1881" s="1112"/>
      <c r="E1881" s="1132" t="str">
        <f>IF('statement of marks'!H76="","",'statement of marks'!H76)</f>
        <v>B 068</v>
      </c>
      <c r="F1881" s="1133"/>
      <c r="G1881" s="1133"/>
      <c r="H1881" s="1133"/>
      <c r="I1881" s="1133"/>
      <c r="J1881" s="1133"/>
      <c r="K1881" s="1133"/>
      <c r="L1881" s="1133"/>
      <c r="M1881" s="1133"/>
      <c r="N1881" s="1133"/>
      <c r="O1881" s="1133"/>
      <c r="P1881" s="1133"/>
      <c r="Q1881" s="1133"/>
      <c r="R1881" s="1133"/>
      <c r="S1881" s="1134"/>
      <c r="T1881" s="1129" t="s">
        <v>35</v>
      </c>
      <c r="U1881" s="1130"/>
      <c r="V1881" s="1131"/>
      <c r="W1881" s="1048" t="str">
        <f>IF('statement of marks'!D76="","",'statement of marks'!D76)</f>
        <v/>
      </c>
      <c r="X1881" s="1048"/>
      <c r="Y1881" s="1135"/>
    </row>
    <row r="1882" spans="1:25" ht="18" customHeight="1">
      <c r="A1882" s="1124"/>
      <c r="B1882" s="895" t="s">
        <v>38</v>
      </c>
      <c r="C1882" s="895"/>
      <c r="D1882" s="1112"/>
      <c r="E1882" s="1132" t="str">
        <f>IF('statement of marks'!I76="","",'statement of marks'!I76)</f>
        <v>C 068</v>
      </c>
      <c r="F1882" s="1133"/>
      <c r="G1882" s="1133"/>
      <c r="H1882" s="1133"/>
      <c r="I1882" s="1133"/>
      <c r="J1882" s="1133"/>
      <c r="K1882" s="1133"/>
      <c r="L1882" s="1133"/>
      <c r="M1882" s="1133"/>
      <c r="N1882" s="1133"/>
      <c r="O1882" s="1133"/>
      <c r="P1882" s="1133"/>
      <c r="Q1882" s="1133"/>
      <c r="R1882" s="1133"/>
      <c r="S1882" s="1134"/>
      <c r="T1882" s="1129" t="s">
        <v>280</v>
      </c>
      <c r="U1882" s="1130"/>
      <c r="V1882" s="1131"/>
      <c r="W1882" s="1136" t="str">
        <f>IF('statement of marks'!F76="","",'statement of marks'!F76)</f>
        <v/>
      </c>
      <c r="X1882" s="1136"/>
      <c r="Y1882" s="1137"/>
    </row>
    <row r="1883" spans="1:25" ht="18" customHeight="1">
      <c r="A1883" s="1124"/>
      <c r="B1883" s="1138" t="s">
        <v>218</v>
      </c>
      <c r="C1883" s="1109" t="s">
        <v>293</v>
      </c>
      <c r="D1883" s="1109" t="s">
        <v>457</v>
      </c>
      <c r="E1883" s="1103" t="s">
        <v>109</v>
      </c>
      <c r="F1883" s="1103" t="s">
        <v>110</v>
      </c>
      <c r="G1883" s="1103" t="s">
        <v>111</v>
      </c>
      <c r="H1883" s="1103" t="s">
        <v>797</v>
      </c>
      <c r="I1883" s="1139" t="str">
        <f>IF('statement of marks'!N$4="","",'statement of marks'!N$4)</f>
        <v>VRIKSHAROPAN</v>
      </c>
      <c r="J1883" s="1140" t="s">
        <v>276</v>
      </c>
      <c r="K1883" s="1140" t="s">
        <v>277</v>
      </c>
      <c r="L1883" s="1103" t="s">
        <v>284</v>
      </c>
      <c r="M1883" s="1103" t="s">
        <v>294</v>
      </c>
      <c r="N1883" s="1102" t="s">
        <v>458</v>
      </c>
      <c r="O1883" s="1141" t="s">
        <v>287</v>
      </c>
      <c r="P1883" s="1141" t="s">
        <v>288</v>
      </c>
      <c r="Q1883" s="1101" t="s">
        <v>289</v>
      </c>
      <c r="R1883" s="1101" t="s">
        <v>285</v>
      </c>
      <c r="S1883" s="1101" t="s">
        <v>286</v>
      </c>
      <c r="T1883" s="1102" t="s">
        <v>306</v>
      </c>
      <c r="U1883" s="1103" t="s">
        <v>311</v>
      </c>
      <c r="V1883" s="1104" t="s">
        <v>310</v>
      </c>
      <c r="W1883" s="1104" t="s">
        <v>799</v>
      </c>
      <c r="X1883" s="1103" t="s">
        <v>283</v>
      </c>
      <c r="Y1883" s="1105" t="s">
        <v>290</v>
      </c>
    </row>
    <row r="1884" spans="1:25" ht="18" customHeight="1">
      <c r="A1884" s="1124"/>
      <c r="B1884" s="1138"/>
      <c r="C1884" s="1109"/>
      <c r="D1884" s="1109"/>
      <c r="E1884" s="1103"/>
      <c r="F1884" s="1103"/>
      <c r="G1884" s="1103"/>
      <c r="H1884" s="1103"/>
      <c r="I1884" s="1139"/>
      <c r="J1884" s="1140"/>
      <c r="K1884" s="1140"/>
      <c r="L1884" s="1103"/>
      <c r="M1884" s="1103"/>
      <c r="N1884" s="1102"/>
      <c r="O1884" s="1141"/>
      <c r="P1884" s="1141"/>
      <c r="Q1884" s="1101"/>
      <c r="R1884" s="1101"/>
      <c r="S1884" s="1101"/>
      <c r="T1884" s="1102"/>
      <c r="U1884" s="1103"/>
      <c r="V1884" s="1104"/>
      <c r="W1884" s="1104"/>
      <c r="X1884" s="1103"/>
      <c r="Y1884" s="1105"/>
    </row>
    <row r="1885" spans="1:25" ht="18" customHeight="1">
      <c r="A1885" s="1124"/>
      <c r="B1885" s="1144" t="s">
        <v>113</v>
      </c>
      <c r="C1885" s="1144"/>
      <c r="D1885" s="535"/>
      <c r="E1885" s="534">
        <f>IF('statement of marks'!J$6="","",'statement of marks'!J$6)</f>
        <v>10</v>
      </c>
      <c r="F1885" s="534">
        <f>IF('statement of marks'!K$6="","",'statement of marks'!K$6)</f>
        <v>10</v>
      </c>
      <c r="G1885" s="534">
        <f>IF('statement of marks'!L$6="","",'statement of marks'!L$6)</f>
        <v>8</v>
      </c>
      <c r="H1885" s="534">
        <f>IF('statement of marks'!M$6="","",'statement of marks'!M$6)</f>
        <v>28</v>
      </c>
      <c r="I1885" s="536">
        <f>IF('statement of marks'!N$6="","",'statement of marks'!N$6)</f>
        <v>2</v>
      </c>
      <c r="J1885" s="298" t="s">
        <v>89</v>
      </c>
      <c r="K1885" s="1106"/>
      <c r="L1885" s="534">
        <f>IF('statement of marks'!O$6="","",'statement of marks'!O$6)</f>
        <v>70</v>
      </c>
      <c r="M1885" s="298" t="s">
        <v>87</v>
      </c>
      <c r="N1885" s="534">
        <f>IF('statement of marks'!P$6="","",'statement of marks'!P$6)</f>
        <v>100</v>
      </c>
      <c r="O1885" s="298" t="s">
        <v>298</v>
      </c>
      <c r="P1885" s="945"/>
      <c r="Q1885" s="534">
        <f>IF('statement of marks'!Q$6="","",'statement of marks'!Q$6)</f>
        <v>100</v>
      </c>
      <c r="R1885" s="298" t="s">
        <v>299</v>
      </c>
      <c r="S1885" s="298" t="s">
        <v>454</v>
      </c>
      <c r="T1885" s="538">
        <f>IF('statement of marks'!R$6="","",'statement of marks'!R$6)</f>
        <v>200</v>
      </c>
      <c r="U1885" s="539"/>
      <c r="V1885" s="539"/>
      <c r="W1885" s="539"/>
      <c r="X1885" s="539"/>
      <c r="Y1885" s="540" t="str">
        <f>IF(OR(X1892=0,X1892&lt;V1892),"",T1885)</f>
        <v/>
      </c>
    </row>
    <row r="1886" spans="1:25" ht="18" customHeight="1">
      <c r="A1886" s="1124"/>
      <c r="B1886" s="895" t="str">
        <f>'statement of marks'!$J$3</f>
        <v>HINDI COMPULSORY</v>
      </c>
      <c r="C1886" s="895"/>
      <c r="D1886" s="535"/>
      <c r="E1886" s="541">
        <f>IF('statement of marks'!J76="","",'statement of marks'!J76)</f>
        <v>10</v>
      </c>
      <c r="F1886" s="541">
        <f>IF('statement of marks'!K76="","",'statement of marks'!K76)</f>
        <v>10</v>
      </c>
      <c r="G1886" s="541">
        <f>IF('statement of marks'!L76="","",'statement of marks'!L76)</f>
        <v>8</v>
      </c>
      <c r="H1886" s="541">
        <f>IF('statement of marks'!M76="","",'statement of marks'!M76)</f>
        <v>28</v>
      </c>
      <c r="I1886" s="541">
        <f>IF('statement of marks'!N76="","",'statement of marks'!N76)</f>
        <v>2</v>
      </c>
      <c r="J1886" s="537">
        <f>IF('statement of marks'!O76="","",'statement of marks'!O76)</f>
        <v>70</v>
      </c>
      <c r="K1886" s="1106"/>
      <c r="L1886" s="536">
        <f>IF('statement of marks'!O76="","",'statement of marks'!O76)</f>
        <v>70</v>
      </c>
      <c r="M1886" s="536">
        <f>IF('statement of marks'!P76="","",'statement of marks'!P76)</f>
        <v>100</v>
      </c>
      <c r="N1886" s="538">
        <f>IF('statement of marks'!P76="","",'statement of marks'!P76)</f>
        <v>100</v>
      </c>
      <c r="O1886" s="537">
        <f>IF('statement of marks'!Q76="","",'statement of marks'!Q76)</f>
        <v>100</v>
      </c>
      <c r="P1886" s="945"/>
      <c r="Q1886" s="536">
        <f>IF('statement of marks'!Q76="","",'statement of marks'!Q76)</f>
        <v>100</v>
      </c>
      <c r="R1886" s="536">
        <f>IF('statement of marks'!R76="","",'statement of marks'!R76)</f>
        <v>200</v>
      </c>
      <c r="S1886" s="1107" t="str">
        <f>IF(AND(K1887="",P1887=""),"",SUM(K1887,P1887))</f>
        <v/>
      </c>
      <c r="T1886" s="538">
        <f>IF('statement of marks'!R76="","",'statement of marks'!R76)</f>
        <v>200</v>
      </c>
      <c r="U1886" s="541" t="str">
        <f>CONCATENATE('statement of marks'!GV76,'statement of marks'!GW76,'statement of marks'!GX76)</f>
        <v>D</v>
      </c>
      <c r="V1886" s="542" t="str">
        <f>IF(OR(U1886="S",U1886="RE"),'result subject-wise'!T$6,"")</f>
        <v/>
      </c>
      <c r="W1886" s="542" t="str">
        <f>IF('result subject-wise'!U76="","",'result subject-wise'!U76)</f>
        <v/>
      </c>
      <c r="X1886" s="542" t="str">
        <f>IF('result subject-wise'!V76="","",'result subject-wise'!V76)</f>
        <v/>
      </c>
      <c r="Y1886" s="540" t="str">
        <f>IF(OR(X1892=0,X1892&lt;V1892),"",IF(U1886="RE",SUM(T1886,W1886),IF(U1886="S",W1886,T1886)))</f>
        <v/>
      </c>
    </row>
    <row r="1887" spans="1:25" ht="18" customHeight="1">
      <c r="A1887" s="1124"/>
      <c r="B1887" s="895" t="str">
        <f>'statement of marks'!$X$3</f>
        <v>ENGLISH COMPULSORY</v>
      </c>
      <c r="C1887" s="895"/>
      <c r="D1887" s="535" t="s">
        <v>455</v>
      </c>
      <c r="E1887" s="541">
        <f>IF('statement of marks'!X76="","",'statement of marks'!X76)</f>
        <v>10</v>
      </c>
      <c r="F1887" s="541">
        <f>IF('statement of marks'!Y76="","",'statement of marks'!Y76)</f>
        <v>10</v>
      </c>
      <c r="G1887" s="541">
        <f>IF('statement of marks'!Z76="","",'statement of marks'!Z76)</f>
        <v>8</v>
      </c>
      <c r="H1887" s="541">
        <f>IF('statement of marks'!AA76="","",'statement of marks'!AA76)</f>
        <v>28</v>
      </c>
      <c r="I1887" s="541">
        <f>IF('statement of marks'!AB76="","",'statement of marks'!AB76)</f>
        <v>2</v>
      </c>
      <c r="J1887" s="537">
        <f>IF('statement of marks'!AC76="","",'statement of marks'!AC76)</f>
        <v>70</v>
      </c>
      <c r="K1887" s="1106"/>
      <c r="L1887" s="536">
        <f>IF('statement of marks'!AC76="","",'statement of marks'!AC76)</f>
        <v>70</v>
      </c>
      <c r="M1887" s="536">
        <f>IF('statement of marks'!AD76="","",'statement of marks'!AD76)</f>
        <v>100</v>
      </c>
      <c r="N1887" s="538">
        <f>IF('statement of marks'!AD76="","",'statement of marks'!AD76)</f>
        <v>100</v>
      </c>
      <c r="O1887" s="537">
        <f>IF('statement of marks'!AE76="","",'statement of marks'!AE76)</f>
        <v>100</v>
      </c>
      <c r="P1887" s="945"/>
      <c r="Q1887" s="536">
        <f>IF('statement of marks'!AE76="","",'statement of marks'!AE76)</f>
        <v>100</v>
      </c>
      <c r="R1887" s="536">
        <f>IF('statement of marks'!AF76="","",'statement of marks'!AF76)</f>
        <v>200</v>
      </c>
      <c r="S1887" s="1107"/>
      <c r="T1887" s="538">
        <f>IF('statement of marks'!AF76="","",'statement of marks'!AF76)</f>
        <v>200</v>
      </c>
      <c r="U1887" s="541" t="str">
        <f>CONCATENATE('statement of marks'!GY76,'statement of marks'!GZ76,'statement of marks'!HA76)</f>
        <v>D</v>
      </c>
      <c r="V1887" s="542" t="str">
        <f>IF(OR(U1887="S",U1887="RE"),'result subject-wise'!W$6,"")</f>
        <v/>
      </c>
      <c r="W1887" s="542" t="str">
        <f>IF('result subject-wise'!X76="","",'result subject-wise'!X76)</f>
        <v/>
      </c>
      <c r="X1887" s="542" t="str">
        <f>IF('result subject-wise'!Y76="","",'result subject-wise'!Y76)</f>
        <v/>
      </c>
      <c r="Y1887" s="540" t="str">
        <f>IF(OR(X1892=0,X1892&lt;V1892),"",IF(U1887="RE",SUM(T1887,W1887),IF(U1887="S",W1887,T1887)))</f>
        <v/>
      </c>
    </row>
    <row r="1888" spans="1:25" ht="18" customHeight="1">
      <c r="A1888" s="1124"/>
      <c r="B1888" s="1143" t="str">
        <f>'statement of marks'!AM76</f>
        <v>PHYSICS</v>
      </c>
      <c r="C1888" s="1143"/>
      <c r="D1888" s="535">
        <f>IF('statement of marks'!BH76="","",'statement of marks'!BH76)</f>
        <v>20</v>
      </c>
      <c r="E1888" s="541">
        <f>IF('statement of marks'!AN76="","",'statement of marks'!AN76)</f>
        <v>10</v>
      </c>
      <c r="F1888" s="541">
        <f>IF('statement of marks'!AO76="","",'statement of marks'!AO76)</f>
        <v>10</v>
      </c>
      <c r="G1888" s="541">
        <f>IF('statement of marks'!AP76="","",'statement of marks'!AP76)</f>
        <v>9</v>
      </c>
      <c r="H1888" s="541">
        <f>IF('statement of marks'!AQ76="","",'statement of marks'!AQ76)</f>
        <v>29</v>
      </c>
      <c r="I1888" s="541">
        <f>IF('statement of marks'!AR76="","",'statement of marks'!AR76)</f>
        <v>1</v>
      </c>
      <c r="J1888" s="537">
        <f>IF('statement of marks'!AS76="","",'statement of marks'!AS76)</f>
        <v>30</v>
      </c>
      <c r="K1888" s="537">
        <f>IF('statement of marks'!AT76="","",'statement of marks'!AT76)</f>
        <v>20</v>
      </c>
      <c r="L1888" s="536">
        <f>IF('statement of marks'!AU76="","",'statement of marks'!AU76)</f>
        <v>50</v>
      </c>
      <c r="M1888" s="536">
        <f>IF('statement of marks'!AV76="","",'statement of marks'!AV76)</f>
        <v>60</v>
      </c>
      <c r="N1888" s="538">
        <f>IF('statement of marks'!AW76="","",'statement of marks'!AW76)</f>
        <v>80</v>
      </c>
      <c r="O1888" s="537">
        <f>IF('statement of marks'!AX76="","",'statement of marks'!AX76)</f>
        <v>70</v>
      </c>
      <c r="P1888" s="537">
        <f>IF('statement of marks'!AY76="","",'statement of marks'!AY76)</f>
        <v>30</v>
      </c>
      <c r="Q1888" s="536">
        <f>IF('statement of marks'!AZ76="","",'statement of marks'!AZ76)</f>
        <v>100</v>
      </c>
      <c r="R1888" s="536">
        <f>IF('statement of marks'!BA76="","",'statement of marks'!BA76)</f>
        <v>130</v>
      </c>
      <c r="S1888" s="538">
        <f>IF('statement of marks'!BB76="","",'statement of marks'!BB76)</f>
        <v>50</v>
      </c>
      <c r="T1888" s="538">
        <f>IF('statement of marks'!BC76="","",'statement of marks'!BC76)</f>
        <v>180</v>
      </c>
      <c r="U1888" s="541" t="str">
        <f>CONCATENATE('statement of marks'!HB76,'statement of marks'!HK76,'statement of marks'!HL76)</f>
        <v>D</v>
      </c>
      <c r="V1888" s="542" t="str">
        <f>IF('result subject-wise'!Z76="","",'result subject-wise'!Z76)</f>
        <v/>
      </c>
      <c r="W1888" s="542" t="str">
        <f>IF('result subject-wise'!AB76="","",'result subject-wise'!AB76)</f>
        <v/>
      </c>
      <c r="X1888" s="542" t="str">
        <f>IF('result subject-wise'!AC76="","",'result subject-wise'!AC76)</f>
        <v/>
      </c>
      <c r="Y1888" s="540" t="str">
        <f>IF(OR(X1892=0,X1892&lt;V1892),"",IF(OR(U1888="RE",U1888="REP"),SUM(T1888,W1888),IF(U1888="S",W1888,T1888)))</f>
        <v/>
      </c>
    </row>
    <row r="1889" spans="1:25" ht="18" customHeight="1">
      <c r="A1889" s="1124"/>
      <c r="B1889" s="1143" t="str">
        <f>'statement of marks'!BQ76</f>
        <v>CHEMISTRY</v>
      </c>
      <c r="C1889" s="1143"/>
      <c r="D1889" s="535">
        <f>IF('statement of marks'!CL76="","",'statement of marks'!CL76)</f>
        <v>20</v>
      </c>
      <c r="E1889" s="541">
        <f>IF('statement of marks'!BR76="","",'statement of marks'!BR76)</f>
        <v>10</v>
      </c>
      <c r="F1889" s="541">
        <f>IF('statement of marks'!BS76="","",'statement of marks'!BS76)</f>
        <v>10</v>
      </c>
      <c r="G1889" s="541">
        <f>IF('statement of marks'!BT76="","",'statement of marks'!BT76)</f>
        <v>9</v>
      </c>
      <c r="H1889" s="541">
        <f>IF('statement of marks'!BU76="","",'statement of marks'!BU76)</f>
        <v>29</v>
      </c>
      <c r="I1889" s="541">
        <f>IF('statement of marks'!BV76="","",'statement of marks'!BV76)</f>
        <v>1</v>
      </c>
      <c r="J1889" s="537">
        <f>IF('statement of marks'!BW76="","",'statement of marks'!BW76)</f>
        <v>50</v>
      </c>
      <c r="K1889" s="537">
        <f>IF('statement of marks'!BX76="","",'statement of marks'!BX76)</f>
        <v>20</v>
      </c>
      <c r="L1889" s="536">
        <f>IF('statement of marks'!BY76="","",'statement of marks'!BY76)</f>
        <v>70</v>
      </c>
      <c r="M1889" s="536">
        <f>IF('statement of marks'!BZ76="","",'statement of marks'!BZ76)</f>
        <v>80</v>
      </c>
      <c r="N1889" s="538">
        <f>IF('statement of marks'!CA76="","",'statement of marks'!CA76)</f>
        <v>100</v>
      </c>
      <c r="O1889" s="537">
        <f>IF('statement of marks'!CB76="","",'statement of marks'!CB76)</f>
        <v>70</v>
      </c>
      <c r="P1889" s="537">
        <f>IF('statement of marks'!CC76="","",'statement of marks'!CC76)</f>
        <v>30</v>
      </c>
      <c r="Q1889" s="536">
        <f>IF('statement of marks'!CD76="","",'statement of marks'!CD76)</f>
        <v>100</v>
      </c>
      <c r="R1889" s="536">
        <f>IF('statement of marks'!CE76="","",'statement of marks'!CE76)</f>
        <v>150</v>
      </c>
      <c r="S1889" s="538">
        <f>IF('statement of marks'!CF76="","",'statement of marks'!CF76)</f>
        <v>50</v>
      </c>
      <c r="T1889" s="538">
        <f>IF('statement of marks'!CG76="","",'statement of marks'!CG76)</f>
        <v>200</v>
      </c>
      <c r="U1889" s="541" t="str">
        <f>CONCATENATE('statement of marks'!HM76,'statement of marks'!HV76,'statement of marks'!HW76)</f>
        <v>D</v>
      </c>
      <c r="V1889" s="542" t="str">
        <f>IF('result subject-wise'!AD76="","",'result subject-wise'!AD76)</f>
        <v/>
      </c>
      <c r="W1889" s="542" t="str">
        <f>IF('result subject-wise'!AF76="","",'result subject-wise'!AF76)</f>
        <v/>
      </c>
      <c r="X1889" s="542" t="str">
        <f>IF('result subject-wise'!AG76="","",'result subject-wise'!AG76)</f>
        <v/>
      </c>
      <c r="Y1889" s="540" t="str">
        <f>IF(OR(X1892=0,X1892&lt;V1892),"",IF(OR(U1889="RE",U1889="REP"),SUM(T1889,W1889),IF(U1889="S",W1889,T1889)))</f>
        <v/>
      </c>
    </row>
    <row r="1890" spans="1:25" ht="18" customHeight="1">
      <c r="A1890" s="1124"/>
      <c r="B1890" s="1143" t="str">
        <f>'statement of marks'!CU76</f>
        <v>MATHEMATICS</v>
      </c>
      <c r="C1890" s="1143"/>
      <c r="D1890" s="535" t="str">
        <f>IF('statement of marks'!DP76="","",'statement of marks'!DP76)</f>
        <v/>
      </c>
      <c r="E1890" s="541">
        <f>IF('statement of marks'!CV76="","",'statement of marks'!CV76)</f>
        <v>10</v>
      </c>
      <c r="F1890" s="541">
        <f>IF('statement of marks'!CW76="","",'statement of marks'!CW76)</f>
        <v>10</v>
      </c>
      <c r="G1890" s="541">
        <f>IF('statement of marks'!CX76="","",'statement of marks'!CX76)</f>
        <v>9</v>
      </c>
      <c r="H1890" s="541">
        <f>IF('statement of marks'!CY76="","",'statement of marks'!CY76)</f>
        <v>29</v>
      </c>
      <c r="I1890" s="541">
        <f>IF('statement of marks'!CZ76="","",'statement of marks'!CZ76)</f>
        <v>1</v>
      </c>
      <c r="J1890" s="537">
        <f>IF('statement of marks'!DA76="","",'statement of marks'!DA76)</f>
        <v>70</v>
      </c>
      <c r="K1890" s="537" t="str">
        <f>IF('statement of marks'!DB76="","",'statement of marks'!DB76)</f>
        <v/>
      </c>
      <c r="L1890" s="536">
        <f>IF('statement of marks'!DC76="","",'statement of marks'!DC76)</f>
        <v>70</v>
      </c>
      <c r="M1890" s="536">
        <f>IF('statement of marks'!DD76="","",'statement of marks'!DD76)</f>
        <v>100</v>
      </c>
      <c r="N1890" s="538">
        <f>IF('statement of marks'!DE76="","",'statement of marks'!DE76)</f>
        <v>100</v>
      </c>
      <c r="O1890" s="537">
        <f>IF('statement of marks'!DF76="","",'statement of marks'!DF76)</f>
        <v>18</v>
      </c>
      <c r="P1890" s="537" t="str">
        <f>IF('statement of marks'!DG76="","",'statement of marks'!DG76)</f>
        <v/>
      </c>
      <c r="Q1890" s="536">
        <f>IF('statement of marks'!DH76="","",'statement of marks'!DH76)</f>
        <v>18</v>
      </c>
      <c r="R1890" s="536">
        <f>IF('statement of marks'!DI76="","",'statement of marks'!DI76)</f>
        <v>118</v>
      </c>
      <c r="S1890" s="538" t="str">
        <f>IF('statement of marks'!DJ76="","",'statement of marks'!DJ76)</f>
        <v/>
      </c>
      <c r="T1890" s="538">
        <f>IF('statement of marks'!DK76="","",'statement of marks'!DK76)</f>
        <v>118</v>
      </c>
      <c r="U1890" s="541" t="str">
        <f>CONCATENATE('statement of marks'!HX76,'statement of marks'!IG76,'statement of marks'!IH76)</f>
        <v>S</v>
      </c>
      <c r="V1890" s="542">
        <f>IF('result subject-wise'!AH76="","",'result subject-wise'!AH76)</f>
        <v>100</v>
      </c>
      <c r="W1890" s="542" t="str">
        <f>IF('result subject-wise'!AJ76="","",'result subject-wise'!AJ76)</f>
        <v/>
      </c>
      <c r="X1890" s="542" t="str">
        <f>IF('result subject-wise'!AK76="","",'result subject-wise'!AK76)</f>
        <v/>
      </c>
      <c r="Y1890" s="540" t="str">
        <f>IF(OR(X1892=0,X1892&lt;V1892),"",IF(OR(U1890="RE",U1890="REP"),SUM(T1890,W1890),IF(U1890="S",W1890,T1890)))</f>
        <v/>
      </c>
    </row>
    <row r="1891" spans="1:25" ht="18" customHeight="1">
      <c r="A1891" s="1124"/>
      <c r="B1891" s="1108" t="s">
        <v>291</v>
      </c>
      <c r="C1891" s="1108"/>
      <c r="D1891" s="543">
        <f>IF(AND(D1888="",D1889="",D1890=""),"",SUM(D1888:D1890))</f>
        <v>40</v>
      </c>
      <c r="E1891" s="544">
        <f>IF(AND(E1886="",E1887="",E1888="",E1889="",E1890=""),"",SUM(E1886:E1890))</f>
        <v>50</v>
      </c>
      <c r="F1891" s="544">
        <f t="shared" ref="F1891:H1891" si="532">IF(AND(F1886="",F1887="",F1888="",F1889="",F1890=""),"",SUM(F1886:F1890))</f>
        <v>50</v>
      </c>
      <c r="G1891" s="544">
        <f t="shared" si="532"/>
        <v>43</v>
      </c>
      <c r="H1891" s="544">
        <f t="shared" si="532"/>
        <v>143</v>
      </c>
      <c r="I1891" s="544">
        <f>IF(AND(I1886="",I1887="",I1888="",I1889="",I1890=""),"",SUM(I1886:I1890))</f>
        <v>7</v>
      </c>
      <c r="J1891" s="544">
        <f t="shared" ref="J1891:Q1891" si="533">IF(AND(J1886="",J1887="",J1888="",J1889="",J1890=""),"",SUM(J1886:J1890))</f>
        <v>290</v>
      </c>
      <c r="K1891" s="544">
        <f t="shared" si="533"/>
        <v>40</v>
      </c>
      <c r="L1891" s="544">
        <f t="shared" si="533"/>
        <v>330</v>
      </c>
      <c r="M1891" s="544">
        <f t="shared" si="533"/>
        <v>440</v>
      </c>
      <c r="N1891" s="544">
        <f t="shared" si="533"/>
        <v>480</v>
      </c>
      <c r="O1891" s="544">
        <f t="shared" si="533"/>
        <v>358</v>
      </c>
      <c r="P1891" s="544">
        <f t="shared" si="533"/>
        <v>60</v>
      </c>
      <c r="Q1891" s="544">
        <f t="shared" si="533"/>
        <v>418</v>
      </c>
      <c r="R1891" s="544">
        <f>IF(AND(R1886="",R1887="",R1888="",R1889="",R1890=""),"",SUM(R1886:R1890))</f>
        <v>798</v>
      </c>
      <c r="S1891" s="544">
        <f>IF(AND(S1886="",S1887="",S1888="",S1889="",S1890=""),"",SUM(S1886:S1890))</f>
        <v>100</v>
      </c>
      <c r="T1891" s="544">
        <f t="shared" ref="T1891" si="534">IF(AND(T1886="",T1887="",T1888="",T1889="",T1890=""),"",SUM(T1886:T1890))</f>
        <v>898</v>
      </c>
      <c r="U1891" s="544"/>
      <c r="V1891" s="544">
        <f t="shared" ref="V1891:W1891" si="535">IF(AND(V1886="",V1887="",V1888="",V1889="",V1890=""),"",SUM(V1886:V1890))</f>
        <v>100</v>
      </c>
      <c r="W1891" s="544" t="str">
        <f t="shared" si="535"/>
        <v/>
      </c>
      <c r="X1891" s="545"/>
      <c r="Y1891" s="546" t="str">
        <f t="shared" ref="Y1891" si="536">IF(AND(Y1886="",Y1887="",Y1888="",Y1889="",Y1890=""),"",SUM(Y1886:Y1890))</f>
        <v/>
      </c>
    </row>
    <row r="1892" spans="1:25" ht="18" customHeight="1">
      <c r="A1892" s="1124"/>
      <c r="B1892" s="1142" t="s">
        <v>292</v>
      </c>
      <c r="C1892" s="1142"/>
      <c r="D1892" s="547" t="s">
        <v>456</v>
      </c>
      <c r="E1892" s="548">
        <f>IF(E1891="","",(5*E1885)-(COUNTIF(E1886:E1890,"NA")*E1885+COUNTIF(E1886:E1890,"ML")*E1885))</f>
        <v>50</v>
      </c>
      <c r="F1892" s="548">
        <f>IF(F1891="","",(5*F1885)-(COUNTIF(F1886:F1890,"NA")*F1885+COUNTIF(F1886:F1890,"ML")*F1885))</f>
        <v>50</v>
      </c>
      <c r="G1892" s="548">
        <f>IF(G1891="","",(43)-(COUNTIF(G1886:G1890,"NA")*G1885+COUNTIF(G1886:G1890,"ML")*G1885))</f>
        <v>43</v>
      </c>
      <c r="H1892" s="548">
        <f>IF(H1891="","",(143)-(COUNTIF(H1886:H1890,"NA")*H1885+COUNTIF(H1886:H1890,"ML")*H1885))</f>
        <v>143</v>
      </c>
      <c r="I1892" s="549">
        <f>IF(I1891="","",7)</f>
        <v>7</v>
      </c>
      <c r="J1892" s="538">
        <f>L1892-K1892</f>
        <v>310</v>
      </c>
      <c r="K1892" s="538">
        <f>IF(D1891="","",(D1891-(IF(K1888="ml",D1888)+IF(K1889="ml",D1889)+IF(K1890="ml",D1890))))</f>
        <v>40</v>
      </c>
      <c r="L1892" s="538">
        <f>IF(OR(L1891=0,L1891=""),L1891,(5*L1885)-D1903)</f>
        <v>350</v>
      </c>
      <c r="M1892" s="538">
        <f>IF(M1891="","",SUM(H1892:J1892))</f>
        <v>460</v>
      </c>
      <c r="N1892" s="538">
        <f>IF(N1891="","",SUM(D1891,M1892))</f>
        <v>500</v>
      </c>
      <c r="O1892" s="538">
        <f>Q1892-D1897</f>
        <v>440</v>
      </c>
      <c r="P1892" s="538">
        <f>IF(D1897="","",D1897)</f>
        <v>60</v>
      </c>
      <c r="Q1892" s="538">
        <f>IF(Q1891="","",5*Q1885)</f>
        <v>500</v>
      </c>
      <c r="R1892" s="538">
        <f>IF(O1892="","",SUM(M1892,O1892))</f>
        <v>900</v>
      </c>
      <c r="S1892" s="538">
        <f>IF(D1902="","",D1902)</f>
        <v>100</v>
      </c>
      <c r="T1892" s="538">
        <f>IF(T1891="","",SUM(R1892,S1892))</f>
        <v>1000</v>
      </c>
      <c r="U1892" s="550"/>
      <c r="V1892" s="551">
        <f>COUNTIF(U1886:U1896,"S")</f>
        <v>1</v>
      </c>
      <c r="W1892" s="551">
        <f>COUNTIF(U1886:U1896,"RE")+COUNTIF(U1886:U1896,"REP")</f>
        <v>0</v>
      </c>
      <c r="X1892" s="551">
        <f>COUNTIF(X1886:X1891,"P")+COUNTIF(X1895:X1896,"P")</f>
        <v>0</v>
      </c>
      <c r="Y1892" s="552" t="str">
        <f>IF(OR(X1892=0,X1892&lt;(V1892+W1892)),"",(T1892-(V1892*Y1885)+V1891))</f>
        <v/>
      </c>
    </row>
    <row r="1893" spans="1:25" ht="18" customHeight="1">
      <c r="A1893" s="1124"/>
      <c r="B1893" s="895" t="s">
        <v>151</v>
      </c>
      <c r="C1893" s="895"/>
      <c r="D1893" s="553">
        <f>IF('statement of marks'!BG76="","",'statement of marks'!BG76)</f>
        <v>30</v>
      </c>
      <c r="E1893" s="568">
        <f t="shared" ref="E1893:H1893" si="537">IF(E1892="","",E1891/E1892*100)</f>
        <v>100</v>
      </c>
      <c r="F1893" s="568">
        <f t="shared" si="537"/>
        <v>100</v>
      </c>
      <c r="G1893" s="568">
        <f t="shared" si="537"/>
        <v>100</v>
      </c>
      <c r="H1893" s="568">
        <f t="shared" si="537"/>
        <v>100</v>
      </c>
      <c r="I1893" s="568">
        <f>IF(I1892="","",I1891/I1892*100)</f>
        <v>100</v>
      </c>
      <c r="J1893" s="568">
        <f t="shared" ref="J1893:R1893" si="538">IF(J1892="","",J1891/J1892*100)</f>
        <v>93.548387096774192</v>
      </c>
      <c r="K1893" s="568">
        <f t="shared" si="538"/>
        <v>100</v>
      </c>
      <c r="L1893" s="568">
        <f t="shared" si="538"/>
        <v>94.285714285714278</v>
      </c>
      <c r="M1893" s="568">
        <f t="shared" si="538"/>
        <v>95.652173913043484</v>
      </c>
      <c r="N1893" s="569">
        <f t="shared" si="538"/>
        <v>96</v>
      </c>
      <c r="O1893" s="568">
        <f t="shared" si="538"/>
        <v>81.36363636363636</v>
      </c>
      <c r="P1893" s="568">
        <f t="shared" si="538"/>
        <v>100</v>
      </c>
      <c r="Q1893" s="568">
        <f t="shared" si="538"/>
        <v>83.6</v>
      </c>
      <c r="R1893" s="568">
        <f t="shared" si="538"/>
        <v>88.666666666666671</v>
      </c>
      <c r="S1893" s="569">
        <f>IF(S1892="","",S1891/S1892*100)</f>
        <v>100</v>
      </c>
      <c r="T1893" s="569">
        <f t="shared" ref="T1893" si="539">IF(T1892="","",T1891/T1892*100)</f>
        <v>89.8</v>
      </c>
      <c r="U1893" s="539"/>
      <c r="V1893" s="539"/>
      <c r="W1893" s="539"/>
      <c r="X1893" s="539"/>
      <c r="Y1893" s="554" t="str">
        <f>IF(Y1892="","",Y1891/Y1892*100)</f>
        <v/>
      </c>
    </row>
    <row r="1894" spans="1:25" ht="18" customHeight="1">
      <c r="A1894" s="1124"/>
      <c r="B1894" s="895" t="str">
        <f>'statement of marks'!DZ76</f>
        <v>BIOLOGY</v>
      </c>
      <c r="C1894" s="895"/>
      <c r="D1894" s="548"/>
      <c r="E1894" s="541">
        <f>IF('statement of marks'!EA76="","",'statement of marks'!EA76)</f>
        <v>10</v>
      </c>
      <c r="F1894" s="541">
        <f>IF('statement of marks'!EB76="","",'statement of marks'!EB76)</f>
        <v>10</v>
      </c>
      <c r="G1894" s="541">
        <f>IF('statement of marks'!EC76="","",'statement of marks'!EC76)</f>
        <v>10</v>
      </c>
      <c r="H1894" s="541">
        <f>IF('statement of marks'!ED76="","",'statement of marks'!ED76)</f>
        <v>30</v>
      </c>
      <c r="I1894" s="541" t="str">
        <f>IF('statement of marks'!EE76="","",'statement of marks'!EE76)</f>
        <v/>
      </c>
      <c r="J1894" s="537">
        <f>IF('statement of marks'!EF76="","",'statement of marks'!EF76)</f>
        <v>50</v>
      </c>
      <c r="K1894" s="537">
        <f>IF('statement of marks'!EG76="","",'statement of marks'!EG76)</f>
        <v>20</v>
      </c>
      <c r="L1894" s="536">
        <f>IF('statement of marks'!EH76="","",'statement of marks'!EH76)</f>
        <v>70</v>
      </c>
      <c r="M1894" s="536">
        <f>IF('statement of marks'!EI76="","",'statement of marks'!EI76)</f>
        <v>80</v>
      </c>
      <c r="N1894" s="538">
        <f>IF('statement of marks'!EJ76="","",'statement of marks'!EJ76)</f>
        <v>100</v>
      </c>
      <c r="O1894" s="537">
        <f>IF('statement of marks'!EK76="","",'statement of marks'!EK76)</f>
        <v>70</v>
      </c>
      <c r="P1894" s="537">
        <f>IF('statement of marks'!EL76="","",'statement of marks'!EL76)</f>
        <v>30</v>
      </c>
      <c r="Q1894" s="536">
        <f>IF('statement of marks'!EM76="","",'statement of marks'!EM76)</f>
        <v>100</v>
      </c>
      <c r="R1894" s="536">
        <f>IF('statement of marks'!EN76="","",'statement of marks'!EN76)</f>
        <v>150</v>
      </c>
      <c r="S1894" s="538">
        <f>IF('statement of marks'!EO76="","",'statement of marks'!EO76)</f>
        <v>50</v>
      </c>
      <c r="T1894" s="538">
        <f>IF('statement of marks'!EP76="","",'statement of marks'!EP76)</f>
        <v>200</v>
      </c>
      <c r="U1894" s="538" t="str">
        <f>IF('statement of marks'!FB76="","",'statement of marks'!FB76)</f>
        <v>I</v>
      </c>
      <c r="V1894" s="542"/>
      <c r="W1894" s="542"/>
      <c r="X1894" s="542"/>
      <c r="Y1894" s="540"/>
    </row>
    <row r="1895" spans="1:25" ht="18" customHeight="1">
      <c r="A1895" s="1124"/>
      <c r="B1895" s="1089" t="str">
        <f>'statement of marks'!$FC$3</f>
        <v>Azadi ke Baad ka Swarnim Bharat</v>
      </c>
      <c r="C1895" s="1089"/>
      <c r="D1895" s="553">
        <f>IF('statement of marks'!CK76="","",'statement of marks'!CK76)</f>
        <v>30</v>
      </c>
      <c r="E1895" s="541">
        <f>IF('statement of marks'!FC76="","",'statement of marks'!FC76)</f>
        <v>10</v>
      </c>
      <c r="F1895" s="541">
        <f>IF('statement of marks'!FD76="","",'statement of marks'!FD76)</f>
        <v>10</v>
      </c>
      <c r="G1895" s="541">
        <f>IF('statement of marks'!FE76="","",'statement of marks'!FE76)</f>
        <v>10</v>
      </c>
      <c r="H1895" s="541">
        <f>IF('statement of marks'!FF76="","",'statement of marks'!FF76)</f>
        <v>30</v>
      </c>
      <c r="I1895" s="555"/>
      <c r="J1895" s="541">
        <f>IF('statement of marks'!FG76="","",'statement of marks'!FG76)</f>
        <v>70</v>
      </c>
      <c r="K1895" s="556"/>
      <c r="L1895" s="536">
        <f>IF('statement of marks'!FG76="","",'statement of marks'!FG76)</f>
        <v>70</v>
      </c>
      <c r="M1895" s="536">
        <f>IF('statement of marks'!FH76="","",'statement of marks'!FH76)</f>
        <v>100</v>
      </c>
      <c r="N1895" s="536">
        <f>IF('statement of marks'!FH76="","",'statement of marks'!FH76)</f>
        <v>100</v>
      </c>
      <c r="O1895" s="536">
        <f>IF('statement of marks'!FI76="","",'statement of marks'!FI76)</f>
        <v>100</v>
      </c>
      <c r="P1895" s="557"/>
      <c r="Q1895" s="536">
        <f>IF('statement of marks'!FI76="","",'statement of marks'!FI76)</f>
        <v>100</v>
      </c>
      <c r="R1895" s="536">
        <f>IF('statement of marks'!FJ76="","",'statement of marks'!FJ76)</f>
        <v>200</v>
      </c>
      <c r="S1895" s="557"/>
      <c r="T1895" s="538">
        <f>IF('statement of marks'!FJ76="","",'statement of marks'!FJ76)</f>
        <v>200</v>
      </c>
      <c r="U1895" s="541" t="str">
        <f>IF('statement of marks'!II76="","",'statement of marks'!II76)</f>
        <v>A</v>
      </c>
      <c r="V1895" s="542" t="str">
        <f>IF(OR(U1895="S",U1895="RE"),'result subject-wise'!AL$6,"")</f>
        <v/>
      </c>
      <c r="W1895" s="558" t="str">
        <f>IF('result subject-wise'!AL76="","",'result subject-wise'!AL76)</f>
        <v/>
      </c>
      <c r="X1895" s="558" t="str">
        <f>IF('result subject-wise'!AM76="","",'result subject-wise'!AM76)</f>
        <v/>
      </c>
      <c r="Y1895" s="1093"/>
    </row>
    <row r="1896" spans="1:25" ht="18" customHeight="1">
      <c r="A1896" s="1124"/>
      <c r="B1896" s="895" t="str">
        <f>'statement of marks'!$FP$3</f>
        <v>JEEVAN KAUShAL</v>
      </c>
      <c r="C1896" s="895"/>
      <c r="D1896" s="535" t="str">
        <f>IF('statement of marks'!DO76="","",'statement of marks'!DO76)</f>
        <v/>
      </c>
      <c r="E1896" s="1109" t="s">
        <v>278</v>
      </c>
      <c r="F1896" s="1109"/>
      <c r="G1896" s="536">
        <f>'statement of marks'!$FP$6</f>
        <v>30</v>
      </c>
      <c r="H1896" s="536"/>
      <c r="I1896" s="559"/>
      <c r="J1896" s="537">
        <f>IF('statement of marks'!FP76="","",'statement of marks'!FP76)</f>
        <v>30</v>
      </c>
      <c r="K1896" s="1109" t="s">
        <v>279</v>
      </c>
      <c r="L1896" s="1109"/>
      <c r="M1896" s="536">
        <f>'statement of marks'!$FQ$6</f>
        <v>30</v>
      </c>
      <c r="N1896" s="538">
        <f>IF('statement of marks'!FQ76="","",'statement of marks'!FQ76)</f>
        <v>30</v>
      </c>
      <c r="O1896" s="1109" t="s">
        <v>108</v>
      </c>
      <c r="P1896" s="1109"/>
      <c r="Q1896" s="536">
        <f>'statement of marks'!$FR$6</f>
        <v>40</v>
      </c>
      <c r="R1896" s="541">
        <f>IF('statement of marks'!FR76="","",'statement of marks'!FR76)</f>
        <v>40</v>
      </c>
      <c r="S1896" s="541"/>
      <c r="T1896" s="538">
        <f>IF('statement of marks'!FS76="","",'statement of marks'!FS76)</f>
        <v>100</v>
      </c>
      <c r="U1896" s="541" t="str">
        <f>IF('statement of marks'!IJ76="","",'statement of marks'!IJ76)</f>
        <v>A</v>
      </c>
      <c r="V1896" s="542" t="str">
        <f>IF(OR(U1896="S",U1896="RE"),'result subject-wise'!AN$6,"")</f>
        <v/>
      </c>
      <c r="W1896" s="558" t="str">
        <f>IF('result subject-wise'!AN76="","",'result subject-wise'!AN76)</f>
        <v/>
      </c>
      <c r="X1896" s="558" t="str">
        <f>IF('result subject-wise'!AO76="","",'result subject-wise'!AO76)</f>
        <v/>
      </c>
      <c r="Y1896" s="1093"/>
    </row>
    <row r="1897" spans="1:25" ht="18" customHeight="1">
      <c r="A1897" s="1124"/>
      <c r="B1897" s="1110" t="s">
        <v>195</v>
      </c>
      <c r="C1897" s="1110"/>
      <c r="D1897" s="560">
        <f>IF(AND(D1893="",D1895="",D1896=""),"",SUM(D1893:D1896))</f>
        <v>60</v>
      </c>
      <c r="E1897" s="1111" t="str">
        <f>IF('statement of marks'!IP76="","",'statement of marks'!IP76)</f>
        <v>SUPPL.</v>
      </c>
      <c r="F1897" s="1111"/>
      <c r="G1897" s="1111"/>
      <c r="H1897" s="1111"/>
      <c r="I1897" s="1111"/>
      <c r="J1897" s="1111"/>
      <c r="K1897" s="1111"/>
      <c r="L1897" s="1111"/>
      <c r="M1897" s="533" t="s">
        <v>309</v>
      </c>
      <c r="N1897" s="541" t="str">
        <f>IF('statement of marks'!IS76="","",'statement of marks'!IS76)</f>
        <v/>
      </c>
      <c r="O1897" s="1091" t="s">
        <v>281</v>
      </c>
      <c r="P1897" s="1091"/>
      <c r="Q1897" s="1091"/>
      <c r="R1897" s="541" t="str">
        <f>IF('statement of marks'!IU76="","",'statement of marks'!IU76)</f>
        <v/>
      </c>
      <c r="S1897" s="1112" t="s">
        <v>295</v>
      </c>
      <c r="T1897" s="1112"/>
      <c r="U1897" s="1112"/>
      <c r="V1897" s="1112"/>
      <c r="W1897" s="1112"/>
      <c r="X1897" s="1112"/>
      <c r="Y1897" s="1113"/>
    </row>
    <row r="1898" spans="1:25" ht="18" customHeight="1">
      <c r="A1898" s="1124"/>
      <c r="B1898" s="1110" t="s">
        <v>300</v>
      </c>
      <c r="C1898" s="1110"/>
      <c r="D1898" s="534" t="s">
        <v>201</v>
      </c>
      <c r="E1898" s="1085" t="s">
        <v>122</v>
      </c>
      <c r="F1898" s="1085"/>
      <c r="G1898" s="1091" t="s">
        <v>124</v>
      </c>
      <c r="H1898" s="1091"/>
      <c r="I1898" s="1091"/>
      <c r="J1898" s="1091"/>
      <c r="K1898" s="1091" t="s">
        <v>126</v>
      </c>
      <c r="L1898" s="1091"/>
      <c r="M1898" s="1091" t="s">
        <v>128</v>
      </c>
      <c r="N1898" s="1091"/>
      <c r="O1898" s="924" t="s">
        <v>303</v>
      </c>
      <c r="P1898" s="924"/>
      <c r="Q1898" s="924"/>
      <c r="R1898" s="561"/>
      <c r="S1898" s="1114" t="s">
        <v>195</v>
      </c>
      <c r="T1898" s="1114"/>
      <c r="U1898" s="1115" t="str">
        <f>IF('result subject-wise'!AR76="","",'result subject-wise'!AR76)</f>
        <v/>
      </c>
      <c r="V1898" s="1115"/>
      <c r="W1898" s="1086" t="s">
        <v>459</v>
      </c>
      <c r="X1898" s="1086"/>
      <c r="Y1898" s="562" t="str">
        <f>IF('result subject-wise'!AS76="","",'result subject-wise'!AS76)</f>
        <v/>
      </c>
    </row>
    <row r="1899" spans="1:25" ht="18" customHeight="1">
      <c r="A1899" s="1124"/>
      <c r="B1899" s="1116" t="s">
        <v>302</v>
      </c>
      <c r="C1899" s="1116"/>
      <c r="D1899" s="536">
        <f>IF('statement of marks'!CN76="","",'statement of marks'!CN76)</f>
        <v>50</v>
      </c>
      <c r="E1899" s="1117" t="str">
        <f>IF('statement of marks'!GK76="","",'statement of marks'!GK76)</f>
        <v/>
      </c>
      <c r="F1899" s="1117"/>
      <c r="G1899" s="1117" t="str">
        <f>IF('statement of marks'!GM76="","",'statement of marks'!GM76)</f>
        <v/>
      </c>
      <c r="H1899" s="1117"/>
      <c r="I1899" s="1117"/>
      <c r="J1899" s="1117"/>
      <c r="K1899" s="1117">
        <f>IF('statement of marks'!GO76="","",'statement of marks'!GO76)</f>
        <v>88</v>
      </c>
      <c r="L1899" s="1117"/>
      <c r="M1899" s="1117">
        <f>IF('statement of marks'!GQ76="","",'statement of marks'!GQ76)</f>
        <v>240</v>
      </c>
      <c r="N1899" s="1117"/>
      <c r="O1899" s="1117">
        <f>IF('statement of marks'!GS76="","",'statement of marks'!GS76)</f>
        <v>340</v>
      </c>
      <c r="P1899" s="1117"/>
      <c r="Q1899" s="1117"/>
      <c r="R1899" s="563"/>
      <c r="S1899" s="1086" t="s">
        <v>460</v>
      </c>
      <c r="T1899" s="1086"/>
      <c r="U1899" s="1086"/>
      <c r="V1899" s="1086"/>
      <c r="W1899" s="1115" t="str">
        <f>IF('result subject-wise'!AT76="","",'result subject-wise'!AT76)</f>
        <v/>
      </c>
      <c r="X1899" s="1115"/>
      <c r="Y1899" s="1118"/>
    </row>
    <row r="1900" spans="1:25" ht="18" customHeight="1">
      <c r="A1900" s="1124"/>
      <c r="B1900" s="1084" t="s">
        <v>301</v>
      </c>
      <c r="C1900" s="1084"/>
      <c r="D1900" s="536">
        <f>IF('statement of marks'!BJ76="","",'statement of marks'!BJ76)</f>
        <v>50</v>
      </c>
      <c r="E1900" s="1085">
        <f>IF('statement of marks'!GL76="","",'statement of marks'!GL76)</f>
        <v>34</v>
      </c>
      <c r="F1900" s="1085"/>
      <c r="G1900" s="1085">
        <f>IF('statement of marks'!GN76="","",'statement of marks'!GN76)</f>
        <v>24</v>
      </c>
      <c r="H1900" s="1085"/>
      <c r="I1900" s="1085"/>
      <c r="J1900" s="1085"/>
      <c r="K1900" s="1085" t="str">
        <f>IF('statement of marks'!GP76="","",'statement of marks'!GP76)</f>
        <v/>
      </c>
      <c r="L1900" s="1085"/>
      <c r="M1900" s="1085" t="str">
        <f>IF('statement of marks'!GR76="","",'statement of marks'!GR76)</f>
        <v/>
      </c>
      <c r="N1900" s="1085"/>
      <c r="O1900" s="1085" t="str">
        <f>IF('statement of marks'!GT76="","",'statement of marks'!GT76)</f>
        <v/>
      </c>
      <c r="P1900" s="1085"/>
      <c r="Q1900" s="1085"/>
      <c r="R1900" s="564"/>
      <c r="S1900" s="1086" t="s">
        <v>296</v>
      </c>
      <c r="T1900" s="1086"/>
      <c r="U1900" s="1086"/>
      <c r="V1900" s="1086"/>
      <c r="W1900" s="1087" t="str">
        <f>IF(U1898="","",'result subject-wise'!$G$118)</f>
        <v/>
      </c>
      <c r="X1900" s="1087"/>
      <c r="Y1900" s="1088"/>
    </row>
    <row r="1901" spans="1:25" ht="18" customHeight="1">
      <c r="A1901" s="1124"/>
      <c r="B1901" s="1089" t="s">
        <v>307</v>
      </c>
      <c r="C1901" s="1089"/>
      <c r="D1901" s="535" t="str">
        <f>IF('statement of marks'!DR76="","",'statement of marks'!DR76)</f>
        <v/>
      </c>
      <c r="E1901" s="1090"/>
      <c r="F1901" s="1090"/>
      <c r="G1901" s="1090"/>
      <c r="H1901" s="1090"/>
      <c r="I1901" s="1090"/>
      <c r="J1901" s="1090"/>
      <c r="K1901" s="1090"/>
      <c r="L1901" s="1090"/>
      <c r="M1901" s="1090"/>
      <c r="N1901" s="1090"/>
      <c r="O1901" s="1091"/>
      <c r="P1901" s="1091"/>
      <c r="Q1901" s="1091"/>
      <c r="R1901" s="1091"/>
      <c r="S1901" s="1091"/>
      <c r="T1901" s="1091"/>
      <c r="U1901" s="1092"/>
      <c r="V1901" s="1092"/>
      <c r="W1901" s="1092"/>
      <c r="X1901" s="1092"/>
      <c r="Y1901" s="1093"/>
    </row>
    <row r="1902" spans="1:25" ht="18" customHeight="1">
      <c r="A1902" s="1124"/>
      <c r="B1902" s="895" t="s">
        <v>297</v>
      </c>
      <c r="C1902" s="895"/>
      <c r="D1902" s="544">
        <f>IF(AND(D1899="",D1900="",D1901=""),"",SUM(D1899:D1901))</f>
        <v>100</v>
      </c>
      <c r="E1902" s="1090"/>
      <c r="F1902" s="1090"/>
      <c r="G1902" s="1090"/>
      <c r="H1902" s="1090"/>
      <c r="I1902" s="1090"/>
      <c r="J1902" s="1090"/>
      <c r="K1902" s="1090"/>
      <c r="L1902" s="1090"/>
      <c r="M1902" s="1090"/>
      <c r="N1902" s="1090"/>
      <c r="O1902" s="1091"/>
      <c r="P1902" s="1091"/>
      <c r="Q1902" s="1091"/>
      <c r="R1902" s="1091"/>
      <c r="S1902" s="1091"/>
      <c r="T1902" s="1091"/>
      <c r="U1902" s="1092"/>
      <c r="V1902" s="1092"/>
      <c r="W1902" s="1092"/>
      <c r="X1902" s="1092"/>
      <c r="Y1902" s="1093"/>
    </row>
    <row r="1903" spans="1:25" ht="18" customHeight="1">
      <c r="A1903" s="1124"/>
      <c r="B1903" s="1089" t="s">
        <v>790</v>
      </c>
      <c r="C1903" s="1089"/>
      <c r="D1903" s="565">
        <f>IF(J1886="ML",L1885)+IF(J1887="ML",L1885)+IF(J1888="ML",L1885-D1888)+IF(J1889="ML",L1885-D1889)+IF(J1890="ML",L1885-D1890)+IF(K1888="ml",D1888)+IF(K1889="ml",D1889)+IF(K1890="ml",D1890)</f>
        <v>0</v>
      </c>
      <c r="E1903" s="1090"/>
      <c r="F1903" s="1090"/>
      <c r="G1903" s="1090"/>
      <c r="H1903" s="1090"/>
      <c r="I1903" s="1090"/>
      <c r="J1903" s="1090"/>
      <c r="K1903" s="1090"/>
      <c r="L1903" s="1090"/>
      <c r="M1903" s="1090"/>
      <c r="N1903" s="1090"/>
      <c r="O1903" s="1091" t="s">
        <v>112</v>
      </c>
      <c r="P1903" s="1091"/>
      <c r="Q1903" s="1091"/>
      <c r="R1903" s="1091"/>
      <c r="S1903" s="1091"/>
      <c r="T1903" s="1091"/>
      <c r="U1903" s="1094" t="s">
        <v>798</v>
      </c>
      <c r="V1903" s="1094"/>
      <c r="W1903" s="1094"/>
      <c r="X1903" s="1094"/>
      <c r="Y1903" s="1095"/>
    </row>
    <row r="1904" spans="1:25" ht="18" customHeight="1" thickBot="1">
      <c r="A1904" s="1125"/>
      <c r="B1904" s="1098" t="s">
        <v>308</v>
      </c>
      <c r="C1904" s="1098"/>
      <c r="D1904" s="566"/>
      <c r="E1904" s="1099"/>
      <c r="F1904" s="1099"/>
      <c r="G1904" s="1099"/>
      <c r="H1904" s="1099"/>
      <c r="I1904" s="1099"/>
      <c r="J1904" s="1099"/>
      <c r="K1904" s="1099"/>
      <c r="L1904" s="1099"/>
      <c r="M1904" s="1099"/>
      <c r="N1904" s="1099"/>
      <c r="O1904" s="1100">
        <f>'statement of marks'!$IV$110</f>
        <v>45794</v>
      </c>
      <c r="P1904" s="1100"/>
      <c r="Q1904" s="1100"/>
      <c r="R1904" s="1100"/>
      <c r="S1904" s="1100"/>
      <c r="T1904" s="1100"/>
      <c r="U1904" s="1096"/>
      <c r="V1904" s="1096"/>
      <c r="W1904" s="1096"/>
      <c r="X1904" s="1096"/>
      <c r="Y1904" s="1097"/>
    </row>
    <row r="1905" spans="1:25" ht="18" customHeight="1">
      <c r="A1905" s="1119" t="s">
        <v>282</v>
      </c>
      <c r="B1905" s="1120"/>
      <c r="C1905" s="1120"/>
      <c r="D1905" s="1120"/>
      <c r="E1905" s="1120"/>
      <c r="F1905" s="1120"/>
      <c r="G1905" s="1120"/>
      <c r="H1905" s="1120"/>
      <c r="I1905" s="1120"/>
      <c r="J1905" s="1120"/>
      <c r="K1905" s="1120"/>
      <c r="L1905" s="1120"/>
      <c r="M1905" s="1120"/>
      <c r="N1905" s="1120"/>
      <c r="O1905" s="1120"/>
      <c r="P1905" s="1120"/>
      <c r="Q1905" s="1120"/>
      <c r="R1905" s="1120"/>
      <c r="S1905" s="1120"/>
      <c r="T1905" s="1120"/>
      <c r="U1905" s="1120"/>
      <c r="V1905" s="1120"/>
      <c r="W1905" s="1120"/>
      <c r="X1905" s="1120"/>
      <c r="Y1905" s="1121"/>
    </row>
    <row r="1906" spans="1:25" ht="18" customHeight="1">
      <c r="A1906" s="1122" t="str">
        <f>'statement of marks'!$A$1</f>
        <v>Govt. Hr. Sec. School,</v>
      </c>
      <c r="B1906" s="1091"/>
      <c r="C1906" s="1091"/>
      <c r="D1906" s="1091"/>
      <c r="E1906" s="1091"/>
      <c r="F1906" s="1091"/>
      <c r="G1906" s="1091"/>
      <c r="H1906" s="1091"/>
      <c r="I1906" s="1091"/>
      <c r="J1906" s="1091"/>
      <c r="K1906" s="1091"/>
      <c r="L1906" s="1091"/>
      <c r="M1906" s="1091"/>
      <c r="N1906" s="1091"/>
      <c r="O1906" s="1091"/>
      <c r="P1906" s="1091"/>
      <c r="Q1906" s="1091"/>
      <c r="R1906" s="1091"/>
      <c r="S1906" s="1091"/>
      <c r="T1906" s="1091"/>
      <c r="U1906" s="1091"/>
      <c r="V1906" s="1091"/>
      <c r="W1906" s="1091"/>
      <c r="X1906" s="1091"/>
      <c r="Y1906" s="1123"/>
    </row>
    <row r="1907" spans="1:25" ht="18" customHeight="1">
      <c r="A1907" s="1124"/>
      <c r="B1907" s="1048" t="s">
        <v>100</v>
      </c>
      <c r="C1907" s="1048"/>
      <c r="D1907" s="1112" t="s">
        <v>485</v>
      </c>
      <c r="E1907" s="1048" t="str">
        <f>'statement of marks'!$F$3</f>
        <v>2024-25</v>
      </c>
      <c r="F1907" s="1048"/>
      <c r="G1907" s="1126" t="str">
        <f>IF(U1926="","MAIN EXAMINATION",IF(E1925="Suppl.","SUPPLEMENTARY EXAMINATION",IF(E1925="Re-exam.","RE-EXAMINATION",)))</f>
        <v>MAIN EXAMINATION</v>
      </c>
      <c r="H1907" s="1127"/>
      <c r="I1907" s="1127"/>
      <c r="J1907" s="1127"/>
      <c r="K1907" s="1127"/>
      <c r="L1907" s="1127"/>
      <c r="M1907" s="1127"/>
      <c r="N1907" s="1127"/>
      <c r="O1907" s="1127"/>
      <c r="P1907" s="1127"/>
      <c r="Q1907" s="1127"/>
      <c r="R1907" s="1127"/>
      <c r="S1907" s="1128"/>
      <c r="T1907" s="1129" t="s">
        <v>305</v>
      </c>
      <c r="U1907" s="1130"/>
      <c r="V1907" s="1131"/>
      <c r="W1907" s="1048" t="str">
        <f>'statement of marks'!$A$3</f>
        <v>11 'A'</v>
      </c>
      <c r="X1907" s="1048"/>
      <c r="Y1907" s="1135"/>
    </row>
    <row r="1908" spans="1:25" ht="18" customHeight="1">
      <c r="A1908" s="1124"/>
      <c r="B1908" s="895" t="s">
        <v>36</v>
      </c>
      <c r="C1908" s="895"/>
      <c r="D1908" s="1112"/>
      <c r="E1908" s="1132" t="str">
        <f>IF('statement of marks'!G77="","",'statement of marks'!G77)</f>
        <v>A 069</v>
      </c>
      <c r="F1908" s="1133"/>
      <c r="G1908" s="1133"/>
      <c r="H1908" s="1133"/>
      <c r="I1908" s="1133"/>
      <c r="J1908" s="1133"/>
      <c r="K1908" s="1133"/>
      <c r="L1908" s="1133"/>
      <c r="M1908" s="1133"/>
      <c r="N1908" s="1133"/>
      <c r="O1908" s="1133"/>
      <c r="P1908" s="1133"/>
      <c r="Q1908" s="1133"/>
      <c r="R1908" s="1133"/>
      <c r="S1908" s="1134"/>
      <c r="T1908" s="1129" t="s">
        <v>304</v>
      </c>
      <c r="U1908" s="1130"/>
      <c r="V1908" s="1131"/>
      <c r="W1908" s="1048">
        <f>IF('statement of marks'!E77="","",'statement of marks'!E77)</f>
        <v>11169</v>
      </c>
      <c r="X1908" s="1048"/>
      <c r="Y1908" s="1135"/>
    </row>
    <row r="1909" spans="1:25" ht="18" customHeight="1">
      <c r="A1909" s="1124"/>
      <c r="B1909" s="895" t="s">
        <v>37</v>
      </c>
      <c r="C1909" s="895"/>
      <c r="D1909" s="1112"/>
      <c r="E1909" s="1132" t="str">
        <f>IF('statement of marks'!H77="","",'statement of marks'!H77)</f>
        <v>B 069</v>
      </c>
      <c r="F1909" s="1133"/>
      <c r="G1909" s="1133"/>
      <c r="H1909" s="1133"/>
      <c r="I1909" s="1133"/>
      <c r="J1909" s="1133"/>
      <c r="K1909" s="1133"/>
      <c r="L1909" s="1133"/>
      <c r="M1909" s="1133"/>
      <c r="N1909" s="1133"/>
      <c r="O1909" s="1133"/>
      <c r="P1909" s="1133"/>
      <c r="Q1909" s="1133"/>
      <c r="R1909" s="1133"/>
      <c r="S1909" s="1134"/>
      <c r="T1909" s="1129" t="s">
        <v>35</v>
      </c>
      <c r="U1909" s="1130"/>
      <c r="V1909" s="1131"/>
      <c r="W1909" s="1048" t="str">
        <f>IF('statement of marks'!D77="","",'statement of marks'!D77)</f>
        <v/>
      </c>
      <c r="X1909" s="1048"/>
      <c r="Y1909" s="1135"/>
    </row>
    <row r="1910" spans="1:25" ht="18" customHeight="1">
      <c r="A1910" s="1124"/>
      <c r="B1910" s="895" t="s">
        <v>38</v>
      </c>
      <c r="C1910" s="895"/>
      <c r="D1910" s="1112"/>
      <c r="E1910" s="1132" t="str">
        <f>IF('statement of marks'!I77="","",'statement of marks'!I77)</f>
        <v>C 069</v>
      </c>
      <c r="F1910" s="1133"/>
      <c r="G1910" s="1133"/>
      <c r="H1910" s="1133"/>
      <c r="I1910" s="1133"/>
      <c r="J1910" s="1133"/>
      <c r="K1910" s="1133"/>
      <c r="L1910" s="1133"/>
      <c r="M1910" s="1133"/>
      <c r="N1910" s="1133"/>
      <c r="O1910" s="1133"/>
      <c r="P1910" s="1133"/>
      <c r="Q1910" s="1133"/>
      <c r="R1910" s="1133"/>
      <c r="S1910" s="1134"/>
      <c r="T1910" s="1129" t="s">
        <v>280</v>
      </c>
      <c r="U1910" s="1130"/>
      <c r="V1910" s="1131"/>
      <c r="W1910" s="1136" t="str">
        <f>IF('statement of marks'!F77="","",'statement of marks'!F77)</f>
        <v/>
      </c>
      <c r="X1910" s="1136"/>
      <c r="Y1910" s="1137"/>
    </row>
    <row r="1911" spans="1:25" ht="18" customHeight="1">
      <c r="A1911" s="1124"/>
      <c r="B1911" s="1138" t="s">
        <v>218</v>
      </c>
      <c r="C1911" s="1109" t="s">
        <v>293</v>
      </c>
      <c r="D1911" s="1109" t="s">
        <v>457</v>
      </c>
      <c r="E1911" s="1103" t="s">
        <v>109</v>
      </c>
      <c r="F1911" s="1103" t="s">
        <v>110</v>
      </c>
      <c r="G1911" s="1103" t="s">
        <v>111</v>
      </c>
      <c r="H1911" s="1103" t="s">
        <v>797</v>
      </c>
      <c r="I1911" s="1139" t="str">
        <f>IF('statement of marks'!N$4="","",'statement of marks'!N$4)</f>
        <v>VRIKSHAROPAN</v>
      </c>
      <c r="J1911" s="1140" t="s">
        <v>276</v>
      </c>
      <c r="K1911" s="1140" t="s">
        <v>277</v>
      </c>
      <c r="L1911" s="1103" t="s">
        <v>284</v>
      </c>
      <c r="M1911" s="1103" t="s">
        <v>294</v>
      </c>
      <c r="N1911" s="1102" t="s">
        <v>458</v>
      </c>
      <c r="O1911" s="1141" t="s">
        <v>287</v>
      </c>
      <c r="P1911" s="1141" t="s">
        <v>288</v>
      </c>
      <c r="Q1911" s="1101" t="s">
        <v>289</v>
      </c>
      <c r="R1911" s="1101" t="s">
        <v>285</v>
      </c>
      <c r="S1911" s="1101" t="s">
        <v>286</v>
      </c>
      <c r="T1911" s="1102" t="s">
        <v>306</v>
      </c>
      <c r="U1911" s="1103" t="s">
        <v>311</v>
      </c>
      <c r="V1911" s="1104" t="s">
        <v>310</v>
      </c>
      <c r="W1911" s="1104" t="s">
        <v>799</v>
      </c>
      <c r="X1911" s="1103" t="s">
        <v>283</v>
      </c>
      <c r="Y1911" s="1105" t="s">
        <v>290</v>
      </c>
    </row>
    <row r="1912" spans="1:25" ht="18" customHeight="1">
      <c r="A1912" s="1124"/>
      <c r="B1912" s="1138"/>
      <c r="C1912" s="1109"/>
      <c r="D1912" s="1109"/>
      <c r="E1912" s="1103"/>
      <c r="F1912" s="1103"/>
      <c r="G1912" s="1103"/>
      <c r="H1912" s="1103"/>
      <c r="I1912" s="1139"/>
      <c r="J1912" s="1140"/>
      <c r="K1912" s="1140"/>
      <c r="L1912" s="1103"/>
      <c r="M1912" s="1103"/>
      <c r="N1912" s="1102"/>
      <c r="O1912" s="1141"/>
      <c r="P1912" s="1141"/>
      <c r="Q1912" s="1101"/>
      <c r="R1912" s="1101"/>
      <c r="S1912" s="1101"/>
      <c r="T1912" s="1102"/>
      <c r="U1912" s="1103"/>
      <c r="V1912" s="1104"/>
      <c r="W1912" s="1104"/>
      <c r="X1912" s="1103"/>
      <c r="Y1912" s="1105"/>
    </row>
    <row r="1913" spans="1:25" ht="18" customHeight="1">
      <c r="A1913" s="1124"/>
      <c r="B1913" s="1144" t="s">
        <v>113</v>
      </c>
      <c r="C1913" s="1144"/>
      <c r="D1913" s="535"/>
      <c r="E1913" s="534">
        <f>IF('statement of marks'!J$6="","",'statement of marks'!J$6)</f>
        <v>10</v>
      </c>
      <c r="F1913" s="534">
        <f>IF('statement of marks'!K$6="","",'statement of marks'!K$6)</f>
        <v>10</v>
      </c>
      <c r="G1913" s="534">
        <f>IF('statement of marks'!L$6="","",'statement of marks'!L$6)</f>
        <v>8</v>
      </c>
      <c r="H1913" s="534">
        <f>IF('statement of marks'!M$6="","",'statement of marks'!M$6)</f>
        <v>28</v>
      </c>
      <c r="I1913" s="536">
        <f>IF('statement of marks'!N$6="","",'statement of marks'!N$6)</f>
        <v>2</v>
      </c>
      <c r="J1913" s="298" t="s">
        <v>89</v>
      </c>
      <c r="K1913" s="1106"/>
      <c r="L1913" s="534">
        <f>IF('statement of marks'!O$6="","",'statement of marks'!O$6)</f>
        <v>70</v>
      </c>
      <c r="M1913" s="298" t="s">
        <v>87</v>
      </c>
      <c r="N1913" s="534">
        <f>IF('statement of marks'!P$6="","",'statement of marks'!P$6)</f>
        <v>100</v>
      </c>
      <c r="O1913" s="298" t="s">
        <v>298</v>
      </c>
      <c r="P1913" s="945"/>
      <c r="Q1913" s="534">
        <f>IF('statement of marks'!Q$6="","",'statement of marks'!Q$6)</f>
        <v>100</v>
      </c>
      <c r="R1913" s="298" t="s">
        <v>299</v>
      </c>
      <c r="S1913" s="298" t="s">
        <v>454</v>
      </c>
      <c r="T1913" s="538">
        <f>IF('statement of marks'!R$6="","",'statement of marks'!R$6)</f>
        <v>200</v>
      </c>
      <c r="U1913" s="539"/>
      <c r="V1913" s="539"/>
      <c r="W1913" s="539"/>
      <c r="X1913" s="539"/>
      <c r="Y1913" s="540" t="str">
        <f>IF(OR(X1920=0,X1920&lt;V1920),"",T1913)</f>
        <v/>
      </c>
    </row>
    <row r="1914" spans="1:25" ht="18" customHeight="1">
      <c r="A1914" s="1124"/>
      <c r="B1914" s="895" t="str">
        <f>'statement of marks'!$J$3</f>
        <v>HINDI COMPULSORY</v>
      </c>
      <c r="C1914" s="895"/>
      <c r="D1914" s="535"/>
      <c r="E1914" s="541">
        <f>IF('statement of marks'!J77="","",'statement of marks'!J77)</f>
        <v>10</v>
      </c>
      <c r="F1914" s="541">
        <f>IF('statement of marks'!K77="","",'statement of marks'!K77)</f>
        <v>10</v>
      </c>
      <c r="G1914" s="541">
        <f>IF('statement of marks'!L77="","",'statement of marks'!L77)</f>
        <v>8</v>
      </c>
      <c r="H1914" s="541">
        <f>IF('statement of marks'!M77="","",'statement of marks'!M77)</f>
        <v>28</v>
      </c>
      <c r="I1914" s="541">
        <f>IF('statement of marks'!N77="","",'statement of marks'!N77)</f>
        <v>2</v>
      </c>
      <c r="J1914" s="537">
        <f>IF('statement of marks'!O77="","",'statement of marks'!O77)</f>
        <v>70</v>
      </c>
      <c r="K1914" s="1106"/>
      <c r="L1914" s="536">
        <f>IF('statement of marks'!O77="","",'statement of marks'!O77)</f>
        <v>70</v>
      </c>
      <c r="M1914" s="536">
        <f>IF('statement of marks'!P77="","",'statement of marks'!P77)</f>
        <v>100</v>
      </c>
      <c r="N1914" s="538">
        <f>IF('statement of marks'!P77="","",'statement of marks'!P77)</f>
        <v>100</v>
      </c>
      <c r="O1914" s="537">
        <f>IF('statement of marks'!Q77="","",'statement of marks'!Q77)</f>
        <v>100</v>
      </c>
      <c r="P1914" s="945"/>
      <c r="Q1914" s="536">
        <f>IF('statement of marks'!Q77="","",'statement of marks'!Q77)</f>
        <v>100</v>
      </c>
      <c r="R1914" s="536">
        <f>IF('statement of marks'!R77="","",'statement of marks'!R77)</f>
        <v>200</v>
      </c>
      <c r="S1914" s="1107" t="str">
        <f>IF(AND(K1915="",P1915=""),"",SUM(K1915,P1915))</f>
        <v/>
      </c>
      <c r="T1914" s="538">
        <f>IF('statement of marks'!R77="","",'statement of marks'!R77)</f>
        <v>200</v>
      </c>
      <c r="U1914" s="541" t="str">
        <f>CONCATENATE('statement of marks'!GV77,'statement of marks'!GW77,'statement of marks'!GX77)</f>
        <v>D</v>
      </c>
      <c r="V1914" s="542" t="str">
        <f>IF(OR(U1914="S",U1914="RE"),'result subject-wise'!T$6,"")</f>
        <v/>
      </c>
      <c r="W1914" s="542" t="str">
        <f>IF('result subject-wise'!U77="","",'result subject-wise'!U77)</f>
        <v/>
      </c>
      <c r="X1914" s="542" t="str">
        <f>IF('result subject-wise'!V77="","",'result subject-wise'!V77)</f>
        <v/>
      </c>
      <c r="Y1914" s="540" t="str">
        <f>IF(OR(X1920=0,X1920&lt;V1920),"",IF(U1914="RE",SUM(T1914,W1914),IF(U1914="S",W1914,T1914)))</f>
        <v/>
      </c>
    </row>
    <row r="1915" spans="1:25" ht="18" customHeight="1">
      <c r="A1915" s="1124"/>
      <c r="B1915" s="895" t="str">
        <f>'statement of marks'!$X$3</f>
        <v>ENGLISH COMPULSORY</v>
      </c>
      <c r="C1915" s="895"/>
      <c r="D1915" s="535" t="s">
        <v>455</v>
      </c>
      <c r="E1915" s="541">
        <f>IF('statement of marks'!X77="","",'statement of marks'!X77)</f>
        <v>10</v>
      </c>
      <c r="F1915" s="541">
        <f>IF('statement of marks'!Y77="","",'statement of marks'!Y77)</f>
        <v>10</v>
      </c>
      <c r="G1915" s="541">
        <f>IF('statement of marks'!Z77="","",'statement of marks'!Z77)</f>
        <v>8</v>
      </c>
      <c r="H1915" s="541">
        <f>IF('statement of marks'!AA77="","",'statement of marks'!AA77)</f>
        <v>28</v>
      </c>
      <c r="I1915" s="541">
        <f>IF('statement of marks'!AB77="","",'statement of marks'!AB77)</f>
        <v>2</v>
      </c>
      <c r="J1915" s="537">
        <f>IF('statement of marks'!AC77="","",'statement of marks'!AC77)</f>
        <v>70</v>
      </c>
      <c r="K1915" s="1106"/>
      <c r="L1915" s="536">
        <f>IF('statement of marks'!AC77="","",'statement of marks'!AC77)</f>
        <v>70</v>
      </c>
      <c r="M1915" s="536">
        <f>IF('statement of marks'!AD77="","",'statement of marks'!AD77)</f>
        <v>100</v>
      </c>
      <c r="N1915" s="538">
        <f>IF('statement of marks'!AD77="","",'statement of marks'!AD77)</f>
        <v>100</v>
      </c>
      <c r="O1915" s="537">
        <f>IF('statement of marks'!AE77="","",'statement of marks'!AE77)</f>
        <v>100</v>
      </c>
      <c r="P1915" s="945"/>
      <c r="Q1915" s="536">
        <f>IF('statement of marks'!AE77="","",'statement of marks'!AE77)</f>
        <v>100</v>
      </c>
      <c r="R1915" s="536">
        <f>IF('statement of marks'!AF77="","",'statement of marks'!AF77)</f>
        <v>200</v>
      </c>
      <c r="S1915" s="1107"/>
      <c r="T1915" s="538">
        <f>IF('statement of marks'!AF77="","",'statement of marks'!AF77)</f>
        <v>200</v>
      </c>
      <c r="U1915" s="541" t="str">
        <f>CONCATENATE('statement of marks'!GY77,'statement of marks'!GZ77,'statement of marks'!HA77)</f>
        <v>D</v>
      </c>
      <c r="V1915" s="542" t="str">
        <f>IF(OR(U1915="S",U1915="RE"),'result subject-wise'!W$6,"")</f>
        <v/>
      </c>
      <c r="W1915" s="542" t="str">
        <f>IF('result subject-wise'!X77="","",'result subject-wise'!X77)</f>
        <v/>
      </c>
      <c r="X1915" s="542" t="str">
        <f>IF('result subject-wise'!Y77="","",'result subject-wise'!Y77)</f>
        <v/>
      </c>
      <c r="Y1915" s="540" t="str">
        <f>IF(OR(X1920=0,X1920&lt;V1920),"",IF(U1915="RE",SUM(T1915,W1915),IF(U1915="S",W1915,T1915)))</f>
        <v/>
      </c>
    </row>
    <row r="1916" spans="1:25" ht="18" customHeight="1">
      <c r="A1916" s="1124"/>
      <c r="B1916" s="1143" t="str">
        <f>'statement of marks'!AM77</f>
        <v>PHYSICS</v>
      </c>
      <c r="C1916" s="1143"/>
      <c r="D1916" s="535">
        <f>IF('statement of marks'!BH77="","",'statement of marks'!BH77)</f>
        <v>20</v>
      </c>
      <c r="E1916" s="541">
        <f>IF('statement of marks'!AN77="","",'statement of marks'!AN77)</f>
        <v>10</v>
      </c>
      <c r="F1916" s="541">
        <f>IF('statement of marks'!AO77="","",'statement of marks'!AO77)</f>
        <v>10</v>
      </c>
      <c r="G1916" s="541">
        <f>IF('statement of marks'!AP77="","",'statement of marks'!AP77)</f>
        <v>9</v>
      </c>
      <c r="H1916" s="541">
        <f>IF('statement of marks'!AQ77="","",'statement of marks'!AQ77)</f>
        <v>29</v>
      </c>
      <c r="I1916" s="541">
        <f>IF('statement of marks'!AR77="","",'statement of marks'!AR77)</f>
        <v>1</v>
      </c>
      <c r="J1916" s="537">
        <f>IF('statement of marks'!AS77="","",'statement of marks'!AS77)</f>
        <v>30</v>
      </c>
      <c r="K1916" s="537">
        <f>IF('statement of marks'!AT77="","",'statement of marks'!AT77)</f>
        <v>20</v>
      </c>
      <c r="L1916" s="536">
        <f>IF('statement of marks'!AU77="","",'statement of marks'!AU77)</f>
        <v>50</v>
      </c>
      <c r="M1916" s="536">
        <f>IF('statement of marks'!AV77="","",'statement of marks'!AV77)</f>
        <v>60</v>
      </c>
      <c r="N1916" s="538">
        <f>IF('statement of marks'!AW77="","",'statement of marks'!AW77)</f>
        <v>80</v>
      </c>
      <c r="O1916" s="537">
        <f>IF('statement of marks'!AX77="","",'statement of marks'!AX77)</f>
        <v>70</v>
      </c>
      <c r="P1916" s="537">
        <f>IF('statement of marks'!AY77="","",'statement of marks'!AY77)</f>
        <v>30</v>
      </c>
      <c r="Q1916" s="536">
        <f>IF('statement of marks'!AZ77="","",'statement of marks'!AZ77)</f>
        <v>100</v>
      </c>
      <c r="R1916" s="536">
        <f>IF('statement of marks'!BA77="","",'statement of marks'!BA77)</f>
        <v>130</v>
      </c>
      <c r="S1916" s="538">
        <f>IF('statement of marks'!BB77="","",'statement of marks'!BB77)</f>
        <v>50</v>
      </c>
      <c r="T1916" s="538">
        <f>IF('statement of marks'!BC77="","",'statement of marks'!BC77)</f>
        <v>180</v>
      </c>
      <c r="U1916" s="541" t="str">
        <f>CONCATENATE('statement of marks'!HB77,'statement of marks'!HK77,'statement of marks'!HL77)</f>
        <v>D</v>
      </c>
      <c r="V1916" s="542" t="str">
        <f>IF('result subject-wise'!Z77="","",'result subject-wise'!Z77)</f>
        <v/>
      </c>
      <c r="W1916" s="542" t="str">
        <f>IF('result subject-wise'!AB77="","",'result subject-wise'!AB77)</f>
        <v/>
      </c>
      <c r="X1916" s="542" t="str">
        <f>IF('result subject-wise'!AC77="","",'result subject-wise'!AC77)</f>
        <v/>
      </c>
      <c r="Y1916" s="540" t="str">
        <f>IF(OR(X1920=0,X1920&lt;V1920),"",IF(OR(U1916="RE",U1916="REP"),SUM(T1916,W1916),IF(U1916="S",W1916,T1916)))</f>
        <v/>
      </c>
    </row>
    <row r="1917" spans="1:25" ht="18" customHeight="1">
      <c r="A1917" s="1124"/>
      <c r="B1917" s="1143" t="str">
        <f>'statement of marks'!BQ77</f>
        <v>CHEMISTRY</v>
      </c>
      <c r="C1917" s="1143"/>
      <c r="D1917" s="535">
        <f>IF('statement of marks'!CL77="","",'statement of marks'!CL77)</f>
        <v>20</v>
      </c>
      <c r="E1917" s="541">
        <f>IF('statement of marks'!BR77="","",'statement of marks'!BR77)</f>
        <v>10</v>
      </c>
      <c r="F1917" s="541">
        <f>IF('statement of marks'!BS77="","",'statement of marks'!BS77)</f>
        <v>10</v>
      </c>
      <c r="G1917" s="541">
        <f>IF('statement of marks'!BT77="","",'statement of marks'!BT77)</f>
        <v>9</v>
      </c>
      <c r="H1917" s="541">
        <f>IF('statement of marks'!BU77="","",'statement of marks'!BU77)</f>
        <v>29</v>
      </c>
      <c r="I1917" s="541">
        <f>IF('statement of marks'!BV77="","",'statement of marks'!BV77)</f>
        <v>1</v>
      </c>
      <c r="J1917" s="537">
        <f>IF('statement of marks'!BW77="","",'statement of marks'!BW77)</f>
        <v>50</v>
      </c>
      <c r="K1917" s="537">
        <f>IF('statement of marks'!BX77="","",'statement of marks'!BX77)</f>
        <v>20</v>
      </c>
      <c r="L1917" s="536">
        <f>IF('statement of marks'!BY77="","",'statement of marks'!BY77)</f>
        <v>70</v>
      </c>
      <c r="M1917" s="536">
        <f>IF('statement of marks'!BZ77="","",'statement of marks'!BZ77)</f>
        <v>80</v>
      </c>
      <c r="N1917" s="538">
        <f>IF('statement of marks'!CA77="","",'statement of marks'!CA77)</f>
        <v>100</v>
      </c>
      <c r="O1917" s="537">
        <f>IF('statement of marks'!CB77="","",'statement of marks'!CB77)</f>
        <v>70</v>
      </c>
      <c r="P1917" s="537">
        <f>IF('statement of marks'!CC77="","",'statement of marks'!CC77)</f>
        <v>30</v>
      </c>
      <c r="Q1917" s="536">
        <f>IF('statement of marks'!CD77="","",'statement of marks'!CD77)</f>
        <v>100</v>
      </c>
      <c r="R1917" s="536">
        <f>IF('statement of marks'!CE77="","",'statement of marks'!CE77)</f>
        <v>150</v>
      </c>
      <c r="S1917" s="538">
        <f>IF('statement of marks'!CF77="","",'statement of marks'!CF77)</f>
        <v>50</v>
      </c>
      <c r="T1917" s="538">
        <f>IF('statement of marks'!CG77="","",'statement of marks'!CG77)</f>
        <v>200</v>
      </c>
      <c r="U1917" s="541" t="str">
        <f>CONCATENATE('statement of marks'!HM77,'statement of marks'!HV77,'statement of marks'!HW77)</f>
        <v>D</v>
      </c>
      <c r="V1917" s="542" t="str">
        <f>IF('result subject-wise'!AD77="","",'result subject-wise'!AD77)</f>
        <v/>
      </c>
      <c r="W1917" s="542" t="str">
        <f>IF('result subject-wise'!AF77="","",'result subject-wise'!AF77)</f>
        <v/>
      </c>
      <c r="X1917" s="542" t="str">
        <f>IF('result subject-wise'!AG77="","",'result subject-wise'!AG77)</f>
        <v/>
      </c>
      <c r="Y1917" s="540" t="str">
        <f>IF(OR(X1920=0,X1920&lt;V1920),"",IF(OR(U1917="RE",U1917="REP"),SUM(T1917,W1917),IF(U1917="S",W1917,T1917)))</f>
        <v/>
      </c>
    </row>
    <row r="1918" spans="1:25" ht="18" customHeight="1">
      <c r="A1918" s="1124"/>
      <c r="B1918" s="1143" t="str">
        <f>'statement of marks'!CU77</f>
        <v>MATHEMATICS</v>
      </c>
      <c r="C1918" s="1143"/>
      <c r="D1918" s="535" t="str">
        <f>IF('statement of marks'!DP77="","",'statement of marks'!DP77)</f>
        <v/>
      </c>
      <c r="E1918" s="541">
        <f>IF('statement of marks'!CV77="","",'statement of marks'!CV77)</f>
        <v>10</v>
      </c>
      <c r="F1918" s="541">
        <f>IF('statement of marks'!CW77="","",'statement of marks'!CW77)</f>
        <v>10</v>
      </c>
      <c r="G1918" s="541">
        <f>IF('statement of marks'!CX77="","",'statement of marks'!CX77)</f>
        <v>9</v>
      </c>
      <c r="H1918" s="541">
        <f>IF('statement of marks'!CY77="","",'statement of marks'!CY77)</f>
        <v>29</v>
      </c>
      <c r="I1918" s="541">
        <f>IF('statement of marks'!CZ77="","",'statement of marks'!CZ77)</f>
        <v>1</v>
      </c>
      <c r="J1918" s="537">
        <f>IF('statement of marks'!DA77="","",'statement of marks'!DA77)</f>
        <v>70</v>
      </c>
      <c r="K1918" s="537" t="str">
        <f>IF('statement of marks'!DB77="","",'statement of marks'!DB77)</f>
        <v/>
      </c>
      <c r="L1918" s="536">
        <f>IF('statement of marks'!DC77="","",'statement of marks'!DC77)</f>
        <v>70</v>
      </c>
      <c r="M1918" s="536">
        <f>IF('statement of marks'!DD77="","",'statement of marks'!DD77)</f>
        <v>100</v>
      </c>
      <c r="N1918" s="538">
        <f>IF('statement of marks'!DE77="","",'statement of marks'!DE77)</f>
        <v>100</v>
      </c>
      <c r="O1918" s="537">
        <f>IF('statement of marks'!DF77="","",'statement of marks'!DF77)</f>
        <v>18</v>
      </c>
      <c r="P1918" s="537" t="str">
        <f>IF('statement of marks'!DG77="","",'statement of marks'!DG77)</f>
        <v/>
      </c>
      <c r="Q1918" s="536">
        <f>IF('statement of marks'!DH77="","",'statement of marks'!DH77)</f>
        <v>18</v>
      </c>
      <c r="R1918" s="536">
        <f>IF('statement of marks'!DI77="","",'statement of marks'!DI77)</f>
        <v>118</v>
      </c>
      <c r="S1918" s="538" t="str">
        <f>IF('statement of marks'!DJ77="","",'statement of marks'!DJ77)</f>
        <v/>
      </c>
      <c r="T1918" s="538">
        <f>IF('statement of marks'!DK77="","",'statement of marks'!DK77)</f>
        <v>118</v>
      </c>
      <c r="U1918" s="541" t="str">
        <f>CONCATENATE('statement of marks'!HX77,'statement of marks'!IG77,'statement of marks'!IH77)</f>
        <v>S</v>
      </c>
      <c r="V1918" s="542">
        <f>IF('result subject-wise'!AH77="","",'result subject-wise'!AH77)</f>
        <v>100</v>
      </c>
      <c r="W1918" s="542" t="str">
        <f>IF('result subject-wise'!AJ77="","",'result subject-wise'!AJ77)</f>
        <v/>
      </c>
      <c r="X1918" s="542" t="str">
        <f>IF('result subject-wise'!AK77="","",'result subject-wise'!AK77)</f>
        <v/>
      </c>
      <c r="Y1918" s="540" t="str">
        <f>IF(OR(X1920=0,X1920&lt;V1920),"",IF(OR(U1918="RE",U1918="REP"),SUM(T1918,W1918),IF(U1918="S",W1918,T1918)))</f>
        <v/>
      </c>
    </row>
    <row r="1919" spans="1:25" ht="18" customHeight="1">
      <c r="A1919" s="1124"/>
      <c r="B1919" s="1108" t="s">
        <v>291</v>
      </c>
      <c r="C1919" s="1108"/>
      <c r="D1919" s="543">
        <f>IF(AND(D1916="",D1917="",D1918=""),"",SUM(D1916:D1918))</f>
        <v>40</v>
      </c>
      <c r="E1919" s="544">
        <f>IF(AND(E1914="",E1915="",E1916="",E1917="",E1918=""),"",SUM(E1914:E1918))</f>
        <v>50</v>
      </c>
      <c r="F1919" s="544">
        <f t="shared" ref="F1919:H1919" si="540">IF(AND(F1914="",F1915="",F1916="",F1917="",F1918=""),"",SUM(F1914:F1918))</f>
        <v>50</v>
      </c>
      <c r="G1919" s="544">
        <f t="shared" si="540"/>
        <v>43</v>
      </c>
      <c r="H1919" s="544">
        <f t="shared" si="540"/>
        <v>143</v>
      </c>
      <c r="I1919" s="544">
        <f>IF(AND(I1914="",I1915="",I1916="",I1917="",I1918=""),"",SUM(I1914:I1918))</f>
        <v>7</v>
      </c>
      <c r="J1919" s="544">
        <f t="shared" ref="J1919:R1919" si="541">IF(AND(J1914="",J1915="",J1916="",J1917="",J1918=""),"",SUM(J1914:J1918))</f>
        <v>290</v>
      </c>
      <c r="K1919" s="544">
        <f t="shared" si="541"/>
        <v>40</v>
      </c>
      <c r="L1919" s="544">
        <f t="shared" si="541"/>
        <v>330</v>
      </c>
      <c r="M1919" s="544">
        <f t="shared" si="541"/>
        <v>440</v>
      </c>
      <c r="N1919" s="544">
        <f t="shared" si="541"/>
        <v>480</v>
      </c>
      <c r="O1919" s="544">
        <f t="shared" si="541"/>
        <v>358</v>
      </c>
      <c r="P1919" s="544">
        <f t="shared" si="541"/>
        <v>60</v>
      </c>
      <c r="Q1919" s="544">
        <f t="shared" si="541"/>
        <v>418</v>
      </c>
      <c r="R1919" s="544">
        <f t="shared" si="541"/>
        <v>798</v>
      </c>
      <c r="S1919" s="544">
        <f>IF(AND(S1914="",S1915="",S1916="",S1917="",S1918=""),"",SUM(S1914:S1918))</f>
        <v>100</v>
      </c>
      <c r="T1919" s="544">
        <f t="shared" ref="T1919" si="542">IF(AND(T1914="",T1915="",T1916="",T1917="",T1918=""),"",SUM(T1914:T1918))</f>
        <v>898</v>
      </c>
      <c r="U1919" s="544"/>
      <c r="V1919" s="544">
        <f t="shared" ref="V1919:W1919" si="543">IF(AND(V1914="",V1915="",V1916="",V1917="",V1918=""),"",SUM(V1914:V1918))</f>
        <v>100</v>
      </c>
      <c r="W1919" s="544" t="str">
        <f t="shared" si="543"/>
        <v/>
      </c>
      <c r="X1919" s="545"/>
      <c r="Y1919" s="546" t="str">
        <f t="shared" ref="Y1919" si="544">IF(AND(Y1914="",Y1915="",Y1916="",Y1917="",Y1918=""),"",SUM(Y1914:Y1918))</f>
        <v/>
      </c>
    </row>
    <row r="1920" spans="1:25" ht="18" customHeight="1">
      <c r="A1920" s="1124"/>
      <c r="B1920" s="1142" t="s">
        <v>292</v>
      </c>
      <c r="C1920" s="1142"/>
      <c r="D1920" s="547" t="s">
        <v>456</v>
      </c>
      <c r="E1920" s="548">
        <f>IF(E1919="","",(5*E1913)-(COUNTIF(E1914:E1918,"NA")*E1913+COUNTIF(E1914:E1918,"ML")*E1913))</f>
        <v>50</v>
      </c>
      <c r="F1920" s="548">
        <f>IF(F1919="","",(5*F1913)-(COUNTIF(F1914:F1918,"NA")*F1913+COUNTIF(F1914:F1918,"ML")*F1913))</f>
        <v>50</v>
      </c>
      <c r="G1920" s="548">
        <f>IF(G1919="","",(43)-(COUNTIF(G1914:G1918,"NA")*G1913+COUNTIF(G1914:G1918,"ML")*G1913))</f>
        <v>43</v>
      </c>
      <c r="H1920" s="548">
        <f>IF(H1919="","",(143)-(COUNTIF(H1914:H1918,"NA")*H1913+COUNTIF(H1914:H1918,"ML")*H1913))</f>
        <v>143</v>
      </c>
      <c r="I1920" s="549">
        <f>IF(I1919="","",7)</f>
        <v>7</v>
      </c>
      <c r="J1920" s="538">
        <f>L1920-K1920</f>
        <v>310</v>
      </c>
      <c r="K1920" s="538">
        <f>IF(D1919="","",(D1919-(IF(K1916="ml",D1916)+IF(K1917="ml",D1917)+IF(K1918="ml",D1918))))</f>
        <v>40</v>
      </c>
      <c r="L1920" s="538">
        <f>IF(OR(L1919=0,L1919=""),L1919,(5*L1913)-D1931)</f>
        <v>350</v>
      </c>
      <c r="M1920" s="538">
        <f>IF(M1919="","",SUM(H1920:J1920))</f>
        <v>460</v>
      </c>
      <c r="N1920" s="538">
        <f>IF(N1919="","",SUM(D1919,M1920))</f>
        <v>500</v>
      </c>
      <c r="O1920" s="538">
        <f>Q1920-D1925</f>
        <v>440</v>
      </c>
      <c r="P1920" s="538">
        <f>IF(D1925="","",D1925)</f>
        <v>60</v>
      </c>
      <c r="Q1920" s="538">
        <f>IF(Q1919="","",5*Q1913)</f>
        <v>500</v>
      </c>
      <c r="R1920" s="538">
        <f>IF(O1920="","",SUM(M1920,O1920))</f>
        <v>900</v>
      </c>
      <c r="S1920" s="538">
        <f>IF(D1930="","",D1930)</f>
        <v>100</v>
      </c>
      <c r="T1920" s="538">
        <f>IF(T1919="","",SUM(R1920,S1920))</f>
        <v>1000</v>
      </c>
      <c r="U1920" s="550"/>
      <c r="V1920" s="551">
        <f>COUNTIF(U1914:U1924,"S")</f>
        <v>1</v>
      </c>
      <c r="W1920" s="551">
        <f>COUNTIF(U1914:U1924,"RE")+COUNTIF(U1914:U1924,"REP")</f>
        <v>0</v>
      </c>
      <c r="X1920" s="551">
        <f>COUNTIF(X1914:X1919,"P")+COUNTIF(X1923:X1924,"P")</f>
        <v>0</v>
      </c>
      <c r="Y1920" s="552" t="str">
        <f>IF(OR(X1920=0,X1920&lt;(V1920+W1920)),"",(T1920-(V1920*Y1913)+V1919))</f>
        <v/>
      </c>
    </row>
    <row r="1921" spans="1:25" ht="18" customHeight="1">
      <c r="A1921" s="1124"/>
      <c r="B1921" s="895" t="s">
        <v>151</v>
      </c>
      <c r="C1921" s="895"/>
      <c r="D1921" s="553">
        <f>IF('statement of marks'!BG77="","",'statement of marks'!BG77)</f>
        <v>30</v>
      </c>
      <c r="E1921" s="568">
        <f t="shared" ref="E1921:H1921" si="545">IF(E1920="","",E1919/E1920*100)</f>
        <v>100</v>
      </c>
      <c r="F1921" s="568">
        <f t="shared" si="545"/>
        <v>100</v>
      </c>
      <c r="G1921" s="568">
        <f t="shared" si="545"/>
        <v>100</v>
      </c>
      <c r="H1921" s="568">
        <f t="shared" si="545"/>
        <v>100</v>
      </c>
      <c r="I1921" s="568">
        <f>IF(I1920="","",I1919/I1920*100)</f>
        <v>100</v>
      </c>
      <c r="J1921" s="568">
        <f t="shared" ref="J1921:R1921" si="546">IF(J1920="","",J1919/J1920*100)</f>
        <v>93.548387096774192</v>
      </c>
      <c r="K1921" s="568">
        <f t="shared" si="546"/>
        <v>100</v>
      </c>
      <c r="L1921" s="568">
        <f t="shared" si="546"/>
        <v>94.285714285714278</v>
      </c>
      <c r="M1921" s="568">
        <f t="shared" si="546"/>
        <v>95.652173913043484</v>
      </c>
      <c r="N1921" s="569">
        <f t="shared" si="546"/>
        <v>96</v>
      </c>
      <c r="O1921" s="568">
        <f t="shared" si="546"/>
        <v>81.36363636363636</v>
      </c>
      <c r="P1921" s="568">
        <f t="shared" si="546"/>
        <v>100</v>
      </c>
      <c r="Q1921" s="568">
        <f t="shared" si="546"/>
        <v>83.6</v>
      </c>
      <c r="R1921" s="568">
        <f t="shared" si="546"/>
        <v>88.666666666666671</v>
      </c>
      <c r="S1921" s="569">
        <f>IF(S1920="","",S1919/S1920*100)</f>
        <v>100</v>
      </c>
      <c r="T1921" s="569">
        <f t="shared" ref="T1921" si="547">IF(T1920="","",T1919/T1920*100)</f>
        <v>89.8</v>
      </c>
      <c r="U1921" s="539"/>
      <c r="V1921" s="539"/>
      <c r="W1921" s="539"/>
      <c r="X1921" s="539"/>
      <c r="Y1921" s="554" t="str">
        <f>IF(Y1920="","",Y1919/Y1920*100)</f>
        <v/>
      </c>
    </row>
    <row r="1922" spans="1:25" ht="18" customHeight="1">
      <c r="A1922" s="1124"/>
      <c r="B1922" s="895" t="str">
        <f>'statement of marks'!DZ77</f>
        <v>BIOLOGY</v>
      </c>
      <c r="C1922" s="895"/>
      <c r="D1922" s="548"/>
      <c r="E1922" s="541">
        <f>IF('statement of marks'!EA77="","",'statement of marks'!EA77)</f>
        <v>10</v>
      </c>
      <c r="F1922" s="541">
        <f>IF('statement of marks'!EB77="","",'statement of marks'!EB77)</f>
        <v>10</v>
      </c>
      <c r="G1922" s="541">
        <f>IF('statement of marks'!EC77="","",'statement of marks'!EC77)</f>
        <v>10</v>
      </c>
      <c r="H1922" s="541">
        <f>IF('statement of marks'!ED77="","",'statement of marks'!ED77)</f>
        <v>30</v>
      </c>
      <c r="I1922" s="541" t="str">
        <f>IF('statement of marks'!EE77="","",'statement of marks'!EE77)</f>
        <v/>
      </c>
      <c r="J1922" s="537">
        <f>IF('statement of marks'!EF77="","",'statement of marks'!EF77)</f>
        <v>50</v>
      </c>
      <c r="K1922" s="537">
        <f>IF('statement of marks'!EG77="","",'statement of marks'!EG77)</f>
        <v>20</v>
      </c>
      <c r="L1922" s="536">
        <f>IF('statement of marks'!EH77="","",'statement of marks'!EH77)</f>
        <v>70</v>
      </c>
      <c r="M1922" s="536">
        <f>IF('statement of marks'!EI77="","",'statement of marks'!EI77)</f>
        <v>80</v>
      </c>
      <c r="N1922" s="538">
        <f>IF('statement of marks'!EJ77="","",'statement of marks'!EJ77)</f>
        <v>100</v>
      </c>
      <c r="O1922" s="537">
        <f>IF('statement of marks'!EK77="","",'statement of marks'!EK77)</f>
        <v>70</v>
      </c>
      <c r="P1922" s="537">
        <f>IF('statement of marks'!EL77="","",'statement of marks'!EL77)</f>
        <v>30</v>
      </c>
      <c r="Q1922" s="536">
        <f>IF('statement of marks'!EM77="","",'statement of marks'!EM77)</f>
        <v>100</v>
      </c>
      <c r="R1922" s="536">
        <f>IF('statement of marks'!EN77="","",'statement of marks'!EN77)</f>
        <v>150</v>
      </c>
      <c r="S1922" s="538">
        <f>IF('statement of marks'!EO77="","",'statement of marks'!EO77)</f>
        <v>50</v>
      </c>
      <c r="T1922" s="538">
        <f>IF('statement of marks'!EP77="","",'statement of marks'!EP77)</f>
        <v>200</v>
      </c>
      <c r="U1922" s="538" t="str">
        <f>IF('statement of marks'!FB77="","",'statement of marks'!FB77)</f>
        <v>I</v>
      </c>
      <c r="V1922" s="542"/>
      <c r="W1922" s="542"/>
      <c r="X1922" s="542"/>
      <c r="Y1922" s="540"/>
    </row>
    <row r="1923" spans="1:25" ht="18" customHeight="1">
      <c r="A1923" s="1124"/>
      <c r="B1923" s="1089" t="str">
        <f>'statement of marks'!$FC$3</f>
        <v>Azadi ke Baad ka Swarnim Bharat</v>
      </c>
      <c r="C1923" s="1089"/>
      <c r="D1923" s="553">
        <f>IF('statement of marks'!CK77="","",'statement of marks'!CK77)</f>
        <v>30</v>
      </c>
      <c r="E1923" s="541">
        <f>IF('statement of marks'!FC77="","",'statement of marks'!FC77)</f>
        <v>10</v>
      </c>
      <c r="F1923" s="541">
        <f>IF('statement of marks'!FD77="","",'statement of marks'!FD77)</f>
        <v>10</v>
      </c>
      <c r="G1923" s="541">
        <f>IF('statement of marks'!FE77="","",'statement of marks'!FE77)</f>
        <v>10</v>
      </c>
      <c r="H1923" s="541">
        <f>IF('statement of marks'!FF77="","",'statement of marks'!FF77)</f>
        <v>30</v>
      </c>
      <c r="I1923" s="555"/>
      <c r="J1923" s="541">
        <f>IF('statement of marks'!FG77="","",'statement of marks'!FG77)</f>
        <v>70</v>
      </c>
      <c r="K1923" s="556"/>
      <c r="L1923" s="536">
        <f>IF('statement of marks'!FG77="","",'statement of marks'!FG77)</f>
        <v>70</v>
      </c>
      <c r="M1923" s="536">
        <f>IF('statement of marks'!FH77="","",'statement of marks'!FH77)</f>
        <v>100</v>
      </c>
      <c r="N1923" s="536">
        <f>IF('statement of marks'!FH77="","",'statement of marks'!FH77)</f>
        <v>100</v>
      </c>
      <c r="O1923" s="536">
        <f>IF('statement of marks'!FI77="","",'statement of marks'!FI77)</f>
        <v>100</v>
      </c>
      <c r="P1923" s="557"/>
      <c r="Q1923" s="536">
        <f>IF('statement of marks'!FI77="","",'statement of marks'!FI77)</f>
        <v>100</v>
      </c>
      <c r="R1923" s="536">
        <f>IF('statement of marks'!FJ77="","",'statement of marks'!FJ77)</f>
        <v>200</v>
      </c>
      <c r="S1923" s="557"/>
      <c r="T1923" s="538">
        <f>IF('statement of marks'!FJ77="","",'statement of marks'!FJ77)</f>
        <v>200</v>
      </c>
      <c r="U1923" s="541" t="str">
        <f>IF('statement of marks'!II77="","",'statement of marks'!II77)</f>
        <v>A</v>
      </c>
      <c r="V1923" s="542" t="str">
        <f>IF(OR(U1923="S",U1923="RE"),'result subject-wise'!AL$6,"")</f>
        <v/>
      </c>
      <c r="W1923" s="558" t="str">
        <f>IF('result subject-wise'!AL77="","",'result subject-wise'!AL77)</f>
        <v/>
      </c>
      <c r="X1923" s="558" t="str">
        <f>IF('result subject-wise'!AM77="","",'result subject-wise'!AM77)</f>
        <v/>
      </c>
      <c r="Y1923" s="1093"/>
    </row>
    <row r="1924" spans="1:25" ht="18" customHeight="1">
      <c r="A1924" s="1124"/>
      <c r="B1924" s="895" t="str">
        <f>'statement of marks'!$FP$3</f>
        <v>JEEVAN KAUShAL</v>
      </c>
      <c r="C1924" s="895"/>
      <c r="D1924" s="535" t="str">
        <f>IF('statement of marks'!DO77="","",'statement of marks'!DO77)</f>
        <v/>
      </c>
      <c r="E1924" s="1109" t="s">
        <v>278</v>
      </c>
      <c r="F1924" s="1109"/>
      <c r="G1924" s="536">
        <f>'statement of marks'!$FP$6</f>
        <v>30</v>
      </c>
      <c r="H1924" s="536"/>
      <c r="I1924" s="559"/>
      <c r="J1924" s="537">
        <f>IF('statement of marks'!FP77="","",'statement of marks'!FP77)</f>
        <v>30</v>
      </c>
      <c r="K1924" s="1109" t="s">
        <v>279</v>
      </c>
      <c r="L1924" s="1109"/>
      <c r="M1924" s="536">
        <f>'statement of marks'!$FQ$6</f>
        <v>30</v>
      </c>
      <c r="N1924" s="538">
        <f>IF('statement of marks'!FQ77="","",'statement of marks'!FQ77)</f>
        <v>30</v>
      </c>
      <c r="O1924" s="1109" t="s">
        <v>108</v>
      </c>
      <c r="P1924" s="1109"/>
      <c r="Q1924" s="536">
        <f>'statement of marks'!$FR$6</f>
        <v>40</v>
      </c>
      <c r="R1924" s="541">
        <f>IF('statement of marks'!FR77="","",'statement of marks'!FR77)</f>
        <v>40</v>
      </c>
      <c r="S1924" s="541"/>
      <c r="T1924" s="538">
        <f>IF('statement of marks'!FS77="","",'statement of marks'!FS77)</f>
        <v>100</v>
      </c>
      <c r="U1924" s="541" t="str">
        <f>IF('statement of marks'!IJ77="","",'statement of marks'!IJ77)</f>
        <v>A</v>
      </c>
      <c r="V1924" s="542" t="str">
        <f>IF(OR(U1924="S",U1924="RE"),'result subject-wise'!AN$6,"")</f>
        <v/>
      </c>
      <c r="W1924" s="558" t="str">
        <f>IF('result subject-wise'!AN77="","",'result subject-wise'!AN77)</f>
        <v/>
      </c>
      <c r="X1924" s="558" t="str">
        <f>IF('result subject-wise'!AO77="","",'result subject-wise'!AO77)</f>
        <v/>
      </c>
      <c r="Y1924" s="1093"/>
    </row>
    <row r="1925" spans="1:25" ht="18" customHeight="1">
      <c r="A1925" s="1124"/>
      <c r="B1925" s="1110" t="s">
        <v>195</v>
      </c>
      <c r="C1925" s="1110"/>
      <c r="D1925" s="560">
        <f>IF(AND(D1921="",D1923="",D1924=""),"",SUM(D1921:D1924))</f>
        <v>60</v>
      </c>
      <c r="E1925" s="1111" t="str">
        <f>IF('statement of marks'!IP77="","",'statement of marks'!IP77)</f>
        <v>SUPPL.</v>
      </c>
      <c r="F1925" s="1111"/>
      <c r="G1925" s="1111"/>
      <c r="H1925" s="1111"/>
      <c r="I1925" s="1111"/>
      <c r="J1925" s="1111"/>
      <c r="K1925" s="1111"/>
      <c r="L1925" s="1111"/>
      <c r="M1925" s="533" t="s">
        <v>309</v>
      </c>
      <c r="N1925" s="541" t="str">
        <f>IF('statement of marks'!IS77="","",'statement of marks'!IS77)</f>
        <v/>
      </c>
      <c r="O1925" s="1091" t="s">
        <v>281</v>
      </c>
      <c r="P1925" s="1091"/>
      <c r="Q1925" s="1091"/>
      <c r="R1925" s="541" t="str">
        <f>IF('statement of marks'!IU77="","",'statement of marks'!IU77)</f>
        <v/>
      </c>
      <c r="S1925" s="1112" t="s">
        <v>295</v>
      </c>
      <c r="T1925" s="1112"/>
      <c r="U1925" s="1112"/>
      <c r="V1925" s="1112"/>
      <c r="W1925" s="1112"/>
      <c r="X1925" s="1112"/>
      <c r="Y1925" s="1113"/>
    </row>
    <row r="1926" spans="1:25" ht="18" customHeight="1">
      <c r="A1926" s="1124"/>
      <c r="B1926" s="1110" t="s">
        <v>300</v>
      </c>
      <c r="C1926" s="1110"/>
      <c r="D1926" s="534" t="s">
        <v>201</v>
      </c>
      <c r="E1926" s="1085" t="s">
        <v>122</v>
      </c>
      <c r="F1926" s="1085"/>
      <c r="G1926" s="1091" t="s">
        <v>124</v>
      </c>
      <c r="H1926" s="1091"/>
      <c r="I1926" s="1091"/>
      <c r="J1926" s="1091"/>
      <c r="K1926" s="1091" t="s">
        <v>126</v>
      </c>
      <c r="L1926" s="1091"/>
      <c r="M1926" s="1091" t="s">
        <v>128</v>
      </c>
      <c r="N1926" s="1091"/>
      <c r="O1926" s="924" t="s">
        <v>303</v>
      </c>
      <c r="P1926" s="924"/>
      <c r="Q1926" s="924"/>
      <c r="R1926" s="561"/>
      <c r="S1926" s="1114" t="s">
        <v>195</v>
      </c>
      <c r="T1926" s="1114"/>
      <c r="U1926" s="1115" t="str">
        <f>IF('result subject-wise'!AR77="","",'result subject-wise'!AR77)</f>
        <v/>
      </c>
      <c r="V1926" s="1115"/>
      <c r="W1926" s="1086" t="s">
        <v>459</v>
      </c>
      <c r="X1926" s="1086"/>
      <c r="Y1926" s="562" t="str">
        <f>IF('result subject-wise'!AS77="","",'result subject-wise'!AS77)</f>
        <v/>
      </c>
    </row>
    <row r="1927" spans="1:25" ht="18" customHeight="1">
      <c r="A1927" s="1124"/>
      <c r="B1927" s="1116" t="s">
        <v>302</v>
      </c>
      <c r="C1927" s="1116"/>
      <c r="D1927" s="536">
        <f>IF('statement of marks'!CN77="","",'statement of marks'!CN77)</f>
        <v>50</v>
      </c>
      <c r="E1927" s="1117" t="str">
        <f>IF('statement of marks'!GK77="","",'statement of marks'!GK77)</f>
        <v/>
      </c>
      <c r="F1927" s="1117"/>
      <c r="G1927" s="1117" t="str">
        <f>IF('statement of marks'!GM77="","",'statement of marks'!GM77)</f>
        <v/>
      </c>
      <c r="H1927" s="1117"/>
      <c r="I1927" s="1117"/>
      <c r="J1927" s="1117"/>
      <c r="K1927" s="1117">
        <f>IF('statement of marks'!GO77="","",'statement of marks'!GO77)</f>
        <v>88</v>
      </c>
      <c r="L1927" s="1117"/>
      <c r="M1927" s="1117">
        <f>IF('statement of marks'!GQ77="","",'statement of marks'!GQ77)</f>
        <v>240</v>
      </c>
      <c r="N1927" s="1117"/>
      <c r="O1927" s="1117">
        <f>IF('statement of marks'!GS77="","",'statement of marks'!GS77)</f>
        <v>340</v>
      </c>
      <c r="P1927" s="1117"/>
      <c r="Q1927" s="1117"/>
      <c r="R1927" s="563"/>
      <c r="S1927" s="1086" t="s">
        <v>460</v>
      </c>
      <c r="T1927" s="1086"/>
      <c r="U1927" s="1086"/>
      <c r="V1927" s="1086"/>
      <c r="W1927" s="1115" t="str">
        <f>IF('result subject-wise'!AT77="","",'result subject-wise'!AT77)</f>
        <v/>
      </c>
      <c r="X1927" s="1115"/>
      <c r="Y1927" s="1118"/>
    </row>
    <row r="1928" spans="1:25" ht="18" customHeight="1">
      <c r="A1928" s="1124"/>
      <c r="B1928" s="1084" t="s">
        <v>301</v>
      </c>
      <c r="C1928" s="1084"/>
      <c r="D1928" s="536">
        <f>IF('statement of marks'!BJ77="","",'statement of marks'!BJ77)</f>
        <v>50</v>
      </c>
      <c r="E1928" s="1085">
        <f>IF('statement of marks'!GL77="","",'statement of marks'!GL77)</f>
        <v>34</v>
      </c>
      <c r="F1928" s="1085"/>
      <c r="G1928" s="1085">
        <f>IF('statement of marks'!GN77="","",'statement of marks'!GN77)</f>
        <v>24</v>
      </c>
      <c r="H1928" s="1085"/>
      <c r="I1928" s="1085"/>
      <c r="J1928" s="1085"/>
      <c r="K1928" s="1085" t="str">
        <f>IF('statement of marks'!GP77="","",'statement of marks'!GP77)</f>
        <v/>
      </c>
      <c r="L1928" s="1085"/>
      <c r="M1928" s="1085" t="str">
        <f>IF('statement of marks'!GR77="","",'statement of marks'!GR77)</f>
        <v/>
      </c>
      <c r="N1928" s="1085"/>
      <c r="O1928" s="1085" t="str">
        <f>IF('statement of marks'!GT77="","",'statement of marks'!GT77)</f>
        <v/>
      </c>
      <c r="P1928" s="1085"/>
      <c r="Q1928" s="1085"/>
      <c r="R1928" s="564"/>
      <c r="S1928" s="1086" t="s">
        <v>296</v>
      </c>
      <c r="T1928" s="1086"/>
      <c r="U1928" s="1086"/>
      <c r="V1928" s="1086"/>
      <c r="W1928" s="1087" t="str">
        <f>IF(U1926="","",'result subject-wise'!$G$118)</f>
        <v/>
      </c>
      <c r="X1928" s="1087"/>
      <c r="Y1928" s="1088"/>
    </row>
    <row r="1929" spans="1:25" ht="18" customHeight="1">
      <c r="A1929" s="1124"/>
      <c r="B1929" s="1089" t="s">
        <v>307</v>
      </c>
      <c r="C1929" s="1089"/>
      <c r="D1929" s="535" t="str">
        <f>IF('statement of marks'!DR77="","",'statement of marks'!DR77)</f>
        <v/>
      </c>
      <c r="E1929" s="1090"/>
      <c r="F1929" s="1090"/>
      <c r="G1929" s="1090"/>
      <c r="H1929" s="1090"/>
      <c r="I1929" s="1090"/>
      <c r="J1929" s="1090"/>
      <c r="K1929" s="1090"/>
      <c r="L1929" s="1090"/>
      <c r="M1929" s="1090"/>
      <c r="N1929" s="1090"/>
      <c r="O1929" s="1091"/>
      <c r="P1929" s="1091"/>
      <c r="Q1929" s="1091"/>
      <c r="R1929" s="1091"/>
      <c r="S1929" s="1091"/>
      <c r="T1929" s="1091"/>
      <c r="U1929" s="1092"/>
      <c r="V1929" s="1092"/>
      <c r="W1929" s="1092"/>
      <c r="X1929" s="1092"/>
      <c r="Y1929" s="1093"/>
    </row>
    <row r="1930" spans="1:25" ht="18" customHeight="1">
      <c r="A1930" s="1124"/>
      <c r="B1930" s="895" t="s">
        <v>297</v>
      </c>
      <c r="C1930" s="895"/>
      <c r="D1930" s="544">
        <f>IF(AND(D1927="",D1928="",D1929=""),"",SUM(D1927:D1929))</f>
        <v>100</v>
      </c>
      <c r="E1930" s="1090"/>
      <c r="F1930" s="1090"/>
      <c r="G1930" s="1090"/>
      <c r="H1930" s="1090"/>
      <c r="I1930" s="1090"/>
      <c r="J1930" s="1090"/>
      <c r="K1930" s="1090"/>
      <c r="L1930" s="1090"/>
      <c r="M1930" s="1090"/>
      <c r="N1930" s="1090"/>
      <c r="O1930" s="1091"/>
      <c r="P1930" s="1091"/>
      <c r="Q1930" s="1091"/>
      <c r="R1930" s="1091"/>
      <c r="S1930" s="1091"/>
      <c r="T1930" s="1091"/>
      <c r="U1930" s="1092"/>
      <c r="V1930" s="1092"/>
      <c r="W1930" s="1092"/>
      <c r="X1930" s="1092"/>
      <c r="Y1930" s="1093"/>
    </row>
    <row r="1931" spans="1:25" ht="18" customHeight="1">
      <c r="A1931" s="1124"/>
      <c r="B1931" s="1089" t="s">
        <v>790</v>
      </c>
      <c r="C1931" s="1089"/>
      <c r="D1931" s="565">
        <f>IF(J1914="ML",L1913)+IF(J1915="ML",L1913)+IF(J1916="ML",L1913-D1916)+IF(J1917="ML",L1913-D1917)+IF(J1918="ML",L1913-D1918)+IF(K1916="ml",D1916)+IF(K1917="ml",D1917)+IF(K1918="ml",D1918)</f>
        <v>0</v>
      </c>
      <c r="E1931" s="1090"/>
      <c r="F1931" s="1090"/>
      <c r="G1931" s="1090"/>
      <c r="H1931" s="1090"/>
      <c r="I1931" s="1090"/>
      <c r="J1931" s="1090"/>
      <c r="K1931" s="1090"/>
      <c r="L1931" s="1090"/>
      <c r="M1931" s="1090"/>
      <c r="N1931" s="1090"/>
      <c r="O1931" s="1091" t="s">
        <v>112</v>
      </c>
      <c r="P1931" s="1091"/>
      <c r="Q1931" s="1091"/>
      <c r="R1931" s="1091"/>
      <c r="S1931" s="1091"/>
      <c r="T1931" s="1091"/>
      <c r="U1931" s="1094" t="s">
        <v>798</v>
      </c>
      <c r="V1931" s="1094"/>
      <c r="W1931" s="1094"/>
      <c r="X1931" s="1094"/>
      <c r="Y1931" s="1095"/>
    </row>
    <row r="1932" spans="1:25" ht="18" customHeight="1" thickBot="1">
      <c r="A1932" s="1125"/>
      <c r="B1932" s="1098" t="s">
        <v>308</v>
      </c>
      <c r="C1932" s="1098"/>
      <c r="D1932" s="566"/>
      <c r="E1932" s="1099"/>
      <c r="F1932" s="1099"/>
      <c r="G1932" s="1099"/>
      <c r="H1932" s="1099"/>
      <c r="I1932" s="1099"/>
      <c r="J1932" s="1099"/>
      <c r="K1932" s="1099"/>
      <c r="L1932" s="1099"/>
      <c r="M1932" s="1099"/>
      <c r="N1932" s="1099"/>
      <c r="O1932" s="1100">
        <f>'statement of marks'!$IV$110</f>
        <v>45794</v>
      </c>
      <c r="P1932" s="1100"/>
      <c r="Q1932" s="1100"/>
      <c r="R1932" s="1100"/>
      <c r="S1932" s="1100"/>
      <c r="T1932" s="1100"/>
      <c r="U1932" s="1096"/>
      <c r="V1932" s="1096"/>
      <c r="W1932" s="1096"/>
      <c r="X1932" s="1096"/>
      <c r="Y1932" s="1097"/>
    </row>
    <row r="1933" spans="1:25" ht="18" customHeight="1">
      <c r="A1933" s="1119" t="s">
        <v>282</v>
      </c>
      <c r="B1933" s="1120"/>
      <c r="C1933" s="1120"/>
      <c r="D1933" s="1120"/>
      <c r="E1933" s="1120"/>
      <c r="F1933" s="1120"/>
      <c r="G1933" s="1120"/>
      <c r="H1933" s="1120"/>
      <c r="I1933" s="1120"/>
      <c r="J1933" s="1120"/>
      <c r="K1933" s="1120"/>
      <c r="L1933" s="1120"/>
      <c r="M1933" s="1120"/>
      <c r="N1933" s="1120"/>
      <c r="O1933" s="1120"/>
      <c r="P1933" s="1120"/>
      <c r="Q1933" s="1120"/>
      <c r="R1933" s="1120"/>
      <c r="S1933" s="1120"/>
      <c r="T1933" s="1120"/>
      <c r="U1933" s="1120"/>
      <c r="V1933" s="1120"/>
      <c r="W1933" s="1120"/>
      <c r="X1933" s="1120"/>
      <c r="Y1933" s="1121"/>
    </row>
    <row r="1934" spans="1:25" ht="18" customHeight="1">
      <c r="A1934" s="1122" t="str">
        <f>'statement of marks'!$A$1</f>
        <v>Govt. Hr. Sec. School,</v>
      </c>
      <c r="B1934" s="1091"/>
      <c r="C1934" s="1091"/>
      <c r="D1934" s="1091"/>
      <c r="E1934" s="1091"/>
      <c r="F1934" s="1091"/>
      <c r="G1934" s="1091"/>
      <c r="H1934" s="1091"/>
      <c r="I1934" s="1091"/>
      <c r="J1934" s="1091"/>
      <c r="K1934" s="1091"/>
      <c r="L1934" s="1091"/>
      <c r="M1934" s="1091"/>
      <c r="N1934" s="1091"/>
      <c r="O1934" s="1091"/>
      <c r="P1934" s="1091"/>
      <c r="Q1934" s="1091"/>
      <c r="R1934" s="1091"/>
      <c r="S1934" s="1091"/>
      <c r="T1934" s="1091"/>
      <c r="U1934" s="1091"/>
      <c r="V1934" s="1091"/>
      <c r="W1934" s="1091"/>
      <c r="X1934" s="1091"/>
      <c r="Y1934" s="1123"/>
    </row>
    <row r="1935" spans="1:25" ht="18" customHeight="1">
      <c r="A1935" s="1124"/>
      <c r="B1935" s="1048" t="s">
        <v>100</v>
      </c>
      <c r="C1935" s="1048"/>
      <c r="D1935" s="1112" t="s">
        <v>485</v>
      </c>
      <c r="E1935" s="1048" t="str">
        <f>'statement of marks'!$F$3</f>
        <v>2024-25</v>
      </c>
      <c r="F1935" s="1048"/>
      <c r="G1935" s="1126" t="str">
        <f>IF(U1954="","MAIN EXAMINATION",IF(E1953="Suppl.","SUPPLEMENTARY EXAMINATION",IF(E1953="Re-exam.","RE-EXAMINATION",)))</f>
        <v>MAIN EXAMINATION</v>
      </c>
      <c r="H1935" s="1127"/>
      <c r="I1935" s="1127"/>
      <c r="J1935" s="1127"/>
      <c r="K1935" s="1127"/>
      <c r="L1935" s="1127"/>
      <c r="M1935" s="1127"/>
      <c r="N1935" s="1127"/>
      <c r="O1935" s="1127"/>
      <c r="P1935" s="1127"/>
      <c r="Q1935" s="1127"/>
      <c r="R1935" s="1127"/>
      <c r="S1935" s="1128"/>
      <c r="T1935" s="1129" t="s">
        <v>305</v>
      </c>
      <c r="U1935" s="1130"/>
      <c r="V1935" s="1131"/>
      <c r="W1935" s="1048" t="str">
        <f>'statement of marks'!$A$3</f>
        <v>11 'A'</v>
      </c>
      <c r="X1935" s="1048"/>
      <c r="Y1935" s="1135"/>
    </row>
    <row r="1936" spans="1:25" ht="18" customHeight="1">
      <c r="A1936" s="1124"/>
      <c r="B1936" s="895" t="s">
        <v>36</v>
      </c>
      <c r="C1936" s="895"/>
      <c r="D1936" s="1112"/>
      <c r="E1936" s="1132" t="str">
        <f>IF('statement of marks'!G78="","",'statement of marks'!G78)</f>
        <v>A 070</v>
      </c>
      <c r="F1936" s="1133"/>
      <c r="G1936" s="1133"/>
      <c r="H1936" s="1133"/>
      <c r="I1936" s="1133"/>
      <c r="J1936" s="1133"/>
      <c r="K1936" s="1133"/>
      <c r="L1936" s="1133"/>
      <c r="M1936" s="1133"/>
      <c r="N1936" s="1133"/>
      <c r="O1936" s="1133"/>
      <c r="P1936" s="1133"/>
      <c r="Q1936" s="1133"/>
      <c r="R1936" s="1133"/>
      <c r="S1936" s="1134"/>
      <c r="T1936" s="1129" t="s">
        <v>304</v>
      </c>
      <c r="U1936" s="1130"/>
      <c r="V1936" s="1131"/>
      <c r="W1936" s="1048">
        <f>IF('statement of marks'!E78="","",'statement of marks'!E78)</f>
        <v>11170</v>
      </c>
      <c r="X1936" s="1048"/>
      <c r="Y1936" s="1135"/>
    </row>
    <row r="1937" spans="1:25" ht="18" customHeight="1">
      <c r="A1937" s="1124"/>
      <c r="B1937" s="895" t="s">
        <v>37</v>
      </c>
      <c r="C1937" s="895"/>
      <c r="D1937" s="1112"/>
      <c r="E1937" s="1132" t="str">
        <f>IF('statement of marks'!H78="","",'statement of marks'!H78)</f>
        <v>B 070</v>
      </c>
      <c r="F1937" s="1133"/>
      <c r="G1937" s="1133"/>
      <c r="H1937" s="1133"/>
      <c r="I1937" s="1133"/>
      <c r="J1937" s="1133"/>
      <c r="K1937" s="1133"/>
      <c r="L1937" s="1133"/>
      <c r="M1937" s="1133"/>
      <c r="N1937" s="1133"/>
      <c r="O1937" s="1133"/>
      <c r="P1937" s="1133"/>
      <c r="Q1937" s="1133"/>
      <c r="R1937" s="1133"/>
      <c r="S1937" s="1134"/>
      <c r="T1937" s="1129" t="s">
        <v>35</v>
      </c>
      <c r="U1937" s="1130"/>
      <c r="V1937" s="1131"/>
      <c r="W1937" s="1048" t="str">
        <f>IF('statement of marks'!D78="","",'statement of marks'!D78)</f>
        <v/>
      </c>
      <c r="X1937" s="1048"/>
      <c r="Y1937" s="1135"/>
    </row>
    <row r="1938" spans="1:25" ht="18" customHeight="1">
      <c r="A1938" s="1124"/>
      <c r="B1938" s="895" t="s">
        <v>38</v>
      </c>
      <c r="C1938" s="895"/>
      <c r="D1938" s="1112"/>
      <c r="E1938" s="1132" t="str">
        <f>IF('statement of marks'!I78="","",'statement of marks'!I78)</f>
        <v>C 070</v>
      </c>
      <c r="F1938" s="1133"/>
      <c r="G1938" s="1133"/>
      <c r="H1938" s="1133"/>
      <c r="I1938" s="1133"/>
      <c r="J1938" s="1133"/>
      <c r="K1938" s="1133"/>
      <c r="L1938" s="1133"/>
      <c r="M1938" s="1133"/>
      <c r="N1938" s="1133"/>
      <c r="O1938" s="1133"/>
      <c r="P1938" s="1133"/>
      <c r="Q1938" s="1133"/>
      <c r="R1938" s="1133"/>
      <c r="S1938" s="1134"/>
      <c r="T1938" s="1129" t="s">
        <v>280</v>
      </c>
      <c r="U1938" s="1130"/>
      <c r="V1938" s="1131"/>
      <c r="W1938" s="1136" t="str">
        <f>IF('statement of marks'!F78="","",'statement of marks'!F78)</f>
        <v/>
      </c>
      <c r="X1938" s="1136"/>
      <c r="Y1938" s="1137"/>
    </row>
    <row r="1939" spans="1:25" ht="18" customHeight="1">
      <c r="A1939" s="1124"/>
      <c r="B1939" s="1138" t="s">
        <v>218</v>
      </c>
      <c r="C1939" s="1109" t="s">
        <v>293</v>
      </c>
      <c r="D1939" s="1109" t="s">
        <v>457</v>
      </c>
      <c r="E1939" s="1103" t="s">
        <v>109</v>
      </c>
      <c r="F1939" s="1103" t="s">
        <v>110</v>
      </c>
      <c r="G1939" s="1103" t="s">
        <v>111</v>
      </c>
      <c r="H1939" s="1103" t="s">
        <v>797</v>
      </c>
      <c r="I1939" s="1139" t="str">
        <f>IF('statement of marks'!N$4="","",'statement of marks'!N$4)</f>
        <v>VRIKSHAROPAN</v>
      </c>
      <c r="J1939" s="1140" t="s">
        <v>276</v>
      </c>
      <c r="K1939" s="1140" t="s">
        <v>277</v>
      </c>
      <c r="L1939" s="1103" t="s">
        <v>284</v>
      </c>
      <c r="M1939" s="1103" t="s">
        <v>294</v>
      </c>
      <c r="N1939" s="1102" t="s">
        <v>458</v>
      </c>
      <c r="O1939" s="1141" t="s">
        <v>287</v>
      </c>
      <c r="P1939" s="1141" t="s">
        <v>288</v>
      </c>
      <c r="Q1939" s="1101" t="s">
        <v>289</v>
      </c>
      <c r="R1939" s="1101" t="s">
        <v>285</v>
      </c>
      <c r="S1939" s="1101" t="s">
        <v>286</v>
      </c>
      <c r="T1939" s="1102" t="s">
        <v>306</v>
      </c>
      <c r="U1939" s="1103" t="s">
        <v>311</v>
      </c>
      <c r="V1939" s="1104" t="s">
        <v>310</v>
      </c>
      <c r="W1939" s="1104" t="s">
        <v>799</v>
      </c>
      <c r="X1939" s="1103" t="s">
        <v>283</v>
      </c>
      <c r="Y1939" s="1105" t="s">
        <v>290</v>
      </c>
    </row>
    <row r="1940" spans="1:25" ht="18" customHeight="1">
      <c r="A1940" s="1124"/>
      <c r="B1940" s="1138"/>
      <c r="C1940" s="1109"/>
      <c r="D1940" s="1109"/>
      <c r="E1940" s="1103"/>
      <c r="F1940" s="1103"/>
      <c r="G1940" s="1103"/>
      <c r="H1940" s="1103"/>
      <c r="I1940" s="1139"/>
      <c r="J1940" s="1140"/>
      <c r="K1940" s="1140"/>
      <c r="L1940" s="1103"/>
      <c r="M1940" s="1103"/>
      <c r="N1940" s="1102"/>
      <c r="O1940" s="1141"/>
      <c r="P1940" s="1141"/>
      <c r="Q1940" s="1101"/>
      <c r="R1940" s="1101"/>
      <c r="S1940" s="1101"/>
      <c r="T1940" s="1102"/>
      <c r="U1940" s="1103"/>
      <c r="V1940" s="1104"/>
      <c r="W1940" s="1104"/>
      <c r="X1940" s="1103"/>
      <c r="Y1940" s="1105"/>
    </row>
    <row r="1941" spans="1:25" ht="18" customHeight="1">
      <c r="A1941" s="1124"/>
      <c r="B1941" s="1144" t="s">
        <v>113</v>
      </c>
      <c r="C1941" s="1144"/>
      <c r="D1941" s="535"/>
      <c r="E1941" s="534">
        <f>IF('statement of marks'!J$6="","",'statement of marks'!J$6)</f>
        <v>10</v>
      </c>
      <c r="F1941" s="534">
        <f>IF('statement of marks'!K$6="","",'statement of marks'!K$6)</f>
        <v>10</v>
      </c>
      <c r="G1941" s="534">
        <f>IF('statement of marks'!L$6="","",'statement of marks'!L$6)</f>
        <v>8</v>
      </c>
      <c r="H1941" s="534">
        <f>IF('statement of marks'!M$6="","",'statement of marks'!M$6)</f>
        <v>28</v>
      </c>
      <c r="I1941" s="536">
        <f>IF('statement of marks'!N$6="","",'statement of marks'!N$6)</f>
        <v>2</v>
      </c>
      <c r="J1941" s="298" t="s">
        <v>89</v>
      </c>
      <c r="K1941" s="1106"/>
      <c r="L1941" s="534">
        <f>IF('statement of marks'!O$6="","",'statement of marks'!O$6)</f>
        <v>70</v>
      </c>
      <c r="M1941" s="298" t="s">
        <v>87</v>
      </c>
      <c r="N1941" s="534">
        <f>IF('statement of marks'!P$6="","",'statement of marks'!P$6)</f>
        <v>100</v>
      </c>
      <c r="O1941" s="298" t="s">
        <v>298</v>
      </c>
      <c r="P1941" s="945"/>
      <c r="Q1941" s="534">
        <f>IF('statement of marks'!Q$6="","",'statement of marks'!Q$6)</f>
        <v>100</v>
      </c>
      <c r="R1941" s="298" t="s">
        <v>299</v>
      </c>
      <c r="S1941" s="298" t="s">
        <v>454</v>
      </c>
      <c r="T1941" s="538">
        <f>IF('statement of marks'!R$6="","",'statement of marks'!R$6)</f>
        <v>200</v>
      </c>
      <c r="U1941" s="539"/>
      <c r="V1941" s="539"/>
      <c r="W1941" s="539"/>
      <c r="X1941" s="539"/>
      <c r="Y1941" s="540" t="str">
        <f>IF(OR(X1948=0,X1948&lt;V1948),"",T1941)</f>
        <v/>
      </c>
    </row>
    <row r="1942" spans="1:25" ht="18" customHeight="1">
      <c r="A1942" s="1124"/>
      <c r="B1942" s="895" t="str">
        <f>'statement of marks'!$J$3</f>
        <v>HINDI COMPULSORY</v>
      </c>
      <c r="C1942" s="895"/>
      <c r="D1942" s="535"/>
      <c r="E1942" s="541">
        <f>IF('statement of marks'!J78="","",'statement of marks'!J78)</f>
        <v>10</v>
      </c>
      <c r="F1942" s="541">
        <f>IF('statement of marks'!K78="","",'statement of marks'!K78)</f>
        <v>10</v>
      </c>
      <c r="G1942" s="541">
        <f>IF('statement of marks'!L78="","",'statement of marks'!L78)</f>
        <v>8</v>
      </c>
      <c r="H1942" s="541">
        <f>IF('statement of marks'!M78="","",'statement of marks'!M78)</f>
        <v>28</v>
      </c>
      <c r="I1942" s="541">
        <f>IF('statement of marks'!N78="","",'statement of marks'!N78)</f>
        <v>2</v>
      </c>
      <c r="J1942" s="537">
        <f>IF('statement of marks'!O78="","",'statement of marks'!O78)</f>
        <v>70</v>
      </c>
      <c r="K1942" s="1106"/>
      <c r="L1942" s="536">
        <f>IF('statement of marks'!O78="","",'statement of marks'!O78)</f>
        <v>70</v>
      </c>
      <c r="M1942" s="536">
        <f>IF('statement of marks'!P78="","",'statement of marks'!P78)</f>
        <v>100</v>
      </c>
      <c r="N1942" s="538">
        <f>IF('statement of marks'!P78="","",'statement of marks'!P78)</f>
        <v>100</v>
      </c>
      <c r="O1942" s="537">
        <f>IF('statement of marks'!Q78="","",'statement of marks'!Q78)</f>
        <v>100</v>
      </c>
      <c r="P1942" s="945"/>
      <c r="Q1942" s="536">
        <f>IF('statement of marks'!Q78="","",'statement of marks'!Q78)</f>
        <v>100</v>
      </c>
      <c r="R1942" s="536">
        <f>IF('statement of marks'!R78="","",'statement of marks'!R78)</f>
        <v>200</v>
      </c>
      <c r="S1942" s="1107" t="str">
        <f>IF(AND(K1943="",P1943=""),"",SUM(K1943,P1943))</f>
        <v/>
      </c>
      <c r="T1942" s="538">
        <f>IF('statement of marks'!R78="","",'statement of marks'!R78)</f>
        <v>200</v>
      </c>
      <c r="U1942" s="541" t="str">
        <f>CONCATENATE('statement of marks'!GV78,'statement of marks'!GW78,'statement of marks'!GX78)</f>
        <v>D</v>
      </c>
      <c r="V1942" s="542" t="str">
        <f>IF(OR(U1942="S",U1942="RE"),'result subject-wise'!T$6,"")</f>
        <v/>
      </c>
      <c r="W1942" s="542" t="str">
        <f>IF('result subject-wise'!U78="","",'result subject-wise'!U78)</f>
        <v/>
      </c>
      <c r="X1942" s="542" t="str">
        <f>IF('result subject-wise'!V78="","",'result subject-wise'!V78)</f>
        <v/>
      </c>
      <c r="Y1942" s="540" t="str">
        <f>IF(OR(X1948=0,X1948&lt;V1948),"",IF(U1942="RE",SUM(T1942,W1942),IF(U1942="S",W1942,T1942)))</f>
        <v/>
      </c>
    </row>
    <row r="1943" spans="1:25" ht="18" customHeight="1">
      <c r="A1943" s="1124"/>
      <c r="B1943" s="895" t="str">
        <f>'statement of marks'!$X$3</f>
        <v>ENGLISH COMPULSORY</v>
      </c>
      <c r="C1943" s="895"/>
      <c r="D1943" s="535" t="s">
        <v>455</v>
      </c>
      <c r="E1943" s="541">
        <f>IF('statement of marks'!X78="","",'statement of marks'!X78)</f>
        <v>10</v>
      </c>
      <c r="F1943" s="541">
        <f>IF('statement of marks'!Y78="","",'statement of marks'!Y78)</f>
        <v>10</v>
      </c>
      <c r="G1943" s="541">
        <f>IF('statement of marks'!Z78="","",'statement of marks'!Z78)</f>
        <v>8</v>
      </c>
      <c r="H1943" s="541">
        <f>IF('statement of marks'!AA78="","",'statement of marks'!AA78)</f>
        <v>28</v>
      </c>
      <c r="I1943" s="541">
        <f>IF('statement of marks'!AB78="","",'statement of marks'!AB78)</f>
        <v>2</v>
      </c>
      <c r="J1943" s="537">
        <f>IF('statement of marks'!AC78="","",'statement of marks'!AC78)</f>
        <v>70</v>
      </c>
      <c r="K1943" s="1106"/>
      <c r="L1943" s="536">
        <f>IF('statement of marks'!AC78="","",'statement of marks'!AC78)</f>
        <v>70</v>
      </c>
      <c r="M1943" s="536">
        <f>IF('statement of marks'!AD78="","",'statement of marks'!AD78)</f>
        <v>100</v>
      </c>
      <c r="N1943" s="538">
        <f>IF('statement of marks'!AD78="","",'statement of marks'!AD78)</f>
        <v>100</v>
      </c>
      <c r="O1943" s="537">
        <f>IF('statement of marks'!AE78="","",'statement of marks'!AE78)</f>
        <v>100</v>
      </c>
      <c r="P1943" s="945"/>
      <c r="Q1943" s="536">
        <f>IF('statement of marks'!AE78="","",'statement of marks'!AE78)</f>
        <v>100</v>
      </c>
      <c r="R1943" s="536">
        <f>IF('statement of marks'!AF78="","",'statement of marks'!AF78)</f>
        <v>200</v>
      </c>
      <c r="S1943" s="1107"/>
      <c r="T1943" s="538">
        <f>IF('statement of marks'!AF78="","",'statement of marks'!AF78)</f>
        <v>200</v>
      </c>
      <c r="U1943" s="541" t="str">
        <f>CONCATENATE('statement of marks'!GY78,'statement of marks'!GZ78,'statement of marks'!HA78)</f>
        <v>D</v>
      </c>
      <c r="V1943" s="542" t="str">
        <f>IF(OR(U1943="S",U1943="RE"),'result subject-wise'!W$6,"")</f>
        <v/>
      </c>
      <c r="W1943" s="542" t="str">
        <f>IF('result subject-wise'!X78="","",'result subject-wise'!X78)</f>
        <v/>
      </c>
      <c r="X1943" s="542" t="str">
        <f>IF('result subject-wise'!Y78="","",'result subject-wise'!Y78)</f>
        <v/>
      </c>
      <c r="Y1943" s="540" t="str">
        <f>IF(OR(X1948=0,X1948&lt;V1948),"",IF(U1943="RE",SUM(T1943,W1943),IF(U1943="S",W1943,T1943)))</f>
        <v/>
      </c>
    </row>
    <row r="1944" spans="1:25" ht="18" customHeight="1">
      <c r="A1944" s="1124"/>
      <c r="B1944" s="1143" t="str">
        <f>'statement of marks'!AM78</f>
        <v>PHYSICS</v>
      </c>
      <c r="C1944" s="1143"/>
      <c r="D1944" s="535">
        <f>IF('statement of marks'!BH78="","",'statement of marks'!BH78)</f>
        <v>20</v>
      </c>
      <c r="E1944" s="541">
        <f>IF('statement of marks'!AN78="","",'statement of marks'!AN78)</f>
        <v>10</v>
      </c>
      <c r="F1944" s="541">
        <f>IF('statement of marks'!AO78="","",'statement of marks'!AO78)</f>
        <v>10</v>
      </c>
      <c r="G1944" s="541">
        <f>IF('statement of marks'!AP78="","",'statement of marks'!AP78)</f>
        <v>9</v>
      </c>
      <c r="H1944" s="541">
        <f>IF('statement of marks'!AQ78="","",'statement of marks'!AQ78)</f>
        <v>29</v>
      </c>
      <c r="I1944" s="541">
        <f>IF('statement of marks'!AR78="","",'statement of marks'!AR78)</f>
        <v>1</v>
      </c>
      <c r="J1944" s="537">
        <f>IF('statement of marks'!AS78="","",'statement of marks'!AS78)</f>
        <v>30</v>
      </c>
      <c r="K1944" s="537">
        <f>IF('statement of marks'!AT78="","",'statement of marks'!AT78)</f>
        <v>20</v>
      </c>
      <c r="L1944" s="536">
        <f>IF('statement of marks'!AU78="","",'statement of marks'!AU78)</f>
        <v>50</v>
      </c>
      <c r="M1944" s="536">
        <f>IF('statement of marks'!AV78="","",'statement of marks'!AV78)</f>
        <v>60</v>
      </c>
      <c r="N1944" s="538">
        <f>IF('statement of marks'!AW78="","",'statement of marks'!AW78)</f>
        <v>80</v>
      </c>
      <c r="O1944" s="537">
        <f>IF('statement of marks'!AX78="","",'statement of marks'!AX78)</f>
        <v>70</v>
      </c>
      <c r="P1944" s="537">
        <f>IF('statement of marks'!AY78="","",'statement of marks'!AY78)</f>
        <v>30</v>
      </c>
      <c r="Q1944" s="536">
        <f>IF('statement of marks'!AZ78="","",'statement of marks'!AZ78)</f>
        <v>100</v>
      </c>
      <c r="R1944" s="536">
        <f>IF('statement of marks'!BA78="","",'statement of marks'!BA78)</f>
        <v>130</v>
      </c>
      <c r="S1944" s="538">
        <f>IF('statement of marks'!BB78="","",'statement of marks'!BB78)</f>
        <v>50</v>
      </c>
      <c r="T1944" s="538">
        <f>IF('statement of marks'!BC78="","",'statement of marks'!BC78)</f>
        <v>180</v>
      </c>
      <c r="U1944" s="541" t="str">
        <f>CONCATENATE('statement of marks'!HB78,'statement of marks'!HK78,'statement of marks'!HL78)</f>
        <v>D</v>
      </c>
      <c r="V1944" s="542" t="str">
        <f>IF('result subject-wise'!Z78="","",'result subject-wise'!Z78)</f>
        <v/>
      </c>
      <c r="W1944" s="542" t="str">
        <f>IF('result subject-wise'!AB78="","",'result subject-wise'!AB78)</f>
        <v/>
      </c>
      <c r="X1944" s="542" t="str">
        <f>IF('result subject-wise'!AC78="","",'result subject-wise'!AC78)</f>
        <v/>
      </c>
      <c r="Y1944" s="540" t="str">
        <f>IF(OR(X1948=0,X1948&lt;V1948),"",IF(OR(U1944="RE",U1944="REP"),SUM(T1944,W1944),IF(U1944="S",W1944,T1944)))</f>
        <v/>
      </c>
    </row>
    <row r="1945" spans="1:25" ht="18" customHeight="1">
      <c r="A1945" s="1124"/>
      <c r="B1945" s="1143" t="str">
        <f>'statement of marks'!BQ78</f>
        <v>CHEMISTRY</v>
      </c>
      <c r="C1945" s="1143"/>
      <c r="D1945" s="535">
        <f>IF('statement of marks'!CL78="","",'statement of marks'!CL78)</f>
        <v>20</v>
      </c>
      <c r="E1945" s="541">
        <f>IF('statement of marks'!BR78="","",'statement of marks'!BR78)</f>
        <v>10</v>
      </c>
      <c r="F1945" s="541">
        <f>IF('statement of marks'!BS78="","",'statement of marks'!BS78)</f>
        <v>10</v>
      </c>
      <c r="G1945" s="541">
        <f>IF('statement of marks'!BT78="","",'statement of marks'!BT78)</f>
        <v>9</v>
      </c>
      <c r="H1945" s="541">
        <f>IF('statement of marks'!BU78="","",'statement of marks'!BU78)</f>
        <v>29</v>
      </c>
      <c r="I1945" s="541">
        <f>IF('statement of marks'!BV78="","",'statement of marks'!BV78)</f>
        <v>1</v>
      </c>
      <c r="J1945" s="537">
        <f>IF('statement of marks'!BW78="","",'statement of marks'!BW78)</f>
        <v>50</v>
      </c>
      <c r="K1945" s="537">
        <f>IF('statement of marks'!BX78="","",'statement of marks'!BX78)</f>
        <v>20</v>
      </c>
      <c r="L1945" s="536">
        <f>IF('statement of marks'!BY78="","",'statement of marks'!BY78)</f>
        <v>70</v>
      </c>
      <c r="M1945" s="536">
        <f>IF('statement of marks'!BZ78="","",'statement of marks'!BZ78)</f>
        <v>80</v>
      </c>
      <c r="N1945" s="538">
        <f>IF('statement of marks'!CA78="","",'statement of marks'!CA78)</f>
        <v>100</v>
      </c>
      <c r="O1945" s="537">
        <f>IF('statement of marks'!CB78="","",'statement of marks'!CB78)</f>
        <v>70</v>
      </c>
      <c r="P1945" s="537">
        <f>IF('statement of marks'!CC78="","",'statement of marks'!CC78)</f>
        <v>30</v>
      </c>
      <c r="Q1945" s="536">
        <f>IF('statement of marks'!CD78="","",'statement of marks'!CD78)</f>
        <v>100</v>
      </c>
      <c r="R1945" s="536">
        <f>IF('statement of marks'!CE78="","",'statement of marks'!CE78)</f>
        <v>150</v>
      </c>
      <c r="S1945" s="538">
        <f>IF('statement of marks'!CF78="","",'statement of marks'!CF78)</f>
        <v>50</v>
      </c>
      <c r="T1945" s="538">
        <f>IF('statement of marks'!CG78="","",'statement of marks'!CG78)</f>
        <v>200</v>
      </c>
      <c r="U1945" s="541" t="str">
        <f>CONCATENATE('statement of marks'!HM78,'statement of marks'!HV78,'statement of marks'!HW78)</f>
        <v>D</v>
      </c>
      <c r="V1945" s="542" t="str">
        <f>IF('result subject-wise'!AD78="","",'result subject-wise'!AD78)</f>
        <v/>
      </c>
      <c r="W1945" s="542" t="str">
        <f>IF('result subject-wise'!AF78="","",'result subject-wise'!AF78)</f>
        <v/>
      </c>
      <c r="X1945" s="542" t="str">
        <f>IF('result subject-wise'!AG78="","",'result subject-wise'!AG78)</f>
        <v/>
      </c>
      <c r="Y1945" s="540" t="str">
        <f>IF(OR(X1948=0,X1948&lt;V1948),"",IF(OR(U1945="RE",U1945="REP"),SUM(T1945,W1945),IF(U1945="S",W1945,T1945)))</f>
        <v/>
      </c>
    </row>
    <row r="1946" spans="1:25" ht="18" customHeight="1">
      <c r="A1946" s="1124"/>
      <c r="B1946" s="1143" t="str">
        <f>'statement of marks'!CU78</f>
        <v>MATHEMATICS</v>
      </c>
      <c r="C1946" s="1143"/>
      <c r="D1946" s="535" t="str">
        <f>IF('statement of marks'!DP78="","",'statement of marks'!DP78)</f>
        <v/>
      </c>
      <c r="E1946" s="541">
        <f>IF('statement of marks'!CV78="","",'statement of marks'!CV78)</f>
        <v>10</v>
      </c>
      <c r="F1946" s="541">
        <f>IF('statement of marks'!CW78="","",'statement of marks'!CW78)</f>
        <v>10</v>
      </c>
      <c r="G1946" s="541">
        <f>IF('statement of marks'!CX78="","",'statement of marks'!CX78)</f>
        <v>9</v>
      </c>
      <c r="H1946" s="541">
        <f>IF('statement of marks'!CY78="","",'statement of marks'!CY78)</f>
        <v>29</v>
      </c>
      <c r="I1946" s="541">
        <f>IF('statement of marks'!CZ78="","",'statement of marks'!CZ78)</f>
        <v>1</v>
      </c>
      <c r="J1946" s="537">
        <f>IF('statement of marks'!DA78="","",'statement of marks'!DA78)</f>
        <v>70</v>
      </c>
      <c r="K1946" s="537" t="str">
        <f>IF('statement of marks'!DB78="","",'statement of marks'!DB78)</f>
        <v/>
      </c>
      <c r="L1946" s="536">
        <f>IF('statement of marks'!DC78="","",'statement of marks'!DC78)</f>
        <v>70</v>
      </c>
      <c r="M1946" s="536">
        <f>IF('statement of marks'!DD78="","",'statement of marks'!DD78)</f>
        <v>100</v>
      </c>
      <c r="N1946" s="538">
        <f>IF('statement of marks'!DE78="","",'statement of marks'!DE78)</f>
        <v>100</v>
      </c>
      <c r="O1946" s="537">
        <f>IF('statement of marks'!DF78="","",'statement of marks'!DF78)</f>
        <v>18</v>
      </c>
      <c r="P1946" s="537" t="str">
        <f>IF('statement of marks'!DG78="","",'statement of marks'!DG78)</f>
        <v/>
      </c>
      <c r="Q1946" s="536">
        <f>IF('statement of marks'!DH78="","",'statement of marks'!DH78)</f>
        <v>18</v>
      </c>
      <c r="R1946" s="536">
        <f>IF('statement of marks'!DI78="","",'statement of marks'!DI78)</f>
        <v>118</v>
      </c>
      <c r="S1946" s="538" t="str">
        <f>IF('statement of marks'!DJ78="","",'statement of marks'!DJ78)</f>
        <v/>
      </c>
      <c r="T1946" s="538">
        <f>IF('statement of marks'!DK78="","",'statement of marks'!DK78)</f>
        <v>118</v>
      </c>
      <c r="U1946" s="541" t="str">
        <f>CONCATENATE('statement of marks'!HX78,'statement of marks'!IG78,'statement of marks'!IH78)</f>
        <v>S</v>
      </c>
      <c r="V1946" s="542">
        <f>IF('result subject-wise'!AH78="","",'result subject-wise'!AH78)</f>
        <v>100</v>
      </c>
      <c r="W1946" s="542" t="str">
        <f>IF('result subject-wise'!AJ78="","",'result subject-wise'!AJ78)</f>
        <v/>
      </c>
      <c r="X1946" s="542" t="str">
        <f>IF('result subject-wise'!AK78="","",'result subject-wise'!AK78)</f>
        <v/>
      </c>
      <c r="Y1946" s="540" t="str">
        <f>IF(OR(X1948=0,X1948&lt;V1948),"",IF(OR(U1946="RE",U1946="REP"),SUM(T1946,W1946),IF(U1946="S",W1946,T1946)))</f>
        <v/>
      </c>
    </row>
    <row r="1947" spans="1:25" ht="18" customHeight="1">
      <c r="A1947" s="1124"/>
      <c r="B1947" s="1108" t="s">
        <v>291</v>
      </c>
      <c r="C1947" s="1108"/>
      <c r="D1947" s="543">
        <f>IF(AND(D1944="",D1945="",D1946=""),"",SUM(D1944:D1946))</f>
        <v>40</v>
      </c>
      <c r="E1947" s="544">
        <f>IF(AND(E1942="",E1943="",E1944="",E1945="",E1946=""),"",SUM(E1942:E1946))</f>
        <v>50</v>
      </c>
      <c r="F1947" s="544">
        <f t="shared" ref="F1947:H1947" si="548">IF(AND(F1942="",F1943="",F1944="",F1945="",F1946=""),"",SUM(F1942:F1946))</f>
        <v>50</v>
      </c>
      <c r="G1947" s="544">
        <f t="shared" si="548"/>
        <v>43</v>
      </c>
      <c r="H1947" s="544">
        <f t="shared" si="548"/>
        <v>143</v>
      </c>
      <c r="I1947" s="544">
        <f>IF(AND(I1942="",I1943="",I1944="",I1945="",I1946=""),"",SUM(I1942:I1946))</f>
        <v>7</v>
      </c>
      <c r="J1947" s="544">
        <f t="shared" ref="J1947:R1947" si="549">IF(AND(J1942="",J1943="",J1944="",J1945="",J1946=""),"",SUM(J1942:J1946))</f>
        <v>290</v>
      </c>
      <c r="K1947" s="544">
        <f t="shared" si="549"/>
        <v>40</v>
      </c>
      <c r="L1947" s="544">
        <f t="shared" si="549"/>
        <v>330</v>
      </c>
      <c r="M1947" s="544">
        <f t="shared" si="549"/>
        <v>440</v>
      </c>
      <c r="N1947" s="544">
        <f t="shared" si="549"/>
        <v>480</v>
      </c>
      <c r="O1947" s="544">
        <f t="shared" si="549"/>
        <v>358</v>
      </c>
      <c r="P1947" s="544">
        <f t="shared" si="549"/>
        <v>60</v>
      </c>
      <c r="Q1947" s="544">
        <f t="shared" si="549"/>
        <v>418</v>
      </c>
      <c r="R1947" s="544">
        <f t="shared" si="549"/>
        <v>798</v>
      </c>
      <c r="S1947" s="544">
        <f>IF(AND(S1942="",S1943="",S1944="",S1945="",S1946=""),"",SUM(S1942:S1946))</f>
        <v>100</v>
      </c>
      <c r="T1947" s="544">
        <f t="shared" ref="T1947" si="550">IF(AND(T1942="",T1943="",T1944="",T1945="",T1946=""),"",SUM(T1942:T1946))</f>
        <v>898</v>
      </c>
      <c r="U1947" s="544"/>
      <c r="V1947" s="544">
        <f t="shared" ref="V1947:W1947" si="551">IF(AND(V1942="",V1943="",V1944="",V1945="",V1946=""),"",SUM(V1942:V1946))</f>
        <v>100</v>
      </c>
      <c r="W1947" s="544" t="str">
        <f t="shared" si="551"/>
        <v/>
      </c>
      <c r="X1947" s="545"/>
      <c r="Y1947" s="546" t="str">
        <f t="shared" ref="Y1947" si="552">IF(AND(Y1942="",Y1943="",Y1944="",Y1945="",Y1946=""),"",SUM(Y1942:Y1946))</f>
        <v/>
      </c>
    </row>
    <row r="1948" spans="1:25" ht="18" customHeight="1">
      <c r="A1948" s="1124"/>
      <c r="B1948" s="1142" t="s">
        <v>292</v>
      </c>
      <c r="C1948" s="1142"/>
      <c r="D1948" s="547" t="s">
        <v>456</v>
      </c>
      <c r="E1948" s="548">
        <f>IF(E1947="","",(5*E1941)-(COUNTIF(E1942:E1946,"NA")*E1941+COUNTIF(E1942:E1946,"ML")*E1941))</f>
        <v>50</v>
      </c>
      <c r="F1948" s="548">
        <f>IF(F1947="","",(5*F1941)-(COUNTIF(F1942:F1946,"NA")*F1941+COUNTIF(F1942:F1946,"ML")*F1941))</f>
        <v>50</v>
      </c>
      <c r="G1948" s="548">
        <f>IF(G1947="","",(43)-(COUNTIF(G1942:G1946,"NA")*G1941+COUNTIF(G1942:G1946,"ML")*G1941))</f>
        <v>43</v>
      </c>
      <c r="H1948" s="548">
        <f>IF(H1947="","",(143)-(COUNTIF(H1942:H1946,"NA")*H1941+COUNTIF(H1942:H1946,"ML")*H1941))</f>
        <v>143</v>
      </c>
      <c r="I1948" s="549">
        <f>IF(I1947="","",7)</f>
        <v>7</v>
      </c>
      <c r="J1948" s="538">
        <f>L1948-K1948</f>
        <v>310</v>
      </c>
      <c r="K1948" s="538">
        <f>IF(D1947="","",(D1947-(IF(K1944="ml",D1944)+IF(K1945="ml",D1945)+IF(K1946="ml",D1946))))</f>
        <v>40</v>
      </c>
      <c r="L1948" s="538">
        <f>IF(OR(L1947=0,L1947=""),L1947,(5*L1941)-D1959)</f>
        <v>350</v>
      </c>
      <c r="M1948" s="538">
        <f>IF(M1947="","",SUM(H1948:J1948))</f>
        <v>460</v>
      </c>
      <c r="N1948" s="538">
        <f>IF(N1947="","",SUM(D1947,M1948))</f>
        <v>500</v>
      </c>
      <c r="O1948" s="538">
        <f>Q1948-D1953</f>
        <v>440</v>
      </c>
      <c r="P1948" s="538">
        <f>IF(D1953="","",D1953)</f>
        <v>60</v>
      </c>
      <c r="Q1948" s="538">
        <f>IF(Q1947="","",5*Q1941)</f>
        <v>500</v>
      </c>
      <c r="R1948" s="538">
        <f>IF(O1948="","",SUM(M1948,O1948))</f>
        <v>900</v>
      </c>
      <c r="S1948" s="538">
        <f>IF(D1958="","",D1958)</f>
        <v>100</v>
      </c>
      <c r="T1948" s="538">
        <f>IF(T1947="","",SUM(R1948,S1948))</f>
        <v>1000</v>
      </c>
      <c r="U1948" s="550"/>
      <c r="V1948" s="551">
        <f>COUNTIF(U1942:U1952,"S")</f>
        <v>1</v>
      </c>
      <c r="W1948" s="551">
        <f>COUNTIF(U1942:U1952,"RE")+COUNTIF(U1942:U1952,"REP")</f>
        <v>0</v>
      </c>
      <c r="X1948" s="551">
        <f>COUNTIF(X1942:X1947,"P")+COUNTIF(X1951:X1952,"P")</f>
        <v>0</v>
      </c>
      <c r="Y1948" s="552" t="str">
        <f>IF(OR(X1948=0,X1948&lt;(V1948+W1948)),"",(T1948-(V1948*Y1941)+V1947))</f>
        <v/>
      </c>
    </row>
    <row r="1949" spans="1:25" ht="18" customHeight="1">
      <c r="A1949" s="1124"/>
      <c r="B1949" s="895" t="s">
        <v>151</v>
      </c>
      <c r="C1949" s="895"/>
      <c r="D1949" s="553">
        <f>IF('statement of marks'!BG78="","",'statement of marks'!BG78)</f>
        <v>30</v>
      </c>
      <c r="E1949" s="568">
        <f t="shared" ref="E1949:H1949" si="553">IF(E1948="","",E1947/E1948*100)</f>
        <v>100</v>
      </c>
      <c r="F1949" s="568">
        <f t="shared" si="553"/>
        <v>100</v>
      </c>
      <c r="G1949" s="568">
        <f t="shared" si="553"/>
        <v>100</v>
      </c>
      <c r="H1949" s="568">
        <f t="shared" si="553"/>
        <v>100</v>
      </c>
      <c r="I1949" s="568">
        <f>IF(I1948="","",I1947/I1948*100)</f>
        <v>100</v>
      </c>
      <c r="J1949" s="568">
        <f t="shared" ref="J1949:R1949" si="554">IF(J1948="","",J1947/J1948*100)</f>
        <v>93.548387096774192</v>
      </c>
      <c r="K1949" s="568">
        <f t="shared" si="554"/>
        <v>100</v>
      </c>
      <c r="L1949" s="568">
        <f t="shared" si="554"/>
        <v>94.285714285714278</v>
      </c>
      <c r="M1949" s="568">
        <f t="shared" si="554"/>
        <v>95.652173913043484</v>
      </c>
      <c r="N1949" s="569">
        <f t="shared" si="554"/>
        <v>96</v>
      </c>
      <c r="O1949" s="568">
        <f t="shared" si="554"/>
        <v>81.36363636363636</v>
      </c>
      <c r="P1949" s="568">
        <f t="shared" si="554"/>
        <v>100</v>
      </c>
      <c r="Q1949" s="568">
        <f t="shared" si="554"/>
        <v>83.6</v>
      </c>
      <c r="R1949" s="568">
        <f t="shared" si="554"/>
        <v>88.666666666666671</v>
      </c>
      <c r="S1949" s="569">
        <f>IF(S1948="","",S1947/S1948*100)</f>
        <v>100</v>
      </c>
      <c r="T1949" s="569">
        <f t="shared" ref="T1949" si="555">IF(T1948="","",T1947/T1948*100)</f>
        <v>89.8</v>
      </c>
      <c r="U1949" s="539"/>
      <c r="V1949" s="539"/>
      <c r="W1949" s="539"/>
      <c r="X1949" s="539"/>
      <c r="Y1949" s="554" t="str">
        <f>IF(Y1948="","",Y1947/Y1948*100)</f>
        <v/>
      </c>
    </row>
    <row r="1950" spans="1:25" ht="18" customHeight="1">
      <c r="A1950" s="1124"/>
      <c r="B1950" s="895" t="str">
        <f>'statement of marks'!DZ78</f>
        <v>BIOLOGY</v>
      </c>
      <c r="C1950" s="895"/>
      <c r="D1950" s="548"/>
      <c r="E1950" s="541">
        <f>IF('statement of marks'!EA78="","",'statement of marks'!EA78)</f>
        <v>10</v>
      </c>
      <c r="F1950" s="541">
        <f>IF('statement of marks'!EB78="","",'statement of marks'!EB78)</f>
        <v>10</v>
      </c>
      <c r="G1950" s="541">
        <f>IF('statement of marks'!EC78="","",'statement of marks'!EC78)</f>
        <v>10</v>
      </c>
      <c r="H1950" s="541">
        <f>IF('statement of marks'!ED78="","",'statement of marks'!ED78)</f>
        <v>30</v>
      </c>
      <c r="I1950" s="541" t="str">
        <f>IF('statement of marks'!EE78="","",'statement of marks'!EE78)</f>
        <v/>
      </c>
      <c r="J1950" s="537">
        <f>IF('statement of marks'!EF78="","",'statement of marks'!EF78)</f>
        <v>50</v>
      </c>
      <c r="K1950" s="537">
        <f>IF('statement of marks'!EG78="","",'statement of marks'!EG78)</f>
        <v>20</v>
      </c>
      <c r="L1950" s="536">
        <f>IF('statement of marks'!EH78="","",'statement of marks'!EH78)</f>
        <v>70</v>
      </c>
      <c r="M1950" s="536">
        <f>IF('statement of marks'!EI78="","",'statement of marks'!EI78)</f>
        <v>80</v>
      </c>
      <c r="N1950" s="538">
        <f>IF('statement of marks'!EJ78="","",'statement of marks'!EJ78)</f>
        <v>100</v>
      </c>
      <c r="O1950" s="537">
        <f>IF('statement of marks'!EK78="","",'statement of marks'!EK78)</f>
        <v>70</v>
      </c>
      <c r="P1950" s="537">
        <f>IF('statement of marks'!EL78="","",'statement of marks'!EL78)</f>
        <v>30</v>
      </c>
      <c r="Q1950" s="536">
        <f>IF('statement of marks'!EM78="","",'statement of marks'!EM78)</f>
        <v>100</v>
      </c>
      <c r="R1950" s="536">
        <f>IF('statement of marks'!EN78="","",'statement of marks'!EN78)</f>
        <v>150</v>
      </c>
      <c r="S1950" s="538">
        <f>IF('statement of marks'!EO78="","",'statement of marks'!EO78)</f>
        <v>50</v>
      </c>
      <c r="T1950" s="538">
        <f>IF('statement of marks'!EP78="","",'statement of marks'!EP78)</f>
        <v>200</v>
      </c>
      <c r="U1950" s="538" t="str">
        <f>IF('statement of marks'!FB78="","",'statement of marks'!FB78)</f>
        <v>I</v>
      </c>
      <c r="V1950" s="542"/>
      <c r="W1950" s="542"/>
      <c r="X1950" s="542"/>
      <c r="Y1950" s="540"/>
    </row>
    <row r="1951" spans="1:25" ht="18" customHeight="1">
      <c r="A1951" s="1124"/>
      <c r="B1951" s="1089" t="str">
        <f>'statement of marks'!$FC$3</f>
        <v>Azadi ke Baad ka Swarnim Bharat</v>
      </c>
      <c r="C1951" s="1089"/>
      <c r="D1951" s="553">
        <f>IF('statement of marks'!CK78="","",'statement of marks'!CK78)</f>
        <v>30</v>
      </c>
      <c r="E1951" s="541">
        <f>IF('statement of marks'!FC78="","",'statement of marks'!FC78)</f>
        <v>10</v>
      </c>
      <c r="F1951" s="541">
        <f>IF('statement of marks'!FD78="","",'statement of marks'!FD78)</f>
        <v>10</v>
      </c>
      <c r="G1951" s="541">
        <f>IF('statement of marks'!FE78="","",'statement of marks'!FE78)</f>
        <v>10</v>
      </c>
      <c r="H1951" s="541">
        <f>IF('statement of marks'!FF78="","",'statement of marks'!FF78)</f>
        <v>30</v>
      </c>
      <c r="I1951" s="555"/>
      <c r="J1951" s="541">
        <f>IF('statement of marks'!FG78="","",'statement of marks'!FG78)</f>
        <v>70</v>
      </c>
      <c r="K1951" s="556"/>
      <c r="L1951" s="536">
        <f>IF('statement of marks'!FG78="","",'statement of marks'!FG78)</f>
        <v>70</v>
      </c>
      <c r="M1951" s="536">
        <f>IF('statement of marks'!FH78="","",'statement of marks'!FH78)</f>
        <v>100</v>
      </c>
      <c r="N1951" s="536">
        <f>IF('statement of marks'!FH78="","",'statement of marks'!FH78)</f>
        <v>100</v>
      </c>
      <c r="O1951" s="536">
        <f>IF('statement of marks'!FI78="","",'statement of marks'!FI78)</f>
        <v>100</v>
      </c>
      <c r="P1951" s="557"/>
      <c r="Q1951" s="536">
        <f>IF('statement of marks'!FI78="","",'statement of marks'!FI78)</f>
        <v>100</v>
      </c>
      <c r="R1951" s="536">
        <f>IF('statement of marks'!FJ78="","",'statement of marks'!FJ78)</f>
        <v>200</v>
      </c>
      <c r="S1951" s="557"/>
      <c r="T1951" s="538">
        <f>IF('statement of marks'!FJ78="","",'statement of marks'!FJ78)</f>
        <v>200</v>
      </c>
      <c r="U1951" s="541" t="str">
        <f>IF('statement of marks'!II78="","",'statement of marks'!II78)</f>
        <v>A</v>
      </c>
      <c r="V1951" s="542" t="str">
        <f>IF(OR(U1951="S",U1951="RE"),'result subject-wise'!AL$6,"")</f>
        <v/>
      </c>
      <c r="W1951" s="558" t="str">
        <f>IF('result subject-wise'!AL78="","",'result subject-wise'!AL78)</f>
        <v/>
      </c>
      <c r="X1951" s="558" t="str">
        <f>IF('result subject-wise'!AM78="","",'result subject-wise'!AM78)</f>
        <v/>
      </c>
      <c r="Y1951" s="1093"/>
    </row>
    <row r="1952" spans="1:25" ht="18" customHeight="1">
      <c r="A1952" s="1124"/>
      <c r="B1952" s="895" t="str">
        <f>'statement of marks'!$FP$3</f>
        <v>JEEVAN KAUShAL</v>
      </c>
      <c r="C1952" s="895"/>
      <c r="D1952" s="535" t="str">
        <f>IF('statement of marks'!DO78="","",'statement of marks'!DO78)</f>
        <v/>
      </c>
      <c r="E1952" s="1109" t="s">
        <v>278</v>
      </c>
      <c r="F1952" s="1109"/>
      <c r="G1952" s="536">
        <f>'statement of marks'!$FP$6</f>
        <v>30</v>
      </c>
      <c r="H1952" s="536"/>
      <c r="I1952" s="559"/>
      <c r="J1952" s="537">
        <f>IF('statement of marks'!FP78="","",'statement of marks'!FP78)</f>
        <v>30</v>
      </c>
      <c r="K1952" s="1109" t="s">
        <v>279</v>
      </c>
      <c r="L1952" s="1109"/>
      <c r="M1952" s="536">
        <f>'statement of marks'!$FQ$6</f>
        <v>30</v>
      </c>
      <c r="N1952" s="538">
        <f>IF('statement of marks'!FQ78="","",'statement of marks'!FQ78)</f>
        <v>30</v>
      </c>
      <c r="O1952" s="1109" t="s">
        <v>108</v>
      </c>
      <c r="P1952" s="1109"/>
      <c r="Q1952" s="536">
        <f>'statement of marks'!$FR$6</f>
        <v>40</v>
      </c>
      <c r="R1952" s="541">
        <f>IF('statement of marks'!FR78="","",'statement of marks'!FR78)</f>
        <v>40</v>
      </c>
      <c r="S1952" s="541"/>
      <c r="T1952" s="538">
        <f>IF('statement of marks'!FS78="","",'statement of marks'!FS78)</f>
        <v>100</v>
      </c>
      <c r="U1952" s="541" t="str">
        <f>IF('statement of marks'!IJ78="","",'statement of marks'!IJ78)</f>
        <v>A</v>
      </c>
      <c r="V1952" s="542" t="str">
        <f>IF(OR(U1952="S",U1952="RE"),'result subject-wise'!AN$6,"")</f>
        <v/>
      </c>
      <c r="W1952" s="558" t="str">
        <f>IF('result subject-wise'!AN78="","",'result subject-wise'!AN78)</f>
        <v/>
      </c>
      <c r="X1952" s="558" t="str">
        <f>IF('result subject-wise'!AO78="","",'result subject-wise'!AO78)</f>
        <v/>
      </c>
      <c r="Y1952" s="1093"/>
    </row>
    <row r="1953" spans="1:25" ht="18" customHeight="1">
      <c r="A1953" s="1124"/>
      <c r="B1953" s="1110" t="s">
        <v>195</v>
      </c>
      <c r="C1953" s="1110"/>
      <c r="D1953" s="560">
        <f>IF(AND(D1949="",D1951="",D1952=""),"",SUM(D1949:D1952))</f>
        <v>60</v>
      </c>
      <c r="E1953" s="1111" t="str">
        <f>IF('statement of marks'!IP78="","",'statement of marks'!IP78)</f>
        <v>SUPPL.</v>
      </c>
      <c r="F1953" s="1111"/>
      <c r="G1953" s="1111"/>
      <c r="H1953" s="1111"/>
      <c r="I1953" s="1111"/>
      <c r="J1953" s="1111"/>
      <c r="K1953" s="1111"/>
      <c r="L1953" s="1111"/>
      <c r="M1953" s="533" t="s">
        <v>309</v>
      </c>
      <c r="N1953" s="541" t="str">
        <f>IF('statement of marks'!IS78="","",'statement of marks'!IS78)</f>
        <v/>
      </c>
      <c r="O1953" s="1091" t="s">
        <v>281</v>
      </c>
      <c r="P1953" s="1091"/>
      <c r="Q1953" s="1091"/>
      <c r="R1953" s="541" t="str">
        <f>IF('statement of marks'!IU78="","",'statement of marks'!IU78)</f>
        <v/>
      </c>
      <c r="S1953" s="1112" t="s">
        <v>295</v>
      </c>
      <c r="T1953" s="1112"/>
      <c r="U1953" s="1112"/>
      <c r="V1953" s="1112"/>
      <c r="W1953" s="1112"/>
      <c r="X1953" s="1112"/>
      <c r="Y1953" s="1113"/>
    </row>
    <row r="1954" spans="1:25" ht="18" customHeight="1">
      <c r="A1954" s="1124"/>
      <c r="B1954" s="1110" t="s">
        <v>300</v>
      </c>
      <c r="C1954" s="1110"/>
      <c r="D1954" s="534" t="s">
        <v>201</v>
      </c>
      <c r="E1954" s="1085" t="s">
        <v>122</v>
      </c>
      <c r="F1954" s="1085"/>
      <c r="G1954" s="1091" t="s">
        <v>124</v>
      </c>
      <c r="H1954" s="1091"/>
      <c r="I1954" s="1091"/>
      <c r="J1954" s="1091"/>
      <c r="K1954" s="1091" t="s">
        <v>126</v>
      </c>
      <c r="L1954" s="1091"/>
      <c r="M1954" s="1091" t="s">
        <v>128</v>
      </c>
      <c r="N1954" s="1091"/>
      <c r="O1954" s="924" t="s">
        <v>303</v>
      </c>
      <c r="P1954" s="924"/>
      <c r="Q1954" s="924"/>
      <c r="R1954" s="561"/>
      <c r="S1954" s="1114" t="s">
        <v>195</v>
      </c>
      <c r="T1954" s="1114"/>
      <c r="U1954" s="1115" t="str">
        <f>IF('result subject-wise'!AR78="","",'result subject-wise'!AR78)</f>
        <v/>
      </c>
      <c r="V1954" s="1115"/>
      <c r="W1954" s="1086" t="s">
        <v>459</v>
      </c>
      <c r="X1954" s="1086"/>
      <c r="Y1954" s="562" t="str">
        <f>IF('result subject-wise'!AS78="","",'result subject-wise'!AS78)</f>
        <v/>
      </c>
    </row>
    <row r="1955" spans="1:25" ht="18" customHeight="1">
      <c r="A1955" s="1124"/>
      <c r="B1955" s="1116" t="s">
        <v>302</v>
      </c>
      <c r="C1955" s="1116"/>
      <c r="D1955" s="536">
        <f>IF('statement of marks'!CN78="","",'statement of marks'!CN78)</f>
        <v>50</v>
      </c>
      <c r="E1955" s="1117" t="str">
        <f>IF('statement of marks'!GK78="","",'statement of marks'!GK78)</f>
        <v/>
      </c>
      <c r="F1955" s="1117"/>
      <c r="G1955" s="1117" t="str">
        <f>IF('statement of marks'!GM78="","",'statement of marks'!GM78)</f>
        <v/>
      </c>
      <c r="H1955" s="1117"/>
      <c r="I1955" s="1117"/>
      <c r="J1955" s="1117"/>
      <c r="K1955" s="1117">
        <f>IF('statement of marks'!GO78="","",'statement of marks'!GO78)</f>
        <v>88</v>
      </c>
      <c r="L1955" s="1117"/>
      <c r="M1955" s="1117">
        <f>IF('statement of marks'!GQ78="","",'statement of marks'!GQ78)</f>
        <v>240</v>
      </c>
      <c r="N1955" s="1117"/>
      <c r="O1955" s="1117">
        <f>IF('statement of marks'!GS78="","",'statement of marks'!GS78)</f>
        <v>340</v>
      </c>
      <c r="P1955" s="1117"/>
      <c r="Q1955" s="1117"/>
      <c r="R1955" s="563"/>
      <c r="S1955" s="1086" t="s">
        <v>460</v>
      </c>
      <c r="T1955" s="1086"/>
      <c r="U1955" s="1086"/>
      <c r="V1955" s="1086"/>
      <c r="W1955" s="1115" t="str">
        <f>IF('result subject-wise'!AT78="","",'result subject-wise'!AT78)</f>
        <v/>
      </c>
      <c r="X1955" s="1115"/>
      <c r="Y1955" s="1118"/>
    </row>
    <row r="1956" spans="1:25" ht="18" customHeight="1">
      <c r="A1956" s="1124"/>
      <c r="B1956" s="1084" t="s">
        <v>301</v>
      </c>
      <c r="C1956" s="1084"/>
      <c r="D1956" s="536">
        <f>IF('statement of marks'!BJ78="","",'statement of marks'!BJ78)</f>
        <v>50</v>
      </c>
      <c r="E1956" s="1085">
        <f>IF('statement of marks'!GL78="","",'statement of marks'!GL78)</f>
        <v>34</v>
      </c>
      <c r="F1956" s="1085"/>
      <c r="G1956" s="1085">
        <f>IF('statement of marks'!GN78="","",'statement of marks'!GN78)</f>
        <v>24</v>
      </c>
      <c r="H1956" s="1085"/>
      <c r="I1956" s="1085"/>
      <c r="J1956" s="1085"/>
      <c r="K1956" s="1085" t="str">
        <f>IF('statement of marks'!GP78="","",'statement of marks'!GP78)</f>
        <v/>
      </c>
      <c r="L1956" s="1085"/>
      <c r="M1956" s="1085" t="str">
        <f>IF('statement of marks'!GR78="","",'statement of marks'!GR78)</f>
        <v/>
      </c>
      <c r="N1956" s="1085"/>
      <c r="O1956" s="1085" t="str">
        <f>IF('statement of marks'!GT78="","",'statement of marks'!GT78)</f>
        <v/>
      </c>
      <c r="P1956" s="1085"/>
      <c r="Q1956" s="1085"/>
      <c r="R1956" s="564"/>
      <c r="S1956" s="1086" t="s">
        <v>296</v>
      </c>
      <c r="T1956" s="1086"/>
      <c r="U1956" s="1086"/>
      <c r="V1956" s="1086"/>
      <c r="W1956" s="1087" t="str">
        <f>IF(U1954="","",'result subject-wise'!$G$118)</f>
        <v/>
      </c>
      <c r="X1956" s="1087"/>
      <c r="Y1956" s="1088"/>
    </row>
    <row r="1957" spans="1:25" ht="18" customHeight="1">
      <c r="A1957" s="1124"/>
      <c r="B1957" s="1089" t="s">
        <v>307</v>
      </c>
      <c r="C1957" s="1089"/>
      <c r="D1957" s="535" t="str">
        <f>IF('statement of marks'!DR78="","",'statement of marks'!DR78)</f>
        <v/>
      </c>
      <c r="E1957" s="1090"/>
      <c r="F1957" s="1090"/>
      <c r="G1957" s="1090"/>
      <c r="H1957" s="1090"/>
      <c r="I1957" s="1090"/>
      <c r="J1957" s="1090"/>
      <c r="K1957" s="1090"/>
      <c r="L1957" s="1090"/>
      <c r="M1957" s="1090"/>
      <c r="N1957" s="1090"/>
      <c r="O1957" s="1091"/>
      <c r="P1957" s="1091"/>
      <c r="Q1957" s="1091"/>
      <c r="R1957" s="1091"/>
      <c r="S1957" s="1091"/>
      <c r="T1957" s="1091"/>
      <c r="U1957" s="1092"/>
      <c r="V1957" s="1092"/>
      <c r="W1957" s="1092"/>
      <c r="X1957" s="1092"/>
      <c r="Y1957" s="1093"/>
    </row>
    <row r="1958" spans="1:25" ht="18" customHeight="1">
      <c r="A1958" s="1124"/>
      <c r="B1958" s="895" t="s">
        <v>297</v>
      </c>
      <c r="C1958" s="895"/>
      <c r="D1958" s="544">
        <f>IF(AND(D1955="",D1956="",D1957=""),"",SUM(D1955:D1957))</f>
        <v>100</v>
      </c>
      <c r="E1958" s="1090"/>
      <c r="F1958" s="1090"/>
      <c r="G1958" s="1090"/>
      <c r="H1958" s="1090"/>
      <c r="I1958" s="1090"/>
      <c r="J1958" s="1090"/>
      <c r="K1958" s="1090"/>
      <c r="L1958" s="1090"/>
      <c r="M1958" s="1090"/>
      <c r="N1958" s="1090"/>
      <c r="O1958" s="1091"/>
      <c r="P1958" s="1091"/>
      <c r="Q1958" s="1091"/>
      <c r="R1958" s="1091"/>
      <c r="S1958" s="1091"/>
      <c r="T1958" s="1091"/>
      <c r="U1958" s="1092"/>
      <c r="V1958" s="1092"/>
      <c r="W1958" s="1092"/>
      <c r="X1958" s="1092"/>
      <c r="Y1958" s="1093"/>
    </row>
    <row r="1959" spans="1:25" ht="18" customHeight="1">
      <c r="A1959" s="1124"/>
      <c r="B1959" s="1089" t="s">
        <v>790</v>
      </c>
      <c r="C1959" s="1089"/>
      <c r="D1959" s="565">
        <f>IF(J1942="ML",L1941)+IF(J1943="ML",L1941)+IF(J1944="ML",L1941-D1944)+IF(J1945="ML",L1941-D1945)+IF(J1946="ML",L1941-D1946)+IF(K1944="ml",D1944)+IF(K1945="ml",D1945)+IF(K1946="ml",D1946)</f>
        <v>0</v>
      </c>
      <c r="E1959" s="1090"/>
      <c r="F1959" s="1090"/>
      <c r="G1959" s="1090"/>
      <c r="H1959" s="1090"/>
      <c r="I1959" s="1090"/>
      <c r="J1959" s="1090"/>
      <c r="K1959" s="1090"/>
      <c r="L1959" s="1090"/>
      <c r="M1959" s="1090"/>
      <c r="N1959" s="1090"/>
      <c r="O1959" s="1091" t="s">
        <v>112</v>
      </c>
      <c r="P1959" s="1091"/>
      <c r="Q1959" s="1091"/>
      <c r="R1959" s="1091"/>
      <c r="S1959" s="1091"/>
      <c r="T1959" s="1091"/>
      <c r="U1959" s="1094" t="s">
        <v>798</v>
      </c>
      <c r="V1959" s="1094"/>
      <c r="W1959" s="1094"/>
      <c r="X1959" s="1094"/>
      <c r="Y1959" s="1095"/>
    </row>
    <row r="1960" spans="1:25" ht="18" customHeight="1" thickBot="1">
      <c r="A1960" s="1125"/>
      <c r="B1960" s="1098" t="s">
        <v>308</v>
      </c>
      <c r="C1960" s="1098"/>
      <c r="D1960" s="566"/>
      <c r="E1960" s="1099"/>
      <c r="F1960" s="1099"/>
      <c r="G1960" s="1099"/>
      <c r="H1960" s="1099"/>
      <c r="I1960" s="1099"/>
      <c r="J1960" s="1099"/>
      <c r="K1960" s="1099"/>
      <c r="L1960" s="1099"/>
      <c r="M1960" s="1099"/>
      <c r="N1960" s="1099"/>
      <c r="O1960" s="1100">
        <f>'statement of marks'!$IV$110</f>
        <v>45794</v>
      </c>
      <c r="P1960" s="1100"/>
      <c r="Q1960" s="1100"/>
      <c r="R1960" s="1100"/>
      <c r="S1960" s="1100"/>
      <c r="T1960" s="1100"/>
      <c r="U1960" s="1096"/>
      <c r="V1960" s="1096"/>
      <c r="W1960" s="1096"/>
      <c r="X1960" s="1096"/>
      <c r="Y1960" s="1097"/>
    </row>
    <row r="1961" spans="1:25" ht="18" customHeight="1">
      <c r="A1961" s="1119" t="s">
        <v>282</v>
      </c>
      <c r="B1961" s="1120"/>
      <c r="C1961" s="1120"/>
      <c r="D1961" s="1120"/>
      <c r="E1961" s="1120"/>
      <c r="F1961" s="1120"/>
      <c r="G1961" s="1120"/>
      <c r="H1961" s="1120"/>
      <c r="I1961" s="1120"/>
      <c r="J1961" s="1120"/>
      <c r="K1961" s="1120"/>
      <c r="L1961" s="1120"/>
      <c r="M1961" s="1120"/>
      <c r="N1961" s="1120"/>
      <c r="O1961" s="1120"/>
      <c r="P1961" s="1120"/>
      <c r="Q1961" s="1120"/>
      <c r="R1961" s="1120"/>
      <c r="S1961" s="1120"/>
      <c r="T1961" s="1120"/>
      <c r="U1961" s="1120"/>
      <c r="V1961" s="1120"/>
      <c r="W1961" s="1120"/>
      <c r="X1961" s="1120"/>
      <c r="Y1961" s="1121"/>
    </row>
    <row r="1962" spans="1:25" ht="18" customHeight="1">
      <c r="A1962" s="1122" t="str">
        <f>'statement of marks'!$A$1</f>
        <v>Govt. Hr. Sec. School,</v>
      </c>
      <c r="B1962" s="1091"/>
      <c r="C1962" s="1091"/>
      <c r="D1962" s="1091"/>
      <c r="E1962" s="1091"/>
      <c r="F1962" s="1091"/>
      <c r="G1962" s="1091"/>
      <c r="H1962" s="1091"/>
      <c r="I1962" s="1091"/>
      <c r="J1962" s="1091"/>
      <c r="K1962" s="1091"/>
      <c r="L1962" s="1091"/>
      <c r="M1962" s="1091"/>
      <c r="N1962" s="1091"/>
      <c r="O1962" s="1091"/>
      <c r="P1962" s="1091"/>
      <c r="Q1962" s="1091"/>
      <c r="R1962" s="1091"/>
      <c r="S1962" s="1091"/>
      <c r="T1962" s="1091"/>
      <c r="U1962" s="1091"/>
      <c r="V1962" s="1091"/>
      <c r="W1962" s="1091"/>
      <c r="X1962" s="1091"/>
      <c r="Y1962" s="1123"/>
    </row>
    <row r="1963" spans="1:25" ht="18" customHeight="1">
      <c r="A1963" s="1124"/>
      <c r="B1963" s="1048" t="s">
        <v>100</v>
      </c>
      <c r="C1963" s="1048"/>
      <c r="D1963" s="1112" t="s">
        <v>485</v>
      </c>
      <c r="E1963" s="1048" t="str">
        <f>'statement of marks'!$F$3</f>
        <v>2024-25</v>
      </c>
      <c r="F1963" s="1048"/>
      <c r="G1963" s="1126" t="str">
        <f>IF(U1982="","MAIN EXAMINATION",IF(E1981="Suppl.","SUPPLEMENTARY EXAMINATION",IF(E1981="Re-exam.","RE-EXAMINATION",)))</f>
        <v>MAIN EXAMINATION</v>
      </c>
      <c r="H1963" s="1127"/>
      <c r="I1963" s="1127"/>
      <c r="J1963" s="1127"/>
      <c r="K1963" s="1127"/>
      <c r="L1963" s="1127"/>
      <c r="M1963" s="1127"/>
      <c r="N1963" s="1127"/>
      <c r="O1963" s="1127"/>
      <c r="P1963" s="1127"/>
      <c r="Q1963" s="1127"/>
      <c r="R1963" s="1127"/>
      <c r="S1963" s="1128"/>
      <c r="T1963" s="1129" t="s">
        <v>305</v>
      </c>
      <c r="U1963" s="1130"/>
      <c r="V1963" s="1131"/>
      <c r="W1963" s="1048" t="str">
        <f>'statement of marks'!$A$3</f>
        <v>11 'A'</v>
      </c>
      <c r="X1963" s="1048"/>
      <c r="Y1963" s="1135"/>
    </row>
    <row r="1964" spans="1:25" ht="18" customHeight="1">
      <c r="A1964" s="1124"/>
      <c r="B1964" s="895" t="s">
        <v>36</v>
      </c>
      <c r="C1964" s="895"/>
      <c r="D1964" s="1112"/>
      <c r="E1964" s="1132" t="str">
        <f>IF('statement of marks'!G79="","",'statement of marks'!G79)</f>
        <v>A 071</v>
      </c>
      <c r="F1964" s="1133"/>
      <c r="G1964" s="1133"/>
      <c r="H1964" s="1133"/>
      <c r="I1964" s="1133"/>
      <c r="J1964" s="1133"/>
      <c r="K1964" s="1133"/>
      <c r="L1964" s="1133"/>
      <c r="M1964" s="1133"/>
      <c r="N1964" s="1133"/>
      <c r="O1964" s="1133"/>
      <c r="P1964" s="1133"/>
      <c r="Q1964" s="1133"/>
      <c r="R1964" s="1133"/>
      <c r="S1964" s="1134"/>
      <c r="T1964" s="1129" t="s">
        <v>304</v>
      </c>
      <c r="U1964" s="1130"/>
      <c r="V1964" s="1131"/>
      <c r="W1964" s="1048">
        <f>IF('statement of marks'!E79="","",'statement of marks'!E79)</f>
        <v>11171</v>
      </c>
      <c r="X1964" s="1048"/>
      <c r="Y1964" s="1135"/>
    </row>
    <row r="1965" spans="1:25" ht="18" customHeight="1">
      <c r="A1965" s="1124"/>
      <c r="B1965" s="895" t="s">
        <v>37</v>
      </c>
      <c r="C1965" s="895"/>
      <c r="D1965" s="1112"/>
      <c r="E1965" s="1132" t="str">
        <f>IF('statement of marks'!H79="","",'statement of marks'!H79)</f>
        <v>B 071</v>
      </c>
      <c r="F1965" s="1133"/>
      <c r="G1965" s="1133"/>
      <c r="H1965" s="1133"/>
      <c r="I1965" s="1133"/>
      <c r="J1965" s="1133"/>
      <c r="K1965" s="1133"/>
      <c r="L1965" s="1133"/>
      <c r="M1965" s="1133"/>
      <c r="N1965" s="1133"/>
      <c r="O1965" s="1133"/>
      <c r="P1965" s="1133"/>
      <c r="Q1965" s="1133"/>
      <c r="R1965" s="1133"/>
      <c r="S1965" s="1134"/>
      <c r="T1965" s="1129" t="s">
        <v>35</v>
      </c>
      <c r="U1965" s="1130"/>
      <c r="V1965" s="1131"/>
      <c r="W1965" s="1048" t="str">
        <f>IF('statement of marks'!D79="","",'statement of marks'!D79)</f>
        <v/>
      </c>
      <c r="X1965" s="1048"/>
      <c r="Y1965" s="1135"/>
    </row>
    <row r="1966" spans="1:25" ht="18" customHeight="1">
      <c r="A1966" s="1124"/>
      <c r="B1966" s="895" t="s">
        <v>38</v>
      </c>
      <c r="C1966" s="895"/>
      <c r="D1966" s="1112"/>
      <c r="E1966" s="1132" t="str">
        <f>IF('statement of marks'!I79="","",'statement of marks'!I79)</f>
        <v>C 071</v>
      </c>
      <c r="F1966" s="1133"/>
      <c r="G1966" s="1133"/>
      <c r="H1966" s="1133"/>
      <c r="I1966" s="1133"/>
      <c r="J1966" s="1133"/>
      <c r="K1966" s="1133"/>
      <c r="L1966" s="1133"/>
      <c r="M1966" s="1133"/>
      <c r="N1966" s="1133"/>
      <c r="O1966" s="1133"/>
      <c r="P1966" s="1133"/>
      <c r="Q1966" s="1133"/>
      <c r="R1966" s="1133"/>
      <c r="S1966" s="1134"/>
      <c r="T1966" s="1129" t="s">
        <v>280</v>
      </c>
      <c r="U1966" s="1130"/>
      <c r="V1966" s="1131"/>
      <c r="W1966" s="1136" t="str">
        <f>IF('statement of marks'!F79="","",'statement of marks'!F79)</f>
        <v/>
      </c>
      <c r="X1966" s="1136"/>
      <c r="Y1966" s="1137"/>
    </row>
    <row r="1967" spans="1:25" ht="18" customHeight="1">
      <c r="A1967" s="1124"/>
      <c r="B1967" s="1138" t="s">
        <v>218</v>
      </c>
      <c r="C1967" s="1109" t="s">
        <v>293</v>
      </c>
      <c r="D1967" s="1109" t="s">
        <v>457</v>
      </c>
      <c r="E1967" s="1103" t="s">
        <v>109</v>
      </c>
      <c r="F1967" s="1103" t="s">
        <v>110</v>
      </c>
      <c r="G1967" s="1103" t="s">
        <v>111</v>
      </c>
      <c r="H1967" s="1103" t="s">
        <v>797</v>
      </c>
      <c r="I1967" s="1139" t="str">
        <f>IF('statement of marks'!N$4="","",'statement of marks'!N$4)</f>
        <v>VRIKSHAROPAN</v>
      </c>
      <c r="J1967" s="1140" t="s">
        <v>276</v>
      </c>
      <c r="K1967" s="1140" t="s">
        <v>277</v>
      </c>
      <c r="L1967" s="1103" t="s">
        <v>284</v>
      </c>
      <c r="M1967" s="1103" t="s">
        <v>294</v>
      </c>
      <c r="N1967" s="1102" t="s">
        <v>458</v>
      </c>
      <c r="O1967" s="1141" t="s">
        <v>287</v>
      </c>
      <c r="P1967" s="1141" t="s">
        <v>288</v>
      </c>
      <c r="Q1967" s="1101" t="s">
        <v>289</v>
      </c>
      <c r="R1967" s="1101" t="s">
        <v>285</v>
      </c>
      <c r="S1967" s="1101" t="s">
        <v>286</v>
      </c>
      <c r="T1967" s="1102" t="s">
        <v>306</v>
      </c>
      <c r="U1967" s="1103" t="s">
        <v>311</v>
      </c>
      <c r="V1967" s="1104" t="s">
        <v>310</v>
      </c>
      <c r="W1967" s="1104" t="s">
        <v>799</v>
      </c>
      <c r="X1967" s="1103" t="s">
        <v>283</v>
      </c>
      <c r="Y1967" s="1105" t="s">
        <v>290</v>
      </c>
    </row>
    <row r="1968" spans="1:25" ht="18" customHeight="1">
      <c r="A1968" s="1124"/>
      <c r="B1968" s="1138"/>
      <c r="C1968" s="1109"/>
      <c r="D1968" s="1109"/>
      <c r="E1968" s="1103"/>
      <c r="F1968" s="1103"/>
      <c r="G1968" s="1103"/>
      <c r="H1968" s="1103"/>
      <c r="I1968" s="1139"/>
      <c r="J1968" s="1140"/>
      <c r="K1968" s="1140"/>
      <c r="L1968" s="1103"/>
      <c r="M1968" s="1103"/>
      <c r="N1968" s="1102"/>
      <c r="O1968" s="1141"/>
      <c r="P1968" s="1141"/>
      <c r="Q1968" s="1101"/>
      <c r="R1968" s="1101"/>
      <c r="S1968" s="1101"/>
      <c r="T1968" s="1102"/>
      <c r="U1968" s="1103"/>
      <c r="V1968" s="1104"/>
      <c r="W1968" s="1104"/>
      <c r="X1968" s="1103"/>
      <c r="Y1968" s="1105"/>
    </row>
    <row r="1969" spans="1:25" ht="18" customHeight="1">
      <c r="A1969" s="1124"/>
      <c r="B1969" s="1144" t="s">
        <v>113</v>
      </c>
      <c r="C1969" s="1144"/>
      <c r="D1969" s="535"/>
      <c r="E1969" s="534">
        <f>IF('statement of marks'!J$6="","",'statement of marks'!J$6)</f>
        <v>10</v>
      </c>
      <c r="F1969" s="534">
        <f>IF('statement of marks'!K$6="","",'statement of marks'!K$6)</f>
        <v>10</v>
      </c>
      <c r="G1969" s="534">
        <f>IF('statement of marks'!L$6="","",'statement of marks'!L$6)</f>
        <v>8</v>
      </c>
      <c r="H1969" s="534">
        <f>IF('statement of marks'!M$6="","",'statement of marks'!M$6)</f>
        <v>28</v>
      </c>
      <c r="I1969" s="536">
        <f>IF('statement of marks'!N$6="","",'statement of marks'!N$6)</f>
        <v>2</v>
      </c>
      <c r="J1969" s="298" t="s">
        <v>89</v>
      </c>
      <c r="K1969" s="1106"/>
      <c r="L1969" s="534">
        <f>IF('statement of marks'!O$6="","",'statement of marks'!O$6)</f>
        <v>70</v>
      </c>
      <c r="M1969" s="298" t="s">
        <v>87</v>
      </c>
      <c r="N1969" s="534">
        <f>IF('statement of marks'!P$6="","",'statement of marks'!P$6)</f>
        <v>100</v>
      </c>
      <c r="O1969" s="298" t="s">
        <v>298</v>
      </c>
      <c r="P1969" s="945"/>
      <c r="Q1969" s="534">
        <f>IF('statement of marks'!Q$6="","",'statement of marks'!Q$6)</f>
        <v>100</v>
      </c>
      <c r="R1969" s="298" t="s">
        <v>299</v>
      </c>
      <c r="S1969" s="298" t="s">
        <v>454</v>
      </c>
      <c r="T1969" s="538">
        <f>IF('statement of marks'!R$6="","",'statement of marks'!R$6)</f>
        <v>200</v>
      </c>
      <c r="U1969" s="539"/>
      <c r="V1969" s="539"/>
      <c r="W1969" s="539"/>
      <c r="X1969" s="539"/>
      <c r="Y1969" s="540" t="str">
        <f>IF(OR(X1976=0,X1976&lt;V1976),"",T1969)</f>
        <v/>
      </c>
    </row>
    <row r="1970" spans="1:25" ht="18" customHeight="1">
      <c r="A1970" s="1124"/>
      <c r="B1970" s="895" t="str">
        <f>'statement of marks'!$J$3</f>
        <v>HINDI COMPULSORY</v>
      </c>
      <c r="C1970" s="895"/>
      <c r="D1970" s="535"/>
      <c r="E1970" s="541">
        <f>IF('statement of marks'!J79="","",'statement of marks'!J79)</f>
        <v>10</v>
      </c>
      <c r="F1970" s="541">
        <f>IF('statement of marks'!K79="","",'statement of marks'!K79)</f>
        <v>10</v>
      </c>
      <c r="G1970" s="541">
        <f>IF('statement of marks'!L79="","",'statement of marks'!L79)</f>
        <v>8</v>
      </c>
      <c r="H1970" s="541">
        <f>IF('statement of marks'!M79="","",'statement of marks'!M79)</f>
        <v>28</v>
      </c>
      <c r="I1970" s="541">
        <f>IF('statement of marks'!N79="","",'statement of marks'!N79)</f>
        <v>2</v>
      </c>
      <c r="J1970" s="537">
        <f>IF('statement of marks'!O79="","",'statement of marks'!O79)</f>
        <v>70</v>
      </c>
      <c r="K1970" s="1106"/>
      <c r="L1970" s="536">
        <f>IF('statement of marks'!O79="","",'statement of marks'!O79)</f>
        <v>70</v>
      </c>
      <c r="M1970" s="536">
        <f>IF('statement of marks'!P79="","",'statement of marks'!P79)</f>
        <v>100</v>
      </c>
      <c r="N1970" s="538">
        <f>IF('statement of marks'!P79="","",'statement of marks'!P79)</f>
        <v>100</v>
      </c>
      <c r="O1970" s="537">
        <f>IF('statement of marks'!Q79="","",'statement of marks'!Q79)</f>
        <v>100</v>
      </c>
      <c r="P1970" s="945"/>
      <c r="Q1970" s="536">
        <f>IF('statement of marks'!Q79="","",'statement of marks'!Q79)</f>
        <v>100</v>
      </c>
      <c r="R1970" s="536">
        <f>IF('statement of marks'!R79="","",'statement of marks'!R79)</f>
        <v>200</v>
      </c>
      <c r="S1970" s="1107" t="str">
        <f>IF(AND(K1971="",P1971=""),"",SUM(K1971,P1971))</f>
        <v/>
      </c>
      <c r="T1970" s="538">
        <f>IF('statement of marks'!R79="","",'statement of marks'!R79)</f>
        <v>200</v>
      </c>
      <c r="U1970" s="541" t="str">
        <f>CONCATENATE('statement of marks'!GV79,'statement of marks'!GW79,'statement of marks'!GX79)</f>
        <v>D</v>
      </c>
      <c r="V1970" s="542" t="str">
        <f>IF(OR(U1970="S",U1970="RE"),'result subject-wise'!T$6,"")</f>
        <v/>
      </c>
      <c r="W1970" s="542" t="str">
        <f>IF('result subject-wise'!U79="","",'result subject-wise'!U79)</f>
        <v/>
      </c>
      <c r="X1970" s="542" t="str">
        <f>IF('result subject-wise'!V79="","",'result subject-wise'!V79)</f>
        <v/>
      </c>
      <c r="Y1970" s="540" t="str">
        <f>IF(OR(X1976=0,X1976&lt;V1976),"",IF(U1970="RE",SUM(T1970,W1970),IF(U1970="S",W1970,T1970)))</f>
        <v/>
      </c>
    </row>
    <row r="1971" spans="1:25" ht="18" customHeight="1">
      <c r="A1971" s="1124"/>
      <c r="B1971" s="895" t="str">
        <f>'statement of marks'!$X$3</f>
        <v>ENGLISH COMPULSORY</v>
      </c>
      <c r="C1971" s="895"/>
      <c r="D1971" s="535" t="s">
        <v>455</v>
      </c>
      <c r="E1971" s="541">
        <f>IF('statement of marks'!X79="","",'statement of marks'!X79)</f>
        <v>10</v>
      </c>
      <c r="F1971" s="541">
        <f>IF('statement of marks'!Y79="","",'statement of marks'!Y79)</f>
        <v>10</v>
      </c>
      <c r="G1971" s="541">
        <f>IF('statement of marks'!Z79="","",'statement of marks'!Z79)</f>
        <v>8</v>
      </c>
      <c r="H1971" s="541">
        <f>IF('statement of marks'!AA79="","",'statement of marks'!AA79)</f>
        <v>28</v>
      </c>
      <c r="I1971" s="541">
        <f>IF('statement of marks'!AB79="","",'statement of marks'!AB79)</f>
        <v>2</v>
      </c>
      <c r="J1971" s="537">
        <f>IF('statement of marks'!AC79="","",'statement of marks'!AC79)</f>
        <v>70</v>
      </c>
      <c r="K1971" s="1106"/>
      <c r="L1971" s="536">
        <f>IF('statement of marks'!AC79="","",'statement of marks'!AC79)</f>
        <v>70</v>
      </c>
      <c r="M1971" s="536">
        <f>IF('statement of marks'!AD79="","",'statement of marks'!AD79)</f>
        <v>100</v>
      </c>
      <c r="N1971" s="538">
        <f>IF('statement of marks'!AD79="","",'statement of marks'!AD79)</f>
        <v>100</v>
      </c>
      <c r="O1971" s="537">
        <f>IF('statement of marks'!AE79="","",'statement of marks'!AE79)</f>
        <v>100</v>
      </c>
      <c r="P1971" s="945"/>
      <c r="Q1971" s="536">
        <f>IF('statement of marks'!AE79="","",'statement of marks'!AE79)</f>
        <v>100</v>
      </c>
      <c r="R1971" s="536">
        <f>IF('statement of marks'!AF79="","",'statement of marks'!AF79)</f>
        <v>200</v>
      </c>
      <c r="S1971" s="1107"/>
      <c r="T1971" s="538">
        <f>IF('statement of marks'!AF79="","",'statement of marks'!AF79)</f>
        <v>200</v>
      </c>
      <c r="U1971" s="541" t="str">
        <f>CONCATENATE('statement of marks'!GY79,'statement of marks'!GZ79,'statement of marks'!HA79)</f>
        <v>D</v>
      </c>
      <c r="V1971" s="542" t="str">
        <f>IF(OR(U1971="S",U1971="RE"),'result subject-wise'!W$6,"")</f>
        <v/>
      </c>
      <c r="W1971" s="542" t="str">
        <f>IF('result subject-wise'!X79="","",'result subject-wise'!X79)</f>
        <v/>
      </c>
      <c r="X1971" s="542" t="str">
        <f>IF('result subject-wise'!Y79="","",'result subject-wise'!Y79)</f>
        <v/>
      </c>
      <c r="Y1971" s="540" t="str">
        <f>IF(OR(X1976=0,X1976&lt;V1976),"",IF(U1971="RE",SUM(T1971,W1971),IF(U1971="S",W1971,T1971)))</f>
        <v/>
      </c>
    </row>
    <row r="1972" spans="1:25" ht="18" customHeight="1">
      <c r="A1972" s="1124"/>
      <c r="B1972" s="1143" t="str">
        <f>'statement of marks'!AM79</f>
        <v>PHYSICS</v>
      </c>
      <c r="C1972" s="1143"/>
      <c r="D1972" s="535">
        <f>IF('statement of marks'!BH79="","",'statement of marks'!BH79)</f>
        <v>20</v>
      </c>
      <c r="E1972" s="541">
        <f>IF('statement of marks'!AN79="","",'statement of marks'!AN79)</f>
        <v>10</v>
      </c>
      <c r="F1972" s="541">
        <f>IF('statement of marks'!AO79="","",'statement of marks'!AO79)</f>
        <v>10</v>
      </c>
      <c r="G1972" s="541">
        <f>IF('statement of marks'!AP79="","",'statement of marks'!AP79)</f>
        <v>9</v>
      </c>
      <c r="H1972" s="541">
        <f>IF('statement of marks'!AQ79="","",'statement of marks'!AQ79)</f>
        <v>29</v>
      </c>
      <c r="I1972" s="541">
        <f>IF('statement of marks'!AR79="","",'statement of marks'!AR79)</f>
        <v>1</v>
      </c>
      <c r="J1972" s="537">
        <f>IF('statement of marks'!AS79="","",'statement of marks'!AS79)</f>
        <v>30</v>
      </c>
      <c r="K1972" s="537">
        <f>IF('statement of marks'!AT79="","",'statement of marks'!AT79)</f>
        <v>20</v>
      </c>
      <c r="L1972" s="536">
        <f>IF('statement of marks'!AU79="","",'statement of marks'!AU79)</f>
        <v>50</v>
      </c>
      <c r="M1972" s="536">
        <f>IF('statement of marks'!AV79="","",'statement of marks'!AV79)</f>
        <v>60</v>
      </c>
      <c r="N1972" s="538">
        <f>IF('statement of marks'!AW79="","",'statement of marks'!AW79)</f>
        <v>80</v>
      </c>
      <c r="O1972" s="537">
        <f>IF('statement of marks'!AX79="","",'statement of marks'!AX79)</f>
        <v>70</v>
      </c>
      <c r="P1972" s="537">
        <f>IF('statement of marks'!AY79="","",'statement of marks'!AY79)</f>
        <v>30</v>
      </c>
      <c r="Q1972" s="536">
        <f>IF('statement of marks'!AZ79="","",'statement of marks'!AZ79)</f>
        <v>100</v>
      </c>
      <c r="R1972" s="536">
        <f>IF('statement of marks'!BA79="","",'statement of marks'!BA79)</f>
        <v>130</v>
      </c>
      <c r="S1972" s="538">
        <f>IF('statement of marks'!BB79="","",'statement of marks'!BB79)</f>
        <v>50</v>
      </c>
      <c r="T1972" s="538">
        <f>IF('statement of marks'!BC79="","",'statement of marks'!BC79)</f>
        <v>180</v>
      </c>
      <c r="U1972" s="541" t="str">
        <f>CONCATENATE('statement of marks'!HB79,'statement of marks'!HK79,'statement of marks'!HL79)</f>
        <v>D</v>
      </c>
      <c r="V1972" s="542" t="str">
        <f>IF('result subject-wise'!Z79="","",'result subject-wise'!Z79)</f>
        <v/>
      </c>
      <c r="W1972" s="542" t="str">
        <f>IF('result subject-wise'!AB79="","",'result subject-wise'!AB79)</f>
        <v/>
      </c>
      <c r="X1972" s="542" t="str">
        <f>IF('result subject-wise'!AC79="","",'result subject-wise'!AC79)</f>
        <v/>
      </c>
      <c r="Y1972" s="540" t="str">
        <f>IF(OR(X1976=0,X1976&lt;V1976),"",IF(OR(U1972="RE",U1972="REP"),SUM(T1972,W1972),IF(U1972="S",W1972,T1972)))</f>
        <v/>
      </c>
    </row>
    <row r="1973" spans="1:25" ht="18" customHeight="1">
      <c r="A1973" s="1124"/>
      <c r="B1973" s="1143" t="str">
        <f>'statement of marks'!BQ79</f>
        <v>CHEMISTRY</v>
      </c>
      <c r="C1973" s="1143"/>
      <c r="D1973" s="535">
        <f>IF('statement of marks'!CL79="","",'statement of marks'!CL79)</f>
        <v>20</v>
      </c>
      <c r="E1973" s="541">
        <f>IF('statement of marks'!BR79="","",'statement of marks'!BR79)</f>
        <v>10</v>
      </c>
      <c r="F1973" s="541">
        <f>IF('statement of marks'!BS79="","",'statement of marks'!BS79)</f>
        <v>10</v>
      </c>
      <c r="G1973" s="541">
        <f>IF('statement of marks'!BT79="","",'statement of marks'!BT79)</f>
        <v>9</v>
      </c>
      <c r="H1973" s="541">
        <f>IF('statement of marks'!BU79="","",'statement of marks'!BU79)</f>
        <v>29</v>
      </c>
      <c r="I1973" s="541">
        <f>IF('statement of marks'!BV79="","",'statement of marks'!BV79)</f>
        <v>1</v>
      </c>
      <c r="J1973" s="537">
        <f>IF('statement of marks'!BW79="","",'statement of marks'!BW79)</f>
        <v>50</v>
      </c>
      <c r="K1973" s="537">
        <f>IF('statement of marks'!BX79="","",'statement of marks'!BX79)</f>
        <v>20</v>
      </c>
      <c r="L1973" s="536">
        <f>IF('statement of marks'!BY79="","",'statement of marks'!BY79)</f>
        <v>70</v>
      </c>
      <c r="M1973" s="536">
        <f>IF('statement of marks'!BZ79="","",'statement of marks'!BZ79)</f>
        <v>80</v>
      </c>
      <c r="N1973" s="538">
        <f>IF('statement of marks'!CA79="","",'statement of marks'!CA79)</f>
        <v>100</v>
      </c>
      <c r="O1973" s="537">
        <f>IF('statement of marks'!CB79="","",'statement of marks'!CB79)</f>
        <v>70</v>
      </c>
      <c r="P1973" s="537">
        <f>IF('statement of marks'!CC79="","",'statement of marks'!CC79)</f>
        <v>30</v>
      </c>
      <c r="Q1973" s="536">
        <f>IF('statement of marks'!CD79="","",'statement of marks'!CD79)</f>
        <v>100</v>
      </c>
      <c r="R1973" s="536">
        <f>IF('statement of marks'!CE79="","",'statement of marks'!CE79)</f>
        <v>150</v>
      </c>
      <c r="S1973" s="538">
        <f>IF('statement of marks'!CF79="","",'statement of marks'!CF79)</f>
        <v>50</v>
      </c>
      <c r="T1973" s="538">
        <f>IF('statement of marks'!CG79="","",'statement of marks'!CG79)</f>
        <v>200</v>
      </c>
      <c r="U1973" s="541" t="str">
        <f>CONCATENATE('statement of marks'!HM79,'statement of marks'!HV79,'statement of marks'!HW79)</f>
        <v>D</v>
      </c>
      <c r="V1973" s="542" t="str">
        <f>IF('result subject-wise'!AD79="","",'result subject-wise'!AD79)</f>
        <v/>
      </c>
      <c r="W1973" s="542" t="str">
        <f>IF('result subject-wise'!AF79="","",'result subject-wise'!AF79)</f>
        <v/>
      </c>
      <c r="X1973" s="542" t="str">
        <f>IF('result subject-wise'!AG79="","",'result subject-wise'!AG79)</f>
        <v/>
      </c>
      <c r="Y1973" s="540" t="str">
        <f>IF(OR(X1976=0,X1976&lt;V1976),"",IF(OR(U1973="RE",U1973="REP"),SUM(T1973,W1973),IF(U1973="S",W1973,T1973)))</f>
        <v/>
      </c>
    </row>
    <row r="1974" spans="1:25" ht="18" customHeight="1">
      <c r="A1974" s="1124"/>
      <c r="B1974" s="1143" t="str">
        <f>'statement of marks'!CU79</f>
        <v>MATHEMATICS</v>
      </c>
      <c r="C1974" s="1143"/>
      <c r="D1974" s="535" t="str">
        <f>IF('statement of marks'!DP79="","",'statement of marks'!DP79)</f>
        <v/>
      </c>
      <c r="E1974" s="541">
        <f>IF('statement of marks'!CV79="","",'statement of marks'!CV79)</f>
        <v>10</v>
      </c>
      <c r="F1974" s="541">
        <f>IF('statement of marks'!CW79="","",'statement of marks'!CW79)</f>
        <v>10</v>
      </c>
      <c r="G1974" s="541">
        <f>IF('statement of marks'!CX79="","",'statement of marks'!CX79)</f>
        <v>9</v>
      </c>
      <c r="H1974" s="541">
        <f>IF('statement of marks'!CY79="","",'statement of marks'!CY79)</f>
        <v>29</v>
      </c>
      <c r="I1974" s="541">
        <f>IF('statement of marks'!CZ79="","",'statement of marks'!CZ79)</f>
        <v>1</v>
      </c>
      <c r="J1974" s="537">
        <f>IF('statement of marks'!DA79="","",'statement of marks'!DA79)</f>
        <v>70</v>
      </c>
      <c r="K1974" s="537" t="str">
        <f>IF('statement of marks'!DB79="","",'statement of marks'!DB79)</f>
        <v/>
      </c>
      <c r="L1974" s="536">
        <f>IF('statement of marks'!DC79="","",'statement of marks'!DC79)</f>
        <v>70</v>
      </c>
      <c r="M1974" s="536">
        <f>IF('statement of marks'!DD79="","",'statement of marks'!DD79)</f>
        <v>100</v>
      </c>
      <c r="N1974" s="538">
        <f>IF('statement of marks'!DE79="","",'statement of marks'!DE79)</f>
        <v>100</v>
      </c>
      <c r="O1974" s="537">
        <f>IF('statement of marks'!DF79="","",'statement of marks'!DF79)</f>
        <v>18</v>
      </c>
      <c r="P1974" s="537" t="str">
        <f>IF('statement of marks'!DG79="","",'statement of marks'!DG79)</f>
        <v/>
      </c>
      <c r="Q1974" s="536">
        <f>IF('statement of marks'!DH79="","",'statement of marks'!DH79)</f>
        <v>18</v>
      </c>
      <c r="R1974" s="536">
        <f>IF('statement of marks'!DI79="","",'statement of marks'!DI79)</f>
        <v>118</v>
      </c>
      <c r="S1974" s="538" t="str">
        <f>IF('statement of marks'!DJ79="","",'statement of marks'!DJ79)</f>
        <v/>
      </c>
      <c r="T1974" s="538">
        <f>IF('statement of marks'!DK79="","",'statement of marks'!DK79)</f>
        <v>118</v>
      </c>
      <c r="U1974" s="541" t="str">
        <f>CONCATENATE('statement of marks'!HX79,'statement of marks'!IG79,'statement of marks'!IH79)</f>
        <v>S</v>
      </c>
      <c r="V1974" s="542">
        <f>IF('result subject-wise'!AH79="","",'result subject-wise'!AH79)</f>
        <v>100</v>
      </c>
      <c r="W1974" s="542" t="str">
        <f>IF('result subject-wise'!AJ79="","",'result subject-wise'!AJ79)</f>
        <v/>
      </c>
      <c r="X1974" s="542" t="str">
        <f>IF('result subject-wise'!AK79="","",'result subject-wise'!AK79)</f>
        <v/>
      </c>
      <c r="Y1974" s="540" t="str">
        <f>IF(OR(X1976=0,X1976&lt;V1976),"",IF(OR(U1974="RE",U1974="REP"),SUM(T1974,W1974),IF(U1974="S",W1974,T1974)))</f>
        <v/>
      </c>
    </row>
    <row r="1975" spans="1:25" ht="18" customHeight="1">
      <c r="A1975" s="1124"/>
      <c r="B1975" s="1108" t="s">
        <v>291</v>
      </c>
      <c r="C1975" s="1108"/>
      <c r="D1975" s="543">
        <f>IF(AND(D1972="",D1973="",D1974=""),"",SUM(D1972:D1974))</f>
        <v>40</v>
      </c>
      <c r="E1975" s="544">
        <f>IF(AND(E1970="",E1971="",E1972="",E1973="",E1974=""),"",SUM(E1970:E1974))</f>
        <v>50</v>
      </c>
      <c r="F1975" s="544">
        <f t="shared" ref="F1975:H1975" si="556">IF(AND(F1970="",F1971="",F1972="",F1973="",F1974=""),"",SUM(F1970:F1974))</f>
        <v>50</v>
      </c>
      <c r="G1975" s="544">
        <f t="shared" si="556"/>
        <v>43</v>
      </c>
      <c r="H1975" s="544">
        <f t="shared" si="556"/>
        <v>143</v>
      </c>
      <c r="I1975" s="544">
        <f>IF(AND(I1970="",I1971="",I1972="",I1973="",I1974=""),"",SUM(I1970:I1974))</f>
        <v>7</v>
      </c>
      <c r="J1975" s="544">
        <f t="shared" ref="J1975:R1975" si="557">IF(AND(J1970="",J1971="",J1972="",J1973="",J1974=""),"",SUM(J1970:J1974))</f>
        <v>290</v>
      </c>
      <c r="K1975" s="544">
        <f t="shared" si="557"/>
        <v>40</v>
      </c>
      <c r="L1975" s="544">
        <f t="shared" si="557"/>
        <v>330</v>
      </c>
      <c r="M1975" s="544">
        <f t="shared" si="557"/>
        <v>440</v>
      </c>
      <c r="N1975" s="544">
        <f t="shared" si="557"/>
        <v>480</v>
      </c>
      <c r="O1975" s="544">
        <f t="shared" si="557"/>
        <v>358</v>
      </c>
      <c r="P1975" s="544">
        <f t="shared" si="557"/>
        <v>60</v>
      </c>
      <c r="Q1975" s="544">
        <f t="shared" si="557"/>
        <v>418</v>
      </c>
      <c r="R1975" s="544">
        <f t="shared" si="557"/>
        <v>798</v>
      </c>
      <c r="S1975" s="544">
        <f>IF(AND(S1970="",S1971="",S1972="",S1973="",S1974=""),"",SUM(S1970:S1974))</f>
        <v>100</v>
      </c>
      <c r="T1975" s="544">
        <f t="shared" ref="T1975" si="558">IF(AND(T1970="",T1971="",T1972="",T1973="",T1974=""),"",SUM(T1970:T1974))</f>
        <v>898</v>
      </c>
      <c r="U1975" s="544"/>
      <c r="V1975" s="544">
        <f t="shared" ref="V1975:W1975" si="559">IF(AND(V1970="",V1971="",V1972="",V1973="",V1974=""),"",SUM(V1970:V1974))</f>
        <v>100</v>
      </c>
      <c r="W1975" s="544" t="str">
        <f t="shared" si="559"/>
        <v/>
      </c>
      <c r="X1975" s="545"/>
      <c r="Y1975" s="546" t="str">
        <f t="shared" ref="Y1975" si="560">IF(AND(Y1970="",Y1971="",Y1972="",Y1973="",Y1974=""),"",SUM(Y1970:Y1974))</f>
        <v/>
      </c>
    </row>
    <row r="1976" spans="1:25" ht="18" customHeight="1">
      <c r="A1976" s="1124"/>
      <c r="B1976" s="1142" t="s">
        <v>292</v>
      </c>
      <c r="C1976" s="1142"/>
      <c r="D1976" s="547" t="s">
        <v>456</v>
      </c>
      <c r="E1976" s="548">
        <f>IF(E1975="","",(5*E1969)-(COUNTIF(E1970:E1974,"NA")*E1969+COUNTIF(E1970:E1974,"ML")*E1969))</f>
        <v>50</v>
      </c>
      <c r="F1976" s="548">
        <f>IF(F1975="","",(5*F1969)-(COUNTIF(F1970:F1974,"NA")*F1969+COUNTIF(F1970:F1974,"ML")*F1969))</f>
        <v>50</v>
      </c>
      <c r="G1976" s="548">
        <f>IF(G1975="","",(43)-(COUNTIF(G1970:G1974,"NA")*G1969+COUNTIF(G1970:G1974,"ML")*G1969))</f>
        <v>43</v>
      </c>
      <c r="H1976" s="548">
        <f>IF(H1975="","",(143)-(COUNTIF(H1970:H1974,"NA")*H1969+COUNTIF(H1970:H1974,"ML")*H1969))</f>
        <v>143</v>
      </c>
      <c r="I1976" s="549">
        <f>IF(I1975="","",7)</f>
        <v>7</v>
      </c>
      <c r="J1976" s="538">
        <f>L1976-K1976</f>
        <v>310</v>
      </c>
      <c r="K1976" s="538">
        <f>IF(D1975="","",(D1975-(IF(K1972="ml",D1972)+IF(K1973="ml",D1973)+IF(K1974="ml",D1974))))</f>
        <v>40</v>
      </c>
      <c r="L1976" s="538">
        <f>IF(OR(L1975=0,L1975=""),L1975,(5*L1969)-D1987)</f>
        <v>350</v>
      </c>
      <c r="M1976" s="538">
        <f>IF(M1975="","",SUM(H1976:J1976))</f>
        <v>460</v>
      </c>
      <c r="N1976" s="538">
        <f>IF(N1975="","",SUM(D1975,M1976))</f>
        <v>500</v>
      </c>
      <c r="O1976" s="538">
        <f>Q1976-D1981</f>
        <v>440</v>
      </c>
      <c r="P1976" s="538">
        <f>IF(D1981="","",D1981)</f>
        <v>60</v>
      </c>
      <c r="Q1976" s="538">
        <f>IF(Q1975="","",5*Q1969)</f>
        <v>500</v>
      </c>
      <c r="R1976" s="538">
        <f>IF(O1976="","",SUM(M1976,O1976))</f>
        <v>900</v>
      </c>
      <c r="S1976" s="538">
        <f>IF(D1986="","",D1986)</f>
        <v>100</v>
      </c>
      <c r="T1976" s="538">
        <f>IF(T1975="","",SUM(R1976,S1976))</f>
        <v>1000</v>
      </c>
      <c r="U1976" s="550"/>
      <c r="V1976" s="551">
        <f>COUNTIF(U1970:U1980,"S")</f>
        <v>1</v>
      </c>
      <c r="W1976" s="551">
        <f>COUNTIF(U1970:U1980,"RE")+COUNTIF(U1970:U1980,"REP")</f>
        <v>0</v>
      </c>
      <c r="X1976" s="551">
        <f>COUNTIF(X1970:X1975,"P")+COUNTIF(X1979:X1980,"P")</f>
        <v>0</v>
      </c>
      <c r="Y1976" s="552" t="str">
        <f>IF(OR(X1976=0,X1976&lt;(V1976+W1976)),"",(T1976-(V1976*Y1969)+V1975))</f>
        <v/>
      </c>
    </row>
    <row r="1977" spans="1:25" ht="18" customHeight="1">
      <c r="A1977" s="1124"/>
      <c r="B1977" s="895" t="s">
        <v>151</v>
      </c>
      <c r="C1977" s="895"/>
      <c r="D1977" s="553">
        <f>IF('statement of marks'!BG79="","",'statement of marks'!BG79)</f>
        <v>30</v>
      </c>
      <c r="E1977" s="568">
        <f t="shared" ref="E1977:H1977" si="561">IF(E1976="","",E1975/E1976*100)</f>
        <v>100</v>
      </c>
      <c r="F1977" s="568">
        <f t="shared" si="561"/>
        <v>100</v>
      </c>
      <c r="G1977" s="568">
        <f t="shared" si="561"/>
        <v>100</v>
      </c>
      <c r="H1977" s="568">
        <f t="shared" si="561"/>
        <v>100</v>
      </c>
      <c r="I1977" s="568">
        <f>IF(I1976="","",I1975/I1976*100)</f>
        <v>100</v>
      </c>
      <c r="J1977" s="568">
        <f t="shared" ref="J1977:R1977" si="562">IF(J1976="","",J1975/J1976*100)</f>
        <v>93.548387096774192</v>
      </c>
      <c r="K1977" s="568">
        <f t="shared" si="562"/>
        <v>100</v>
      </c>
      <c r="L1977" s="568">
        <f t="shared" si="562"/>
        <v>94.285714285714278</v>
      </c>
      <c r="M1977" s="568">
        <f t="shared" si="562"/>
        <v>95.652173913043484</v>
      </c>
      <c r="N1977" s="569">
        <f t="shared" si="562"/>
        <v>96</v>
      </c>
      <c r="O1977" s="568">
        <f t="shared" si="562"/>
        <v>81.36363636363636</v>
      </c>
      <c r="P1977" s="568">
        <f t="shared" si="562"/>
        <v>100</v>
      </c>
      <c r="Q1977" s="568">
        <f t="shared" si="562"/>
        <v>83.6</v>
      </c>
      <c r="R1977" s="568">
        <f t="shared" si="562"/>
        <v>88.666666666666671</v>
      </c>
      <c r="S1977" s="569">
        <f>IF(S1976="","",S1975/S1976*100)</f>
        <v>100</v>
      </c>
      <c r="T1977" s="569">
        <f t="shared" ref="T1977" si="563">IF(T1976="","",T1975/T1976*100)</f>
        <v>89.8</v>
      </c>
      <c r="U1977" s="539"/>
      <c r="V1977" s="539"/>
      <c r="W1977" s="539"/>
      <c r="X1977" s="539"/>
      <c r="Y1977" s="554" t="str">
        <f>IF(Y1976="","",Y1975/Y1976*100)</f>
        <v/>
      </c>
    </row>
    <row r="1978" spans="1:25" ht="18" customHeight="1">
      <c r="A1978" s="1124"/>
      <c r="B1978" s="895" t="str">
        <f>'statement of marks'!DZ79</f>
        <v>BIOLOGY</v>
      </c>
      <c r="C1978" s="895"/>
      <c r="D1978" s="548"/>
      <c r="E1978" s="541">
        <f>IF('statement of marks'!EA79="","",'statement of marks'!EA79)</f>
        <v>10</v>
      </c>
      <c r="F1978" s="541">
        <f>IF('statement of marks'!EB79="","",'statement of marks'!EB79)</f>
        <v>10</v>
      </c>
      <c r="G1978" s="541">
        <f>IF('statement of marks'!EC79="","",'statement of marks'!EC79)</f>
        <v>10</v>
      </c>
      <c r="H1978" s="541">
        <f>IF('statement of marks'!ED79="","",'statement of marks'!ED79)</f>
        <v>30</v>
      </c>
      <c r="I1978" s="541" t="str">
        <f>IF('statement of marks'!EE79="","",'statement of marks'!EE79)</f>
        <v/>
      </c>
      <c r="J1978" s="537">
        <f>IF('statement of marks'!EF79="","",'statement of marks'!EF79)</f>
        <v>50</v>
      </c>
      <c r="K1978" s="537">
        <f>IF('statement of marks'!EG79="","",'statement of marks'!EG79)</f>
        <v>20</v>
      </c>
      <c r="L1978" s="536">
        <f>IF('statement of marks'!EH79="","",'statement of marks'!EH79)</f>
        <v>70</v>
      </c>
      <c r="M1978" s="536">
        <f>IF('statement of marks'!EI79="","",'statement of marks'!EI79)</f>
        <v>80</v>
      </c>
      <c r="N1978" s="538">
        <f>IF('statement of marks'!EJ79="","",'statement of marks'!EJ79)</f>
        <v>100</v>
      </c>
      <c r="O1978" s="537">
        <f>IF('statement of marks'!EK79="","",'statement of marks'!EK79)</f>
        <v>70</v>
      </c>
      <c r="P1978" s="537">
        <f>IF('statement of marks'!EL79="","",'statement of marks'!EL79)</f>
        <v>30</v>
      </c>
      <c r="Q1978" s="536">
        <f>IF('statement of marks'!EM79="","",'statement of marks'!EM79)</f>
        <v>100</v>
      </c>
      <c r="R1978" s="536">
        <f>IF('statement of marks'!EN79="","",'statement of marks'!EN79)</f>
        <v>150</v>
      </c>
      <c r="S1978" s="538">
        <f>IF('statement of marks'!EO79="","",'statement of marks'!EO79)</f>
        <v>50</v>
      </c>
      <c r="T1978" s="538">
        <f>IF('statement of marks'!EP79="","",'statement of marks'!EP79)</f>
        <v>200</v>
      </c>
      <c r="U1978" s="538" t="str">
        <f>IF('statement of marks'!FB79="","",'statement of marks'!FB79)</f>
        <v>I</v>
      </c>
      <c r="V1978" s="542"/>
      <c r="W1978" s="542"/>
      <c r="X1978" s="542"/>
      <c r="Y1978" s="540"/>
    </row>
    <row r="1979" spans="1:25" ht="18" customHeight="1">
      <c r="A1979" s="1124"/>
      <c r="B1979" s="1089" t="str">
        <f>'statement of marks'!$FC$3</f>
        <v>Azadi ke Baad ka Swarnim Bharat</v>
      </c>
      <c r="C1979" s="1089"/>
      <c r="D1979" s="553">
        <f>IF('statement of marks'!CK79="","",'statement of marks'!CK79)</f>
        <v>30</v>
      </c>
      <c r="E1979" s="541">
        <f>IF('statement of marks'!FC79="","",'statement of marks'!FC79)</f>
        <v>10</v>
      </c>
      <c r="F1979" s="541">
        <f>IF('statement of marks'!FD79="","",'statement of marks'!FD79)</f>
        <v>10</v>
      </c>
      <c r="G1979" s="541">
        <f>IF('statement of marks'!FE79="","",'statement of marks'!FE79)</f>
        <v>10</v>
      </c>
      <c r="H1979" s="541">
        <f>IF('statement of marks'!FF79="","",'statement of marks'!FF79)</f>
        <v>30</v>
      </c>
      <c r="I1979" s="555"/>
      <c r="J1979" s="541">
        <f>IF('statement of marks'!FG79="","",'statement of marks'!FG79)</f>
        <v>70</v>
      </c>
      <c r="K1979" s="556"/>
      <c r="L1979" s="536">
        <f>IF('statement of marks'!FG79="","",'statement of marks'!FG79)</f>
        <v>70</v>
      </c>
      <c r="M1979" s="536">
        <f>IF('statement of marks'!FH79="","",'statement of marks'!FH79)</f>
        <v>100</v>
      </c>
      <c r="N1979" s="536">
        <f>IF('statement of marks'!FH79="","",'statement of marks'!FH79)</f>
        <v>100</v>
      </c>
      <c r="O1979" s="536">
        <f>IF('statement of marks'!FI79="","",'statement of marks'!FI79)</f>
        <v>100</v>
      </c>
      <c r="P1979" s="557"/>
      <c r="Q1979" s="536">
        <f>IF('statement of marks'!FI79="","",'statement of marks'!FI79)</f>
        <v>100</v>
      </c>
      <c r="R1979" s="536">
        <f>IF('statement of marks'!FJ79="","",'statement of marks'!FJ79)</f>
        <v>200</v>
      </c>
      <c r="S1979" s="557"/>
      <c r="T1979" s="538">
        <f>IF('statement of marks'!FJ79="","",'statement of marks'!FJ79)</f>
        <v>200</v>
      </c>
      <c r="U1979" s="541" t="str">
        <f>IF('statement of marks'!II79="","",'statement of marks'!II79)</f>
        <v>A</v>
      </c>
      <c r="V1979" s="542" t="str">
        <f>IF(OR(U1979="S",U1979="RE"),'result subject-wise'!AL$6,"")</f>
        <v/>
      </c>
      <c r="W1979" s="558" t="str">
        <f>IF('result subject-wise'!AL79="","",'result subject-wise'!AL79)</f>
        <v/>
      </c>
      <c r="X1979" s="558" t="str">
        <f>IF('result subject-wise'!AM79="","",'result subject-wise'!AM79)</f>
        <v/>
      </c>
      <c r="Y1979" s="1093"/>
    </row>
    <row r="1980" spans="1:25" ht="18" customHeight="1">
      <c r="A1980" s="1124"/>
      <c r="B1980" s="895" t="str">
        <f>'statement of marks'!$FP$3</f>
        <v>JEEVAN KAUShAL</v>
      </c>
      <c r="C1980" s="895"/>
      <c r="D1980" s="535" t="str">
        <f>IF('statement of marks'!DO79="","",'statement of marks'!DO79)</f>
        <v/>
      </c>
      <c r="E1980" s="1109" t="s">
        <v>278</v>
      </c>
      <c r="F1980" s="1109"/>
      <c r="G1980" s="536">
        <f>'statement of marks'!$FP$6</f>
        <v>30</v>
      </c>
      <c r="H1980" s="536"/>
      <c r="I1980" s="559"/>
      <c r="J1980" s="537">
        <f>IF('statement of marks'!FP79="","",'statement of marks'!FP79)</f>
        <v>30</v>
      </c>
      <c r="K1980" s="1109" t="s">
        <v>279</v>
      </c>
      <c r="L1980" s="1109"/>
      <c r="M1980" s="536">
        <f>'statement of marks'!$FQ$6</f>
        <v>30</v>
      </c>
      <c r="N1980" s="538">
        <f>IF('statement of marks'!FQ79="","",'statement of marks'!FQ79)</f>
        <v>30</v>
      </c>
      <c r="O1980" s="1109" t="s">
        <v>108</v>
      </c>
      <c r="P1980" s="1109"/>
      <c r="Q1980" s="536">
        <f>'statement of marks'!$FR$6</f>
        <v>40</v>
      </c>
      <c r="R1980" s="541">
        <f>IF('statement of marks'!FR79="","",'statement of marks'!FR79)</f>
        <v>40</v>
      </c>
      <c r="S1980" s="541"/>
      <c r="T1980" s="538">
        <f>IF('statement of marks'!FS79="","",'statement of marks'!FS79)</f>
        <v>100</v>
      </c>
      <c r="U1980" s="541" t="str">
        <f>IF('statement of marks'!IJ79="","",'statement of marks'!IJ79)</f>
        <v>A</v>
      </c>
      <c r="V1980" s="542" t="str">
        <f>IF(OR(U1980="S",U1980="RE"),'result subject-wise'!AN$6,"")</f>
        <v/>
      </c>
      <c r="W1980" s="558" t="str">
        <f>IF('result subject-wise'!AN79="","",'result subject-wise'!AN79)</f>
        <v/>
      </c>
      <c r="X1980" s="558" t="str">
        <f>IF('result subject-wise'!AO79="","",'result subject-wise'!AO79)</f>
        <v/>
      </c>
      <c r="Y1980" s="1093"/>
    </row>
    <row r="1981" spans="1:25" ht="18" customHeight="1">
      <c r="A1981" s="1124"/>
      <c r="B1981" s="1110" t="s">
        <v>195</v>
      </c>
      <c r="C1981" s="1110"/>
      <c r="D1981" s="560">
        <f>IF(AND(D1977="",D1979="",D1980=""),"",SUM(D1977:D1980))</f>
        <v>60</v>
      </c>
      <c r="E1981" s="1111" t="str">
        <f>IF('statement of marks'!IP79="","",'statement of marks'!IP79)</f>
        <v>SUPPL.</v>
      </c>
      <c r="F1981" s="1111"/>
      <c r="G1981" s="1111"/>
      <c r="H1981" s="1111"/>
      <c r="I1981" s="1111"/>
      <c r="J1981" s="1111"/>
      <c r="K1981" s="1111"/>
      <c r="L1981" s="1111"/>
      <c r="M1981" s="533" t="s">
        <v>309</v>
      </c>
      <c r="N1981" s="541" t="str">
        <f>IF('statement of marks'!IS79="","",'statement of marks'!IS79)</f>
        <v/>
      </c>
      <c r="O1981" s="1091" t="s">
        <v>281</v>
      </c>
      <c r="P1981" s="1091"/>
      <c r="Q1981" s="1091"/>
      <c r="R1981" s="541" t="str">
        <f>IF('statement of marks'!IU79="","",'statement of marks'!IU79)</f>
        <v/>
      </c>
      <c r="S1981" s="1112" t="s">
        <v>295</v>
      </c>
      <c r="T1981" s="1112"/>
      <c r="U1981" s="1112"/>
      <c r="V1981" s="1112"/>
      <c r="W1981" s="1112"/>
      <c r="X1981" s="1112"/>
      <c r="Y1981" s="1113"/>
    </row>
    <row r="1982" spans="1:25" ht="18" customHeight="1">
      <c r="A1982" s="1124"/>
      <c r="B1982" s="1110" t="s">
        <v>300</v>
      </c>
      <c r="C1982" s="1110"/>
      <c r="D1982" s="534" t="s">
        <v>201</v>
      </c>
      <c r="E1982" s="1085" t="s">
        <v>122</v>
      </c>
      <c r="F1982" s="1085"/>
      <c r="G1982" s="1091" t="s">
        <v>124</v>
      </c>
      <c r="H1982" s="1091"/>
      <c r="I1982" s="1091"/>
      <c r="J1982" s="1091"/>
      <c r="K1982" s="1091" t="s">
        <v>126</v>
      </c>
      <c r="L1982" s="1091"/>
      <c r="M1982" s="1091" t="s">
        <v>128</v>
      </c>
      <c r="N1982" s="1091"/>
      <c r="O1982" s="924" t="s">
        <v>303</v>
      </c>
      <c r="P1982" s="924"/>
      <c r="Q1982" s="924"/>
      <c r="R1982" s="561"/>
      <c r="S1982" s="1114" t="s">
        <v>195</v>
      </c>
      <c r="T1982" s="1114"/>
      <c r="U1982" s="1115" t="str">
        <f>IF('result subject-wise'!AR79="","",'result subject-wise'!AR79)</f>
        <v/>
      </c>
      <c r="V1982" s="1115"/>
      <c r="W1982" s="1086" t="s">
        <v>459</v>
      </c>
      <c r="X1982" s="1086"/>
      <c r="Y1982" s="562" t="str">
        <f>IF('result subject-wise'!AS79="","",'result subject-wise'!AS79)</f>
        <v/>
      </c>
    </row>
    <row r="1983" spans="1:25" ht="18" customHeight="1">
      <c r="A1983" s="1124"/>
      <c r="B1983" s="1116" t="s">
        <v>302</v>
      </c>
      <c r="C1983" s="1116"/>
      <c r="D1983" s="536">
        <f>IF('statement of marks'!CN79="","",'statement of marks'!CN79)</f>
        <v>50</v>
      </c>
      <c r="E1983" s="1117" t="str">
        <f>IF('statement of marks'!GK79="","",'statement of marks'!GK79)</f>
        <v/>
      </c>
      <c r="F1983" s="1117"/>
      <c r="G1983" s="1117" t="str">
        <f>IF('statement of marks'!GM79="","",'statement of marks'!GM79)</f>
        <v/>
      </c>
      <c r="H1983" s="1117"/>
      <c r="I1983" s="1117"/>
      <c r="J1983" s="1117"/>
      <c r="K1983" s="1117">
        <f>IF('statement of marks'!GO79="","",'statement of marks'!GO79)</f>
        <v>88</v>
      </c>
      <c r="L1983" s="1117"/>
      <c r="M1983" s="1117">
        <f>IF('statement of marks'!GQ79="","",'statement of marks'!GQ79)</f>
        <v>240</v>
      </c>
      <c r="N1983" s="1117"/>
      <c r="O1983" s="1117">
        <f>IF('statement of marks'!GS79="","",'statement of marks'!GS79)</f>
        <v>340</v>
      </c>
      <c r="P1983" s="1117"/>
      <c r="Q1983" s="1117"/>
      <c r="R1983" s="563"/>
      <c r="S1983" s="1086" t="s">
        <v>460</v>
      </c>
      <c r="T1983" s="1086"/>
      <c r="U1983" s="1086"/>
      <c r="V1983" s="1086"/>
      <c r="W1983" s="1115" t="str">
        <f>IF('result subject-wise'!AT79="","",'result subject-wise'!AT79)</f>
        <v/>
      </c>
      <c r="X1983" s="1115"/>
      <c r="Y1983" s="1118"/>
    </row>
    <row r="1984" spans="1:25" ht="18" customHeight="1">
      <c r="A1984" s="1124"/>
      <c r="B1984" s="1084" t="s">
        <v>301</v>
      </c>
      <c r="C1984" s="1084"/>
      <c r="D1984" s="536">
        <f>IF('statement of marks'!BJ79="","",'statement of marks'!BJ79)</f>
        <v>50</v>
      </c>
      <c r="E1984" s="1085">
        <f>IF('statement of marks'!GL79="","",'statement of marks'!GL79)</f>
        <v>34</v>
      </c>
      <c r="F1984" s="1085"/>
      <c r="G1984" s="1085">
        <f>IF('statement of marks'!GN79="","",'statement of marks'!GN79)</f>
        <v>24</v>
      </c>
      <c r="H1984" s="1085"/>
      <c r="I1984" s="1085"/>
      <c r="J1984" s="1085"/>
      <c r="K1984" s="1085" t="str">
        <f>IF('statement of marks'!GP79="","",'statement of marks'!GP79)</f>
        <v/>
      </c>
      <c r="L1984" s="1085"/>
      <c r="M1984" s="1085" t="str">
        <f>IF('statement of marks'!GR79="","",'statement of marks'!GR79)</f>
        <v/>
      </c>
      <c r="N1984" s="1085"/>
      <c r="O1984" s="1085" t="str">
        <f>IF('statement of marks'!GT79="","",'statement of marks'!GT79)</f>
        <v/>
      </c>
      <c r="P1984" s="1085"/>
      <c r="Q1984" s="1085"/>
      <c r="R1984" s="564"/>
      <c r="S1984" s="1086" t="s">
        <v>296</v>
      </c>
      <c r="T1984" s="1086"/>
      <c r="U1984" s="1086"/>
      <c r="V1984" s="1086"/>
      <c r="W1984" s="1087" t="str">
        <f>IF(U1982="","",'result subject-wise'!$G$118)</f>
        <v/>
      </c>
      <c r="X1984" s="1087"/>
      <c r="Y1984" s="1088"/>
    </row>
    <row r="1985" spans="1:25" ht="18" customHeight="1">
      <c r="A1985" s="1124"/>
      <c r="B1985" s="1089" t="s">
        <v>307</v>
      </c>
      <c r="C1985" s="1089"/>
      <c r="D1985" s="535" t="str">
        <f>IF('statement of marks'!DR79="","",'statement of marks'!DR79)</f>
        <v/>
      </c>
      <c r="E1985" s="1090"/>
      <c r="F1985" s="1090"/>
      <c r="G1985" s="1090"/>
      <c r="H1985" s="1090"/>
      <c r="I1985" s="1090"/>
      <c r="J1985" s="1090"/>
      <c r="K1985" s="1090"/>
      <c r="L1985" s="1090"/>
      <c r="M1985" s="1090"/>
      <c r="N1985" s="1090"/>
      <c r="O1985" s="1091"/>
      <c r="P1985" s="1091"/>
      <c r="Q1985" s="1091"/>
      <c r="R1985" s="1091"/>
      <c r="S1985" s="1091"/>
      <c r="T1985" s="1091"/>
      <c r="U1985" s="1092"/>
      <c r="V1985" s="1092"/>
      <c r="W1985" s="1092"/>
      <c r="X1985" s="1092"/>
      <c r="Y1985" s="1093"/>
    </row>
    <row r="1986" spans="1:25" ht="18" customHeight="1">
      <c r="A1986" s="1124"/>
      <c r="B1986" s="895" t="s">
        <v>297</v>
      </c>
      <c r="C1986" s="895"/>
      <c r="D1986" s="544">
        <f>IF(AND(D1983="",D1984="",D1985=""),"",SUM(D1983:D1985))</f>
        <v>100</v>
      </c>
      <c r="E1986" s="1090"/>
      <c r="F1986" s="1090"/>
      <c r="G1986" s="1090"/>
      <c r="H1986" s="1090"/>
      <c r="I1986" s="1090"/>
      <c r="J1986" s="1090"/>
      <c r="K1986" s="1090"/>
      <c r="L1986" s="1090"/>
      <c r="M1986" s="1090"/>
      <c r="N1986" s="1090"/>
      <c r="O1986" s="1091"/>
      <c r="P1986" s="1091"/>
      <c r="Q1986" s="1091"/>
      <c r="R1986" s="1091"/>
      <c r="S1986" s="1091"/>
      <c r="T1986" s="1091"/>
      <c r="U1986" s="1092"/>
      <c r="V1986" s="1092"/>
      <c r="W1986" s="1092"/>
      <c r="X1986" s="1092"/>
      <c r="Y1986" s="1093"/>
    </row>
    <row r="1987" spans="1:25" ht="18" customHeight="1">
      <c r="A1987" s="1124"/>
      <c r="B1987" s="1089" t="s">
        <v>790</v>
      </c>
      <c r="C1987" s="1089"/>
      <c r="D1987" s="565">
        <f>IF(J1970="ML",L1969)+IF(J1971="ML",L1969)+IF(J1972="ML",L1969-D1972)+IF(J1973="ML",L1969-D1973)+IF(J1974="ML",L1969-D1974)+IF(K1972="ml",D1972)+IF(K1973="ml",D1973)+IF(K1974="ml",D1974)</f>
        <v>0</v>
      </c>
      <c r="E1987" s="1090"/>
      <c r="F1987" s="1090"/>
      <c r="G1987" s="1090"/>
      <c r="H1987" s="1090"/>
      <c r="I1987" s="1090"/>
      <c r="J1987" s="1090"/>
      <c r="K1987" s="1090"/>
      <c r="L1987" s="1090"/>
      <c r="M1987" s="1090"/>
      <c r="N1987" s="1090"/>
      <c r="O1987" s="1091" t="s">
        <v>112</v>
      </c>
      <c r="P1987" s="1091"/>
      <c r="Q1987" s="1091"/>
      <c r="R1987" s="1091"/>
      <c r="S1987" s="1091"/>
      <c r="T1987" s="1091"/>
      <c r="U1987" s="1094" t="s">
        <v>798</v>
      </c>
      <c r="V1987" s="1094"/>
      <c r="W1987" s="1094"/>
      <c r="X1987" s="1094"/>
      <c r="Y1987" s="1095"/>
    </row>
    <row r="1988" spans="1:25" ht="18" customHeight="1" thickBot="1">
      <c r="A1988" s="1125"/>
      <c r="B1988" s="1098" t="s">
        <v>308</v>
      </c>
      <c r="C1988" s="1098"/>
      <c r="D1988" s="566"/>
      <c r="E1988" s="1099"/>
      <c r="F1988" s="1099"/>
      <c r="G1988" s="1099"/>
      <c r="H1988" s="1099"/>
      <c r="I1988" s="1099"/>
      <c r="J1988" s="1099"/>
      <c r="K1988" s="1099"/>
      <c r="L1988" s="1099"/>
      <c r="M1988" s="1099"/>
      <c r="N1988" s="1099"/>
      <c r="O1988" s="1100">
        <f>'statement of marks'!$IV$110</f>
        <v>45794</v>
      </c>
      <c r="P1988" s="1100"/>
      <c r="Q1988" s="1100"/>
      <c r="R1988" s="1100"/>
      <c r="S1988" s="1100"/>
      <c r="T1988" s="1100"/>
      <c r="U1988" s="1096"/>
      <c r="V1988" s="1096"/>
      <c r="W1988" s="1096"/>
      <c r="X1988" s="1096"/>
      <c r="Y1988" s="1097"/>
    </row>
    <row r="1989" spans="1:25" ht="18" customHeight="1">
      <c r="A1989" s="1119" t="s">
        <v>282</v>
      </c>
      <c r="B1989" s="1120"/>
      <c r="C1989" s="1120"/>
      <c r="D1989" s="1120"/>
      <c r="E1989" s="1120"/>
      <c r="F1989" s="1120"/>
      <c r="G1989" s="1120"/>
      <c r="H1989" s="1120"/>
      <c r="I1989" s="1120"/>
      <c r="J1989" s="1120"/>
      <c r="K1989" s="1120"/>
      <c r="L1989" s="1120"/>
      <c r="M1989" s="1120"/>
      <c r="N1989" s="1120"/>
      <c r="O1989" s="1120"/>
      <c r="P1989" s="1120"/>
      <c r="Q1989" s="1120"/>
      <c r="R1989" s="1120"/>
      <c r="S1989" s="1120"/>
      <c r="T1989" s="1120"/>
      <c r="U1989" s="1120"/>
      <c r="V1989" s="1120"/>
      <c r="W1989" s="1120"/>
      <c r="X1989" s="1120"/>
      <c r="Y1989" s="1121"/>
    </row>
    <row r="1990" spans="1:25" ht="18" customHeight="1">
      <c r="A1990" s="1122" t="str">
        <f>'statement of marks'!$A$1</f>
        <v>Govt. Hr. Sec. School,</v>
      </c>
      <c r="B1990" s="1091"/>
      <c r="C1990" s="1091"/>
      <c r="D1990" s="1091"/>
      <c r="E1990" s="1091"/>
      <c r="F1990" s="1091"/>
      <c r="G1990" s="1091"/>
      <c r="H1990" s="1091"/>
      <c r="I1990" s="1091"/>
      <c r="J1990" s="1091"/>
      <c r="K1990" s="1091"/>
      <c r="L1990" s="1091"/>
      <c r="M1990" s="1091"/>
      <c r="N1990" s="1091"/>
      <c r="O1990" s="1091"/>
      <c r="P1990" s="1091"/>
      <c r="Q1990" s="1091"/>
      <c r="R1990" s="1091"/>
      <c r="S1990" s="1091"/>
      <c r="T1990" s="1091"/>
      <c r="U1990" s="1091"/>
      <c r="V1990" s="1091"/>
      <c r="W1990" s="1091"/>
      <c r="X1990" s="1091"/>
      <c r="Y1990" s="1123"/>
    </row>
    <row r="1991" spans="1:25" ht="18" customHeight="1">
      <c r="A1991" s="1124"/>
      <c r="B1991" s="1048" t="s">
        <v>100</v>
      </c>
      <c r="C1991" s="1048"/>
      <c r="D1991" s="1112" t="s">
        <v>485</v>
      </c>
      <c r="E1991" s="1048" t="str">
        <f>'statement of marks'!$F$3</f>
        <v>2024-25</v>
      </c>
      <c r="F1991" s="1048"/>
      <c r="G1991" s="1126" t="str">
        <f>IF(U2010="","MAIN EXAMINATION",IF(E2026="Suppl.","SUPPLEMENTARY EXAMINATION",IF(E2026="Re-exam.","RE-EXAMINATION",)))</f>
        <v>MAIN EXAMINATION</v>
      </c>
      <c r="H1991" s="1127"/>
      <c r="I1991" s="1127"/>
      <c r="J1991" s="1127"/>
      <c r="K1991" s="1127"/>
      <c r="L1991" s="1127"/>
      <c r="M1991" s="1127"/>
      <c r="N1991" s="1127"/>
      <c r="O1991" s="1127"/>
      <c r="P1991" s="1127"/>
      <c r="Q1991" s="1127"/>
      <c r="R1991" s="1127"/>
      <c r="S1991" s="1128"/>
      <c r="T1991" s="1129" t="s">
        <v>305</v>
      </c>
      <c r="U1991" s="1130"/>
      <c r="V1991" s="1131"/>
      <c r="W1991" s="1048" t="str">
        <f>'statement of marks'!$A$3</f>
        <v>11 'A'</v>
      </c>
      <c r="X1991" s="1048"/>
      <c r="Y1991" s="1135"/>
    </row>
    <row r="1992" spans="1:25" ht="18" customHeight="1">
      <c r="A1992" s="1124"/>
      <c r="B1992" s="895" t="s">
        <v>36</v>
      </c>
      <c r="C1992" s="895"/>
      <c r="D1992" s="1112"/>
      <c r="E1992" s="1132" t="str">
        <f>IF('statement of marks'!G80="","",'statement of marks'!G80)</f>
        <v>A 072</v>
      </c>
      <c r="F1992" s="1133"/>
      <c r="G1992" s="1133"/>
      <c r="H1992" s="1133"/>
      <c r="I1992" s="1133"/>
      <c r="J1992" s="1133"/>
      <c r="K1992" s="1133"/>
      <c r="L1992" s="1133"/>
      <c r="M1992" s="1133"/>
      <c r="N1992" s="1133"/>
      <c r="O1992" s="1133"/>
      <c r="P1992" s="1133"/>
      <c r="Q1992" s="1133"/>
      <c r="R1992" s="1133"/>
      <c r="S1992" s="1134"/>
      <c r="T1992" s="1129" t="s">
        <v>304</v>
      </c>
      <c r="U1992" s="1130"/>
      <c r="V1992" s="1131"/>
      <c r="W1992" s="1048">
        <f>IF('statement of marks'!E80="","",'statement of marks'!E80)</f>
        <v>11172</v>
      </c>
      <c r="X1992" s="1048"/>
      <c r="Y1992" s="1135"/>
    </row>
    <row r="1993" spans="1:25" ht="18" customHeight="1">
      <c r="A1993" s="1124"/>
      <c r="B1993" s="895" t="s">
        <v>37</v>
      </c>
      <c r="C1993" s="895"/>
      <c r="D1993" s="1112"/>
      <c r="E1993" s="1132" t="str">
        <f>IF('statement of marks'!H80="","",'statement of marks'!H80)</f>
        <v>B 072</v>
      </c>
      <c r="F1993" s="1133"/>
      <c r="G1993" s="1133"/>
      <c r="H1993" s="1133"/>
      <c r="I1993" s="1133"/>
      <c r="J1993" s="1133"/>
      <c r="K1993" s="1133"/>
      <c r="L1993" s="1133"/>
      <c r="M1993" s="1133"/>
      <c r="N1993" s="1133"/>
      <c r="O1993" s="1133"/>
      <c r="P1993" s="1133"/>
      <c r="Q1993" s="1133"/>
      <c r="R1993" s="1133"/>
      <c r="S1993" s="1134"/>
      <c r="T1993" s="1129" t="s">
        <v>35</v>
      </c>
      <c r="U1993" s="1130"/>
      <c r="V1993" s="1131"/>
      <c r="W1993" s="1048" t="str">
        <f>IF('statement of marks'!D80="","",'statement of marks'!D80)</f>
        <v/>
      </c>
      <c r="X1993" s="1048"/>
      <c r="Y1993" s="1135"/>
    </row>
    <row r="1994" spans="1:25" ht="18" customHeight="1">
      <c r="A1994" s="1124"/>
      <c r="B1994" s="895" t="s">
        <v>38</v>
      </c>
      <c r="C1994" s="895"/>
      <c r="D1994" s="1112"/>
      <c r="E1994" s="1132" t="str">
        <f>IF('statement of marks'!I80="","",'statement of marks'!I80)</f>
        <v>C 072</v>
      </c>
      <c r="F1994" s="1133"/>
      <c r="G1994" s="1133"/>
      <c r="H1994" s="1133"/>
      <c r="I1994" s="1133"/>
      <c r="J1994" s="1133"/>
      <c r="K1994" s="1133"/>
      <c r="L1994" s="1133"/>
      <c r="M1994" s="1133"/>
      <c r="N1994" s="1133"/>
      <c r="O1994" s="1133"/>
      <c r="P1994" s="1133"/>
      <c r="Q1994" s="1133"/>
      <c r="R1994" s="1133"/>
      <c r="S1994" s="1134"/>
      <c r="T1994" s="1129" t="s">
        <v>280</v>
      </c>
      <c r="U1994" s="1130"/>
      <c r="V1994" s="1131"/>
      <c r="W1994" s="1136" t="str">
        <f>IF('statement of marks'!F80="","",'statement of marks'!F80)</f>
        <v/>
      </c>
      <c r="X1994" s="1136"/>
      <c r="Y1994" s="1137"/>
    </row>
    <row r="1995" spans="1:25" ht="18" customHeight="1">
      <c r="A1995" s="1124"/>
      <c r="B1995" s="1138" t="s">
        <v>218</v>
      </c>
      <c r="C1995" s="1109" t="s">
        <v>293</v>
      </c>
      <c r="D1995" s="1109" t="s">
        <v>457</v>
      </c>
      <c r="E1995" s="1103" t="s">
        <v>109</v>
      </c>
      <c r="F1995" s="1103" t="s">
        <v>110</v>
      </c>
      <c r="G1995" s="1103" t="s">
        <v>111</v>
      </c>
      <c r="H1995" s="1103" t="s">
        <v>797</v>
      </c>
      <c r="I1995" s="1139" t="str">
        <f>IF('statement of marks'!N$4="","",'statement of marks'!N$4)</f>
        <v>VRIKSHAROPAN</v>
      </c>
      <c r="J1995" s="1140" t="s">
        <v>276</v>
      </c>
      <c r="K1995" s="1140" t="s">
        <v>277</v>
      </c>
      <c r="L1995" s="1103" t="s">
        <v>284</v>
      </c>
      <c r="M1995" s="1103" t="s">
        <v>294</v>
      </c>
      <c r="N1995" s="1102" t="s">
        <v>458</v>
      </c>
      <c r="O1995" s="1141" t="s">
        <v>287</v>
      </c>
      <c r="P1995" s="1141" t="s">
        <v>288</v>
      </c>
      <c r="Q1995" s="1101" t="s">
        <v>289</v>
      </c>
      <c r="R1995" s="1101" t="s">
        <v>285</v>
      </c>
      <c r="S1995" s="1101" t="s">
        <v>286</v>
      </c>
      <c r="T1995" s="1102" t="s">
        <v>306</v>
      </c>
      <c r="U1995" s="1103" t="s">
        <v>311</v>
      </c>
      <c r="V1995" s="1104" t="s">
        <v>310</v>
      </c>
      <c r="W1995" s="1104" t="s">
        <v>799</v>
      </c>
      <c r="X1995" s="1103" t="s">
        <v>283</v>
      </c>
      <c r="Y1995" s="1105" t="s">
        <v>290</v>
      </c>
    </row>
    <row r="1996" spans="1:25" ht="18" customHeight="1">
      <c r="A1996" s="1124"/>
      <c r="B1996" s="1138"/>
      <c r="C1996" s="1109"/>
      <c r="D1996" s="1109"/>
      <c r="E1996" s="1103"/>
      <c r="F1996" s="1103"/>
      <c r="G1996" s="1103"/>
      <c r="H1996" s="1103"/>
      <c r="I1996" s="1139"/>
      <c r="J1996" s="1140"/>
      <c r="K1996" s="1140"/>
      <c r="L1996" s="1103"/>
      <c r="M1996" s="1103"/>
      <c r="N1996" s="1102"/>
      <c r="O1996" s="1141"/>
      <c r="P1996" s="1141"/>
      <c r="Q1996" s="1101"/>
      <c r="R1996" s="1101"/>
      <c r="S1996" s="1101"/>
      <c r="T1996" s="1102"/>
      <c r="U1996" s="1103"/>
      <c r="V1996" s="1104"/>
      <c r="W1996" s="1104"/>
      <c r="X1996" s="1103"/>
      <c r="Y1996" s="1105"/>
    </row>
    <row r="1997" spans="1:25" ht="18" customHeight="1">
      <c r="A1997" s="1124"/>
      <c r="B1997" s="1144" t="s">
        <v>113</v>
      </c>
      <c r="C1997" s="1144"/>
      <c r="D1997" s="535"/>
      <c r="E1997" s="534">
        <f>IF('statement of marks'!J$6="","",'statement of marks'!J$6)</f>
        <v>10</v>
      </c>
      <c r="F1997" s="534">
        <f>IF('statement of marks'!K$6="","",'statement of marks'!K$6)</f>
        <v>10</v>
      </c>
      <c r="G1997" s="534">
        <f>IF('statement of marks'!L$6="","",'statement of marks'!L$6)</f>
        <v>8</v>
      </c>
      <c r="H1997" s="534">
        <f>IF('statement of marks'!M$6="","",'statement of marks'!M$6)</f>
        <v>28</v>
      </c>
      <c r="I1997" s="536">
        <f>IF('statement of marks'!N$6="","",'statement of marks'!N$6)</f>
        <v>2</v>
      </c>
      <c r="J1997" s="298" t="s">
        <v>89</v>
      </c>
      <c r="K1997" s="1106"/>
      <c r="L1997" s="534">
        <f>IF('statement of marks'!O$6="","",'statement of marks'!O$6)</f>
        <v>70</v>
      </c>
      <c r="M1997" s="298" t="s">
        <v>87</v>
      </c>
      <c r="N1997" s="534">
        <f>IF('statement of marks'!P$6="","",'statement of marks'!P$6)</f>
        <v>100</v>
      </c>
      <c r="O1997" s="298" t="s">
        <v>298</v>
      </c>
      <c r="P1997" s="945"/>
      <c r="Q1997" s="534">
        <f>IF('statement of marks'!Q$6="","",'statement of marks'!Q$6)</f>
        <v>100</v>
      </c>
      <c r="R1997" s="298" t="s">
        <v>299</v>
      </c>
      <c r="S1997" s="298" t="s">
        <v>454</v>
      </c>
      <c r="T1997" s="538">
        <f>IF('statement of marks'!R$6="","",'statement of marks'!R$6)</f>
        <v>200</v>
      </c>
      <c r="U1997" s="539"/>
      <c r="V1997" s="539"/>
      <c r="W1997" s="539"/>
      <c r="X1997" s="539"/>
      <c r="Y1997" s="540" t="str">
        <f>IF(OR(X2004=0,X2004&lt;V2004),"",T1997)</f>
        <v/>
      </c>
    </row>
    <row r="1998" spans="1:25" ht="18" customHeight="1">
      <c r="A1998" s="1124"/>
      <c r="B1998" s="895" t="str">
        <f>'statement of marks'!$J$3</f>
        <v>HINDI COMPULSORY</v>
      </c>
      <c r="C1998" s="895"/>
      <c r="D1998" s="535"/>
      <c r="E1998" s="541">
        <f>IF('statement of marks'!J80="","",'statement of marks'!J80)</f>
        <v>10</v>
      </c>
      <c r="F1998" s="541">
        <f>IF('statement of marks'!K80="","",'statement of marks'!K80)</f>
        <v>10</v>
      </c>
      <c r="G1998" s="541">
        <f>IF('statement of marks'!L80="","",'statement of marks'!L80)</f>
        <v>8</v>
      </c>
      <c r="H1998" s="541">
        <f>IF('statement of marks'!M80="","",'statement of marks'!M80)</f>
        <v>28</v>
      </c>
      <c r="I1998" s="541">
        <f>IF('statement of marks'!N80="","",'statement of marks'!N80)</f>
        <v>2</v>
      </c>
      <c r="J1998" s="537">
        <f>IF('statement of marks'!O80="","",'statement of marks'!O80)</f>
        <v>70</v>
      </c>
      <c r="K1998" s="1106"/>
      <c r="L1998" s="536">
        <f>IF('statement of marks'!O80="","",'statement of marks'!O80)</f>
        <v>70</v>
      </c>
      <c r="M1998" s="536">
        <f>IF('statement of marks'!P80="","",'statement of marks'!P80)</f>
        <v>100</v>
      </c>
      <c r="N1998" s="538">
        <f>IF('statement of marks'!P80="","",'statement of marks'!P80)</f>
        <v>100</v>
      </c>
      <c r="O1998" s="537">
        <f>IF('statement of marks'!Q80="","",'statement of marks'!Q80)</f>
        <v>100</v>
      </c>
      <c r="P1998" s="945"/>
      <c r="Q1998" s="536">
        <f>IF('statement of marks'!Q80="","",'statement of marks'!Q80)</f>
        <v>100</v>
      </c>
      <c r="R1998" s="536">
        <f>IF('statement of marks'!R80="","",'statement of marks'!R80)</f>
        <v>200</v>
      </c>
      <c r="S1998" s="1107" t="str">
        <f>IF(AND(K1999="",P1999=""),"",SUM(K1999,P1999))</f>
        <v/>
      </c>
      <c r="T1998" s="538">
        <f>IF('statement of marks'!R80="","",'statement of marks'!R80)</f>
        <v>200</v>
      </c>
      <c r="U1998" s="541" t="str">
        <f>CONCATENATE('statement of marks'!GV80,'statement of marks'!GW80,'statement of marks'!GX80)</f>
        <v>D</v>
      </c>
      <c r="V1998" s="542" t="str">
        <f>IF(OR(U1998="S",U1998="RE"),'result subject-wise'!T$6,"")</f>
        <v/>
      </c>
      <c r="W1998" s="542" t="str">
        <f>IF('result subject-wise'!U80="","",'result subject-wise'!U80)</f>
        <v/>
      </c>
      <c r="X1998" s="542" t="str">
        <f>IF('result subject-wise'!V80="","",'result subject-wise'!V80)</f>
        <v/>
      </c>
      <c r="Y1998" s="540" t="str">
        <f>IF(OR(X2004=0,X2004&lt;V2004),"",IF(U1998="RE",SUM(T1998,W1998),IF(U1998="S",W1998,T1998)))</f>
        <v/>
      </c>
    </row>
    <row r="1999" spans="1:25" ht="18" customHeight="1">
      <c r="A1999" s="1124"/>
      <c r="B1999" s="895" t="str">
        <f>'statement of marks'!$X$3</f>
        <v>ENGLISH COMPULSORY</v>
      </c>
      <c r="C1999" s="895"/>
      <c r="D1999" s="535" t="s">
        <v>455</v>
      </c>
      <c r="E1999" s="541">
        <f>IF('statement of marks'!X80="","",'statement of marks'!X80)</f>
        <v>10</v>
      </c>
      <c r="F1999" s="541">
        <f>IF('statement of marks'!Y80="","",'statement of marks'!Y80)</f>
        <v>10</v>
      </c>
      <c r="G1999" s="541">
        <f>IF('statement of marks'!Z80="","",'statement of marks'!Z80)</f>
        <v>8</v>
      </c>
      <c r="H1999" s="541">
        <f>IF('statement of marks'!AA80="","",'statement of marks'!AA80)</f>
        <v>28</v>
      </c>
      <c r="I1999" s="541">
        <f>IF('statement of marks'!AB80="","",'statement of marks'!AB80)</f>
        <v>2</v>
      </c>
      <c r="J1999" s="537">
        <f>IF('statement of marks'!AC80="","",'statement of marks'!AC80)</f>
        <v>70</v>
      </c>
      <c r="K1999" s="1106"/>
      <c r="L1999" s="536">
        <f>IF('statement of marks'!AC80="","",'statement of marks'!AC80)</f>
        <v>70</v>
      </c>
      <c r="M1999" s="536">
        <f>IF('statement of marks'!AD80="","",'statement of marks'!AD80)</f>
        <v>100</v>
      </c>
      <c r="N1999" s="538">
        <f>IF('statement of marks'!AD80="","",'statement of marks'!AD80)</f>
        <v>100</v>
      </c>
      <c r="O1999" s="537">
        <f>IF('statement of marks'!AE80="","",'statement of marks'!AE80)</f>
        <v>100</v>
      </c>
      <c r="P1999" s="945"/>
      <c r="Q1999" s="536">
        <f>IF('statement of marks'!AE80="","",'statement of marks'!AE80)</f>
        <v>100</v>
      </c>
      <c r="R1999" s="536">
        <f>IF('statement of marks'!AF80="","",'statement of marks'!AF80)</f>
        <v>200</v>
      </c>
      <c r="S1999" s="1107"/>
      <c r="T1999" s="538">
        <f>IF('statement of marks'!AF80="","",'statement of marks'!AF80)</f>
        <v>200</v>
      </c>
      <c r="U1999" s="541" t="str">
        <f>CONCATENATE('statement of marks'!GY80,'statement of marks'!GZ80,'statement of marks'!HA80)</f>
        <v>D</v>
      </c>
      <c r="V1999" s="542" t="str">
        <f>IF(OR(U1999="S",U1999="RE"),'result subject-wise'!W$6,"")</f>
        <v/>
      </c>
      <c r="W1999" s="542" t="str">
        <f>IF('result subject-wise'!X80="","",'result subject-wise'!X80)</f>
        <v/>
      </c>
      <c r="X1999" s="542" t="str">
        <f>IF('result subject-wise'!Y80="","",'result subject-wise'!Y80)</f>
        <v/>
      </c>
      <c r="Y1999" s="540" t="str">
        <f>IF(OR(X2004=0,X2004&lt;V2004),"",IF(U1999="RE",SUM(T1999,W1999),IF(U1999="S",W1999,T1999)))</f>
        <v/>
      </c>
    </row>
    <row r="2000" spans="1:25" ht="18" customHeight="1">
      <c r="A2000" s="1124"/>
      <c r="B2000" s="1143" t="str">
        <f>'statement of marks'!AM80</f>
        <v>PHYSICS</v>
      </c>
      <c r="C2000" s="1143"/>
      <c r="D2000" s="535">
        <f>IF('statement of marks'!BH80="","",'statement of marks'!BH80)</f>
        <v>20</v>
      </c>
      <c r="E2000" s="541">
        <f>IF('statement of marks'!AN80="","",'statement of marks'!AN80)</f>
        <v>10</v>
      </c>
      <c r="F2000" s="541">
        <f>IF('statement of marks'!AO80="","",'statement of marks'!AO80)</f>
        <v>10</v>
      </c>
      <c r="G2000" s="541">
        <f>IF('statement of marks'!AP80="","",'statement of marks'!AP80)</f>
        <v>9</v>
      </c>
      <c r="H2000" s="541">
        <f>IF('statement of marks'!AQ80="","",'statement of marks'!AQ80)</f>
        <v>29</v>
      </c>
      <c r="I2000" s="541">
        <f>IF('statement of marks'!AR80="","",'statement of marks'!AR80)</f>
        <v>1</v>
      </c>
      <c r="J2000" s="537">
        <f>IF('statement of marks'!AS80="","",'statement of marks'!AS80)</f>
        <v>30</v>
      </c>
      <c r="K2000" s="537">
        <f>IF('statement of marks'!AT80="","",'statement of marks'!AT80)</f>
        <v>20</v>
      </c>
      <c r="L2000" s="536">
        <f>IF('statement of marks'!AU80="","",'statement of marks'!AU80)</f>
        <v>50</v>
      </c>
      <c r="M2000" s="536">
        <f>IF('statement of marks'!AV80="","",'statement of marks'!AV80)</f>
        <v>60</v>
      </c>
      <c r="N2000" s="538">
        <f>IF('statement of marks'!AW80="","",'statement of marks'!AW80)</f>
        <v>80</v>
      </c>
      <c r="O2000" s="537">
        <f>IF('statement of marks'!AX80="","",'statement of marks'!AX80)</f>
        <v>70</v>
      </c>
      <c r="P2000" s="537">
        <f>IF('statement of marks'!AY80="","",'statement of marks'!AY80)</f>
        <v>30</v>
      </c>
      <c r="Q2000" s="536">
        <f>IF('statement of marks'!AZ80="","",'statement of marks'!AZ80)</f>
        <v>100</v>
      </c>
      <c r="R2000" s="536">
        <f>IF('statement of marks'!BA80="","",'statement of marks'!BA80)</f>
        <v>130</v>
      </c>
      <c r="S2000" s="538">
        <f>IF('statement of marks'!BB80="","",'statement of marks'!BB80)</f>
        <v>50</v>
      </c>
      <c r="T2000" s="538">
        <f>IF('statement of marks'!BC80="","",'statement of marks'!BC80)</f>
        <v>180</v>
      </c>
      <c r="U2000" s="541" t="str">
        <f>CONCATENATE('statement of marks'!HB80,'statement of marks'!HK80,'statement of marks'!HL80)</f>
        <v>D</v>
      </c>
      <c r="V2000" s="542" t="str">
        <f>IF('result subject-wise'!Z80="","",'result subject-wise'!Z80)</f>
        <v/>
      </c>
      <c r="W2000" s="542" t="str">
        <f>IF('result subject-wise'!AB80="","",'result subject-wise'!AB80)</f>
        <v/>
      </c>
      <c r="X2000" s="542" t="str">
        <f>IF('result subject-wise'!AC80="","",'result subject-wise'!AC80)</f>
        <v/>
      </c>
      <c r="Y2000" s="540" t="str">
        <f>IF(OR(X2004=0,X2004&lt;V2004),"",IF(OR(U2000="RE",U2000="REP"),SUM(T2000,W2000),IF(U2000="S",W2000,T2000)))</f>
        <v/>
      </c>
    </row>
    <row r="2001" spans="1:25" ht="18" customHeight="1">
      <c r="A2001" s="1124"/>
      <c r="B2001" s="1143" t="str">
        <f>'statement of marks'!BQ80</f>
        <v>CHEMISTRY</v>
      </c>
      <c r="C2001" s="1143"/>
      <c r="D2001" s="535">
        <f>IF('statement of marks'!CL80="","",'statement of marks'!CL80)</f>
        <v>20</v>
      </c>
      <c r="E2001" s="541">
        <f>IF('statement of marks'!BR80="","",'statement of marks'!BR80)</f>
        <v>10</v>
      </c>
      <c r="F2001" s="541">
        <f>IF('statement of marks'!BS80="","",'statement of marks'!BS80)</f>
        <v>10</v>
      </c>
      <c r="G2001" s="541">
        <f>IF('statement of marks'!BT80="","",'statement of marks'!BT80)</f>
        <v>9</v>
      </c>
      <c r="H2001" s="541">
        <f>IF('statement of marks'!BU80="","",'statement of marks'!BU80)</f>
        <v>29</v>
      </c>
      <c r="I2001" s="541">
        <f>IF('statement of marks'!BV80="","",'statement of marks'!BV80)</f>
        <v>1</v>
      </c>
      <c r="J2001" s="537">
        <f>IF('statement of marks'!BW80="","",'statement of marks'!BW80)</f>
        <v>50</v>
      </c>
      <c r="K2001" s="537">
        <f>IF('statement of marks'!BX80="","",'statement of marks'!BX80)</f>
        <v>20</v>
      </c>
      <c r="L2001" s="536">
        <f>IF('statement of marks'!BY80="","",'statement of marks'!BY80)</f>
        <v>70</v>
      </c>
      <c r="M2001" s="536">
        <f>IF('statement of marks'!BZ80="","",'statement of marks'!BZ80)</f>
        <v>80</v>
      </c>
      <c r="N2001" s="538">
        <f>IF('statement of marks'!CA80="","",'statement of marks'!CA80)</f>
        <v>100</v>
      </c>
      <c r="O2001" s="537">
        <f>IF('statement of marks'!CB80="","",'statement of marks'!CB80)</f>
        <v>70</v>
      </c>
      <c r="P2001" s="537">
        <f>IF('statement of marks'!CC80="","",'statement of marks'!CC80)</f>
        <v>30</v>
      </c>
      <c r="Q2001" s="536">
        <f>IF('statement of marks'!CD80="","",'statement of marks'!CD80)</f>
        <v>100</v>
      </c>
      <c r="R2001" s="536">
        <f>IF('statement of marks'!CE80="","",'statement of marks'!CE80)</f>
        <v>150</v>
      </c>
      <c r="S2001" s="538">
        <f>IF('statement of marks'!CF80="","",'statement of marks'!CF80)</f>
        <v>50</v>
      </c>
      <c r="T2001" s="538">
        <f>IF('statement of marks'!CG80="","",'statement of marks'!CG80)</f>
        <v>200</v>
      </c>
      <c r="U2001" s="541" t="str">
        <f>CONCATENATE('statement of marks'!HM80,'statement of marks'!HV80,'statement of marks'!HW80)</f>
        <v>D</v>
      </c>
      <c r="V2001" s="542" t="str">
        <f>IF('result subject-wise'!AD80="","",'result subject-wise'!AD80)</f>
        <v/>
      </c>
      <c r="W2001" s="542" t="str">
        <f>IF('result subject-wise'!AF80="","",'result subject-wise'!AF80)</f>
        <v/>
      </c>
      <c r="X2001" s="542" t="str">
        <f>IF('result subject-wise'!AG80="","",'result subject-wise'!AG80)</f>
        <v/>
      </c>
      <c r="Y2001" s="540" t="str">
        <f>IF(OR(X2004=0,X2004&lt;V2004),"",IF(OR(U2001="RE",U2001="REP"),SUM(T2001,W2001),IF(U2001="S",W2001,T2001)))</f>
        <v/>
      </c>
    </row>
    <row r="2002" spans="1:25" ht="18" customHeight="1">
      <c r="A2002" s="1124"/>
      <c r="B2002" s="1143" t="str">
        <f>'statement of marks'!CU80</f>
        <v>MATHEMATICS</v>
      </c>
      <c r="C2002" s="1143"/>
      <c r="D2002" s="535" t="str">
        <f>IF('statement of marks'!DP80="","",'statement of marks'!DP80)</f>
        <v/>
      </c>
      <c r="E2002" s="541">
        <f>IF('statement of marks'!CV80="","",'statement of marks'!CV80)</f>
        <v>10</v>
      </c>
      <c r="F2002" s="541">
        <f>IF('statement of marks'!CW80="","",'statement of marks'!CW80)</f>
        <v>10</v>
      </c>
      <c r="G2002" s="541">
        <f>IF('statement of marks'!CX80="","",'statement of marks'!CX80)</f>
        <v>9</v>
      </c>
      <c r="H2002" s="541">
        <f>IF('statement of marks'!CY80="","",'statement of marks'!CY80)</f>
        <v>29</v>
      </c>
      <c r="I2002" s="541">
        <f>IF('statement of marks'!CZ80="","",'statement of marks'!CZ80)</f>
        <v>1</v>
      </c>
      <c r="J2002" s="537">
        <f>IF('statement of marks'!DA80="","",'statement of marks'!DA80)</f>
        <v>70</v>
      </c>
      <c r="K2002" s="537" t="str">
        <f>IF('statement of marks'!DB80="","",'statement of marks'!DB80)</f>
        <v/>
      </c>
      <c r="L2002" s="536">
        <f>IF('statement of marks'!DC80="","",'statement of marks'!DC80)</f>
        <v>70</v>
      </c>
      <c r="M2002" s="536">
        <f>IF('statement of marks'!DD80="","",'statement of marks'!DD80)</f>
        <v>100</v>
      </c>
      <c r="N2002" s="538">
        <f>IF('statement of marks'!DE80="","",'statement of marks'!DE80)</f>
        <v>100</v>
      </c>
      <c r="O2002" s="537">
        <f>IF('statement of marks'!DF80="","",'statement of marks'!DF80)</f>
        <v>18</v>
      </c>
      <c r="P2002" s="537" t="str">
        <f>IF('statement of marks'!DG80="","",'statement of marks'!DG80)</f>
        <v/>
      </c>
      <c r="Q2002" s="536">
        <f>IF('statement of marks'!DH80="","",'statement of marks'!DH80)</f>
        <v>18</v>
      </c>
      <c r="R2002" s="536">
        <f>IF('statement of marks'!DI80="","",'statement of marks'!DI80)</f>
        <v>118</v>
      </c>
      <c r="S2002" s="538" t="str">
        <f>IF('statement of marks'!DJ80="","",'statement of marks'!DJ80)</f>
        <v/>
      </c>
      <c r="T2002" s="538">
        <f>IF('statement of marks'!DK80="","",'statement of marks'!DK80)</f>
        <v>118</v>
      </c>
      <c r="U2002" s="541" t="str">
        <f>CONCATENATE('statement of marks'!HX80,'statement of marks'!IG80,'statement of marks'!IH80)</f>
        <v>S</v>
      </c>
      <c r="V2002" s="542">
        <f>IF('result subject-wise'!AH80="","",'result subject-wise'!AH80)</f>
        <v>100</v>
      </c>
      <c r="W2002" s="542" t="str">
        <f>IF('result subject-wise'!AJ80="","",'result subject-wise'!AJ80)</f>
        <v/>
      </c>
      <c r="X2002" s="542" t="str">
        <f>IF('result subject-wise'!AK80="","",'result subject-wise'!AK80)</f>
        <v/>
      </c>
      <c r="Y2002" s="540" t="str">
        <f>IF(OR(X2004=0,X2004&lt;V2004),"",IF(OR(U2002="RE",U2002="REP"),SUM(T2002,W2002),IF(U2002="S",W2002,T2002)))</f>
        <v/>
      </c>
    </row>
    <row r="2003" spans="1:25" ht="18" customHeight="1">
      <c r="A2003" s="1124"/>
      <c r="B2003" s="1108" t="s">
        <v>291</v>
      </c>
      <c r="C2003" s="1108"/>
      <c r="D2003" s="543">
        <f>IF(AND(D2000="",D2001="",D2002=""),"",SUM(D2000:D2002))</f>
        <v>40</v>
      </c>
      <c r="E2003" s="544">
        <f>IF(AND(E1998="",E1999="",E2000="",E2001="",E2002=""),"",SUM(E1998:E2002))</f>
        <v>50</v>
      </c>
      <c r="F2003" s="544">
        <f t="shared" ref="F2003:H2003" si="564">IF(AND(F1998="",F1999="",F2000="",F2001="",F2002=""),"",SUM(F1998:F2002))</f>
        <v>50</v>
      </c>
      <c r="G2003" s="544">
        <f t="shared" si="564"/>
        <v>43</v>
      </c>
      <c r="H2003" s="544">
        <f t="shared" si="564"/>
        <v>143</v>
      </c>
      <c r="I2003" s="544">
        <f>IF(AND(I1998="",I1999="",I2000="",I2001="",I2002=""),"",SUM(I1998:I2002))</f>
        <v>7</v>
      </c>
      <c r="J2003" s="544">
        <f t="shared" ref="J2003:Q2003" si="565">IF(AND(J1998="",J1999="",J2000="",J2001="",J2002=""),"",SUM(J1998:J2002))</f>
        <v>290</v>
      </c>
      <c r="K2003" s="544">
        <f t="shared" si="565"/>
        <v>40</v>
      </c>
      <c r="L2003" s="544">
        <f t="shared" si="565"/>
        <v>330</v>
      </c>
      <c r="M2003" s="544">
        <f t="shared" si="565"/>
        <v>440</v>
      </c>
      <c r="N2003" s="544">
        <f t="shared" si="565"/>
        <v>480</v>
      </c>
      <c r="O2003" s="544">
        <f t="shared" si="565"/>
        <v>358</v>
      </c>
      <c r="P2003" s="544">
        <f t="shared" si="565"/>
        <v>60</v>
      </c>
      <c r="Q2003" s="544">
        <f t="shared" si="565"/>
        <v>418</v>
      </c>
      <c r="R2003" s="544">
        <f>IF(AND(R1998="",R1999="",R2000="",R2001="",R2002=""),"",SUM(R1998:R2002))</f>
        <v>798</v>
      </c>
      <c r="S2003" s="544">
        <f>IF(AND(S1998="",S1999="",S2000="",S2001="",S2002=""),"",SUM(S1998:S2002))</f>
        <v>100</v>
      </c>
      <c r="T2003" s="544">
        <f t="shared" ref="T2003" si="566">IF(AND(T1998="",T1999="",T2000="",T2001="",T2002=""),"",SUM(T1998:T2002))</f>
        <v>898</v>
      </c>
      <c r="U2003" s="544"/>
      <c r="V2003" s="544">
        <f t="shared" ref="V2003:W2003" si="567">IF(AND(V1998="",V1999="",V2000="",V2001="",V2002=""),"",SUM(V1998:V2002))</f>
        <v>100</v>
      </c>
      <c r="W2003" s="544" t="str">
        <f t="shared" si="567"/>
        <v/>
      </c>
      <c r="X2003" s="545"/>
      <c r="Y2003" s="546" t="str">
        <f t="shared" ref="Y2003" si="568">IF(AND(Y1998="",Y1999="",Y2000="",Y2001="",Y2002=""),"",SUM(Y1998:Y2002))</f>
        <v/>
      </c>
    </row>
    <row r="2004" spans="1:25" ht="18" customHeight="1">
      <c r="A2004" s="1124"/>
      <c r="B2004" s="1142" t="s">
        <v>292</v>
      </c>
      <c r="C2004" s="1142"/>
      <c r="D2004" s="547" t="s">
        <v>456</v>
      </c>
      <c r="E2004" s="548">
        <f>IF(E2003="","",(5*E1997)-(COUNTIF(E1998:E2002,"NA")*E1997+COUNTIF(E1998:E2002,"ML")*E1997))</f>
        <v>50</v>
      </c>
      <c r="F2004" s="548">
        <f>IF(F2003="","",(5*F1997)-(COUNTIF(F1998:F2002,"NA")*F1997+COUNTIF(F1998:F2002,"ML")*F1997))</f>
        <v>50</v>
      </c>
      <c r="G2004" s="548">
        <f>IF(G2003="","",(43)-(COUNTIF(G1998:G2002,"NA")*G1997+COUNTIF(G1998:G2002,"ML")*G1997))</f>
        <v>43</v>
      </c>
      <c r="H2004" s="548">
        <f>IF(H2003="","",(143)-(COUNTIF(H1998:H2002,"NA")*H1997+COUNTIF(H1998:H2002,"ML")*H1997))</f>
        <v>143</v>
      </c>
      <c r="I2004" s="549">
        <f>IF(I2003="","",7)</f>
        <v>7</v>
      </c>
      <c r="J2004" s="538">
        <f>L2004-K2004</f>
        <v>310</v>
      </c>
      <c r="K2004" s="538">
        <f>IF(D2003="","",(D2003-(IF(K2000="ml",D2000)+IF(K2001="ml",D2001)+IF(K2002="ml",D2002))))</f>
        <v>40</v>
      </c>
      <c r="L2004" s="538">
        <f>IF(OR(L2003=0,L2003=""),L2003,(5*L1997)-D2015)</f>
        <v>350</v>
      </c>
      <c r="M2004" s="538">
        <f>IF(M2003="","",SUM(H2004:J2004))</f>
        <v>460</v>
      </c>
      <c r="N2004" s="538">
        <f>IF(N2003="","",SUM(D2003,M2004))</f>
        <v>500</v>
      </c>
      <c r="O2004" s="538">
        <f>Q2004-D2009</f>
        <v>440</v>
      </c>
      <c r="P2004" s="538">
        <f>IF(D2009="","",D2009)</f>
        <v>60</v>
      </c>
      <c r="Q2004" s="538">
        <f>IF(Q2003="","",5*Q1997)</f>
        <v>500</v>
      </c>
      <c r="R2004" s="538">
        <f>IF(O2004="","",SUM(M2004,O2004))</f>
        <v>900</v>
      </c>
      <c r="S2004" s="538">
        <f>IF(D2014="","",D2014)</f>
        <v>100</v>
      </c>
      <c r="T2004" s="538">
        <f>IF(T2003="","",SUM(R2004,S2004))</f>
        <v>1000</v>
      </c>
      <c r="U2004" s="550"/>
      <c r="V2004" s="551">
        <f>COUNTIF(U1998:U2008,"S")</f>
        <v>1</v>
      </c>
      <c r="W2004" s="551">
        <f>COUNTIF(U1998:U2008,"RE")+COUNTIF(U1998:U2008,"REP")</f>
        <v>0</v>
      </c>
      <c r="X2004" s="551">
        <f>COUNTIF(X1998:X2003,"P")+COUNTIF(X2007:X2008,"P")</f>
        <v>0</v>
      </c>
      <c r="Y2004" s="552" t="str">
        <f>IF(OR(X2004=0,X2004&lt;(V2004+W2004)),"",(T2004-(V2004*Y1997)+V2003))</f>
        <v/>
      </c>
    </row>
    <row r="2005" spans="1:25" ht="18" customHeight="1">
      <c r="A2005" s="1124"/>
      <c r="B2005" s="895" t="s">
        <v>151</v>
      </c>
      <c r="C2005" s="895"/>
      <c r="D2005" s="553">
        <f>IF('statement of marks'!BG80="","",'statement of marks'!BG80)</f>
        <v>30</v>
      </c>
      <c r="E2005" s="568">
        <f t="shared" ref="E2005:H2005" si="569">IF(E2004="","",E2003/E2004*100)</f>
        <v>100</v>
      </c>
      <c r="F2005" s="568">
        <f t="shared" si="569"/>
        <v>100</v>
      </c>
      <c r="G2005" s="568">
        <f t="shared" si="569"/>
        <v>100</v>
      </c>
      <c r="H2005" s="568">
        <f t="shared" si="569"/>
        <v>100</v>
      </c>
      <c r="I2005" s="568">
        <f>IF(I2004="","",I2003/I2004*100)</f>
        <v>100</v>
      </c>
      <c r="J2005" s="568">
        <f t="shared" ref="J2005:R2005" si="570">IF(J2004="","",J2003/J2004*100)</f>
        <v>93.548387096774192</v>
      </c>
      <c r="K2005" s="568">
        <f t="shared" si="570"/>
        <v>100</v>
      </c>
      <c r="L2005" s="568">
        <f t="shared" si="570"/>
        <v>94.285714285714278</v>
      </c>
      <c r="M2005" s="568">
        <f t="shared" si="570"/>
        <v>95.652173913043484</v>
      </c>
      <c r="N2005" s="569">
        <f t="shared" si="570"/>
        <v>96</v>
      </c>
      <c r="O2005" s="568">
        <f t="shared" si="570"/>
        <v>81.36363636363636</v>
      </c>
      <c r="P2005" s="568">
        <f t="shared" si="570"/>
        <v>100</v>
      </c>
      <c r="Q2005" s="568">
        <f t="shared" si="570"/>
        <v>83.6</v>
      </c>
      <c r="R2005" s="568">
        <f t="shared" si="570"/>
        <v>88.666666666666671</v>
      </c>
      <c r="S2005" s="569">
        <f>IF(S2004="","",S2003/S2004*100)</f>
        <v>100</v>
      </c>
      <c r="T2005" s="569">
        <f t="shared" ref="T2005" si="571">IF(T2004="","",T2003/T2004*100)</f>
        <v>89.8</v>
      </c>
      <c r="U2005" s="539"/>
      <c r="V2005" s="539"/>
      <c r="W2005" s="539"/>
      <c r="X2005" s="539"/>
      <c r="Y2005" s="554" t="str">
        <f>IF(Y2004="","",Y2003/Y2004*100)</f>
        <v/>
      </c>
    </row>
    <row r="2006" spans="1:25" ht="18" customHeight="1">
      <c r="A2006" s="1124"/>
      <c r="B2006" s="895" t="str">
        <f>'statement of marks'!DZ80</f>
        <v>BIOLOGY</v>
      </c>
      <c r="C2006" s="895"/>
      <c r="D2006" s="548"/>
      <c r="E2006" s="541">
        <f>IF('statement of marks'!EA80="","",'statement of marks'!EA80)</f>
        <v>10</v>
      </c>
      <c r="F2006" s="541">
        <f>IF('statement of marks'!EB80="","",'statement of marks'!EB80)</f>
        <v>10</v>
      </c>
      <c r="G2006" s="541">
        <f>IF('statement of marks'!EC80="","",'statement of marks'!EC80)</f>
        <v>10</v>
      </c>
      <c r="H2006" s="541">
        <f>IF('statement of marks'!ED80="","",'statement of marks'!ED80)</f>
        <v>30</v>
      </c>
      <c r="I2006" s="541" t="str">
        <f>IF('statement of marks'!EE80="","",'statement of marks'!EE80)</f>
        <v/>
      </c>
      <c r="J2006" s="537">
        <f>IF('statement of marks'!EF80="","",'statement of marks'!EF80)</f>
        <v>50</v>
      </c>
      <c r="K2006" s="537">
        <f>IF('statement of marks'!EG80="","",'statement of marks'!EG80)</f>
        <v>20</v>
      </c>
      <c r="L2006" s="536">
        <f>IF('statement of marks'!EH80="","",'statement of marks'!EH80)</f>
        <v>70</v>
      </c>
      <c r="M2006" s="536">
        <f>IF('statement of marks'!EI80="","",'statement of marks'!EI80)</f>
        <v>80</v>
      </c>
      <c r="N2006" s="538">
        <f>IF('statement of marks'!EJ80="","",'statement of marks'!EJ80)</f>
        <v>100</v>
      </c>
      <c r="O2006" s="537">
        <f>IF('statement of marks'!EK80="","",'statement of marks'!EK80)</f>
        <v>70</v>
      </c>
      <c r="P2006" s="537">
        <f>IF('statement of marks'!EL80="","",'statement of marks'!EL80)</f>
        <v>30</v>
      </c>
      <c r="Q2006" s="536">
        <f>IF('statement of marks'!EM80="","",'statement of marks'!EM80)</f>
        <v>100</v>
      </c>
      <c r="R2006" s="536">
        <f>IF('statement of marks'!EN80="","",'statement of marks'!EN80)</f>
        <v>150</v>
      </c>
      <c r="S2006" s="538">
        <f>IF('statement of marks'!EO80="","",'statement of marks'!EO80)</f>
        <v>50</v>
      </c>
      <c r="T2006" s="538">
        <f>IF('statement of marks'!EP80="","",'statement of marks'!EP80)</f>
        <v>200</v>
      </c>
      <c r="U2006" s="538" t="str">
        <f>IF('statement of marks'!FB80="","",'statement of marks'!FB80)</f>
        <v>I</v>
      </c>
      <c r="V2006" s="542"/>
      <c r="W2006" s="542"/>
      <c r="X2006" s="542"/>
      <c r="Y2006" s="540"/>
    </row>
    <row r="2007" spans="1:25" ht="18" customHeight="1">
      <c r="A2007" s="1124"/>
      <c r="B2007" s="1089" t="str">
        <f>'statement of marks'!$FC$3</f>
        <v>Azadi ke Baad ka Swarnim Bharat</v>
      </c>
      <c r="C2007" s="1089"/>
      <c r="D2007" s="553">
        <f>IF('statement of marks'!CK80="","",'statement of marks'!CK80)</f>
        <v>30</v>
      </c>
      <c r="E2007" s="541">
        <f>IF('statement of marks'!FC80="","",'statement of marks'!FC80)</f>
        <v>10</v>
      </c>
      <c r="F2007" s="541">
        <f>IF('statement of marks'!FD80="","",'statement of marks'!FD80)</f>
        <v>10</v>
      </c>
      <c r="G2007" s="541">
        <f>IF('statement of marks'!FE80="","",'statement of marks'!FE80)</f>
        <v>10</v>
      </c>
      <c r="H2007" s="541">
        <f>IF('statement of marks'!FF80="","",'statement of marks'!FF80)</f>
        <v>30</v>
      </c>
      <c r="I2007" s="555"/>
      <c r="J2007" s="541">
        <f>IF('statement of marks'!FG80="","",'statement of marks'!FG80)</f>
        <v>70</v>
      </c>
      <c r="K2007" s="556"/>
      <c r="L2007" s="536">
        <f>IF('statement of marks'!FG80="","",'statement of marks'!FG80)</f>
        <v>70</v>
      </c>
      <c r="M2007" s="536">
        <f>IF('statement of marks'!FH80="","",'statement of marks'!FH80)</f>
        <v>100</v>
      </c>
      <c r="N2007" s="536">
        <f>IF('statement of marks'!FH80="","",'statement of marks'!FH80)</f>
        <v>100</v>
      </c>
      <c r="O2007" s="536">
        <f>IF('statement of marks'!FI80="","",'statement of marks'!FI80)</f>
        <v>100</v>
      </c>
      <c r="P2007" s="557"/>
      <c r="Q2007" s="536">
        <f>IF('statement of marks'!FI80="","",'statement of marks'!FI80)</f>
        <v>100</v>
      </c>
      <c r="R2007" s="536">
        <f>IF('statement of marks'!FJ80="","",'statement of marks'!FJ80)</f>
        <v>200</v>
      </c>
      <c r="S2007" s="557"/>
      <c r="T2007" s="538">
        <f>IF('statement of marks'!FJ80="","",'statement of marks'!FJ80)</f>
        <v>200</v>
      </c>
      <c r="U2007" s="541" t="str">
        <f>IF('statement of marks'!II80="","",'statement of marks'!II80)</f>
        <v>A</v>
      </c>
      <c r="V2007" s="542" t="str">
        <f>IF(OR(U2007="S",U2007="RE"),'result subject-wise'!AL$6,"")</f>
        <v/>
      </c>
      <c r="W2007" s="558" t="str">
        <f>IF('result subject-wise'!AL80="","",'result subject-wise'!AL80)</f>
        <v/>
      </c>
      <c r="X2007" s="558" t="str">
        <f>IF('result subject-wise'!AM80="","",'result subject-wise'!AM80)</f>
        <v/>
      </c>
      <c r="Y2007" s="1093"/>
    </row>
    <row r="2008" spans="1:25" ht="18" customHeight="1">
      <c r="A2008" s="1124"/>
      <c r="B2008" s="895" t="str">
        <f>'statement of marks'!$FP$3</f>
        <v>JEEVAN KAUShAL</v>
      </c>
      <c r="C2008" s="895"/>
      <c r="D2008" s="535" t="str">
        <f>IF('statement of marks'!DO80="","",'statement of marks'!DO80)</f>
        <v/>
      </c>
      <c r="E2008" s="1109" t="s">
        <v>278</v>
      </c>
      <c r="F2008" s="1109"/>
      <c r="G2008" s="536">
        <f>'statement of marks'!$FP$6</f>
        <v>30</v>
      </c>
      <c r="H2008" s="536"/>
      <c r="I2008" s="559"/>
      <c r="J2008" s="537">
        <f>IF('statement of marks'!FP80="","",'statement of marks'!FP80)</f>
        <v>30</v>
      </c>
      <c r="K2008" s="1109" t="s">
        <v>279</v>
      </c>
      <c r="L2008" s="1109"/>
      <c r="M2008" s="536">
        <f>'statement of marks'!$FQ$6</f>
        <v>30</v>
      </c>
      <c r="N2008" s="538">
        <f>IF('statement of marks'!FQ80="","",'statement of marks'!FQ80)</f>
        <v>30</v>
      </c>
      <c r="O2008" s="1109" t="s">
        <v>108</v>
      </c>
      <c r="P2008" s="1109"/>
      <c r="Q2008" s="536">
        <f>'statement of marks'!$FR$6</f>
        <v>40</v>
      </c>
      <c r="R2008" s="541">
        <f>IF('statement of marks'!FR80="","",'statement of marks'!FR80)</f>
        <v>40</v>
      </c>
      <c r="S2008" s="541"/>
      <c r="T2008" s="538">
        <f>IF('statement of marks'!FS80="","",'statement of marks'!FS80)</f>
        <v>100</v>
      </c>
      <c r="U2008" s="541" t="str">
        <f>IF('statement of marks'!IJ80="","",'statement of marks'!IJ80)</f>
        <v>A</v>
      </c>
      <c r="V2008" s="542" t="str">
        <f>IF(OR(U2008="S",U2008="RE"),'result subject-wise'!AN$6,"")</f>
        <v/>
      </c>
      <c r="W2008" s="558" t="str">
        <f>IF('result subject-wise'!AN80="","",'result subject-wise'!AN80)</f>
        <v/>
      </c>
      <c r="X2008" s="558" t="str">
        <f>IF('result subject-wise'!AO80="","",'result subject-wise'!AO80)</f>
        <v/>
      </c>
      <c r="Y2008" s="1093"/>
    </row>
    <row r="2009" spans="1:25" ht="18" customHeight="1">
      <c r="A2009" s="1124"/>
      <c r="B2009" s="1110" t="s">
        <v>195</v>
      </c>
      <c r="C2009" s="1110"/>
      <c r="D2009" s="560">
        <f>IF(AND(D2005="",D2007="",D2008=""),"",SUM(D2005:D2008))</f>
        <v>60</v>
      </c>
      <c r="E2009" s="1111" t="str">
        <f>IF('statement of marks'!IP80="","",'statement of marks'!IP80)</f>
        <v>SUPPL.</v>
      </c>
      <c r="F2009" s="1111"/>
      <c r="G2009" s="1111"/>
      <c r="H2009" s="1111"/>
      <c r="I2009" s="1111"/>
      <c r="J2009" s="1111"/>
      <c r="K2009" s="1111"/>
      <c r="L2009" s="1111"/>
      <c r="M2009" s="533" t="s">
        <v>309</v>
      </c>
      <c r="N2009" s="541" t="str">
        <f>IF('statement of marks'!IS80="","",'statement of marks'!IS80)</f>
        <v/>
      </c>
      <c r="O2009" s="1091" t="s">
        <v>281</v>
      </c>
      <c r="P2009" s="1091"/>
      <c r="Q2009" s="1091"/>
      <c r="R2009" s="541" t="str">
        <f>IF('statement of marks'!IU80="","",'statement of marks'!IU80)</f>
        <v/>
      </c>
      <c r="S2009" s="1112" t="s">
        <v>295</v>
      </c>
      <c r="T2009" s="1112"/>
      <c r="U2009" s="1112"/>
      <c r="V2009" s="1112"/>
      <c r="W2009" s="1112"/>
      <c r="X2009" s="1112"/>
      <c r="Y2009" s="1113"/>
    </row>
    <row r="2010" spans="1:25" ht="18" customHeight="1">
      <c r="A2010" s="1124"/>
      <c r="B2010" s="1110" t="s">
        <v>300</v>
      </c>
      <c r="C2010" s="1110"/>
      <c r="D2010" s="534" t="s">
        <v>201</v>
      </c>
      <c r="E2010" s="1085" t="s">
        <v>122</v>
      </c>
      <c r="F2010" s="1085"/>
      <c r="G2010" s="1091" t="s">
        <v>124</v>
      </c>
      <c r="H2010" s="1091"/>
      <c r="I2010" s="1091"/>
      <c r="J2010" s="1091"/>
      <c r="K2010" s="1091" t="s">
        <v>126</v>
      </c>
      <c r="L2010" s="1091"/>
      <c r="M2010" s="1091" t="s">
        <v>128</v>
      </c>
      <c r="N2010" s="1091"/>
      <c r="O2010" s="924" t="s">
        <v>303</v>
      </c>
      <c r="P2010" s="924"/>
      <c r="Q2010" s="924"/>
      <c r="R2010" s="561"/>
      <c r="S2010" s="1114" t="s">
        <v>195</v>
      </c>
      <c r="T2010" s="1114"/>
      <c r="U2010" s="1115" t="str">
        <f>IF('result subject-wise'!AR80="","",'result subject-wise'!AR80)</f>
        <v/>
      </c>
      <c r="V2010" s="1115"/>
      <c r="W2010" s="1086" t="s">
        <v>459</v>
      </c>
      <c r="X2010" s="1086"/>
      <c r="Y2010" s="562" t="str">
        <f>IF('result subject-wise'!AS80="","",'result subject-wise'!AS80)</f>
        <v/>
      </c>
    </row>
    <row r="2011" spans="1:25" ht="18" customHeight="1">
      <c r="A2011" s="1124"/>
      <c r="B2011" s="1116" t="s">
        <v>302</v>
      </c>
      <c r="C2011" s="1116"/>
      <c r="D2011" s="536">
        <f>IF('statement of marks'!CN80="","",'statement of marks'!CN80)</f>
        <v>50</v>
      </c>
      <c r="E2011" s="1117" t="str">
        <f>IF('statement of marks'!GK80="","",'statement of marks'!GK80)</f>
        <v/>
      </c>
      <c r="F2011" s="1117"/>
      <c r="G2011" s="1117" t="str">
        <f>IF('statement of marks'!GM80="","",'statement of marks'!GM80)</f>
        <v/>
      </c>
      <c r="H2011" s="1117"/>
      <c r="I2011" s="1117"/>
      <c r="J2011" s="1117"/>
      <c r="K2011" s="1117">
        <f>IF('statement of marks'!GO80="","",'statement of marks'!GO80)</f>
        <v>88</v>
      </c>
      <c r="L2011" s="1117"/>
      <c r="M2011" s="1117">
        <f>IF('statement of marks'!GQ80="","",'statement of marks'!GQ80)</f>
        <v>240</v>
      </c>
      <c r="N2011" s="1117"/>
      <c r="O2011" s="1117">
        <f>IF('statement of marks'!GS80="","",'statement of marks'!GS80)</f>
        <v>340</v>
      </c>
      <c r="P2011" s="1117"/>
      <c r="Q2011" s="1117"/>
      <c r="R2011" s="563"/>
      <c r="S2011" s="1086" t="s">
        <v>460</v>
      </c>
      <c r="T2011" s="1086"/>
      <c r="U2011" s="1086"/>
      <c r="V2011" s="1086"/>
      <c r="W2011" s="1115" t="str">
        <f>IF('result subject-wise'!AT80="","",'result subject-wise'!AT80)</f>
        <v/>
      </c>
      <c r="X2011" s="1115"/>
      <c r="Y2011" s="1118"/>
    </row>
    <row r="2012" spans="1:25" ht="18" customHeight="1">
      <c r="A2012" s="1124"/>
      <c r="B2012" s="1084" t="s">
        <v>301</v>
      </c>
      <c r="C2012" s="1084"/>
      <c r="D2012" s="536">
        <f>IF('statement of marks'!BJ80="","",'statement of marks'!BJ80)</f>
        <v>50</v>
      </c>
      <c r="E2012" s="1085">
        <f>IF('statement of marks'!GL80="","",'statement of marks'!GL80)</f>
        <v>34</v>
      </c>
      <c r="F2012" s="1085"/>
      <c r="G2012" s="1085">
        <f>IF('statement of marks'!GN80="","",'statement of marks'!GN80)</f>
        <v>24</v>
      </c>
      <c r="H2012" s="1085"/>
      <c r="I2012" s="1085"/>
      <c r="J2012" s="1085"/>
      <c r="K2012" s="1085" t="str">
        <f>IF('statement of marks'!GP80="","",'statement of marks'!GP80)</f>
        <v/>
      </c>
      <c r="L2012" s="1085"/>
      <c r="M2012" s="1085" t="str">
        <f>IF('statement of marks'!GR80="","",'statement of marks'!GR80)</f>
        <v/>
      </c>
      <c r="N2012" s="1085"/>
      <c r="O2012" s="1085" t="str">
        <f>IF('statement of marks'!GT80="","",'statement of marks'!GT80)</f>
        <v/>
      </c>
      <c r="P2012" s="1085"/>
      <c r="Q2012" s="1085"/>
      <c r="R2012" s="564"/>
      <c r="S2012" s="1086" t="s">
        <v>296</v>
      </c>
      <c r="T2012" s="1086"/>
      <c r="U2012" s="1086"/>
      <c r="V2012" s="1086"/>
      <c r="W2012" s="1087" t="str">
        <f>IF(U2010="","",'result subject-wise'!$G$118)</f>
        <v/>
      </c>
      <c r="X2012" s="1087"/>
      <c r="Y2012" s="1088"/>
    </row>
    <row r="2013" spans="1:25" ht="18" customHeight="1">
      <c r="A2013" s="1124"/>
      <c r="B2013" s="1089" t="s">
        <v>307</v>
      </c>
      <c r="C2013" s="1089"/>
      <c r="D2013" s="535" t="str">
        <f>IF('statement of marks'!DR80="","",'statement of marks'!DR80)</f>
        <v/>
      </c>
      <c r="E2013" s="1090"/>
      <c r="F2013" s="1090"/>
      <c r="G2013" s="1090"/>
      <c r="H2013" s="1090"/>
      <c r="I2013" s="1090"/>
      <c r="J2013" s="1090"/>
      <c r="K2013" s="1090"/>
      <c r="L2013" s="1090"/>
      <c r="M2013" s="1090"/>
      <c r="N2013" s="1090"/>
      <c r="O2013" s="1091"/>
      <c r="P2013" s="1091"/>
      <c r="Q2013" s="1091"/>
      <c r="R2013" s="1091"/>
      <c r="S2013" s="1091"/>
      <c r="T2013" s="1091"/>
      <c r="U2013" s="1092"/>
      <c r="V2013" s="1092"/>
      <c r="W2013" s="1092"/>
      <c r="X2013" s="1092"/>
      <c r="Y2013" s="1093"/>
    </row>
    <row r="2014" spans="1:25" ht="18" customHeight="1">
      <c r="A2014" s="1124"/>
      <c r="B2014" s="895" t="s">
        <v>297</v>
      </c>
      <c r="C2014" s="895"/>
      <c r="D2014" s="544">
        <f>IF(AND(D2011="",D2012="",D2013=""),"",SUM(D2011:D2013))</f>
        <v>100</v>
      </c>
      <c r="E2014" s="1090"/>
      <c r="F2014" s="1090"/>
      <c r="G2014" s="1090"/>
      <c r="H2014" s="1090"/>
      <c r="I2014" s="1090"/>
      <c r="J2014" s="1090"/>
      <c r="K2014" s="1090"/>
      <c r="L2014" s="1090"/>
      <c r="M2014" s="1090"/>
      <c r="N2014" s="1090"/>
      <c r="O2014" s="1091"/>
      <c r="P2014" s="1091"/>
      <c r="Q2014" s="1091"/>
      <c r="R2014" s="1091"/>
      <c r="S2014" s="1091"/>
      <c r="T2014" s="1091"/>
      <c r="U2014" s="1092"/>
      <c r="V2014" s="1092"/>
      <c r="W2014" s="1092"/>
      <c r="X2014" s="1092"/>
      <c r="Y2014" s="1093"/>
    </row>
    <row r="2015" spans="1:25" ht="18" customHeight="1">
      <c r="A2015" s="1124"/>
      <c r="B2015" s="1089" t="s">
        <v>790</v>
      </c>
      <c r="C2015" s="1089"/>
      <c r="D2015" s="565">
        <f>IF(J1998="ML",L1997)+IF(J1999="ML",L1997)+IF(J2000="ML",L1997-D2000)+IF(J2001="ML",L1997-D2001)+IF(J2002="ML",L1997-D2002)+IF(K2000="ml",D2000)+IF(K2001="ml",D2001)+IF(K2002="ml",D2002)</f>
        <v>0</v>
      </c>
      <c r="E2015" s="1090"/>
      <c r="F2015" s="1090"/>
      <c r="G2015" s="1090"/>
      <c r="H2015" s="1090"/>
      <c r="I2015" s="1090"/>
      <c r="J2015" s="1090"/>
      <c r="K2015" s="1090"/>
      <c r="L2015" s="1090"/>
      <c r="M2015" s="1090"/>
      <c r="N2015" s="1090"/>
      <c r="O2015" s="1091" t="s">
        <v>112</v>
      </c>
      <c r="P2015" s="1091"/>
      <c r="Q2015" s="1091"/>
      <c r="R2015" s="1091"/>
      <c r="S2015" s="1091"/>
      <c r="T2015" s="1091"/>
      <c r="U2015" s="1094" t="s">
        <v>798</v>
      </c>
      <c r="V2015" s="1094"/>
      <c r="W2015" s="1094"/>
      <c r="X2015" s="1094"/>
      <c r="Y2015" s="1095"/>
    </row>
    <row r="2016" spans="1:25" ht="18" customHeight="1" thickBot="1">
      <c r="A2016" s="1125"/>
      <c r="B2016" s="1098" t="s">
        <v>308</v>
      </c>
      <c r="C2016" s="1098"/>
      <c r="D2016" s="566"/>
      <c r="E2016" s="1099"/>
      <c r="F2016" s="1099"/>
      <c r="G2016" s="1099"/>
      <c r="H2016" s="1099"/>
      <c r="I2016" s="1099"/>
      <c r="J2016" s="1099"/>
      <c r="K2016" s="1099"/>
      <c r="L2016" s="1099"/>
      <c r="M2016" s="1099"/>
      <c r="N2016" s="1099"/>
      <c r="O2016" s="1100">
        <f>'statement of marks'!$IV$110</f>
        <v>45794</v>
      </c>
      <c r="P2016" s="1100"/>
      <c r="Q2016" s="1100"/>
      <c r="R2016" s="1100"/>
      <c r="S2016" s="1100"/>
      <c r="T2016" s="1100"/>
      <c r="U2016" s="1096"/>
      <c r="V2016" s="1096"/>
      <c r="W2016" s="1096"/>
      <c r="X2016" s="1096"/>
      <c r="Y2016" s="1097"/>
    </row>
    <row r="2017" spans="1:25" ht="18" customHeight="1">
      <c r="A2017" s="1119" t="s">
        <v>282</v>
      </c>
      <c r="B2017" s="1120"/>
      <c r="C2017" s="1120"/>
      <c r="D2017" s="1120"/>
      <c r="E2017" s="1120"/>
      <c r="F2017" s="1120"/>
      <c r="G2017" s="1120"/>
      <c r="H2017" s="1120"/>
      <c r="I2017" s="1120"/>
      <c r="J2017" s="1120"/>
      <c r="K2017" s="1120"/>
      <c r="L2017" s="1120"/>
      <c r="M2017" s="1120"/>
      <c r="N2017" s="1120"/>
      <c r="O2017" s="1120"/>
      <c r="P2017" s="1120"/>
      <c r="Q2017" s="1120"/>
      <c r="R2017" s="1120"/>
      <c r="S2017" s="1120"/>
      <c r="T2017" s="1120"/>
      <c r="U2017" s="1120"/>
      <c r="V2017" s="1120"/>
      <c r="W2017" s="1120"/>
      <c r="X2017" s="1120"/>
      <c r="Y2017" s="1121"/>
    </row>
    <row r="2018" spans="1:25" ht="18" customHeight="1">
      <c r="A2018" s="1122" t="str">
        <f>'statement of marks'!$A$1</f>
        <v>Govt. Hr. Sec. School,</v>
      </c>
      <c r="B2018" s="1091"/>
      <c r="C2018" s="1091"/>
      <c r="D2018" s="1091"/>
      <c r="E2018" s="1091"/>
      <c r="F2018" s="1091"/>
      <c r="G2018" s="1091"/>
      <c r="H2018" s="1091"/>
      <c r="I2018" s="1091"/>
      <c r="J2018" s="1091"/>
      <c r="K2018" s="1091"/>
      <c r="L2018" s="1091"/>
      <c r="M2018" s="1091"/>
      <c r="N2018" s="1091"/>
      <c r="O2018" s="1091"/>
      <c r="P2018" s="1091"/>
      <c r="Q2018" s="1091"/>
      <c r="R2018" s="1091"/>
      <c r="S2018" s="1091"/>
      <c r="T2018" s="1091"/>
      <c r="U2018" s="1091"/>
      <c r="V2018" s="1091"/>
      <c r="W2018" s="1091"/>
      <c r="X2018" s="1091"/>
      <c r="Y2018" s="1123"/>
    </row>
    <row r="2019" spans="1:25" ht="18" customHeight="1">
      <c r="A2019" s="1124"/>
      <c r="B2019" s="1048" t="s">
        <v>100</v>
      </c>
      <c r="C2019" s="1048"/>
      <c r="D2019" s="1112" t="s">
        <v>485</v>
      </c>
      <c r="E2019" s="1048" t="str">
        <f>'statement of marks'!$F$3</f>
        <v>2024-25</v>
      </c>
      <c r="F2019" s="1048"/>
      <c r="G2019" s="1126" t="str">
        <f>IF(U2038="","MAIN EXAMINATION",IF(E2037="Suppl.","SUPPLEMENTARY EXAMINATION",IF(E2037="Re-exam.","RE-EXAMINATION",)))</f>
        <v>MAIN EXAMINATION</v>
      </c>
      <c r="H2019" s="1127"/>
      <c r="I2019" s="1127"/>
      <c r="J2019" s="1127"/>
      <c r="K2019" s="1127"/>
      <c r="L2019" s="1127"/>
      <c r="M2019" s="1127"/>
      <c r="N2019" s="1127"/>
      <c r="O2019" s="1127"/>
      <c r="P2019" s="1127"/>
      <c r="Q2019" s="1127"/>
      <c r="R2019" s="1127"/>
      <c r="S2019" s="1128"/>
      <c r="T2019" s="1129" t="s">
        <v>305</v>
      </c>
      <c r="U2019" s="1130"/>
      <c r="V2019" s="1131"/>
      <c r="W2019" s="1048" t="str">
        <f>'statement of marks'!$A$3</f>
        <v>11 'A'</v>
      </c>
      <c r="X2019" s="1048"/>
      <c r="Y2019" s="1135"/>
    </row>
    <row r="2020" spans="1:25" ht="18" customHeight="1">
      <c r="A2020" s="1124"/>
      <c r="B2020" s="895" t="s">
        <v>36</v>
      </c>
      <c r="C2020" s="895"/>
      <c r="D2020" s="1112"/>
      <c r="E2020" s="1132" t="str">
        <f>IF('statement of marks'!G81="","",'statement of marks'!G81)</f>
        <v>A 073</v>
      </c>
      <c r="F2020" s="1133"/>
      <c r="G2020" s="1133"/>
      <c r="H2020" s="1133"/>
      <c r="I2020" s="1133"/>
      <c r="J2020" s="1133"/>
      <c r="K2020" s="1133"/>
      <c r="L2020" s="1133"/>
      <c r="M2020" s="1133"/>
      <c r="N2020" s="1133"/>
      <c r="O2020" s="1133"/>
      <c r="P2020" s="1133"/>
      <c r="Q2020" s="1133"/>
      <c r="R2020" s="1133"/>
      <c r="S2020" s="1134"/>
      <c r="T2020" s="1129" t="s">
        <v>304</v>
      </c>
      <c r="U2020" s="1130"/>
      <c r="V2020" s="1131"/>
      <c r="W2020" s="1048">
        <f>IF('statement of marks'!E81="","",'statement of marks'!E81)</f>
        <v>11173</v>
      </c>
      <c r="X2020" s="1048"/>
      <c r="Y2020" s="1135"/>
    </row>
    <row r="2021" spans="1:25" ht="18" customHeight="1">
      <c r="A2021" s="1124"/>
      <c r="B2021" s="895" t="s">
        <v>37</v>
      </c>
      <c r="C2021" s="895"/>
      <c r="D2021" s="1112"/>
      <c r="E2021" s="1132" t="str">
        <f>IF('statement of marks'!H81="","",'statement of marks'!H81)</f>
        <v>B 073</v>
      </c>
      <c r="F2021" s="1133"/>
      <c r="G2021" s="1133"/>
      <c r="H2021" s="1133"/>
      <c r="I2021" s="1133"/>
      <c r="J2021" s="1133"/>
      <c r="K2021" s="1133"/>
      <c r="L2021" s="1133"/>
      <c r="M2021" s="1133"/>
      <c r="N2021" s="1133"/>
      <c r="O2021" s="1133"/>
      <c r="P2021" s="1133"/>
      <c r="Q2021" s="1133"/>
      <c r="R2021" s="1133"/>
      <c r="S2021" s="1134"/>
      <c r="T2021" s="1129" t="s">
        <v>35</v>
      </c>
      <c r="U2021" s="1130"/>
      <c r="V2021" s="1131"/>
      <c r="W2021" s="1048" t="str">
        <f>IF('statement of marks'!D81="","",'statement of marks'!D81)</f>
        <v/>
      </c>
      <c r="X2021" s="1048"/>
      <c r="Y2021" s="1135"/>
    </row>
    <row r="2022" spans="1:25" ht="18" customHeight="1">
      <c r="A2022" s="1124"/>
      <c r="B2022" s="895" t="s">
        <v>38</v>
      </c>
      <c r="C2022" s="895"/>
      <c r="D2022" s="1112"/>
      <c r="E2022" s="1132" t="str">
        <f>IF('statement of marks'!I81="","",'statement of marks'!I81)</f>
        <v>C 073</v>
      </c>
      <c r="F2022" s="1133"/>
      <c r="G2022" s="1133"/>
      <c r="H2022" s="1133"/>
      <c r="I2022" s="1133"/>
      <c r="J2022" s="1133"/>
      <c r="K2022" s="1133"/>
      <c r="L2022" s="1133"/>
      <c r="M2022" s="1133"/>
      <c r="N2022" s="1133"/>
      <c r="O2022" s="1133"/>
      <c r="P2022" s="1133"/>
      <c r="Q2022" s="1133"/>
      <c r="R2022" s="1133"/>
      <c r="S2022" s="1134"/>
      <c r="T2022" s="1129" t="s">
        <v>280</v>
      </c>
      <c r="U2022" s="1130"/>
      <c r="V2022" s="1131"/>
      <c r="W2022" s="1136" t="str">
        <f>IF('statement of marks'!F81="","",'statement of marks'!F81)</f>
        <v/>
      </c>
      <c r="X2022" s="1136"/>
      <c r="Y2022" s="1137"/>
    </row>
    <row r="2023" spans="1:25" ht="18" customHeight="1">
      <c r="A2023" s="1124"/>
      <c r="B2023" s="1138" t="s">
        <v>218</v>
      </c>
      <c r="C2023" s="1109" t="s">
        <v>293</v>
      </c>
      <c r="D2023" s="1109" t="s">
        <v>457</v>
      </c>
      <c r="E2023" s="1103" t="s">
        <v>109</v>
      </c>
      <c r="F2023" s="1103" t="s">
        <v>110</v>
      </c>
      <c r="G2023" s="1103" t="s">
        <v>111</v>
      </c>
      <c r="H2023" s="1103" t="s">
        <v>797</v>
      </c>
      <c r="I2023" s="1139" t="str">
        <f>IF('statement of marks'!N$4="","",'statement of marks'!N$4)</f>
        <v>VRIKSHAROPAN</v>
      </c>
      <c r="J2023" s="1140" t="s">
        <v>276</v>
      </c>
      <c r="K2023" s="1140" t="s">
        <v>277</v>
      </c>
      <c r="L2023" s="1103" t="s">
        <v>284</v>
      </c>
      <c r="M2023" s="1103" t="s">
        <v>294</v>
      </c>
      <c r="N2023" s="1102" t="s">
        <v>458</v>
      </c>
      <c r="O2023" s="1141" t="s">
        <v>287</v>
      </c>
      <c r="P2023" s="1141" t="s">
        <v>288</v>
      </c>
      <c r="Q2023" s="1101" t="s">
        <v>289</v>
      </c>
      <c r="R2023" s="1101" t="s">
        <v>285</v>
      </c>
      <c r="S2023" s="1101" t="s">
        <v>286</v>
      </c>
      <c r="T2023" s="1102" t="s">
        <v>306</v>
      </c>
      <c r="U2023" s="1103" t="s">
        <v>311</v>
      </c>
      <c r="V2023" s="1104" t="s">
        <v>310</v>
      </c>
      <c r="W2023" s="1104" t="s">
        <v>799</v>
      </c>
      <c r="X2023" s="1103" t="s">
        <v>283</v>
      </c>
      <c r="Y2023" s="1105" t="s">
        <v>290</v>
      </c>
    </row>
    <row r="2024" spans="1:25" ht="18" customHeight="1">
      <c r="A2024" s="1124"/>
      <c r="B2024" s="1138"/>
      <c r="C2024" s="1109"/>
      <c r="D2024" s="1109"/>
      <c r="E2024" s="1103"/>
      <c r="F2024" s="1103"/>
      <c r="G2024" s="1103"/>
      <c r="H2024" s="1103"/>
      <c r="I2024" s="1139"/>
      <c r="J2024" s="1140"/>
      <c r="K2024" s="1140"/>
      <c r="L2024" s="1103"/>
      <c r="M2024" s="1103"/>
      <c r="N2024" s="1102"/>
      <c r="O2024" s="1141"/>
      <c r="P2024" s="1141"/>
      <c r="Q2024" s="1101"/>
      <c r="R2024" s="1101"/>
      <c r="S2024" s="1101"/>
      <c r="T2024" s="1102"/>
      <c r="U2024" s="1103"/>
      <c r="V2024" s="1104"/>
      <c r="W2024" s="1104"/>
      <c r="X2024" s="1103"/>
      <c r="Y2024" s="1105"/>
    </row>
    <row r="2025" spans="1:25" ht="18" customHeight="1">
      <c r="A2025" s="1124"/>
      <c r="B2025" s="1144" t="s">
        <v>113</v>
      </c>
      <c r="C2025" s="1144"/>
      <c r="D2025" s="535"/>
      <c r="E2025" s="534">
        <f>IF('statement of marks'!J$6="","",'statement of marks'!J$6)</f>
        <v>10</v>
      </c>
      <c r="F2025" s="534">
        <f>IF('statement of marks'!K$6="","",'statement of marks'!K$6)</f>
        <v>10</v>
      </c>
      <c r="G2025" s="534">
        <f>IF('statement of marks'!L$6="","",'statement of marks'!L$6)</f>
        <v>8</v>
      </c>
      <c r="H2025" s="534">
        <f>IF('statement of marks'!M$6="","",'statement of marks'!M$6)</f>
        <v>28</v>
      </c>
      <c r="I2025" s="536">
        <f>IF('statement of marks'!N$6="","",'statement of marks'!N$6)</f>
        <v>2</v>
      </c>
      <c r="J2025" s="298" t="s">
        <v>89</v>
      </c>
      <c r="K2025" s="1106"/>
      <c r="L2025" s="534">
        <f>IF('statement of marks'!O$6="","",'statement of marks'!O$6)</f>
        <v>70</v>
      </c>
      <c r="M2025" s="298" t="s">
        <v>87</v>
      </c>
      <c r="N2025" s="534">
        <f>IF('statement of marks'!P$6="","",'statement of marks'!P$6)</f>
        <v>100</v>
      </c>
      <c r="O2025" s="298" t="s">
        <v>298</v>
      </c>
      <c r="P2025" s="945"/>
      <c r="Q2025" s="534">
        <f>IF('statement of marks'!Q$6="","",'statement of marks'!Q$6)</f>
        <v>100</v>
      </c>
      <c r="R2025" s="298" t="s">
        <v>299</v>
      </c>
      <c r="S2025" s="298" t="s">
        <v>454</v>
      </c>
      <c r="T2025" s="538">
        <f>IF('statement of marks'!R$6="","",'statement of marks'!R$6)</f>
        <v>200</v>
      </c>
      <c r="U2025" s="539"/>
      <c r="V2025" s="539"/>
      <c r="W2025" s="539"/>
      <c r="X2025" s="539"/>
      <c r="Y2025" s="540" t="str">
        <f>IF(OR(X2032=0,X2032&lt;V2032),"",T2025)</f>
        <v/>
      </c>
    </row>
    <row r="2026" spans="1:25" ht="18" customHeight="1">
      <c r="A2026" s="1124"/>
      <c r="B2026" s="895" t="str">
        <f>'statement of marks'!$J$3</f>
        <v>HINDI COMPULSORY</v>
      </c>
      <c r="C2026" s="895"/>
      <c r="D2026" s="535"/>
      <c r="E2026" s="541">
        <f>IF('statement of marks'!J81="","",'statement of marks'!J81)</f>
        <v>10</v>
      </c>
      <c r="F2026" s="541">
        <f>IF('statement of marks'!K81="","",'statement of marks'!K81)</f>
        <v>10</v>
      </c>
      <c r="G2026" s="541">
        <f>IF('statement of marks'!L81="","",'statement of marks'!L81)</f>
        <v>8</v>
      </c>
      <c r="H2026" s="541">
        <f>IF('statement of marks'!M81="","",'statement of marks'!M81)</f>
        <v>28</v>
      </c>
      <c r="I2026" s="541">
        <f>IF('statement of marks'!N81="","",'statement of marks'!N81)</f>
        <v>2</v>
      </c>
      <c r="J2026" s="537">
        <f>IF('statement of marks'!O81="","",'statement of marks'!O81)</f>
        <v>70</v>
      </c>
      <c r="K2026" s="1106"/>
      <c r="L2026" s="536">
        <f>IF('statement of marks'!O81="","",'statement of marks'!O81)</f>
        <v>70</v>
      </c>
      <c r="M2026" s="536">
        <f>IF('statement of marks'!P81="","",'statement of marks'!P81)</f>
        <v>100</v>
      </c>
      <c r="N2026" s="538">
        <f>IF('statement of marks'!P81="","",'statement of marks'!P81)</f>
        <v>100</v>
      </c>
      <c r="O2026" s="537">
        <f>IF('statement of marks'!Q81="","",'statement of marks'!Q81)</f>
        <v>100</v>
      </c>
      <c r="P2026" s="945"/>
      <c r="Q2026" s="536">
        <f>IF('statement of marks'!Q81="","",'statement of marks'!Q81)</f>
        <v>100</v>
      </c>
      <c r="R2026" s="536">
        <f>IF('statement of marks'!R81="","",'statement of marks'!R81)</f>
        <v>200</v>
      </c>
      <c r="S2026" s="1107" t="str">
        <f>IF(AND(K2027="",P2027=""),"",SUM(K2027,P2027))</f>
        <v/>
      </c>
      <c r="T2026" s="538">
        <f>IF('statement of marks'!R81="","",'statement of marks'!R81)</f>
        <v>200</v>
      </c>
      <c r="U2026" s="541" t="str">
        <f>CONCATENATE('statement of marks'!GV81,'statement of marks'!GW81,'statement of marks'!GX81)</f>
        <v>D</v>
      </c>
      <c r="V2026" s="542" t="str">
        <f>IF(OR(U2026="S",U2026="RE"),'result subject-wise'!T$6,"")</f>
        <v/>
      </c>
      <c r="W2026" s="542" t="str">
        <f>IF('result subject-wise'!U81="","",'result subject-wise'!U81)</f>
        <v/>
      </c>
      <c r="X2026" s="542" t="str">
        <f>IF('result subject-wise'!V81="","",'result subject-wise'!V81)</f>
        <v/>
      </c>
      <c r="Y2026" s="540" t="str">
        <f>IF(OR(X2032=0,X2032&lt;V2032),"",IF(U2026="RE",SUM(T2026,W2026),IF(U2026="S",W2026,T2026)))</f>
        <v/>
      </c>
    </row>
    <row r="2027" spans="1:25" ht="18" customHeight="1">
      <c r="A2027" s="1124"/>
      <c r="B2027" s="895" t="str">
        <f>'statement of marks'!$X$3</f>
        <v>ENGLISH COMPULSORY</v>
      </c>
      <c r="C2027" s="895"/>
      <c r="D2027" s="535" t="s">
        <v>455</v>
      </c>
      <c r="E2027" s="541">
        <f>IF('statement of marks'!X81="","",'statement of marks'!X81)</f>
        <v>10</v>
      </c>
      <c r="F2027" s="541">
        <f>IF('statement of marks'!Y81="","",'statement of marks'!Y81)</f>
        <v>10</v>
      </c>
      <c r="G2027" s="541">
        <f>IF('statement of marks'!Z81="","",'statement of marks'!Z81)</f>
        <v>8</v>
      </c>
      <c r="H2027" s="541">
        <f>IF('statement of marks'!AA81="","",'statement of marks'!AA81)</f>
        <v>28</v>
      </c>
      <c r="I2027" s="541">
        <f>IF('statement of marks'!AB81="","",'statement of marks'!AB81)</f>
        <v>2</v>
      </c>
      <c r="J2027" s="537">
        <f>IF('statement of marks'!AC81="","",'statement of marks'!AC81)</f>
        <v>70</v>
      </c>
      <c r="K2027" s="1106"/>
      <c r="L2027" s="536">
        <f>IF('statement of marks'!AC81="","",'statement of marks'!AC81)</f>
        <v>70</v>
      </c>
      <c r="M2027" s="536">
        <f>IF('statement of marks'!AD81="","",'statement of marks'!AD81)</f>
        <v>100</v>
      </c>
      <c r="N2027" s="538">
        <f>IF('statement of marks'!AD81="","",'statement of marks'!AD81)</f>
        <v>100</v>
      </c>
      <c r="O2027" s="537">
        <f>IF('statement of marks'!AE81="","",'statement of marks'!AE81)</f>
        <v>100</v>
      </c>
      <c r="P2027" s="945"/>
      <c r="Q2027" s="536">
        <f>IF('statement of marks'!AE81="","",'statement of marks'!AE81)</f>
        <v>100</v>
      </c>
      <c r="R2027" s="536">
        <f>IF('statement of marks'!AF81="","",'statement of marks'!AF81)</f>
        <v>200</v>
      </c>
      <c r="S2027" s="1107"/>
      <c r="T2027" s="538">
        <f>IF('statement of marks'!AF81="","",'statement of marks'!AF81)</f>
        <v>200</v>
      </c>
      <c r="U2027" s="541" t="str">
        <f>CONCATENATE('statement of marks'!GY81,'statement of marks'!GZ81,'statement of marks'!HA81)</f>
        <v>D</v>
      </c>
      <c r="V2027" s="542" t="str">
        <f>IF(OR(U2027="S",U2027="RE"),'result subject-wise'!W$6,"")</f>
        <v/>
      </c>
      <c r="W2027" s="542" t="str">
        <f>IF('result subject-wise'!X81="","",'result subject-wise'!X81)</f>
        <v/>
      </c>
      <c r="X2027" s="542" t="str">
        <f>IF('result subject-wise'!Y81="","",'result subject-wise'!Y81)</f>
        <v/>
      </c>
      <c r="Y2027" s="540" t="str">
        <f>IF(OR(X2032=0,X2032&lt;V2032),"",IF(U2027="RE",SUM(T2027,W2027),IF(U2027="S",W2027,T2027)))</f>
        <v/>
      </c>
    </row>
    <row r="2028" spans="1:25" ht="18" customHeight="1">
      <c r="A2028" s="1124"/>
      <c r="B2028" s="1143" t="str">
        <f>'statement of marks'!AM81</f>
        <v>PHYSICS</v>
      </c>
      <c r="C2028" s="1143"/>
      <c r="D2028" s="535">
        <f>IF('statement of marks'!BH81="","",'statement of marks'!BH81)</f>
        <v>20</v>
      </c>
      <c r="E2028" s="541">
        <f>IF('statement of marks'!AN81="","",'statement of marks'!AN81)</f>
        <v>10</v>
      </c>
      <c r="F2028" s="541">
        <f>IF('statement of marks'!AO81="","",'statement of marks'!AO81)</f>
        <v>10</v>
      </c>
      <c r="G2028" s="541">
        <f>IF('statement of marks'!AP81="","",'statement of marks'!AP81)</f>
        <v>9</v>
      </c>
      <c r="H2028" s="541">
        <f>IF('statement of marks'!AQ81="","",'statement of marks'!AQ81)</f>
        <v>29</v>
      </c>
      <c r="I2028" s="541">
        <f>IF('statement of marks'!AR81="","",'statement of marks'!AR81)</f>
        <v>1</v>
      </c>
      <c r="J2028" s="537">
        <f>IF('statement of marks'!AS81="","",'statement of marks'!AS81)</f>
        <v>30</v>
      </c>
      <c r="K2028" s="537">
        <f>IF('statement of marks'!AT81="","",'statement of marks'!AT81)</f>
        <v>20</v>
      </c>
      <c r="L2028" s="536">
        <f>IF('statement of marks'!AU81="","",'statement of marks'!AU81)</f>
        <v>50</v>
      </c>
      <c r="M2028" s="536">
        <f>IF('statement of marks'!AV81="","",'statement of marks'!AV81)</f>
        <v>60</v>
      </c>
      <c r="N2028" s="538">
        <f>IF('statement of marks'!AW81="","",'statement of marks'!AW81)</f>
        <v>80</v>
      </c>
      <c r="O2028" s="537">
        <f>IF('statement of marks'!AX81="","",'statement of marks'!AX81)</f>
        <v>70</v>
      </c>
      <c r="P2028" s="537">
        <f>IF('statement of marks'!AY81="","",'statement of marks'!AY81)</f>
        <v>30</v>
      </c>
      <c r="Q2028" s="536">
        <f>IF('statement of marks'!AZ81="","",'statement of marks'!AZ81)</f>
        <v>100</v>
      </c>
      <c r="R2028" s="536">
        <f>IF('statement of marks'!BA81="","",'statement of marks'!BA81)</f>
        <v>130</v>
      </c>
      <c r="S2028" s="538">
        <f>IF('statement of marks'!BB81="","",'statement of marks'!BB81)</f>
        <v>50</v>
      </c>
      <c r="T2028" s="538">
        <f>IF('statement of marks'!BC81="","",'statement of marks'!BC81)</f>
        <v>180</v>
      </c>
      <c r="U2028" s="541" t="str">
        <f>CONCATENATE('statement of marks'!HB81,'statement of marks'!HK81,'statement of marks'!HL81)</f>
        <v>D</v>
      </c>
      <c r="V2028" s="542" t="str">
        <f>IF('result subject-wise'!Z81="","",'result subject-wise'!Z81)</f>
        <v/>
      </c>
      <c r="W2028" s="542" t="str">
        <f>IF('result subject-wise'!AB81="","",'result subject-wise'!AB81)</f>
        <v/>
      </c>
      <c r="X2028" s="542" t="str">
        <f>IF('result subject-wise'!AC81="","",'result subject-wise'!AC81)</f>
        <v/>
      </c>
      <c r="Y2028" s="540" t="str">
        <f>IF(OR(X2032=0,X2032&lt;V2032),"",IF(OR(U2028="RE",U2028="REP"),SUM(T2028,W2028),IF(U2028="S",W2028,T2028)))</f>
        <v/>
      </c>
    </row>
    <row r="2029" spans="1:25" ht="18" customHeight="1">
      <c r="A2029" s="1124"/>
      <c r="B2029" s="1143" t="str">
        <f>'statement of marks'!BQ81</f>
        <v>CHEMISTRY</v>
      </c>
      <c r="C2029" s="1143"/>
      <c r="D2029" s="535">
        <f>IF('statement of marks'!CL81="","",'statement of marks'!CL81)</f>
        <v>20</v>
      </c>
      <c r="E2029" s="541">
        <f>IF('statement of marks'!BR81="","",'statement of marks'!BR81)</f>
        <v>10</v>
      </c>
      <c r="F2029" s="541">
        <f>IF('statement of marks'!BS81="","",'statement of marks'!BS81)</f>
        <v>10</v>
      </c>
      <c r="G2029" s="541">
        <f>IF('statement of marks'!BT81="","",'statement of marks'!BT81)</f>
        <v>9</v>
      </c>
      <c r="H2029" s="541">
        <f>IF('statement of marks'!BU81="","",'statement of marks'!BU81)</f>
        <v>29</v>
      </c>
      <c r="I2029" s="541">
        <f>IF('statement of marks'!BV81="","",'statement of marks'!BV81)</f>
        <v>1</v>
      </c>
      <c r="J2029" s="537">
        <f>IF('statement of marks'!BW81="","",'statement of marks'!BW81)</f>
        <v>50</v>
      </c>
      <c r="K2029" s="537">
        <f>IF('statement of marks'!BX81="","",'statement of marks'!BX81)</f>
        <v>20</v>
      </c>
      <c r="L2029" s="536">
        <f>IF('statement of marks'!BY81="","",'statement of marks'!BY81)</f>
        <v>70</v>
      </c>
      <c r="M2029" s="536">
        <f>IF('statement of marks'!BZ81="","",'statement of marks'!BZ81)</f>
        <v>80</v>
      </c>
      <c r="N2029" s="538">
        <f>IF('statement of marks'!CA81="","",'statement of marks'!CA81)</f>
        <v>100</v>
      </c>
      <c r="O2029" s="537">
        <f>IF('statement of marks'!CB81="","",'statement of marks'!CB81)</f>
        <v>70</v>
      </c>
      <c r="P2029" s="537">
        <f>IF('statement of marks'!CC81="","",'statement of marks'!CC81)</f>
        <v>30</v>
      </c>
      <c r="Q2029" s="536">
        <f>IF('statement of marks'!CD81="","",'statement of marks'!CD81)</f>
        <v>100</v>
      </c>
      <c r="R2029" s="536">
        <f>IF('statement of marks'!CE81="","",'statement of marks'!CE81)</f>
        <v>150</v>
      </c>
      <c r="S2029" s="538">
        <f>IF('statement of marks'!CF81="","",'statement of marks'!CF81)</f>
        <v>50</v>
      </c>
      <c r="T2029" s="538">
        <f>IF('statement of marks'!CG81="","",'statement of marks'!CG81)</f>
        <v>200</v>
      </c>
      <c r="U2029" s="541" t="str">
        <f>CONCATENATE('statement of marks'!HM81,'statement of marks'!HV81,'statement of marks'!HW81)</f>
        <v>D</v>
      </c>
      <c r="V2029" s="542" t="str">
        <f>IF('result subject-wise'!AD81="","",'result subject-wise'!AD81)</f>
        <v/>
      </c>
      <c r="W2029" s="542" t="str">
        <f>IF('result subject-wise'!AF81="","",'result subject-wise'!AF81)</f>
        <v/>
      </c>
      <c r="X2029" s="542" t="str">
        <f>IF('result subject-wise'!AG81="","",'result subject-wise'!AG81)</f>
        <v/>
      </c>
      <c r="Y2029" s="540" t="str">
        <f>IF(OR(X2032=0,X2032&lt;V2032),"",IF(OR(U2029="RE",U2029="REP"),SUM(T2029,W2029),IF(U2029="S",W2029,T2029)))</f>
        <v/>
      </c>
    </row>
    <row r="2030" spans="1:25" ht="18" customHeight="1">
      <c r="A2030" s="1124"/>
      <c r="B2030" s="1143" t="str">
        <f>'statement of marks'!CU81</f>
        <v>MATHEMATICS</v>
      </c>
      <c r="C2030" s="1143"/>
      <c r="D2030" s="535" t="str">
        <f>IF('statement of marks'!DP81="","",'statement of marks'!DP81)</f>
        <v/>
      </c>
      <c r="E2030" s="541">
        <f>IF('statement of marks'!CV81="","",'statement of marks'!CV81)</f>
        <v>10</v>
      </c>
      <c r="F2030" s="541">
        <f>IF('statement of marks'!CW81="","",'statement of marks'!CW81)</f>
        <v>10</v>
      </c>
      <c r="G2030" s="541">
        <f>IF('statement of marks'!CX81="","",'statement of marks'!CX81)</f>
        <v>9</v>
      </c>
      <c r="H2030" s="541">
        <f>IF('statement of marks'!CY81="","",'statement of marks'!CY81)</f>
        <v>29</v>
      </c>
      <c r="I2030" s="541">
        <f>IF('statement of marks'!CZ81="","",'statement of marks'!CZ81)</f>
        <v>1</v>
      </c>
      <c r="J2030" s="537">
        <f>IF('statement of marks'!DA81="","",'statement of marks'!DA81)</f>
        <v>70</v>
      </c>
      <c r="K2030" s="537" t="str">
        <f>IF('statement of marks'!DB81="","",'statement of marks'!DB81)</f>
        <v/>
      </c>
      <c r="L2030" s="536">
        <f>IF('statement of marks'!DC81="","",'statement of marks'!DC81)</f>
        <v>70</v>
      </c>
      <c r="M2030" s="536">
        <f>IF('statement of marks'!DD81="","",'statement of marks'!DD81)</f>
        <v>100</v>
      </c>
      <c r="N2030" s="538">
        <f>IF('statement of marks'!DE81="","",'statement of marks'!DE81)</f>
        <v>100</v>
      </c>
      <c r="O2030" s="537">
        <f>IF('statement of marks'!DF81="","",'statement of marks'!DF81)</f>
        <v>18</v>
      </c>
      <c r="P2030" s="537" t="str">
        <f>IF('statement of marks'!DG81="","",'statement of marks'!DG81)</f>
        <v/>
      </c>
      <c r="Q2030" s="536">
        <f>IF('statement of marks'!DH81="","",'statement of marks'!DH81)</f>
        <v>18</v>
      </c>
      <c r="R2030" s="536">
        <f>IF('statement of marks'!DI81="","",'statement of marks'!DI81)</f>
        <v>118</v>
      </c>
      <c r="S2030" s="538" t="str">
        <f>IF('statement of marks'!DJ81="","",'statement of marks'!DJ81)</f>
        <v/>
      </c>
      <c r="T2030" s="538">
        <f>IF('statement of marks'!DK81="","",'statement of marks'!DK81)</f>
        <v>118</v>
      </c>
      <c r="U2030" s="541" t="str">
        <f>CONCATENATE('statement of marks'!HX81,'statement of marks'!IG81,'statement of marks'!IH81)</f>
        <v>S</v>
      </c>
      <c r="V2030" s="542">
        <f>IF('result subject-wise'!AH81="","",'result subject-wise'!AH81)</f>
        <v>100</v>
      </c>
      <c r="W2030" s="542" t="str">
        <f>IF('result subject-wise'!AJ81="","",'result subject-wise'!AJ81)</f>
        <v/>
      </c>
      <c r="X2030" s="542" t="str">
        <f>IF('result subject-wise'!AK81="","",'result subject-wise'!AK81)</f>
        <v/>
      </c>
      <c r="Y2030" s="540" t="str">
        <f>IF(OR(X2032=0,X2032&lt;V2032),"",IF(OR(U2030="RE",U2030="REP"),SUM(T2030,W2030),IF(U2030="S",W2030,T2030)))</f>
        <v/>
      </c>
    </row>
    <row r="2031" spans="1:25" ht="18" customHeight="1">
      <c r="A2031" s="1124"/>
      <c r="B2031" s="1108" t="s">
        <v>291</v>
      </c>
      <c r="C2031" s="1108"/>
      <c r="D2031" s="543">
        <f>IF(AND(D2028="",D2029="",D2030=""),"",SUM(D2028:D2030))</f>
        <v>40</v>
      </c>
      <c r="E2031" s="544">
        <f>IF(AND(E2026="",E2027="",E2028="",E2029="",E2030=""),"",SUM(E2026:E2030))</f>
        <v>50</v>
      </c>
      <c r="F2031" s="544">
        <f t="shared" ref="F2031:H2031" si="572">IF(AND(F2026="",F2027="",F2028="",F2029="",F2030=""),"",SUM(F2026:F2030))</f>
        <v>50</v>
      </c>
      <c r="G2031" s="544">
        <f t="shared" si="572"/>
        <v>43</v>
      </c>
      <c r="H2031" s="544">
        <f t="shared" si="572"/>
        <v>143</v>
      </c>
      <c r="I2031" s="544">
        <f>IF(AND(I2026="",I2027="",I2028="",I2029="",I2030=""),"",SUM(I2026:I2030))</f>
        <v>7</v>
      </c>
      <c r="J2031" s="544">
        <f t="shared" ref="J2031:R2031" si="573">IF(AND(J2026="",J2027="",J2028="",J2029="",J2030=""),"",SUM(J2026:J2030))</f>
        <v>290</v>
      </c>
      <c r="K2031" s="544">
        <f t="shared" si="573"/>
        <v>40</v>
      </c>
      <c r="L2031" s="544">
        <f t="shared" si="573"/>
        <v>330</v>
      </c>
      <c r="M2031" s="544">
        <f t="shared" si="573"/>
        <v>440</v>
      </c>
      <c r="N2031" s="544">
        <f t="shared" si="573"/>
        <v>480</v>
      </c>
      <c r="O2031" s="544">
        <f t="shared" si="573"/>
        <v>358</v>
      </c>
      <c r="P2031" s="544">
        <f t="shared" si="573"/>
        <v>60</v>
      </c>
      <c r="Q2031" s="544">
        <f t="shared" si="573"/>
        <v>418</v>
      </c>
      <c r="R2031" s="544">
        <f t="shared" si="573"/>
        <v>798</v>
      </c>
      <c r="S2031" s="544">
        <f>IF(AND(S2026="",S2027="",S2028="",S2029="",S2030=""),"",SUM(S2026:S2030))</f>
        <v>100</v>
      </c>
      <c r="T2031" s="544">
        <f t="shared" ref="T2031" si="574">IF(AND(T2026="",T2027="",T2028="",T2029="",T2030=""),"",SUM(T2026:T2030))</f>
        <v>898</v>
      </c>
      <c r="U2031" s="544"/>
      <c r="V2031" s="544">
        <f t="shared" ref="V2031:W2031" si="575">IF(AND(V2026="",V2027="",V2028="",V2029="",V2030=""),"",SUM(V2026:V2030))</f>
        <v>100</v>
      </c>
      <c r="W2031" s="544" t="str">
        <f t="shared" si="575"/>
        <v/>
      </c>
      <c r="X2031" s="545"/>
      <c r="Y2031" s="546" t="str">
        <f t="shared" ref="Y2031" si="576">IF(AND(Y2026="",Y2027="",Y2028="",Y2029="",Y2030=""),"",SUM(Y2026:Y2030))</f>
        <v/>
      </c>
    </row>
    <row r="2032" spans="1:25" ht="18" customHeight="1">
      <c r="A2032" s="1124"/>
      <c r="B2032" s="1142" t="s">
        <v>292</v>
      </c>
      <c r="C2032" s="1142"/>
      <c r="D2032" s="547" t="s">
        <v>456</v>
      </c>
      <c r="E2032" s="548">
        <f>IF(E2031="","",(5*E2025)-(COUNTIF(E2026:E2030,"NA")*E2025+COUNTIF(E2026:E2030,"ML")*E2025))</f>
        <v>50</v>
      </c>
      <c r="F2032" s="548">
        <f>IF(F2031="","",(5*F2025)-(COUNTIF(F2026:F2030,"NA")*F2025+COUNTIF(F2026:F2030,"ML")*F2025))</f>
        <v>50</v>
      </c>
      <c r="G2032" s="548">
        <f>IF(G2031="","",(43)-(COUNTIF(G2026:G2030,"NA")*G2025+COUNTIF(G2026:G2030,"ML")*G2025))</f>
        <v>43</v>
      </c>
      <c r="H2032" s="548">
        <f>IF(H2031="","",(143)-(COUNTIF(H2026:H2030,"NA")*H2025+COUNTIF(H2026:H2030,"ML")*H2025))</f>
        <v>143</v>
      </c>
      <c r="I2032" s="549">
        <f>IF(I2031="","",7)</f>
        <v>7</v>
      </c>
      <c r="J2032" s="538">
        <f>L2032-K2032</f>
        <v>310</v>
      </c>
      <c r="K2032" s="538">
        <f>IF(D2031="","",(D2031-(IF(K2028="ml",D2028)+IF(K2029="ml",D2029)+IF(K2030="ml",D2030))))</f>
        <v>40</v>
      </c>
      <c r="L2032" s="538">
        <f>IF(OR(L2031=0,L2031=""),L2031,(5*L2025)-D2043)</f>
        <v>350</v>
      </c>
      <c r="M2032" s="538">
        <f>IF(M2031="","",SUM(H2032:J2032))</f>
        <v>460</v>
      </c>
      <c r="N2032" s="538">
        <f>IF(N2031="","",SUM(D2031,M2032))</f>
        <v>500</v>
      </c>
      <c r="O2032" s="538">
        <f>Q2032-D2037</f>
        <v>440</v>
      </c>
      <c r="P2032" s="538">
        <f>IF(D2037="","",D2037)</f>
        <v>60</v>
      </c>
      <c r="Q2032" s="538">
        <f>IF(Q2031="","",5*Q2025)</f>
        <v>500</v>
      </c>
      <c r="R2032" s="538">
        <f>IF(O2032="","",SUM(M2032,O2032))</f>
        <v>900</v>
      </c>
      <c r="S2032" s="538">
        <f>IF(D2042="","",D2042)</f>
        <v>100</v>
      </c>
      <c r="T2032" s="538">
        <f>IF(T2031="","",SUM(R2032,S2032))</f>
        <v>1000</v>
      </c>
      <c r="U2032" s="550"/>
      <c r="V2032" s="551">
        <f>COUNTIF(U2026:U2036,"S")</f>
        <v>1</v>
      </c>
      <c r="W2032" s="551">
        <f>COUNTIF(U2026:U2036,"RE")+COUNTIF(U2026:U2036,"REP")</f>
        <v>0</v>
      </c>
      <c r="X2032" s="551">
        <f>COUNTIF(X2026:X2031,"P")+COUNTIF(X2035:X2036,"P")</f>
        <v>0</v>
      </c>
      <c r="Y2032" s="552" t="str">
        <f>IF(OR(X2032=0,X2032&lt;(V2032+W2032)),"",(T2032-(V2032*Y2025)+V2031))</f>
        <v/>
      </c>
    </row>
    <row r="2033" spans="1:25" ht="18" customHeight="1">
      <c r="A2033" s="1124"/>
      <c r="B2033" s="895" t="s">
        <v>151</v>
      </c>
      <c r="C2033" s="895"/>
      <c r="D2033" s="553">
        <f>IF('statement of marks'!BG81="","",'statement of marks'!BG81)</f>
        <v>30</v>
      </c>
      <c r="E2033" s="568">
        <f t="shared" ref="E2033:H2033" si="577">IF(E2032="","",E2031/E2032*100)</f>
        <v>100</v>
      </c>
      <c r="F2033" s="568">
        <f t="shared" si="577"/>
        <v>100</v>
      </c>
      <c r="G2033" s="568">
        <f t="shared" si="577"/>
        <v>100</v>
      </c>
      <c r="H2033" s="568">
        <f t="shared" si="577"/>
        <v>100</v>
      </c>
      <c r="I2033" s="568">
        <f>IF(I2032="","",I2031/I2032*100)</f>
        <v>100</v>
      </c>
      <c r="J2033" s="568">
        <f t="shared" ref="J2033:R2033" si="578">IF(J2032="","",J2031/J2032*100)</f>
        <v>93.548387096774192</v>
      </c>
      <c r="K2033" s="568">
        <f t="shared" si="578"/>
        <v>100</v>
      </c>
      <c r="L2033" s="568">
        <f t="shared" si="578"/>
        <v>94.285714285714278</v>
      </c>
      <c r="M2033" s="568">
        <f t="shared" si="578"/>
        <v>95.652173913043484</v>
      </c>
      <c r="N2033" s="569">
        <f t="shared" si="578"/>
        <v>96</v>
      </c>
      <c r="O2033" s="568">
        <f t="shared" si="578"/>
        <v>81.36363636363636</v>
      </c>
      <c r="P2033" s="568">
        <f t="shared" si="578"/>
        <v>100</v>
      </c>
      <c r="Q2033" s="568">
        <f t="shared" si="578"/>
        <v>83.6</v>
      </c>
      <c r="R2033" s="568">
        <f t="shared" si="578"/>
        <v>88.666666666666671</v>
      </c>
      <c r="S2033" s="569">
        <f>IF(S2032="","",S2031/S2032*100)</f>
        <v>100</v>
      </c>
      <c r="T2033" s="569">
        <f t="shared" ref="T2033" si="579">IF(T2032="","",T2031/T2032*100)</f>
        <v>89.8</v>
      </c>
      <c r="U2033" s="539"/>
      <c r="V2033" s="539"/>
      <c r="W2033" s="539"/>
      <c r="X2033" s="539"/>
      <c r="Y2033" s="554" t="str">
        <f>IF(Y2032="","",Y2031/Y2032*100)</f>
        <v/>
      </c>
    </row>
    <row r="2034" spans="1:25" ht="18" customHeight="1">
      <c r="A2034" s="1124"/>
      <c r="B2034" s="895" t="str">
        <f>'statement of marks'!DZ81</f>
        <v>BIOLOGY</v>
      </c>
      <c r="C2034" s="895"/>
      <c r="D2034" s="548"/>
      <c r="E2034" s="541">
        <f>IF('statement of marks'!EA81="","",'statement of marks'!EA81)</f>
        <v>10</v>
      </c>
      <c r="F2034" s="541">
        <f>IF('statement of marks'!EB81="","",'statement of marks'!EB81)</f>
        <v>10</v>
      </c>
      <c r="G2034" s="541">
        <f>IF('statement of marks'!EC81="","",'statement of marks'!EC81)</f>
        <v>10</v>
      </c>
      <c r="H2034" s="541">
        <f>IF('statement of marks'!ED81="","",'statement of marks'!ED81)</f>
        <v>30</v>
      </c>
      <c r="I2034" s="541" t="str">
        <f>IF('statement of marks'!EE81="","",'statement of marks'!EE81)</f>
        <v/>
      </c>
      <c r="J2034" s="537">
        <f>IF('statement of marks'!EF81="","",'statement of marks'!EF81)</f>
        <v>50</v>
      </c>
      <c r="K2034" s="537">
        <f>IF('statement of marks'!EG81="","",'statement of marks'!EG81)</f>
        <v>20</v>
      </c>
      <c r="L2034" s="536">
        <f>IF('statement of marks'!EH81="","",'statement of marks'!EH81)</f>
        <v>70</v>
      </c>
      <c r="M2034" s="536">
        <f>IF('statement of marks'!EI81="","",'statement of marks'!EI81)</f>
        <v>80</v>
      </c>
      <c r="N2034" s="538">
        <f>IF('statement of marks'!EJ81="","",'statement of marks'!EJ81)</f>
        <v>100</v>
      </c>
      <c r="O2034" s="537">
        <f>IF('statement of marks'!EK81="","",'statement of marks'!EK81)</f>
        <v>70</v>
      </c>
      <c r="P2034" s="537">
        <f>IF('statement of marks'!EL81="","",'statement of marks'!EL81)</f>
        <v>30</v>
      </c>
      <c r="Q2034" s="536">
        <f>IF('statement of marks'!EM81="","",'statement of marks'!EM81)</f>
        <v>100</v>
      </c>
      <c r="R2034" s="536">
        <f>IF('statement of marks'!EN81="","",'statement of marks'!EN81)</f>
        <v>150</v>
      </c>
      <c r="S2034" s="538">
        <f>IF('statement of marks'!EO81="","",'statement of marks'!EO81)</f>
        <v>50</v>
      </c>
      <c r="T2034" s="538">
        <f>IF('statement of marks'!EP81="","",'statement of marks'!EP81)</f>
        <v>200</v>
      </c>
      <c r="U2034" s="538" t="str">
        <f>IF('statement of marks'!FB81="","",'statement of marks'!FB81)</f>
        <v>I</v>
      </c>
      <c r="V2034" s="542"/>
      <c r="W2034" s="542"/>
      <c r="X2034" s="542"/>
      <c r="Y2034" s="540"/>
    </row>
    <row r="2035" spans="1:25" ht="18" customHeight="1">
      <c r="A2035" s="1124"/>
      <c r="B2035" s="1089" t="str">
        <f>'statement of marks'!$FC$3</f>
        <v>Azadi ke Baad ka Swarnim Bharat</v>
      </c>
      <c r="C2035" s="1089"/>
      <c r="D2035" s="553">
        <f>IF('statement of marks'!CK81="","",'statement of marks'!CK81)</f>
        <v>30</v>
      </c>
      <c r="E2035" s="541">
        <f>IF('statement of marks'!FC81="","",'statement of marks'!FC81)</f>
        <v>10</v>
      </c>
      <c r="F2035" s="541">
        <f>IF('statement of marks'!FD81="","",'statement of marks'!FD81)</f>
        <v>10</v>
      </c>
      <c r="G2035" s="541">
        <f>IF('statement of marks'!FE81="","",'statement of marks'!FE81)</f>
        <v>10</v>
      </c>
      <c r="H2035" s="541">
        <f>IF('statement of marks'!FF81="","",'statement of marks'!FF81)</f>
        <v>30</v>
      </c>
      <c r="I2035" s="555"/>
      <c r="J2035" s="541">
        <f>IF('statement of marks'!FG81="","",'statement of marks'!FG81)</f>
        <v>70</v>
      </c>
      <c r="K2035" s="556"/>
      <c r="L2035" s="536">
        <f>IF('statement of marks'!FG81="","",'statement of marks'!FG81)</f>
        <v>70</v>
      </c>
      <c r="M2035" s="536">
        <f>IF('statement of marks'!FH81="","",'statement of marks'!FH81)</f>
        <v>100</v>
      </c>
      <c r="N2035" s="536">
        <f>IF('statement of marks'!FH81="","",'statement of marks'!FH81)</f>
        <v>100</v>
      </c>
      <c r="O2035" s="536">
        <f>IF('statement of marks'!FI81="","",'statement of marks'!FI81)</f>
        <v>100</v>
      </c>
      <c r="P2035" s="557"/>
      <c r="Q2035" s="536">
        <f>IF('statement of marks'!FI81="","",'statement of marks'!FI81)</f>
        <v>100</v>
      </c>
      <c r="R2035" s="536">
        <f>IF('statement of marks'!FJ81="","",'statement of marks'!FJ81)</f>
        <v>200</v>
      </c>
      <c r="S2035" s="557"/>
      <c r="T2035" s="538">
        <f>IF('statement of marks'!FJ81="","",'statement of marks'!FJ81)</f>
        <v>200</v>
      </c>
      <c r="U2035" s="541" t="str">
        <f>IF('statement of marks'!II81="","",'statement of marks'!II81)</f>
        <v>A</v>
      </c>
      <c r="V2035" s="542" t="str">
        <f>IF(OR(U2035="S",U2035="RE"),'result subject-wise'!AL$6,"")</f>
        <v/>
      </c>
      <c r="W2035" s="558" t="str">
        <f>IF('result subject-wise'!AL81="","",'result subject-wise'!AL81)</f>
        <v/>
      </c>
      <c r="X2035" s="558" t="str">
        <f>IF('result subject-wise'!AM81="","",'result subject-wise'!AM81)</f>
        <v/>
      </c>
      <c r="Y2035" s="1093"/>
    </row>
    <row r="2036" spans="1:25" ht="18" customHeight="1">
      <c r="A2036" s="1124"/>
      <c r="B2036" s="895" t="str">
        <f>'statement of marks'!$FP$3</f>
        <v>JEEVAN KAUShAL</v>
      </c>
      <c r="C2036" s="895"/>
      <c r="D2036" s="535" t="str">
        <f>IF('statement of marks'!DO81="","",'statement of marks'!DO81)</f>
        <v/>
      </c>
      <c r="E2036" s="1109" t="s">
        <v>278</v>
      </c>
      <c r="F2036" s="1109"/>
      <c r="G2036" s="536">
        <f>'statement of marks'!$FP$6</f>
        <v>30</v>
      </c>
      <c r="H2036" s="536"/>
      <c r="I2036" s="559"/>
      <c r="J2036" s="537">
        <f>IF('statement of marks'!FP81="","",'statement of marks'!FP81)</f>
        <v>30</v>
      </c>
      <c r="K2036" s="1109" t="s">
        <v>279</v>
      </c>
      <c r="L2036" s="1109"/>
      <c r="M2036" s="536">
        <f>'statement of marks'!$FQ$6</f>
        <v>30</v>
      </c>
      <c r="N2036" s="538">
        <f>IF('statement of marks'!FQ81="","",'statement of marks'!FQ81)</f>
        <v>30</v>
      </c>
      <c r="O2036" s="1109" t="s">
        <v>108</v>
      </c>
      <c r="P2036" s="1109"/>
      <c r="Q2036" s="536">
        <f>'statement of marks'!$FR$6</f>
        <v>40</v>
      </c>
      <c r="R2036" s="541">
        <f>IF('statement of marks'!FR81="","",'statement of marks'!FR81)</f>
        <v>40</v>
      </c>
      <c r="S2036" s="541"/>
      <c r="T2036" s="538">
        <f>IF('statement of marks'!FS81="","",'statement of marks'!FS81)</f>
        <v>100</v>
      </c>
      <c r="U2036" s="541" t="str">
        <f>IF('statement of marks'!IJ81="","",'statement of marks'!IJ81)</f>
        <v>A</v>
      </c>
      <c r="V2036" s="542" t="str">
        <f>IF(OR(U2036="S",U2036="RE"),'result subject-wise'!AN$6,"")</f>
        <v/>
      </c>
      <c r="W2036" s="558" t="str">
        <f>IF('result subject-wise'!AN81="","",'result subject-wise'!AN81)</f>
        <v/>
      </c>
      <c r="X2036" s="558" t="str">
        <f>IF('result subject-wise'!AO81="","",'result subject-wise'!AO81)</f>
        <v/>
      </c>
      <c r="Y2036" s="1093"/>
    </row>
    <row r="2037" spans="1:25" ht="18" customHeight="1">
      <c r="A2037" s="1124"/>
      <c r="B2037" s="1110" t="s">
        <v>195</v>
      </c>
      <c r="C2037" s="1110"/>
      <c r="D2037" s="560">
        <f>IF(AND(D2033="",D2035="",D2036=""),"",SUM(D2033:D2036))</f>
        <v>60</v>
      </c>
      <c r="E2037" s="1111" t="str">
        <f>IF('statement of marks'!IP81="","",'statement of marks'!IP81)</f>
        <v>SUPPL.</v>
      </c>
      <c r="F2037" s="1111"/>
      <c r="G2037" s="1111"/>
      <c r="H2037" s="1111"/>
      <c r="I2037" s="1111"/>
      <c r="J2037" s="1111"/>
      <c r="K2037" s="1111"/>
      <c r="L2037" s="1111"/>
      <c r="M2037" s="533" t="s">
        <v>309</v>
      </c>
      <c r="N2037" s="541" t="str">
        <f>IF('statement of marks'!IS81="","",'statement of marks'!IS81)</f>
        <v/>
      </c>
      <c r="O2037" s="1091" t="s">
        <v>281</v>
      </c>
      <c r="P2037" s="1091"/>
      <c r="Q2037" s="1091"/>
      <c r="R2037" s="541" t="str">
        <f>IF('statement of marks'!IU81="","",'statement of marks'!IU81)</f>
        <v/>
      </c>
      <c r="S2037" s="1112" t="s">
        <v>295</v>
      </c>
      <c r="T2037" s="1112"/>
      <c r="U2037" s="1112"/>
      <c r="V2037" s="1112"/>
      <c r="W2037" s="1112"/>
      <c r="X2037" s="1112"/>
      <c r="Y2037" s="1113"/>
    </row>
    <row r="2038" spans="1:25" ht="18" customHeight="1">
      <c r="A2038" s="1124"/>
      <c r="B2038" s="1110" t="s">
        <v>300</v>
      </c>
      <c r="C2038" s="1110"/>
      <c r="D2038" s="534" t="s">
        <v>201</v>
      </c>
      <c r="E2038" s="1085" t="s">
        <v>122</v>
      </c>
      <c r="F2038" s="1085"/>
      <c r="G2038" s="1091" t="s">
        <v>124</v>
      </c>
      <c r="H2038" s="1091"/>
      <c r="I2038" s="1091"/>
      <c r="J2038" s="1091"/>
      <c r="K2038" s="1091" t="s">
        <v>126</v>
      </c>
      <c r="L2038" s="1091"/>
      <c r="M2038" s="1091" t="s">
        <v>128</v>
      </c>
      <c r="N2038" s="1091"/>
      <c r="O2038" s="924" t="s">
        <v>303</v>
      </c>
      <c r="P2038" s="924"/>
      <c r="Q2038" s="924"/>
      <c r="R2038" s="561"/>
      <c r="S2038" s="1114" t="s">
        <v>195</v>
      </c>
      <c r="T2038" s="1114"/>
      <c r="U2038" s="1115" t="str">
        <f>IF('result subject-wise'!AR81="","",'result subject-wise'!AR81)</f>
        <v/>
      </c>
      <c r="V2038" s="1115"/>
      <c r="W2038" s="1086" t="s">
        <v>459</v>
      </c>
      <c r="X2038" s="1086"/>
      <c r="Y2038" s="562" t="str">
        <f>IF('result subject-wise'!AS81="","",'result subject-wise'!AS81)</f>
        <v/>
      </c>
    </row>
    <row r="2039" spans="1:25" ht="18" customHeight="1">
      <c r="A2039" s="1124"/>
      <c r="B2039" s="1116" t="s">
        <v>302</v>
      </c>
      <c r="C2039" s="1116"/>
      <c r="D2039" s="536">
        <f>IF('statement of marks'!CN81="","",'statement of marks'!CN81)</f>
        <v>50</v>
      </c>
      <c r="E2039" s="1117" t="str">
        <f>IF('statement of marks'!GK81="","",'statement of marks'!GK81)</f>
        <v/>
      </c>
      <c r="F2039" s="1117"/>
      <c r="G2039" s="1117" t="str">
        <f>IF('statement of marks'!GM81="","",'statement of marks'!GM81)</f>
        <v/>
      </c>
      <c r="H2039" s="1117"/>
      <c r="I2039" s="1117"/>
      <c r="J2039" s="1117"/>
      <c r="K2039" s="1117">
        <f>IF('statement of marks'!GO81="","",'statement of marks'!GO81)</f>
        <v>88</v>
      </c>
      <c r="L2039" s="1117"/>
      <c r="M2039" s="1117">
        <f>IF('statement of marks'!GQ81="","",'statement of marks'!GQ81)</f>
        <v>240</v>
      </c>
      <c r="N2039" s="1117"/>
      <c r="O2039" s="1117">
        <f>IF('statement of marks'!GS81="","",'statement of marks'!GS81)</f>
        <v>340</v>
      </c>
      <c r="P2039" s="1117"/>
      <c r="Q2039" s="1117"/>
      <c r="R2039" s="563"/>
      <c r="S2039" s="1086" t="s">
        <v>460</v>
      </c>
      <c r="T2039" s="1086"/>
      <c r="U2039" s="1086"/>
      <c r="V2039" s="1086"/>
      <c r="W2039" s="1115" t="str">
        <f>IF('result subject-wise'!AT81="","",'result subject-wise'!AT81)</f>
        <v/>
      </c>
      <c r="X2039" s="1115"/>
      <c r="Y2039" s="1118"/>
    </row>
    <row r="2040" spans="1:25" ht="18" customHeight="1">
      <c r="A2040" s="1124"/>
      <c r="B2040" s="1084" t="s">
        <v>301</v>
      </c>
      <c r="C2040" s="1084"/>
      <c r="D2040" s="536">
        <f>IF('statement of marks'!BJ81="","",'statement of marks'!BJ81)</f>
        <v>50</v>
      </c>
      <c r="E2040" s="1085">
        <f>IF('statement of marks'!GL81="","",'statement of marks'!GL81)</f>
        <v>34</v>
      </c>
      <c r="F2040" s="1085"/>
      <c r="G2040" s="1085">
        <f>IF('statement of marks'!GN81="","",'statement of marks'!GN81)</f>
        <v>24</v>
      </c>
      <c r="H2040" s="1085"/>
      <c r="I2040" s="1085"/>
      <c r="J2040" s="1085"/>
      <c r="K2040" s="1085" t="str">
        <f>IF('statement of marks'!GP81="","",'statement of marks'!GP81)</f>
        <v/>
      </c>
      <c r="L2040" s="1085"/>
      <c r="M2040" s="1085" t="str">
        <f>IF('statement of marks'!GR81="","",'statement of marks'!GR81)</f>
        <v/>
      </c>
      <c r="N2040" s="1085"/>
      <c r="O2040" s="1085" t="str">
        <f>IF('statement of marks'!GT81="","",'statement of marks'!GT81)</f>
        <v/>
      </c>
      <c r="P2040" s="1085"/>
      <c r="Q2040" s="1085"/>
      <c r="R2040" s="564"/>
      <c r="S2040" s="1086" t="s">
        <v>296</v>
      </c>
      <c r="T2040" s="1086"/>
      <c r="U2040" s="1086"/>
      <c r="V2040" s="1086"/>
      <c r="W2040" s="1087" t="str">
        <f>IF(U2038="","",'result subject-wise'!$G$118)</f>
        <v/>
      </c>
      <c r="X2040" s="1087"/>
      <c r="Y2040" s="1088"/>
    </row>
    <row r="2041" spans="1:25" ht="18" customHeight="1">
      <c r="A2041" s="1124"/>
      <c r="B2041" s="1089" t="s">
        <v>307</v>
      </c>
      <c r="C2041" s="1089"/>
      <c r="D2041" s="535" t="str">
        <f>IF('statement of marks'!DR81="","",'statement of marks'!DR81)</f>
        <v/>
      </c>
      <c r="E2041" s="1090"/>
      <c r="F2041" s="1090"/>
      <c r="G2041" s="1090"/>
      <c r="H2041" s="1090"/>
      <c r="I2041" s="1090"/>
      <c r="J2041" s="1090"/>
      <c r="K2041" s="1090"/>
      <c r="L2041" s="1090"/>
      <c r="M2041" s="1090"/>
      <c r="N2041" s="1090"/>
      <c r="O2041" s="1091"/>
      <c r="P2041" s="1091"/>
      <c r="Q2041" s="1091"/>
      <c r="R2041" s="1091"/>
      <c r="S2041" s="1091"/>
      <c r="T2041" s="1091"/>
      <c r="U2041" s="1092"/>
      <c r="V2041" s="1092"/>
      <c r="W2041" s="1092"/>
      <c r="X2041" s="1092"/>
      <c r="Y2041" s="1093"/>
    </row>
    <row r="2042" spans="1:25" ht="18" customHeight="1">
      <c r="A2042" s="1124"/>
      <c r="B2042" s="895" t="s">
        <v>297</v>
      </c>
      <c r="C2042" s="895"/>
      <c r="D2042" s="544">
        <f>IF(AND(D2039="",D2040="",D2041=""),"",SUM(D2039:D2041))</f>
        <v>100</v>
      </c>
      <c r="E2042" s="1090"/>
      <c r="F2042" s="1090"/>
      <c r="G2042" s="1090"/>
      <c r="H2042" s="1090"/>
      <c r="I2042" s="1090"/>
      <c r="J2042" s="1090"/>
      <c r="K2042" s="1090"/>
      <c r="L2042" s="1090"/>
      <c r="M2042" s="1090"/>
      <c r="N2042" s="1090"/>
      <c r="O2042" s="1091"/>
      <c r="P2042" s="1091"/>
      <c r="Q2042" s="1091"/>
      <c r="R2042" s="1091"/>
      <c r="S2042" s="1091"/>
      <c r="T2042" s="1091"/>
      <c r="U2042" s="1092"/>
      <c r="V2042" s="1092"/>
      <c r="W2042" s="1092"/>
      <c r="X2042" s="1092"/>
      <c r="Y2042" s="1093"/>
    </row>
    <row r="2043" spans="1:25" ht="18" customHeight="1">
      <c r="A2043" s="1124"/>
      <c r="B2043" s="1089" t="s">
        <v>790</v>
      </c>
      <c r="C2043" s="1089"/>
      <c r="D2043" s="565">
        <f>IF(J2026="ML",L2025)+IF(J2027="ML",L2025)+IF(J2028="ML",L2025-D2028)+IF(J2029="ML",L2025-D2029)+IF(J2030="ML",L2025-D2030)+IF(K2028="ml",D2028)+IF(K2029="ml",D2029)+IF(K2030="ml",D2030)</f>
        <v>0</v>
      </c>
      <c r="E2043" s="1090"/>
      <c r="F2043" s="1090"/>
      <c r="G2043" s="1090"/>
      <c r="H2043" s="1090"/>
      <c r="I2043" s="1090"/>
      <c r="J2043" s="1090"/>
      <c r="K2043" s="1090"/>
      <c r="L2043" s="1090"/>
      <c r="M2043" s="1090"/>
      <c r="N2043" s="1090"/>
      <c r="O2043" s="1091" t="s">
        <v>112</v>
      </c>
      <c r="P2043" s="1091"/>
      <c r="Q2043" s="1091"/>
      <c r="R2043" s="1091"/>
      <c r="S2043" s="1091"/>
      <c r="T2043" s="1091"/>
      <c r="U2043" s="1094" t="s">
        <v>798</v>
      </c>
      <c r="V2043" s="1094"/>
      <c r="W2043" s="1094"/>
      <c r="X2043" s="1094"/>
      <c r="Y2043" s="1095"/>
    </row>
    <row r="2044" spans="1:25" ht="18" customHeight="1" thickBot="1">
      <c r="A2044" s="1125"/>
      <c r="B2044" s="1098" t="s">
        <v>308</v>
      </c>
      <c r="C2044" s="1098"/>
      <c r="D2044" s="566"/>
      <c r="E2044" s="1099"/>
      <c r="F2044" s="1099"/>
      <c r="G2044" s="1099"/>
      <c r="H2044" s="1099"/>
      <c r="I2044" s="1099"/>
      <c r="J2044" s="1099"/>
      <c r="K2044" s="1099"/>
      <c r="L2044" s="1099"/>
      <c r="M2044" s="1099"/>
      <c r="N2044" s="1099"/>
      <c r="O2044" s="1100">
        <f>'statement of marks'!$IV$110</f>
        <v>45794</v>
      </c>
      <c r="P2044" s="1100"/>
      <c r="Q2044" s="1100"/>
      <c r="R2044" s="1100"/>
      <c r="S2044" s="1100"/>
      <c r="T2044" s="1100"/>
      <c r="U2044" s="1096"/>
      <c r="V2044" s="1096"/>
      <c r="W2044" s="1096"/>
      <c r="X2044" s="1096"/>
      <c r="Y2044" s="1097"/>
    </row>
    <row r="2045" spans="1:25" ht="18" customHeight="1">
      <c r="A2045" s="1119" t="s">
        <v>282</v>
      </c>
      <c r="B2045" s="1120"/>
      <c r="C2045" s="1120"/>
      <c r="D2045" s="1120"/>
      <c r="E2045" s="1120"/>
      <c r="F2045" s="1120"/>
      <c r="G2045" s="1120"/>
      <c r="H2045" s="1120"/>
      <c r="I2045" s="1120"/>
      <c r="J2045" s="1120"/>
      <c r="K2045" s="1120"/>
      <c r="L2045" s="1120"/>
      <c r="M2045" s="1120"/>
      <c r="N2045" s="1120"/>
      <c r="O2045" s="1120"/>
      <c r="P2045" s="1120"/>
      <c r="Q2045" s="1120"/>
      <c r="R2045" s="1120"/>
      <c r="S2045" s="1120"/>
      <c r="T2045" s="1120"/>
      <c r="U2045" s="1120"/>
      <c r="V2045" s="1120"/>
      <c r="W2045" s="1120"/>
      <c r="X2045" s="1120"/>
      <c r="Y2045" s="1121"/>
    </row>
    <row r="2046" spans="1:25" ht="18" customHeight="1">
      <c r="A2046" s="1122" t="str">
        <f>'statement of marks'!$A$1</f>
        <v>Govt. Hr. Sec. School,</v>
      </c>
      <c r="B2046" s="1091"/>
      <c r="C2046" s="1091"/>
      <c r="D2046" s="1091"/>
      <c r="E2046" s="1091"/>
      <c r="F2046" s="1091"/>
      <c r="G2046" s="1091"/>
      <c r="H2046" s="1091"/>
      <c r="I2046" s="1091"/>
      <c r="J2046" s="1091"/>
      <c r="K2046" s="1091"/>
      <c r="L2046" s="1091"/>
      <c r="M2046" s="1091"/>
      <c r="N2046" s="1091"/>
      <c r="O2046" s="1091"/>
      <c r="P2046" s="1091"/>
      <c r="Q2046" s="1091"/>
      <c r="R2046" s="1091"/>
      <c r="S2046" s="1091"/>
      <c r="T2046" s="1091"/>
      <c r="U2046" s="1091"/>
      <c r="V2046" s="1091"/>
      <c r="W2046" s="1091"/>
      <c r="X2046" s="1091"/>
      <c r="Y2046" s="1123"/>
    </row>
    <row r="2047" spans="1:25" ht="18" customHeight="1">
      <c r="A2047" s="1124"/>
      <c r="B2047" s="1048" t="s">
        <v>100</v>
      </c>
      <c r="C2047" s="1048"/>
      <c r="D2047" s="1112" t="s">
        <v>485</v>
      </c>
      <c r="E2047" s="1048" t="str">
        <f>'statement of marks'!$F$3</f>
        <v>2024-25</v>
      </c>
      <c r="F2047" s="1048"/>
      <c r="G2047" s="1126" t="str">
        <f>IF(U2066="","MAIN EXAMINATION",IF(E2065="Suppl.","SUPPLEMENTARY EXAMINATION",IF(E2065="Re-exam.","RE-EXAMINATION",)))</f>
        <v>MAIN EXAMINATION</v>
      </c>
      <c r="H2047" s="1127"/>
      <c r="I2047" s="1127"/>
      <c r="J2047" s="1127"/>
      <c r="K2047" s="1127"/>
      <c r="L2047" s="1127"/>
      <c r="M2047" s="1127"/>
      <c r="N2047" s="1127"/>
      <c r="O2047" s="1127"/>
      <c r="P2047" s="1127"/>
      <c r="Q2047" s="1127"/>
      <c r="R2047" s="1127"/>
      <c r="S2047" s="1128"/>
      <c r="T2047" s="1129" t="s">
        <v>305</v>
      </c>
      <c r="U2047" s="1130"/>
      <c r="V2047" s="1131"/>
      <c r="W2047" s="1048" t="str">
        <f>'statement of marks'!$A$3</f>
        <v>11 'A'</v>
      </c>
      <c r="X2047" s="1048"/>
      <c r="Y2047" s="1135"/>
    </row>
    <row r="2048" spans="1:25" ht="18" customHeight="1">
      <c r="A2048" s="1124"/>
      <c r="B2048" s="895" t="s">
        <v>36</v>
      </c>
      <c r="C2048" s="895"/>
      <c r="D2048" s="1112"/>
      <c r="E2048" s="1132" t="str">
        <f>IF('statement of marks'!G82="","",'statement of marks'!G82)</f>
        <v>A 074</v>
      </c>
      <c r="F2048" s="1133"/>
      <c r="G2048" s="1133"/>
      <c r="H2048" s="1133"/>
      <c r="I2048" s="1133"/>
      <c r="J2048" s="1133"/>
      <c r="K2048" s="1133"/>
      <c r="L2048" s="1133"/>
      <c r="M2048" s="1133"/>
      <c r="N2048" s="1133"/>
      <c r="O2048" s="1133"/>
      <c r="P2048" s="1133"/>
      <c r="Q2048" s="1133"/>
      <c r="R2048" s="1133"/>
      <c r="S2048" s="1134"/>
      <c r="T2048" s="1129" t="s">
        <v>304</v>
      </c>
      <c r="U2048" s="1130"/>
      <c r="V2048" s="1131"/>
      <c r="W2048" s="1048">
        <f>IF('statement of marks'!E82="","",'statement of marks'!E82)</f>
        <v>11174</v>
      </c>
      <c r="X2048" s="1048"/>
      <c r="Y2048" s="1135"/>
    </row>
    <row r="2049" spans="1:25" ht="18" customHeight="1">
      <c r="A2049" s="1124"/>
      <c r="B2049" s="895" t="s">
        <v>37</v>
      </c>
      <c r="C2049" s="895"/>
      <c r="D2049" s="1112"/>
      <c r="E2049" s="1132" t="str">
        <f>IF('statement of marks'!H82="","",'statement of marks'!H82)</f>
        <v>B 074</v>
      </c>
      <c r="F2049" s="1133"/>
      <c r="G2049" s="1133"/>
      <c r="H2049" s="1133"/>
      <c r="I2049" s="1133"/>
      <c r="J2049" s="1133"/>
      <c r="K2049" s="1133"/>
      <c r="L2049" s="1133"/>
      <c r="M2049" s="1133"/>
      <c r="N2049" s="1133"/>
      <c r="O2049" s="1133"/>
      <c r="P2049" s="1133"/>
      <c r="Q2049" s="1133"/>
      <c r="R2049" s="1133"/>
      <c r="S2049" s="1134"/>
      <c r="T2049" s="1129" t="s">
        <v>35</v>
      </c>
      <c r="U2049" s="1130"/>
      <c r="V2049" s="1131"/>
      <c r="W2049" s="1048" t="str">
        <f>IF('statement of marks'!D82="","",'statement of marks'!D82)</f>
        <v/>
      </c>
      <c r="X2049" s="1048"/>
      <c r="Y2049" s="1135"/>
    </row>
    <row r="2050" spans="1:25" ht="18" customHeight="1">
      <c r="A2050" s="1124"/>
      <c r="B2050" s="895" t="s">
        <v>38</v>
      </c>
      <c r="C2050" s="895"/>
      <c r="D2050" s="1112"/>
      <c r="E2050" s="1132" t="str">
        <f>IF('statement of marks'!I82="","",'statement of marks'!I82)</f>
        <v>C 074</v>
      </c>
      <c r="F2050" s="1133"/>
      <c r="G2050" s="1133"/>
      <c r="H2050" s="1133"/>
      <c r="I2050" s="1133"/>
      <c r="J2050" s="1133"/>
      <c r="K2050" s="1133"/>
      <c r="L2050" s="1133"/>
      <c r="M2050" s="1133"/>
      <c r="N2050" s="1133"/>
      <c r="O2050" s="1133"/>
      <c r="P2050" s="1133"/>
      <c r="Q2050" s="1133"/>
      <c r="R2050" s="1133"/>
      <c r="S2050" s="1134"/>
      <c r="T2050" s="1129" t="s">
        <v>280</v>
      </c>
      <c r="U2050" s="1130"/>
      <c r="V2050" s="1131"/>
      <c r="W2050" s="1136" t="str">
        <f>IF('statement of marks'!F82="","",'statement of marks'!F82)</f>
        <v/>
      </c>
      <c r="X2050" s="1136"/>
      <c r="Y2050" s="1137"/>
    </row>
    <row r="2051" spans="1:25" ht="18" customHeight="1">
      <c r="A2051" s="1124"/>
      <c r="B2051" s="1138" t="s">
        <v>218</v>
      </c>
      <c r="C2051" s="1109" t="s">
        <v>293</v>
      </c>
      <c r="D2051" s="1109" t="s">
        <v>457</v>
      </c>
      <c r="E2051" s="1103" t="s">
        <v>109</v>
      </c>
      <c r="F2051" s="1103" t="s">
        <v>110</v>
      </c>
      <c r="G2051" s="1103" t="s">
        <v>111</v>
      </c>
      <c r="H2051" s="1103" t="s">
        <v>797</v>
      </c>
      <c r="I2051" s="1139" t="str">
        <f>IF('statement of marks'!N$4="","",'statement of marks'!N$4)</f>
        <v>VRIKSHAROPAN</v>
      </c>
      <c r="J2051" s="1140" t="s">
        <v>276</v>
      </c>
      <c r="K2051" s="1140" t="s">
        <v>277</v>
      </c>
      <c r="L2051" s="1103" t="s">
        <v>284</v>
      </c>
      <c r="M2051" s="1103" t="s">
        <v>294</v>
      </c>
      <c r="N2051" s="1102" t="s">
        <v>458</v>
      </c>
      <c r="O2051" s="1141" t="s">
        <v>287</v>
      </c>
      <c r="P2051" s="1141" t="s">
        <v>288</v>
      </c>
      <c r="Q2051" s="1101" t="s">
        <v>289</v>
      </c>
      <c r="R2051" s="1101" t="s">
        <v>285</v>
      </c>
      <c r="S2051" s="1101" t="s">
        <v>286</v>
      </c>
      <c r="T2051" s="1102" t="s">
        <v>306</v>
      </c>
      <c r="U2051" s="1103" t="s">
        <v>311</v>
      </c>
      <c r="V2051" s="1104" t="s">
        <v>310</v>
      </c>
      <c r="W2051" s="1104" t="s">
        <v>799</v>
      </c>
      <c r="X2051" s="1103" t="s">
        <v>283</v>
      </c>
      <c r="Y2051" s="1105" t="s">
        <v>290</v>
      </c>
    </row>
    <row r="2052" spans="1:25" ht="18" customHeight="1">
      <c r="A2052" s="1124"/>
      <c r="B2052" s="1138"/>
      <c r="C2052" s="1109"/>
      <c r="D2052" s="1109"/>
      <c r="E2052" s="1103"/>
      <c r="F2052" s="1103"/>
      <c r="G2052" s="1103"/>
      <c r="H2052" s="1103"/>
      <c r="I2052" s="1139"/>
      <c r="J2052" s="1140"/>
      <c r="K2052" s="1140"/>
      <c r="L2052" s="1103"/>
      <c r="M2052" s="1103"/>
      <c r="N2052" s="1102"/>
      <c r="O2052" s="1141"/>
      <c r="P2052" s="1141"/>
      <c r="Q2052" s="1101"/>
      <c r="R2052" s="1101"/>
      <c r="S2052" s="1101"/>
      <c r="T2052" s="1102"/>
      <c r="U2052" s="1103"/>
      <c r="V2052" s="1104"/>
      <c r="W2052" s="1104"/>
      <c r="X2052" s="1103"/>
      <c r="Y2052" s="1105"/>
    </row>
    <row r="2053" spans="1:25" ht="18" customHeight="1">
      <c r="A2053" s="1124"/>
      <c r="B2053" s="1144" t="s">
        <v>113</v>
      </c>
      <c r="C2053" s="1144"/>
      <c r="D2053" s="535"/>
      <c r="E2053" s="534">
        <f>IF('statement of marks'!J$6="","",'statement of marks'!J$6)</f>
        <v>10</v>
      </c>
      <c r="F2053" s="534">
        <f>IF('statement of marks'!K$6="","",'statement of marks'!K$6)</f>
        <v>10</v>
      </c>
      <c r="G2053" s="534">
        <f>IF('statement of marks'!L$6="","",'statement of marks'!L$6)</f>
        <v>8</v>
      </c>
      <c r="H2053" s="534">
        <f>IF('statement of marks'!M$6="","",'statement of marks'!M$6)</f>
        <v>28</v>
      </c>
      <c r="I2053" s="536">
        <f>IF('statement of marks'!N$6="","",'statement of marks'!N$6)</f>
        <v>2</v>
      </c>
      <c r="J2053" s="298" t="s">
        <v>89</v>
      </c>
      <c r="K2053" s="1106"/>
      <c r="L2053" s="534">
        <f>IF('statement of marks'!O$6="","",'statement of marks'!O$6)</f>
        <v>70</v>
      </c>
      <c r="M2053" s="298" t="s">
        <v>87</v>
      </c>
      <c r="N2053" s="534">
        <f>IF('statement of marks'!P$6="","",'statement of marks'!P$6)</f>
        <v>100</v>
      </c>
      <c r="O2053" s="298" t="s">
        <v>298</v>
      </c>
      <c r="P2053" s="945"/>
      <c r="Q2053" s="534">
        <f>IF('statement of marks'!Q$6="","",'statement of marks'!Q$6)</f>
        <v>100</v>
      </c>
      <c r="R2053" s="298" t="s">
        <v>299</v>
      </c>
      <c r="S2053" s="298" t="s">
        <v>454</v>
      </c>
      <c r="T2053" s="538">
        <f>IF('statement of marks'!R$6="","",'statement of marks'!R$6)</f>
        <v>200</v>
      </c>
      <c r="U2053" s="539"/>
      <c r="V2053" s="539"/>
      <c r="W2053" s="539"/>
      <c r="X2053" s="539"/>
      <c r="Y2053" s="540" t="str">
        <f>IF(OR(X2060=0,X2060&lt;V2060),"",T2053)</f>
        <v/>
      </c>
    </row>
    <row r="2054" spans="1:25" ht="18" customHeight="1">
      <c r="A2054" s="1124"/>
      <c r="B2054" s="895" t="str">
        <f>'statement of marks'!$J$3</f>
        <v>HINDI COMPULSORY</v>
      </c>
      <c r="C2054" s="895"/>
      <c r="D2054" s="535"/>
      <c r="E2054" s="541">
        <f>IF('statement of marks'!J82="","",'statement of marks'!J82)</f>
        <v>10</v>
      </c>
      <c r="F2054" s="541">
        <f>IF('statement of marks'!K82="","",'statement of marks'!K82)</f>
        <v>10</v>
      </c>
      <c r="G2054" s="541">
        <f>IF('statement of marks'!L82="","",'statement of marks'!L82)</f>
        <v>8</v>
      </c>
      <c r="H2054" s="541">
        <f>IF('statement of marks'!M82="","",'statement of marks'!M82)</f>
        <v>28</v>
      </c>
      <c r="I2054" s="541">
        <f>IF('statement of marks'!N82="","",'statement of marks'!N82)</f>
        <v>2</v>
      </c>
      <c r="J2054" s="537">
        <f>IF('statement of marks'!O82="","",'statement of marks'!O82)</f>
        <v>70</v>
      </c>
      <c r="K2054" s="1106"/>
      <c r="L2054" s="536">
        <f>IF('statement of marks'!O82="","",'statement of marks'!O82)</f>
        <v>70</v>
      </c>
      <c r="M2054" s="536">
        <f>IF('statement of marks'!P82="","",'statement of marks'!P82)</f>
        <v>100</v>
      </c>
      <c r="N2054" s="538">
        <f>IF('statement of marks'!P82="","",'statement of marks'!P82)</f>
        <v>100</v>
      </c>
      <c r="O2054" s="537">
        <f>IF('statement of marks'!Q82="","",'statement of marks'!Q82)</f>
        <v>100</v>
      </c>
      <c r="P2054" s="945"/>
      <c r="Q2054" s="536">
        <f>IF('statement of marks'!Q82="","",'statement of marks'!Q82)</f>
        <v>100</v>
      </c>
      <c r="R2054" s="536">
        <f>IF('statement of marks'!R82="","",'statement of marks'!R82)</f>
        <v>200</v>
      </c>
      <c r="S2054" s="1107" t="str">
        <f>IF(AND(K2055="",P2055=""),"",SUM(K2055,P2055))</f>
        <v/>
      </c>
      <c r="T2054" s="538">
        <f>IF('statement of marks'!R82="","",'statement of marks'!R82)</f>
        <v>200</v>
      </c>
      <c r="U2054" s="541" t="str">
        <f>CONCATENATE('statement of marks'!GV82,'statement of marks'!GW82,'statement of marks'!GX82)</f>
        <v>D</v>
      </c>
      <c r="V2054" s="542" t="str">
        <f>IF(OR(U2054="S",U2054="RE"),'result subject-wise'!T$6,"")</f>
        <v/>
      </c>
      <c r="W2054" s="542" t="str">
        <f>IF('result subject-wise'!U82="","",'result subject-wise'!U82)</f>
        <v/>
      </c>
      <c r="X2054" s="542" t="str">
        <f>IF('result subject-wise'!V82="","",'result subject-wise'!V82)</f>
        <v/>
      </c>
      <c r="Y2054" s="540" t="str">
        <f>IF(OR(X2060=0,X2060&lt;V2060),"",IF(U2054="RE",SUM(T2054,W2054),IF(U2054="S",W2054,T2054)))</f>
        <v/>
      </c>
    </row>
    <row r="2055" spans="1:25" ht="18" customHeight="1">
      <c r="A2055" s="1124"/>
      <c r="B2055" s="895" t="str">
        <f>'statement of marks'!$X$3</f>
        <v>ENGLISH COMPULSORY</v>
      </c>
      <c r="C2055" s="895"/>
      <c r="D2055" s="535" t="s">
        <v>455</v>
      </c>
      <c r="E2055" s="541">
        <f>IF('statement of marks'!X82="","",'statement of marks'!X82)</f>
        <v>10</v>
      </c>
      <c r="F2055" s="541">
        <f>IF('statement of marks'!Y82="","",'statement of marks'!Y82)</f>
        <v>10</v>
      </c>
      <c r="G2055" s="541">
        <f>IF('statement of marks'!Z82="","",'statement of marks'!Z82)</f>
        <v>8</v>
      </c>
      <c r="H2055" s="541">
        <f>IF('statement of marks'!AA82="","",'statement of marks'!AA82)</f>
        <v>28</v>
      </c>
      <c r="I2055" s="541">
        <f>IF('statement of marks'!AB82="","",'statement of marks'!AB82)</f>
        <v>2</v>
      </c>
      <c r="J2055" s="537">
        <f>IF('statement of marks'!AC82="","",'statement of marks'!AC82)</f>
        <v>70</v>
      </c>
      <c r="K2055" s="1106"/>
      <c r="L2055" s="536">
        <f>IF('statement of marks'!AC82="","",'statement of marks'!AC82)</f>
        <v>70</v>
      </c>
      <c r="M2055" s="536">
        <f>IF('statement of marks'!AD82="","",'statement of marks'!AD82)</f>
        <v>100</v>
      </c>
      <c r="N2055" s="538">
        <f>IF('statement of marks'!AD82="","",'statement of marks'!AD82)</f>
        <v>100</v>
      </c>
      <c r="O2055" s="537">
        <f>IF('statement of marks'!AE82="","",'statement of marks'!AE82)</f>
        <v>100</v>
      </c>
      <c r="P2055" s="945"/>
      <c r="Q2055" s="536">
        <f>IF('statement of marks'!AE82="","",'statement of marks'!AE82)</f>
        <v>100</v>
      </c>
      <c r="R2055" s="536">
        <f>IF('statement of marks'!AF82="","",'statement of marks'!AF82)</f>
        <v>200</v>
      </c>
      <c r="S2055" s="1107"/>
      <c r="T2055" s="538">
        <f>IF('statement of marks'!AF82="","",'statement of marks'!AF82)</f>
        <v>200</v>
      </c>
      <c r="U2055" s="541" t="str">
        <f>CONCATENATE('statement of marks'!GY82,'statement of marks'!GZ82,'statement of marks'!HA82)</f>
        <v>D</v>
      </c>
      <c r="V2055" s="542" t="str">
        <f>IF(OR(U2055="S",U2055="RE"),'result subject-wise'!W$6,"")</f>
        <v/>
      </c>
      <c r="W2055" s="542" t="str">
        <f>IF('result subject-wise'!X82="","",'result subject-wise'!X82)</f>
        <v/>
      </c>
      <c r="X2055" s="542" t="str">
        <f>IF('result subject-wise'!Y82="","",'result subject-wise'!Y82)</f>
        <v/>
      </c>
      <c r="Y2055" s="540" t="str">
        <f>IF(OR(X2060=0,X2060&lt;V2060),"",IF(U2055="RE",SUM(T2055,W2055),IF(U2055="S",W2055,T2055)))</f>
        <v/>
      </c>
    </row>
    <row r="2056" spans="1:25" ht="18" customHeight="1">
      <c r="A2056" s="1124"/>
      <c r="B2056" s="1143" t="str">
        <f>'statement of marks'!AM82</f>
        <v>PHYSICS</v>
      </c>
      <c r="C2056" s="1143"/>
      <c r="D2056" s="535">
        <f>IF('statement of marks'!BH82="","",'statement of marks'!BH82)</f>
        <v>20</v>
      </c>
      <c r="E2056" s="541">
        <f>IF('statement of marks'!AN82="","",'statement of marks'!AN82)</f>
        <v>10</v>
      </c>
      <c r="F2056" s="541">
        <f>IF('statement of marks'!AO82="","",'statement of marks'!AO82)</f>
        <v>10</v>
      </c>
      <c r="G2056" s="541">
        <f>IF('statement of marks'!AP82="","",'statement of marks'!AP82)</f>
        <v>9</v>
      </c>
      <c r="H2056" s="541">
        <f>IF('statement of marks'!AQ82="","",'statement of marks'!AQ82)</f>
        <v>29</v>
      </c>
      <c r="I2056" s="541">
        <f>IF('statement of marks'!AR82="","",'statement of marks'!AR82)</f>
        <v>1</v>
      </c>
      <c r="J2056" s="537">
        <f>IF('statement of marks'!AS82="","",'statement of marks'!AS82)</f>
        <v>30</v>
      </c>
      <c r="K2056" s="537">
        <f>IF('statement of marks'!AT82="","",'statement of marks'!AT82)</f>
        <v>20</v>
      </c>
      <c r="L2056" s="536">
        <f>IF('statement of marks'!AU82="","",'statement of marks'!AU82)</f>
        <v>50</v>
      </c>
      <c r="M2056" s="536">
        <f>IF('statement of marks'!AV82="","",'statement of marks'!AV82)</f>
        <v>60</v>
      </c>
      <c r="N2056" s="538">
        <f>IF('statement of marks'!AW82="","",'statement of marks'!AW82)</f>
        <v>80</v>
      </c>
      <c r="O2056" s="537">
        <f>IF('statement of marks'!AX82="","",'statement of marks'!AX82)</f>
        <v>70</v>
      </c>
      <c r="P2056" s="537">
        <f>IF('statement of marks'!AY82="","",'statement of marks'!AY82)</f>
        <v>30</v>
      </c>
      <c r="Q2056" s="536">
        <f>IF('statement of marks'!AZ82="","",'statement of marks'!AZ82)</f>
        <v>100</v>
      </c>
      <c r="R2056" s="536">
        <f>IF('statement of marks'!BA82="","",'statement of marks'!BA82)</f>
        <v>130</v>
      </c>
      <c r="S2056" s="538">
        <f>IF('statement of marks'!BB82="","",'statement of marks'!BB82)</f>
        <v>50</v>
      </c>
      <c r="T2056" s="538">
        <f>IF('statement of marks'!BC82="","",'statement of marks'!BC82)</f>
        <v>180</v>
      </c>
      <c r="U2056" s="541" t="str">
        <f>CONCATENATE('statement of marks'!HB82,'statement of marks'!HK82,'statement of marks'!HL82)</f>
        <v>D</v>
      </c>
      <c r="V2056" s="542" t="str">
        <f>IF('result subject-wise'!Z82="","",'result subject-wise'!Z82)</f>
        <v/>
      </c>
      <c r="W2056" s="542" t="str">
        <f>IF('result subject-wise'!AB82="","",'result subject-wise'!AB82)</f>
        <v/>
      </c>
      <c r="X2056" s="542" t="str">
        <f>IF('result subject-wise'!AC82="","",'result subject-wise'!AC82)</f>
        <v/>
      </c>
      <c r="Y2056" s="540" t="str">
        <f>IF(OR(X2060=0,X2060&lt;V2060),"",IF(OR(U2056="RE",U2056="REP"),SUM(T2056,W2056),IF(U2056="S",W2056,T2056)))</f>
        <v/>
      </c>
    </row>
    <row r="2057" spans="1:25" ht="18" customHeight="1">
      <c r="A2057" s="1124"/>
      <c r="B2057" s="1143" t="str">
        <f>'statement of marks'!BQ82</f>
        <v>CHEMISTRY</v>
      </c>
      <c r="C2057" s="1143"/>
      <c r="D2057" s="535">
        <f>IF('statement of marks'!CL82="","",'statement of marks'!CL82)</f>
        <v>20</v>
      </c>
      <c r="E2057" s="541">
        <f>IF('statement of marks'!BR82="","",'statement of marks'!BR82)</f>
        <v>10</v>
      </c>
      <c r="F2057" s="541">
        <f>IF('statement of marks'!BS82="","",'statement of marks'!BS82)</f>
        <v>10</v>
      </c>
      <c r="G2057" s="541">
        <f>IF('statement of marks'!BT82="","",'statement of marks'!BT82)</f>
        <v>9</v>
      </c>
      <c r="H2057" s="541">
        <f>IF('statement of marks'!BU82="","",'statement of marks'!BU82)</f>
        <v>29</v>
      </c>
      <c r="I2057" s="541">
        <f>IF('statement of marks'!BV82="","",'statement of marks'!BV82)</f>
        <v>1</v>
      </c>
      <c r="J2057" s="537">
        <f>IF('statement of marks'!BW82="","",'statement of marks'!BW82)</f>
        <v>50</v>
      </c>
      <c r="K2057" s="537">
        <f>IF('statement of marks'!BX82="","",'statement of marks'!BX82)</f>
        <v>20</v>
      </c>
      <c r="L2057" s="536">
        <f>IF('statement of marks'!BY82="","",'statement of marks'!BY82)</f>
        <v>70</v>
      </c>
      <c r="M2057" s="536">
        <f>IF('statement of marks'!BZ82="","",'statement of marks'!BZ82)</f>
        <v>80</v>
      </c>
      <c r="N2057" s="538">
        <f>IF('statement of marks'!CA82="","",'statement of marks'!CA82)</f>
        <v>100</v>
      </c>
      <c r="O2057" s="537">
        <f>IF('statement of marks'!CB82="","",'statement of marks'!CB82)</f>
        <v>70</v>
      </c>
      <c r="P2057" s="537">
        <f>IF('statement of marks'!CC82="","",'statement of marks'!CC82)</f>
        <v>30</v>
      </c>
      <c r="Q2057" s="536">
        <f>IF('statement of marks'!CD82="","",'statement of marks'!CD82)</f>
        <v>100</v>
      </c>
      <c r="R2057" s="536">
        <f>IF('statement of marks'!CE82="","",'statement of marks'!CE82)</f>
        <v>150</v>
      </c>
      <c r="S2057" s="538">
        <f>IF('statement of marks'!CF82="","",'statement of marks'!CF82)</f>
        <v>50</v>
      </c>
      <c r="T2057" s="538">
        <f>IF('statement of marks'!CG82="","",'statement of marks'!CG82)</f>
        <v>200</v>
      </c>
      <c r="U2057" s="541" t="str">
        <f>CONCATENATE('statement of marks'!HM82,'statement of marks'!HV82,'statement of marks'!HW82)</f>
        <v>D</v>
      </c>
      <c r="V2057" s="542" t="str">
        <f>IF('result subject-wise'!AD82="","",'result subject-wise'!AD82)</f>
        <v/>
      </c>
      <c r="W2057" s="542" t="str">
        <f>IF('result subject-wise'!AF82="","",'result subject-wise'!AF82)</f>
        <v/>
      </c>
      <c r="X2057" s="542" t="str">
        <f>IF('result subject-wise'!AG82="","",'result subject-wise'!AG82)</f>
        <v/>
      </c>
      <c r="Y2057" s="540" t="str">
        <f>IF(OR(X2060=0,X2060&lt;V2060),"",IF(OR(U2057="RE",U2057="REP"),SUM(T2057,W2057),IF(U2057="S",W2057,T2057)))</f>
        <v/>
      </c>
    </row>
    <row r="2058" spans="1:25" ht="18" customHeight="1">
      <c r="A2058" s="1124"/>
      <c r="B2058" s="1143" t="str">
        <f>'statement of marks'!CU82</f>
        <v>MATHEMATICS</v>
      </c>
      <c r="C2058" s="1143"/>
      <c r="D2058" s="535" t="str">
        <f>IF('statement of marks'!DP82="","",'statement of marks'!DP82)</f>
        <v/>
      </c>
      <c r="E2058" s="541">
        <f>IF('statement of marks'!CV82="","",'statement of marks'!CV82)</f>
        <v>10</v>
      </c>
      <c r="F2058" s="541">
        <f>IF('statement of marks'!CW82="","",'statement of marks'!CW82)</f>
        <v>10</v>
      </c>
      <c r="G2058" s="541">
        <f>IF('statement of marks'!CX82="","",'statement of marks'!CX82)</f>
        <v>9</v>
      </c>
      <c r="H2058" s="541">
        <f>IF('statement of marks'!CY82="","",'statement of marks'!CY82)</f>
        <v>29</v>
      </c>
      <c r="I2058" s="541">
        <f>IF('statement of marks'!CZ82="","",'statement of marks'!CZ82)</f>
        <v>1</v>
      </c>
      <c r="J2058" s="537">
        <f>IF('statement of marks'!DA82="","",'statement of marks'!DA82)</f>
        <v>70</v>
      </c>
      <c r="K2058" s="537" t="str">
        <f>IF('statement of marks'!DB82="","",'statement of marks'!DB82)</f>
        <v/>
      </c>
      <c r="L2058" s="536">
        <f>IF('statement of marks'!DC82="","",'statement of marks'!DC82)</f>
        <v>70</v>
      </c>
      <c r="M2058" s="536">
        <f>IF('statement of marks'!DD82="","",'statement of marks'!DD82)</f>
        <v>100</v>
      </c>
      <c r="N2058" s="538">
        <f>IF('statement of marks'!DE82="","",'statement of marks'!DE82)</f>
        <v>100</v>
      </c>
      <c r="O2058" s="537">
        <f>IF('statement of marks'!DF82="","",'statement of marks'!DF82)</f>
        <v>18</v>
      </c>
      <c r="P2058" s="537" t="str">
        <f>IF('statement of marks'!DG82="","",'statement of marks'!DG82)</f>
        <v/>
      </c>
      <c r="Q2058" s="536">
        <f>IF('statement of marks'!DH82="","",'statement of marks'!DH82)</f>
        <v>18</v>
      </c>
      <c r="R2058" s="536">
        <f>IF('statement of marks'!DI82="","",'statement of marks'!DI82)</f>
        <v>118</v>
      </c>
      <c r="S2058" s="538" t="str">
        <f>IF('statement of marks'!DJ82="","",'statement of marks'!DJ82)</f>
        <v/>
      </c>
      <c r="T2058" s="538">
        <f>IF('statement of marks'!DK82="","",'statement of marks'!DK82)</f>
        <v>118</v>
      </c>
      <c r="U2058" s="541" t="str">
        <f>CONCATENATE('statement of marks'!HX82,'statement of marks'!IG82,'statement of marks'!IH82)</f>
        <v>S</v>
      </c>
      <c r="V2058" s="542">
        <f>IF('result subject-wise'!AH82="","",'result subject-wise'!AH82)</f>
        <v>100</v>
      </c>
      <c r="W2058" s="542" t="str">
        <f>IF('result subject-wise'!AJ82="","",'result subject-wise'!AJ82)</f>
        <v/>
      </c>
      <c r="X2058" s="542" t="str">
        <f>IF('result subject-wise'!AK82="","",'result subject-wise'!AK82)</f>
        <v/>
      </c>
      <c r="Y2058" s="540" t="str">
        <f>IF(OR(X2060=0,X2060&lt;V2060),"",IF(OR(U2058="RE",U2058="REP"),SUM(T2058,W2058),IF(U2058="S",W2058,T2058)))</f>
        <v/>
      </c>
    </row>
    <row r="2059" spans="1:25" ht="18" customHeight="1">
      <c r="A2059" s="1124"/>
      <c r="B2059" s="1108" t="s">
        <v>291</v>
      </c>
      <c r="C2059" s="1108"/>
      <c r="D2059" s="543">
        <f>IF(AND(D2056="",D2057="",D2058=""),"",SUM(D2056:D2058))</f>
        <v>40</v>
      </c>
      <c r="E2059" s="544">
        <f>IF(AND(E2054="",E2055="",E2056="",E2057="",E2058=""),"",SUM(E2054:E2058))</f>
        <v>50</v>
      </c>
      <c r="F2059" s="544">
        <f t="shared" ref="F2059:H2059" si="580">IF(AND(F2054="",F2055="",F2056="",F2057="",F2058=""),"",SUM(F2054:F2058))</f>
        <v>50</v>
      </c>
      <c r="G2059" s="544">
        <f t="shared" si="580"/>
        <v>43</v>
      </c>
      <c r="H2059" s="544">
        <f t="shared" si="580"/>
        <v>143</v>
      </c>
      <c r="I2059" s="544">
        <f>IF(AND(I2054="",I2055="",I2056="",I2057="",I2058=""),"",SUM(I2054:I2058))</f>
        <v>7</v>
      </c>
      <c r="J2059" s="544">
        <f t="shared" ref="J2059:R2059" si="581">IF(AND(J2054="",J2055="",J2056="",J2057="",J2058=""),"",SUM(J2054:J2058))</f>
        <v>290</v>
      </c>
      <c r="K2059" s="544">
        <f t="shared" si="581"/>
        <v>40</v>
      </c>
      <c r="L2059" s="544">
        <f t="shared" si="581"/>
        <v>330</v>
      </c>
      <c r="M2059" s="544">
        <f t="shared" si="581"/>
        <v>440</v>
      </c>
      <c r="N2059" s="544">
        <f t="shared" si="581"/>
        <v>480</v>
      </c>
      <c r="O2059" s="544">
        <f t="shared" si="581"/>
        <v>358</v>
      </c>
      <c r="P2059" s="544">
        <f t="shared" si="581"/>
        <v>60</v>
      </c>
      <c r="Q2059" s="544">
        <f t="shared" si="581"/>
        <v>418</v>
      </c>
      <c r="R2059" s="544">
        <f t="shared" si="581"/>
        <v>798</v>
      </c>
      <c r="S2059" s="544">
        <f>IF(AND(S2054="",S2055="",S2056="",S2057="",S2058=""),"",SUM(S2054:S2058))</f>
        <v>100</v>
      </c>
      <c r="T2059" s="544">
        <f t="shared" ref="T2059" si="582">IF(AND(T2054="",T2055="",T2056="",T2057="",T2058=""),"",SUM(T2054:T2058))</f>
        <v>898</v>
      </c>
      <c r="U2059" s="544"/>
      <c r="V2059" s="544">
        <f t="shared" ref="V2059:W2059" si="583">IF(AND(V2054="",V2055="",V2056="",V2057="",V2058=""),"",SUM(V2054:V2058))</f>
        <v>100</v>
      </c>
      <c r="W2059" s="544" t="str">
        <f t="shared" si="583"/>
        <v/>
      </c>
      <c r="X2059" s="545"/>
      <c r="Y2059" s="546" t="str">
        <f t="shared" ref="Y2059" si="584">IF(AND(Y2054="",Y2055="",Y2056="",Y2057="",Y2058=""),"",SUM(Y2054:Y2058))</f>
        <v/>
      </c>
    </row>
    <row r="2060" spans="1:25" ht="18" customHeight="1">
      <c r="A2060" s="1124"/>
      <c r="B2060" s="1142" t="s">
        <v>292</v>
      </c>
      <c r="C2060" s="1142"/>
      <c r="D2060" s="547" t="s">
        <v>456</v>
      </c>
      <c r="E2060" s="548">
        <f>IF(E2059="","",(5*E2053)-(COUNTIF(E2054:E2058,"NA")*E2053+COUNTIF(E2054:E2058,"ML")*E2053))</f>
        <v>50</v>
      </c>
      <c r="F2060" s="548">
        <f>IF(F2059="","",(5*F2053)-(COUNTIF(F2054:F2058,"NA")*F2053+COUNTIF(F2054:F2058,"ML")*F2053))</f>
        <v>50</v>
      </c>
      <c r="G2060" s="548">
        <f>IF(G2059="","",(43)-(COUNTIF(G2054:G2058,"NA")*G2053+COUNTIF(G2054:G2058,"ML")*G2053))</f>
        <v>43</v>
      </c>
      <c r="H2060" s="548">
        <f>IF(H2059="","",(143)-(COUNTIF(H2054:H2058,"NA")*H2053+COUNTIF(H2054:H2058,"ML")*H2053))</f>
        <v>143</v>
      </c>
      <c r="I2060" s="549">
        <f>IF(I2059="","",7)</f>
        <v>7</v>
      </c>
      <c r="J2060" s="538">
        <f>L2060-K2060</f>
        <v>310</v>
      </c>
      <c r="K2060" s="538">
        <f>IF(D2059="","",(D2059-(IF(K2056="ml",D2056)+IF(K2057="ml",D2057)+IF(K2058="ml",D2058))))</f>
        <v>40</v>
      </c>
      <c r="L2060" s="538">
        <f>IF(OR(L2059=0,L2059=""),L2059,(5*L2053)-D2071)</f>
        <v>350</v>
      </c>
      <c r="M2060" s="538">
        <f>IF(M2059="","",SUM(H2060:J2060))</f>
        <v>460</v>
      </c>
      <c r="N2060" s="538">
        <f>IF(N2059="","",SUM(D2059,M2060))</f>
        <v>500</v>
      </c>
      <c r="O2060" s="538">
        <f>Q2060-D2065</f>
        <v>440</v>
      </c>
      <c r="P2060" s="538">
        <f>IF(D2065="","",D2065)</f>
        <v>60</v>
      </c>
      <c r="Q2060" s="538">
        <f>IF(Q2059="","",5*Q2053)</f>
        <v>500</v>
      </c>
      <c r="R2060" s="538">
        <f>IF(O2060="","",SUM(M2060,O2060))</f>
        <v>900</v>
      </c>
      <c r="S2060" s="538">
        <f>IF(D2070="","",D2070)</f>
        <v>100</v>
      </c>
      <c r="T2060" s="538">
        <f>IF(T2059="","",SUM(R2060,S2060))</f>
        <v>1000</v>
      </c>
      <c r="U2060" s="550"/>
      <c r="V2060" s="551">
        <f>COUNTIF(U2054:U2064,"S")</f>
        <v>1</v>
      </c>
      <c r="W2060" s="551">
        <f>COUNTIF(U2054:U2064,"RE")+COUNTIF(U2054:U2064,"REP")</f>
        <v>0</v>
      </c>
      <c r="X2060" s="551">
        <f>COUNTIF(X2054:X2059,"P")+COUNTIF(X2063:X2064,"P")</f>
        <v>0</v>
      </c>
      <c r="Y2060" s="552" t="str">
        <f>IF(OR(X2060=0,X2060&lt;(V2060+W2060)),"",(T2060-(V2060*Y2053)+V2059))</f>
        <v/>
      </c>
    </row>
    <row r="2061" spans="1:25" ht="18" customHeight="1">
      <c r="A2061" s="1124"/>
      <c r="B2061" s="895" t="s">
        <v>151</v>
      </c>
      <c r="C2061" s="895"/>
      <c r="D2061" s="553">
        <f>IF('statement of marks'!BG82="","",'statement of marks'!BG82)</f>
        <v>30</v>
      </c>
      <c r="E2061" s="568">
        <f t="shared" ref="E2061:H2061" si="585">IF(E2060="","",E2059/E2060*100)</f>
        <v>100</v>
      </c>
      <c r="F2061" s="568">
        <f t="shared" si="585"/>
        <v>100</v>
      </c>
      <c r="G2061" s="568">
        <f t="shared" si="585"/>
        <v>100</v>
      </c>
      <c r="H2061" s="568">
        <f t="shared" si="585"/>
        <v>100</v>
      </c>
      <c r="I2061" s="568">
        <f>IF(I2060="","",I2059/I2060*100)</f>
        <v>100</v>
      </c>
      <c r="J2061" s="568">
        <f t="shared" ref="J2061:R2061" si="586">IF(J2060="","",J2059/J2060*100)</f>
        <v>93.548387096774192</v>
      </c>
      <c r="K2061" s="568">
        <f t="shared" si="586"/>
        <v>100</v>
      </c>
      <c r="L2061" s="568">
        <f t="shared" si="586"/>
        <v>94.285714285714278</v>
      </c>
      <c r="M2061" s="568">
        <f t="shared" si="586"/>
        <v>95.652173913043484</v>
      </c>
      <c r="N2061" s="569">
        <f t="shared" si="586"/>
        <v>96</v>
      </c>
      <c r="O2061" s="568">
        <f t="shared" si="586"/>
        <v>81.36363636363636</v>
      </c>
      <c r="P2061" s="568">
        <f t="shared" si="586"/>
        <v>100</v>
      </c>
      <c r="Q2061" s="568">
        <f t="shared" si="586"/>
        <v>83.6</v>
      </c>
      <c r="R2061" s="568">
        <f t="shared" si="586"/>
        <v>88.666666666666671</v>
      </c>
      <c r="S2061" s="569">
        <f>IF(S2060="","",S2059/S2060*100)</f>
        <v>100</v>
      </c>
      <c r="T2061" s="569">
        <f t="shared" ref="T2061" si="587">IF(T2060="","",T2059/T2060*100)</f>
        <v>89.8</v>
      </c>
      <c r="U2061" s="539"/>
      <c r="V2061" s="539"/>
      <c r="W2061" s="539"/>
      <c r="X2061" s="539"/>
      <c r="Y2061" s="554" t="str">
        <f>IF(Y2060="","",Y2059/Y2060*100)</f>
        <v/>
      </c>
    </row>
    <row r="2062" spans="1:25" ht="18" customHeight="1">
      <c r="A2062" s="1124"/>
      <c r="B2062" s="895" t="str">
        <f>'statement of marks'!DZ82</f>
        <v>BIOLOGY</v>
      </c>
      <c r="C2062" s="895"/>
      <c r="D2062" s="548"/>
      <c r="E2062" s="541">
        <f>IF('statement of marks'!EA82="","",'statement of marks'!EA82)</f>
        <v>10</v>
      </c>
      <c r="F2062" s="541">
        <f>IF('statement of marks'!EB82="","",'statement of marks'!EB82)</f>
        <v>10</v>
      </c>
      <c r="G2062" s="541">
        <f>IF('statement of marks'!EC82="","",'statement of marks'!EC82)</f>
        <v>10</v>
      </c>
      <c r="H2062" s="541">
        <f>IF('statement of marks'!ED82="","",'statement of marks'!ED82)</f>
        <v>30</v>
      </c>
      <c r="I2062" s="541" t="str">
        <f>IF('statement of marks'!EE82="","",'statement of marks'!EE82)</f>
        <v/>
      </c>
      <c r="J2062" s="537">
        <f>IF('statement of marks'!EF82="","",'statement of marks'!EF82)</f>
        <v>50</v>
      </c>
      <c r="K2062" s="537">
        <f>IF('statement of marks'!EG82="","",'statement of marks'!EG82)</f>
        <v>20</v>
      </c>
      <c r="L2062" s="536">
        <f>IF('statement of marks'!EH82="","",'statement of marks'!EH82)</f>
        <v>70</v>
      </c>
      <c r="M2062" s="536">
        <f>IF('statement of marks'!EI82="","",'statement of marks'!EI82)</f>
        <v>80</v>
      </c>
      <c r="N2062" s="538">
        <f>IF('statement of marks'!EJ82="","",'statement of marks'!EJ82)</f>
        <v>100</v>
      </c>
      <c r="O2062" s="537">
        <f>IF('statement of marks'!EK82="","",'statement of marks'!EK82)</f>
        <v>70</v>
      </c>
      <c r="P2062" s="537">
        <f>IF('statement of marks'!EL82="","",'statement of marks'!EL82)</f>
        <v>30</v>
      </c>
      <c r="Q2062" s="536">
        <f>IF('statement of marks'!EM82="","",'statement of marks'!EM82)</f>
        <v>100</v>
      </c>
      <c r="R2062" s="536">
        <f>IF('statement of marks'!EN82="","",'statement of marks'!EN82)</f>
        <v>150</v>
      </c>
      <c r="S2062" s="538">
        <f>IF('statement of marks'!EO82="","",'statement of marks'!EO82)</f>
        <v>50</v>
      </c>
      <c r="T2062" s="538">
        <f>IF('statement of marks'!EP82="","",'statement of marks'!EP82)</f>
        <v>200</v>
      </c>
      <c r="U2062" s="538" t="str">
        <f>IF('statement of marks'!FB82="","",'statement of marks'!FB82)</f>
        <v>I</v>
      </c>
      <c r="V2062" s="542"/>
      <c r="W2062" s="542"/>
      <c r="X2062" s="542"/>
      <c r="Y2062" s="540"/>
    </row>
    <row r="2063" spans="1:25" ht="18" customHeight="1">
      <c r="A2063" s="1124"/>
      <c r="B2063" s="1089" t="str">
        <f>'statement of marks'!$FC$3</f>
        <v>Azadi ke Baad ka Swarnim Bharat</v>
      </c>
      <c r="C2063" s="1089"/>
      <c r="D2063" s="553">
        <f>IF('statement of marks'!CK82="","",'statement of marks'!CK82)</f>
        <v>30</v>
      </c>
      <c r="E2063" s="541">
        <f>IF('statement of marks'!FC82="","",'statement of marks'!FC82)</f>
        <v>10</v>
      </c>
      <c r="F2063" s="541">
        <f>IF('statement of marks'!FD82="","",'statement of marks'!FD82)</f>
        <v>10</v>
      </c>
      <c r="G2063" s="541">
        <f>IF('statement of marks'!FE82="","",'statement of marks'!FE82)</f>
        <v>10</v>
      </c>
      <c r="H2063" s="541">
        <f>IF('statement of marks'!FF82="","",'statement of marks'!FF82)</f>
        <v>30</v>
      </c>
      <c r="I2063" s="555"/>
      <c r="J2063" s="541">
        <f>IF('statement of marks'!FG82="","",'statement of marks'!FG82)</f>
        <v>70</v>
      </c>
      <c r="K2063" s="556"/>
      <c r="L2063" s="536">
        <f>IF('statement of marks'!FG82="","",'statement of marks'!FG82)</f>
        <v>70</v>
      </c>
      <c r="M2063" s="536">
        <f>IF('statement of marks'!FH82="","",'statement of marks'!FH82)</f>
        <v>100</v>
      </c>
      <c r="N2063" s="536">
        <f>IF('statement of marks'!FH82="","",'statement of marks'!FH82)</f>
        <v>100</v>
      </c>
      <c r="O2063" s="536">
        <f>IF('statement of marks'!FI82="","",'statement of marks'!FI82)</f>
        <v>100</v>
      </c>
      <c r="P2063" s="557"/>
      <c r="Q2063" s="536">
        <f>IF('statement of marks'!FI82="","",'statement of marks'!FI82)</f>
        <v>100</v>
      </c>
      <c r="R2063" s="536">
        <f>IF('statement of marks'!FJ82="","",'statement of marks'!FJ82)</f>
        <v>200</v>
      </c>
      <c r="S2063" s="557"/>
      <c r="T2063" s="538">
        <f>IF('statement of marks'!FJ82="","",'statement of marks'!FJ82)</f>
        <v>200</v>
      </c>
      <c r="U2063" s="541" t="str">
        <f>IF('statement of marks'!II82="","",'statement of marks'!II82)</f>
        <v>A</v>
      </c>
      <c r="V2063" s="542" t="str">
        <f>IF(OR(U2063="S",U2063="RE"),'result subject-wise'!AL$6,"")</f>
        <v/>
      </c>
      <c r="W2063" s="558" t="str">
        <f>IF('result subject-wise'!AL82="","",'result subject-wise'!AL82)</f>
        <v/>
      </c>
      <c r="X2063" s="558" t="str">
        <f>IF('result subject-wise'!AM82="","",'result subject-wise'!AM82)</f>
        <v/>
      </c>
      <c r="Y2063" s="1093"/>
    </row>
    <row r="2064" spans="1:25" ht="18" customHeight="1">
      <c r="A2064" s="1124"/>
      <c r="B2064" s="895" t="str">
        <f>'statement of marks'!$FP$3</f>
        <v>JEEVAN KAUShAL</v>
      </c>
      <c r="C2064" s="895"/>
      <c r="D2064" s="535" t="str">
        <f>IF('statement of marks'!DO82="","",'statement of marks'!DO82)</f>
        <v/>
      </c>
      <c r="E2064" s="1109" t="s">
        <v>278</v>
      </c>
      <c r="F2064" s="1109"/>
      <c r="G2064" s="536">
        <f>'statement of marks'!$FP$6</f>
        <v>30</v>
      </c>
      <c r="H2064" s="536"/>
      <c r="I2064" s="559"/>
      <c r="J2064" s="537">
        <f>IF('statement of marks'!FP82="","",'statement of marks'!FP82)</f>
        <v>30</v>
      </c>
      <c r="K2064" s="1109" t="s">
        <v>279</v>
      </c>
      <c r="L2064" s="1109"/>
      <c r="M2064" s="536">
        <f>'statement of marks'!$FQ$6</f>
        <v>30</v>
      </c>
      <c r="N2064" s="538">
        <f>IF('statement of marks'!FQ82="","",'statement of marks'!FQ82)</f>
        <v>30</v>
      </c>
      <c r="O2064" s="1109" t="s">
        <v>108</v>
      </c>
      <c r="P2064" s="1109"/>
      <c r="Q2064" s="536">
        <f>'statement of marks'!$FR$6</f>
        <v>40</v>
      </c>
      <c r="R2064" s="541">
        <f>IF('statement of marks'!FR82="","",'statement of marks'!FR82)</f>
        <v>40</v>
      </c>
      <c r="S2064" s="541"/>
      <c r="T2064" s="538">
        <f>IF('statement of marks'!FS82="","",'statement of marks'!FS82)</f>
        <v>100</v>
      </c>
      <c r="U2064" s="541" t="str">
        <f>IF('statement of marks'!IJ82="","",'statement of marks'!IJ82)</f>
        <v>A</v>
      </c>
      <c r="V2064" s="542" t="str">
        <f>IF(OR(U2064="S",U2064="RE"),'result subject-wise'!AN$6,"")</f>
        <v/>
      </c>
      <c r="W2064" s="558" t="str">
        <f>IF('result subject-wise'!AN82="","",'result subject-wise'!AN82)</f>
        <v/>
      </c>
      <c r="X2064" s="558" t="str">
        <f>IF('result subject-wise'!AO82="","",'result subject-wise'!AO82)</f>
        <v/>
      </c>
      <c r="Y2064" s="1093"/>
    </row>
    <row r="2065" spans="1:25" ht="18" customHeight="1">
      <c r="A2065" s="1124"/>
      <c r="B2065" s="1110" t="s">
        <v>195</v>
      </c>
      <c r="C2065" s="1110"/>
      <c r="D2065" s="560">
        <f>IF(AND(D2061="",D2063="",D2064=""),"",SUM(D2061:D2064))</f>
        <v>60</v>
      </c>
      <c r="E2065" s="1111" t="str">
        <f>IF('statement of marks'!IP82="","",'statement of marks'!IP82)</f>
        <v>SUPPL.</v>
      </c>
      <c r="F2065" s="1111"/>
      <c r="G2065" s="1111"/>
      <c r="H2065" s="1111"/>
      <c r="I2065" s="1111"/>
      <c r="J2065" s="1111"/>
      <c r="K2065" s="1111"/>
      <c r="L2065" s="1111"/>
      <c r="M2065" s="533" t="s">
        <v>309</v>
      </c>
      <c r="N2065" s="541" t="str">
        <f>IF('statement of marks'!IS82="","",'statement of marks'!IS82)</f>
        <v/>
      </c>
      <c r="O2065" s="1091" t="s">
        <v>281</v>
      </c>
      <c r="P2065" s="1091"/>
      <c r="Q2065" s="1091"/>
      <c r="R2065" s="541" t="str">
        <f>IF('statement of marks'!IU82="","",'statement of marks'!IU82)</f>
        <v/>
      </c>
      <c r="S2065" s="1112" t="s">
        <v>295</v>
      </c>
      <c r="T2065" s="1112"/>
      <c r="U2065" s="1112"/>
      <c r="V2065" s="1112"/>
      <c r="W2065" s="1112"/>
      <c r="X2065" s="1112"/>
      <c r="Y2065" s="1113"/>
    </row>
    <row r="2066" spans="1:25" ht="18" customHeight="1">
      <c r="A2066" s="1124"/>
      <c r="B2066" s="1110" t="s">
        <v>300</v>
      </c>
      <c r="C2066" s="1110"/>
      <c r="D2066" s="534" t="s">
        <v>201</v>
      </c>
      <c r="E2066" s="1085" t="s">
        <v>122</v>
      </c>
      <c r="F2066" s="1085"/>
      <c r="G2066" s="1091" t="s">
        <v>124</v>
      </c>
      <c r="H2066" s="1091"/>
      <c r="I2066" s="1091"/>
      <c r="J2066" s="1091"/>
      <c r="K2066" s="1091" t="s">
        <v>126</v>
      </c>
      <c r="L2066" s="1091"/>
      <c r="M2066" s="1091" t="s">
        <v>128</v>
      </c>
      <c r="N2066" s="1091"/>
      <c r="O2066" s="924" t="s">
        <v>303</v>
      </c>
      <c r="P2066" s="924"/>
      <c r="Q2066" s="924"/>
      <c r="R2066" s="561"/>
      <c r="S2066" s="1114" t="s">
        <v>195</v>
      </c>
      <c r="T2066" s="1114"/>
      <c r="U2066" s="1115" t="str">
        <f>IF('result subject-wise'!AR82="","",'result subject-wise'!AR82)</f>
        <v/>
      </c>
      <c r="V2066" s="1115"/>
      <c r="W2066" s="1086" t="s">
        <v>459</v>
      </c>
      <c r="X2066" s="1086"/>
      <c r="Y2066" s="562" t="str">
        <f>IF('result subject-wise'!AS82="","",'result subject-wise'!AS82)</f>
        <v/>
      </c>
    </row>
    <row r="2067" spans="1:25" ht="18" customHeight="1">
      <c r="A2067" s="1124"/>
      <c r="B2067" s="1116" t="s">
        <v>302</v>
      </c>
      <c r="C2067" s="1116"/>
      <c r="D2067" s="536">
        <f>IF('statement of marks'!CN82="","",'statement of marks'!CN82)</f>
        <v>50</v>
      </c>
      <c r="E2067" s="1117" t="str">
        <f>IF('statement of marks'!GK82="","",'statement of marks'!GK82)</f>
        <v/>
      </c>
      <c r="F2067" s="1117"/>
      <c r="G2067" s="1117" t="str">
        <f>IF('statement of marks'!GM82="","",'statement of marks'!GM82)</f>
        <v/>
      </c>
      <c r="H2067" s="1117"/>
      <c r="I2067" s="1117"/>
      <c r="J2067" s="1117"/>
      <c r="K2067" s="1117">
        <f>IF('statement of marks'!GO82="","",'statement of marks'!GO82)</f>
        <v>88</v>
      </c>
      <c r="L2067" s="1117"/>
      <c r="M2067" s="1117">
        <f>IF('statement of marks'!GQ82="","",'statement of marks'!GQ82)</f>
        <v>240</v>
      </c>
      <c r="N2067" s="1117"/>
      <c r="O2067" s="1117">
        <f>IF('statement of marks'!GS82="","",'statement of marks'!GS82)</f>
        <v>340</v>
      </c>
      <c r="P2067" s="1117"/>
      <c r="Q2067" s="1117"/>
      <c r="R2067" s="563"/>
      <c r="S2067" s="1086" t="s">
        <v>460</v>
      </c>
      <c r="T2067" s="1086"/>
      <c r="U2067" s="1086"/>
      <c r="V2067" s="1086"/>
      <c r="W2067" s="1115" t="str">
        <f>IF('result subject-wise'!AT82="","",'result subject-wise'!AT82)</f>
        <v/>
      </c>
      <c r="X2067" s="1115"/>
      <c r="Y2067" s="1118"/>
    </row>
    <row r="2068" spans="1:25" ht="18" customHeight="1">
      <c r="A2068" s="1124"/>
      <c r="B2068" s="1084" t="s">
        <v>301</v>
      </c>
      <c r="C2068" s="1084"/>
      <c r="D2068" s="536">
        <f>IF('statement of marks'!BJ82="","",'statement of marks'!BJ82)</f>
        <v>50</v>
      </c>
      <c r="E2068" s="1085">
        <f>IF('statement of marks'!GL82="","",'statement of marks'!GL82)</f>
        <v>34</v>
      </c>
      <c r="F2068" s="1085"/>
      <c r="G2068" s="1085">
        <f>IF('statement of marks'!GN82="","",'statement of marks'!GN82)</f>
        <v>24</v>
      </c>
      <c r="H2068" s="1085"/>
      <c r="I2068" s="1085"/>
      <c r="J2068" s="1085"/>
      <c r="K2068" s="1085" t="str">
        <f>IF('statement of marks'!GP82="","",'statement of marks'!GP82)</f>
        <v/>
      </c>
      <c r="L2068" s="1085"/>
      <c r="M2068" s="1085" t="str">
        <f>IF('statement of marks'!GR82="","",'statement of marks'!GR82)</f>
        <v/>
      </c>
      <c r="N2068" s="1085"/>
      <c r="O2068" s="1085" t="str">
        <f>IF('statement of marks'!GT82="","",'statement of marks'!GT82)</f>
        <v/>
      </c>
      <c r="P2068" s="1085"/>
      <c r="Q2068" s="1085"/>
      <c r="R2068" s="564"/>
      <c r="S2068" s="1086" t="s">
        <v>296</v>
      </c>
      <c r="T2068" s="1086"/>
      <c r="U2068" s="1086"/>
      <c r="V2068" s="1086"/>
      <c r="W2068" s="1087" t="str">
        <f>IF(U2066="","",'result subject-wise'!$G$118)</f>
        <v/>
      </c>
      <c r="X2068" s="1087"/>
      <c r="Y2068" s="1088"/>
    </row>
    <row r="2069" spans="1:25" ht="18" customHeight="1">
      <c r="A2069" s="1124"/>
      <c r="B2069" s="1089" t="s">
        <v>307</v>
      </c>
      <c r="C2069" s="1089"/>
      <c r="D2069" s="535" t="str">
        <f>IF('statement of marks'!DR82="","",'statement of marks'!DR82)</f>
        <v/>
      </c>
      <c r="E2069" s="1090"/>
      <c r="F2069" s="1090"/>
      <c r="G2069" s="1090"/>
      <c r="H2069" s="1090"/>
      <c r="I2069" s="1090"/>
      <c r="J2069" s="1090"/>
      <c r="K2069" s="1090"/>
      <c r="L2069" s="1090"/>
      <c r="M2069" s="1090"/>
      <c r="N2069" s="1090"/>
      <c r="O2069" s="1091"/>
      <c r="P2069" s="1091"/>
      <c r="Q2069" s="1091"/>
      <c r="R2069" s="1091"/>
      <c r="S2069" s="1091"/>
      <c r="T2069" s="1091"/>
      <c r="U2069" s="1092"/>
      <c r="V2069" s="1092"/>
      <c r="W2069" s="1092"/>
      <c r="X2069" s="1092"/>
      <c r="Y2069" s="1093"/>
    </row>
    <row r="2070" spans="1:25" ht="18" customHeight="1">
      <c r="A2070" s="1124"/>
      <c r="B2070" s="895" t="s">
        <v>297</v>
      </c>
      <c r="C2070" s="895"/>
      <c r="D2070" s="544">
        <f>IF(AND(D2067="",D2068="",D2069=""),"",SUM(D2067:D2069))</f>
        <v>100</v>
      </c>
      <c r="E2070" s="1090"/>
      <c r="F2070" s="1090"/>
      <c r="G2070" s="1090"/>
      <c r="H2070" s="1090"/>
      <c r="I2070" s="1090"/>
      <c r="J2070" s="1090"/>
      <c r="K2070" s="1090"/>
      <c r="L2070" s="1090"/>
      <c r="M2070" s="1090"/>
      <c r="N2070" s="1090"/>
      <c r="O2070" s="1091"/>
      <c r="P2070" s="1091"/>
      <c r="Q2070" s="1091"/>
      <c r="R2070" s="1091"/>
      <c r="S2070" s="1091"/>
      <c r="T2070" s="1091"/>
      <c r="U2070" s="1092"/>
      <c r="V2070" s="1092"/>
      <c r="W2070" s="1092"/>
      <c r="X2070" s="1092"/>
      <c r="Y2070" s="1093"/>
    </row>
    <row r="2071" spans="1:25" ht="18" customHeight="1">
      <c r="A2071" s="1124"/>
      <c r="B2071" s="1089" t="s">
        <v>790</v>
      </c>
      <c r="C2071" s="1089"/>
      <c r="D2071" s="565">
        <f>IF(J2054="ML",L2053)+IF(J2055="ML",L2053)+IF(J2056="ML",L2053-D2056)+IF(J2057="ML",L2053-D2057)+IF(J2058="ML",L2053-D2058)+IF(K2056="ml",D2056)+IF(K2057="ml",D2057)+IF(K2058="ml",D2058)</f>
        <v>0</v>
      </c>
      <c r="E2071" s="1090"/>
      <c r="F2071" s="1090"/>
      <c r="G2071" s="1090"/>
      <c r="H2071" s="1090"/>
      <c r="I2071" s="1090"/>
      <c r="J2071" s="1090"/>
      <c r="K2071" s="1090"/>
      <c r="L2071" s="1090"/>
      <c r="M2071" s="1090"/>
      <c r="N2071" s="1090"/>
      <c r="O2071" s="1091" t="s">
        <v>112</v>
      </c>
      <c r="P2071" s="1091"/>
      <c r="Q2071" s="1091"/>
      <c r="R2071" s="1091"/>
      <c r="S2071" s="1091"/>
      <c r="T2071" s="1091"/>
      <c r="U2071" s="1094" t="s">
        <v>798</v>
      </c>
      <c r="V2071" s="1094"/>
      <c r="W2071" s="1094"/>
      <c r="X2071" s="1094"/>
      <c r="Y2071" s="1095"/>
    </row>
    <row r="2072" spans="1:25" ht="18" customHeight="1" thickBot="1">
      <c r="A2072" s="1125"/>
      <c r="B2072" s="1098" t="s">
        <v>308</v>
      </c>
      <c r="C2072" s="1098"/>
      <c r="D2072" s="566"/>
      <c r="E2072" s="1099"/>
      <c r="F2072" s="1099"/>
      <c r="G2072" s="1099"/>
      <c r="H2072" s="1099"/>
      <c r="I2072" s="1099"/>
      <c r="J2072" s="1099"/>
      <c r="K2072" s="1099"/>
      <c r="L2072" s="1099"/>
      <c r="M2072" s="1099"/>
      <c r="N2072" s="1099"/>
      <c r="O2072" s="1100">
        <f>'statement of marks'!$IV$110</f>
        <v>45794</v>
      </c>
      <c r="P2072" s="1100"/>
      <c r="Q2072" s="1100"/>
      <c r="R2072" s="1100"/>
      <c r="S2072" s="1100"/>
      <c r="T2072" s="1100"/>
      <c r="U2072" s="1096"/>
      <c r="V2072" s="1096"/>
      <c r="W2072" s="1096"/>
      <c r="X2072" s="1096"/>
      <c r="Y2072" s="1097"/>
    </row>
    <row r="2073" spans="1:25" ht="18" customHeight="1">
      <c r="A2073" s="1119" t="s">
        <v>282</v>
      </c>
      <c r="B2073" s="1120"/>
      <c r="C2073" s="1120"/>
      <c r="D2073" s="1120"/>
      <c r="E2073" s="1120"/>
      <c r="F2073" s="1120"/>
      <c r="G2073" s="1120"/>
      <c r="H2073" s="1120"/>
      <c r="I2073" s="1120"/>
      <c r="J2073" s="1120"/>
      <c r="K2073" s="1120"/>
      <c r="L2073" s="1120"/>
      <c r="M2073" s="1120"/>
      <c r="N2073" s="1120"/>
      <c r="O2073" s="1120"/>
      <c r="P2073" s="1120"/>
      <c r="Q2073" s="1120"/>
      <c r="R2073" s="1120"/>
      <c r="S2073" s="1120"/>
      <c r="T2073" s="1120"/>
      <c r="U2073" s="1120"/>
      <c r="V2073" s="1120"/>
      <c r="W2073" s="1120"/>
      <c r="X2073" s="1120"/>
      <c r="Y2073" s="1121"/>
    </row>
    <row r="2074" spans="1:25" ht="18" customHeight="1">
      <c r="A2074" s="1122" t="str">
        <f>'statement of marks'!$A$1</f>
        <v>Govt. Hr. Sec. School,</v>
      </c>
      <c r="B2074" s="1091"/>
      <c r="C2074" s="1091"/>
      <c r="D2074" s="1091"/>
      <c r="E2074" s="1091"/>
      <c r="F2074" s="1091"/>
      <c r="G2074" s="1091"/>
      <c r="H2074" s="1091"/>
      <c r="I2074" s="1091"/>
      <c r="J2074" s="1091"/>
      <c r="K2074" s="1091"/>
      <c r="L2074" s="1091"/>
      <c r="M2074" s="1091"/>
      <c r="N2074" s="1091"/>
      <c r="O2074" s="1091"/>
      <c r="P2074" s="1091"/>
      <c r="Q2074" s="1091"/>
      <c r="R2074" s="1091"/>
      <c r="S2074" s="1091"/>
      <c r="T2074" s="1091"/>
      <c r="U2074" s="1091"/>
      <c r="V2074" s="1091"/>
      <c r="W2074" s="1091"/>
      <c r="X2074" s="1091"/>
      <c r="Y2074" s="1123"/>
    </row>
    <row r="2075" spans="1:25" ht="18" customHeight="1">
      <c r="A2075" s="1124"/>
      <c r="B2075" s="1048" t="s">
        <v>100</v>
      </c>
      <c r="C2075" s="1048"/>
      <c r="D2075" s="1112" t="s">
        <v>485</v>
      </c>
      <c r="E2075" s="1048" t="str">
        <f>'statement of marks'!$F$3</f>
        <v>2024-25</v>
      </c>
      <c r="F2075" s="1048"/>
      <c r="G2075" s="1126" t="str">
        <f>IF(U2094="","MAIN EXAMINATION",IF(E2110="Suppl.","SUPPLEMENTARY EXAMINATION",IF(E2110="Re-exam.","RE-EXAMINATION",)))</f>
        <v>MAIN EXAMINATION</v>
      </c>
      <c r="H2075" s="1127"/>
      <c r="I2075" s="1127"/>
      <c r="J2075" s="1127"/>
      <c r="K2075" s="1127"/>
      <c r="L2075" s="1127"/>
      <c r="M2075" s="1127"/>
      <c r="N2075" s="1127"/>
      <c r="O2075" s="1127"/>
      <c r="P2075" s="1127"/>
      <c r="Q2075" s="1127"/>
      <c r="R2075" s="1127"/>
      <c r="S2075" s="1128"/>
      <c r="T2075" s="1129" t="s">
        <v>305</v>
      </c>
      <c r="U2075" s="1130"/>
      <c r="V2075" s="1131"/>
      <c r="W2075" s="1048" t="str">
        <f>'statement of marks'!$A$3</f>
        <v>11 'A'</v>
      </c>
      <c r="X2075" s="1048"/>
      <c r="Y2075" s="1135"/>
    </row>
    <row r="2076" spans="1:25" ht="18" customHeight="1">
      <c r="A2076" s="1124"/>
      <c r="B2076" s="895" t="s">
        <v>36</v>
      </c>
      <c r="C2076" s="895"/>
      <c r="D2076" s="1112"/>
      <c r="E2076" s="1132" t="str">
        <f>IF('statement of marks'!G83="","",'statement of marks'!G83)</f>
        <v>A 075</v>
      </c>
      <c r="F2076" s="1133"/>
      <c r="G2076" s="1133"/>
      <c r="H2076" s="1133"/>
      <c r="I2076" s="1133"/>
      <c r="J2076" s="1133"/>
      <c r="K2076" s="1133"/>
      <c r="L2076" s="1133"/>
      <c r="M2076" s="1133"/>
      <c r="N2076" s="1133"/>
      <c r="O2076" s="1133"/>
      <c r="P2076" s="1133"/>
      <c r="Q2076" s="1133"/>
      <c r="R2076" s="1133"/>
      <c r="S2076" s="1134"/>
      <c r="T2076" s="1129" t="s">
        <v>304</v>
      </c>
      <c r="U2076" s="1130"/>
      <c r="V2076" s="1131"/>
      <c r="W2076" s="1048">
        <f>IF('statement of marks'!E83="","",'statement of marks'!E83)</f>
        <v>11175</v>
      </c>
      <c r="X2076" s="1048"/>
      <c r="Y2076" s="1135"/>
    </row>
    <row r="2077" spans="1:25" ht="18" customHeight="1">
      <c r="A2077" s="1124"/>
      <c r="B2077" s="895" t="s">
        <v>37</v>
      </c>
      <c r="C2077" s="895"/>
      <c r="D2077" s="1112"/>
      <c r="E2077" s="1132" t="str">
        <f>IF('statement of marks'!H83="","",'statement of marks'!H83)</f>
        <v>B 075</v>
      </c>
      <c r="F2077" s="1133"/>
      <c r="G2077" s="1133"/>
      <c r="H2077" s="1133"/>
      <c r="I2077" s="1133"/>
      <c r="J2077" s="1133"/>
      <c r="K2077" s="1133"/>
      <c r="L2077" s="1133"/>
      <c r="M2077" s="1133"/>
      <c r="N2077" s="1133"/>
      <c r="O2077" s="1133"/>
      <c r="P2077" s="1133"/>
      <c r="Q2077" s="1133"/>
      <c r="R2077" s="1133"/>
      <c r="S2077" s="1134"/>
      <c r="T2077" s="1129" t="s">
        <v>35</v>
      </c>
      <c r="U2077" s="1130"/>
      <c r="V2077" s="1131"/>
      <c r="W2077" s="1048" t="str">
        <f>IF('statement of marks'!D83="","",'statement of marks'!D83)</f>
        <v/>
      </c>
      <c r="X2077" s="1048"/>
      <c r="Y2077" s="1135"/>
    </row>
    <row r="2078" spans="1:25" ht="18" customHeight="1">
      <c r="A2078" s="1124"/>
      <c r="B2078" s="895" t="s">
        <v>38</v>
      </c>
      <c r="C2078" s="895"/>
      <c r="D2078" s="1112"/>
      <c r="E2078" s="1132" t="str">
        <f>IF('statement of marks'!I83="","",'statement of marks'!I83)</f>
        <v>C 075</v>
      </c>
      <c r="F2078" s="1133"/>
      <c r="G2078" s="1133"/>
      <c r="H2078" s="1133"/>
      <c r="I2078" s="1133"/>
      <c r="J2078" s="1133"/>
      <c r="K2078" s="1133"/>
      <c r="L2078" s="1133"/>
      <c r="M2078" s="1133"/>
      <c r="N2078" s="1133"/>
      <c r="O2078" s="1133"/>
      <c r="P2078" s="1133"/>
      <c r="Q2078" s="1133"/>
      <c r="R2078" s="1133"/>
      <c r="S2078" s="1134"/>
      <c r="T2078" s="1129" t="s">
        <v>280</v>
      </c>
      <c r="U2078" s="1130"/>
      <c r="V2078" s="1131"/>
      <c r="W2078" s="1136" t="str">
        <f>IF('statement of marks'!F83="","",'statement of marks'!F83)</f>
        <v/>
      </c>
      <c r="X2078" s="1136"/>
      <c r="Y2078" s="1137"/>
    </row>
    <row r="2079" spans="1:25" ht="18" customHeight="1">
      <c r="A2079" s="1124"/>
      <c r="B2079" s="1138" t="s">
        <v>218</v>
      </c>
      <c r="C2079" s="1109" t="s">
        <v>293</v>
      </c>
      <c r="D2079" s="1109" t="s">
        <v>457</v>
      </c>
      <c r="E2079" s="1103" t="s">
        <v>109</v>
      </c>
      <c r="F2079" s="1103" t="s">
        <v>110</v>
      </c>
      <c r="G2079" s="1103" t="s">
        <v>111</v>
      </c>
      <c r="H2079" s="1103" t="s">
        <v>797</v>
      </c>
      <c r="I2079" s="1139" t="str">
        <f>IF('statement of marks'!N$4="","",'statement of marks'!N$4)</f>
        <v>VRIKSHAROPAN</v>
      </c>
      <c r="J2079" s="1140" t="s">
        <v>276</v>
      </c>
      <c r="K2079" s="1140" t="s">
        <v>277</v>
      </c>
      <c r="L2079" s="1103" t="s">
        <v>284</v>
      </c>
      <c r="M2079" s="1103" t="s">
        <v>294</v>
      </c>
      <c r="N2079" s="1102" t="s">
        <v>458</v>
      </c>
      <c r="O2079" s="1141" t="s">
        <v>287</v>
      </c>
      <c r="P2079" s="1141" t="s">
        <v>288</v>
      </c>
      <c r="Q2079" s="1101" t="s">
        <v>289</v>
      </c>
      <c r="R2079" s="1101" t="s">
        <v>285</v>
      </c>
      <c r="S2079" s="1101" t="s">
        <v>286</v>
      </c>
      <c r="T2079" s="1102" t="s">
        <v>306</v>
      </c>
      <c r="U2079" s="1103" t="s">
        <v>311</v>
      </c>
      <c r="V2079" s="1104" t="s">
        <v>310</v>
      </c>
      <c r="W2079" s="1104" t="s">
        <v>799</v>
      </c>
      <c r="X2079" s="1103" t="s">
        <v>283</v>
      </c>
      <c r="Y2079" s="1105" t="s">
        <v>290</v>
      </c>
    </row>
    <row r="2080" spans="1:25" ht="18" customHeight="1">
      <c r="A2080" s="1124"/>
      <c r="B2080" s="1138"/>
      <c r="C2080" s="1109"/>
      <c r="D2080" s="1109"/>
      <c r="E2080" s="1103"/>
      <c r="F2080" s="1103"/>
      <c r="G2080" s="1103"/>
      <c r="H2080" s="1103"/>
      <c r="I2080" s="1139"/>
      <c r="J2080" s="1140"/>
      <c r="K2080" s="1140"/>
      <c r="L2080" s="1103"/>
      <c r="M2080" s="1103"/>
      <c r="N2080" s="1102"/>
      <c r="O2080" s="1141"/>
      <c r="P2080" s="1141"/>
      <c r="Q2080" s="1101"/>
      <c r="R2080" s="1101"/>
      <c r="S2080" s="1101"/>
      <c r="T2080" s="1102"/>
      <c r="U2080" s="1103"/>
      <c r="V2080" s="1104"/>
      <c r="W2080" s="1104"/>
      <c r="X2080" s="1103"/>
      <c r="Y2080" s="1105"/>
    </row>
    <row r="2081" spans="1:25" ht="18" customHeight="1">
      <c r="A2081" s="1124"/>
      <c r="B2081" s="1144" t="s">
        <v>113</v>
      </c>
      <c r="C2081" s="1144"/>
      <c r="D2081" s="535"/>
      <c r="E2081" s="534">
        <f>IF('statement of marks'!J$6="","",'statement of marks'!J$6)</f>
        <v>10</v>
      </c>
      <c r="F2081" s="534">
        <f>IF('statement of marks'!K$6="","",'statement of marks'!K$6)</f>
        <v>10</v>
      </c>
      <c r="G2081" s="534">
        <f>IF('statement of marks'!L$6="","",'statement of marks'!L$6)</f>
        <v>8</v>
      </c>
      <c r="H2081" s="534">
        <f>IF('statement of marks'!M$6="","",'statement of marks'!M$6)</f>
        <v>28</v>
      </c>
      <c r="I2081" s="536">
        <f>IF('statement of marks'!N$6="","",'statement of marks'!N$6)</f>
        <v>2</v>
      </c>
      <c r="J2081" s="298" t="s">
        <v>89</v>
      </c>
      <c r="K2081" s="1106"/>
      <c r="L2081" s="534">
        <f>IF('statement of marks'!O$6="","",'statement of marks'!O$6)</f>
        <v>70</v>
      </c>
      <c r="M2081" s="298" t="s">
        <v>87</v>
      </c>
      <c r="N2081" s="534">
        <f>IF('statement of marks'!P$6="","",'statement of marks'!P$6)</f>
        <v>100</v>
      </c>
      <c r="O2081" s="298" t="s">
        <v>298</v>
      </c>
      <c r="P2081" s="945"/>
      <c r="Q2081" s="534">
        <f>IF('statement of marks'!Q$6="","",'statement of marks'!Q$6)</f>
        <v>100</v>
      </c>
      <c r="R2081" s="298" t="s">
        <v>299</v>
      </c>
      <c r="S2081" s="298" t="s">
        <v>454</v>
      </c>
      <c r="T2081" s="538">
        <f>IF('statement of marks'!R$6="","",'statement of marks'!R$6)</f>
        <v>200</v>
      </c>
      <c r="U2081" s="539"/>
      <c r="V2081" s="539"/>
      <c r="W2081" s="539"/>
      <c r="X2081" s="539"/>
      <c r="Y2081" s="540" t="str">
        <f>IF(OR(X2088=0,X2088&lt;V2088),"",T2081)</f>
        <v/>
      </c>
    </row>
    <row r="2082" spans="1:25" ht="18" customHeight="1">
      <c r="A2082" s="1124"/>
      <c r="B2082" s="895" t="str">
        <f>'statement of marks'!$J$3</f>
        <v>HINDI COMPULSORY</v>
      </c>
      <c r="C2082" s="895"/>
      <c r="D2082" s="535"/>
      <c r="E2082" s="541">
        <f>IF('statement of marks'!J83="","",'statement of marks'!J83)</f>
        <v>10</v>
      </c>
      <c r="F2082" s="541">
        <f>IF('statement of marks'!K83="","",'statement of marks'!K83)</f>
        <v>10</v>
      </c>
      <c r="G2082" s="541">
        <f>IF('statement of marks'!L83="","",'statement of marks'!L83)</f>
        <v>8</v>
      </c>
      <c r="H2082" s="541">
        <f>IF('statement of marks'!M83="","",'statement of marks'!M83)</f>
        <v>28</v>
      </c>
      <c r="I2082" s="541">
        <f>IF('statement of marks'!N83="","",'statement of marks'!N83)</f>
        <v>2</v>
      </c>
      <c r="J2082" s="537">
        <f>IF('statement of marks'!O83="","",'statement of marks'!O83)</f>
        <v>70</v>
      </c>
      <c r="K2082" s="1106"/>
      <c r="L2082" s="536">
        <f>IF('statement of marks'!O83="","",'statement of marks'!O83)</f>
        <v>70</v>
      </c>
      <c r="M2082" s="536">
        <f>IF('statement of marks'!P83="","",'statement of marks'!P83)</f>
        <v>100</v>
      </c>
      <c r="N2082" s="538">
        <f>IF('statement of marks'!P83="","",'statement of marks'!P83)</f>
        <v>100</v>
      </c>
      <c r="O2082" s="537">
        <f>IF('statement of marks'!Q83="","",'statement of marks'!Q83)</f>
        <v>100</v>
      </c>
      <c r="P2082" s="945"/>
      <c r="Q2082" s="536">
        <f>IF('statement of marks'!Q83="","",'statement of marks'!Q83)</f>
        <v>100</v>
      </c>
      <c r="R2082" s="536">
        <f>IF('statement of marks'!R83="","",'statement of marks'!R83)</f>
        <v>200</v>
      </c>
      <c r="S2082" s="1107" t="str">
        <f>IF(AND(K2083="",P2083=""),"",SUM(K2083,P2083))</f>
        <v/>
      </c>
      <c r="T2082" s="538">
        <f>IF('statement of marks'!R83="","",'statement of marks'!R83)</f>
        <v>200</v>
      </c>
      <c r="U2082" s="541" t="str">
        <f>CONCATENATE('statement of marks'!GV83,'statement of marks'!GW83,'statement of marks'!GX83)</f>
        <v>D</v>
      </c>
      <c r="V2082" s="542" t="str">
        <f>IF(OR(U2082="S",U2082="RE"),'result subject-wise'!T$6,"")</f>
        <v/>
      </c>
      <c r="W2082" s="542" t="str">
        <f>IF('result subject-wise'!U83="","",'result subject-wise'!U83)</f>
        <v/>
      </c>
      <c r="X2082" s="542" t="str">
        <f>IF('result subject-wise'!V83="","",'result subject-wise'!V83)</f>
        <v/>
      </c>
      <c r="Y2082" s="540" t="str">
        <f>IF(OR(X2088=0,X2088&lt;V2088),"",IF(U2082="RE",SUM(T2082,W2082),IF(U2082="S",W2082,T2082)))</f>
        <v/>
      </c>
    </row>
    <row r="2083" spans="1:25" ht="18" customHeight="1">
      <c r="A2083" s="1124"/>
      <c r="B2083" s="895" t="str">
        <f>'statement of marks'!$X$3</f>
        <v>ENGLISH COMPULSORY</v>
      </c>
      <c r="C2083" s="895"/>
      <c r="D2083" s="535" t="s">
        <v>455</v>
      </c>
      <c r="E2083" s="541">
        <f>IF('statement of marks'!X83="","",'statement of marks'!X83)</f>
        <v>10</v>
      </c>
      <c r="F2083" s="541">
        <f>IF('statement of marks'!Y83="","",'statement of marks'!Y83)</f>
        <v>10</v>
      </c>
      <c r="G2083" s="541">
        <f>IF('statement of marks'!Z83="","",'statement of marks'!Z83)</f>
        <v>8</v>
      </c>
      <c r="H2083" s="541">
        <f>IF('statement of marks'!AA83="","",'statement of marks'!AA83)</f>
        <v>28</v>
      </c>
      <c r="I2083" s="541">
        <f>IF('statement of marks'!AB83="","",'statement of marks'!AB83)</f>
        <v>2</v>
      </c>
      <c r="J2083" s="537">
        <f>IF('statement of marks'!AC83="","",'statement of marks'!AC83)</f>
        <v>70</v>
      </c>
      <c r="K2083" s="1106"/>
      <c r="L2083" s="536">
        <f>IF('statement of marks'!AC83="","",'statement of marks'!AC83)</f>
        <v>70</v>
      </c>
      <c r="M2083" s="536">
        <f>IF('statement of marks'!AD83="","",'statement of marks'!AD83)</f>
        <v>100</v>
      </c>
      <c r="N2083" s="538">
        <f>IF('statement of marks'!AD83="","",'statement of marks'!AD83)</f>
        <v>100</v>
      </c>
      <c r="O2083" s="537">
        <f>IF('statement of marks'!AE83="","",'statement of marks'!AE83)</f>
        <v>100</v>
      </c>
      <c r="P2083" s="945"/>
      <c r="Q2083" s="536">
        <f>IF('statement of marks'!AE83="","",'statement of marks'!AE83)</f>
        <v>100</v>
      </c>
      <c r="R2083" s="536">
        <f>IF('statement of marks'!AF83="","",'statement of marks'!AF83)</f>
        <v>200</v>
      </c>
      <c r="S2083" s="1107"/>
      <c r="T2083" s="538">
        <f>IF('statement of marks'!AF83="","",'statement of marks'!AF83)</f>
        <v>200</v>
      </c>
      <c r="U2083" s="541" t="str">
        <f>CONCATENATE('statement of marks'!GY83,'statement of marks'!GZ83,'statement of marks'!HA83)</f>
        <v>D</v>
      </c>
      <c r="V2083" s="542" t="str">
        <f>IF(OR(U2083="S",U2083="RE"),'result subject-wise'!W$6,"")</f>
        <v/>
      </c>
      <c r="W2083" s="542" t="str">
        <f>IF('result subject-wise'!X83="","",'result subject-wise'!X83)</f>
        <v/>
      </c>
      <c r="X2083" s="542" t="str">
        <f>IF('result subject-wise'!Y83="","",'result subject-wise'!Y83)</f>
        <v/>
      </c>
      <c r="Y2083" s="540" t="str">
        <f>IF(OR(X2088=0,X2088&lt;V2088),"",IF(U2083="RE",SUM(T2083,W2083),IF(U2083="S",W2083,T2083)))</f>
        <v/>
      </c>
    </row>
    <row r="2084" spans="1:25" ht="18" customHeight="1">
      <c r="A2084" s="1124"/>
      <c r="B2084" s="1143" t="str">
        <f>'statement of marks'!AM83</f>
        <v>PHYSICS</v>
      </c>
      <c r="C2084" s="1143"/>
      <c r="D2084" s="535">
        <f>IF('statement of marks'!BH83="","",'statement of marks'!BH83)</f>
        <v>20</v>
      </c>
      <c r="E2084" s="541">
        <f>IF('statement of marks'!AN83="","",'statement of marks'!AN83)</f>
        <v>10</v>
      </c>
      <c r="F2084" s="541">
        <f>IF('statement of marks'!AO83="","",'statement of marks'!AO83)</f>
        <v>10</v>
      </c>
      <c r="G2084" s="541">
        <f>IF('statement of marks'!AP83="","",'statement of marks'!AP83)</f>
        <v>9</v>
      </c>
      <c r="H2084" s="541">
        <f>IF('statement of marks'!AQ83="","",'statement of marks'!AQ83)</f>
        <v>29</v>
      </c>
      <c r="I2084" s="541">
        <f>IF('statement of marks'!AR83="","",'statement of marks'!AR83)</f>
        <v>1</v>
      </c>
      <c r="J2084" s="537">
        <f>IF('statement of marks'!AS83="","",'statement of marks'!AS83)</f>
        <v>30</v>
      </c>
      <c r="K2084" s="537">
        <f>IF('statement of marks'!AT83="","",'statement of marks'!AT83)</f>
        <v>20</v>
      </c>
      <c r="L2084" s="536">
        <f>IF('statement of marks'!AU83="","",'statement of marks'!AU83)</f>
        <v>50</v>
      </c>
      <c r="M2084" s="536">
        <f>IF('statement of marks'!AV83="","",'statement of marks'!AV83)</f>
        <v>60</v>
      </c>
      <c r="N2084" s="538">
        <f>IF('statement of marks'!AW83="","",'statement of marks'!AW83)</f>
        <v>80</v>
      </c>
      <c r="O2084" s="537">
        <f>IF('statement of marks'!AX83="","",'statement of marks'!AX83)</f>
        <v>70</v>
      </c>
      <c r="P2084" s="537">
        <f>IF('statement of marks'!AY83="","",'statement of marks'!AY83)</f>
        <v>30</v>
      </c>
      <c r="Q2084" s="536">
        <f>IF('statement of marks'!AZ83="","",'statement of marks'!AZ83)</f>
        <v>100</v>
      </c>
      <c r="R2084" s="536">
        <f>IF('statement of marks'!BA83="","",'statement of marks'!BA83)</f>
        <v>130</v>
      </c>
      <c r="S2084" s="538">
        <f>IF('statement of marks'!BB83="","",'statement of marks'!BB83)</f>
        <v>50</v>
      </c>
      <c r="T2084" s="538">
        <f>IF('statement of marks'!BC83="","",'statement of marks'!BC83)</f>
        <v>180</v>
      </c>
      <c r="U2084" s="541" t="str">
        <f>CONCATENATE('statement of marks'!HB83,'statement of marks'!HK83,'statement of marks'!HL83)</f>
        <v>D</v>
      </c>
      <c r="V2084" s="542" t="str">
        <f>IF('result subject-wise'!Z83="","",'result subject-wise'!Z83)</f>
        <v/>
      </c>
      <c r="W2084" s="542" t="str">
        <f>IF('result subject-wise'!AB83="","",'result subject-wise'!AB83)</f>
        <v/>
      </c>
      <c r="X2084" s="542" t="str">
        <f>IF('result subject-wise'!AC83="","",'result subject-wise'!AC83)</f>
        <v/>
      </c>
      <c r="Y2084" s="540" t="str">
        <f>IF(OR(X2088=0,X2088&lt;V2088),"",IF(OR(U2084="RE",U2084="REP"),SUM(T2084,W2084),IF(U2084="S",W2084,T2084)))</f>
        <v/>
      </c>
    </row>
    <row r="2085" spans="1:25" ht="18" customHeight="1">
      <c r="A2085" s="1124"/>
      <c r="B2085" s="1143" t="str">
        <f>'statement of marks'!BQ83</f>
        <v>CHEMISTRY</v>
      </c>
      <c r="C2085" s="1143"/>
      <c r="D2085" s="535">
        <f>IF('statement of marks'!CL83="","",'statement of marks'!CL83)</f>
        <v>20</v>
      </c>
      <c r="E2085" s="541">
        <f>IF('statement of marks'!BR83="","",'statement of marks'!BR83)</f>
        <v>10</v>
      </c>
      <c r="F2085" s="541">
        <f>IF('statement of marks'!BS83="","",'statement of marks'!BS83)</f>
        <v>10</v>
      </c>
      <c r="G2085" s="541">
        <f>IF('statement of marks'!BT83="","",'statement of marks'!BT83)</f>
        <v>9</v>
      </c>
      <c r="H2085" s="541">
        <f>IF('statement of marks'!BU83="","",'statement of marks'!BU83)</f>
        <v>29</v>
      </c>
      <c r="I2085" s="541">
        <f>IF('statement of marks'!BV83="","",'statement of marks'!BV83)</f>
        <v>1</v>
      </c>
      <c r="J2085" s="537">
        <f>IF('statement of marks'!BW83="","",'statement of marks'!BW83)</f>
        <v>50</v>
      </c>
      <c r="K2085" s="537">
        <f>IF('statement of marks'!BX83="","",'statement of marks'!BX83)</f>
        <v>20</v>
      </c>
      <c r="L2085" s="536">
        <f>IF('statement of marks'!BY83="","",'statement of marks'!BY83)</f>
        <v>70</v>
      </c>
      <c r="M2085" s="536">
        <f>IF('statement of marks'!BZ83="","",'statement of marks'!BZ83)</f>
        <v>80</v>
      </c>
      <c r="N2085" s="538">
        <f>IF('statement of marks'!CA83="","",'statement of marks'!CA83)</f>
        <v>100</v>
      </c>
      <c r="O2085" s="537">
        <f>IF('statement of marks'!CB83="","",'statement of marks'!CB83)</f>
        <v>70</v>
      </c>
      <c r="P2085" s="537">
        <f>IF('statement of marks'!CC83="","",'statement of marks'!CC83)</f>
        <v>30</v>
      </c>
      <c r="Q2085" s="536">
        <f>IF('statement of marks'!CD83="","",'statement of marks'!CD83)</f>
        <v>100</v>
      </c>
      <c r="R2085" s="536">
        <f>IF('statement of marks'!CE83="","",'statement of marks'!CE83)</f>
        <v>150</v>
      </c>
      <c r="S2085" s="538">
        <f>IF('statement of marks'!CF83="","",'statement of marks'!CF83)</f>
        <v>50</v>
      </c>
      <c r="T2085" s="538">
        <f>IF('statement of marks'!CG83="","",'statement of marks'!CG83)</f>
        <v>200</v>
      </c>
      <c r="U2085" s="541" t="str">
        <f>CONCATENATE('statement of marks'!HM83,'statement of marks'!HV83,'statement of marks'!HW83)</f>
        <v>D</v>
      </c>
      <c r="V2085" s="542" t="str">
        <f>IF('result subject-wise'!AD83="","",'result subject-wise'!AD83)</f>
        <v/>
      </c>
      <c r="W2085" s="542" t="str">
        <f>IF('result subject-wise'!AF83="","",'result subject-wise'!AF83)</f>
        <v/>
      </c>
      <c r="X2085" s="542" t="str">
        <f>IF('result subject-wise'!AG83="","",'result subject-wise'!AG83)</f>
        <v/>
      </c>
      <c r="Y2085" s="540" t="str">
        <f>IF(OR(X2088=0,X2088&lt;V2088),"",IF(OR(U2085="RE",U2085="REP"),SUM(T2085,W2085),IF(U2085="S",W2085,T2085)))</f>
        <v/>
      </c>
    </row>
    <row r="2086" spans="1:25" ht="18" customHeight="1">
      <c r="A2086" s="1124"/>
      <c r="B2086" s="1143" t="str">
        <f>'statement of marks'!CU83</f>
        <v>MATHEMATICS</v>
      </c>
      <c r="C2086" s="1143"/>
      <c r="D2086" s="535" t="str">
        <f>IF('statement of marks'!DP83="","",'statement of marks'!DP83)</f>
        <v/>
      </c>
      <c r="E2086" s="541">
        <f>IF('statement of marks'!CV83="","",'statement of marks'!CV83)</f>
        <v>10</v>
      </c>
      <c r="F2086" s="541">
        <f>IF('statement of marks'!CW83="","",'statement of marks'!CW83)</f>
        <v>10</v>
      </c>
      <c r="G2086" s="541">
        <f>IF('statement of marks'!CX83="","",'statement of marks'!CX83)</f>
        <v>9</v>
      </c>
      <c r="H2086" s="541">
        <f>IF('statement of marks'!CY83="","",'statement of marks'!CY83)</f>
        <v>29</v>
      </c>
      <c r="I2086" s="541">
        <f>IF('statement of marks'!CZ83="","",'statement of marks'!CZ83)</f>
        <v>1</v>
      </c>
      <c r="J2086" s="537">
        <f>IF('statement of marks'!DA83="","",'statement of marks'!DA83)</f>
        <v>70</v>
      </c>
      <c r="K2086" s="537" t="str">
        <f>IF('statement of marks'!DB83="","",'statement of marks'!DB83)</f>
        <v/>
      </c>
      <c r="L2086" s="536">
        <f>IF('statement of marks'!DC83="","",'statement of marks'!DC83)</f>
        <v>70</v>
      </c>
      <c r="M2086" s="536">
        <f>IF('statement of marks'!DD83="","",'statement of marks'!DD83)</f>
        <v>100</v>
      </c>
      <c r="N2086" s="538">
        <f>IF('statement of marks'!DE83="","",'statement of marks'!DE83)</f>
        <v>100</v>
      </c>
      <c r="O2086" s="537">
        <f>IF('statement of marks'!DF83="","",'statement of marks'!DF83)</f>
        <v>18</v>
      </c>
      <c r="P2086" s="537" t="str">
        <f>IF('statement of marks'!DG83="","",'statement of marks'!DG83)</f>
        <v/>
      </c>
      <c r="Q2086" s="536">
        <f>IF('statement of marks'!DH83="","",'statement of marks'!DH83)</f>
        <v>18</v>
      </c>
      <c r="R2086" s="536">
        <f>IF('statement of marks'!DI83="","",'statement of marks'!DI83)</f>
        <v>118</v>
      </c>
      <c r="S2086" s="538" t="str">
        <f>IF('statement of marks'!DJ83="","",'statement of marks'!DJ83)</f>
        <v/>
      </c>
      <c r="T2086" s="538">
        <f>IF('statement of marks'!DK83="","",'statement of marks'!DK83)</f>
        <v>118</v>
      </c>
      <c r="U2086" s="541" t="str">
        <f>CONCATENATE('statement of marks'!HX83,'statement of marks'!IG83,'statement of marks'!IH83)</f>
        <v>S</v>
      </c>
      <c r="V2086" s="542">
        <f>IF('result subject-wise'!AH83="","",'result subject-wise'!AH83)</f>
        <v>100</v>
      </c>
      <c r="W2086" s="542" t="str">
        <f>IF('result subject-wise'!AJ83="","",'result subject-wise'!AJ83)</f>
        <v/>
      </c>
      <c r="X2086" s="542" t="str">
        <f>IF('result subject-wise'!AK83="","",'result subject-wise'!AK83)</f>
        <v/>
      </c>
      <c r="Y2086" s="540" t="str">
        <f>IF(OR(X2088=0,X2088&lt;V2088),"",IF(OR(U2086="RE",U2086="REP"),SUM(T2086,W2086),IF(U2086="S",W2086,T2086)))</f>
        <v/>
      </c>
    </row>
    <row r="2087" spans="1:25" ht="18" customHeight="1">
      <c r="A2087" s="1124"/>
      <c r="B2087" s="1108" t="s">
        <v>291</v>
      </c>
      <c r="C2087" s="1108"/>
      <c r="D2087" s="543">
        <f>IF(AND(D2084="",D2085="",D2086=""),"",SUM(D2084:D2086))</f>
        <v>40</v>
      </c>
      <c r="E2087" s="544">
        <f>IF(AND(E2082="",E2083="",E2084="",E2085="",E2086=""),"",SUM(E2082:E2086))</f>
        <v>50</v>
      </c>
      <c r="F2087" s="544">
        <f t="shared" ref="F2087:H2087" si="588">IF(AND(F2082="",F2083="",F2084="",F2085="",F2086=""),"",SUM(F2082:F2086))</f>
        <v>50</v>
      </c>
      <c r="G2087" s="544">
        <f t="shared" si="588"/>
        <v>43</v>
      </c>
      <c r="H2087" s="544">
        <f t="shared" si="588"/>
        <v>143</v>
      </c>
      <c r="I2087" s="544">
        <f>IF(AND(I2082="",I2083="",I2084="",I2085="",I2086=""),"",SUM(I2082:I2086))</f>
        <v>7</v>
      </c>
      <c r="J2087" s="544">
        <f t="shared" ref="J2087:Q2087" si="589">IF(AND(J2082="",J2083="",J2084="",J2085="",J2086=""),"",SUM(J2082:J2086))</f>
        <v>290</v>
      </c>
      <c r="K2087" s="544">
        <f t="shared" si="589"/>
        <v>40</v>
      </c>
      <c r="L2087" s="544">
        <f t="shared" si="589"/>
        <v>330</v>
      </c>
      <c r="M2087" s="544">
        <f t="shared" si="589"/>
        <v>440</v>
      </c>
      <c r="N2087" s="544">
        <f t="shared" si="589"/>
        <v>480</v>
      </c>
      <c r="O2087" s="544">
        <f t="shared" si="589"/>
        <v>358</v>
      </c>
      <c r="P2087" s="544">
        <f t="shared" si="589"/>
        <v>60</v>
      </c>
      <c r="Q2087" s="544">
        <f t="shared" si="589"/>
        <v>418</v>
      </c>
      <c r="R2087" s="544">
        <f>IF(AND(R2082="",R2083="",R2084="",R2085="",R2086=""),"",SUM(R2082:R2086))</f>
        <v>798</v>
      </c>
      <c r="S2087" s="544">
        <f>IF(AND(S2082="",S2083="",S2084="",S2085="",S2086=""),"",SUM(S2082:S2086))</f>
        <v>100</v>
      </c>
      <c r="T2087" s="544">
        <f t="shared" ref="T2087" si="590">IF(AND(T2082="",T2083="",T2084="",T2085="",T2086=""),"",SUM(T2082:T2086))</f>
        <v>898</v>
      </c>
      <c r="U2087" s="544"/>
      <c r="V2087" s="544">
        <f t="shared" ref="V2087:W2087" si="591">IF(AND(V2082="",V2083="",V2084="",V2085="",V2086=""),"",SUM(V2082:V2086))</f>
        <v>100</v>
      </c>
      <c r="W2087" s="544" t="str">
        <f t="shared" si="591"/>
        <v/>
      </c>
      <c r="X2087" s="545"/>
      <c r="Y2087" s="546" t="str">
        <f t="shared" ref="Y2087" si="592">IF(AND(Y2082="",Y2083="",Y2084="",Y2085="",Y2086=""),"",SUM(Y2082:Y2086))</f>
        <v/>
      </c>
    </row>
    <row r="2088" spans="1:25" ht="18" customHeight="1">
      <c r="A2088" s="1124"/>
      <c r="B2088" s="1142" t="s">
        <v>292</v>
      </c>
      <c r="C2088" s="1142"/>
      <c r="D2088" s="547" t="s">
        <v>456</v>
      </c>
      <c r="E2088" s="548">
        <f>IF(E2087="","",(5*E2081)-(COUNTIF(E2082:E2086,"NA")*E2081+COUNTIF(E2082:E2086,"ML")*E2081))</f>
        <v>50</v>
      </c>
      <c r="F2088" s="548">
        <f>IF(F2087="","",(5*F2081)-(COUNTIF(F2082:F2086,"NA")*F2081+COUNTIF(F2082:F2086,"ML")*F2081))</f>
        <v>50</v>
      </c>
      <c r="G2088" s="548">
        <f>IF(G2087="","",(43)-(COUNTIF(G2082:G2086,"NA")*G2081+COUNTIF(G2082:G2086,"ML")*G2081))</f>
        <v>43</v>
      </c>
      <c r="H2088" s="548">
        <f>IF(H2087="","",(143)-(COUNTIF(H2082:H2086,"NA")*H2081+COUNTIF(H2082:H2086,"ML")*H2081))</f>
        <v>143</v>
      </c>
      <c r="I2088" s="549">
        <f>IF(I2087="","",7)</f>
        <v>7</v>
      </c>
      <c r="J2088" s="538">
        <f>L2088-K2088</f>
        <v>310</v>
      </c>
      <c r="K2088" s="538">
        <f>IF(D2087="","",(D2087-(IF(K2084="ml",D2084)+IF(K2085="ml",D2085)+IF(K2086="ml",D2086))))</f>
        <v>40</v>
      </c>
      <c r="L2088" s="538">
        <f>IF(OR(L2087=0,L2087=""),L2087,(5*L2081)-D2099)</f>
        <v>350</v>
      </c>
      <c r="M2088" s="538">
        <f>IF(M2087="","",SUM(H2088:J2088))</f>
        <v>460</v>
      </c>
      <c r="N2088" s="538">
        <f>IF(N2087="","",SUM(D2087,M2088))</f>
        <v>500</v>
      </c>
      <c r="O2088" s="538">
        <f>Q2088-D2093</f>
        <v>440</v>
      </c>
      <c r="P2088" s="538">
        <f>IF(D2093="","",D2093)</f>
        <v>60</v>
      </c>
      <c r="Q2088" s="538">
        <f>IF(Q2087="","",5*Q2081)</f>
        <v>500</v>
      </c>
      <c r="R2088" s="538">
        <f>IF(O2088="","",SUM(M2088,O2088))</f>
        <v>900</v>
      </c>
      <c r="S2088" s="538">
        <f>IF(D2098="","",D2098)</f>
        <v>100</v>
      </c>
      <c r="T2088" s="538">
        <f>IF(T2087="","",SUM(R2088,S2088))</f>
        <v>1000</v>
      </c>
      <c r="U2088" s="550"/>
      <c r="V2088" s="551">
        <f>COUNTIF(U2082:U2092,"S")</f>
        <v>1</v>
      </c>
      <c r="W2088" s="551">
        <f>COUNTIF(U2082:U2092,"RE")+COUNTIF(U2082:U2092,"REP")</f>
        <v>0</v>
      </c>
      <c r="X2088" s="551">
        <f>COUNTIF(X2082:X2087,"P")+COUNTIF(X2091:X2092,"P")</f>
        <v>0</v>
      </c>
      <c r="Y2088" s="552" t="str">
        <f>IF(OR(X2088=0,X2088&lt;(V2088+W2088)),"",(T2088-(V2088*Y2081)+V2087))</f>
        <v/>
      </c>
    </row>
    <row r="2089" spans="1:25" ht="18" customHeight="1">
      <c r="A2089" s="1124"/>
      <c r="B2089" s="895" t="s">
        <v>151</v>
      </c>
      <c r="C2089" s="895"/>
      <c r="D2089" s="553">
        <f>IF('statement of marks'!BG83="","",'statement of marks'!BG83)</f>
        <v>30</v>
      </c>
      <c r="E2089" s="568">
        <f t="shared" ref="E2089:H2089" si="593">IF(E2088="","",E2087/E2088*100)</f>
        <v>100</v>
      </c>
      <c r="F2089" s="568">
        <f t="shared" si="593"/>
        <v>100</v>
      </c>
      <c r="G2089" s="568">
        <f t="shared" si="593"/>
        <v>100</v>
      </c>
      <c r="H2089" s="568">
        <f t="shared" si="593"/>
        <v>100</v>
      </c>
      <c r="I2089" s="568">
        <f>IF(I2088="","",I2087/I2088*100)</f>
        <v>100</v>
      </c>
      <c r="J2089" s="568">
        <f t="shared" ref="J2089:R2089" si="594">IF(J2088="","",J2087/J2088*100)</f>
        <v>93.548387096774192</v>
      </c>
      <c r="K2089" s="568">
        <f t="shared" si="594"/>
        <v>100</v>
      </c>
      <c r="L2089" s="568">
        <f t="shared" si="594"/>
        <v>94.285714285714278</v>
      </c>
      <c r="M2089" s="568">
        <f t="shared" si="594"/>
        <v>95.652173913043484</v>
      </c>
      <c r="N2089" s="569">
        <f t="shared" si="594"/>
        <v>96</v>
      </c>
      <c r="O2089" s="568">
        <f t="shared" si="594"/>
        <v>81.36363636363636</v>
      </c>
      <c r="P2089" s="568">
        <f t="shared" si="594"/>
        <v>100</v>
      </c>
      <c r="Q2089" s="568">
        <f t="shared" si="594"/>
        <v>83.6</v>
      </c>
      <c r="R2089" s="568">
        <f t="shared" si="594"/>
        <v>88.666666666666671</v>
      </c>
      <c r="S2089" s="569">
        <f>IF(S2088="","",S2087/S2088*100)</f>
        <v>100</v>
      </c>
      <c r="T2089" s="569">
        <f t="shared" ref="T2089" si="595">IF(T2088="","",T2087/T2088*100)</f>
        <v>89.8</v>
      </c>
      <c r="U2089" s="539"/>
      <c r="V2089" s="539"/>
      <c r="W2089" s="539"/>
      <c r="X2089" s="539"/>
      <c r="Y2089" s="554" t="str">
        <f>IF(Y2088="","",Y2087/Y2088*100)</f>
        <v/>
      </c>
    </row>
    <row r="2090" spans="1:25" ht="18" customHeight="1">
      <c r="A2090" s="1124"/>
      <c r="B2090" s="895" t="str">
        <f>'statement of marks'!DZ83</f>
        <v>BIOLOGY</v>
      </c>
      <c r="C2090" s="895"/>
      <c r="D2090" s="548"/>
      <c r="E2090" s="541">
        <f>IF('statement of marks'!EA83="","",'statement of marks'!EA83)</f>
        <v>10</v>
      </c>
      <c r="F2090" s="541">
        <f>IF('statement of marks'!EB83="","",'statement of marks'!EB83)</f>
        <v>10</v>
      </c>
      <c r="G2090" s="541">
        <f>IF('statement of marks'!EC83="","",'statement of marks'!EC83)</f>
        <v>10</v>
      </c>
      <c r="H2090" s="541">
        <f>IF('statement of marks'!ED83="","",'statement of marks'!ED83)</f>
        <v>30</v>
      </c>
      <c r="I2090" s="541" t="str">
        <f>IF('statement of marks'!EE83="","",'statement of marks'!EE83)</f>
        <v/>
      </c>
      <c r="J2090" s="537">
        <f>IF('statement of marks'!EF83="","",'statement of marks'!EF83)</f>
        <v>50</v>
      </c>
      <c r="K2090" s="537">
        <f>IF('statement of marks'!EG83="","",'statement of marks'!EG83)</f>
        <v>20</v>
      </c>
      <c r="L2090" s="536">
        <f>IF('statement of marks'!EH83="","",'statement of marks'!EH83)</f>
        <v>70</v>
      </c>
      <c r="M2090" s="536">
        <f>IF('statement of marks'!EI83="","",'statement of marks'!EI83)</f>
        <v>80</v>
      </c>
      <c r="N2090" s="538">
        <f>IF('statement of marks'!EJ83="","",'statement of marks'!EJ83)</f>
        <v>100</v>
      </c>
      <c r="O2090" s="537">
        <f>IF('statement of marks'!EK83="","",'statement of marks'!EK83)</f>
        <v>70</v>
      </c>
      <c r="P2090" s="537">
        <f>IF('statement of marks'!EL83="","",'statement of marks'!EL83)</f>
        <v>30</v>
      </c>
      <c r="Q2090" s="536">
        <f>IF('statement of marks'!EM83="","",'statement of marks'!EM83)</f>
        <v>100</v>
      </c>
      <c r="R2090" s="536">
        <f>IF('statement of marks'!EN83="","",'statement of marks'!EN83)</f>
        <v>150</v>
      </c>
      <c r="S2090" s="538">
        <f>IF('statement of marks'!EO83="","",'statement of marks'!EO83)</f>
        <v>50</v>
      </c>
      <c r="T2090" s="538">
        <f>IF('statement of marks'!EP83="","",'statement of marks'!EP83)</f>
        <v>200</v>
      </c>
      <c r="U2090" s="538" t="str">
        <f>IF('statement of marks'!FB83="","",'statement of marks'!FB83)</f>
        <v>I</v>
      </c>
      <c r="V2090" s="542"/>
      <c r="W2090" s="542"/>
      <c r="X2090" s="542"/>
      <c r="Y2090" s="540"/>
    </row>
    <row r="2091" spans="1:25" ht="18" customHeight="1">
      <c r="A2091" s="1124"/>
      <c r="B2091" s="1089" t="str">
        <f>'statement of marks'!$FC$3</f>
        <v>Azadi ke Baad ka Swarnim Bharat</v>
      </c>
      <c r="C2091" s="1089"/>
      <c r="D2091" s="553">
        <f>IF('statement of marks'!CK83="","",'statement of marks'!CK83)</f>
        <v>30</v>
      </c>
      <c r="E2091" s="541">
        <f>IF('statement of marks'!FC83="","",'statement of marks'!FC83)</f>
        <v>10</v>
      </c>
      <c r="F2091" s="541">
        <f>IF('statement of marks'!FD83="","",'statement of marks'!FD83)</f>
        <v>10</v>
      </c>
      <c r="G2091" s="541">
        <f>IF('statement of marks'!FE83="","",'statement of marks'!FE83)</f>
        <v>10</v>
      </c>
      <c r="H2091" s="541">
        <f>IF('statement of marks'!FF83="","",'statement of marks'!FF83)</f>
        <v>30</v>
      </c>
      <c r="I2091" s="555"/>
      <c r="J2091" s="541">
        <f>IF('statement of marks'!FG83="","",'statement of marks'!FG83)</f>
        <v>70</v>
      </c>
      <c r="K2091" s="556"/>
      <c r="L2091" s="536">
        <f>IF('statement of marks'!FG83="","",'statement of marks'!FG83)</f>
        <v>70</v>
      </c>
      <c r="M2091" s="536">
        <f>IF('statement of marks'!FH83="","",'statement of marks'!FH83)</f>
        <v>100</v>
      </c>
      <c r="N2091" s="536">
        <f>IF('statement of marks'!FH83="","",'statement of marks'!FH83)</f>
        <v>100</v>
      </c>
      <c r="O2091" s="536">
        <f>IF('statement of marks'!FI83="","",'statement of marks'!FI83)</f>
        <v>100</v>
      </c>
      <c r="P2091" s="557"/>
      <c r="Q2091" s="536">
        <f>IF('statement of marks'!FI83="","",'statement of marks'!FI83)</f>
        <v>100</v>
      </c>
      <c r="R2091" s="536">
        <f>IF('statement of marks'!FJ83="","",'statement of marks'!FJ83)</f>
        <v>200</v>
      </c>
      <c r="S2091" s="557"/>
      <c r="T2091" s="538">
        <f>IF('statement of marks'!FJ83="","",'statement of marks'!FJ83)</f>
        <v>200</v>
      </c>
      <c r="U2091" s="541" t="str">
        <f>IF('statement of marks'!II83="","",'statement of marks'!II83)</f>
        <v>A</v>
      </c>
      <c r="V2091" s="542" t="str">
        <f>IF(OR(U2091="S",U2091="RE"),'result subject-wise'!AL$6,"")</f>
        <v/>
      </c>
      <c r="W2091" s="558" t="str">
        <f>IF('result subject-wise'!AL83="","",'result subject-wise'!AL83)</f>
        <v/>
      </c>
      <c r="X2091" s="558" t="str">
        <f>IF('result subject-wise'!AM83="","",'result subject-wise'!AM83)</f>
        <v/>
      </c>
      <c r="Y2091" s="1093"/>
    </row>
    <row r="2092" spans="1:25" ht="18" customHeight="1">
      <c r="A2092" s="1124"/>
      <c r="B2092" s="895" t="str">
        <f>'statement of marks'!$FP$3</f>
        <v>JEEVAN KAUShAL</v>
      </c>
      <c r="C2092" s="895"/>
      <c r="D2092" s="535" t="str">
        <f>IF('statement of marks'!DO83="","",'statement of marks'!DO83)</f>
        <v/>
      </c>
      <c r="E2092" s="1109" t="s">
        <v>278</v>
      </c>
      <c r="F2092" s="1109"/>
      <c r="G2092" s="536">
        <f>'statement of marks'!$FP$6</f>
        <v>30</v>
      </c>
      <c r="H2092" s="536"/>
      <c r="I2092" s="559"/>
      <c r="J2092" s="537">
        <f>IF('statement of marks'!FP83="","",'statement of marks'!FP83)</f>
        <v>30</v>
      </c>
      <c r="K2092" s="1109" t="s">
        <v>279</v>
      </c>
      <c r="L2092" s="1109"/>
      <c r="M2092" s="536">
        <f>'statement of marks'!$FQ$6</f>
        <v>30</v>
      </c>
      <c r="N2092" s="538">
        <f>IF('statement of marks'!FQ83="","",'statement of marks'!FQ83)</f>
        <v>30</v>
      </c>
      <c r="O2092" s="1109" t="s">
        <v>108</v>
      </c>
      <c r="P2092" s="1109"/>
      <c r="Q2092" s="536">
        <f>'statement of marks'!$FR$6</f>
        <v>40</v>
      </c>
      <c r="R2092" s="541">
        <f>IF('statement of marks'!FR83="","",'statement of marks'!FR83)</f>
        <v>40</v>
      </c>
      <c r="S2092" s="541"/>
      <c r="T2092" s="538">
        <f>IF('statement of marks'!FS83="","",'statement of marks'!FS83)</f>
        <v>100</v>
      </c>
      <c r="U2092" s="541" t="str">
        <f>IF('statement of marks'!IJ83="","",'statement of marks'!IJ83)</f>
        <v>A</v>
      </c>
      <c r="V2092" s="542" t="str">
        <f>IF(OR(U2092="S",U2092="RE"),'result subject-wise'!AN$6,"")</f>
        <v/>
      </c>
      <c r="W2092" s="558" t="str">
        <f>IF('result subject-wise'!AN83="","",'result subject-wise'!AN83)</f>
        <v/>
      </c>
      <c r="X2092" s="558" t="str">
        <f>IF('result subject-wise'!AO83="","",'result subject-wise'!AO83)</f>
        <v/>
      </c>
      <c r="Y2092" s="1093"/>
    </row>
    <row r="2093" spans="1:25" ht="18" customHeight="1">
      <c r="A2093" s="1124"/>
      <c r="B2093" s="1110" t="s">
        <v>195</v>
      </c>
      <c r="C2093" s="1110"/>
      <c r="D2093" s="560">
        <f>IF(AND(D2089="",D2091="",D2092=""),"",SUM(D2089:D2092))</f>
        <v>60</v>
      </c>
      <c r="E2093" s="1111" t="str">
        <f>IF('statement of marks'!IP83="","",'statement of marks'!IP83)</f>
        <v>SUPPL.</v>
      </c>
      <c r="F2093" s="1111"/>
      <c r="G2093" s="1111"/>
      <c r="H2093" s="1111"/>
      <c r="I2093" s="1111"/>
      <c r="J2093" s="1111"/>
      <c r="K2093" s="1111"/>
      <c r="L2093" s="1111"/>
      <c r="M2093" s="533" t="s">
        <v>309</v>
      </c>
      <c r="N2093" s="541" t="str">
        <f>IF('statement of marks'!IS83="","",'statement of marks'!IS83)</f>
        <v/>
      </c>
      <c r="O2093" s="1091" t="s">
        <v>281</v>
      </c>
      <c r="P2093" s="1091"/>
      <c r="Q2093" s="1091"/>
      <c r="R2093" s="541" t="str">
        <f>IF('statement of marks'!IU83="","",'statement of marks'!IU83)</f>
        <v/>
      </c>
      <c r="S2093" s="1112" t="s">
        <v>295</v>
      </c>
      <c r="T2093" s="1112"/>
      <c r="U2093" s="1112"/>
      <c r="V2093" s="1112"/>
      <c r="W2093" s="1112"/>
      <c r="X2093" s="1112"/>
      <c r="Y2093" s="1113"/>
    </row>
    <row r="2094" spans="1:25" ht="18" customHeight="1">
      <c r="A2094" s="1124"/>
      <c r="B2094" s="1110" t="s">
        <v>300</v>
      </c>
      <c r="C2094" s="1110"/>
      <c r="D2094" s="534" t="s">
        <v>201</v>
      </c>
      <c r="E2094" s="1085" t="s">
        <v>122</v>
      </c>
      <c r="F2094" s="1085"/>
      <c r="G2094" s="1091" t="s">
        <v>124</v>
      </c>
      <c r="H2094" s="1091"/>
      <c r="I2094" s="1091"/>
      <c r="J2094" s="1091"/>
      <c r="K2094" s="1091" t="s">
        <v>126</v>
      </c>
      <c r="L2094" s="1091"/>
      <c r="M2094" s="1091" t="s">
        <v>128</v>
      </c>
      <c r="N2094" s="1091"/>
      <c r="O2094" s="924" t="s">
        <v>303</v>
      </c>
      <c r="P2094" s="924"/>
      <c r="Q2094" s="924"/>
      <c r="R2094" s="561"/>
      <c r="S2094" s="1114" t="s">
        <v>195</v>
      </c>
      <c r="T2094" s="1114"/>
      <c r="U2094" s="1115" t="str">
        <f>IF('result subject-wise'!AR83="","",'result subject-wise'!AR83)</f>
        <v/>
      </c>
      <c r="V2094" s="1115"/>
      <c r="W2094" s="1086" t="s">
        <v>459</v>
      </c>
      <c r="X2094" s="1086"/>
      <c r="Y2094" s="562" t="str">
        <f>IF('result subject-wise'!AS83="","",'result subject-wise'!AS83)</f>
        <v/>
      </c>
    </row>
    <row r="2095" spans="1:25" ht="18" customHeight="1">
      <c r="A2095" s="1124"/>
      <c r="B2095" s="1116" t="s">
        <v>302</v>
      </c>
      <c r="C2095" s="1116"/>
      <c r="D2095" s="536">
        <f>IF('statement of marks'!CN83="","",'statement of marks'!CN83)</f>
        <v>50</v>
      </c>
      <c r="E2095" s="1117" t="str">
        <f>IF('statement of marks'!GK83="","",'statement of marks'!GK83)</f>
        <v/>
      </c>
      <c r="F2095" s="1117"/>
      <c r="G2095" s="1117" t="str">
        <f>IF('statement of marks'!GM83="","",'statement of marks'!GM83)</f>
        <v/>
      </c>
      <c r="H2095" s="1117"/>
      <c r="I2095" s="1117"/>
      <c r="J2095" s="1117"/>
      <c r="K2095" s="1117">
        <f>IF('statement of marks'!GO83="","",'statement of marks'!GO83)</f>
        <v>88</v>
      </c>
      <c r="L2095" s="1117"/>
      <c r="M2095" s="1117">
        <f>IF('statement of marks'!GQ83="","",'statement of marks'!GQ83)</f>
        <v>240</v>
      </c>
      <c r="N2095" s="1117"/>
      <c r="O2095" s="1117">
        <f>IF('statement of marks'!GS83="","",'statement of marks'!GS83)</f>
        <v>340</v>
      </c>
      <c r="P2095" s="1117"/>
      <c r="Q2095" s="1117"/>
      <c r="R2095" s="563"/>
      <c r="S2095" s="1086" t="s">
        <v>460</v>
      </c>
      <c r="T2095" s="1086"/>
      <c r="U2095" s="1086"/>
      <c r="V2095" s="1086"/>
      <c r="W2095" s="1115" t="str">
        <f>IF('result subject-wise'!AT83="","",'result subject-wise'!AT83)</f>
        <v/>
      </c>
      <c r="X2095" s="1115"/>
      <c r="Y2095" s="1118"/>
    </row>
    <row r="2096" spans="1:25" ht="18" customHeight="1">
      <c r="A2096" s="1124"/>
      <c r="B2096" s="1084" t="s">
        <v>301</v>
      </c>
      <c r="C2096" s="1084"/>
      <c r="D2096" s="536">
        <f>IF('statement of marks'!BJ83="","",'statement of marks'!BJ83)</f>
        <v>50</v>
      </c>
      <c r="E2096" s="1085">
        <f>IF('statement of marks'!GL83="","",'statement of marks'!GL83)</f>
        <v>34</v>
      </c>
      <c r="F2096" s="1085"/>
      <c r="G2096" s="1085">
        <f>IF('statement of marks'!GN83="","",'statement of marks'!GN83)</f>
        <v>24</v>
      </c>
      <c r="H2096" s="1085"/>
      <c r="I2096" s="1085"/>
      <c r="J2096" s="1085"/>
      <c r="K2096" s="1085" t="str">
        <f>IF('statement of marks'!GP83="","",'statement of marks'!GP83)</f>
        <v/>
      </c>
      <c r="L2096" s="1085"/>
      <c r="M2096" s="1085" t="str">
        <f>IF('statement of marks'!GR83="","",'statement of marks'!GR83)</f>
        <v/>
      </c>
      <c r="N2096" s="1085"/>
      <c r="O2096" s="1085" t="str">
        <f>IF('statement of marks'!GT83="","",'statement of marks'!GT83)</f>
        <v/>
      </c>
      <c r="P2096" s="1085"/>
      <c r="Q2096" s="1085"/>
      <c r="R2096" s="564"/>
      <c r="S2096" s="1086" t="s">
        <v>296</v>
      </c>
      <c r="T2096" s="1086"/>
      <c r="U2096" s="1086"/>
      <c r="V2096" s="1086"/>
      <c r="W2096" s="1087" t="str">
        <f>IF(U2094="","",'result subject-wise'!$G$118)</f>
        <v/>
      </c>
      <c r="X2096" s="1087"/>
      <c r="Y2096" s="1088"/>
    </row>
    <row r="2097" spans="1:25" ht="18" customHeight="1">
      <c r="A2097" s="1124"/>
      <c r="B2097" s="1089" t="s">
        <v>307</v>
      </c>
      <c r="C2097" s="1089"/>
      <c r="D2097" s="535" t="str">
        <f>IF('statement of marks'!DR83="","",'statement of marks'!DR83)</f>
        <v/>
      </c>
      <c r="E2097" s="1090"/>
      <c r="F2097" s="1090"/>
      <c r="G2097" s="1090"/>
      <c r="H2097" s="1090"/>
      <c r="I2097" s="1090"/>
      <c r="J2097" s="1090"/>
      <c r="K2097" s="1090"/>
      <c r="L2097" s="1090"/>
      <c r="M2097" s="1090"/>
      <c r="N2097" s="1090"/>
      <c r="O2097" s="1091"/>
      <c r="P2097" s="1091"/>
      <c r="Q2097" s="1091"/>
      <c r="R2097" s="1091"/>
      <c r="S2097" s="1091"/>
      <c r="T2097" s="1091"/>
      <c r="U2097" s="1092"/>
      <c r="V2097" s="1092"/>
      <c r="W2097" s="1092"/>
      <c r="X2097" s="1092"/>
      <c r="Y2097" s="1093"/>
    </row>
    <row r="2098" spans="1:25" ht="18" customHeight="1">
      <c r="A2098" s="1124"/>
      <c r="B2098" s="895" t="s">
        <v>297</v>
      </c>
      <c r="C2098" s="895"/>
      <c r="D2098" s="544">
        <f>IF(AND(D2095="",D2096="",D2097=""),"",SUM(D2095:D2097))</f>
        <v>100</v>
      </c>
      <c r="E2098" s="1090"/>
      <c r="F2098" s="1090"/>
      <c r="G2098" s="1090"/>
      <c r="H2098" s="1090"/>
      <c r="I2098" s="1090"/>
      <c r="J2098" s="1090"/>
      <c r="K2098" s="1090"/>
      <c r="L2098" s="1090"/>
      <c r="M2098" s="1090"/>
      <c r="N2098" s="1090"/>
      <c r="O2098" s="1091"/>
      <c r="P2098" s="1091"/>
      <c r="Q2098" s="1091"/>
      <c r="R2098" s="1091"/>
      <c r="S2098" s="1091"/>
      <c r="T2098" s="1091"/>
      <c r="U2098" s="1092"/>
      <c r="V2098" s="1092"/>
      <c r="W2098" s="1092"/>
      <c r="X2098" s="1092"/>
      <c r="Y2098" s="1093"/>
    </row>
    <row r="2099" spans="1:25" ht="18" customHeight="1">
      <c r="A2099" s="1124"/>
      <c r="B2099" s="1089" t="s">
        <v>790</v>
      </c>
      <c r="C2099" s="1089"/>
      <c r="D2099" s="565">
        <f>IF(J2082="ML",L2081)+IF(J2083="ML",L2081)+IF(J2084="ML",L2081-D2084)+IF(J2085="ML",L2081-D2085)+IF(J2086="ML",L2081-D2086)+IF(K2084="ml",D2084)+IF(K2085="ml",D2085)+IF(K2086="ml",D2086)</f>
        <v>0</v>
      </c>
      <c r="E2099" s="1090"/>
      <c r="F2099" s="1090"/>
      <c r="G2099" s="1090"/>
      <c r="H2099" s="1090"/>
      <c r="I2099" s="1090"/>
      <c r="J2099" s="1090"/>
      <c r="K2099" s="1090"/>
      <c r="L2099" s="1090"/>
      <c r="M2099" s="1090"/>
      <c r="N2099" s="1090"/>
      <c r="O2099" s="1091" t="s">
        <v>112</v>
      </c>
      <c r="P2099" s="1091"/>
      <c r="Q2099" s="1091"/>
      <c r="R2099" s="1091"/>
      <c r="S2099" s="1091"/>
      <c r="T2099" s="1091"/>
      <c r="U2099" s="1094" t="s">
        <v>798</v>
      </c>
      <c r="V2099" s="1094"/>
      <c r="W2099" s="1094"/>
      <c r="X2099" s="1094"/>
      <c r="Y2099" s="1095"/>
    </row>
    <row r="2100" spans="1:25" ht="18" customHeight="1" thickBot="1">
      <c r="A2100" s="1125"/>
      <c r="B2100" s="1098" t="s">
        <v>308</v>
      </c>
      <c r="C2100" s="1098"/>
      <c r="D2100" s="566"/>
      <c r="E2100" s="1099"/>
      <c r="F2100" s="1099"/>
      <c r="G2100" s="1099"/>
      <c r="H2100" s="1099"/>
      <c r="I2100" s="1099"/>
      <c r="J2100" s="1099"/>
      <c r="K2100" s="1099"/>
      <c r="L2100" s="1099"/>
      <c r="M2100" s="1099"/>
      <c r="N2100" s="1099"/>
      <c r="O2100" s="1100">
        <f>'statement of marks'!$IV$110</f>
        <v>45794</v>
      </c>
      <c r="P2100" s="1100"/>
      <c r="Q2100" s="1100"/>
      <c r="R2100" s="1100"/>
      <c r="S2100" s="1100"/>
      <c r="T2100" s="1100"/>
      <c r="U2100" s="1096"/>
      <c r="V2100" s="1096"/>
      <c r="W2100" s="1096"/>
      <c r="X2100" s="1096"/>
      <c r="Y2100" s="1097"/>
    </row>
    <row r="2101" spans="1:25" ht="18" customHeight="1">
      <c r="A2101" s="1119" t="s">
        <v>282</v>
      </c>
      <c r="B2101" s="1120"/>
      <c r="C2101" s="1120"/>
      <c r="D2101" s="1120"/>
      <c r="E2101" s="1120"/>
      <c r="F2101" s="1120"/>
      <c r="G2101" s="1120"/>
      <c r="H2101" s="1120"/>
      <c r="I2101" s="1120"/>
      <c r="J2101" s="1120"/>
      <c r="K2101" s="1120"/>
      <c r="L2101" s="1120"/>
      <c r="M2101" s="1120"/>
      <c r="N2101" s="1120"/>
      <c r="O2101" s="1120"/>
      <c r="P2101" s="1120"/>
      <c r="Q2101" s="1120"/>
      <c r="R2101" s="1120"/>
      <c r="S2101" s="1120"/>
      <c r="T2101" s="1120"/>
      <c r="U2101" s="1120"/>
      <c r="V2101" s="1120"/>
      <c r="W2101" s="1120"/>
      <c r="X2101" s="1120"/>
      <c r="Y2101" s="1121"/>
    </row>
    <row r="2102" spans="1:25" ht="18" customHeight="1">
      <c r="A2102" s="1122" t="str">
        <f>'statement of marks'!$A$1</f>
        <v>Govt. Hr. Sec. School,</v>
      </c>
      <c r="B2102" s="1091"/>
      <c r="C2102" s="1091"/>
      <c r="D2102" s="1091"/>
      <c r="E2102" s="1091"/>
      <c r="F2102" s="1091"/>
      <c r="G2102" s="1091"/>
      <c r="H2102" s="1091"/>
      <c r="I2102" s="1091"/>
      <c r="J2102" s="1091"/>
      <c r="K2102" s="1091"/>
      <c r="L2102" s="1091"/>
      <c r="M2102" s="1091"/>
      <c r="N2102" s="1091"/>
      <c r="O2102" s="1091"/>
      <c r="P2102" s="1091"/>
      <c r="Q2102" s="1091"/>
      <c r="R2102" s="1091"/>
      <c r="S2102" s="1091"/>
      <c r="T2102" s="1091"/>
      <c r="U2102" s="1091"/>
      <c r="V2102" s="1091"/>
      <c r="W2102" s="1091"/>
      <c r="X2102" s="1091"/>
      <c r="Y2102" s="1123"/>
    </row>
    <row r="2103" spans="1:25" ht="18" customHeight="1">
      <c r="A2103" s="1124"/>
      <c r="B2103" s="1048" t="s">
        <v>100</v>
      </c>
      <c r="C2103" s="1048"/>
      <c r="D2103" s="1112" t="s">
        <v>485</v>
      </c>
      <c r="E2103" s="1048" t="str">
        <f>'statement of marks'!$F$3</f>
        <v>2024-25</v>
      </c>
      <c r="F2103" s="1048"/>
      <c r="G2103" s="1126" t="str">
        <f>IF(U2122="","MAIN EXAMINATION",IF(E2121="Suppl.","SUPPLEMENTARY EXAMINATION",IF(E2121="Re-exam.","RE-EXAMINATION",)))</f>
        <v>MAIN EXAMINATION</v>
      </c>
      <c r="H2103" s="1127"/>
      <c r="I2103" s="1127"/>
      <c r="J2103" s="1127"/>
      <c r="K2103" s="1127"/>
      <c r="L2103" s="1127"/>
      <c r="M2103" s="1127"/>
      <c r="N2103" s="1127"/>
      <c r="O2103" s="1127"/>
      <c r="P2103" s="1127"/>
      <c r="Q2103" s="1127"/>
      <c r="R2103" s="1127"/>
      <c r="S2103" s="1128"/>
      <c r="T2103" s="1129" t="s">
        <v>305</v>
      </c>
      <c r="U2103" s="1130"/>
      <c r="V2103" s="1131"/>
      <c r="W2103" s="1048" t="str">
        <f>'statement of marks'!$A$3</f>
        <v>11 'A'</v>
      </c>
      <c r="X2103" s="1048"/>
      <c r="Y2103" s="1135"/>
    </row>
    <row r="2104" spans="1:25" ht="18" customHeight="1">
      <c r="A2104" s="1124"/>
      <c r="B2104" s="895" t="s">
        <v>36</v>
      </c>
      <c r="C2104" s="895"/>
      <c r="D2104" s="1112"/>
      <c r="E2104" s="1132" t="str">
        <f>IF('statement of marks'!G84="","",'statement of marks'!G84)</f>
        <v>A 076</v>
      </c>
      <c r="F2104" s="1133"/>
      <c r="G2104" s="1133"/>
      <c r="H2104" s="1133"/>
      <c r="I2104" s="1133"/>
      <c r="J2104" s="1133"/>
      <c r="K2104" s="1133"/>
      <c r="L2104" s="1133"/>
      <c r="M2104" s="1133"/>
      <c r="N2104" s="1133"/>
      <c r="O2104" s="1133"/>
      <c r="P2104" s="1133"/>
      <c r="Q2104" s="1133"/>
      <c r="R2104" s="1133"/>
      <c r="S2104" s="1134"/>
      <c r="T2104" s="1129" t="s">
        <v>304</v>
      </c>
      <c r="U2104" s="1130"/>
      <c r="V2104" s="1131"/>
      <c r="W2104" s="1048">
        <f>IF('statement of marks'!E84="","",'statement of marks'!E84)</f>
        <v>11176</v>
      </c>
      <c r="X2104" s="1048"/>
      <c r="Y2104" s="1135"/>
    </row>
    <row r="2105" spans="1:25" ht="18" customHeight="1">
      <c r="A2105" s="1124"/>
      <c r="B2105" s="895" t="s">
        <v>37</v>
      </c>
      <c r="C2105" s="895"/>
      <c r="D2105" s="1112"/>
      <c r="E2105" s="1132" t="str">
        <f>IF('statement of marks'!H84="","",'statement of marks'!H84)</f>
        <v>B 076</v>
      </c>
      <c r="F2105" s="1133"/>
      <c r="G2105" s="1133"/>
      <c r="H2105" s="1133"/>
      <c r="I2105" s="1133"/>
      <c r="J2105" s="1133"/>
      <c r="K2105" s="1133"/>
      <c r="L2105" s="1133"/>
      <c r="M2105" s="1133"/>
      <c r="N2105" s="1133"/>
      <c r="O2105" s="1133"/>
      <c r="P2105" s="1133"/>
      <c r="Q2105" s="1133"/>
      <c r="R2105" s="1133"/>
      <c r="S2105" s="1134"/>
      <c r="T2105" s="1129" t="s">
        <v>35</v>
      </c>
      <c r="U2105" s="1130"/>
      <c r="V2105" s="1131"/>
      <c r="W2105" s="1048" t="str">
        <f>IF('statement of marks'!D84="","",'statement of marks'!D84)</f>
        <v/>
      </c>
      <c r="X2105" s="1048"/>
      <c r="Y2105" s="1135"/>
    </row>
    <row r="2106" spans="1:25" ht="18" customHeight="1">
      <c r="A2106" s="1124"/>
      <c r="B2106" s="895" t="s">
        <v>38</v>
      </c>
      <c r="C2106" s="895"/>
      <c r="D2106" s="1112"/>
      <c r="E2106" s="1132" t="str">
        <f>IF('statement of marks'!I84="","",'statement of marks'!I84)</f>
        <v>C 076</v>
      </c>
      <c r="F2106" s="1133"/>
      <c r="G2106" s="1133"/>
      <c r="H2106" s="1133"/>
      <c r="I2106" s="1133"/>
      <c r="J2106" s="1133"/>
      <c r="K2106" s="1133"/>
      <c r="L2106" s="1133"/>
      <c r="M2106" s="1133"/>
      <c r="N2106" s="1133"/>
      <c r="O2106" s="1133"/>
      <c r="P2106" s="1133"/>
      <c r="Q2106" s="1133"/>
      <c r="R2106" s="1133"/>
      <c r="S2106" s="1134"/>
      <c r="T2106" s="1129" t="s">
        <v>280</v>
      </c>
      <c r="U2106" s="1130"/>
      <c r="V2106" s="1131"/>
      <c r="W2106" s="1136" t="str">
        <f>IF('statement of marks'!F84="","",'statement of marks'!F84)</f>
        <v/>
      </c>
      <c r="X2106" s="1136"/>
      <c r="Y2106" s="1137"/>
    </row>
    <row r="2107" spans="1:25" ht="18" customHeight="1">
      <c r="A2107" s="1124"/>
      <c r="B2107" s="1138" t="s">
        <v>218</v>
      </c>
      <c r="C2107" s="1109" t="s">
        <v>293</v>
      </c>
      <c r="D2107" s="1109" t="s">
        <v>457</v>
      </c>
      <c r="E2107" s="1103" t="s">
        <v>109</v>
      </c>
      <c r="F2107" s="1103" t="s">
        <v>110</v>
      </c>
      <c r="G2107" s="1103" t="s">
        <v>111</v>
      </c>
      <c r="H2107" s="1103" t="s">
        <v>797</v>
      </c>
      <c r="I2107" s="1139" t="str">
        <f>IF('statement of marks'!N$4="","",'statement of marks'!N$4)</f>
        <v>VRIKSHAROPAN</v>
      </c>
      <c r="J2107" s="1140" t="s">
        <v>276</v>
      </c>
      <c r="K2107" s="1140" t="s">
        <v>277</v>
      </c>
      <c r="L2107" s="1103" t="s">
        <v>284</v>
      </c>
      <c r="M2107" s="1103" t="s">
        <v>294</v>
      </c>
      <c r="N2107" s="1102" t="s">
        <v>458</v>
      </c>
      <c r="O2107" s="1141" t="s">
        <v>287</v>
      </c>
      <c r="P2107" s="1141" t="s">
        <v>288</v>
      </c>
      <c r="Q2107" s="1101" t="s">
        <v>289</v>
      </c>
      <c r="R2107" s="1101" t="s">
        <v>285</v>
      </c>
      <c r="S2107" s="1101" t="s">
        <v>286</v>
      </c>
      <c r="T2107" s="1102" t="s">
        <v>306</v>
      </c>
      <c r="U2107" s="1103" t="s">
        <v>311</v>
      </c>
      <c r="V2107" s="1104" t="s">
        <v>310</v>
      </c>
      <c r="W2107" s="1104" t="s">
        <v>799</v>
      </c>
      <c r="X2107" s="1103" t="s">
        <v>283</v>
      </c>
      <c r="Y2107" s="1105" t="s">
        <v>290</v>
      </c>
    </row>
    <row r="2108" spans="1:25" ht="18" customHeight="1">
      <c r="A2108" s="1124"/>
      <c r="B2108" s="1138"/>
      <c r="C2108" s="1109"/>
      <c r="D2108" s="1109"/>
      <c r="E2108" s="1103"/>
      <c r="F2108" s="1103"/>
      <c r="G2108" s="1103"/>
      <c r="H2108" s="1103"/>
      <c r="I2108" s="1139"/>
      <c r="J2108" s="1140"/>
      <c r="K2108" s="1140"/>
      <c r="L2108" s="1103"/>
      <c r="M2108" s="1103"/>
      <c r="N2108" s="1102"/>
      <c r="O2108" s="1141"/>
      <c r="P2108" s="1141"/>
      <c r="Q2108" s="1101"/>
      <c r="R2108" s="1101"/>
      <c r="S2108" s="1101"/>
      <c r="T2108" s="1102"/>
      <c r="U2108" s="1103"/>
      <c r="V2108" s="1104"/>
      <c r="W2108" s="1104"/>
      <c r="X2108" s="1103"/>
      <c r="Y2108" s="1105"/>
    </row>
    <row r="2109" spans="1:25" ht="18" customHeight="1">
      <c r="A2109" s="1124"/>
      <c r="B2109" s="1144" t="s">
        <v>113</v>
      </c>
      <c r="C2109" s="1144"/>
      <c r="D2109" s="535"/>
      <c r="E2109" s="534">
        <f>IF('statement of marks'!J$6="","",'statement of marks'!J$6)</f>
        <v>10</v>
      </c>
      <c r="F2109" s="534">
        <f>IF('statement of marks'!K$6="","",'statement of marks'!K$6)</f>
        <v>10</v>
      </c>
      <c r="G2109" s="534">
        <f>IF('statement of marks'!L$6="","",'statement of marks'!L$6)</f>
        <v>8</v>
      </c>
      <c r="H2109" s="534">
        <f>IF('statement of marks'!M$6="","",'statement of marks'!M$6)</f>
        <v>28</v>
      </c>
      <c r="I2109" s="536">
        <f>IF('statement of marks'!N$6="","",'statement of marks'!N$6)</f>
        <v>2</v>
      </c>
      <c r="J2109" s="298" t="s">
        <v>89</v>
      </c>
      <c r="K2109" s="1106"/>
      <c r="L2109" s="534">
        <f>IF('statement of marks'!O$6="","",'statement of marks'!O$6)</f>
        <v>70</v>
      </c>
      <c r="M2109" s="298" t="s">
        <v>87</v>
      </c>
      <c r="N2109" s="534">
        <f>IF('statement of marks'!P$6="","",'statement of marks'!P$6)</f>
        <v>100</v>
      </c>
      <c r="O2109" s="298" t="s">
        <v>298</v>
      </c>
      <c r="P2109" s="945"/>
      <c r="Q2109" s="534">
        <f>IF('statement of marks'!Q$6="","",'statement of marks'!Q$6)</f>
        <v>100</v>
      </c>
      <c r="R2109" s="298" t="s">
        <v>299</v>
      </c>
      <c r="S2109" s="298" t="s">
        <v>454</v>
      </c>
      <c r="T2109" s="538">
        <f>IF('statement of marks'!R$6="","",'statement of marks'!R$6)</f>
        <v>200</v>
      </c>
      <c r="U2109" s="539"/>
      <c r="V2109" s="539"/>
      <c r="W2109" s="539"/>
      <c r="X2109" s="539"/>
      <c r="Y2109" s="540" t="str">
        <f>IF(OR(X2116=0,X2116&lt;V2116),"",T2109)</f>
        <v/>
      </c>
    </row>
    <row r="2110" spans="1:25" ht="18" customHeight="1">
      <c r="A2110" s="1124"/>
      <c r="B2110" s="895" t="str">
        <f>'statement of marks'!$J$3</f>
        <v>HINDI COMPULSORY</v>
      </c>
      <c r="C2110" s="895"/>
      <c r="D2110" s="535"/>
      <c r="E2110" s="541">
        <f>IF('statement of marks'!J84="","",'statement of marks'!J84)</f>
        <v>10</v>
      </c>
      <c r="F2110" s="541">
        <f>IF('statement of marks'!K84="","",'statement of marks'!K84)</f>
        <v>10</v>
      </c>
      <c r="G2110" s="541">
        <f>IF('statement of marks'!L84="","",'statement of marks'!L84)</f>
        <v>8</v>
      </c>
      <c r="H2110" s="541">
        <f>IF('statement of marks'!M84="","",'statement of marks'!M84)</f>
        <v>28</v>
      </c>
      <c r="I2110" s="541">
        <f>IF('statement of marks'!N84="","",'statement of marks'!N84)</f>
        <v>2</v>
      </c>
      <c r="J2110" s="537">
        <f>IF('statement of marks'!O84="","",'statement of marks'!O84)</f>
        <v>70</v>
      </c>
      <c r="K2110" s="1106"/>
      <c r="L2110" s="536">
        <f>IF('statement of marks'!O84="","",'statement of marks'!O84)</f>
        <v>70</v>
      </c>
      <c r="M2110" s="536">
        <f>IF('statement of marks'!P84="","",'statement of marks'!P84)</f>
        <v>100</v>
      </c>
      <c r="N2110" s="538">
        <f>IF('statement of marks'!P84="","",'statement of marks'!P84)</f>
        <v>100</v>
      </c>
      <c r="O2110" s="537">
        <f>IF('statement of marks'!Q84="","",'statement of marks'!Q84)</f>
        <v>100</v>
      </c>
      <c r="P2110" s="945"/>
      <c r="Q2110" s="536">
        <f>IF('statement of marks'!Q84="","",'statement of marks'!Q84)</f>
        <v>100</v>
      </c>
      <c r="R2110" s="536">
        <f>IF('statement of marks'!R84="","",'statement of marks'!R84)</f>
        <v>200</v>
      </c>
      <c r="S2110" s="1107" t="str">
        <f>IF(AND(K2111="",P2111=""),"",SUM(K2111,P2111))</f>
        <v/>
      </c>
      <c r="T2110" s="538">
        <f>IF('statement of marks'!R84="","",'statement of marks'!R84)</f>
        <v>200</v>
      </c>
      <c r="U2110" s="541" t="str">
        <f>CONCATENATE('statement of marks'!GV84,'statement of marks'!GW84,'statement of marks'!GX84)</f>
        <v>D</v>
      </c>
      <c r="V2110" s="542" t="str">
        <f>IF(OR(U2110="S",U2110="RE"),'result subject-wise'!T$6,"")</f>
        <v/>
      </c>
      <c r="W2110" s="542" t="str">
        <f>IF('result subject-wise'!U84="","",'result subject-wise'!U84)</f>
        <v/>
      </c>
      <c r="X2110" s="542" t="str">
        <f>IF('result subject-wise'!V84="","",'result subject-wise'!V84)</f>
        <v/>
      </c>
      <c r="Y2110" s="540" t="str">
        <f>IF(OR(X2116=0,X2116&lt;V2116),"",IF(U2110="RE",SUM(T2110,W2110),IF(U2110="S",W2110,T2110)))</f>
        <v/>
      </c>
    </row>
    <row r="2111" spans="1:25" ht="18" customHeight="1">
      <c r="A2111" s="1124"/>
      <c r="B2111" s="895" t="str">
        <f>'statement of marks'!$X$3</f>
        <v>ENGLISH COMPULSORY</v>
      </c>
      <c r="C2111" s="895"/>
      <c r="D2111" s="535" t="s">
        <v>455</v>
      </c>
      <c r="E2111" s="541">
        <f>IF('statement of marks'!X84="","",'statement of marks'!X84)</f>
        <v>10</v>
      </c>
      <c r="F2111" s="541">
        <f>IF('statement of marks'!Y84="","",'statement of marks'!Y84)</f>
        <v>10</v>
      </c>
      <c r="G2111" s="541">
        <f>IF('statement of marks'!Z84="","",'statement of marks'!Z84)</f>
        <v>8</v>
      </c>
      <c r="H2111" s="541">
        <f>IF('statement of marks'!AA84="","",'statement of marks'!AA84)</f>
        <v>28</v>
      </c>
      <c r="I2111" s="541">
        <f>IF('statement of marks'!AB84="","",'statement of marks'!AB84)</f>
        <v>2</v>
      </c>
      <c r="J2111" s="537">
        <f>IF('statement of marks'!AC84="","",'statement of marks'!AC84)</f>
        <v>70</v>
      </c>
      <c r="K2111" s="1106"/>
      <c r="L2111" s="536">
        <f>IF('statement of marks'!AC84="","",'statement of marks'!AC84)</f>
        <v>70</v>
      </c>
      <c r="M2111" s="536">
        <f>IF('statement of marks'!AD84="","",'statement of marks'!AD84)</f>
        <v>100</v>
      </c>
      <c r="N2111" s="538">
        <f>IF('statement of marks'!AD84="","",'statement of marks'!AD84)</f>
        <v>100</v>
      </c>
      <c r="O2111" s="537">
        <f>IF('statement of marks'!AE84="","",'statement of marks'!AE84)</f>
        <v>100</v>
      </c>
      <c r="P2111" s="945"/>
      <c r="Q2111" s="536">
        <f>IF('statement of marks'!AE84="","",'statement of marks'!AE84)</f>
        <v>100</v>
      </c>
      <c r="R2111" s="536">
        <f>IF('statement of marks'!AF84="","",'statement of marks'!AF84)</f>
        <v>200</v>
      </c>
      <c r="S2111" s="1107"/>
      <c r="T2111" s="538">
        <f>IF('statement of marks'!AF84="","",'statement of marks'!AF84)</f>
        <v>200</v>
      </c>
      <c r="U2111" s="541" t="str">
        <f>CONCATENATE('statement of marks'!GY84,'statement of marks'!GZ84,'statement of marks'!HA84)</f>
        <v>D</v>
      </c>
      <c r="V2111" s="542" t="str">
        <f>IF(OR(U2111="S",U2111="RE"),'result subject-wise'!W$6,"")</f>
        <v/>
      </c>
      <c r="W2111" s="542" t="str">
        <f>IF('result subject-wise'!X84="","",'result subject-wise'!X84)</f>
        <v/>
      </c>
      <c r="X2111" s="542" t="str">
        <f>IF('result subject-wise'!Y84="","",'result subject-wise'!Y84)</f>
        <v/>
      </c>
      <c r="Y2111" s="540" t="str">
        <f>IF(OR(X2116=0,X2116&lt;V2116),"",IF(U2111="RE",SUM(T2111,W2111),IF(U2111="S",W2111,T2111)))</f>
        <v/>
      </c>
    </row>
    <row r="2112" spans="1:25" ht="18" customHeight="1">
      <c r="A2112" s="1124"/>
      <c r="B2112" s="1143" t="str">
        <f>'statement of marks'!AM84</f>
        <v>PHYSICS</v>
      </c>
      <c r="C2112" s="1143"/>
      <c r="D2112" s="535">
        <f>IF('statement of marks'!BH84="","",'statement of marks'!BH84)</f>
        <v>20</v>
      </c>
      <c r="E2112" s="541">
        <f>IF('statement of marks'!AN84="","",'statement of marks'!AN84)</f>
        <v>10</v>
      </c>
      <c r="F2112" s="541">
        <f>IF('statement of marks'!AO84="","",'statement of marks'!AO84)</f>
        <v>10</v>
      </c>
      <c r="G2112" s="541">
        <f>IF('statement of marks'!AP84="","",'statement of marks'!AP84)</f>
        <v>9</v>
      </c>
      <c r="H2112" s="541">
        <f>IF('statement of marks'!AQ84="","",'statement of marks'!AQ84)</f>
        <v>29</v>
      </c>
      <c r="I2112" s="541">
        <f>IF('statement of marks'!AR84="","",'statement of marks'!AR84)</f>
        <v>1</v>
      </c>
      <c r="J2112" s="537">
        <f>IF('statement of marks'!AS84="","",'statement of marks'!AS84)</f>
        <v>30</v>
      </c>
      <c r="K2112" s="537">
        <f>IF('statement of marks'!AT84="","",'statement of marks'!AT84)</f>
        <v>20</v>
      </c>
      <c r="L2112" s="536">
        <f>IF('statement of marks'!AU84="","",'statement of marks'!AU84)</f>
        <v>50</v>
      </c>
      <c r="M2112" s="536">
        <f>IF('statement of marks'!AV84="","",'statement of marks'!AV84)</f>
        <v>60</v>
      </c>
      <c r="N2112" s="538">
        <f>IF('statement of marks'!AW84="","",'statement of marks'!AW84)</f>
        <v>80</v>
      </c>
      <c r="O2112" s="537">
        <f>IF('statement of marks'!AX84="","",'statement of marks'!AX84)</f>
        <v>70</v>
      </c>
      <c r="P2112" s="537">
        <f>IF('statement of marks'!AY84="","",'statement of marks'!AY84)</f>
        <v>30</v>
      </c>
      <c r="Q2112" s="536">
        <f>IF('statement of marks'!AZ84="","",'statement of marks'!AZ84)</f>
        <v>100</v>
      </c>
      <c r="R2112" s="536">
        <f>IF('statement of marks'!BA84="","",'statement of marks'!BA84)</f>
        <v>130</v>
      </c>
      <c r="S2112" s="538">
        <f>IF('statement of marks'!BB84="","",'statement of marks'!BB84)</f>
        <v>50</v>
      </c>
      <c r="T2112" s="538">
        <f>IF('statement of marks'!BC84="","",'statement of marks'!BC84)</f>
        <v>180</v>
      </c>
      <c r="U2112" s="541" t="str">
        <f>CONCATENATE('statement of marks'!HB84,'statement of marks'!HK84,'statement of marks'!HL84)</f>
        <v>D</v>
      </c>
      <c r="V2112" s="542" t="str">
        <f>IF('result subject-wise'!Z84="","",'result subject-wise'!Z84)</f>
        <v/>
      </c>
      <c r="W2112" s="542" t="str">
        <f>IF('result subject-wise'!AB84="","",'result subject-wise'!AB84)</f>
        <v/>
      </c>
      <c r="X2112" s="542" t="str">
        <f>IF('result subject-wise'!AC84="","",'result subject-wise'!AC84)</f>
        <v/>
      </c>
      <c r="Y2112" s="540" t="str">
        <f>IF(OR(X2116=0,X2116&lt;V2116),"",IF(OR(U2112="RE",U2112="REP"),SUM(T2112,W2112),IF(U2112="S",W2112,T2112)))</f>
        <v/>
      </c>
    </row>
    <row r="2113" spans="1:25" ht="18" customHeight="1">
      <c r="A2113" s="1124"/>
      <c r="B2113" s="1143" t="str">
        <f>'statement of marks'!BQ84</f>
        <v>CHEMISTRY</v>
      </c>
      <c r="C2113" s="1143"/>
      <c r="D2113" s="535">
        <f>IF('statement of marks'!CL84="","",'statement of marks'!CL84)</f>
        <v>20</v>
      </c>
      <c r="E2113" s="541">
        <f>IF('statement of marks'!BR84="","",'statement of marks'!BR84)</f>
        <v>10</v>
      </c>
      <c r="F2113" s="541">
        <f>IF('statement of marks'!BS84="","",'statement of marks'!BS84)</f>
        <v>10</v>
      </c>
      <c r="G2113" s="541">
        <f>IF('statement of marks'!BT84="","",'statement of marks'!BT84)</f>
        <v>9</v>
      </c>
      <c r="H2113" s="541">
        <f>IF('statement of marks'!BU84="","",'statement of marks'!BU84)</f>
        <v>29</v>
      </c>
      <c r="I2113" s="541">
        <f>IF('statement of marks'!BV84="","",'statement of marks'!BV84)</f>
        <v>1</v>
      </c>
      <c r="J2113" s="537">
        <f>IF('statement of marks'!BW84="","",'statement of marks'!BW84)</f>
        <v>50</v>
      </c>
      <c r="K2113" s="537">
        <f>IF('statement of marks'!BX84="","",'statement of marks'!BX84)</f>
        <v>20</v>
      </c>
      <c r="L2113" s="536">
        <f>IF('statement of marks'!BY84="","",'statement of marks'!BY84)</f>
        <v>70</v>
      </c>
      <c r="M2113" s="536">
        <f>IF('statement of marks'!BZ84="","",'statement of marks'!BZ84)</f>
        <v>80</v>
      </c>
      <c r="N2113" s="538">
        <f>IF('statement of marks'!CA84="","",'statement of marks'!CA84)</f>
        <v>100</v>
      </c>
      <c r="O2113" s="537">
        <f>IF('statement of marks'!CB84="","",'statement of marks'!CB84)</f>
        <v>70</v>
      </c>
      <c r="P2113" s="537">
        <f>IF('statement of marks'!CC84="","",'statement of marks'!CC84)</f>
        <v>30</v>
      </c>
      <c r="Q2113" s="536">
        <f>IF('statement of marks'!CD84="","",'statement of marks'!CD84)</f>
        <v>100</v>
      </c>
      <c r="R2113" s="536">
        <f>IF('statement of marks'!CE84="","",'statement of marks'!CE84)</f>
        <v>150</v>
      </c>
      <c r="S2113" s="538">
        <f>IF('statement of marks'!CF84="","",'statement of marks'!CF84)</f>
        <v>50</v>
      </c>
      <c r="T2113" s="538">
        <f>IF('statement of marks'!CG84="","",'statement of marks'!CG84)</f>
        <v>200</v>
      </c>
      <c r="U2113" s="541" t="str">
        <f>CONCATENATE('statement of marks'!HM84,'statement of marks'!HV84,'statement of marks'!HW84)</f>
        <v>D</v>
      </c>
      <c r="V2113" s="542" t="str">
        <f>IF('result subject-wise'!AD84="","",'result subject-wise'!AD84)</f>
        <v/>
      </c>
      <c r="W2113" s="542" t="str">
        <f>IF('result subject-wise'!AF84="","",'result subject-wise'!AF84)</f>
        <v/>
      </c>
      <c r="X2113" s="542" t="str">
        <f>IF('result subject-wise'!AG84="","",'result subject-wise'!AG84)</f>
        <v/>
      </c>
      <c r="Y2113" s="540" t="str">
        <f>IF(OR(X2116=0,X2116&lt;V2116),"",IF(OR(U2113="RE",U2113="REP"),SUM(T2113,W2113),IF(U2113="S",W2113,T2113)))</f>
        <v/>
      </c>
    </row>
    <row r="2114" spans="1:25" ht="18" customHeight="1">
      <c r="A2114" s="1124"/>
      <c r="B2114" s="1143" t="str">
        <f>'statement of marks'!CU84</f>
        <v>MATHEMATICS</v>
      </c>
      <c r="C2114" s="1143"/>
      <c r="D2114" s="535" t="str">
        <f>IF('statement of marks'!DP84="","",'statement of marks'!DP84)</f>
        <v/>
      </c>
      <c r="E2114" s="541">
        <f>IF('statement of marks'!CV84="","",'statement of marks'!CV84)</f>
        <v>10</v>
      </c>
      <c r="F2114" s="541">
        <f>IF('statement of marks'!CW84="","",'statement of marks'!CW84)</f>
        <v>10</v>
      </c>
      <c r="G2114" s="541">
        <f>IF('statement of marks'!CX84="","",'statement of marks'!CX84)</f>
        <v>9</v>
      </c>
      <c r="H2114" s="541">
        <f>IF('statement of marks'!CY84="","",'statement of marks'!CY84)</f>
        <v>29</v>
      </c>
      <c r="I2114" s="541">
        <f>IF('statement of marks'!CZ84="","",'statement of marks'!CZ84)</f>
        <v>1</v>
      </c>
      <c r="J2114" s="537">
        <f>IF('statement of marks'!DA84="","",'statement of marks'!DA84)</f>
        <v>70</v>
      </c>
      <c r="K2114" s="537" t="str">
        <f>IF('statement of marks'!DB84="","",'statement of marks'!DB84)</f>
        <v/>
      </c>
      <c r="L2114" s="536">
        <f>IF('statement of marks'!DC84="","",'statement of marks'!DC84)</f>
        <v>70</v>
      </c>
      <c r="M2114" s="536">
        <f>IF('statement of marks'!DD84="","",'statement of marks'!DD84)</f>
        <v>100</v>
      </c>
      <c r="N2114" s="538">
        <f>IF('statement of marks'!DE84="","",'statement of marks'!DE84)</f>
        <v>100</v>
      </c>
      <c r="O2114" s="537">
        <f>IF('statement of marks'!DF84="","",'statement of marks'!DF84)</f>
        <v>18</v>
      </c>
      <c r="P2114" s="537" t="str">
        <f>IF('statement of marks'!DG84="","",'statement of marks'!DG84)</f>
        <v/>
      </c>
      <c r="Q2114" s="536">
        <f>IF('statement of marks'!DH84="","",'statement of marks'!DH84)</f>
        <v>18</v>
      </c>
      <c r="R2114" s="536">
        <f>IF('statement of marks'!DI84="","",'statement of marks'!DI84)</f>
        <v>118</v>
      </c>
      <c r="S2114" s="538" t="str">
        <f>IF('statement of marks'!DJ84="","",'statement of marks'!DJ84)</f>
        <v/>
      </c>
      <c r="T2114" s="538">
        <f>IF('statement of marks'!DK84="","",'statement of marks'!DK84)</f>
        <v>118</v>
      </c>
      <c r="U2114" s="541" t="str">
        <f>CONCATENATE('statement of marks'!HX84,'statement of marks'!IG84,'statement of marks'!IH84)</f>
        <v>S</v>
      </c>
      <c r="V2114" s="542">
        <f>IF('result subject-wise'!AH84="","",'result subject-wise'!AH84)</f>
        <v>100</v>
      </c>
      <c r="W2114" s="542" t="str">
        <f>IF('result subject-wise'!AJ84="","",'result subject-wise'!AJ84)</f>
        <v/>
      </c>
      <c r="X2114" s="542" t="str">
        <f>IF('result subject-wise'!AK84="","",'result subject-wise'!AK84)</f>
        <v/>
      </c>
      <c r="Y2114" s="540" t="str">
        <f>IF(OR(X2116=0,X2116&lt;V2116),"",IF(OR(U2114="RE",U2114="REP"),SUM(T2114,W2114),IF(U2114="S",W2114,T2114)))</f>
        <v/>
      </c>
    </row>
    <row r="2115" spans="1:25" ht="18" customHeight="1">
      <c r="A2115" s="1124"/>
      <c r="B2115" s="1108" t="s">
        <v>291</v>
      </c>
      <c r="C2115" s="1108"/>
      <c r="D2115" s="543">
        <f>IF(AND(D2112="",D2113="",D2114=""),"",SUM(D2112:D2114))</f>
        <v>40</v>
      </c>
      <c r="E2115" s="544">
        <f>IF(AND(E2110="",E2111="",E2112="",E2113="",E2114=""),"",SUM(E2110:E2114))</f>
        <v>50</v>
      </c>
      <c r="F2115" s="544">
        <f t="shared" ref="F2115:H2115" si="596">IF(AND(F2110="",F2111="",F2112="",F2113="",F2114=""),"",SUM(F2110:F2114))</f>
        <v>50</v>
      </c>
      <c r="G2115" s="544">
        <f t="shared" si="596"/>
        <v>43</v>
      </c>
      <c r="H2115" s="544">
        <f t="shared" si="596"/>
        <v>143</v>
      </c>
      <c r="I2115" s="544">
        <f>IF(AND(I2110="",I2111="",I2112="",I2113="",I2114=""),"",SUM(I2110:I2114))</f>
        <v>7</v>
      </c>
      <c r="J2115" s="544">
        <f t="shared" ref="J2115:R2115" si="597">IF(AND(J2110="",J2111="",J2112="",J2113="",J2114=""),"",SUM(J2110:J2114))</f>
        <v>290</v>
      </c>
      <c r="K2115" s="544">
        <f t="shared" si="597"/>
        <v>40</v>
      </c>
      <c r="L2115" s="544">
        <f t="shared" si="597"/>
        <v>330</v>
      </c>
      <c r="M2115" s="544">
        <f t="shared" si="597"/>
        <v>440</v>
      </c>
      <c r="N2115" s="544">
        <f t="shared" si="597"/>
        <v>480</v>
      </c>
      <c r="O2115" s="544">
        <f t="shared" si="597"/>
        <v>358</v>
      </c>
      <c r="P2115" s="544">
        <f t="shared" si="597"/>
        <v>60</v>
      </c>
      <c r="Q2115" s="544">
        <f t="shared" si="597"/>
        <v>418</v>
      </c>
      <c r="R2115" s="544">
        <f t="shared" si="597"/>
        <v>798</v>
      </c>
      <c r="S2115" s="544">
        <f>IF(AND(S2110="",S2111="",S2112="",S2113="",S2114=""),"",SUM(S2110:S2114))</f>
        <v>100</v>
      </c>
      <c r="T2115" s="544">
        <f t="shared" ref="T2115" si="598">IF(AND(T2110="",T2111="",T2112="",T2113="",T2114=""),"",SUM(T2110:T2114))</f>
        <v>898</v>
      </c>
      <c r="U2115" s="544"/>
      <c r="V2115" s="544">
        <f t="shared" ref="V2115:W2115" si="599">IF(AND(V2110="",V2111="",V2112="",V2113="",V2114=""),"",SUM(V2110:V2114))</f>
        <v>100</v>
      </c>
      <c r="W2115" s="544" t="str">
        <f t="shared" si="599"/>
        <v/>
      </c>
      <c r="X2115" s="545"/>
      <c r="Y2115" s="546" t="str">
        <f t="shared" ref="Y2115" si="600">IF(AND(Y2110="",Y2111="",Y2112="",Y2113="",Y2114=""),"",SUM(Y2110:Y2114))</f>
        <v/>
      </c>
    </row>
    <row r="2116" spans="1:25" ht="18" customHeight="1">
      <c r="A2116" s="1124"/>
      <c r="B2116" s="1142" t="s">
        <v>292</v>
      </c>
      <c r="C2116" s="1142"/>
      <c r="D2116" s="547" t="s">
        <v>456</v>
      </c>
      <c r="E2116" s="548">
        <f>IF(E2115="","",(5*E2109)-(COUNTIF(E2110:E2114,"NA")*E2109+COUNTIF(E2110:E2114,"ML")*E2109))</f>
        <v>50</v>
      </c>
      <c r="F2116" s="548">
        <f>IF(F2115="","",(5*F2109)-(COUNTIF(F2110:F2114,"NA")*F2109+COUNTIF(F2110:F2114,"ML")*F2109))</f>
        <v>50</v>
      </c>
      <c r="G2116" s="548">
        <f>IF(G2115="","",(43)-(COUNTIF(G2110:G2114,"NA")*G2109+COUNTIF(G2110:G2114,"ML")*G2109))</f>
        <v>43</v>
      </c>
      <c r="H2116" s="548">
        <f>IF(H2115="","",(143)-(COUNTIF(H2110:H2114,"NA")*H2109+COUNTIF(H2110:H2114,"ML")*H2109))</f>
        <v>143</v>
      </c>
      <c r="I2116" s="549">
        <f>IF(I2115="","",7)</f>
        <v>7</v>
      </c>
      <c r="J2116" s="538">
        <f>L2116-K2116</f>
        <v>310</v>
      </c>
      <c r="K2116" s="538">
        <f>IF(D2115="","",(D2115-(IF(K2112="ml",D2112)+IF(K2113="ml",D2113)+IF(K2114="ml",D2114))))</f>
        <v>40</v>
      </c>
      <c r="L2116" s="538">
        <f>IF(OR(L2115=0,L2115=""),L2115,(5*L2109)-D2127)</f>
        <v>350</v>
      </c>
      <c r="M2116" s="538">
        <f>IF(M2115="","",SUM(H2116:J2116))</f>
        <v>460</v>
      </c>
      <c r="N2116" s="538">
        <f>IF(N2115="","",SUM(D2115,M2116))</f>
        <v>500</v>
      </c>
      <c r="O2116" s="538">
        <f>Q2116-D2121</f>
        <v>440</v>
      </c>
      <c r="P2116" s="538">
        <f>IF(D2121="","",D2121)</f>
        <v>60</v>
      </c>
      <c r="Q2116" s="538">
        <f>IF(Q2115="","",5*Q2109)</f>
        <v>500</v>
      </c>
      <c r="R2116" s="538">
        <f>IF(O2116="","",SUM(M2116,O2116))</f>
        <v>900</v>
      </c>
      <c r="S2116" s="538">
        <f>IF(D2126="","",D2126)</f>
        <v>100</v>
      </c>
      <c r="T2116" s="538">
        <f>IF(T2115="","",SUM(R2116,S2116))</f>
        <v>1000</v>
      </c>
      <c r="U2116" s="550"/>
      <c r="V2116" s="551">
        <f>COUNTIF(U2110:U2120,"S")</f>
        <v>1</v>
      </c>
      <c r="W2116" s="551">
        <f>COUNTIF(U2110:U2120,"RE")+COUNTIF(U2110:U2120,"REP")</f>
        <v>0</v>
      </c>
      <c r="X2116" s="551">
        <f>COUNTIF(X2110:X2115,"P")+COUNTIF(X2119:X2120,"P")</f>
        <v>0</v>
      </c>
      <c r="Y2116" s="552" t="str">
        <f>IF(OR(X2116=0,X2116&lt;(V2116+W2116)),"",(T2116-(V2116*Y2109)+V2115))</f>
        <v/>
      </c>
    </row>
    <row r="2117" spans="1:25" ht="18" customHeight="1">
      <c r="A2117" s="1124"/>
      <c r="B2117" s="895" t="s">
        <v>151</v>
      </c>
      <c r="C2117" s="895"/>
      <c r="D2117" s="553">
        <f>IF('statement of marks'!BG84="","",'statement of marks'!BG84)</f>
        <v>30</v>
      </c>
      <c r="E2117" s="568">
        <f t="shared" ref="E2117:H2117" si="601">IF(E2116="","",E2115/E2116*100)</f>
        <v>100</v>
      </c>
      <c r="F2117" s="568">
        <f t="shared" si="601"/>
        <v>100</v>
      </c>
      <c r="G2117" s="568">
        <f t="shared" si="601"/>
        <v>100</v>
      </c>
      <c r="H2117" s="568">
        <f t="shared" si="601"/>
        <v>100</v>
      </c>
      <c r="I2117" s="568">
        <f>IF(I2116="","",I2115/I2116*100)</f>
        <v>100</v>
      </c>
      <c r="J2117" s="568">
        <f t="shared" ref="J2117:R2117" si="602">IF(J2116="","",J2115/J2116*100)</f>
        <v>93.548387096774192</v>
      </c>
      <c r="K2117" s="568">
        <f t="shared" si="602"/>
        <v>100</v>
      </c>
      <c r="L2117" s="568">
        <f t="shared" si="602"/>
        <v>94.285714285714278</v>
      </c>
      <c r="M2117" s="568">
        <f t="shared" si="602"/>
        <v>95.652173913043484</v>
      </c>
      <c r="N2117" s="569">
        <f t="shared" si="602"/>
        <v>96</v>
      </c>
      <c r="O2117" s="568">
        <f t="shared" si="602"/>
        <v>81.36363636363636</v>
      </c>
      <c r="P2117" s="568">
        <f t="shared" si="602"/>
        <v>100</v>
      </c>
      <c r="Q2117" s="568">
        <f t="shared" si="602"/>
        <v>83.6</v>
      </c>
      <c r="R2117" s="568">
        <f t="shared" si="602"/>
        <v>88.666666666666671</v>
      </c>
      <c r="S2117" s="569">
        <f>IF(S2116="","",S2115/S2116*100)</f>
        <v>100</v>
      </c>
      <c r="T2117" s="569">
        <f t="shared" ref="T2117" si="603">IF(T2116="","",T2115/T2116*100)</f>
        <v>89.8</v>
      </c>
      <c r="U2117" s="539"/>
      <c r="V2117" s="539"/>
      <c r="W2117" s="539"/>
      <c r="X2117" s="539"/>
      <c r="Y2117" s="554" t="str">
        <f>IF(Y2116="","",Y2115/Y2116*100)</f>
        <v/>
      </c>
    </row>
    <row r="2118" spans="1:25" ht="18" customHeight="1">
      <c r="A2118" s="1124"/>
      <c r="B2118" s="895" t="str">
        <f>'statement of marks'!DZ84</f>
        <v>BIOLOGY</v>
      </c>
      <c r="C2118" s="895"/>
      <c r="D2118" s="548"/>
      <c r="E2118" s="541">
        <f>IF('statement of marks'!EA84="","",'statement of marks'!EA84)</f>
        <v>10</v>
      </c>
      <c r="F2118" s="541">
        <f>IF('statement of marks'!EB84="","",'statement of marks'!EB84)</f>
        <v>10</v>
      </c>
      <c r="G2118" s="541">
        <f>IF('statement of marks'!EC84="","",'statement of marks'!EC84)</f>
        <v>10</v>
      </c>
      <c r="H2118" s="541">
        <f>IF('statement of marks'!ED84="","",'statement of marks'!ED84)</f>
        <v>30</v>
      </c>
      <c r="I2118" s="541" t="str">
        <f>IF('statement of marks'!EE84="","",'statement of marks'!EE84)</f>
        <v/>
      </c>
      <c r="J2118" s="537">
        <f>IF('statement of marks'!EF84="","",'statement of marks'!EF84)</f>
        <v>50</v>
      </c>
      <c r="K2118" s="537">
        <f>IF('statement of marks'!EG84="","",'statement of marks'!EG84)</f>
        <v>20</v>
      </c>
      <c r="L2118" s="536">
        <f>IF('statement of marks'!EH84="","",'statement of marks'!EH84)</f>
        <v>70</v>
      </c>
      <c r="M2118" s="536">
        <f>IF('statement of marks'!EI84="","",'statement of marks'!EI84)</f>
        <v>80</v>
      </c>
      <c r="N2118" s="538">
        <f>IF('statement of marks'!EJ84="","",'statement of marks'!EJ84)</f>
        <v>100</v>
      </c>
      <c r="O2118" s="537">
        <f>IF('statement of marks'!EK84="","",'statement of marks'!EK84)</f>
        <v>70</v>
      </c>
      <c r="P2118" s="537">
        <f>IF('statement of marks'!EL84="","",'statement of marks'!EL84)</f>
        <v>30</v>
      </c>
      <c r="Q2118" s="536">
        <f>IF('statement of marks'!EM84="","",'statement of marks'!EM84)</f>
        <v>100</v>
      </c>
      <c r="R2118" s="536">
        <f>IF('statement of marks'!EN84="","",'statement of marks'!EN84)</f>
        <v>150</v>
      </c>
      <c r="S2118" s="538">
        <f>IF('statement of marks'!EO84="","",'statement of marks'!EO84)</f>
        <v>50</v>
      </c>
      <c r="T2118" s="538">
        <f>IF('statement of marks'!EP84="","",'statement of marks'!EP84)</f>
        <v>200</v>
      </c>
      <c r="U2118" s="538" t="str">
        <f>IF('statement of marks'!FB84="","",'statement of marks'!FB84)</f>
        <v>I</v>
      </c>
      <c r="V2118" s="542"/>
      <c r="W2118" s="542"/>
      <c r="X2118" s="542"/>
      <c r="Y2118" s="540"/>
    </row>
    <row r="2119" spans="1:25" ht="18" customHeight="1">
      <c r="A2119" s="1124"/>
      <c r="B2119" s="1089" t="str">
        <f>'statement of marks'!$FC$3</f>
        <v>Azadi ke Baad ka Swarnim Bharat</v>
      </c>
      <c r="C2119" s="1089"/>
      <c r="D2119" s="553">
        <f>IF('statement of marks'!CK84="","",'statement of marks'!CK84)</f>
        <v>30</v>
      </c>
      <c r="E2119" s="541">
        <f>IF('statement of marks'!FC84="","",'statement of marks'!FC84)</f>
        <v>10</v>
      </c>
      <c r="F2119" s="541">
        <f>IF('statement of marks'!FD84="","",'statement of marks'!FD84)</f>
        <v>10</v>
      </c>
      <c r="G2119" s="541">
        <f>IF('statement of marks'!FE84="","",'statement of marks'!FE84)</f>
        <v>10</v>
      </c>
      <c r="H2119" s="541">
        <f>IF('statement of marks'!FF84="","",'statement of marks'!FF84)</f>
        <v>30</v>
      </c>
      <c r="I2119" s="555"/>
      <c r="J2119" s="541">
        <f>IF('statement of marks'!FG84="","",'statement of marks'!FG84)</f>
        <v>70</v>
      </c>
      <c r="K2119" s="556"/>
      <c r="L2119" s="536">
        <f>IF('statement of marks'!FG84="","",'statement of marks'!FG84)</f>
        <v>70</v>
      </c>
      <c r="M2119" s="536">
        <f>IF('statement of marks'!FH84="","",'statement of marks'!FH84)</f>
        <v>100</v>
      </c>
      <c r="N2119" s="536">
        <f>IF('statement of marks'!FH84="","",'statement of marks'!FH84)</f>
        <v>100</v>
      </c>
      <c r="O2119" s="536">
        <f>IF('statement of marks'!FI84="","",'statement of marks'!FI84)</f>
        <v>100</v>
      </c>
      <c r="P2119" s="557"/>
      <c r="Q2119" s="536">
        <f>IF('statement of marks'!FI84="","",'statement of marks'!FI84)</f>
        <v>100</v>
      </c>
      <c r="R2119" s="536">
        <f>IF('statement of marks'!FJ84="","",'statement of marks'!FJ84)</f>
        <v>200</v>
      </c>
      <c r="S2119" s="557"/>
      <c r="T2119" s="538">
        <f>IF('statement of marks'!FJ84="","",'statement of marks'!FJ84)</f>
        <v>200</v>
      </c>
      <c r="U2119" s="541" t="str">
        <f>IF('statement of marks'!II84="","",'statement of marks'!II84)</f>
        <v>A</v>
      </c>
      <c r="V2119" s="542" t="str">
        <f>IF(OR(U2119="S",U2119="RE"),'result subject-wise'!AL$6,"")</f>
        <v/>
      </c>
      <c r="W2119" s="558" t="str">
        <f>IF('result subject-wise'!AL84="","",'result subject-wise'!AL84)</f>
        <v/>
      </c>
      <c r="X2119" s="558" t="str">
        <f>IF('result subject-wise'!AM84="","",'result subject-wise'!AM84)</f>
        <v/>
      </c>
      <c r="Y2119" s="1093"/>
    </row>
    <row r="2120" spans="1:25" ht="18" customHeight="1">
      <c r="A2120" s="1124"/>
      <c r="B2120" s="895" t="str">
        <f>'statement of marks'!$FP$3</f>
        <v>JEEVAN KAUShAL</v>
      </c>
      <c r="C2120" s="895"/>
      <c r="D2120" s="535" t="str">
        <f>IF('statement of marks'!DO84="","",'statement of marks'!DO84)</f>
        <v/>
      </c>
      <c r="E2120" s="1109" t="s">
        <v>278</v>
      </c>
      <c r="F2120" s="1109"/>
      <c r="G2120" s="536">
        <f>'statement of marks'!$FP$6</f>
        <v>30</v>
      </c>
      <c r="H2120" s="536"/>
      <c r="I2120" s="559"/>
      <c r="J2120" s="537">
        <f>IF('statement of marks'!FP84="","",'statement of marks'!FP84)</f>
        <v>30</v>
      </c>
      <c r="K2120" s="1109" t="s">
        <v>279</v>
      </c>
      <c r="L2120" s="1109"/>
      <c r="M2120" s="536">
        <f>'statement of marks'!$FQ$6</f>
        <v>30</v>
      </c>
      <c r="N2120" s="538">
        <f>IF('statement of marks'!FQ84="","",'statement of marks'!FQ84)</f>
        <v>30</v>
      </c>
      <c r="O2120" s="1109" t="s">
        <v>108</v>
      </c>
      <c r="P2120" s="1109"/>
      <c r="Q2120" s="536">
        <f>'statement of marks'!$FR$6</f>
        <v>40</v>
      </c>
      <c r="R2120" s="541">
        <f>IF('statement of marks'!FR84="","",'statement of marks'!FR84)</f>
        <v>40</v>
      </c>
      <c r="S2120" s="541"/>
      <c r="T2120" s="538">
        <f>IF('statement of marks'!FS84="","",'statement of marks'!FS84)</f>
        <v>100</v>
      </c>
      <c r="U2120" s="541" t="str">
        <f>IF('statement of marks'!IJ84="","",'statement of marks'!IJ84)</f>
        <v>A</v>
      </c>
      <c r="V2120" s="542" t="str">
        <f>IF(OR(U2120="S",U2120="RE"),'result subject-wise'!AN$6,"")</f>
        <v/>
      </c>
      <c r="W2120" s="558" t="str">
        <f>IF('result subject-wise'!AN84="","",'result subject-wise'!AN84)</f>
        <v/>
      </c>
      <c r="X2120" s="558" t="str">
        <f>IF('result subject-wise'!AO84="","",'result subject-wise'!AO84)</f>
        <v/>
      </c>
      <c r="Y2120" s="1093"/>
    </row>
    <row r="2121" spans="1:25" ht="18" customHeight="1">
      <c r="A2121" s="1124"/>
      <c r="B2121" s="1110" t="s">
        <v>195</v>
      </c>
      <c r="C2121" s="1110"/>
      <c r="D2121" s="560">
        <f>IF(AND(D2117="",D2119="",D2120=""),"",SUM(D2117:D2120))</f>
        <v>60</v>
      </c>
      <c r="E2121" s="1111" t="str">
        <f>IF('statement of marks'!IP84="","",'statement of marks'!IP84)</f>
        <v>SUPPL.</v>
      </c>
      <c r="F2121" s="1111"/>
      <c r="G2121" s="1111"/>
      <c r="H2121" s="1111"/>
      <c r="I2121" s="1111"/>
      <c r="J2121" s="1111"/>
      <c r="K2121" s="1111"/>
      <c r="L2121" s="1111"/>
      <c r="M2121" s="533" t="s">
        <v>309</v>
      </c>
      <c r="N2121" s="541" t="str">
        <f>IF('statement of marks'!IS84="","",'statement of marks'!IS84)</f>
        <v/>
      </c>
      <c r="O2121" s="1091" t="s">
        <v>281</v>
      </c>
      <c r="P2121" s="1091"/>
      <c r="Q2121" s="1091"/>
      <c r="R2121" s="541" t="str">
        <f>IF('statement of marks'!IU84="","",'statement of marks'!IU84)</f>
        <v/>
      </c>
      <c r="S2121" s="1112" t="s">
        <v>295</v>
      </c>
      <c r="T2121" s="1112"/>
      <c r="U2121" s="1112"/>
      <c r="V2121" s="1112"/>
      <c r="W2121" s="1112"/>
      <c r="X2121" s="1112"/>
      <c r="Y2121" s="1113"/>
    </row>
    <row r="2122" spans="1:25" ht="18" customHeight="1">
      <c r="A2122" s="1124"/>
      <c r="B2122" s="1110" t="s">
        <v>300</v>
      </c>
      <c r="C2122" s="1110"/>
      <c r="D2122" s="534" t="s">
        <v>201</v>
      </c>
      <c r="E2122" s="1085" t="s">
        <v>122</v>
      </c>
      <c r="F2122" s="1085"/>
      <c r="G2122" s="1091" t="s">
        <v>124</v>
      </c>
      <c r="H2122" s="1091"/>
      <c r="I2122" s="1091"/>
      <c r="J2122" s="1091"/>
      <c r="K2122" s="1091" t="s">
        <v>126</v>
      </c>
      <c r="L2122" s="1091"/>
      <c r="M2122" s="1091" t="s">
        <v>128</v>
      </c>
      <c r="N2122" s="1091"/>
      <c r="O2122" s="924" t="s">
        <v>303</v>
      </c>
      <c r="P2122" s="924"/>
      <c r="Q2122" s="924"/>
      <c r="R2122" s="561"/>
      <c r="S2122" s="1114" t="s">
        <v>195</v>
      </c>
      <c r="T2122" s="1114"/>
      <c r="U2122" s="1115" t="str">
        <f>IF('result subject-wise'!AR84="","",'result subject-wise'!AR84)</f>
        <v/>
      </c>
      <c r="V2122" s="1115"/>
      <c r="W2122" s="1086" t="s">
        <v>459</v>
      </c>
      <c r="X2122" s="1086"/>
      <c r="Y2122" s="562" t="str">
        <f>IF('result subject-wise'!AS84="","",'result subject-wise'!AS84)</f>
        <v/>
      </c>
    </row>
    <row r="2123" spans="1:25" ht="18" customHeight="1">
      <c r="A2123" s="1124"/>
      <c r="B2123" s="1116" t="s">
        <v>302</v>
      </c>
      <c r="C2123" s="1116"/>
      <c r="D2123" s="536">
        <f>IF('statement of marks'!CN84="","",'statement of marks'!CN84)</f>
        <v>50</v>
      </c>
      <c r="E2123" s="1117">
        <f>IF('statement of marks'!GK84="","",'statement of marks'!GK84)</f>
        <v>34</v>
      </c>
      <c r="F2123" s="1117"/>
      <c r="G2123" s="1117">
        <f>IF('statement of marks'!GM84="","",'statement of marks'!GM84)</f>
        <v>24</v>
      </c>
      <c r="H2123" s="1117"/>
      <c r="I2123" s="1117"/>
      <c r="J2123" s="1117"/>
      <c r="K2123" s="1117" t="str">
        <f>IF('statement of marks'!GO84="","",'statement of marks'!GO84)</f>
        <v/>
      </c>
      <c r="L2123" s="1117"/>
      <c r="M2123" s="1117" t="str">
        <f>IF('statement of marks'!GQ84="","",'statement of marks'!GQ84)</f>
        <v/>
      </c>
      <c r="N2123" s="1117"/>
      <c r="O2123" s="1117" t="str">
        <f>IF('statement of marks'!GS84="","",'statement of marks'!GS84)</f>
        <v/>
      </c>
      <c r="P2123" s="1117"/>
      <c r="Q2123" s="1117"/>
      <c r="R2123" s="563"/>
      <c r="S2123" s="1086" t="s">
        <v>460</v>
      </c>
      <c r="T2123" s="1086"/>
      <c r="U2123" s="1086"/>
      <c r="V2123" s="1086"/>
      <c r="W2123" s="1115" t="str">
        <f>IF('result subject-wise'!AT84="","",'result subject-wise'!AT84)</f>
        <v/>
      </c>
      <c r="X2123" s="1115"/>
      <c r="Y2123" s="1118"/>
    </row>
    <row r="2124" spans="1:25" ht="18" customHeight="1">
      <c r="A2124" s="1124"/>
      <c r="B2124" s="1084" t="s">
        <v>301</v>
      </c>
      <c r="C2124" s="1084"/>
      <c r="D2124" s="536">
        <f>IF('statement of marks'!BJ84="","",'statement of marks'!BJ84)</f>
        <v>50</v>
      </c>
      <c r="E2124" s="1085" t="str">
        <f>IF('statement of marks'!GL84="","",'statement of marks'!GL84)</f>
        <v/>
      </c>
      <c r="F2124" s="1085"/>
      <c r="G2124" s="1085" t="str">
        <f>IF('statement of marks'!GN84="","",'statement of marks'!GN84)</f>
        <v/>
      </c>
      <c r="H2124" s="1085"/>
      <c r="I2124" s="1085"/>
      <c r="J2124" s="1085"/>
      <c r="K2124" s="1085">
        <f>IF('statement of marks'!GP84="","",'statement of marks'!GP84)</f>
        <v>130</v>
      </c>
      <c r="L2124" s="1085"/>
      <c r="M2124" s="1085">
        <f>IF('statement of marks'!GR84="","",'statement of marks'!GR84)</f>
        <v>264</v>
      </c>
      <c r="N2124" s="1085"/>
      <c r="O2124" s="1085">
        <f>IF('statement of marks'!GT84="","",'statement of marks'!GT84)</f>
        <v>362</v>
      </c>
      <c r="P2124" s="1085"/>
      <c r="Q2124" s="1085"/>
      <c r="R2124" s="564"/>
      <c r="S2124" s="1086" t="s">
        <v>296</v>
      </c>
      <c r="T2124" s="1086"/>
      <c r="U2124" s="1086"/>
      <c r="V2124" s="1086"/>
      <c r="W2124" s="1087" t="str">
        <f>IF(U2122="","",'result subject-wise'!$G$118)</f>
        <v/>
      </c>
      <c r="X2124" s="1087"/>
      <c r="Y2124" s="1088"/>
    </row>
    <row r="2125" spans="1:25" ht="18" customHeight="1">
      <c r="A2125" s="1124"/>
      <c r="B2125" s="1089" t="s">
        <v>307</v>
      </c>
      <c r="C2125" s="1089"/>
      <c r="D2125" s="535" t="str">
        <f>IF('statement of marks'!DR84="","",'statement of marks'!DR84)</f>
        <v/>
      </c>
      <c r="E2125" s="1090"/>
      <c r="F2125" s="1090"/>
      <c r="G2125" s="1090"/>
      <c r="H2125" s="1090"/>
      <c r="I2125" s="1090"/>
      <c r="J2125" s="1090"/>
      <c r="K2125" s="1090"/>
      <c r="L2125" s="1090"/>
      <c r="M2125" s="1090"/>
      <c r="N2125" s="1090"/>
      <c r="O2125" s="1091"/>
      <c r="P2125" s="1091"/>
      <c r="Q2125" s="1091"/>
      <c r="R2125" s="1091"/>
      <c r="S2125" s="1091"/>
      <c r="T2125" s="1091"/>
      <c r="U2125" s="1092"/>
      <c r="V2125" s="1092"/>
      <c r="W2125" s="1092"/>
      <c r="X2125" s="1092"/>
      <c r="Y2125" s="1093"/>
    </row>
    <row r="2126" spans="1:25" ht="18" customHeight="1">
      <c r="A2126" s="1124"/>
      <c r="B2126" s="895" t="s">
        <v>297</v>
      </c>
      <c r="C2126" s="895"/>
      <c r="D2126" s="544">
        <f>IF(AND(D2123="",D2124="",D2125=""),"",SUM(D2123:D2125))</f>
        <v>100</v>
      </c>
      <c r="E2126" s="1090"/>
      <c r="F2126" s="1090"/>
      <c r="G2126" s="1090"/>
      <c r="H2126" s="1090"/>
      <c r="I2126" s="1090"/>
      <c r="J2126" s="1090"/>
      <c r="K2126" s="1090"/>
      <c r="L2126" s="1090"/>
      <c r="M2126" s="1090"/>
      <c r="N2126" s="1090"/>
      <c r="O2126" s="1091"/>
      <c r="P2126" s="1091"/>
      <c r="Q2126" s="1091"/>
      <c r="R2126" s="1091"/>
      <c r="S2126" s="1091"/>
      <c r="T2126" s="1091"/>
      <c r="U2126" s="1092"/>
      <c r="V2126" s="1092"/>
      <c r="W2126" s="1092"/>
      <c r="X2126" s="1092"/>
      <c r="Y2126" s="1093"/>
    </row>
    <row r="2127" spans="1:25" ht="18" customHeight="1">
      <c r="A2127" s="1124"/>
      <c r="B2127" s="1089" t="s">
        <v>790</v>
      </c>
      <c r="C2127" s="1089"/>
      <c r="D2127" s="565">
        <f>IF(J2110="ML",L2109)+IF(J2111="ML",L2109)+IF(J2112="ML",L2109-D2112)+IF(J2113="ML",L2109-D2113)+IF(J2114="ML",L2109-D2114)+IF(K2112="ml",D2112)+IF(K2113="ml",D2113)+IF(K2114="ml",D2114)</f>
        <v>0</v>
      </c>
      <c r="E2127" s="1090"/>
      <c r="F2127" s="1090"/>
      <c r="G2127" s="1090"/>
      <c r="H2127" s="1090"/>
      <c r="I2127" s="1090"/>
      <c r="J2127" s="1090"/>
      <c r="K2127" s="1090"/>
      <c r="L2127" s="1090"/>
      <c r="M2127" s="1090"/>
      <c r="N2127" s="1090"/>
      <c r="O2127" s="1091" t="s">
        <v>112</v>
      </c>
      <c r="P2127" s="1091"/>
      <c r="Q2127" s="1091"/>
      <c r="R2127" s="1091"/>
      <c r="S2127" s="1091"/>
      <c r="T2127" s="1091"/>
      <c r="U2127" s="1094" t="s">
        <v>798</v>
      </c>
      <c r="V2127" s="1094"/>
      <c r="W2127" s="1094"/>
      <c r="X2127" s="1094"/>
      <c r="Y2127" s="1095"/>
    </row>
    <row r="2128" spans="1:25" ht="18" customHeight="1" thickBot="1">
      <c r="A2128" s="1125"/>
      <c r="B2128" s="1098" t="s">
        <v>308</v>
      </c>
      <c r="C2128" s="1098"/>
      <c r="D2128" s="566"/>
      <c r="E2128" s="1099"/>
      <c r="F2128" s="1099"/>
      <c r="G2128" s="1099"/>
      <c r="H2128" s="1099"/>
      <c r="I2128" s="1099"/>
      <c r="J2128" s="1099"/>
      <c r="K2128" s="1099"/>
      <c r="L2128" s="1099"/>
      <c r="M2128" s="1099"/>
      <c r="N2128" s="1099"/>
      <c r="O2128" s="1100">
        <f>'statement of marks'!$IV$110</f>
        <v>45794</v>
      </c>
      <c r="P2128" s="1100"/>
      <c r="Q2128" s="1100"/>
      <c r="R2128" s="1100"/>
      <c r="S2128" s="1100"/>
      <c r="T2128" s="1100"/>
      <c r="U2128" s="1096"/>
      <c r="V2128" s="1096"/>
      <c r="W2128" s="1096"/>
      <c r="X2128" s="1096"/>
      <c r="Y2128" s="1097"/>
    </row>
    <row r="2129" spans="1:25" ht="18" customHeight="1">
      <c r="A2129" s="1119" t="s">
        <v>282</v>
      </c>
      <c r="B2129" s="1120"/>
      <c r="C2129" s="1120"/>
      <c r="D2129" s="1120"/>
      <c r="E2129" s="1120"/>
      <c r="F2129" s="1120"/>
      <c r="G2129" s="1120"/>
      <c r="H2129" s="1120"/>
      <c r="I2129" s="1120"/>
      <c r="J2129" s="1120"/>
      <c r="K2129" s="1120"/>
      <c r="L2129" s="1120"/>
      <c r="M2129" s="1120"/>
      <c r="N2129" s="1120"/>
      <c r="O2129" s="1120"/>
      <c r="P2129" s="1120"/>
      <c r="Q2129" s="1120"/>
      <c r="R2129" s="1120"/>
      <c r="S2129" s="1120"/>
      <c r="T2129" s="1120"/>
      <c r="U2129" s="1120"/>
      <c r="V2129" s="1120"/>
      <c r="W2129" s="1120"/>
      <c r="X2129" s="1120"/>
      <c r="Y2129" s="1121"/>
    </row>
    <row r="2130" spans="1:25" ht="18" customHeight="1">
      <c r="A2130" s="1122" t="str">
        <f>'statement of marks'!$A$1</f>
        <v>Govt. Hr. Sec. School,</v>
      </c>
      <c r="B2130" s="1091"/>
      <c r="C2130" s="1091"/>
      <c r="D2130" s="1091"/>
      <c r="E2130" s="1091"/>
      <c r="F2130" s="1091"/>
      <c r="G2130" s="1091"/>
      <c r="H2130" s="1091"/>
      <c r="I2130" s="1091"/>
      <c r="J2130" s="1091"/>
      <c r="K2130" s="1091"/>
      <c r="L2130" s="1091"/>
      <c r="M2130" s="1091"/>
      <c r="N2130" s="1091"/>
      <c r="O2130" s="1091"/>
      <c r="P2130" s="1091"/>
      <c r="Q2130" s="1091"/>
      <c r="R2130" s="1091"/>
      <c r="S2130" s="1091"/>
      <c r="T2130" s="1091"/>
      <c r="U2130" s="1091"/>
      <c r="V2130" s="1091"/>
      <c r="W2130" s="1091"/>
      <c r="X2130" s="1091"/>
      <c r="Y2130" s="1123"/>
    </row>
    <row r="2131" spans="1:25" ht="18" customHeight="1">
      <c r="A2131" s="1124"/>
      <c r="B2131" s="1048" t="s">
        <v>100</v>
      </c>
      <c r="C2131" s="1048"/>
      <c r="D2131" s="1112" t="s">
        <v>485</v>
      </c>
      <c r="E2131" s="1048" t="str">
        <f>'statement of marks'!$F$3</f>
        <v>2024-25</v>
      </c>
      <c r="F2131" s="1048"/>
      <c r="G2131" s="1126" t="str">
        <f>IF(U2150="","MAIN EXAMINATION",IF(E2149="Suppl.","SUPPLEMENTARY EXAMINATION",IF(E2149="Re-exam.","RE-EXAMINATION",)))</f>
        <v>MAIN EXAMINATION</v>
      </c>
      <c r="H2131" s="1127"/>
      <c r="I2131" s="1127"/>
      <c r="J2131" s="1127"/>
      <c r="K2131" s="1127"/>
      <c r="L2131" s="1127"/>
      <c r="M2131" s="1127"/>
      <c r="N2131" s="1127"/>
      <c r="O2131" s="1127"/>
      <c r="P2131" s="1127"/>
      <c r="Q2131" s="1127"/>
      <c r="R2131" s="1127"/>
      <c r="S2131" s="1128"/>
      <c r="T2131" s="1129" t="s">
        <v>305</v>
      </c>
      <c r="U2131" s="1130"/>
      <c r="V2131" s="1131"/>
      <c r="W2131" s="1048" t="str">
        <f>'statement of marks'!$A$3</f>
        <v>11 'A'</v>
      </c>
      <c r="X2131" s="1048"/>
      <c r="Y2131" s="1135"/>
    </row>
    <row r="2132" spans="1:25" ht="18" customHeight="1">
      <c r="A2132" s="1124"/>
      <c r="B2132" s="895" t="s">
        <v>36</v>
      </c>
      <c r="C2132" s="895"/>
      <c r="D2132" s="1112"/>
      <c r="E2132" s="1132" t="str">
        <f>IF('statement of marks'!G85="","",'statement of marks'!G85)</f>
        <v>A 077</v>
      </c>
      <c r="F2132" s="1133"/>
      <c r="G2132" s="1133"/>
      <c r="H2132" s="1133"/>
      <c r="I2132" s="1133"/>
      <c r="J2132" s="1133"/>
      <c r="K2132" s="1133"/>
      <c r="L2132" s="1133"/>
      <c r="M2132" s="1133"/>
      <c r="N2132" s="1133"/>
      <c r="O2132" s="1133"/>
      <c r="P2132" s="1133"/>
      <c r="Q2132" s="1133"/>
      <c r="R2132" s="1133"/>
      <c r="S2132" s="1134"/>
      <c r="T2132" s="1129" t="s">
        <v>304</v>
      </c>
      <c r="U2132" s="1130"/>
      <c r="V2132" s="1131"/>
      <c r="W2132" s="1048">
        <f>IF('statement of marks'!E85="","",'statement of marks'!E85)</f>
        <v>11177</v>
      </c>
      <c r="X2132" s="1048"/>
      <c r="Y2132" s="1135"/>
    </row>
    <row r="2133" spans="1:25" ht="18" customHeight="1">
      <c r="A2133" s="1124"/>
      <c r="B2133" s="895" t="s">
        <v>37</v>
      </c>
      <c r="C2133" s="895"/>
      <c r="D2133" s="1112"/>
      <c r="E2133" s="1132" t="str">
        <f>IF('statement of marks'!H85="","",'statement of marks'!H85)</f>
        <v>B 077</v>
      </c>
      <c r="F2133" s="1133"/>
      <c r="G2133" s="1133"/>
      <c r="H2133" s="1133"/>
      <c r="I2133" s="1133"/>
      <c r="J2133" s="1133"/>
      <c r="K2133" s="1133"/>
      <c r="L2133" s="1133"/>
      <c r="M2133" s="1133"/>
      <c r="N2133" s="1133"/>
      <c r="O2133" s="1133"/>
      <c r="P2133" s="1133"/>
      <c r="Q2133" s="1133"/>
      <c r="R2133" s="1133"/>
      <c r="S2133" s="1134"/>
      <c r="T2133" s="1129" t="s">
        <v>35</v>
      </c>
      <c r="U2133" s="1130"/>
      <c r="V2133" s="1131"/>
      <c r="W2133" s="1048" t="str">
        <f>IF('statement of marks'!D85="","",'statement of marks'!D85)</f>
        <v/>
      </c>
      <c r="X2133" s="1048"/>
      <c r="Y2133" s="1135"/>
    </row>
    <row r="2134" spans="1:25" ht="18" customHeight="1">
      <c r="A2134" s="1124"/>
      <c r="B2134" s="895" t="s">
        <v>38</v>
      </c>
      <c r="C2134" s="895"/>
      <c r="D2134" s="1112"/>
      <c r="E2134" s="1132" t="str">
        <f>IF('statement of marks'!I85="","",'statement of marks'!I85)</f>
        <v>C 077</v>
      </c>
      <c r="F2134" s="1133"/>
      <c r="G2134" s="1133"/>
      <c r="H2134" s="1133"/>
      <c r="I2134" s="1133"/>
      <c r="J2134" s="1133"/>
      <c r="K2134" s="1133"/>
      <c r="L2134" s="1133"/>
      <c r="M2134" s="1133"/>
      <c r="N2134" s="1133"/>
      <c r="O2134" s="1133"/>
      <c r="P2134" s="1133"/>
      <c r="Q2134" s="1133"/>
      <c r="R2134" s="1133"/>
      <c r="S2134" s="1134"/>
      <c r="T2134" s="1129" t="s">
        <v>280</v>
      </c>
      <c r="U2134" s="1130"/>
      <c r="V2134" s="1131"/>
      <c r="W2134" s="1136" t="str">
        <f>IF('statement of marks'!F85="","",'statement of marks'!F85)</f>
        <v/>
      </c>
      <c r="X2134" s="1136"/>
      <c r="Y2134" s="1137"/>
    </row>
    <row r="2135" spans="1:25" ht="18" customHeight="1">
      <c r="A2135" s="1124"/>
      <c r="B2135" s="1138" t="s">
        <v>218</v>
      </c>
      <c r="C2135" s="1109" t="s">
        <v>293</v>
      </c>
      <c r="D2135" s="1109" t="s">
        <v>457</v>
      </c>
      <c r="E2135" s="1103" t="s">
        <v>109</v>
      </c>
      <c r="F2135" s="1103" t="s">
        <v>110</v>
      </c>
      <c r="G2135" s="1103" t="s">
        <v>111</v>
      </c>
      <c r="H2135" s="1103" t="s">
        <v>797</v>
      </c>
      <c r="I2135" s="1139" t="str">
        <f>IF('statement of marks'!N$4="","",'statement of marks'!N$4)</f>
        <v>VRIKSHAROPAN</v>
      </c>
      <c r="J2135" s="1140" t="s">
        <v>276</v>
      </c>
      <c r="K2135" s="1140" t="s">
        <v>277</v>
      </c>
      <c r="L2135" s="1103" t="s">
        <v>284</v>
      </c>
      <c r="M2135" s="1103" t="s">
        <v>294</v>
      </c>
      <c r="N2135" s="1102" t="s">
        <v>458</v>
      </c>
      <c r="O2135" s="1141" t="s">
        <v>287</v>
      </c>
      <c r="P2135" s="1141" t="s">
        <v>288</v>
      </c>
      <c r="Q2135" s="1101" t="s">
        <v>289</v>
      </c>
      <c r="R2135" s="1101" t="s">
        <v>285</v>
      </c>
      <c r="S2135" s="1101" t="s">
        <v>286</v>
      </c>
      <c r="T2135" s="1102" t="s">
        <v>306</v>
      </c>
      <c r="U2135" s="1103" t="s">
        <v>311</v>
      </c>
      <c r="V2135" s="1104" t="s">
        <v>310</v>
      </c>
      <c r="W2135" s="1104" t="s">
        <v>799</v>
      </c>
      <c r="X2135" s="1103" t="s">
        <v>283</v>
      </c>
      <c r="Y2135" s="1105" t="s">
        <v>290</v>
      </c>
    </row>
    <row r="2136" spans="1:25" ht="18" customHeight="1">
      <c r="A2136" s="1124"/>
      <c r="B2136" s="1138"/>
      <c r="C2136" s="1109"/>
      <c r="D2136" s="1109"/>
      <c r="E2136" s="1103"/>
      <c r="F2136" s="1103"/>
      <c r="G2136" s="1103"/>
      <c r="H2136" s="1103"/>
      <c r="I2136" s="1139"/>
      <c r="J2136" s="1140"/>
      <c r="K2136" s="1140"/>
      <c r="L2136" s="1103"/>
      <c r="M2136" s="1103"/>
      <c r="N2136" s="1102"/>
      <c r="O2136" s="1141"/>
      <c r="P2136" s="1141"/>
      <c r="Q2136" s="1101"/>
      <c r="R2136" s="1101"/>
      <c r="S2136" s="1101"/>
      <c r="T2136" s="1102"/>
      <c r="U2136" s="1103"/>
      <c r="V2136" s="1104"/>
      <c r="W2136" s="1104"/>
      <c r="X2136" s="1103"/>
      <c r="Y2136" s="1105"/>
    </row>
    <row r="2137" spans="1:25" ht="18" customHeight="1">
      <c r="A2137" s="1124"/>
      <c r="B2137" s="1144" t="s">
        <v>113</v>
      </c>
      <c r="C2137" s="1144"/>
      <c r="D2137" s="535"/>
      <c r="E2137" s="534">
        <f>IF('statement of marks'!J$6="","",'statement of marks'!J$6)</f>
        <v>10</v>
      </c>
      <c r="F2137" s="534">
        <f>IF('statement of marks'!K$6="","",'statement of marks'!K$6)</f>
        <v>10</v>
      </c>
      <c r="G2137" s="534">
        <f>IF('statement of marks'!L$6="","",'statement of marks'!L$6)</f>
        <v>8</v>
      </c>
      <c r="H2137" s="534">
        <f>IF('statement of marks'!M$6="","",'statement of marks'!M$6)</f>
        <v>28</v>
      </c>
      <c r="I2137" s="536">
        <f>IF('statement of marks'!N$6="","",'statement of marks'!N$6)</f>
        <v>2</v>
      </c>
      <c r="J2137" s="298" t="s">
        <v>89</v>
      </c>
      <c r="K2137" s="1106"/>
      <c r="L2137" s="534">
        <f>IF('statement of marks'!O$6="","",'statement of marks'!O$6)</f>
        <v>70</v>
      </c>
      <c r="M2137" s="298" t="s">
        <v>87</v>
      </c>
      <c r="N2137" s="534">
        <f>IF('statement of marks'!P$6="","",'statement of marks'!P$6)</f>
        <v>100</v>
      </c>
      <c r="O2137" s="298" t="s">
        <v>298</v>
      </c>
      <c r="P2137" s="945"/>
      <c r="Q2137" s="534">
        <f>IF('statement of marks'!Q$6="","",'statement of marks'!Q$6)</f>
        <v>100</v>
      </c>
      <c r="R2137" s="298" t="s">
        <v>299</v>
      </c>
      <c r="S2137" s="298" t="s">
        <v>454</v>
      </c>
      <c r="T2137" s="538">
        <f>IF('statement of marks'!R$6="","",'statement of marks'!R$6)</f>
        <v>200</v>
      </c>
      <c r="U2137" s="539"/>
      <c r="V2137" s="539"/>
      <c r="W2137" s="539"/>
      <c r="X2137" s="539"/>
      <c r="Y2137" s="540" t="str">
        <f>IF(OR(X2144=0,X2144&lt;V2144),"",T2137)</f>
        <v/>
      </c>
    </row>
    <row r="2138" spans="1:25" ht="18" customHeight="1">
      <c r="A2138" s="1124"/>
      <c r="B2138" s="895" t="str">
        <f>'statement of marks'!$J$3</f>
        <v>HINDI COMPULSORY</v>
      </c>
      <c r="C2138" s="895"/>
      <c r="D2138" s="535"/>
      <c r="E2138" s="541">
        <f>IF('statement of marks'!J85="","",'statement of marks'!J85)</f>
        <v>10</v>
      </c>
      <c r="F2138" s="541">
        <f>IF('statement of marks'!K85="","",'statement of marks'!K85)</f>
        <v>10</v>
      </c>
      <c r="G2138" s="541">
        <f>IF('statement of marks'!L85="","",'statement of marks'!L85)</f>
        <v>8</v>
      </c>
      <c r="H2138" s="541">
        <f>IF('statement of marks'!M85="","",'statement of marks'!M85)</f>
        <v>28</v>
      </c>
      <c r="I2138" s="541">
        <f>IF('statement of marks'!N85="","",'statement of marks'!N85)</f>
        <v>2</v>
      </c>
      <c r="J2138" s="537">
        <f>IF('statement of marks'!O85="","",'statement of marks'!O85)</f>
        <v>70</v>
      </c>
      <c r="K2138" s="1106"/>
      <c r="L2138" s="536">
        <f>IF('statement of marks'!O85="","",'statement of marks'!O85)</f>
        <v>70</v>
      </c>
      <c r="M2138" s="536">
        <f>IF('statement of marks'!P85="","",'statement of marks'!P85)</f>
        <v>100</v>
      </c>
      <c r="N2138" s="538">
        <f>IF('statement of marks'!P85="","",'statement of marks'!P85)</f>
        <v>100</v>
      </c>
      <c r="O2138" s="537">
        <f>IF('statement of marks'!Q85="","",'statement of marks'!Q85)</f>
        <v>100</v>
      </c>
      <c r="P2138" s="945"/>
      <c r="Q2138" s="536">
        <f>IF('statement of marks'!Q85="","",'statement of marks'!Q85)</f>
        <v>100</v>
      </c>
      <c r="R2138" s="536">
        <f>IF('statement of marks'!R85="","",'statement of marks'!R85)</f>
        <v>200</v>
      </c>
      <c r="S2138" s="1107" t="str">
        <f>IF(AND(K2139="",P2139=""),"",SUM(K2139,P2139))</f>
        <v/>
      </c>
      <c r="T2138" s="538">
        <f>IF('statement of marks'!R85="","",'statement of marks'!R85)</f>
        <v>200</v>
      </c>
      <c r="U2138" s="541" t="str">
        <f>CONCATENATE('statement of marks'!GV85,'statement of marks'!GW85,'statement of marks'!GX85)</f>
        <v>D</v>
      </c>
      <c r="V2138" s="542" t="str">
        <f>IF(OR(U2138="S",U2138="RE"),'result subject-wise'!T$6,"")</f>
        <v/>
      </c>
      <c r="W2138" s="542" t="str">
        <f>IF('result subject-wise'!U85="","",'result subject-wise'!U85)</f>
        <v/>
      </c>
      <c r="X2138" s="542" t="str">
        <f>IF('result subject-wise'!V85="","",'result subject-wise'!V85)</f>
        <v/>
      </c>
      <c r="Y2138" s="540" t="str">
        <f>IF(OR(X2144=0,X2144&lt;V2144),"",IF(U2138="RE",SUM(T2138,W2138),IF(U2138="S",W2138,T2138)))</f>
        <v/>
      </c>
    </row>
    <row r="2139" spans="1:25" ht="18" customHeight="1">
      <c r="A2139" s="1124"/>
      <c r="B2139" s="895" t="str">
        <f>'statement of marks'!$X$3</f>
        <v>ENGLISH COMPULSORY</v>
      </c>
      <c r="C2139" s="895"/>
      <c r="D2139" s="535" t="s">
        <v>455</v>
      </c>
      <c r="E2139" s="541">
        <f>IF('statement of marks'!X85="","",'statement of marks'!X85)</f>
        <v>10</v>
      </c>
      <c r="F2139" s="541">
        <f>IF('statement of marks'!Y85="","",'statement of marks'!Y85)</f>
        <v>10</v>
      </c>
      <c r="G2139" s="541">
        <f>IF('statement of marks'!Z85="","",'statement of marks'!Z85)</f>
        <v>8</v>
      </c>
      <c r="H2139" s="541">
        <f>IF('statement of marks'!AA85="","",'statement of marks'!AA85)</f>
        <v>28</v>
      </c>
      <c r="I2139" s="541">
        <f>IF('statement of marks'!AB85="","",'statement of marks'!AB85)</f>
        <v>2</v>
      </c>
      <c r="J2139" s="537">
        <f>IF('statement of marks'!AC85="","",'statement of marks'!AC85)</f>
        <v>70</v>
      </c>
      <c r="K2139" s="1106"/>
      <c r="L2139" s="536">
        <f>IF('statement of marks'!AC85="","",'statement of marks'!AC85)</f>
        <v>70</v>
      </c>
      <c r="M2139" s="536">
        <f>IF('statement of marks'!AD85="","",'statement of marks'!AD85)</f>
        <v>100</v>
      </c>
      <c r="N2139" s="538">
        <f>IF('statement of marks'!AD85="","",'statement of marks'!AD85)</f>
        <v>100</v>
      </c>
      <c r="O2139" s="537">
        <f>IF('statement of marks'!AE85="","",'statement of marks'!AE85)</f>
        <v>100</v>
      </c>
      <c r="P2139" s="945"/>
      <c r="Q2139" s="536">
        <f>IF('statement of marks'!AE85="","",'statement of marks'!AE85)</f>
        <v>100</v>
      </c>
      <c r="R2139" s="536">
        <f>IF('statement of marks'!AF85="","",'statement of marks'!AF85)</f>
        <v>200</v>
      </c>
      <c r="S2139" s="1107"/>
      <c r="T2139" s="538">
        <f>IF('statement of marks'!AF85="","",'statement of marks'!AF85)</f>
        <v>200</v>
      </c>
      <c r="U2139" s="541" t="str">
        <f>CONCATENATE('statement of marks'!GY85,'statement of marks'!GZ85,'statement of marks'!HA85)</f>
        <v>D</v>
      </c>
      <c r="V2139" s="542" t="str">
        <f>IF(OR(U2139="S",U2139="RE"),'result subject-wise'!W$6,"")</f>
        <v/>
      </c>
      <c r="W2139" s="542" t="str">
        <f>IF('result subject-wise'!X85="","",'result subject-wise'!X85)</f>
        <v/>
      </c>
      <c r="X2139" s="542" t="str">
        <f>IF('result subject-wise'!Y85="","",'result subject-wise'!Y85)</f>
        <v/>
      </c>
      <c r="Y2139" s="540" t="str">
        <f>IF(OR(X2144=0,X2144&lt;V2144),"",IF(U2139="RE",SUM(T2139,W2139),IF(U2139="S",W2139,T2139)))</f>
        <v/>
      </c>
    </row>
    <row r="2140" spans="1:25" ht="18" customHeight="1">
      <c r="A2140" s="1124"/>
      <c r="B2140" s="1143" t="str">
        <f>'statement of marks'!AM85</f>
        <v>PHYSICS</v>
      </c>
      <c r="C2140" s="1143"/>
      <c r="D2140" s="535">
        <f>IF('statement of marks'!BH85="","",'statement of marks'!BH85)</f>
        <v>20</v>
      </c>
      <c r="E2140" s="541">
        <f>IF('statement of marks'!AN85="","",'statement of marks'!AN85)</f>
        <v>10</v>
      </c>
      <c r="F2140" s="541">
        <f>IF('statement of marks'!AO85="","",'statement of marks'!AO85)</f>
        <v>10</v>
      </c>
      <c r="G2140" s="541">
        <f>IF('statement of marks'!AP85="","",'statement of marks'!AP85)</f>
        <v>9</v>
      </c>
      <c r="H2140" s="541">
        <f>IF('statement of marks'!AQ85="","",'statement of marks'!AQ85)</f>
        <v>29</v>
      </c>
      <c r="I2140" s="541">
        <f>IF('statement of marks'!AR85="","",'statement of marks'!AR85)</f>
        <v>1</v>
      </c>
      <c r="J2140" s="537">
        <f>IF('statement of marks'!AS85="","",'statement of marks'!AS85)</f>
        <v>30</v>
      </c>
      <c r="K2140" s="537">
        <f>IF('statement of marks'!AT85="","",'statement of marks'!AT85)</f>
        <v>20</v>
      </c>
      <c r="L2140" s="536">
        <f>IF('statement of marks'!AU85="","",'statement of marks'!AU85)</f>
        <v>50</v>
      </c>
      <c r="M2140" s="536">
        <f>IF('statement of marks'!AV85="","",'statement of marks'!AV85)</f>
        <v>60</v>
      </c>
      <c r="N2140" s="538">
        <f>IF('statement of marks'!AW85="","",'statement of marks'!AW85)</f>
        <v>80</v>
      </c>
      <c r="O2140" s="537">
        <f>IF('statement of marks'!AX85="","",'statement of marks'!AX85)</f>
        <v>70</v>
      </c>
      <c r="P2140" s="537">
        <f>IF('statement of marks'!AY85="","",'statement of marks'!AY85)</f>
        <v>30</v>
      </c>
      <c r="Q2140" s="536">
        <f>IF('statement of marks'!AZ85="","",'statement of marks'!AZ85)</f>
        <v>100</v>
      </c>
      <c r="R2140" s="536">
        <f>IF('statement of marks'!BA85="","",'statement of marks'!BA85)</f>
        <v>130</v>
      </c>
      <c r="S2140" s="538">
        <f>IF('statement of marks'!BB85="","",'statement of marks'!BB85)</f>
        <v>50</v>
      </c>
      <c r="T2140" s="538">
        <f>IF('statement of marks'!BC85="","",'statement of marks'!BC85)</f>
        <v>180</v>
      </c>
      <c r="U2140" s="541" t="str">
        <f>CONCATENATE('statement of marks'!HB85,'statement of marks'!HK85,'statement of marks'!HL85)</f>
        <v>D</v>
      </c>
      <c r="V2140" s="542" t="str">
        <f>IF('result subject-wise'!Z85="","",'result subject-wise'!Z85)</f>
        <v/>
      </c>
      <c r="W2140" s="542" t="str">
        <f>IF('result subject-wise'!AB85="","",'result subject-wise'!AB85)</f>
        <v/>
      </c>
      <c r="X2140" s="542" t="str">
        <f>IF('result subject-wise'!AC85="","",'result subject-wise'!AC85)</f>
        <v/>
      </c>
      <c r="Y2140" s="540" t="str">
        <f>IF(OR(X2144=0,X2144&lt;V2144),"",IF(OR(U2140="RE",U2140="REP"),SUM(T2140,W2140),IF(U2140="S",W2140,T2140)))</f>
        <v/>
      </c>
    </row>
    <row r="2141" spans="1:25" ht="18" customHeight="1">
      <c r="A2141" s="1124"/>
      <c r="B2141" s="1143" t="str">
        <f>'statement of marks'!BQ85</f>
        <v>CHEMISTRY</v>
      </c>
      <c r="C2141" s="1143"/>
      <c r="D2141" s="535">
        <f>IF('statement of marks'!CL85="","",'statement of marks'!CL85)</f>
        <v>20</v>
      </c>
      <c r="E2141" s="541">
        <f>IF('statement of marks'!BR85="","",'statement of marks'!BR85)</f>
        <v>10</v>
      </c>
      <c r="F2141" s="541">
        <f>IF('statement of marks'!BS85="","",'statement of marks'!BS85)</f>
        <v>10</v>
      </c>
      <c r="G2141" s="541">
        <f>IF('statement of marks'!BT85="","",'statement of marks'!BT85)</f>
        <v>9</v>
      </c>
      <c r="H2141" s="541">
        <f>IF('statement of marks'!BU85="","",'statement of marks'!BU85)</f>
        <v>29</v>
      </c>
      <c r="I2141" s="541">
        <f>IF('statement of marks'!BV85="","",'statement of marks'!BV85)</f>
        <v>1</v>
      </c>
      <c r="J2141" s="537">
        <f>IF('statement of marks'!BW85="","",'statement of marks'!BW85)</f>
        <v>50</v>
      </c>
      <c r="K2141" s="537">
        <f>IF('statement of marks'!BX85="","",'statement of marks'!BX85)</f>
        <v>20</v>
      </c>
      <c r="L2141" s="536">
        <f>IF('statement of marks'!BY85="","",'statement of marks'!BY85)</f>
        <v>70</v>
      </c>
      <c r="M2141" s="536">
        <f>IF('statement of marks'!BZ85="","",'statement of marks'!BZ85)</f>
        <v>80</v>
      </c>
      <c r="N2141" s="538">
        <f>IF('statement of marks'!CA85="","",'statement of marks'!CA85)</f>
        <v>100</v>
      </c>
      <c r="O2141" s="537">
        <f>IF('statement of marks'!CB85="","",'statement of marks'!CB85)</f>
        <v>70</v>
      </c>
      <c r="P2141" s="537">
        <f>IF('statement of marks'!CC85="","",'statement of marks'!CC85)</f>
        <v>30</v>
      </c>
      <c r="Q2141" s="536">
        <f>IF('statement of marks'!CD85="","",'statement of marks'!CD85)</f>
        <v>100</v>
      </c>
      <c r="R2141" s="536">
        <f>IF('statement of marks'!CE85="","",'statement of marks'!CE85)</f>
        <v>150</v>
      </c>
      <c r="S2141" s="538">
        <f>IF('statement of marks'!CF85="","",'statement of marks'!CF85)</f>
        <v>50</v>
      </c>
      <c r="T2141" s="538">
        <f>IF('statement of marks'!CG85="","",'statement of marks'!CG85)</f>
        <v>200</v>
      </c>
      <c r="U2141" s="541" t="str">
        <f>CONCATENATE('statement of marks'!HM85,'statement of marks'!HV85,'statement of marks'!HW85)</f>
        <v>D</v>
      </c>
      <c r="V2141" s="542" t="str">
        <f>IF('result subject-wise'!AD85="","",'result subject-wise'!AD85)</f>
        <v/>
      </c>
      <c r="W2141" s="542" t="str">
        <f>IF('result subject-wise'!AF85="","",'result subject-wise'!AF85)</f>
        <v/>
      </c>
      <c r="X2141" s="542" t="str">
        <f>IF('result subject-wise'!AG85="","",'result subject-wise'!AG85)</f>
        <v/>
      </c>
      <c r="Y2141" s="540" t="str">
        <f>IF(OR(X2144=0,X2144&lt;V2144),"",IF(OR(U2141="RE",U2141="REP"),SUM(T2141,W2141),IF(U2141="S",W2141,T2141)))</f>
        <v/>
      </c>
    </row>
    <row r="2142" spans="1:25" ht="18" customHeight="1">
      <c r="A2142" s="1124"/>
      <c r="B2142" s="1143" t="str">
        <f>'statement of marks'!CU85</f>
        <v>MATHEMATICS</v>
      </c>
      <c r="C2142" s="1143"/>
      <c r="D2142" s="535" t="str">
        <f>IF('statement of marks'!DP85="","",'statement of marks'!DP85)</f>
        <v/>
      </c>
      <c r="E2142" s="541">
        <f>IF('statement of marks'!CV85="","",'statement of marks'!CV85)</f>
        <v>10</v>
      </c>
      <c r="F2142" s="541">
        <f>IF('statement of marks'!CW85="","",'statement of marks'!CW85)</f>
        <v>10</v>
      </c>
      <c r="G2142" s="541">
        <f>IF('statement of marks'!CX85="","",'statement of marks'!CX85)</f>
        <v>9</v>
      </c>
      <c r="H2142" s="541">
        <f>IF('statement of marks'!CY85="","",'statement of marks'!CY85)</f>
        <v>29</v>
      </c>
      <c r="I2142" s="541">
        <f>IF('statement of marks'!CZ85="","",'statement of marks'!CZ85)</f>
        <v>1</v>
      </c>
      <c r="J2142" s="537">
        <f>IF('statement of marks'!DA85="","",'statement of marks'!DA85)</f>
        <v>70</v>
      </c>
      <c r="K2142" s="537" t="str">
        <f>IF('statement of marks'!DB85="","",'statement of marks'!DB85)</f>
        <v/>
      </c>
      <c r="L2142" s="536">
        <f>IF('statement of marks'!DC85="","",'statement of marks'!DC85)</f>
        <v>70</v>
      </c>
      <c r="M2142" s="536">
        <f>IF('statement of marks'!DD85="","",'statement of marks'!DD85)</f>
        <v>100</v>
      </c>
      <c r="N2142" s="538">
        <f>IF('statement of marks'!DE85="","",'statement of marks'!DE85)</f>
        <v>100</v>
      </c>
      <c r="O2142" s="537">
        <f>IF('statement of marks'!DF85="","",'statement of marks'!DF85)</f>
        <v>18</v>
      </c>
      <c r="P2142" s="537" t="str">
        <f>IF('statement of marks'!DG85="","",'statement of marks'!DG85)</f>
        <v/>
      </c>
      <c r="Q2142" s="536">
        <f>IF('statement of marks'!DH85="","",'statement of marks'!DH85)</f>
        <v>18</v>
      </c>
      <c r="R2142" s="536">
        <f>IF('statement of marks'!DI85="","",'statement of marks'!DI85)</f>
        <v>118</v>
      </c>
      <c r="S2142" s="538" t="str">
        <f>IF('statement of marks'!DJ85="","",'statement of marks'!DJ85)</f>
        <v/>
      </c>
      <c r="T2142" s="538">
        <f>IF('statement of marks'!DK85="","",'statement of marks'!DK85)</f>
        <v>118</v>
      </c>
      <c r="U2142" s="541" t="str">
        <f>CONCATENATE('statement of marks'!HX85,'statement of marks'!IG85,'statement of marks'!IH85)</f>
        <v>S</v>
      </c>
      <c r="V2142" s="542">
        <f>IF('result subject-wise'!AH85="","",'result subject-wise'!AH85)</f>
        <v>100</v>
      </c>
      <c r="W2142" s="542" t="str">
        <f>IF('result subject-wise'!AJ85="","",'result subject-wise'!AJ85)</f>
        <v/>
      </c>
      <c r="X2142" s="542" t="str">
        <f>IF('result subject-wise'!AK85="","",'result subject-wise'!AK85)</f>
        <v/>
      </c>
      <c r="Y2142" s="540" t="str">
        <f>IF(OR(X2144=0,X2144&lt;V2144),"",IF(OR(U2142="RE",U2142="REP"),SUM(T2142,W2142),IF(U2142="S",W2142,T2142)))</f>
        <v/>
      </c>
    </row>
    <row r="2143" spans="1:25" ht="18" customHeight="1">
      <c r="A2143" s="1124"/>
      <c r="B2143" s="1108" t="s">
        <v>291</v>
      </c>
      <c r="C2143" s="1108"/>
      <c r="D2143" s="543">
        <f>IF(AND(D2140="",D2141="",D2142=""),"",SUM(D2140:D2142))</f>
        <v>40</v>
      </c>
      <c r="E2143" s="544">
        <f>IF(AND(E2138="",E2139="",E2140="",E2141="",E2142=""),"",SUM(E2138:E2142))</f>
        <v>50</v>
      </c>
      <c r="F2143" s="544">
        <f t="shared" ref="F2143:H2143" si="604">IF(AND(F2138="",F2139="",F2140="",F2141="",F2142=""),"",SUM(F2138:F2142))</f>
        <v>50</v>
      </c>
      <c r="G2143" s="544">
        <f t="shared" si="604"/>
        <v>43</v>
      </c>
      <c r="H2143" s="544">
        <f t="shared" si="604"/>
        <v>143</v>
      </c>
      <c r="I2143" s="544">
        <f>IF(AND(I2138="",I2139="",I2140="",I2141="",I2142=""),"",SUM(I2138:I2142))</f>
        <v>7</v>
      </c>
      <c r="J2143" s="544">
        <f t="shared" ref="J2143:R2143" si="605">IF(AND(J2138="",J2139="",J2140="",J2141="",J2142=""),"",SUM(J2138:J2142))</f>
        <v>290</v>
      </c>
      <c r="K2143" s="544">
        <f t="shared" si="605"/>
        <v>40</v>
      </c>
      <c r="L2143" s="544">
        <f t="shared" si="605"/>
        <v>330</v>
      </c>
      <c r="M2143" s="544">
        <f t="shared" si="605"/>
        <v>440</v>
      </c>
      <c r="N2143" s="544">
        <f t="shared" si="605"/>
        <v>480</v>
      </c>
      <c r="O2143" s="544">
        <f t="shared" si="605"/>
        <v>358</v>
      </c>
      <c r="P2143" s="544">
        <f t="shared" si="605"/>
        <v>60</v>
      </c>
      <c r="Q2143" s="544">
        <f t="shared" si="605"/>
        <v>418</v>
      </c>
      <c r="R2143" s="544">
        <f t="shared" si="605"/>
        <v>798</v>
      </c>
      <c r="S2143" s="544">
        <f>IF(AND(S2138="",S2139="",S2140="",S2141="",S2142=""),"",SUM(S2138:S2142))</f>
        <v>100</v>
      </c>
      <c r="T2143" s="544">
        <f t="shared" ref="T2143" si="606">IF(AND(T2138="",T2139="",T2140="",T2141="",T2142=""),"",SUM(T2138:T2142))</f>
        <v>898</v>
      </c>
      <c r="U2143" s="544"/>
      <c r="V2143" s="544">
        <f t="shared" ref="V2143:W2143" si="607">IF(AND(V2138="",V2139="",V2140="",V2141="",V2142=""),"",SUM(V2138:V2142))</f>
        <v>100</v>
      </c>
      <c r="W2143" s="544" t="str">
        <f t="shared" si="607"/>
        <v/>
      </c>
      <c r="X2143" s="545"/>
      <c r="Y2143" s="546" t="str">
        <f t="shared" ref="Y2143" si="608">IF(AND(Y2138="",Y2139="",Y2140="",Y2141="",Y2142=""),"",SUM(Y2138:Y2142))</f>
        <v/>
      </c>
    </row>
    <row r="2144" spans="1:25" ht="18" customHeight="1">
      <c r="A2144" s="1124"/>
      <c r="B2144" s="1142" t="s">
        <v>292</v>
      </c>
      <c r="C2144" s="1142"/>
      <c r="D2144" s="547" t="s">
        <v>456</v>
      </c>
      <c r="E2144" s="548">
        <f>IF(E2143="","",(5*E2137)-(COUNTIF(E2138:E2142,"NA")*E2137+COUNTIF(E2138:E2142,"ML")*E2137))</f>
        <v>50</v>
      </c>
      <c r="F2144" s="548">
        <f>IF(F2143="","",(5*F2137)-(COUNTIF(F2138:F2142,"NA")*F2137+COUNTIF(F2138:F2142,"ML")*F2137))</f>
        <v>50</v>
      </c>
      <c r="G2144" s="548">
        <f>IF(G2143="","",(43)-(COUNTIF(G2138:G2142,"NA")*G2137+COUNTIF(G2138:G2142,"ML")*G2137))</f>
        <v>43</v>
      </c>
      <c r="H2144" s="548">
        <f>IF(H2143="","",(143)-(COUNTIF(H2138:H2142,"NA")*H2137+COUNTIF(H2138:H2142,"ML")*H2137))</f>
        <v>143</v>
      </c>
      <c r="I2144" s="549">
        <f>IF(I2143="","",7)</f>
        <v>7</v>
      </c>
      <c r="J2144" s="538">
        <f>L2144-K2144</f>
        <v>310</v>
      </c>
      <c r="K2144" s="538">
        <f>IF(D2143="","",(D2143-(IF(K2140="ml",D2140)+IF(K2141="ml",D2141)+IF(K2142="ml",D2142))))</f>
        <v>40</v>
      </c>
      <c r="L2144" s="538">
        <f>IF(OR(L2143=0,L2143=""),L2143,(5*L2137)-D2155)</f>
        <v>350</v>
      </c>
      <c r="M2144" s="538">
        <f>IF(M2143="","",SUM(H2144:J2144))</f>
        <v>460</v>
      </c>
      <c r="N2144" s="538">
        <f>IF(N2143="","",SUM(D2143,M2144))</f>
        <v>500</v>
      </c>
      <c r="O2144" s="538">
        <f>Q2144-D2149</f>
        <v>440</v>
      </c>
      <c r="P2144" s="538">
        <f>IF(D2149="","",D2149)</f>
        <v>60</v>
      </c>
      <c r="Q2144" s="538">
        <f>IF(Q2143="","",5*Q2137)</f>
        <v>500</v>
      </c>
      <c r="R2144" s="538">
        <f>IF(O2144="","",SUM(M2144,O2144))</f>
        <v>900</v>
      </c>
      <c r="S2144" s="538">
        <f>IF(D2154="","",D2154)</f>
        <v>100</v>
      </c>
      <c r="T2144" s="538">
        <f>IF(T2143="","",SUM(R2144,S2144))</f>
        <v>1000</v>
      </c>
      <c r="U2144" s="550"/>
      <c r="V2144" s="551">
        <f>COUNTIF(U2138:U2148,"S")</f>
        <v>1</v>
      </c>
      <c r="W2144" s="551">
        <f>COUNTIF(U2138:U2148,"RE")+COUNTIF(U2138:U2148,"REP")</f>
        <v>0</v>
      </c>
      <c r="X2144" s="551">
        <f>COUNTIF(X2138:X2143,"P")+COUNTIF(X2147:X2148,"P")</f>
        <v>0</v>
      </c>
      <c r="Y2144" s="552" t="str">
        <f>IF(OR(X2144=0,X2144&lt;(V2144+W2144)),"",(T2144-(V2144*Y2137)+V2143))</f>
        <v/>
      </c>
    </row>
    <row r="2145" spans="1:25" ht="18" customHeight="1">
      <c r="A2145" s="1124"/>
      <c r="B2145" s="895" t="s">
        <v>151</v>
      </c>
      <c r="C2145" s="895"/>
      <c r="D2145" s="553">
        <f>IF('statement of marks'!BG85="","",'statement of marks'!BG85)</f>
        <v>30</v>
      </c>
      <c r="E2145" s="568">
        <f t="shared" ref="E2145:H2145" si="609">IF(E2144="","",E2143/E2144*100)</f>
        <v>100</v>
      </c>
      <c r="F2145" s="568">
        <f t="shared" si="609"/>
        <v>100</v>
      </c>
      <c r="G2145" s="568">
        <f t="shared" si="609"/>
        <v>100</v>
      </c>
      <c r="H2145" s="568">
        <f t="shared" si="609"/>
        <v>100</v>
      </c>
      <c r="I2145" s="568">
        <f>IF(I2144="","",I2143/I2144*100)</f>
        <v>100</v>
      </c>
      <c r="J2145" s="568">
        <f t="shared" ref="J2145:R2145" si="610">IF(J2144="","",J2143/J2144*100)</f>
        <v>93.548387096774192</v>
      </c>
      <c r="K2145" s="568">
        <f t="shared" si="610"/>
        <v>100</v>
      </c>
      <c r="L2145" s="568">
        <f t="shared" si="610"/>
        <v>94.285714285714278</v>
      </c>
      <c r="M2145" s="568">
        <f t="shared" si="610"/>
        <v>95.652173913043484</v>
      </c>
      <c r="N2145" s="569">
        <f t="shared" si="610"/>
        <v>96</v>
      </c>
      <c r="O2145" s="568">
        <f t="shared" si="610"/>
        <v>81.36363636363636</v>
      </c>
      <c r="P2145" s="568">
        <f t="shared" si="610"/>
        <v>100</v>
      </c>
      <c r="Q2145" s="568">
        <f t="shared" si="610"/>
        <v>83.6</v>
      </c>
      <c r="R2145" s="568">
        <f t="shared" si="610"/>
        <v>88.666666666666671</v>
      </c>
      <c r="S2145" s="569">
        <f>IF(S2144="","",S2143/S2144*100)</f>
        <v>100</v>
      </c>
      <c r="T2145" s="569">
        <f t="shared" ref="T2145" si="611">IF(T2144="","",T2143/T2144*100)</f>
        <v>89.8</v>
      </c>
      <c r="U2145" s="539"/>
      <c r="V2145" s="539"/>
      <c r="W2145" s="539"/>
      <c r="X2145" s="539"/>
      <c r="Y2145" s="554" t="str">
        <f>IF(Y2144="","",Y2143/Y2144*100)</f>
        <v/>
      </c>
    </row>
    <row r="2146" spans="1:25" ht="18" customHeight="1">
      <c r="A2146" s="1124"/>
      <c r="B2146" s="895" t="str">
        <f>'statement of marks'!DZ85</f>
        <v>BIOLOGY</v>
      </c>
      <c r="C2146" s="895"/>
      <c r="D2146" s="548"/>
      <c r="E2146" s="541">
        <f>IF('statement of marks'!EA85="","",'statement of marks'!EA85)</f>
        <v>10</v>
      </c>
      <c r="F2146" s="541">
        <f>IF('statement of marks'!EB85="","",'statement of marks'!EB85)</f>
        <v>10</v>
      </c>
      <c r="G2146" s="541">
        <f>IF('statement of marks'!EC85="","",'statement of marks'!EC85)</f>
        <v>10</v>
      </c>
      <c r="H2146" s="541">
        <f>IF('statement of marks'!ED85="","",'statement of marks'!ED85)</f>
        <v>30</v>
      </c>
      <c r="I2146" s="541" t="str">
        <f>IF('statement of marks'!EE85="","",'statement of marks'!EE85)</f>
        <v/>
      </c>
      <c r="J2146" s="537">
        <f>IF('statement of marks'!EF85="","",'statement of marks'!EF85)</f>
        <v>50</v>
      </c>
      <c r="K2146" s="537">
        <f>IF('statement of marks'!EG85="","",'statement of marks'!EG85)</f>
        <v>20</v>
      </c>
      <c r="L2146" s="536">
        <f>IF('statement of marks'!EH85="","",'statement of marks'!EH85)</f>
        <v>70</v>
      </c>
      <c r="M2146" s="536">
        <f>IF('statement of marks'!EI85="","",'statement of marks'!EI85)</f>
        <v>80</v>
      </c>
      <c r="N2146" s="538">
        <f>IF('statement of marks'!EJ85="","",'statement of marks'!EJ85)</f>
        <v>100</v>
      </c>
      <c r="O2146" s="537">
        <f>IF('statement of marks'!EK85="","",'statement of marks'!EK85)</f>
        <v>70</v>
      </c>
      <c r="P2146" s="537">
        <f>IF('statement of marks'!EL85="","",'statement of marks'!EL85)</f>
        <v>30</v>
      </c>
      <c r="Q2146" s="536">
        <f>IF('statement of marks'!EM85="","",'statement of marks'!EM85)</f>
        <v>100</v>
      </c>
      <c r="R2146" s="536">
        <f>IF('statement of marks'!EN85="","",'statement of marks'!EN85)</f>
        <v>150</v>
      </c>
      <c r="S2146" s="538">
        <f>IF('statement of marks'!EO85="","",'statement of marks'!EO85)</f>
        <v>50</v>
      </c>
      <c r="T2146" s="538">
        <f>IF('statement of marks'!EP85="","",'statement of marks'!EP85)</f>
        <v>200</v>
      </c>
      <c r="U2146" s="538" t="str">
        <f>IF('statement of marks'!FB85="","",'statement of marks'!FB85)</f>
        <v>I</v>
      </c>
      <c r="V2146" s="542"/>
      <c r="W2146" s="542"/>
      <c r="X2146" s="542"/>
      <c r="Y2146" s="540"/>
    </row>
    <row r="2147" spans="1:25" ht="18" customHeight="1">
      <c r="A2147" s="1124"/>
      <c r="B2147" s="1089" t="str">
        <f>'statement of marks'!$FC$3</f>
        <v>Azadi ke Baad ka Swarnim Bharat</v>
      </c>
      <c r="C2147" s="1089"/>
      <c r="D2147" s="553">
        <f>IF('statement of marks'!CK85="","",'statement of marks'!CK85)</f>
        <v>30</v>
      </c>
      <c r="E2147" s="541">
        <f>IF('statement of marks'!FC85="","",'statement of marks'!FC85)</f>
        <v>10</v>
      </c>
      <c r="F2147" s="541">
        <f>IF('statement of marks'!FD85="","",'statement of marks'!FD85)</f>
        <v>10</v>
      </c>
      <c r="G2147" s="541">
        <f>IF('statement of marks'!FE85="","",'statement of marks'!FE85)</f>
        <v>10</v>
      </c>
      <c r="H2147" s="541">
        <f>IF('statement of marks'!FF85="","",'statement of marks'!FF85)</f>
        <v>30</v>
      </c>
      <c r="I2147" s="555"/>
      <c r="J2147" s="541">
        <f>IF('statement of marks'!FG85="","",'statement of marks'!FG85)</f>
        <v>70</v>
      </c>
      <c r="K2147" s="556"/>
      <c r="L2147" s="536">
        <f>IF('statement of marks'!FG85="","",'statement of marks'!FG85)</f>
        <v>70</v>
      </c>
      <c r="M2147" s="536">
        <f>IF('statement of marks'!FH85="","",'statement of marks'!FH85)</f>
        <v>100</v>
      </c>
      <c r="N2147" s="536">
        <f>IF('statement of marks'!FH85="","",'statement of marks'!FH85)</f>
        <v>100</v>
      </c>
      <c r="O2147" s="536">
        <f>IF('statement of marks'!FI85="","",'statement of marks'!FI85)</f>
        <v>100</v>
      </c>
      <c r="P2147" s="557"/>
      <c r="Q2147" s="536">
        <f>IF('statement of marks'!FI85="","",'statement of marks'!FI85)</f>
        <v>100</v>
      </c>
      <c r="R2147" s="536">
        <f>IF('statement of marks'!FJ85="","",'statement of marks'!FJ85)</f>
        <v>200</v>
      </c>
      <c r="S2147" s="557"/>
      <c r="T2147" s="538">
        <f>IF('statement of marks'!FJ85="","",'statement of marks'!FJ85)</f>
        <v>200</v>
      </c>
      <c r="U2147" s="541" t="str">
        <f>IF('statement of marks'!II85="","",'statement of marks'!II85)</f>
        <v>A</v>
      </c>
      <c r="V2147" s="542" t="str">
        <f>IF(OR(U2147="S",U2147="RE"),'result subject-wise'!AL$6,"")</f>
        <v/>
      </c>
      <c r="W2147" s="558" t="str">
        <f>IF('result subject-wise'!AL85="","",'result subject-wise'!AL85)</f>
        <v/>
      </c>
      <c r="X2147" s="558" t="str">
        <f>IF('result subject-wise'!AM85="","",'result subject-wise'!AM85)</f>
        <v/>
      </c>
      <c r="Y2147" s="1093"/>
    </row>
    <row r="2148" spans="1:25" ht="18" customHeight="1">
      <c r="A2148" s="1124"/>
      <c r="B2148" s="895" t="str">
        <f>'statement of marks'!$FP$3</f>
        <v>JEEVAN KAUShAL</v>
      </c>
      <c r="C2148" s="895"/>
      <c r="D2148" s="535" t="str">
        <f>IF('statement of marks'!DO85="","",'statement of marks'!DO85)</f>
        <v/>
      </c>
      <c r="E2148" s="1109" t="s">
        <v>278</v>
      </c>
      <c r="F2148" s="1109"/>
      <c r="G2148" s="536">
        <f>'statement of marks'!$FP$6</f>
        <v>30</v>
      </c>
      <c r="H2148" s="536"/>
      <c r="I2148" s="559"/>
      <c r="J2148" s="537">
        <f>IF('statement of marks'!FP85="","",'statement of marks'!FP85)</f>
        <v>30</v>
      </c>
      <c r="K2148" s="1109" t="s">
        <v>279</v>
      </c>
      <c r="L2148" s="1109"/>
      <c r="M2148" s="536">
        <f>'statement of marks'!$FQ$6</f>
        <v>30</v>
      </c>
      <c r="N2148" s="538">
        <f>IF('statement of marks'!FQ85="","",'statement of marks'!FQ85)</f>
        <v>30</v>
      </c>
      <c r="O2148" s="1109" t="s">
        <v>108</v>
      </c>
      <c r="P2148" s="1109"/>
      <c r="Q2148" s="536">
        <f>'statement of marks'!$FR$6</f>
        <v>40</v>
      </c>
      <c r="R2148" s="541">
        <f>IF('statement of marks'!FR85="","",'statement of marks'!FR85)</f>
        <v>40</v>
      </c>
      <c r="S2148" s="541"/>
      <c r="T2148" s="538">
        <f>IF('statement of marks'!FS85="","",'statement of marks'!FS85)</f>
        <v>100</v>
      </c>
      <c r="U2148" s="541" t="str">
        <f>IF('statement of marks'!IJ85="","",'statement of marks'!IJ85)</f>
        <v>A</v>
      </c>
      <c r="V2148" s="542" t="str">
        <f>IF(OR(U2148="S",U2148="RE"),'result subject-wise'!AN$6,"")</f>
        <v/>
      </c>
      <c r="W2148" s="558" t="str">
        <f>IF('result subject-wise'!AN85="","",'result subject-wise'!AN85)</f>
        <v/>
      </c>
      <c r="X2148" s="558" t="str">
        <f>IF('result subject-wise'!AO85="","",'result subject-wise'!AO85)</f>
        <v/>
      </c>
      <c r="Y2148" s="1093"/>
    </row>
    <row r="2149" spans="1:25" ht="18" customHeight="1">
      <c r="A2149" s="1124"/>
      <c r="B2149" s="1110" t="s">
        <v>195</v>
      </c>
      <c r="C2149" s="1110"/>
      <c r="D2149" s="560">
        <f>IF(AND(D2145="",D2147="",D2148=""),"",SUM(D2145:D2148))</f>
        <v>60</v>
      </c>
      <c r="E2149" s="1111" t="str">
        <f>IF('statement of marks'!IP85="","",'statement of marks'!IP85)</f>
        <v>SUPPL.</v>
      </c>
      <c r="F2149" s="1111"/>
      <c r="G2149" s="1111"/>
      <c r="H2149" s="1111"/>
      <c r="I2149" s="1111"/>
      <c r="J2149" s="1111"/>
      <c r="K2149" s="1111"/>
      <c r="L2149" s="1111"/>
      <c r="M2149" s="533" t="s">
        <v>309</v>
      </c>
      <c r="N2149" s="541" t="str">
        <f>IF('statement of marks'!IS85="","",'statement of marks'!IS85)</f>
        <v/>
      </c>
      <c r="O2149" s="1091" t="s">
        <v>281</v>
      </c>
      <c r="P2149" s="1091"/>
      <c r="Q2149" s="1091"/>
      <c r="R2149" s="541" t="str">
        <f>IF('statement of marks'!IU85="","",'statement of marks'!IU85)</f>
        <v/>
      </c>
      <c r="S2149" s="1112" t="s">
        <v>295</v>
      </c>
      <c r="T2149" s="1112"/>
      <c r="U2149" s="1112"/>
      <c r="V2149" s="1112"/>
      <c r="W2149" s="1112"/>
      <c r="X2149" s="1112"/>
      <c r="Y2149" s="1113"/>
    </row>
    <row r="2150" spans="1:25" ht="18" customHeight="1">
      <c r="A2150" s="1124"/>
      <c r="B2150" s="1110" t="s">
        <v>300</v>
      </c>
      <c r="C2150" s="1110"/>
      <c r="D2150" s="534" t="s">
        <v>201</v>
      </c>
      <c r="E2150" s="1085" t="s">
        <v>122</v>
      </c>
      <c r="F2150" s="1085"/>
      <c r="G2150" s="1091" t="s">
        <v>124</v>
      </c>
      <c r="H2150" s="1091"/>
      <c r="I2150" s="1091"/>
      <c r="J2150" s="1091"/>
      <c r="K2150" s="1091" t="s">
        <v>126</v>
      </c>
      <c r="L2150" s="1091"/>
      <c r="M2150" s="1091" t="s">
        <v>128</v>
      </c>
      <c r="N2150" s="1091"/>
      <c r="O2150" s="924" t="s">
        <v>303</v>
      </c>
      <c r="P2150" s="924"/>
      <c r="Q2150" s="924"/>
      <c r="R2150" s="561"/>
      <c r="S2150" s="1114" t="s">
        <v>195</v>
      </c>
      <c r="T2150" s="1114"/>
      <c r="U2150" s="1115" t="str">
        <f>IF('result subject-wise'!AR85="","",'result subject-wise'!AR85)</f>
        <v/>
      </c>
      <c r="V2150" s="1115"/>
      <c r="W2150" s="1086" t="s">
        <v>459</v>
      </c>
      <c r="X2150" s="1086"/>
      <c r="Y2150" s="562" t="str">
        <f>IF('result subject-wise'!AS85="","",'result subject-wise'!AS85)</f>
        <v/>
      </c>
    </row>
    <row r="2151" spans="1:25" ht="18" customHeight="1">
      <c r="A2151" s="1124"/>
      <c r="B2151" s="1116" t="s">
        <v>302</v>
      </c>
      <c r="C2151" s="1116"/>
      <c r="D2151" s="536">
        <f>IF('statement of marks'!CN85="","",'statement of marks'!CN85)</f>
        <v>50</v>
      </c>
      <c r="E2151" s="1117">
        <f>IF('statement of marks'!GK85="","",'statement of marks'!GK85)</f>
        <v>34</v>
      </c>
      <c r="F2151" s="1117"/>
      <c r="G2151" s="1117">
        <f>IF('statement of marks'!GM85="","",'statement of marks'!GM85)</f>
        <v>24</v>
      </c>
      <c r="H2151" s="1117"/>
      <c r="I2151" s="1117"/>
      <c r="J2151" s="1117"/>
      <c r="K2151" s="1117" t="str">
        <f>IF('statement of marks'!GO85="","",'statement of marks'!GO85)</f>
        <v/>
      </c>
      <c r="L2151" s="1117"/>
      <c r="M2151" s="1117" t="str">
        <f>IF('statement of marks'!GQ85="","",'statement of marks'!GQ85)</f>
        <v/>
      </c>
      <c r="N2151" s="1117"/>
      <c r="O2151" s="1117" t="str">
        <f>IF('statement of marks'!GS85="","",'statement of marks'!GS85)</f>
        <v/>
      </c>
      <c r="P2151" s="1117"/>
      <c r="Q2151" s="1117"/>
      <c r="R2151" s="563"/>
      <c r="S2151" s="1086" t="s">
        <v>460</v>
      </c>
      <c r="T2151" s="1086"/>
      <c r="U2151" s="1086"/>
      <c r="V2151" s="1086"/>
      <c r="W2151" s="1115" t="str">
        <f>IF('result subject-wise'!AT85="","",'result subject-wise'!AT85)</f>
        <v/>
      </c>
      <c r="X2151" s="1115"/>
      <c r="Y2151" s="1118"/>
    </row>
    <row r="2152" spans="1:25" ht="18" customHeight="1">
      <c r="A2152" s="1124"/>
      <c r="B2152" s="1084" t="s">
        <v>301</v>
      </c>
      <c r="C2152" s="1084"/>
      <c r="D2152" s="536">
        <f>IF('statement of marks'!BJ85="","",'statement of marks'!BJ85)</f>
        <v>50</v>
      </c>
      <c r="E2152" s="1085" t="str">
        <f>IF('statement of marks'!GL85="","",'statement of marks'!GL85)</f>
        <v/>
      </c>
      <c r="F2152" s="1085"/>
      <c r="G2152" s="1085" t="str">
        <f>IF('statement of marks'!GN85="","",'statement of marks'!GN85)</f>
        <v/>
      </c>
      <c r="H2152" s="1085"/>
      <c r="I2152" s="1085"/>
      <c r="J2152" s="1085"/>
      <c r="K2152" s="1085">
        <f>IF('statement of marks'!GP85="","",'statement of marks'!GP85)</f>
        <v>130</v>
      </c>
      <c r="L2152" s="1085"/>
      <c r="M2152" s="1085">
        <f>IF('statement of marks'!GR85="","",'statement of marks'!GR85)</f>
        <v>264</v>
      </c>
      <c r="N2152" s="1085"/>
      <c r="O2152" s="1085">
        <f>IF('statement of marks'!GT85="","",'statement of marks'!GT85)</f>
        <v>362</v>
      </c>
      <c r="P2152" s="1085"/>
      <c r="Q2152" s="1085"/>
      <c r="R2152" s="564"/>
      <c r="S2152" s="1086" t="s">
        <v>296</v>
      </c>
      <c r="T2152" s="1086"/>
      <c r="U2152" s="1086"/>
      <c r="V2152" s="1086"/>
      <c r="W2152" s="1087" t="str">
        <f>IF(U2150="","",'result subject-wise'!$G$118)</f>
        <v/>
      </c>
      <c r="X2152" s="1087"/>
      <c r="Y2152" s="1088"/>
    </row>
    <row r="2153" spans="1:25" ht="18" customHeight="1">
      <c r="A2153" s="1124"/>
      <c r="B2153" s="1089" t="s">
        <v>307</v>
      </c>
      <c r="C2153" s="1089"/>
      <c r="D2153" s="535" t="str">
        <f>IF('statement of marks'!DR85="","",'statement of marks'!DR85)</f>
        <v/>
      </c>
      <c r="E2153" s="1090"/>
      <c r="F2153" s="1090"/>
      <c r="G2153" s="1090"/>
      <c r="H2153" s="1090"/>
      <c r="I2153" s="1090"/>
      <c r="J2153" s="1090"/>
      <c r="K2153" s="1090"/>
      <c r="L2153" s="1090"/>
      <c r="M2153" s="1090"/>
      <c r="N2153" s="1090"/>
      <c r="O2153" s="1091"/>
      <c r="P2153" s="1091"/>
      <c r="Q2153" s="1091"/>
      <c r="R2153" s="1091"/>
      <c r="S2153" s="1091"/>
      <c r="T2153" s="1091"/>
      <c r="U2153" s="1092"/>
      <c r="V2153" s="1092"/>
      <c r="W2153" s="1092"/>
      <c r="X2153" s="1092"/>
      <c r="Y2153" s="1093"/>
    </row>
    <row r="2154" spans="1:25" ht="18" customHeight="1">
      <c r="A2154" s="1124"/>
      <c r="B2154" s="895" t="s">
        <v>297</v>
      </c>
      <c r="C2154" s="895"/>
      <c r="D2154" s="544">
        <f>IF(AND(D2151="",D2152="",D2153=""),"",SUM(D2151:D2153))</f>
        <v>100</v>
      </c>
      <c r="E2154" s="1090"/>
      <c r="F2154" s="1090"/>
      <c r="G2154" s="1090"/>
      <c r="H2154" s="1090"/>
      <c r="I2154" s="1090"/>
      <c r="J2154" s="1090"/>
      <c r="K2154" s="1090"/>
      <c r="L2154" s="1090"/>
      <c r="M2154" s="1090"/>
      <c r="N2154" s="1090"/>
      <c r="O2154" s="1091"/>
      <c r="P2154" s="1091"/>
      <c r="Q2154" s="1091"/>
      <c r="R2154" s="1091"/>
      <c r="S2154" s="1091"/>
      <c r="T2154" s="1091"/>
      <c r="U2154" s="1092"/>
      <c r="V2154" s="1092"/>
      <c r="W2154" s="1092"/>
      <c r="X2154" s="1092"/>
      <c r="Y2154" s="1093"/>
    </row>
    <row r="2155" spans="1:25" ht="18" customHeight="1">
      <c r="A2155" s="1124"/>
      <c r="B2155" s="1089" t="s">
        <v>790</v>
      </c>
      <c r="C2155" s="1089"/>
      <c r="D2155" s="565">
        <f>IF(J2138="ML",L2137)+IF(J2139="ML",L2137)+IF(J2140="ML",L2137-D2140)+IF(J2141="ML",L2137-D2141)+IF(J2142="ML",L2137-D2142)+IF(K2140="ml",D2140)+IF(K2141="ml",D2141)+IF(K2142="ml",D2142)</f>
        <v>0</v>
      </c>
      <c r="E2155" s="1090"/>
      <c r="F2155" s="1090"/>
      <c r="G2155" s="1090"/>
      <c r="H2155" s="1090"/>
      <c r="I2155" s="1090"/>
      <c r="J2155" s="1090"/>
      <c r="K2155" s="1090"/>
      <c r="L2155" s="1090"/>
      <c r="M2155" s="1090"/>
      <c r="N2155" s="1090"/>
      <c r="O2155" s="1091" t="s">
        <v>112</v>
      </c>
      <c r="P2155" s="1091"/>
      <c r="Q2155" s="1091"/>
      <c r="R2155" s="1091"/>
      <c r="S2155" s="1091"/>
      <c r="T2155" s="1091"/>
      <c r="U2155" s="1094" t="s">
        <v>798</v>
      </c>
      <c r="V2155" s="1094"/>
      <c r="W2155" s="1094"/>
      <c r="X2155" s="1094"/>
      <c r="Y2155" s="1095"/>
    </row>
    <row r="2156" spans="1:25" ht="18" customHeight="1" thickBot="1">
      <c r="A2156" s="1125"/>
      <c r="B2156" s="1098" t="s">
        <v>308</v>
      </c>
      <c r="C2156" s="1098"/>
      <c r="D2156" s="566"/>
      <c r="E2156" s="1099"/>
      <c r="F2156" s="1099"/>
      <c r="G2156" s="1099"/>
      <c r="H2156" s="1099"/>
      <c r="I2156" s="1099"/>
      <c r="J2156" s="1099"/>
      <c r="K2156" s="1099"/>
      <c r="L2156" s="1099"/>
      <c r="M2156" s="1099"/>
      <c r="N2156" s="1099"/>
      <c r="O2156" s="1100">
        <f>'statement of marks'!$IV$110</f>
        <v>45794</v>
      </c>
      <c r="P2156" s="1100"/>
      <c r="Q2156" s="1100"/>
      <c r="R2156" s="1100"/>
      <c r="S2156" s="1100"/>
      <c r="T2156" s="1100"/>
      <c r="U2156" s="1096"/>
      <c r="V2156" s="1096"/>
      <c r="W2156" s="1096"/>
      <c r="X2156" s="1096"/>
      <c r="Y2156" s="1097"/>
    </row>
    <row r="2157" spans="1:25" ht="18" customHeight="1">
      <c r="A2157" s="1119" t="s">
        <v>282</v>
      </c>
      <c r="B2157" s="1120"/>
      <c r="C2157" s="1120"/>
      <c r="D2157" s="1120"/>
      <c r="E2157" s="1120"/>
      <c r="F2157" s="1120"/>
      <c r="G2157" s="1120"/>
      <c r="H2157" s="1120"/>
      <c r="I2157" s="1120"/>
      <c r="J2157" s="1120"/>
      <c r="K2157" s="1120"/>
      <c r="L2157" s="1120"/>
      <c r="M2157" s="1120"/>
      <c r="N2157" s="1120"/>
      <c r="O2157" s="1120"/>
      <c r="P2157" s="1120"/>
      <c r="Q2157" s="1120"/>
      <c r="R2157" s="1120"/>
      <c r="S2157" s="1120"/>
      <c r="T2157" s="1120"/>
      <c r="U2157" s="1120"/>
      <c r="V2157" s="1120"/>
      <c r="W2157" s="1120"/>
      <c r="X2157" s="1120"/>
      <c r="Y2157" s="1121"/>
    </row>
    <row r="2158" spans="1:25" ht="18" customHeight="1">
      <c r="A2158" s="1122" t="str">
        <f>'statement of marks'!$A$1</f>
        <v>Govt. Hr. Sec. School,</v>
      </c>
      <c r="B2158" s="1091"/>
      <c r="C2158" s="1091"/>
      <c r="D2158" s="1091"/>
      <c r="E2158" s="1091"/>
      <c r="F2158" s="1091"/>
      <c r="G2158" s="1091"/>
      <c r="H2158" s="1091"/>
      <c r="I2158" s="1091"/>
      <c r="J2158" s="1091"/>
      <c r="K2158" s="1091"/>
      <c r="L2158" s="1091"/>
      <c r="M2158" s="1091"/>
      <c r="N2158" s="1091"/>
      <c r="O2158" s="1091"/>
      <c r="P2158" s="1091"/>
      <c r="Q2158" s="1091"/>
      <c r="R2158" s="1091"/>
      <c r="S2158" s="1091"/>
      <c r="T2158" s="1091"/>
      <c r="U2158" s="1091"/>
      <c r="V2158" s="1091"/>
      <c r="W2158" s="1091"/>
      <c r="X2158" s="1091"/>
      <c r="Y2158" s="1123"/>
    </row>
    <row r="2159" spans="1:25" ht="18" customHeight="1">
      <c r="A2159" s="1124"/>
      <c r="B2159" s="1048" t="s">
        <v>100</v>
      </c>
      <c r="C2159" s="1048"/>
      <c r="D2159" s="1112" t="s">
        <v>485</v>
      </c>
      <c r="E2159" s="1048" t="str">
        <f>'statement of marks'!$F$3</f>
        <v>2024-25</v>
      </c>
      <c r="F2159" s="1048"/>
      <c r="G2159" s="1126" t="str">
        <f>IF(U2178="","MAIN EXAMINATION",IF(E2194="Suppl.","SUPPLEMENTARY EXAMINATION",IF(E2194="Re-exam.","RE-EXAMINATION",)))</f>
        <v>MAIN EXAMINATION</v>
      </c>
      <c r="H2159" s="1127"/>
      <c r="I2159" s="1127"/>
      <c r="J2159" s="1127"/>
      <c r="K2159" s="1127"/>
      <c r="L2159" s="1127"/>
      <c r="M2159" s="1127"/>
      <c r="N2159" s="1127"/>
      <c r="O2159" s="1127"/>
      <c r="P2159" s="1127"/>
      <c r="Q2159" s="1127"/>
      <c r="R2159" s="1127"/>
      <c r="S2159" s="1128"/>
      <c r="T2159" s="1129" t="s">
        <v>305</v>
      </c>
      <c r="U2159" s="1130"/>
      <c r="V2159" s="1131"/>
      <c r="W2159" s="1048" t="str">
        <f>'statement of marks'!$A$3</f>
        <v>11 'A'</v>
      </c>
      <c r="X2159" s="1048"/>
      <c r="Y2159" s="1135"/>
    </row>
    <row r="2160" spans="1:25" ht="18" customHeight="1">
      <c r="A2160" s="1124"/>
      <c r="B2160" s="895" t="s">
        <v>36</v>
      </c>
      <c r="C2160" s="895"/>
      <c r="D2160" s="1112"/>
      <c r="E2160" s="1132" t="str">
        <f>IF('statement of marks'!G86="","",'statement of marks'!G86)</f>
        <v>A 078</v>
      </c>
      <c r="F2160" s="1133"/>
      <c r="G2160" s="1133"/>
      <c r="H2160" s="1133"/>
      <c r="I2160" s="1133"/>
      <c r="J2160" s="1133"/>
      <c r="K2160" s="1133"/>
      <c r="L2160" s="1133"/>
      <c r="M2160" s="1133"/>
      <c r="N2160" s="1133"/>
      <c r="O2160" s="1133"/>
      <c r="P2160" s="1133"/>
      <c r="Q2160" s="1133"/>
      <c r="R2160" s="1133"/>
      <c r="S2160" s="1134"/>
      <c r="T2160" s="1129" t="s">
        <v>304</v>
      </c>
      <c r="U2160" s="1130"/>
      <c r="V2160" s="1131"/>
      <c r="W2160" s="1048">
        <f>IF('statement of marks'!E86="","",'statement of marks'!E86)</f>
        <v>11178</v>
      </c>
      <c r="X2160" s="1048"/>
      <c r="Y2160" s="1135"/>
    </row>
    <row r="2161" spans="1:25" ht="18" customHeight="1">
      <c r="A2161" s="1124"/>
      <c r="B2161" s="895" t="s">
        <v>37</v>
      </c>
      <c r="C2161" s="895"/>
      <c r="D2161" s="1112"/>
      <c r="E2161" s="1132" t="str">
        <f>IF('statement of marks'!H86="","",'statement of marks'!H86)</f>
        <v>B 078</v>
      </c>
      <c r="F2161" s="1133"/>
      <c r="G2161" s="1133"/>
      <c r="H2161" s="1133"/>
      <c r="I2161" s="1133"/>
      <c r="J2161" s="1133"/>
      <c r="K2161" s="1133"/>
      <c r="L2161" s="1133"/>
      <c r="M2161" s="1133"/>
      <c r="N2161" s="1133"/>
      <c r="O2161" s="1133"/>
      <c r="P2161" s="1133"/>
      <c r="Q2161" s="1133"/>
      <c r="R2161" s="1133"/>
      <c r="S2161" s="1134"/>
      <c r="T2161" s="1129" t="s">
        <v>35</v>
      </c>
      <c r="U2161" s="1130"/>
      <c r="V2161" s="1131"/>
      <c r="W2161" s="1048" t="str">
        <f>IF('statement of marks'!D86="","",'statement of marks'!D86)</f>
        <v/>
      </c>
      <c r="X2161" s="1048"/>
      <c r="Y2161" s="1135"/>
    </row>
    <row r="2162" spans="1:25" ht="18" customHeight="1">
      <c r="A2162" s="1124"/>
      <c r="B2162" s="895" t="s">
        <v>38</v>
      </c>
      <c r="C2162" s="895"/>
      <c r="D2162" s="1112"/>
      <c r="E2162" s="1132" t="str">
        <f>IF('statement of marks'!I86="","",'statement of marks'!I86)</f>
        <v>C 078</v>
      </c>
      <c r="F2162" s="1133"/>
      <c r="G2162" s="1133"/>
      <c r="H2162" s="1133"/>
      <c r="I2162" s="1133"/>
      <c r="J2162" s="1133"/>
      <c r="K2162" s="1133"/>
      <c r="L2162" s="1133"/>
      <c r="M2162" s="1133"/>
      <c r="N2162" s="1133"/>
      <c r="O2162" s="1133"/>
      <c r="P2162" s="1133"/>
      <c r="Q2162" s="1133"/>
      <c r="R2162" s="1133"/>
      <c r="S2162" s="1134"/>
      <c r="T2162" s="1129" t="s">
        <v>280</v>
      </c>
      <c r="U2162" s="1130"/>
      <c r="V2162" s="1131"/>
      <c r="W2162" s="1136" t="str">
        <f>IF('statement of marks'!F86="","",'statement of marks'!F86)</f>
        <v/>
      </c>
      <c r="X2162" s="1136"/>
      <c r="Y2162" s="1137"/>
    </row>
    <row r="2163" spans="1:25" ht="18" customHeight="1">
      <c r="A2163" s="1124"/>
      <c r="B2163" s="1138" t="s">
        <v>218</v>
      </c>
      <c r="C2163" s="1109" t="s">
        <v>293</v>
      </c>
      <c r="D2163" s="1109" t="s">
        <v>457</v>
      </c>
      <c r="E2163" s="1103" t="s">
        <v>109</v>
      </c>
      <c r="F2163" s="1103" t="s">
        <v>110</v>
      </c>
      <c r="G2163" s="1103" t="s">
        <v>111</v>
      </c>
      <c r="H2163" s="1103" t="s">
        <v>797</v>
      </c>
      <c r="I2163" s="1139" t="str">
        <f>IF('statement of marks'!N$4="","",'statement of marks'!N$4)</f>
        <v>VRIKSHAROPAN</v>
      </c>
      <c r="J2163" s="1140" t="s">
        <v>276</v>
      </c>
      <c r="K2163" s="1140" t="s">
        <v>277</v>
      </c>
      <c r="L2163" s="1103" t="s">
        <v>284</v>
      </c>
      <c r="M2163" s="1103" t="s">
        <v>294</v>
      </c>
      <c r="N2163" s="1102" t="s">
        <v>458</v>
      </c>
      <c r="O2163" s="1141" t="s">
        <v>287</v>
      </c>
      <c r="P2163" s="1141" t="s">
        <v>288</v>
      </c>
      <c r="Q2163" s="1101" t="s">
        <v>289</v>
      </c>
      <c r="R2163" s="1101" t="s">
        <v>285</v>
      </c>
      <c r="S2163" s="1101" t="s">
        <v>286</v>
      </c>
      <c r="T2163" s="1102" t="s">
        <v>306</v>
      </c>
      <c r="U2163" s="1103" t="s">
        <v>311</v>
      </c>
      <c r="V2163" s="1104" t="s">
        <v>310</v>
      </c>
      <c r="W2163" s="1104" t="s">
        <v>799</v>
      </c>
      <c r="X2163" s="1103" t="s">
        <v>283</v>
      </c>
      <c r="Y2163" s="1105" t="s">
        <v>290</v>
      </c>
    </row>
    <row r="2164" spans="1:25" ht="18" customHeight="1">
      <c r="A2164" s="1124"/>
      <c r="B2164" s="1138"/>
      <c r="C2164" s="1109"/>
      <c r="D2164" s="1109"/>
      <c r="E2164" s="1103"/>
      <c r="F2164" s="1103"/>
      <c r="G2164" s="1103"/>
      <c r="H2164" s="1103"/>
      <c r="I2164" s="1139"/>
      <c r="J2164" s="1140"/>
      <c r="K2164" s="1140"/>
      <c r="L2164" s="1103"/>
      <c r="M2164" s="1103"/>
      <c r="N2164" s="1102"/>
      <c r="O2164" s="1141"/>
      <c r="P2164" s="1141"/>
      <c r="Q2164" s="1101"/>
      <c r="R2164" s="1101"/>
      <c r="S2164" s="1101"/>
      <c r="T2164" s="1102"/>
      <c r="U2164" s="1103"/>
      <c r="V2164" s="1104"/>
      <c r="W2164" s="1104"/>
      <c r="X2164" s="1103"/>
      <c r="Y2164" s="1105"/>
    </row>
    <row r="2165" spans="1:25" ht="18" customHeight="1">
      <c r="A2165" s="1124"/>
      <c r="B2165" s="1144" t="s">
        <v>113</v>
      </c>
      <c r="C2165" s="1144"/>
      <c r="D2165" s="535"/>
      <c r="E2165" s="534">
        <f>IF('statement of marks'!J$6="","",'statement of marks'!J$6)</f>
        <v>10</v>
      </c>
      <c r="F2165" s="534">
        <f>IF('statement of marks'!K$6="","",'statement of marks'!K$6)</f>
        <v>10</v>
      </c>
      <c r="G2165" s="534">
        <f>IF('statement of marks'!L$6="","",'statement of marks'!L$6)</f>
        <v>8</v>
      </c>
      <c r="H2165" s="534">
        <f>IF('statement of marks'!M$6="","",'statement of marks'!M$6)</f>
        <v>28</v>
      </c>
      <c r="I2165" s="536">
        <f>IF('statement of marks'!N$6="","",'statement of marks'!N$6)</f>
        <v>2</v>
      </c>
      <c r="J2165" s="298" t="s">
        <v>89</v>
      </c>
      <c r="K2165" s="1106"/>
      <c r="L2165" s="534">
        <f>IF('statement of marks'!O$6="","",'statement of marks'!O$6)</f>
        <v>70</v>
      </c>
      <c r="M2165" s="298" t="s">
        <v>87</v>
      </c>
      <c r="N2165" s="534">
        <f>IF('statement of marks'!P$6="","",'statement of marks'!P$6)</f>
        <v>100</v>
      </c>
      <c r="O2165" s="298" t="s">
        <v>298</v>
      </c>
      <c r="P2165" s="945"/>
      <c r="Q2165" s="534">
        <f>IF('statement of marks'!Q$6="","",'statement of marks'!Q$6)</f>
        <v>100</v>
      </c>
      <c r="R2165" s="298" t="s">
        <v>299</v>
      </c>
      <c r="S2165" s="298" t="s">
        <v>454</v>
      </c>
      <c r="T2165" s="538">
        <f>IF('statement of marks'!R$6="","",'statement of marks'!R$6)</f>
        <v>200</v>
      </c>
      <c r="U2165" s="539"/>
      <c r="V2165" s="539"/>
      <c r="W2165" s="539"/>
      <c r="X2165" s="539"/>
      <c r="Y2165" s="540" t="str">
        <f>IF(OR(X2172=0,X2172&lt;V2172),"",T2165)</f>
        <v/>
      </c>
    </row>
    <row r="2166" spans="1:25" ht="18" customHeight="1">
      <c r="A2166" s="1124"/>
      <c r="B2166" s="895" t="str">
        <f>'statement of marks'!$J$3</f>
        <v>HINDI COMPULSORY</v>
      </c>
      <c r="C2166" s="895"/>
      <c r="D2166" s="535"/>
      <c r="E2166" s="541">
        <f>IF('statement of marks'!J86="","",'statement of marks'!J86)</f>
        <v>10</v>
      </c>
      <c r="F2166" s="541">
        <f>IF('statement of marks'!K86="","",'statement of marks'!K86)</f>
        <v>10</v>
      </c>
      <c r="G2166" s="541">
        <f>IF('statement of marks'!L86="","",'statement of marks'!L86)</f>
        <v>8</v>
      </c>
      <c r="H2166" s="541">
        <f>IF('statement of marks'!M86="","",'statement of marks'!M86)</f>
        <v>28</v>
      </c>
      <c r="I2166" s="541">
        <f>IF('statement of marks'!N86="","",'statement of marks'!N86)</f>
        <v>2</v>
      </c>
      <c r="J2166" s="537">
        <f>IF('statement of marks'!O86="","",'statement of marks'!O86)</f>
        <v>70</v>
      </c>
      <c r="K2166" s="1106"/>
      <c r="L2166" s="536">
        <f>IF('statement of marks'!O86="","",'statement of marks'!O86)</f>
        <v>70</v>
      </c>
      <c r="M2166" s="536">
        <f>IF('statement of marks'!P86="","",'statement of marks'!P86)</f>
        <v>100</v>
      </c>
      <c r="N2166" s="538">
        <f>IF('statement of marks'!P86="","",'statement of marks'!P86)</f>
        <v>100</v>
      </c>
      <c r="O2166" s="537">
        <f>IF('statement of marks'!Q86="","",'statement of marks'!Q86)</f>
        <v>100</v>
      </c>
      <c r="P2166" s="945"/>
      <c r="Q2166" s="536">
        <f>IF('statement of marks'!Q86="","",'statement of marks'!Q86)</f>
        <v>100</v>
      </c>
      <c r="R2166" s="536">
        <f>IF('statement of marks'!R86="","",'statement of marks'!R86)</f>
        <v>200</v>
      </c>
      <c r="S2166" s="1107" t="str">
        <f>IF(AND(K2167="",P2167=""),"",SUM(K2167,P2167))</f>
        <v/>
      </c>
      <c r="T2166" s="538">
        <f>IF('statement of marks'!R86="","",'statement of marks'!R86)</f>
        <v>200</v>
      </c>
      <c r="U2166" s="541" t="str">
        <f>CONCATENATE('statement of marks'!GV86,'statement of marks'!GW86,'statement of marks'!GX86)</f>
        <v>D</v>
      </c>
      <c r="V2166" s="542" t="str">
        <f>IF(OR(U2166="S",U2166="RE"),'result subject-wise'!T$6,"")</f>
        <v/>
      </c>
      <c r="W2166" s="542" t="str">
        <f>IF('result subject-wise'!U86="","",'result subject-wise'!U86)</f>
        <v/>
      </c>
      <c r="X2166" s="542" t="str">
        <f>IF('result subject-wise'!V86="","",'result subject-wise'!V86)</f>
        <v/>
      </c>
      <c r="Y2166" s="540" t="str">
        <f>IF(OR(X2172=0,X2172&lt;V2172),"",IF(U2166="RE",SUM(T2166,W2166),IF(U2166="S",W2166,T2166)))</f>
        <v/>
      </c>
    </row>
    <row r="2167" spans="1:25" ht="18" customHeight="1">
      <c r="A2167" s="1124"/>
      <c r="B2167" s="895" t="str">
        <f>'statement of marks'!$X$3</f>
        <v>ENGLISH COMPULSORY</v>
      </c>
      <c r="C2167" s="895"/>
      <c r="D2167" s="535" t="s">
        <v>455</v>
      </c>
      <c r="E2167" s="541">
        <f>IF('statement of marks'!X86="","",'statement of marks'!X86)</f>
        <v>10</v>
      </c>
      <c r="F2167" s="541">
        <f>IF('statement of marks'!Y86="","",'statement of marks'!Y86)</f>
        <v>10</v>
      </c>
      <c r="G2167" s="541">
        <f>IF('statement of marks'!Z86="","",'statement of marks'!Z86)</f>
        <v>8</v>
      </c>
      <c r="H2167" s="541">
        <f>IF('statement of marks'!AA86="","",'statement of marks'!AA86)</f>
        <v>28</v>
      </c>
      <c r="I2167" s="541">
        <f>IF('statement of marks'!AB86="","",'statement of marks'!AB86)</f>
        <v>2</v>
      </c>
      <c r="J2167" s="537">
        <f>IF('statement of marks'!AC86="","",'statement of marks'!AC86)</f>
        <v>70</v>
      </c>
      <c r="K2167" s="1106"/>
      <c r="L2167" s="536">
        <f>IF('statement of marks'!AC86="","",'statement of marks'!AC86)</f>
        <v>70</v>
      </c>
      <c r="M2167" s="536">
        <f>IF('statement of marks'!AD86="","",'statement of marks'!AD86)</f>
        <v>100</v>
      </c>
      <c r="N2167" s="538">
        <f>IF('statement of marks'!AD86="","",'statement of marks'!AD86)</f>
        <v>100</v>
      </c>
      <c r="O2167" s="537">
        <f>IF('statement of marks'!AE86="","",'statement of marks'!AE86)</f>
        <v>100</v>
      </c>
      <c r="P2167" s="945"/>
      <c r="Q2167" s="536">
        <f>IF('statement of marks'!AE86="","",'statement of marks'!AE86)</f>
        <v>100</v>
      </c>
      <c r="R2167" s="536">
        <f>IF('statement of marks'!AF86="","",'statement of marks'!AF86)</f>
        <v>200</v>
      </c>
      <c r="S2167" s="1107"/>
      <c r="T2167" s="538">
        <f>IF('statement of marks'!AF86="","",'statement of marks'!AF86)</f>
        <v>200</v>
      </c>
      <c r="U2167" s="541" t="str">
        <f>CONCATENATE('statement of marks'!GY86,'statement of marks'!GZ86,'statement of marks'!HA86)</f>
        <v>D</v>
      </c>
      <c r="V2167" s="542" t="str">
        <f>IF(OR(U2167="S",U2167="RE"),'result subject-wise'!W$6,"")</f>
        <v/>
      </c>
      <c r="W2167" s="542" t="str">
        <f>IF('result subject-wise'!X86="","",'result subject-wise'!X86)</f>
        <v/>
      </c>
      <c r="X2167" s="542" t="str">
        <f>IF('result subject-wise'!Y86="","",'result subject-wise'!Y86)</f>
        <v/>
      </c>
      <c r="Y2167" s="540" t="str">
        <f>IF(OR(X2172=0,X2172&lt;V2172),"",IF(U2167="RE",SUM(T2167,W2167),IF(U2167="S",W2167,T2167)))</f>
        <v/>
      </c>
    </row>
    <row r="2168" spans="1:25" ht="18" customHeight="1">
      <c r="A2168" s="1124"/>
      <c r="B2168" s="1143" t="str">
        <f>'statement of marks'!AM86</f>
        <v>PHYSICS</v>
      </c>
      <c r="C2168" s="1143"/>
      <c r="D2168" s="535">
        <f>IF('statement of marks'!BH86="","",'statement of marks'!BH86)</f>
        <v>20</v>
      </c>
      <c r="E2168" s="541">
        <f>IF('statement of marks'!AN86="","",'statement of marks'!AN86)</f>
        <v>10</v>
      </c>
      <c r="F2168" s="541">
        <f>IF('statement of marks'!AO86="","",'statement of marks'!AO86)</f>
        <v>10</v>
      </c>
      <c r="G2168" s="541">
        <f>IF('statement of marks'!AP86="","",'statement of marks'!AP86)</f>
        <v>9</v>
      </c>
      <c r="H2168" s="541">
        <f>IF('statement of marks'!AQ86="","",'statement of marks'!AQ86)</f>
        <v>29</v>
      </c>
      <c r="I2168" s="541">
        <f>IF('statement of marks'!AR86="","",'statement of marks'!AR86)</f>
        <v>1</v>
      </c>
      <c r="J2168" s="537">
        <f>IF('statement of marks'!AS86="","",'statement of marks'!AS86)</f>
        <v>30</v>
      </c>
      <c r="K2168" s="537">
        <f>IF('statement of marks'!AT86="","",'statement of marks'!AT86)</f>
        <v>20</v>
      </c>
      <c r="L2168" s="536">
        <f>IF('statement of marks'!AU86="","",'statement of marks'!AU86)</f>
        <v>50</v>
      </c>
      <c r="M2168" s="536">
        <f>IF('statement of marks'!AV86="","",'statement of marks'!AV86)</f>
        <v>60</v>
      </c>
      <c r="N2168" s="538">
        <f>IF('statement of marks'!AW86="","",'statement of marks'!AW86)</f>
        <v>80</v>
      </c>
      <c r="O2168" s="537">
        <f>IF('statement of marks'!AX86="","",'statement of marks'!AX86)</f>
        <v>70</v>
      </c>
      <c r="P2168" s="537">
        <f>IF('statement of marks'!AY86="","",'statement of marks'!AY86)</f>
        <v>30</v>
      </c>
      <c r="Q2168" s="536">
        <f>IF('statement of marks'!AZ86="","",'statement of marks'!AZ86)</f>
        <v>100</v>
      </c>
      <c r="R2168" s="536">
        <f>IF('statement of marks'!BA86="","",'statement of marks'!BA86)</f>
        <v>130</v>
      </c>
      <c r="S2168" s="538">
        <f>IF('statement of marks'!BB86="","",'statement of marks'!BB86)</f>
        <v>50</v>
      </c>
      <c r="T2168" s="538">
        <f>IF('statement of marks'!BC86="","",'statement of marks'!BC86)</f>
        <v>180</v>
      </c>
      <c r="U2168" s="541" t="str">
        <f>CONCATENATE('statement of marks'!HB86,'statement of marks'!HK86,'statement of marks'!HL86)</f>
        <v>D</v>
      </c>
      <c r="V2168" s="542" t="str">
        <f>IF('result subject-wise'!Z86="","",'result subject-wise'!Z86)</f>
        <v/>
      </c>
      <c r="W2168" s="542" t="str">
        <f>IF('result subject-wise'!AB86="","",'result subject-wise'!AB86)</f>
        <v/>
      </c>
      <c r="X2168" s="542" t="str">
        <f>IF('result subject-wise'!AC86="","",'result subject-wise'!AC86)</f>
        <v/>
      </c>
      <c r="Y2168" s="540" t="str">
        <f>IF(OR(X2172=0,X2172&lt;V2172),"",IF(OR(U2168="RE",U2168="REP"),SUM(T2168,W2168),IF(U2168="S",W2168,T2168)))</f>
        <v/>
      </c>
    </row>
    <row r="2169" spans="1:25" ht="18" customHeight="1">
      <c r="A2169" s="1124"/>
      <c r="B2169" s="1143" t="str">
        <f>'statement of marks'!BQ86</f>
        <v>CHEMISTRY</v>
      </c>
      <c r="C2169" s="1143"/>
      <c r="D2169" s="535">
        <f>IF('statement of marks'!CL86="","",'statement of marks'!CL86)</f>
        <v>20</v>
      </c>
      <c r="E2169" s="541">
        <f>IF('statement of marks'!BR86="","",'statement of marks'!BR86)</f>
        <v>10</v>
      </c>
      <c r="F2169" s="541">
        <f>IF('statement of marks'!BS86="","",'statement of marks'!BS86)</f>
        <v>10</v>
      </c>
      <c r="G2169" s="541">
        <f>IF('statement of marks'!BT86="","",'statement of marks'!BT86)</f>
        <v>9</v>
      </c>
      <c r="H2169" s="541">
        <f>IF('statement of marks'!BU86="","",'statement of marks'!BU86)</f>
        <v>29</v>
      </c>
      <c r="I2169" s="541">
        <f>IF('statement of marks'!BV86="","",'statement of marks'!BV86)</f>
        <v>1</v>
      </c>
      <c r="J2169" s="537">
        <f>IF('statement of marks'!BW86="","",'statement of marks'!BW86)</f>
        <v>50</v>
      </c>
      <c r="K2169" s="537">
        <f>IF('statement of marks'!BX86="","",'statement of marks'!BX86)</f>
        <v>20</v>
      </c>
      <c r="L2169" s="536">
        <f>IF('statement of marks'!BY86="","",'statement of marks'!BY86)</f>
        <v>70</v>
      </c>
      <c r="M2169" s="536">
        <f>IF('statement of marks'!BZ86="","",'statement of marks'!BZ86)</f>
        <v>80</v>
      </c>
      <c r="N2169" s="538">
        <f>IF('statement of marks'!CA86="","",'statement of marks'!CA86)</f>
        <v>100</v>
      </c>
      <c r="O2169" s="537">
        <f>IF('statement of marks'!CB86="","",'statement of marks'!CB86)</f>
        <v>70</v>
      </c>
      <c r="P2169" s="537">
        <f>IF('statement of marks'!CC86="","",'statement of marks'!CC86)</f>
        <v>30</v>
      </c>
      <c r="Q2169" s="536">
        <f>IF('statement of marks'!CD86="","",'statement of marks'!CD86)</f>
        <v>100</v>
      </c>
      <c r="R2169" s="536">
        <f>IF('statement of marks'!CE86="","",'statement of marks'!CE86)</f>
        <v>150</v>
      </c>
      <c r="S2169" s="538">
        <f>IF('statement of marks'!CF86="","",'statement of marks'!CF86)</f>
        <v>50</v>
      </c>
      <c r="T2169" s="538">
        <f>IF('statement of marks'!CG86="","",'statement of marks'!CG86)</f>
        <v>200</v>
      </c>
      <c r="U2169" s="541" t="str">
        <f>CONCATENATE('statement of marks'!HM86,'statement of marks'!HV86,'statement of marks'!HW86)</f>
        <v>D</v>
      </c>
      <c r="V2169" s="542" t="str">
        <f>IF('result subject-wise'!AD86="","",'result subject-wise'!AD86)</f>
        <v/>
      </c>
      <c r="W2169" s="542" t="str">
        <f>IF('result subject-wise'!AF86="","",'result subject-wise'!AF86)</f>
        <v/>
      </c>
      <c r="X2169" s="542" t="str">
        <f>IF('result subject-wise'!AG86="","",'result subject-wise'!AG86)</f>
        <v/>
      </c>
      <c r="Y2169" s="540" t="str">
        <f>IF(OR(X2172=0,X2172&lt;V2172),"",IF(OR(U2169="RE",U2169="REP"),SUM(T2169,W2169),IF(U2169="S",W2169,T2169)))</f>
        <v/>
      </c>
    </row>
    <row r="2170" spans="1:25" ht="18" customHeight="1">
      <c r="A2170" s="1124"/>
      <c r="B2170" s="1143" t="str">
        <f>'statement of marks'!CU86</f>
        <v>MATHEMATICS</v>
      </c>
      <c r="C2170" s="1143"/>
      <c r="D2170" s="535" t="str">
        <f>IF('statement of marks'!DP86="","",'statement of marks'!DP86)</f>
        <v/>
      </c>
      <c r="E2170" s="541">
        <f>IF('statement of marks'!CV86="","",'statement of marks'!CV86)</f>
        <v>10</v>
      </c>
      <c r="F2170" s="541">
        <f>IF('statement of marks'!CW86="","",'statement of marks'!CW86)</f>
        <v>10</v>
      </c>
      <c r="G2170" s="541">
        <f>IF('statement of marks'!CX86="","",'statement of marks'!CX86)</f>
        <v>9</v>
      </c>
      <c r="H2170" s="541">
        <f>IF('statement of marks'!CY86="","",'statement of marks'!CY86)</f>
        <v>29</v>
      </c>
      <c r="I2170" s="541">
        <f>IF('statement of marks'!CZ86="","",'statement of marks'!CZ86)</f>
        <v>1</v>
      </c>
      <c r="J2170" s="537">
        <f>IF('statement of marks'!DA86="","",'statement of marks'!DA86)</f>
        <v>70</v>
      </c>
      <c r="K2170" s="537" t="str">
        <f>IF('statement of marks'!DB86="","",'statement of marks'!DB86)</f>
        <v/>
      </c>
      <c r="L2170" s="536">
        <f>IF('statement of marks'!DC86="","",'statement of marks'!DC86)</f>
        <v>70</v>
      </c>
      <c r="M2170" s="536">
        <f>IF('statement of marks'!DD86="","",'statement of marks'!DD86)</f>
        <v>100</v>
      </c>
      <c r="N2170" s="538">
        <f>IF('statement of marks'!DE86="","",'statement of marks'!DE86)</f>
        <v>100</v>
      </c>
      <c r="O2170" s="537">
        <f>IF('statement of marks'!DF86="","",'statement of marks'!DF86)</f>
        <v>18</v>
      </c>
      <c r="P2170" s="537" t="str">
        <f>IF('statement of marks'!DG86="","",'statement of marks'!DG86)</f>
        <v/>
      </c>
      <c r="Q2170" s="536">
        <f>IF('statement of marks'!DH86="","",'statement of marks'!DH86)</f>
        <v>18</v>
      </c>
      <c r="R2170" s="536">
        <f>IF('statement of marks'!DI86="","",'statement of marks'!DI86)</f>
        <v>118</v>
      </c>
      <c r="S2170" s="538" t="str">
        <f>IF('statement of marks'!DJ86="","",'statement of marks'!DJ86)</f>
        <v/>
      </c>
      <c r="T2170" s="538">
        <f>IF('statement of marks'!DK86="","",'statement of marks'!DK86)</f>
        <v>118</v>
      </c>
      <c r="U2170" s="541" t="str">
        <f>CONCATENATE('statement of marks'!HX86,'statement of marks'!IG86,'statement of marks'!IH86)</f>
        <v>S</v>
      </c>
      <c r="V2170" s="542">
        <f>IF('result subject-wise'!AH86="","",'result subject-wise'!AH86)</f>
        <v>100</v>
      </c>
      <c r="W2170" s="542" t="str">
        <f>IF('result subject-wise'!AJ86="","",'result subject-wise'!AJ86)</f>
        <v/>
      </c>
      <c r="X2170" s="542" t="str">
        <f>IF('result subject-wise'!AK86="","",'result subject-wise'!AK86)</f>
        <v/>
      </c>
      <c r="Y2170" s="540" t="str">
        <f>IF(OR(X2172=0,X2172&lt;V2172),"",IF(OR(U2170="RE",U2170="REP"),SUM(T2170,W2170),IF(U2170="S",W2170,T2170)))</f>
        <v/>
      </c>
    </row>
    <row r="2171" spans="1:25" ht="18" customHeight="1">
      <c r="A2171" s="1124"/>
      <c r="B2171" s="1108" t="s">
        <v>291</v>
      </c>
      <c r="C2171" s="1108"/>
      <c r="D2171" s="543">
        <f>IF(AND(D2168="",D2169="",D2170=""),"",SUM(D2168:D2170))</f>
        <v>40</v>
      </c>
      <c r="E2171" s="544">
        <f>IF(AND(E2166="",E2167="",E2168="",E2169="",E2170=""),"",SUM(E2166:E2170))</f>
        <v>50</v>
      </c>
      <c r="F2171" s="544">
        <f t="shared" ref="F2171:H2171" si="612">IF(AND(F2166="",F2167="",F2168="",F2169="",F2170=""),"",SUM(F2166:F2170))</f>
        <v>50</v>
      </c>
      <c r="G2171" s="544">
        <f t="shared" si="612"/>
        <v>43</v>
      </c>
      <c r="H2171" s="544">
        <f t="shared" si="612"/>
        <v>143</v>
      </c>
      <c r="I2171" s="544">
        <f>IF(AND(I2166="",I2167="",I2168="",I2169="",I2170=""),"",SUM(I2166:I2170))</f>
        <v>7</v>
      </c>
      <c r="J2171" s="544">
        <f t="shared" ref="J2171:Q2171" si="613">IF(AND(J2166="",J2167="",J2168="",J2169="",J2170=""),"",SUM(J2166:J2170))</f>
        <v>290</v>
      </c>
      <c r="K2171" s="544">
        <f t="shared" si="613"/>
        <v>40</v>
      </c>
      <c r="L2171" s="544">
        <f t="shared" si="613"/>
        <v>330</v>
      </c>
      <c r="M2171" s="544">
        <f t="shared" si="613"/>
        <v>440</v>
      </c>
      <c r="N2171" s="544">
        <f t="shared" si="613"/>
        <v>480</v>
      </c>
      <c r="O2171" s="544">
        <f t="shared" si="613"/>
        <v>358</v>
      </c>
      <c r="P2171" s="544">
        <f t="shared" si="613"/>
        <v>60</v>
      </c>
      <c r="Q2171" s="544">
        <f t="shared" si="613"/>
        <v>418</v>
      </c>
      <c r="R2171" s="544">
        <f>IF(AND(R2166="",R2167="",R2168="",R2169="",R2170=""),"",SUM(R2166:R2170))</f>
        <v>798</v>
      </c>
      <c r="S2171" s="544">
        <f>IF(AND(S2166="",S2167="",S2168="",S2169="",S2170=""),"",SUM(S2166:S2170))</f>
        <v>100</v>
      </c>
      <c r="T2171" s="544">
        <f t="shared" ref="T2171" si="614">IF(AND(T2166="",T2167="",T2168="",T2169="",T2170=""),"",SUM(T2166:T2170))</f>
        <v>898</v>
      </c>
      <c r="U2171" s="544"/>
      <c r="V2171" s="544">
        <f t="shared" ref="V2171:W2171" si="615">IF(AND(V2166="",V2167="",V2168="",V2169="",V2170=""),"",SUM(V2166:V2170))</f>
        <v>100</v>
      </c>
      <c r="W2171" s="544" t="str">
        <f t="shared" si="615"/>
        <v/>
      </c>
      <c r="X2171" s="545"/>
      <c r="Y2171" s="546" t="str">
        <f t="shared" ref="Y2171" si="616">IF(AND(Y2166="",Y2167="",Y2168="",Y2169="",Y2170=""),"",SUM(Y2166:Y2170))</f>
        <v/>
      </c>
    </row>
    <row r="2172" spans="1:25" ht="18" customHeight="1">
      <c r="A2172" s="1124"/>
      <c r="B2172" s="1142" t="s">
        <v>292</v>
      </c>
      <c r="C2172" s="1142"/>
      <c r="D2172" s="547" t="s">
        <v>456</v>
      </c>
      <c r="E2172" s="548">
        <f>IF(E2171="","",(5*E2165)-(COUNTIF(E2166:E2170,"NA")*E2165+COUNTIF(E2166:E2170,"ML")*E2165))</f>
        <v>50</v>
      </c>
      <c r="F2172" s="548">
        <f>IF(F2171="","",(5*F2165)-(COUNTIF(F2166:F2170,"NA")*F2165+COUNTIF(F2166:F2170,"ML")*F2165))</f>
        <v>50</v>
      </c>
      <c r="G2172" s="548">
        <f>IF(G2171="","",(43)-(COUNTIF(G2166:G2170,"NA")*G2165+COUNTIF(G2166:G2170,"ML")*G2165))</f>
        <v>43</v>
      </c>
      <c r="H2172" s="548">
        <f>IF(H2171="","",(143)-(COUNTIF(H2166:H2170,"NA")*H2165+COUNTIF(H2166:H2170,"ML")*H2165))</f>
        <v>143</v>
      </c>
      <c r="I2172" s="549">
        <f>IF(I2171="","",7)</f>
        <v>7</v>
      </c>
      <c r="J2172" s="538">
        <f>L2172-K2172</f>
        <v>310</v>
      </c>
      <c r="K2172" s="538">
        <f>IF(D2171="","",(D2171-(IF(K2168="ml",D2168)+IF(K2169="ml",D2169)+IF(K2170="ml",D2170))))</f>
        <v>40</v>
      </c>
      <c r="L2172" s="538">
        <f>IF(OR(L2171=0,L2171=""),L2171,(5*L2165)-D2183)</f>
        <v>350</v>
      </c>
      <c r="M2172" s="538">
        <f>IF(M2171="","",SUM(H2172:J2172))</f>
        <v>460</v>
      </c>
      <c r="N2172" s="538">
        <f>IF(N2171="","",SUM(D2171,M2172))</f>
        <v>500</v>
      </c>
      <c r="O2172" s="538">
        <f>Q2172-D2177</f>
        <v>440</v>
      </c>
      <c r="P2172" s="538">
        <f>IF(D2177="","",D2177)</f>
        <v>60</v>
      </c>
      <c r="Q2172" s="538">
        <f>IF(Q2171="","",5*Q2165)</f>
        <v>500</v>
      </c>
      <c r="R2172" s="538">
        <f>IF(O2172="","",SUM(M2172,O2172))</f>
        <v>900</v>
      </c>
      <c r="S2172" s="538">
        <f>IF(D2182="","",D2182)</f>
        <v>100</v>
      </c>
      <c r="T2172" s="538">
        <f>IF(T2171="","",SUM(R2172,S2172))</f>
        <v>1000</v>
      </c>
      <c r="U2172" s="550"/>
      <c r="V2172" s="551">
        <f>COUNTIF(U2166:U2176,"S")</f>
        <v>1</v>
      </c>
      <c r="W2172" s="551">
        <f>COUNTIF(U2166:U2176,"RE")+COUNTIF(U2166:U2176,"REP")</f>
        <v>0</v>
      </c>
      <c r="X2172" s="551">
        <f>COUNTIF(X2166:X2171,"P")+COUNTIF(X2175:X2176,"P")</f>
        <v>0</v>
      </c>
      <c r="Y2172" s="552" t="str">
        <f>IF(OR(X2172=0,X2172&lt;(V2172+W2172)),"",(T2172-(V2172*Y2165)+V2171))</f>
        <v/>
      </c>
    </row>
    <row r="2173" spans="1:25" ht="18" customHeight="1">
      <c r="A2173" s="1124"/>
      <c r="B2173" s="895" t="s">
        <v>151</v>
      </c>
      <c r="C2173" s="895"/>
      <c r="D2173" s="553">
        <f>IF('statement of marks'!BG86="","",'statement of marks'!BG86)</f>
        <v>30</v>
      </c>
      <c r="E2173" s="568">
        <f t="shared" ref="E2173:H2173" si="617">IF(E2172="","",E2171/E2172*100)</f>
        <v>100</v>
      </c>
      <c r="F2173" s="568">
        <f t="shared" si="617"/>
        <v>100</v>
      </c>
      <c r="G2173" s="568">
        <f t="shared" si="617"/>
        <v>100</v>
      </c>
      <c r="H2173" s="568">
        <f t="shared" si="617"/>
        <v>100</v>
      </c>
      <c r="I2173" s="568">
        <f>IF(I2172="","",I2171/I2172*100)</f>
        <v>100</v>
      </c>
      <c r="J2173" s="568">
        <f t="shared" ref="J2173:R2173" si="618">IF(J2172="","",J2171/J2172*100)</f>
        <v>93.548387096774192</v>
      </c>
      <c r="K2173" s="568">
        <f t="shared" si="618"/>
        <v>100</v>
      </c>
      <c r="L2173" s="568">
        <f t="shared" si="618"/>
        <v>94.285714285714278</v>
      </c>
      <c r="M2173" s="568">
        <f t="shared" si="618"/>
        <v>95.652173913043484</v>
      </c>
      <c r="N2173" s="569">
        <f t="shared" si="618"/>
        <v>96</v>
      </c>
      <c r="O2173" s="568">
        <f t="shared" si="618"/>
        <v>81.36363636363636</v>
      </c>
      <c r="P2173" s="568">
        <f t="shared" si="618"/>
        <v>100</v>
      </c>
      <c r="Q2173" s="568">
        <f t="shared" si="618"/>
        <v>83.6</v>
      </c>
      <c r="R2173" s="568">
        <f t="shared" si="618"/>
        <v>88.666666666666671</v>
      </c>
      <c r="S2173" s="569">
        <f>IF(S2172="","",S2171/S2172*100)</f>
        <v>100</v>
      </c>
      <c r="T2173" s="569">
        <f t="shared" ref="T2173" si="619">IF(T2172="","",T2171/T2172*100)</f>
        <v>89.8</v>
      </c>
      <c r="U2173" s="539"/>
      <c r="V2173" s="539"/>
      <c r="W2173" s="539"/>
      <c r="X2173" s="539"/>
      <c r="Y2173" s="554" t="str">
        <f>IF(Y2172="","",Y2171/Y2172*100)</f>
        <v/>
      </c>
    </row>
    <row r="2174" spans="1:25" ht="18" customHeight="1">
      <c r="A2174" s="1124"/>
      <c r="B2174" s="895" t="str">
        <f>'statement of marks'!DZ86</f>
        <v>BIOLOGY</v>
      </c>
      <c r="C2174" s="895"/>
      <c r="D2174" s="548"/>
      <c r="E2174" s="541">
        <f>IF('statement of marks'!EA86="","",'statement of marks'!EA86)</f>
        <v>10</v>
      </c>
      <c r="F2174" s="541">
        <f>IF('statement of marks'!EB86="","",'statement of marks'!EB86)</f>
        <v>10</v>
      </c>
      <c r="G2174" s="541">
        <f>IF('statement of marks'!EC86="","",'statement of marks'!EC86)</f>
        <v>10</v>
      </c>
      <c r="H2174" s="541">
        <f>IF('statement of marks'!ED86="","",'statement of marks'!ED86)</f>
        <v>30</v>
      </c>
      <c r="I2174" s="541" t="str">
        <f>IF('statement of marks'!EE86="","",'statement of marks'!EE86)</f>
        <v/>
      </c>
      <c r="J2174" s="537">
        <f>IF('statement of marks'!EF86="","",'statement of marks'!EF86)</f>
        <v>50</v>
      </c>
      <c r="K2174" s="537">
        <f>IF('statement of marks'!EG86="","",'statement of marks'!EG86)</f>
        <v>20</v>
      </c>
      <c r="L2174" s="536">
        <f>IF('statement of marks'!EH86="","",'statement of marks'!EH86)</f>
        <v>70</v>
      </c>
      <c r="M2174" s="536">
        <f>IF('statement of marks'!EI86="","",'statement of marks'!EI86)</f>
        <v>80</v>
      </c>
      <c r="N2174" s="538">
        <f>IF('statement of marks'!EJ86="","",'statement of marks'!EJ86)</f>
        <v>100</v>
      </c>
      <c r="O2174" s="537">
        <f>IF('statement of marks'!EK86="","",'statement of marks'!EK86)</f>
        <v>70</v>
      </c>
      <c r="P2174" s="537">
        <f>IF('statement of marks'!EL86="","",'statement of marks'!EL86)</f>
        <v>30</v>
      </c>
      <c r="Q2174" s="536">
        <f>IF('statement of marks'!EM86="","",'statement of marks'!EM86)</f>
        <v>100</v>
      </c>
      <c r="R2174" s="536">
        <f>IF('statement of marks'!EN86="","",'statement of marks'!EN86)</f>
        <v>150</v>
      </c>
      <c r="S2174" s="538">
        <f>IF('statement of marks'!EO86="","",'statement of marks'!EO86)</f>
        <v>50</v>
      </c>
      <c r="T2174" s="538">
        <f>IF('statement of marks'!EP86="","",'statement of marks'!EP86)</f>
        <v>200</v>
      </c>
      <c r="U2174" s="538" t="str">
        <f>IF('statement of marks'!FB86="","",'statement of marks'!FB86)</f>
        <v>I</v>
      </c>
      <c r="V2174" s="542"/>
      <c r="W2174" s="542"/>
      <c r="X2174" s="542"/>
      <c r="Y2174" s="540"/>
    </row>
    <row r="2175" spans="1:25" ht="18" customHeight="1">
      <c r="A2175" s="1124"/>
      <c r="B2175" s="1089" t="str">
        <f>'statement of marks'!$FC$3</f>
        <v>Azadi ke Baad ka Swarnim Bharat</v>
      </c>
      <c r="C2175" s="1089"/>
      <c r="D2175" s="553">
        <f>IF('statement of marks'!CK86="","",'statement of marks'!CK86)</f>
        <v>30</v>
      </c>
      <c r="E2175" s="541">
        <f>IF('statement of marks'!FC86="","",'statement of marks'!FC86)</f>
        <v>10</v>
      </c>
      <c r="F2175" s="541">
        <f>IF('statement of marks'!FD86="","",'statement of marks'!FD86)</f>
        <v>10</v>
      </c>
      <c r="G2175" s="541">
        <f>IF('statement of marks'!FE86="","",'statement of marks'!FE86)</f>
        <v>10</v>
      </c>
      <c r="H2175" s="541">
        <f>IF('statement of marks'!FF86="","",'statement of marks'!FF86)</f>
        <v>30</v>
      </c>
      <c r="I2175" s="555"/>
      <c r="J2175" s="541">
        <f>IF('statement of marks'!FG86="","",'statement of marks'!FG86)</f>
        <v>70</v>
      </c>
      <c r="K2175" s="556"/>
      <c r="L2175" s="536">
        <f>IF('statement of marks'!FG86="","",'statement of marks'!FG86)</f>
        <v>70</v>
      </c>
      <c r="M2175" s="536">
        <f>IF('statement of marks'!FH86="","",'statement of marks'!FH86)</f>
        <v>100</v>
      </c>
      <c r="N2175" s="536">
        <f>IF('statement of marks'!FH86="","",'statement of marks'!FH86)</f>
        <v>100</v>
      </c>
      <c r="O2175" s="536">
        <f>IF('statement of marks'!FI86="","",'statement of marks'!FI86)</f>
        <v>100</v>
      </c>
      <c r="P2175" s="557"/>
      <c r="Q2175" s="536">
        <f>IF('statement of marks'!FI86="","",'statement of marks'!FI86)</f>
        <v>100</v>
      </c>
      <c r="R2175" s="536">
        <f>IF('statement of marks'!FJ86="","",'statement of marks'!FJ86)</f>
        <v>200</v>
      </c>
      <c r="S2175" s="557"/>
      <c r="T2175" s="538">
        <f>IF('statement of marks'!FJ86="","",'statement of marks'!FJ86)</f>
        <v>200</v>
      </c>
      <c r="U2175" s="541" t="str">
        <f>IF('statement of marks'!II86="","",'statement of marks'!II86)</f>
        <v>A</v>
      </c>
      <c r="V2175" s="542" t="str">
        <f>IF(OR(U2175="S",U2175="RE"),'result subject-wise'!AL$6,"")</f>
        <v/>
      </c>
      <c r="W2175" s="558" t="str">
        <f>IF('result subject-wise'!AL86="","",'result subject-wise'!AL86)</f>
        <v/>
      </c>
      <c r="X2175" s="558" t="str">
        <f>IF('result subject-wise'!AM86="","",'result subject-wise'!AM86)</f>
        <v/>
      </c>
      <c r="Y2175" s="1093"/>
    </row>
    <row r="2176" spans="1:25" ht="18" customHeight="1">
      <c r="A2176" s="1124"/>
      <c r="B2176" s="895" t="str">
        <f>'statement of marks'!$FP$3</f>
        <v>JEEVAN KAUShAL</v>
      </c>
      <c r="C2176" s="895"/>
      <c r="D2176" s="535" t="str">
        <f>IF('statement of marks'!DO86="","",'statement of marks'!DO86)</f>
        <v/>
      </c>
      <c r="E2176" s="1109" t="s">
        <v>278</v>
      </c>
      <c r="F2176" s="1109"/>
      <c r="G2176" s="536">
        <f>'statement of marks'!$FP$6</f>
        <v>30</v>
      </c>
      <c r="H2176" s="536"/>
      <c r="I2176" s="559"/>
      <c r="J2176" s="537">
        <f>IF('statement of marks'!FP86="","",'statement of marks'!FP86)</f>
        <v>30</v>
      </c>
      <c r="K2176" s="1109" t="s">
        <v>279</v>
      </c>
      <c r="L2176" s="1109"/>
      <c r="M2176" s="536">
        <f>'statement of marks'!$FQ$6</f>
        <v>30</v>
      </c>
      <c r="N2176" s="538">
        <f>IF('statement of marks'!FQ86="","",'statement of marks'!FQ86)</f>
        <v>30</v>
      </c>
      <c r="O2176" s="1109" t="s">
        <v>108</v>
      </c>
      <c r="P2176" s="1109"/>
      <c r="Q2176" s="536">
        <f>'statement of marks'!$FR$6</f>
        <v>40</v>
      </c>
      <c r="R2176" s="541">
        <f>IF('statement of marks'!FR86="","",'statement of marks'!FR86)</f>
        <v>40</v>
      </c>
      <c r="S2176" s="541"/>
      <c r="T2176" s="538">
        <f>IF('statement of marks'!FS86="","",'statement of marks'!FS86)</f>
        <v>100</v>
      </c>
      <c r="U2176" s="541" t="str">
        <f>IF('statement of marks'!IJ86="","",'statement of marks'!IJ86)</f>
        <v>A</v>
      </c>
      <c r="V2176" s="542" t="str">
        <f>IF(OR(U2176="S",U2176="RE"),'result subject-wise'!AN$6,"")</f>
        <v/>
      </c>
      <c r="W2176" s="558" t="str">
        <f>IF('result subject-wise'!AN86="","",'result subject-wise'!AN86)</f>
        <v/>
      </c>
      <c r="X2176" s="558" t="str">
        <f>IF('result subject-wise'!AO86="","",'result subject-wise'!AO86)</f>
        <v/>
      </c>
      <c r="Y2176" s="1093"/>
    </row>
    <row r="2177" spans="1:25" ht="18" customHeight="1">
      <c r="A2177" s="1124"/>
      <c r="B2177" s="1110" t="s">
        <v>195</v>
      </c>
      <c r="C2177" s="1110"/>
      <c r="D2177" s="560">
        <f>IF(AND(D2173="",D2175="",D2176=""),"",SUM(D2173:D2176))</f>
        <v>60</v>
      </c>
      <c r="E2177" s="1111" t="str">
        <f>IF('statement of marks'!IP86="","",'statement of marks'!IP86)</f>
        <v>SUPPL.</v>
      </c>
      <c r="F2177" s="1111"/>
      <c r="G2177" s="1111"/>
      <c r="H2177" s="1111"/>
      <c r="I2177" s="1111"/>
      <c r="J2177" s="1111"/>
      <c r="K2177" s="1111"/>
      <c r="L2177" s="1111"/>
      <c r="M2177" s="533" t="s">
        <v>309</v>
      </c>
      <c r="N2177" s="541" t="str">
        <f>IF('statement of marks'!IS86="","",'statement of marks'!IS86)</f>
        <v/>
      </c>
      <c r="O2177" s="1091" t="s">
        <v>281</v>
      </c>
      <c r="P2177" s="1091"/>
      <c r="Q2177" s="1091"/>
      <c r="R2177" s="541" t="str">
        <f>IF('statement of marks'!IU86="","",'statement of marks'!IU86)</f>
        <v/>
      </c>
      <c r="S2177" s="1112" t="s">
        <v>295</v>
      </c>
      <c r="T2177" s="1112"/>
      <c r="U2177" s="1112"/>
      <c r="V2177" s="1112"/>
      <c r="W2177" s="1112"/>
      <c r="X2177" s="1112"/>
      <c r="Y2177" s="1113"/>
    </row>
    <row r="2178" spans="1:25" ht="18" customHeight="1">
      <c r="A2178" s="1124"/>
      <c r="B2178" s="1110" t="s">
        <v>300</v>
      </c>
      <c r="C2178" s="1110"/>
      <c r="D2178" s="534" t="s">
        <v>201</v>
      </c>
      <c r="E2178" s="1085" t="s">
        <v>122</v>
      </c>
      <c r="F2178" s="1085"/>
      <c r="G2178" s="1091" t="s">
        <v>124</v>
      </c>
      <c r="H2178" s="1091"/>
      <c r="I2178" s="1091"/>
      <c r="J2178" s="1091"/>
      <c r="K2178" s="1091" t="s">
        <v>126</v>
      </c>
      <c r="L2178" s="1091"/>
      <c r="M2178" s="1091" t="s">
        <v>128</v>
      </c>
      <c r="N2178" s="1091"/>
      <c r="O2178" s="924" t="s">
        <v>303</v>
      </c>
      <c r="P2178" s="924"/>
      <c r="Q2178" s="924"/>
      <c r="R2178" s="561"/>
      <c r="S2178" s="1114" t="s">
        <v>195</v>
      </c>
      <c r="T2178" s="1114"/>
      <c r="U2178" s="1115" t="str">
        <f>IF('result subject-wise'!AR86="","",'result subject-wise'!AR86)</f>
        <v/>
      </c>
      <c r="V2178" s="1115"/>
      <c r="W2178" s="1086" t="s">
        <v>459</v>
      </c>
      <c r="X2178" s="1086"/>
      <c r="Y2178" s="562" t="str">
        <f>IF('result subject-wise'!AS86="","",'result subject-wise'!AS86)</f>
        <v/>
      </c>
    </row>
    <row r="2179" spans="1:25" ht="18" customHeight="1">
      <c r="A2179" s="1124"/>
      <c r="B2179" s="1116" t="s">
        <v>302</v>
      </c>
      <c r="C2179" s="1116"/>
      <c r="D2179" s="536">
        <f>IF('statement of marks'!CN86="","",'statement of marks'!CN86)</f>
        <v>50</v>
      </c>
      <c r="E2179" s="1117">
        <f>IF('statement of marks'!GK86="","",'statement of marks'!GK86)</f>
        <v>34</v>
      </c>
      <c r="F2179" s="1117"/>
      <c r="G2179" s="1117">
        <f>IF('statement of marks'!GM86="","",'statement of marks'!GM86)</f>
        <v>24</v>
      </c>
      <c r="H2179" s="1117"/>
      <c r="I2179" s="1117"/>
      <c r="J2179" s="1117"/>
      <c r="K2179" s="1117" t="str">
        <f>IF('statement of marks'!GO86="","",'statement of marks'!GO86)</f>
        <v/>
      </c>
      <c r="L2179" s="1117"/>
      <c r="M2179" s="1117" t="str">
        <f>IF('statement of marks'!GQ86="","",'statement of marks'!GQ86)</f>
        <v/>
      </c>
      <c r="N2179" s="1117"/>
      <c r="O2179" s="1117" t="str">
        <f>IF('statement of marks'!GS86="","",'statement of marks'!GS86)</f>
        <v/>
      </c>
      <c r="P2179" s="1117"/>
      <c r="Q2179" s="1117"/>
      <c r="R2179" s="563"/>
      <c r="S2179" s="1086" t="s">
        <v>460</v>
      </c>
      <c r="T2179" s="1086"/>
      <c r="U2179" s="1086"/>
      <c r="V2179" s="1086"/>
      <c r="W2179" s="1115" t="str">
        <f>IF('result subject-wise'!AT86="","",'result subject-wise'!AT86)</f>
        <v/>
      </c>
      <c r="X2179" s="1115"/>
      <c r="Y2179" s="1118"/>
    </row>
    <row r="2180" spans="1:25" ht="18" customHeight="1">
      <c r="A2180" s="1124"/>
      <c r="B2180" s="1084" t="s">
        <v>301</v>
      </c>
      <c r="C2180" s="1084"/>
      <c r="D2180" s="536">
        <f>IF('statement of marks'!BJ86="","",'statement of marks'!BJ86)</f>
        <v>50</v>
      </c>
      <c r="E2180" s="1085" t="str">
        <f>IF('statement of marks'!GL86="","",'statement of marks'!GL86)</f>
        <v/>
      </c>
      <c r="F2180" s="1085"/>
      <c r="G2180" s="1085" t="str">
        <f>IF('statement of marks'!GN86="","",'statement of marks'!GN86)</f>
        <v/>
      </c>
      <c r="H2180" s="1085"/>
      <c r="I2180" s="1085"/>
      <c r="J2180" s="1085"/>
      <c r="K2180" s="1085">
        <f>IF('statement of marks'!GP86="","",'statement of marks'!GP86)</f>
        <v>130</v>
      </c>
      <c r="L2180" s="1085"/>
      <c r="M2180" s="1085">
        <f>IF('statement of marks'!GR86="","",'statement of marks'!GR86)</f>
        <v>264</v>
      </c>
      <c r="N2180" s="1085"/>
      <c r="O2180" s="1085">
        <f>IF('statement of marks'!GT86="","",'statement of marks'!GT86)</f>
        <v>362</v>
      </c>
      <c r="P2180" s="1085"/>
      <c r="Q2180" s="1085"/>
      <c r="R2180" s="564"/>
      <c r="S2180" s="1086" t="s">
        <v>296</v>
      </c>
      <c r="T2180" s="1086"/>
      <c r="U2180" s="1086"/>
      <c r="V2180" s="1086"/>
      <c r="W2180" s="1087" t="str">
        <f>IF(U2178="","",'result subject-wise'!$G$118)</f>
        <v/>
      </c>
      <c r="X2180" s="1087"/>
      <c r="Y2180" s="1088"/>
    </row>
    <row r="2181" spans="1:25" ht="18" customHeight="1">
      <c r="A2181" s="1124"/>
      <c r="B2181" s="1089" t="s">
        <v>307</v>
      </c>
      <c r="C2181" s="1089"/>
      <c r="D2181" s="535" t="str">
        <f>IF('statement of marks'!DR86="","",'statement of marks'!DR86)</f>
        <v/>
      </c>
      <c r="E2181" s="1090"/>
      <c r="F2181" s="1090"/>
      <c r="G2181" s="1090"/>
      <c r="H2181" s="1090"/>
      <c r="I2181" s="1090"/>
      <c r="J2181" s="1090"/>
      <c r="K2181" s="1090"/>
      <c r="L2181" s="1090"/>
      <c r="M2181" s="1090"/>
      <c r="N2181" s="1090"/>
      <c r="O2181" s="1091"/>
      <c r="P2181" s="1091"/>
      <c r="Q2181" s="1091"/>
      <c r="R2181" s="1091"/>
      <c r="S2181" s="1091"/>
      <c r="T2181" s="1091"/>
      <c r="U2181" s="1092"/>
      <c r="V2181" s="1092"/>
      <c r="W2181" s="1092"/>
      <c r="X2181" s="1092"/>
      <c r="Y2181" s="1093"/>
    </row>
    <row r="2182" spans="1:25" ht="18" customHeight="1">
      <c r="A2182" s="1124"/>
      <c r="B2182" s="895" t="s">
        <v>297</v>
      </c>
      <c r="C2182" s="895"/>
      <c r="D2182" s="544">
        <f>IF(AND(D2179="",D2180="",D2181=""),"",SUM(D2179:D2181))</f>
        <v>100</v>
      </c>
      <c r="E2182" s="1090"/>
      <c r="F2182" s="1090"/>
      <c r="G2182" s="1090"/>
      <c r="H2182" s="1090"/>
      <c r="I2182" s="1090"/>
      <c r="J2182" s="1090"/>
      <c r="K2182" s="1090"/>
      <c r="L2182" s="1090"/>
      <c r="M2182" s="1090"/>
      <c r="N2182" s="1090"/>
      <c r="O2182" s="1091"/>
      <c r="P2182" s="1091"/>
      <c r="Q2182" s="1091"/>
      <c r="R2182" s="1091"/>
      <c r="S2182" s="1091"/>
      <c r="T2182" s="1091"/>
      <c r="U2182" s="1092"/>
      <c r="V2182" s="1092"/>
      <c r="W2182" s="1092"/>
      <c r="X2182" s="1092"/>
      <c r="Y2182" s="1093"/>
    </row>
    <row r="2183" spans="1:25" ht="18" customHeight="1">
      <c r="A2183" s="1124"/>
      <c r="B2183" s="1089" t="s">
        <v>790</v>
      </c>
      <c r="C2183" s="1089"/>
      <c r="D2183" s="565">
        <f>IF(J2166="ML",L2165)+IF(J2167="ML",L2165)+IF(J2168="ML",L2165-D2168)+IF(J2169="ML",L2165-D2169)+IF(J2170="ML",L2165-D2170)+IF(K2168="ml",D2168)+IF(K2169="ml",D2169)+IF(K2170="ml",D2170)</f>
        <v>0</v>
      </c>
      <c r="E2183" s="1090"/>
      <c r="F2183" s="1090"/>
      <c r="G2183" s="1090"/>
      <c r="H2183" s="1090"/>
      <c r="I2183" s="1090"/>
      <c r="J2183" s="1090"/>
      <c r="K2183" s="1090"/>
      <c r="L2183" s="1090"/>
      <c r="M2183" s="1090"/>
      <c r="N2183" s="1090"/>
      <c r="O2183" s="1091" t="s">
        <v>112</v>
      </c>
      <c r="P2183" s="1091"/>
      <c r="Q2183" s="1091"/>
      <c r="R2183" s="1091"/>
      <c r="S2183" s="1091"/>
      <c r="T2183" s="1091"/>
      <c r="U2183" s="1094" t="s">
        <v>798</v>
      </c>
      <c r="V2183" s="1094"/>
      <c r="W2183" s="1094"/>
      <c r="X2183" s="1094"/>
      <c r="Y2183" s="1095"/>
    </row>
    <row r="2184" spans="1:25" ht="18" customHeight="1" thickBot="1">
      <c r="A2184" s="1125"/>
      <c r="B2184" s="1098" t="s">
        <v>308</v>
      </c>
      <c r="C2184" s="1098"/>
      <c r="D2184" s="566"/>
      <c r="E2184" s="1099"/>
      <c r="F2184" s="1099"/>
      <c r="G2184" s="1099"/>
      <c r="H2184" s="1099"/>
      <c r="I2184" s="1099"/>
      <c r="J2184" s="1099"/>
      <c r="K2184" s="1099"/>
      <c r="L2184" s="1099"/>
      <c r="M2184" s="1099"/>
      <c r="N2184" s="1099"/>
      <c r="O2184" s="1100">
        <f>'statement of marks'!$IV$110</f>
        <v>45794</v>
      </c>
      <c r="P2184" s="1100"/>
      <c r="Q2184" s="1100"/>
      <c r="R2184" s="1100"/>
      <c r="S2184" s="1100"/>
      <c r="T2184" s="1100"/>
      <c r="U2184" s="1096"/>
      <c r="V2184" s="1096"/>
      <c r="W2184" s="1096"/>
      <c r="X2184" s="1096"/>
      <c r="Y2184" s="1097"/>
    </row>
    <row r="2185" spans="1:25" ht="18" customHeight="1">
      <c r="A2185" s="1119" t="s">
        <v>282</v>
      </c>
      <c r="B2185" s="1120"/>
      <c r="C2185" s="1120"/>
      <c r="D2185" s="1120"/>
      <c r="E2185" s="1120"/>
      <c r="F2185" s="1120"/>
      <c r="G2185" s="1120"/>
      <c r="H2185" s="1120"/>
      <c r="I2185" s="1120"/>
      <c r="J2185" s="1120"/>
      <c r="K2185" s="1120"/>
      <c r="L2185" s="1120"/>
      <c r="M2185" s="1120"/>
      <c r="N2185" s="1120"/>
      <c r="O2185" s="1120"/>
      <c r="P2185" s="1120"/>
      <c r="Q2185" s="1120"/>
      <c r="R2185" s="1120"/>
      <c r="S2185" s="1120"/>
      <c r="T2185" s="1120"/>
      <c r="U2185" s="1120"/>
      <c r="V2185" s="1120"/>
      <c r="W2185" s="1120"/>
      <c r="X2185" s="1120"/>
      <c r="Y2185" s="1121"/>
    </row>
    <row r="2186" spans="1:25" ht="18" customHeight="1">
      <c r="A2186" s="1122" t="str">
        <f>'statement of marks'!$A$1</f>
        <v>Govt. Hr. Sec. School,</v>
      </c>
      <c r="B2186" s="1091"/>
      <c r="C2186" s="1091"/>
      <c r="D2186" s="1091"/>
      <c r="E2186" s="1091"/>
      <c r="F2186" s="1091"/>
      <c r="G2186" s="1091"/>
      <c r="H2186" s="1091"/>
      <c r="I2186" s="1091"/>
      <c r="J2186" s="1091"/>
      <c r="K2186" s="1091"/>
      <c r="L2186" s="1091"/>
      <c r="M2186" s="1091"/>
      <c r="N2186" s="1091"/>
      <c r="O2186" s="1091"/>
      <c r="P2186" s="1091"/>
      <c r="Q2186" s="1091"/>
      <c r="R2186" s="1091"/>
      <c r="S2186" s="1091"/>
      <c r="T2186" s="1091"/>
      <c r="U2186" s="1091"/>
      <c r="V2186" s="1091"/>
      <c r="W2186" s="1091"/>
      <c r="X2186" s="1091"/>
      <c r="Y2186" s="1123"/>
    </row>
    <row r="2187" spans="1:25" ht="18" customHeight="1">
      <c r="A2187" s="1124"/>
      <c r="B2187" s="1048" t="s">
        <v>100</v>
      </c>
      <c r="C2187" s="1048"/>
      <c r="D2187" s="1112" t="s">
        <v>485</v>
      </c>
      <c r="E2187" s="1048" t="str">
        <f>'statement of marks'!$F$3</f>
        <v>2024-25</v>
      </c>
      <c r="F2187" s="1048"/>
      <c r="G2187" s="1126" t="str">
        <f>IF(U2206="","MAIN EXAMINATION",IF(E2205="Suppl.","SUPPLEMENTARY EXAMINATION",IF(E2205="Re-exam.","RE-EXAMINATION",)))</f>
        <v>MAIN EXAMINATION</v>
      </c>
      <c r="H2187" s="1127"/>
      <c r="I2187" s="1127"/>
      <c r="J2187" s="1127"/>
      <c r="K2187" s="1127"/>
      <c r="L2187" s="1127"/>
      <c r="M2187" s="1127"/>
      <c r="N2187" s="1127"/>
      <c r="O2187" s="1127"/>
      <c r="P2187" s="1127"/>
      <c r="Q2187" s="1127"/>
      <c r="R2187" s="1127"/>
      <c r="S2187" s="1128"/>
      <c r="T2187" s="1129" t="s">
        <v>305</v>
      </c>
      <c r="U2187" s="1130"/>
      <c r="V2187" s="1131"/>
      <c r="W2187" s="1048" t="str">
        <f>'statement of marks'!$A$3</f>
        <v>11 'A'</v>
      </c>
      <c r="X2187" s="1048"/>
      <c r="Y2187" s="1135"/>
    </row>
    <row r="2188" spans="1:25" ht="18" customHeight="1">
      <c r="A2188" s="1124"/>
      <c r="B2188" s="895" t="s">
        <v>36</v>
      </c>
      <c r="C2188" s="895"/>
      <c r="D2188" s="1112"/>
      <c r="E2188" s="1132" t="str">
        <f>IF('statement of marks'!G87="","",'statement of marks'!G87)</f>
        <v>A 079</v>
      </c>
      <c r="F2188" s="1133"/>
      <c r="G2188" s="1133"/>
      <c r="H2188" s="1133"/>
      <c r="I2188" s="1133"/>
      <c r="J2188" s="1133"/>
      <c r="K2188" s="1133"/>
      <c r="L2188" s="1133"/>
      <c r="M2188" s="1133"/>
      <c r="N2188" s="1133"/>
      <c r="O2188" s="1133"/>
      <c r="P2188" s="1133"/>
      <c r="Q2188" s="1133"/>
      <c r="R2188" s="1133"/>
      <c r="S2188" s="1134"/>
      <c r="T2188" s="1129" t="s">
        <v>304</v>
      </c>
      <c r="U2188" s="1130"/>
      <c r="V2188" s="1131"/>
      <c r="W2188" s="1048">
        <f>IF('statement of marks'!E87="","",'statement of marks'!E87)</f>
        <v>11179</v>
      </c>
      <c r="X2188" s="1048"/>
      <c r="Y2188" s="1135"/>
    </row>
    <row r="2189" spans="1:25" ht="18" customHeight="1">
      <c r="A2189" s="1124"/>
      <c r="B2189" s="895" t="s">
        <v>37</v>
      </c>
      <c r="C2189" s="895"/>
      <c r="D2189" s="1112"/>
      <c r="E2189" s="1132" t="str">
        <f>IF('statement of marks'!H87="","",'statement of marks'!H87)</f>
        <v>B 079</v>
      </c>
      <c r="F2189" s="1133"/>
      <c r="G2189" s="1133"/>
      <c r="H2189" s="1133"/>
      <c r="I2189" s="1133"/>
      <c r="J2189" s="1133"/>
      <c r="K2189" s="1133"/>
      <c r="L2189" s="1133"/>
      <c r="M2189" s="1133"/>
      <c r="N2189" s="1133"/>
      <c r="O2189" s="1133"/>
      <c r="P2189" s="1133"/>
      <c r="Q2189" s="1133"/>
      <c r="R2189" s="1133"/>
      <c r="S2189" s="1134"/>
      <c r="T2189" s="1129" t="s">
        <v>35</v>
      </c>
      <c r="U2189" s="1130"/>
      <c r="V2189" s="1131"/>
      <c r="W2189" s="1048" t="str">
        <f>IF('statement of marks'!D87="","",'statement of marks'!D87)</f>
        <v/>
      </c>
      <c r="X2189" s="1048"/>
      <c r="Y2189" s="1135"/>
    </row>
    <row r="2190" spans="1:25" ht="18" customHeight="1">
      <c r="A2190" s="1124"/>
      <c r="B2190" s="895" t="s">
        <v>38</v>
      </c>
      <c r="C2190" s="895"/>
      <c r="D2190" s="1112"/>
      <c r="E2190" s="1132" t="str">
        <f>IF('statement of marks'!I87="","",'statement of marks'!I87)</f>
        <v>C 079</v>
      </c>
      <c r="F2190" s="1133"/>
      <c r="G2190" s="1133"/>
      <c r="H2190" s="1133"/>
      <c r="I2190" s="1133"/>
      <c r="J2190" s="1133"/>
      <c r="K2190" s="1133"/>
      <c r="L2190" s="1133"/>
      <c r="M2190" s="1133"/>
      <c r="N2190" s="1133"/>
      <c r="O2190" s="1133"/>
      <c r="P2190" s="1133"/>
      <c r="Q2190" s="1133"/>
      <c r="R2190" s="1133"/>
      <c r="S2190" s="1134"/>
      <c r="T2190" s="1129" t="s">
        <v>280</v>
      </c>
      <c r="U2190" s="1130"/>
      <c r="V2190" s="1131"/>
      <c r="W2190" s="1136" t="str">
        <f>IF('statement of marks'!F87="","",'statement of marks'!F87)</f>
        <v/>
      </c>
      <c r="X2190" s="1136"/>
      <c r="Y2190" s="1137"/>
    </row>
    <row r="2191" spans="1:25" ht="18" customHeight="1">
      <c r="A2191" s="1124"/>
      <c r="B2191" s="1138" t="s">
        <v>218</v>
      </c>
      <c r="C2191" s="1109" t="s">
        <v>293</v>
      </c>
      <c r="D2191" s="1109" t="s">
        <v>457</v>
      </c>
      <c r="E2191" s="1103" t="s">
        <v>109</v>
      </c>
      <c r="F2191" s="1103" t="s">
        <v>110</v>
      </c>
      <c r="G2191" s="1103" t="s">
        <v>111</v>
      </c>
      <c r="H2191" s="1103" t="s">
        <v>797</v>
      </c>
      <c r="I2191" s="1139" t="str">
        <f>IF('statement of marks'!N$4="","",'statement of marks'!N$4)</f>
        <v>VRIKSHAROPAN</v>
      </c>
      <c r="J2191" s="1140" t="s">
        <v>276</v>
      </c>
      <c r="K2191" s="1140" t="s">
        <v>277</v>
      </c>
      <c r="L2191" s="1103" t="s">
        <v>284</v>
      </c>
      <c r="M2191" s="1103" t="s">
        <v>294</v>
      </c>
      <c r="N2191" s="1102" t="s">
        <v>458</v>
      </c>
      <c r="O2191" s="1141" t="s">
        <v>287</v>
      </c>
      <c r="P2191" s="1141" t="s">
        <v>288</v>
      </c>
      <c r="Q2191" s="1101" t="s">
        <v>289</v>
      </c>
      <c r="R2191" s="1101" t="s">
        <v>285</v>
      </c>
      <c r="S2191" s="1101" t="s">
        <v>286</v>
      </c>
      <c r="T2191" s="1102" t="s">
        <v>306</v>
      </c>
      <c r="U2191" s="1103" t="s">
        <v>311</v>
      </c>
      <c r="V2191" s="1104" t="s">
        <v>310</v>
      </c>
      <c r="W2191" s="1104" t="s">
        <v>799</v>
      </c>
      <c r="X2191" s="1103" t="s">
        <v>283</v>
      </c>
      <c r="Y2191" s="1105" t="s">
        <v>290</v>
      </c>
    </row>
    <row r="2192" spans="1:25" ht="18" customHeight="1">
      <c r="A2192" s="1124"/>
      <c r="B2192" s="1138"/>
      <c r="C2192" s="1109"/>
      <c r="D2192" s="1109"/>
      <c r="E2192" s="1103"/>
      <c r="F2192" s="1103"/>
      <c r="G2192" s="1103"/>
      <c r="H2192" s="1103"/>
      <c r="I2192" s="1139"/>
      <c r="J2192" s="1140"/>
      <c r="K2192" s="1140"/>
      <c r="L2192" s="1103"/>
      <c r="M2192" s="1103"/>
      <c r="N2192" s="1102"/>
      <c r="O2192" s="1141"/>
      <c r="P2192" s="1141"/>
      <c r="Q2192" s="1101"/>
      <c r="R2192" s="1101"/>
      <c r="S2192" s="1101"/>
      <c r="T2192" s="1102"/>
      <c r="U2192" s="1103"/>
      <c r="V2192" s="1104"/>
      <c r="W2192" s="1104"/>
      <c r="X2192" s="1103"/>
      <c r="Y2192" s="1105"/>
    </row>
    <row r="2193" spans="1:25" ht="18" customHeight="1">
      <c r="A2193" s="1124"/>
      <c r="B2193" s="1144" t="s">
        <v>113</v>
      </c>
      <c r="C2193" s="1144"/>
      <c r="D2193" s="535"/>
      <c r="E2193" s="534">
        <f>IF('statement of marks'!J$6="","",'statement of marks'!J$6)</f>
        <v>10</v>
      </c>
      <c r="F2193" s="534">
        <f>IF('statement of marks'!K$6="","",'statement of marks'!K$6)</f>
        <v>10</v>
      </c>
      <c r="G2193" s="534">
        <f>IF('statement of marks'!L$6="","",'statement of marks'!L$6)</f>
        <v>8</v>
      </c>
      <c r="H2193" s="534">
        <f>IF('statement of marks'!M$6="","",'statement of marks'!M$6)</f>
        <v>28</v>
      </c>
      <c r="I2193" s="536">
        <f>IF('statement of marks'!N$6="","",'statement of marks'!N$6)</f>
        <v>2</v>
      </c>
      <c r="J2193" s="298" t="s">
        <v>89</v>
      </c>
      <c r="K2193" s="1106"/>
      <c r="L2193" s="534">
        <f>IF('statement of marks'!O$6="","",'statement of marks'!O$6)</f>
        <v>70</v>
      </c>
      <c r="M2193" s="298" t="s">
        <v>87</v>
      </c>
      <c r="N2193" s="534">
        <f>IF('statement of marks'!P$6="","",'statement of marks'!P$6)</f>
        <v>100</v>
      </c>
      <c r="O2193" s="298" t="s">
        <v>298</v>
      </c>
      <c r="P2193" s="945"/>
      <c r="Q2193" s="534">
        <f>IF('statement of marks'!Q$6="","",'statement of marks'!Q$6)</f>
        <v>100</v>
      </c>
      <c r="R2193" s="298" t="s">
        <v>299</v>
      </c>
      <c r="S2193" s="298" t="s">
        <v>454</v>
      </c>
      <c r="T2193" s="538">
        <f>IF('statement of marks'!R$6="","",'statement of marks'!R$6)</f>
        <v>200</v>
      </c>
      <c r="U2193" s="539"/>
      <c r="V2193" s="539"/>
      <c r="W2193" s="539"/>
      <c r="X2193" s="539"/>
      <c r="Y2193" s="540" t="str">
        <f>IF(OR(X2200=0,X2200&lt;V2200),"",T2193)</f>
        <v/>
      </c>
    </row>
    <row r="2194" spans="1:25" ht="18" customHeight="1">
      <c r="A2194" s="1124"/>
      <c r="B2194" s="895" t="str">
        <f>'statement of marks'!$J$3</f>
        <v>HINDI COMPULSORY</v>
      </c>
      <c r="C2194" s="895"/>
      <c r="D2194" s="535"/>
      <c r="E2194" s="541">
        <f>IF('statement of marks'!J87="","",'statement of marks'!J87)</f>
        <v>10</v>
      </c>
      <c r="F2194" s="541">
        <f>IF('statement of marks'!K87="","",'statement of marks'!K87)</f>
        <v>10</v>
      </c>
      <c r="G2194" s="541">
        <f>IF('statement of marks'!L87="","",'statement of marks'!L87)</f>
        <v>8</v>
      </c>
      <c r="H2194" s="541">
        <f>IF('statement of marks'!M87="","",'statement of marks'!M87)</f>
        <v>28</v>
      </c>
      <c r="I2194" s="541">
        <f>IF('statement of marks'!N87="","",'statement of marks'!N87)</f>
        <v>2</v>
      </c>
      <c r="J2194" s="537">
        <f>IF('statement of marks'!O87="","",'statement of marks'!O87)</f>
        <v>70</v>
      </c>
      <c r="K2194" s="1106"/>
      <c r="L2194" s="536">
        <f>IF('statement of marks'!O87="","",'statement of marks'!O87)</f>
        <v>70</v>
      </c>
      <c r="M2194" s="536">
        <f>IF('statement of marks'!P87="","",'statement of marks'!P87)</f>
        <v>100</v>
      </c>
      <c r="N2194" s="538">
        <f>IF('statement of marks'!P87="","",'statement of marks'!P87)</f>
        <v>100</v>
      </c>
      <c r="O2194" s="537">
        <f>IF('statement of marks'!Q87="","",'statement of marks'!Q87)</f>
        <v>100</v>
      </c>
      <c r="P2194" s="945"/>
      <c r="Q2194" s="536">
        <f>IF('statement of marks'!Q87="","",'statement of marks'!Q87)</f>
        <v>100</v>
      </c>
      <c r="R2194" s="536">
        <f>IF('statement of marks'!R87="","",'statement of marks'!R87)</f>
        <v>200</v>
      </c>
      <c r="S2194" s="1107" t="str">
        <f>IF(AND(K2195="",P2195=""),"",SUM(K2195,P2195))</f>
        <v/>
      </c>
      <c r="T2194" s="538">
        <f>IF('statement of marks'!R87="","",'statement of marks'!R87)</f>
        <v>200</v>
      </c>
      <c r="U2194" s="541" t="str">
        <f>CONCATENATE('statement of marks'!GV87,'statement of marks'!GW87,'statement of marks'!GX87)</f>
        <v>D</v>
      </c>
      <c r="V2194" s="542" t="str">
        <f>IF(OR(U2194="S",U2194="RE"),'result subject-wise'!T$6,"")</f>
        <v/>
      </c>
      <c r="W2194" s="542" t="str">
        <f>IF('result subject-wise'!U87="","",'result subject-wise'!U87)</f>
        <v/>
      </c>
      <c r="X2194" s="542" t="str">
        <f>IF('result subject-wise'!V87="","",'result subject-wise'!V87)</f>
        <v/>
      </c>
      <c r="Y2194" s="540" t="str">
        <f>IF(OR(X2200=0,X2200&lt;V2200),"",IF(U2194="RE",SUM(T2194,W2194),IF(U2194="S",W2194,T2194)))</f>
        <v/>
      </c>
    </row>
    <row r="2195" spans="1:25" ht="18" customHeight="1">
      <c r="A2195" s="1124"/>
      <c r="B2195" s="895" t="str">
        <f>'statement of marks'!$X$3</f>
        <v>ENGLISH COMPULSORY</v>
      </c>
      <c r="C2195" s="895"/>
      <c r="D2195" s="535" t="s">
        <v>455</v>
      </c>
      <c r="E2195" s="541">
        <f>IF('statement of marks'!X87="","",'statement of marks'!X87)</f>
        <v>10</v>
      </c>
      <c r="F2195" s="541">
        <f>IF('statement of marks'!Y87="","",'statement of marks'!Y87)</f>
        <v>10</v>
      </c>
      <c r="G2195" s="541">
        <f>IF('statement of marks'!Z87="","",'statement of marks'!Z87)</f>
        <v>8</v>
      </c>
      <c r="H2195" s="541">
        <f>IF('statement of marks'!AA87="","",'statement of marks'!AA87)</f>
        <v>28</v>
      </c>
      <c r="I2195" s="541">
        <f>IF('statement of marks'!AB87="","",'statement of marks'!AB87)</f>
        <v>2</v>
      </c>
      <c r="J2195" s="537">
        <f>IF('statement of marks'!AC87="","",'statement of marks'!AC87)</f>
        <v>70</v>
      </c>
      <c r="K2195" s="1106"/>
      <c r="L2195" s="536">
        <f>IF('statement of marks'!AC87="","",'statement of marks'!AC87)</f>
        <v>70</v>
      </c>
      <c r="M2195" s="536">
        <f>IF('statement of marks'!AD87="","",'statement of marks'!AD87)</f>
        <v>100</v>
      </c>
      <c r="N2195" s="538">
        <f>IF('statement of marks'!AD87="","",'statement of marks'!AD87)</f>
        <v>100</v>
      </c>
      <c r="O2195" s="537">
        <f>IF('statement of marks'!AE87="","",'statement of marks'!AE87)</f>
        <v>100</v>
      </c>
      <c r="P2195" s="945"/>
      <c r="Q2195" s="536">
        <f>IF('statement of marks'!AE87="","",'statement of marks'!AE87)</f>
        <v>100</v>
      </c>
      <c r="R2195" s="536">
        <f>IF('statement of marks'!AF87="","",'statement of marks'!AF87)</f>
        <v>200</v>
      </c>
      <c r="S2195" s="1107"/>
      <c r="T2195" s="538">
        <f>IF('statement of marks'!AF87="","",'statement of marks'!AF87)</f>
        <v>200</v>
      </c>
      <c r="U2195" s="541" t="str">
        <f>CONCATENATE('statement of marks'!GY87,'statement of marks'!GZ87,'statement of marks'!HA87)</f>
        <v>D</v>
      </c>
      <c r="V2195" s="542" t="str">
        <f>IF(OR(U2195="S",U2195="RE"),'result subject-wise'!W$6,"")</f>
        <v/>
      </c>
      <c r="W2195" s="542" t="str">
        <f>IF('result subject-wise'!X87="","",'result subject-wise'!X87)</f>
        <v/>
      </c>
      <c r="X2195" s="542" t="str">
        <f>IF('result subject-wise'!Y87="","",'result subject-wise'!Y87)</f>
        <v/>
      </c>
      <c r="Y2195" s="540" t="str">
        <f>IF(OR(X2200=0,X2200&lt;V2200),"",IF(U2195="RE",SUM(T2195,W2195),IF(U2195="S",W2195,T2195)))</f>
        <v/>
      </c>
    </row>
    <row r="2196" spans="1:25" ht="18" customHeight="1">
      <c r="A2196" s="1124"/>
      <c r="B2196" s="1143" t="str">
        <f>'statement of marks'!AM87</f>
        <v>PHYSICS</v>
      </c>
      <c r="C2196" s="1143"/>
      <c r="D2196" s="535">
        <f>IF('statement of marks'!BH87="","",'statement of marks'!BH87)</f>
        <v>20</v>
      </c>
      <c r="E2196" s="541">
        <f>IF('statement of marks'!AN87="","",'statement of marks'!AN87)</f>
        <v>10</v>
      </c>
      <c r="F2196" s="541">
        <f>IF('statement of marks'!AO87="","",'statement of marks'!AO87)</f>
        <v>10</v>
      </c>
      <c r="G2196" s="541">
        <f>IF('statement of marks'!AP87="","",'statement of marks'!AP87)</f>
        <v>9</v>
      </c>
      <c r="H2196" s="541">
        <f>IF('statement of marks'!AQ87="","",'statement of marks'!AQ87)</f>
        <v>29</v>
      </c>
      <c r="I2196" s="541">
        <f>IF('statement of marks'!AR87="","",'statement of marks'!AR87)</f>
        <v>1</v>
      </c>
      <c r="J2196" s="537">
        <f>IF('statement of marks'!AS87="","",'statement of marks'!AS87)</f>
        <v>30</v>
      </c>
      <c r="K2196" s="537">
        <f>IF('statement of marks'!AT87="","",'statement of marks'!AT87)</f>
        <v>20</v>
      </c>
      <c r="L2196" s="536">
        <f>IF('statement of marks'!AU87="","",'statement of marks'!AU87)</f>
        <v>50</v>
      </c>
      <c r="M2196" s="536">
        <f>IF('statement of marks'!AV87="","",'statement of marks'!AV87)</f>
        <v>60</v>
      </c>
      <c r="N2196" s="538">
        <f>IF('statement of marks'!AW87="","",'statement of marks'!AW87)</f>
        <v>80</v>
      </c>
      <c r="O2196" s="537">
        <f>IF('statement of marks'!AX87="","",'statement of marks'!AX87)</f>
        <v>70</v>
      </c>
      <c r="P2196" s="537">
        <f>IF('statement of marks'!AY87="","",'statement of marks'!AY87)</f>
        <v>30</v>
      </c>
      <c r="Q2196" s="536">
        <f>IF('statement of marks'!AZ87="","",'statement of marks'!AZ87)</f>
        <v>100</v>
      </c>
      <c r="R2196" s="536">
        <f>IF('statement of marks'!BA87="","",'statement of marks'!BA87)</f>
        <v>130</v>
      </c>
      <c r="S2196" s="538">
        <f>IF('statement of marks'!BB87="","",'statement of marks'!BB87)</f>
        <v>50</v>
      </c>
      <c r="T2196" s="538">
        <f>IF('statement of marks'!BC87="","",'statement of marks'!BC87)</f>
        <v>180</v>
      </c>
      <c r="U2196" s="541" t="str">
        <f>CONCATENATE('statement of marks'!HB87,'statement of marks'!HK87,'statement of marks'!HL87)</f>
        <v>D</v>
      </c>
      <c r="V2196" s="542" t="str">
        <f>IF('result subject-wise'!Z87="","",'result subject-wise'!Z87)</f>
        <v/>
      </c>
      <c r="W2196" s="542" t="str">
        <f>IF('result subject-wise'!AB87="","",'result subject-wise'!AB87)</f>
        <v/>
      </c>
      <c r="X2196" s="542" t="str">
        <f>IF('result subject-wise'!AC87="","",'result subject-wise'!AC87)</f>
        <v/>
      </c>
      <c r="Y2196" s="540" t="str">
        <f>IF(OR(X2200=0,X2200&lt;V2200),"",IF(OR(U2196="RE",U2196="REP"),SUM(T2196,W2196),IF(U2196="S",W2196,T2196)))</f>
        <v/>
      </c>
    </row>
    <row r="2197" spans="1:25" ht="18" customHeight="1">
      <c r="A2197" s="1124"/>
      <c r="B2197" s="1143" t="str">
        <f>'statement of marks'!BQ87</f>
        <v>CHEMISTRY</v>
      </c>
      <c r="C2197" s="1143"/>
      <c r="D2197" s="535">
        <f>IF('statement of marks'!CL87="","",'statement of marks'!CL87)</f>
        <v>20</v>
      </c>
      <c r="E2197" s="541">
        <f>IF('statement of marks'!BR87="","",'statement of marks'!BR87)</f>
        <v>10</v>
      </c>
      <c r="F2197" s="541">
        <f>IF('statement of marks'!BS87="","",'statement of marks'!BS87)</f>
        <v>10</v>
      </c>
      <c r="G2197" s="541">
        <f>IF('statement of marks'!BT87="","",'statement of marks'!BT87)</f>
        <v>9</v>
      </c>
      <c r="H2197" s="541">
        <f>IF('statement of marks'!BU87="","",'statement of marks'!BU87)</f>
        <v>29</v>
      </c>
      <c r="I2197" s="541">
        <f>IF('statement of marks'!BV87="","",'statement of marks'!BV87)</f>
        <v>1</v>
      </c>
      <c r="J2197" s="537">
        <f>IF('statement of marks'!BW87="","",'statement of marks'!BW87)</f>
        <v>50</v>
      </c>
      <c r="K2197" s="537">
        <f>IF('statement of marks'!BX87="","",'statement of marks'!BX87)</f>
        <v>20</v>
      </c>
      <c r="L2197" s="536">
        <f>IF('statement of marks'!BY87="","",'statement of marks'!BY87)</f>
        <v>70</v>
      </c>
      <c r="M2197" s="536">
        <f>IF('statement of marks'!BZ87="","",'statement of marks'!BZ87)</f>
        <v>80</v>
      </c>
      <c r="N2197" s="538">
        <f>IF('statement of marks'!CA87="","",'statement of marks'!CA87)</f>
        <v>100</v>
      </c>
      <c r="O2197" s="537">
        <f>IF('statement of marks'!CB87="","",'statement of marks'!CB87)</f>
        <v>70</v>
      </c>
      <c r="P2197" s="537">
        <f>IF('statement of marks'!CC87="","",'statement of marks'!CC87)</f>
        <v>30</v>
      </c>
      <c r="Q2197" s="536">
        <f>IF('statement of marks'!CD87="","",'statement of marks'!CD87)</f>
        <v>100</v>
      </c>
      <c r="R2197" s="536">
        <f>IF('statement of marks'!CE87="","",'statement of marks'!CE87)</f>
        <v>150</v>
      </c>
      <c r="S2197" s="538">
        <f>IF('statement of marks'!CF87="","",'statement of marks'!CF87)</f>
        <v>50</v>
      </c>
      <c r="T2197" s="538">
        <f>IF('statement of marks'!CG87="","",'statement of marks'!CG87)</f>
        <v>200</v>
      </c>
      <c r="U2197" s="541" t="str">
        <f>CONCATENATE('statement of marks'!HM87,'statement of marks'!HV87,'statement of marks'!HW87)</f>
        <v>D</v>
      </c>
      <c r="V2197" s="542" t="str">
        <f>IF('result subject-wise'!AD87="","",'result subject-wise'!AD87)</f>
        <v/>
      </c>
      <c r="W2197" s="542" t="str">
        <f>IF('result subject-wise'!AF87="","",'result subject-wise'!AF87)</f>
        <v/>
      </c>
      <c r="X2197" s="542" t="str">
        <f>IF('result subject-wise'!AG87="","",'result subject-wise'!AG87)</f>
        <v/>
      </c>
      <c r="Y2197" s="540" t="str">
        <f>IF(OR(X2200=0,X2200&lt;V2200),"",IF(OR(U2197="RE",U2197="REP"),SUM(T2197,W2197),IF(U2197="S",W2197,T2197)))</f>
        <v/>
      </c>
    </row>
    <row r="2198" spans="1:25" ht="18" customHeight="1">
      <c r="A2198" s="1124"/>
      <c r="B2198" s="1143" t="str">
        <f>'statement of marks'!CU87</f>
        <v>MATHEMATICS</v>
      </c>
      <c r="C2198" s="1143"/>
      <c r="D2198" s="535" t="str">
        <f>IF('statement of marks'!DP87="","",'statement of marks'!DP87)</f>
        <v/>
      </c>
      <c r="E2198" s="541">
        <f>IF('statement of marks'!CV87="","",'statement of marks'!CV87)</f>
        <v>10</v>
      </c>
      <c r="F2198" s="541">
        <f>IF('statement of marks'!CW87="","",'statement of marks'!CW87)</f>
        <v>10</v>
      </c>
      <c r="G2198" s="541">
        <f>IF('statement of marks'!CX87="","",'statement of marks'!CX87)</f>
        <v>9</v>
      </c>
      <c r="H2198" s="541">
        <f>IF('statement of marks'!CY87="","",'statement of marks'!CY87)</f>
        <v>29</v>
      </c>
      <c r="I2198" s="541">
        <f>IF('statement of marks'!CZ87="","",'statement of marks'!CZ87)</f>
        <v>1</v>
      </c>
      <c r="J2198" s="537">
        <f>IF('statement of marks'!DA87="","",'statement of marks'!DA87)</f>
        <v>70</v>
      </c>
      <c r="K2198" s="537" t="str">
        <f>IF('statement of marks'!DB87="","",'statement of marks'!DB87)</f>
        <v/>
      </c>
      <c r="L2198" s="536">
        <f>IF('statement of marks'!DC87="","",'statement of marks'!DC87)</f>
        <v>70</v>
      </c>
      <c r="M2198" s="536">
        <f>IF('statement of marks'!DD87="","",'statement of marks'!DD87)</f>
        <v>100</v>
      </c>
      <c r="N2198" s="538">
        <f>IF('statement of marks'!DE87="","",'statement of marks'!DE87)</f>
        <v>100</v>
      </c>
      <c r="O2198" s="537">
        <f>IF('statement of marks'!DF87="","",'statement of marks'!DF87)</f>
        <v>18</v>
      </c>
      <c r="P2198" s="537" t="str">
        <f>IF('statement of marks'!DG87="","",'statement of marks'!DG87)</f>
        <v/>
      </c>
      <c r="Q2198" s="536">
        <f>IF('statement of marks'!DH87="","",'statement of marks'!DH87)</f>
        <v>18</v>
      </c>
      <c r="R2198" s="536">
        <f>IF('statement of marks'!DI87="","",'statement of marks'!DI87)</f>
        <v>118</v>
      </c>
      <c r="S2198" s="538" t="str">
        <f>IF('statement of marks'!DJ87="","",'statement of marks'!DJ87)</f>
        <v/>
      </c>
      <c r="T2198" s="538">
        <f>IF('statement of marks'!DK87="","",'statement of marks'!DK87)</f>
        <v>118</v>
      </c>
      <c r="U2198" s="541" t="str">
        <f>CONCATENATE('statement of marks'!HX87,'statement of marks'!IG87,'statement of marks'!IH87)</f>
        <v>S</v>
      </c>
      <c r="V2198" s="542">
        <f>IF('result subject-wise'!AH87="","",'result subject-wise'!AH87)</f>
        <v>100</v>
      </c>
      <c r="W2198" s="542" t="str">
        <f>IF('result subject-wise'!AJ87="","",'result subject-wise'!AJ87)</f>
        <v/>
      </c>
      <c r="X2198" s="542" t="str">
        <f>IF('result subject-wise'!AK87="","",'result subject-wise'!AK87)</f>
        <v/>
      </c>
      <c r="Y2198" s="540" t="str">
        <f>IF(OR(X2200=0,X2200&lt;V2200),"",IF(OR(U2198="RE",U2198="REP"),SUM(T2198,W2198),IF(U2198="S",W2198,T2198)))</f>
        <v/>
      </c>
    </row>
    <row r="2199" spans="1:25" ht="18" customHeight="1">
      <c r="A2199" s="1124"/>
      <c r="B2199" s="1108" t="s">
        <v>291</v>
      </c>
      <c r="C2199" s="1108"/>
      <c r="D2199" s="543">
        <f>IF(AND(D2196="",D2197="",D2198=""),"",SUM(D2196:D2198))</f>
        <v>40</v>
      </c>
      <c r="E2199" s="544">
        <f>IF(AND(E2194="",E2195="",E2196="",E2197="",E2198=""),"",SUM(E2194:E2198))</f>
        <v>50</v>
      </c>
      <c r="F2199" s="544">
        <f t="shared" ref="F2199:H2199" si="620">IF(AND(F2194="",F2195="",F2196="",F2197="",F2198=""),"",SUM(F2194:F2198))</f>
        <v>50</v>
      </c>
      <c r="G2199" s="544">
        <f t="shared" si="620"/>
        <v>43</v>
      </c>
      <c r="H2199" s="544">
        <f t="shared" si="620"/>
        <v>143</v>
      </c>
      <c r="I2199" s="544">
        <f>IF(AND(I2194="",I2195="",I2196="",I2197="",I2198=""),"",SUM(I2194:I2198))</f>
        <v>7</v>
      </c>
      <c r="J2199" s="544">
        <f t="shared" ref="J2199:R2199" si="621">IF(AND(J2194="",J2195="",J2196="",J2197="",J2198=""),"",SUM(J2194:J2198))</f>
        <v>290</v>
      </c>
      <c r="K2199" s="544">
        <f t="shared" si="621"/>
        <v>40</v>
      </c>
      <c r="L2199" s="544">
        <f t="shared" si="621"/>
        <v>330</v>
      </c>
      <c r="M2199" s="544">
        <f t="shared" si="621"/>
        <v>440</v>
      </c>
      <c r="N2199" s="544">
        <f t="shared" si="621"/>
        <v>480</v>
      </c>
      <c r="O2199" s="544">
        <f t="shared" si="621"/>
        <v>358</v>
      </c>
      <c r="P2199" s="544">
        <f t="shared" si="621"/>
        <v>60</v>
      </c>
      <c r="Q2199" s="544">
        <f t="shared" si="621"/>
        <v>418</v>
      </c>
      <c r="R2199" s="544">
        <f t="shared" si="621"/>
        <v>798</v>
      </c>
      <c r="S2199" s="544">
        <f>IF(AND(S2194="",S2195="",S2196="",S2197="",S2198=""),"",SUM(S2194:S2198))</f>
        <v>100</v>
      </c>
      <c r="T2199" s="544">
        <f t="shared" ref="T2199" si="622">IF(AND(T2194="",T2195="",T2196="",T2197="",T2198=""),"",SUM(T2194:T2198))</f>
        <v>898</v>
      </c>
      <c r="U2199" s="544"/>
      <c r="V2199" s="544">
        <f t="shared" ref="V2199:W2199" si="623">IF(AND(V2194="",V2195="",V2196="",V2197="",V2198=""),"",SUM(V2194:V2198))</f>
        <v>100</v>
      </c>
      <c r="W2199" s="544" t="str">
        <f t="shared" si="623"/>
        <v/>
      </c>
      <c r="X2199" s="545"/>
      <c r="Y2199" s="546" t="str">
        <f t="shared" ref="Y2199" si="624">IF(AND(Y2194="",Y2195="",Y2196="",Y2197="",Y2198=""),"",SUM(Y2194:Y2198))</f>
        <v/>
      </c>
    </row>
    <row r="2200" spans="1:25" ht="18" customHeight="1">
      <c r="A2200" s="1124"/>
      <c r="B2200" s="1142" t="s">
        <v>292</v>
      </c>
      <c r="C2200" s="1142"/>
      <c r="D2200" s="547" t="s">
        <v>456</v>
      </c>
      <c r="E2200" s="548">
        <f>IF(E2199="","",(5*E2193)-(COUNTIF(E2194:E2198,"NA")*E2193+COUNTIF(E2194:E2198,"ML")*E2193))</f>
        <v>50</v>
      </c>
      <c r="F2200" s="548">
        <f>IF(F2199="","",(5*F2193)-(COUNTIF(F2194:F2198,"NA")*F2193+COUNTIF(F2194:F2198,"ML")*F2193))</f>
        <v>50</v>
      </c>
      <c r="G2200" s="548">
        <f>IF(G2199="","",(43)-(COUNTIF(G2194:G2198,"NA")*G2193+COUNTIF(G2194:G2198,"ML")*G2193))</f>
        <v>43</v>
      </c>
      <c r="H2200" s="548">
        <f>IF(H2199="","",(143)-(COUNTIF(H2194:H2198,"NA")*H2193+COUNTIF(H2194:H2198,"ML")*H2193))</f>
        <v>143</v>
      </c>
      <c r="I2200" s="549">
        <f>IF(I2199="","",7)</f>
        <v>7</v>
      </c>
      <c r="J2200" s="538">
        <f>L2200-K2200</f>
        <v>310</v>
      </c>
      <c r="K2200" s="538">
        <f>IF(D2199="","",(D2199-(IF(K2196="ml",D2196)+IF(K2197="ml",D2197)+IF(K2198="ml",D2198))))</f>
        <v>40</v>
      </c>
      <c r="L2200" s="538">
        <f>IF(OR(L2199=0,L2199=""),L2199,(5*L2193)-D2211)</f>
        <v>350</v>
      </c>
      <c r="M2200" s="538">
        <f>IF(M2199="","",SUM(H2200:J2200))</f>
        <v>460</v>
      </c>
      <c r="N2200" s="538">
        <f>IF(N2199="","",SUM(D2199,M2200))</f>
        <v>500</v>
      </c>
      <c r="O2200" s="538">
        <f>Q2200-D2205</f>
        <v>440</v>
      </c>
      <c r="P2200" s="538">
        <f>IF(D2205="","",D2205)</f>
        <v>60</v>
      </c>
      <c r="Q2200" s="538">
        <f>IF(Q2199="","",5*Q2193)</f>
        <v>500</v>
      </c>
      <c r="R2200" s="538">
        <f>IF(O2200="","",SUM(M2200,O2200))</f>
        <v>900</v>
      </c>
      <c r="S2200" s="538">
        <f>IF(D2210="","",D2210)</f>
        <v>100</v>
      </c>
      <c r="T2200" s="538">
        <f>IF(T2199="","",SUM(R2200,S2200))</f>
        <v>1000</v>
      </c>
      <c r="U2200" s="550"/>
      <c r="V2200" s="551">
        <f>COUNTIF(U2194:U2204,"S")</f>
        <v>1</v>
      </c>
      <c r="W2200" s="551">
        <f>COUNTIF(U2194:U2204,"RE")+COUNTIF(U2194:U2204,"REP")</f>
        <v>0</v>
      </c>
      <c r="X2200" s="551">
        <f>COUNTIF(X2194:X2199,"P")+COUNTIF(X2203:X2204,"P")</f>
        <v>0</v>
      </c>
      <c r="Y2200" s="552" t="str">
        <f>IF(OR(X2200=0,X2200&lt;(V2200+W2200)),"",(T2200-(V2200*Y2193)+V2199))</f>
        <v/>
      </c>
    </row>
    <row r="2201" spans="1:25" ht="18" customHeight="1">
      <c r="A2201" s="1124"/>
      <c r="B2201" s="895" t="s">
        <v>151</v>
      </c>
      <c r="C2201" s="895"/>
      <c r="D2201" s="553">
        <f>IF('statement of marks'!BG87="","",'statement of marks'!BG87)</f>
        <v>30</v>
      </c>
      <c r="E2201" s="568">
        <f t="shared" ref="E2201:H2201" si="625">IF(E2200="","",E2199/E2200*100)</f>
        <v>100</v>
      </c>
      <c r="F2201" s="568">
        <f t="shared" si="625"/>
        <v>100</v>
      </c>
      <c r="G2201" s="568">
        <f t="shared" si="625"/>
        <v>100</v>
      </c>
      <c r="H2201" s="568">
        <f t="shared" si="625"/>
        <v>100</v>
      </c>
      <c r="I2201" s="568">
        <f>IF(I2200="","",I2199/I2200*100)</f>
        <v>100</v>
      </c>
      <c r="J2201" s="568">
        <f t="shared" ref="J2201:R2201" si="626">IF(J2200="","",J2199/J2200*100)</f>
        <v>93.548387096774192</v>
      </c>
      <c r="K2201" s="568">
        <f t="shared" si="626"/>
        <v>100</v>
      </c>
      <c r="L2201" s="568">
        <f t="shared" si="626"/>
        <v>94.285714285714278</v>
      </c>
      <c r="M2201" s="568">
        <f t="shared" si="626"/>
        <v>95.652173913043484</v>
      </c>
      <c r="N2201" s="569">
        <f t="shared" si="626"/>
        <v>96</v>
      </c>
      <c r="O2201" s="568">
        <f t="shared" si="626"/>
        <v>81.36363636363636</v>
      </c>
      <c r="P2201" s="568">
        <f t="shared" si="626"/>
        <v>100</v>
      </c>
      <c r="Q2201" s="568">
        <f t="shared" si="626"/>
        <v>83.6</v>
      </c>
      <c r="R2201" s="568">
        <f t="shared" si="626"/>
        <v>88.666666666666671</v>
      </c>
      <c r="S2201" s="569">
        <f>IF(S2200="","",S2199/S2200*100)</f>
        <v>100</v>
      </c>
      <c r="T2201" s="569">
        <f t="shared" ref="T2201" si="627">IF(T2200="","",T2199/T2200*100)</f>
        <v>89.8</v>
      </c>
      <c r="U2201" s="539"/>
      <c r="V2201" s="539"/>
      <c r="W2201" s="539"/>
      <c r="X2201" s="539"/>
      <c r="Y2201" s="554" t="str">
        <f>IF(Y2200="","",Y2199/Y2200*100)</f>
        <v/>
      </c>
    </row>
    <row r="2202" spans="1:25" ht="18" customHeight="1">
      <c r="A2202" s="1124"/>
      <c r="B2202" s="895" t="str">
        <f>'statement of marks'!DZ87</f>
        <v>BIOLOGY</v>
      </c>
      <c r="C2202" s="895"/>
      <c r="D2202" s="548"/>
      <c r="E2202" s="541">
        <f>IF('statement of marks'!EA87="","",'statement of marks'!EA87)</f>
        <v>10</v>
      </c>
      <c r="F2202" s="541">
        <f>IF('statement of marks'!EB87="","",'statement of marks'!EB87)</f>
        <v>10</v>
      </c>
      <c r="G2202" s="541">
        <f>IF('statement of marks'!EC87="","",'statement of marks'!EC87)</f>
        <v>10</v>
      </c>
      <c r="H2202" s="541">
        <f>IF('statement of marks'!ED87="","",'statement of marks'!ED87)</f>
        <v>30</v>
      </c>
      <c r="I2202" s="541" t="str">
        <f>IF('statement of marks'!EE87="","",'statement of marks'!EE87)</f>
        <v/>
      </c>
      <c r="J2202" s="537">
        <f>IF('statement of marks'!EF87="","",'statement of marks'!EF87)</f>
        <v>50</v>
      </c>
      <c r="K2202" s="537">
        <f>IF('statement of marks'!EG87="","",'statement of marks'!EG87)</f>
        <v>20</v>
      </c>
      <c r="L2202" s="536">
        <f>IF('statement of marks'!EH87="","",'statement of marks'!EH87)</f>
        <v>70</v>
      </c>
      <c r="M2202" s="536">
        <f>IF('statement of marks'!EI87="","",'statement of marks'!EI87)</f>
        <v>80</v>
      </c>
      <c r="N2202" s="538">
        <f>IF('statement of marks'!EJ87="","",'statement of marks'!EJ87)</f>
        <v>100</v>
      </c>
      <c r="O2202" s="537">
        <f>IF('statement of marks'!EK87="","",'statement of marks'!EK87)</f>
        <v>70</v>
      </c>
      <c r="P2202" s="537">
        <f>IF('statement of marks'!EL87="","",'statement of marks'!EL87)</f>
        <v>30</v>
      </c>
      <c r="Q2202" s="536">
        <f>IF('statement of marks'!EM87="","",'statement of marks'!EM87)</f>
        <v>100</v>
      </c>
      <c r="R2202" s="536">
        <f>IF('statement of marks'!EN87="","",'statement of marks'!EN87)</f>
        <v>150</v>
      </c>
      <c r="S2202" s="538">
        <f>IF('statement of marks'!EO87="","",'statement of marks'!EO87)</f>
        <v>50</v>
      </c>
      <c r="T2202" s="538">
        <f>IF('statement of marks'!EP87="","",'statement of marks'!EP87)</f>
        <v>200</v>
      </c>
      <c r="U2202" s="538" t="str">
        <f>IF('statement of marks'!FB87="","",'statement of marks'!FB87)</f>
        <v>I</v>
      </c>
      <c r="V2202" s="542"/>
      <c r="W2202" s="542"/>
      <c r="X2202" s="542"/>
      <c r="Y2202" s="540"/>
    </row>
    <row r="2203" spans="1:25" ht="18" customHeight="1">
      <c r="A2203" s="1124"/>
      <c r="B2203" s="1089" t="str">
        <f>'statement of marks'!$FC$3</f>
        <v>Azadi ke Baad ka Swarnim Bharat</v>
      </c>
      <c r="C2203" s="1089"/>
      <c r="D2203" s="553">
        <f>IF('statement of marks'!CK87="","",'statement of marks'!CK87)</f>
        <v>30</v>
      </c>
      <c r="E2203" s="541">
        <f>IF('statement of marks'!FC87="","",'statement of marks'!FC87)</f>
        <v>10</v>
      </c>
      <c r="F2203" s="541">
        <f>IF('statement of marks'!FD87="","",'statement of marks'!FD87)</f>
        <v>10</v>
      </c>
      <c r="G2203" s="541">
        <f>IF('statement of marks'!FE87="","",'statement of marks'!FE87)</f>
        <v>10</v>
      </c>
      <c r="H2203" s="541">
        <f>IF('statement of marks'!FF87="","",'statement of marks'!FF87)</f>
        <v>30</v>
      </c>
      <c r="I2203" s="555"/>
      <c r="J2203" s="541">
        <f>IF('statement of marks'!FG87="","",'statement of marks'!FG87)</f>
        <v>70</v>
      </c>
      <c r="K2203" s="556"/>
      <c r="L2203" s="536">
        <f>IF('statement of marks'!FG87="","",'statement of marks'!FG87)</f>
        <v>70</v>
      </c>
      <c r="M2203" s="536">
        <f>IF('statement of marks'!FH87="","",'statement of marks'!FH87)</f>
        <v>100</v>
      </c>
      <c r="N2203" s="536">
        <f>IF('statement of marks'!FH87="","",'statement of marks'!FH87)</f>
        <v>100</v>
      </c>
      <c r="O2203" s="536">
        <f>IF('statement of marks'!FI87="","",'statement of marks'!FI87)</f>
        <v>100</v>
      </c>
      <c r="P2203" s="557"/>
      <c r="Q2203" s="536">
        <f>IF('statement of marks'!FI87="","",'statement of marks'!FI87)</f>
        <v>100</v>
      </c>
      <c r="R2203" s="536">
        <f>IF('statement of marks'!FJ87="","",'statement of marks'!FJ87)</f>
        <v>200</v>
      </c>
      <c r="S2203" s="557"/>
      <c r="T2203" s="538">
        <f>IF('statement of marks'!FJ87="","",'statement of marks'!FJ87)</f>
        <v>200</v>
      </c>
      <c r="U2203" s="541" t="str">
        <f>IF('statement of marks'!II87="","",'statement of marks'!II87)</f>
        <v>A</v>
      </c>
      <c r="V2203" s="542" t="str">
        <f>IF(OR(U2203="S",U2203="RE"),'result subject-wise'!AL$6,"")</f>
        <v/>
      </c>
      <c r="W2203" s="558" t="str">
        <f>IF('result subject-wise'!AL87="","",'result subject-wise'!AL87)</f>
        <v/>
      </c>
      <c r="X2203" s="558" t="str">
        <f>IF('result subject-wise'!AM87="","",'result subject-wise'!AM87)</f>
        <v/>
      </c>
      <c r="Y2203" s="1093"/>
    </row>
    <row r="2204" spans="1:25" ht="18" customHeight="1">
      <c r="A2204" s="1124"/>
      <c r="B2204" s="895" t="str">
        <f>'statement of marks'!$FP$3</f>
        <v>JEEVAN KAUShAL</v>
      </c>
      <c r="C2204" s="895"/>
      <c r="D2204" s="535" t="str">
        <f>IF('statement of marks'!DO87="","",'statement of marks'!DO87)</f>
        <v/>
      </c>
      <c r="E2204" s="1109" t="s">
        <v>278</v>
      </c>
      <c r="F2204" s="1109"/>
      <c r="G2204" s="536">
        <f>'statement of marks'!$FP$6</f>
        <v>30</v>
      </c>
      <c r="H2204" s="536"/>
      <c r="I2204" s="559"/>
      <c r="J2204" s="537">
        <f>IF('statement of marks'!FP87="","",'statement of marks'!FP87)</f>
        <v>30</v>
      </c>
      <c r="K2204" s="1109" t="s">
        <v>279</v>
      </c>
      <c r="L2204" s="1109"/>
      <c r="M2204" s="536">
        <f>'statement of marks'!$FQ$6</f>
        <v>30</v>
      </c>
      <c r="N2204" s="538">
        <f>IF('statement of marks'!FQ87="","",'statement of marks'!FQ87)</f>
        <v>30</v>
      </c>
      <c r="O2204" s="1109" t="s">
        <v>108</v>
      </c>
      <c r="P2204" s="1109"/>
      <c r="Q2204" s="536">
        <f>'statement of marks'!$FR$6</f>
        <v>40</v>
      </c>
      <c r="R2204" s="541">
        <f>IF('statement of marks'!FR87="","",'statement of marks'!FR87)</f>
        <v>40</v>
      </c>
      <c r="S2204" s="541"/>
      <c r="T2204" s="538">
        <f>IF('statement of marks'!FS87="","",'statement of marks'!FS87)</f>
        <v>100</v>
      </c>
      <c r="U2204" s="541" t="str">
        <f>IF('statement of marks'!IJ87="","",'statement of marks'!IJ87)</f>
        <v>A</v>
      </c>
      <c r="V2204" s="542" t="str">
        <f>IF(OR(U2204="S",U2204="RE"),'result subject-wise'!AN$6,"")</f>
        <v/>
      </c>
      <c r="W2204" s="558" t="str">
        <f>IF('result subject-wise'!AN87="","",'result subject-wise'!AN87)</f>
        <v/>
      </c>
      <c r="X2204" s="558" t="str">
        <f>IF('result subject-wise'!AO87="","",'result subject-wise'!AO87)</f>
        <v/>
      </c>
      <c r="Y2204" s="1093"/>
    </row>
    <row r="2205" spans="1:25" ht="18" customHeight="1">
      <c r="A2205" s="1124"/>
      <c r="B2205" s="1110" t="s">
        <v>195</v>
      </c>
      <c r="C2205" s="1110"/>
      <c r="D2205" s="560">
        <f>IF(AND(D2201="",D2203="",D2204=""),"",SUM(D2201:D2204))</f>
        <v>60</v>
      </c>
      <c r="E2205" s="1111" t="str">
        <f>IF('statement of marks'!IP87="","",'statement of marks'!IP87)</f>
        <v>SUPPL.</v>
      </c>
      <c r="F2205" s="1111"/>
      <c r="G2205" s="1111"/>
      <c r="H2205" s="1111"/>
      <c r="I2205" s="1111"/>
      <c r="J2205" s="1111"/>
      <c r="K2205" s="1111"/>
      <c r="L2205" s="1111"/>
      <c r="M2205" s="533" t="s">
        <v>309</v>
      </c>
      <c r="N2205" s="541" t="str">
        <f>IF('statement of marks'!IS87="","",'statement of marks'!IS87)</f>
        <v/>
      </c>
      <c r="O2205" s="1091" t="s">
        <v>281</v>
      </c>
      <c r="P2205" s="1091"/>
      <c r="Q2205" s="1091"/>
      <c r="R2205" s="541" t="str">
        <f>IF('statement of marks'!IU87="","",'statement of marks'!IU87)</f>
        <v/>
      </c>
      <c r="S2205" s="1112" t="s">
        <v>295</v>
      </c>
      <c r="T2205" s="1112"/>
      <c r="U2205" s="1112"/>
      <c r="V2205" s="1112"/>
      <c r="W2205" s="1112"/>
      <c r="X2205" s="1112"/>
      <c r="Y2205" s="1113"/>
    </row>
    <row r="2206" spans="1:25" ht="18" customHeight="1">
      <c r="A2206" s="1124"/>
      <c r="B2206" s="1110" t="s">
        <v>300</v>
      </c>
      <c r="C2206" s="1110"/>
      <c r="D2206" s="534" t="s">
        <v>201</v>
      </c>
      <c r="E2206" s="1085" t="s">
        <v>122</v>
      </c>
      <c r="F2206" s="1085"/>
      <c r="G2206" s="1091" t="s">
        <v>124</v>
      </c>
      <c r="H2206" s="1091"/>
      <c r="I2206" s="1091"/>
      <c r="J2206" s="1091"/>
      <c r="K2206" s="1091" t="s">
        <v>126</v>
      </c>
      <c r="L2206" s="1091"/>
      <c r="M2206" s="1091" t="s">
        <v>128</v>
      </c>
      <c r="N2206" s="1091"/>
      <c r="O2206" s="924" t="s">
        <v>303</v>
      </c>
      <c r="P2206" s="924"/>
      <c r="Q2206" s="924"/>
      <c r="R2206" s="561"/>
      <c r="S2206" s="1114" t="s">
        <v>195</v>
      </c>
      <c r="T2206" s="1114"/>
      <c r="U2206" s="1115" t="str">
        <f>IF('result subject-wise'!AR87="","",'result subject-wise'!AR87)</f>
        <v/>
      </c>
      <c r="V2206" s="1115"/>
      <c r="W2206" s="1086" t="s">
        <v>459</v>
      </c>
      <c r="X2206" s="1086"/>
      <c r="Y2206" s="562" t="str">
        <f>IF('result subject-wise'!AS87="","",'result subject-wise'!AS87)</f>
        <v/>
      </c>
    </row>
    <row r="2207" spans="1:25" ht="18" customHeight="1">
      <c r="A2207" s="1124"/>
      <c r="B2207" s="1116" t="s">
        <v>302</v>
      </c>
      <c r="C2207" s="1116"/>
      <c r="D2207" s="536">
        <f>IF('statement of marks'!CN87="","",'statement of marks'!CN87)</f>
        <v>50</v>
      </c>
      <c r="E2207" s="1117">
        <f>IF('statement of marks'!GK87="","",'statement of marks'!GK87)</f>
        <v>34</v>
      </c>
      <c r="F2207" s="1117"/>
      <c r="G2207" s="1117">
        <f>IF('statement of marks'!GM87="","",'statement of marks'!GM87)</f>
        <v>24</v>
      </c>
      <c r="H2207" s="1117"/>
      <c r="I2207" s="1117"/>
      <c r="J2207" s="1117"/>
      <c r="K2207" s="1117" t="str">
        <f>IF('statement of marks'!GO87="","",'statement of marks'!GO87)</f>
        <v/>
      </c>
      <c r="L2207" s="1117"/>
      <c r="M2207" s="1117" t="str">
        <f>IF('statement of marks'!GQ87="","",'statement of marks'!GQ87)</f>
        <v/>
      </c>
      <c r="N2207" s="1117"/>
      <c r="O2207" s="1117" t="str">
        <f>IF('statement of marks'!GS87="","",'statement of marks'!GS87)</f>
        <v/>
      </c>
      <c r="P2207" s="1117"/>
      <c r="Q2207" s="1117"/>
      <c r="R2207" s="563"/>
      <c r="S2207" s="1086" t="s">
        <v>460</v>
      </c>
      <c r="T2207" s="1086"/>
      <c r="U2207" s="1086"/>
      <c r="V2207" s="1086"/>
      <c r="W2207" s="1115" t="str">
        <f>IF('result subject-wise'!AT87="","",'result subject-wise'!AT87)</f>
        <v/>
      </c>
      <c r="X2207" s="1115"/>
      <c r="Y2207" s="1118"/>
    </row>
    <row r="2208" spans="1:25" ht="18" customHeight="1">
      <c r="A2208" s="1124"/>
      <c r="B2208" s="1084" t="s">
        <v>301</v>
      </c>
      <c r="C2208" s="1084"/>
      <c r="D2208" s="536">
        <f>IF('statement of marks'!BJ87="","",'statement of marks'!BJ87)</f>
        <v>50</v>
      </c>
      <c r="E2208" s="1085" t="str">
        <f>IF('statement of marks'!GL87="","",'statement of marks'!GL87)</f>
        <v/>
      </c>
      <c r="F2208" s="1085"/>
      <c r="G2208" s="1085" t="str">
        <f>IF('statement of marks'!GN87="","",'statement of marks'!GN87)</f>
        <v/>
      </c>
      <c r="H2208" s="1085"/>
      <c r="I2208" s="1085"/>
      <c r="J2208" s="1085"/>
      <c r="K2208" s="1085">
        <f>IF('statement of marks'!GP87="","",'statement of marks'!GP87)</f>
        <v>130</v>
      </c>
      <c r="L2208" s="1085"/>
      <c r="M2208" s="1085">
        <f>IF('statement of marks'!GR87="","",'statement of marks'!GR87)</f>
        <v>264</v>
      </c>
      <c r="N2208" s="1085"/>
      <c r="O2208" s="1085">
        <f>IF('statement of marks'!GT87="","",'statement of marks'!GT87)</f>
        <v>362</v>
      </c>
      <c r="P2208" s="1085"/>
      <c r="Q2208" s="1085"/>
      <c r="R2208" s="564"/>
      <c r="S2208" s="1086" t="s">
        <v>296</v>
      </c>
      <c r="T2208" s="1086"/>
      <c r="U2208" s="1086"/>
      <c r="V2208" s="1086"/>
      <c r="W2208" s="1087" t="str">
        <f>IF(U2206="","",'result subject-wise'!$G$118)</f>
        <v/>
      </c>
      <c r="X2208" s="1087"/>
      <c r="Y2208" s="1088"/>
    </row>
    <row r="2209" spans="1:25" ht="18" customHeight="1">
      <c r="A2209" s="1124"/>
      <c r="B2209" s="1089" t="s">
        <v>307</v>
      </c>
      <c r="C2209" s="1089"/>
      <c r="D2209" s="535" t="str">
        <f>IF('statement of marks'!DR87="","",'statement of marks'!DR87)</f>
        <v/>
      </c>
      <c r="E2209" s="1090"/>
      <c r="F2209" s="1090"/>
      <c r="G2209" s="1090"/>
      <c r="H2209" s="1090"/>
      <c r="I2209" s="1090"/>
      <c r="J2209" s="1090"/>
      <c r="K2209" s="1090"/>
      <c r="L2209" s="1090"/>
      <c r="M2209" s="1090"/>
      <c r="N2209" s="1090"/>
      <c r="O2209" s="1091"/>
      <c r="P2209" s="1091"/>
      <c r="Q2209" s="1091"/>
      <c r="R2209" s="1091"/>
      <c r="S2209" s="1091"/>
      <c r="T2209" s="1091"/>
      <c r="U2209" s="1092"/>
      <c r="V2209" s="1092"/>
      <c r="W2209" s="1092"/>
      <c r="X2209" s="1092"/>
      <c r="Y2209" s="1093"/>
    </row>
    <row r="2210" spans="1:25" ht="18" customHeight="1">
      <c r="A2210" s="1124"/>
      <c r="B2210" s="895" t="s">
        <v>297</v>
      </c>
      <c r="C2210" s="895"/>
      <c r="D2210" s="544">
        <f>IF(AND(D2207="",D2208="",D2209=""),"",SUM(D2207:D2209))</f>
        <v>100</v>
      </c>
      <c r="E2210" s="1090"/>
      <c r="F2210" s="1090"/>
      <c r="G2210" s="1090"/>
      <c r="H2210" s="1090"/>
      <c r="I2210" s="1090"/>
      <c r="J2210" s="1090"/>
      <c r="K2210" s="1090"/>
      <c r="L2210" s="1090"/>
      <c r="M2210" s="1090"/>
      <c r="N2210" s="1090"/>
      <c r="O2210" s="1091"/>
      <c r="P2210" s="1091"/>
      <c r="Q2210" s="1091"/>
      <c r="R2210" s="1091"/>
      <c r="S2210" s="1091"/>
      <c r="T2210" s="1091"/>
      <c r="U2210" s="1092"/>
      <c r="V2210" s="1092"/>
      <c r="W2210" s="1092"/>
      <c r="X2210" s="1092"/>
      <c r="Y2210" s="1093"/>
    </row>
    <row r="2211" spans="1:25" ht="18" customHeight="1">
      <c r="A2211" s="1124"/>
      <c r="B2211" s="1089" t="s">
        <v>790</v>
      </c>
      <c r="C2211" s="1089"/>
      <c r="D2211" s="565">
        <f>IF(J2194="ML",L2193)+IF(J2195="ML",L2193)+IF(J2196="ML",L2193-D2196)+IF(J2197="ML",L2193-D2197)+IF(J2198="ML",L2193-D2198)+IF(K2196="ml",D2196)+IF(K2197="ml",D2197)+IF(K2198="ml",D2198)</f>
        <v>0</v>
      </c>
      <c r="E2211" s="1090"/>
      <c r="F2211" s="1090"/>
      <c r="G2211" s="1090"/>
      <c r="H2211" s="1090"/>
      <c r="I2211" s="1090"/>
      <c r="J2211" s="1090"/>
      <c r="K2211" s="1090"/>
      <c r="L2211" s="1090"/>
      <c r="M2211" s="1090"/>
      <c r="N2211" s="1090"/>
      <c r="O2211" s="1091" t="s">
        <v>112</v>
      </c>
      <c r="P2211" s="1091"/>
      <c r="Q2211" s="1091"/>
      <c r="R2211" s="1091"/>
      <c r="S2211" s="1091"/>
      <c r="T2211" s="1091"/>
      <c r="U2211" s="1094" t="s">
        <v>798</v>
      </c>
      <c r="V2211" s="1094"/>
      <c r="W2211" s="1094"/>
      <c r="X2211" s="1094"/>
      <c r="Y2211" s="1095"/>
    </row>
    <row r="2212" spans="1:25" ht="18" customHeight="1" thickBot="1">
      <c r="A2212" s="1125"/>
      <c r="B2212" s="1098" t="s">
        <v>308</v>
      </c>
      <c r="C2212" s="1098"/>
      <c r="D2212" s="566"/>
      <c r="E2212" s="1099"/>
      <c r="F2212" s="1099"/>
      <c r="G2212" s="1099"/>
      <c r="H2212" s="1099"/>
      <c r="I2212" s="1099"/>
      <c r="J2212" s="1099"/>
      <c r="K2212" s="1099"/>
      <c r="L2212" s="1099"/>
      <c r="M2212" s="1099"/>
      <c r="N2212" s="1099"/>
      <c r="O2212" s="1100">
        <f>'statement of marks'!$IV$110</f>
        <v>45794</v>
      </c>
      <c r="P2212" s="1100"/>
      <c r="Q2212" s="1100"/>
      <c r="R2212" s="1100"/>
      <c r="S2212" s="1100"/>
      <c r="T2212" s="1100"/>
      <c r="U2212" s="1096"/>
      <c r="V2212" s="1096"/>
      <c r="W2212" s="1096"/>
      <c r="X2212" s="1096"/>
      <c r="Y2212" s="1097"/>
    </row>
    <row r="2213" spans="1:25" ht="18" customHeight="1">
      <c r="A2213" s="1119" t="s">
        <v>282</v>
      </c>
      <c r="B2213" s="1120"/>
      <c r="C2213" s="1120"/>
      <c r="D2213" s="1120"/>
      <c r="E2213" s="1120"/>
      <c r="F2213" s="1120"/>
      <c r="G2213" s="1120"/>
      <c r="H2213" s="1120"/>
      <c r="I2213" s="1120"/>
      <c r="J2213" s="1120"/>
      <c r="K2213" s="1120"/>
      <c r="L2213" s="1120"/>
      <c r="M2213" s="1120"/>
      <c r="N2213" s="1120"/>
      <c r="O2213" s="1120"/>
      <c r="P2213" s="1120"/>
      <c r="Q2213" s="1120"/>
      <c r="R2213" s="1120"/>
      <c r="S2213" s="1120"/>
      <c r="T2213" s="1120"/>
      <c r="U2213" s="1120"/>
      <c r="V2213" s="1120"/>
      <c r="W2213" s="1120"/>
      <c r="X2213" s="1120"/>
      <c r="Y2213" s="1121"/>
    </row>
    <row r="2214" spans="1:25" ht="18" customHeight="1">
      <c r="A2214" s="1122" t="str">
        <f>'statement of marks'!$A$1</f>
        <v>Govt. Hr. Sec. School,</v>
      </c>
      <c r="B2214" s="1091"/>
      <c r="C2214" s="1091"/>
      <c r="D2214" s="1091"/>
      <c r="E2214" s="1091"/>
      <c r="F2214" s="1091"/>
      <c r="G2214" s="1091"/>
      <c r="H2214" s="1091"/>
      <c r="I2214" s="1091"/>
      <c r="J2214" s="1091"/>
      <c r="K2214" s="1091"/>
      <c r="L2214" s="1091"/>
      <c r="M2214" s="1091"/>
      <c r="N2214" s="1091"/>
      <c r="O2214" s="1091"/>
      <c r="P2214" s="1091"/>
      <c r="Q2214" s="1091"/>
      <c r="R2214" s="1091"/>
      <c r="S2214" s="1091"/>
      <c r="T2214" s="1091"/>
      <c r="U2214" s="1091"/>
      <c r="V2214" s="1091"/>
      <c r="W2214" s="1091"/>
      <c r="X2214" s="1091"/>
      <c r="Y2214" s="1123"/>
    </row>
    <row r="2215" spans="1:25" ht="18" customHeight="1">
      <c r="A2215" s="1124"/>
      <c r="B2215" s="1048" t="s">
        <v>100</v>
      </c>
      <c r="C2215" s="1048"/>
      <c r="D2215" s="1112" t="s">
        <v>485</v>
      </c>
      <c r="E2215" s="1048" t="str">
        <f>'statement of marks'!$F$3</f>
        <v>2024-25</v>
      </c>
      <c r="F2215" s="1048"/>
      <c r="G2215" s="1126" t="str">
        <f>IF(U2234="","MAIN EXAMINATION",IF(E2233="Suppl.","SUPPLEMENTARY EXAMINATION",IF(E2233="Re-exam.","RE-EXAMINATION",)))</f>
        <v>MAIN EXAMINATION</v>
      </c>
      <c r="H2215" s="1127"/>
      <c r="I2215" s="1127"/>
      <c r="J2215" s="1127"/>
      <c r="K2215" s="1127"/>
      <c r="L2215" s="1127"/>
      <c r="M2215" s="1127"/>
      <c r="N2215" s="1127"/>
      <c r="O2215" s="1127"/>
      <c r="P2215" s="1127"/>
      <c r="Q2215" s="1127"/>
      <c r="R2215" s="1127"/>
      <c r="S2215" s="1128"/>
      <c r="T2215" s="1129" t="s">
        <v>305</v>
      </c>
      <c r="U2215" s="1130"/>
      <c r="V2215" s="1131"/>
      <c r="W2215" s="1048" t="str">
        <f>'statement of marks'!$A$3</f>
        <v>11 'A'</v>
      </c>
      <c r="X2215" s="1048"/>
      <c r="Y2215" s="1135"/>
    </row>
    <row r="2216" spans="1:25" ht="18" customHeight="1">
      <c r="A2216" s="1124"/>
      <c r="B2216" s="895" t="s">
        <v>36</v>
      </c>
      <c r="C2216" s="895"/>
      <c r="D2216" s="1112"/>
      <c r="E2216" s="1132" t="str">
        <f>IF('statement of marks'!G88="","",'statement of marks'!G88)</f>
        <v>A 080</v>
      </c>
      <c r="F2216" s="1133"/>
      <c r="G2216" s="1133"/>
      <c r="H2216" s="1133"/>
      <c r="I2216" s="1133"/>
      <c r="J2216" s="1133"/>
      <c r="K2216" s="1133"/>
      <c r="L2216" s="1133"/>
      <c r="M2216" s="1133"/>
      <c r="N2216" s="1133"/>
      <c r="O2216" s="1133"/>
      <c r="P2216" s="1133"/>
      <c r="Q2216" s="1133"/>
      <c r="R2216" s="1133"/>
      <c r="S2216" s="1134"/>
      <c r="T2216" s="1129" t="s">
        <v>304</v>
      </c>
      <c r="U2216" s="1130"/>
      <c r="V2216" s="1131"/>
      <c r="W2216" s="1048">
        <f>IF('statement of marks'!E88="","",'statement of marks'!E88)</f>
        <v>11180</v>
      </c>
      <c r="X2216" s="1048"/>
      <c r="Y2216" s="1135"/>
    </row>
    <row r="2217" spans="1:25" ht="18" customHeight="1">
      <c r="A2217" s="1124"/>
      <c r="B2217" s="895" t="s">
        <v>37</v>
      </c>
      <c r="C2217" s="895"/>
      <c r="D2217" s="1112"/>
      <c r="E2217" s="1132" t="str">
        <f>IF('statement of marks'!H88="","",'statement of marks'!H88)</f>
        <v>B 080</v>
      </c>
      <c r="F2217" s="1133"/>
      <c r="G2217" s="1133"/>
      <c r="H2217" s="1133"/>
      <c r="I2217" s="1133"/>
      <c r="J2217" s="1133"/>
      <c r="K2217" s="1133"/>
      <c r="L2217" s="1133"/>
      <c r="M2217" s="1133"/>
      <c r="N2217" s="1133"/>
      <c r="O2217" s="1133"/>
      <c r="P2217" s="1133"/>
      <c r="Q2217" s="1133"/>
      <c r="R2217" s="1133"/>
      <c r="S2217" s="1134"/>
      <c r="T2217" s="1129" t="s">
        <v>35</v>
      </c>
      <c r="U2217" s="1130"/>
      <c r="V2217" s="1131"/>
      <c r="W2217" s="1048" t="str">
        <f>IF('statement of marks'!D88="","",'statement of marks'!D88)</f>
        <v/>
      </c>
      <c r="X2217" s="1048"/>
      <c r="Y2217" s="1135"/>
    </row>
    <row r="2218" spans="1:25" ht="18" customHeight="1">
      <c r="A2218" s="1124"/>
      <c r="B2218" s="895" t="s">
        <v>38</v>
      </c>
      <c r="C2218" s="895"/>
      <c r="D2218" s="1112"/>
      <c r="E2218" s="1132" t="str">
        <f>IF('statement of marks'!I88="","",'statement of marks'!I88)</f>
        <v>C 080</v>
      </c>
      <c r="F2218" s="1133"/>
      <c r="G2218" s="1133"/>
      <c r="H2218" s="1133"/>
      <c r="I2218" s="1133"/>
      <c r="J2218" s="1133"/>
      <c r="K2218" s="1133"/>
      <c r="L2218" s="1133"/>
      <c r="M2218" s="1133"/>
      <c r="N2218" s="1133"/>
      <c r="O2218" s="1133"/>
      <c r="P2218" s="1133"/>
      <c r="Q2218" s="1133"/>
      <c r="R2218" s="1133"/>
      <c r="S2218" s="1134"/>
      <c r="T2218" s="1129" t="s">
        <v>280</v>
      </c>
      <c r="U2218" s="1130"/>
      <c r="V2218" s="1131"/>
      <c r="W2218" s="1136" t="str">
        <f>IF('statement of marks'!F88="","",'statement of marks'!F88)</f>
        <v/>
      </c>
      <c r="X2218" s="1136"/>
      <c r="Y2218" s="1137"/>
    </row>
    <row r="2219" spans="1:25" ht="18" customHeight="1">
      <c r="A2219" s="1124"/>
      <c r="B2219" s="1138" t="s">
        <v>218</v>
      </c>
      <c r="C2219" s="1109" t="s">
        <v>293</v>
      </c>
      <c r="D2219" s="1109" t="s">
        <v>457</v>
      </c>
      <c r="E2219" s="1103" t="s">
        <v>109</v>
      </c>
      <c r="F2219" s="1103" t="s">
        <v>110</v>
      </c>
      <c r="G2219" s="1103" t="s">
        <v>111</v>
      </c>
      <c r="H2219" s="1103" t="s">
        <v>797</v>
      </c>
      <c r="I2219" s="1139" t="str">
        <f>IF('statement of marks'!N$4="","",'statement of marks'!N$4)</f>
        <v>VRIKSHAROPAN</v>
      </c>
      <c r="J2219" s="1140" t="s">
        <v>276</v>
      </c>
      <c r="K2219" s="1140" t="s">
        <v>277</v>
      </c>
      <c r="L2219" s="1103" t="s">
        <v>284</v>
      </c>
      <c r="M2219" s="1103" t="s">
        <v>294</v>
      </c>
      <c r="N2219" s="1102" t="s">
        <v>458</v>
      </c>
      <c r="O2219" s="1141" t="s">
        <v>287</v>
      </c>
      <c r="P2219" s="1141" t="s">
        <v>288</v>
      </c>
      <c r="Q2219" s="1101" t="s">
        <v>289</v>
      </c>
      <c r="R2219" s="1101" t="s">
        <v>285</v>
      </c>
      <c r="S2219" s="1101" t="s">
        <v>286</v>
      </c>
      <c r="T2219" s="1102" t="s">
        <v>306</v>
      </c>
      <c r="U2219" s="1103" t="s">
        <v>311</v>
      </c>
      <c r="V2219" s="1104" t="s">
        <v>310</v>
      </c>
      <c r="W2219" s="1104" t="s">
        <v>799</v>
      </c>
      <c r="X2219" s="1103" t="s">
        <v>283</v>
      </c>
      <c r="Y2219" s="1105" t="s">
        <v>290</v>
      </c>
    </row>
    <row r="2220" spans="1:25" ht="18" customHeight="1">
      <c r="A2220" s="1124"/>
      <c r="B2220" s="1138"/>
      <c r="C2220" s="1109"/>
      <c r="D2220" s="1109"/>
      <c r="E2220" s="1103"/>
      <c r="F2220" s="1103"/>
      <c r="G2220" s="1103"/>
      <c r="H2220" s="1103"/>
      <c r="I2220" s="1139"/>
      <c r="J2220" s="1140"/>
      <c r="K2220" s="1140"/>
      <c r="L2220" s="1103"/>
      <c r="M2220" s="1103"/>
      <c r="N2220" s="1102"/>
      <c r="O2220" s="1141"/>
      <c r="P2220" s="1141"/>
      <c r="Q2220" s="1101"/>
      <c r="R2220" s="1101"/>
      <c r="S2220" s="1101"/>
      <c r="T2220" s="1102"/>
      <c r="U2220" s="1103"/>
      <c r="V2220" s="1104"/>
      <c r="W2220" s="1104"/>
      <c r="X2220" s="1103"/>
      <c r="Y2220" s="1105"/>
    </row>
    <row r="2221" spans="1:25" ht="18" customHeight="1">
      <c r="A2221" s="1124"/>
      <c r="B2221" s="1144" t="s">
        <v>113</v>
      </c>
      <c r="C2221" s="1144"/>
      <c r="D2221" s="535"/>
      <c r="E2221" s="534">
        <f>IF('statement of marks'!J$6="","",'statement of marks'!J$6)</f>
        <v>10</v>
      </c>
      <c r="F2221" s="534">
        <f>IF('statement of marks'!K$6="","",'statement of marks'!K$6)</f>
        <v>10</v>
      </c>
      <c r="G2221" s="534">
        <f>IF('statement of marks'!L$6="","",'statement of marks'!L$6)</f>
        <v>8</v>
      </c>
      <c r="H2221" s="534">
        <f>IF('statement of marks'!M$6="","",'statement of marks'!M$6)</f>
        <v>28</v>
      </c>
      <c r="I2221" s="536">
        <f>IF('statement of marks'!N$6="","",'statement of marks'!N$6)</f>
        <v>2</v>
      </c>
      <c r="J2221" s="298" t="s">
        <v>89</v>
      </c>
      <c r="K2221" s="1106"/>
      <c r="L2221" s="534">
        <f>IF('statement of marks'!O$6="","",'statement of marks'!O$6)</f>
        <v>70</v>
      </c>
      <c r="M2221" s="298" t="s">
        <v>87</v>
      </c>
      <c r="N2221" s="534">
        <f>IF('statement of marks'!P$6="","",'statement of marks'!P$6)</f>
        <v>100</v>
      </c>
      <c r="O2221" s="298" t="s">
        <v>298</v>
      </c>
      <c r="P2221" s="945"/>
      <c r="Q2221" s="534">
        <f>IF('statement of marks'!Q$6="","",'statement of marks'!Q$6)</f>
        <v>100</v>
      </c>
      <c r="R2221" s="298" t="s">
        <v>299</v>
      </c>
      <c r="S2221" s="298" t="s">
        <v>454</v>
      </c>
      <c r="T2221" s="538">
        <f>IF('statement of marks'!R$6="","",'statement of marks'!R$6)</f>
        <v>200</v>
      </c>
      <c r="U2221" s="539"/>
      <c r="V2221" s="539"/>
      <c r="W2221" s="539"/>
      <c r="X2221" s="539"/>
      <c r="Y2221" s="540" t="str">
        <f>IF(OR(X2228=0,X2228&lt;V2228),"",T2221)</f>
        <v/>
      </c>
    </row>
    <row r="2222" spans="1:25" ht="18" customHeight="1">
      <c r="A2222" s="1124"/>
      <c r="B2222" s="895" t="str">
        <f>'statement of marks'!$J$3</f>
        <v>HINDI COMPULSORY</v>
      </c>
      <c r="C2222" s="895"/>
      <c r="D2222" s="535"/>
      <c r="E2222" s="541">
        <f>IF('statement of marks'!J88="","",'statement of marks'!J88)</f>
        <v>10</v>
      </c>
      <c r="F2222" s="541">
        <f>IF('statement of marks'!K88="","",'statement of marks'!K88)</f>
        <v>10</v>
      </c>
      <c r="G2222" s="541">
        <f>IF('statement of marks'!L88="","",'statement of marks'!L88)</f>
        <v>8</v>
      </c>
      <c r="H2222" s="541">
        <f>IF('statement of marks'!M88="","",'statement of marks'!M88)</f>
        <v>28</v>
      </c>
      <c r="I2222" s="541">
        <f>IF('statement of marks'!N88="","",'statement of marks'!N88)</f>
        <v>2</v>
      </c>
      <c r="J2222" s="537">
        <f>IF('statement of marks'!O88="","",'statement of marks'!O88)</f>
        <v>70</v>
      </c>
      <c r="K2222" s="1106"/>
      <c r="L2222" s="536">
        <f>IF('statement of marks'!O88="","",'statement of marks'!O88)</f>
        <v>70</v>
      </c>
      <c r="M2222" s="536">
        <f>IF('statement of marks'!P88="","",'statement of marks'!P88)</f>
        <v>100</v>
      </c>
      <c r="N2222" s="538">
        <f>IF('statement of marks'!P88="","",'statement of marks'!P88)</f>
        <v>100</v>
      </c>
      <c r="O2222" s="537">
        <f>IF('statement of marks'!Q88="","",'statement of marks'!Q88)</f>
        <v>100</v>
      </c>
      <c r="P2222" s="945"/>
      <c r="Q2222" s="536">
        <f>IF('statement of marks'!Q88="","",'statement of marks'!Q88)</f>
        <v>100</v>
      </c>
      <c r="R2222" s="536">
        <f>IF('statement of marks'!R88="","",'statement of marks'!R88)</f>
        <v>200</v>
      </c>
      <c r="S2222" s="1107" t="str">
        <f>IF(AND(K2223="",P2223=""),"",SUM(K2223,P2223))</f>
        <v/>
      </c>
      <c r="T2222" s="538">
        <f>IF('statement of marks'!R88="","",'statement of marks'!R88)</f>
        <v>200</v>
      </c>
      <c r="U2222" s="541" t="str">
        <f>CONCATENATE('statement of marks'!GV88,'statement of marks'!GW88,'statement of marks'!GX88)</f>
        <v>D</v>
      </c>
      <c r="V2222" s="542" t="str">
        <f>IF(OR(U2222="S",U2222="RE"),'result subject-wise'!T$6,"")</f>
        <v/>
      </c>
      <c r="W2222" s="542" t="str">
        <f>IF('result subject-wise'!U88="","",'result subject-wise'!U88)</f>
        <v/>
      </c>
      <c r="X2222" s="542" t="str">
        <f>IF('result subject-wise'!V88="","",'result subject-wise'!V88)</f>
        <v/>
      </c>
      <c r="Y2222" s="540" t="str">
        <f>IF(OR(X2228=0,X2228&lt;V2228),"",IF(U2222="RE",SUM(T2222,W2222),IF(U2222="S",W2222,T2222)))</f>
        <v/>
      </c>
    </row>
    <row r="2223" spans="1:25" ht="18" customHeight="1">
      <c r="A2223" s="1124"/>
      <c r="B2223" s="895" t="str">
        <f>'statement of marks'!$X$3</f>
        <v>ENGLISH COMPULSORY</v>
      </c>
      <c r="C2223" s="895"/>
      <c r="D2223" s="535" t="s">
        <v>455</v>
      </c>
      <c r="E2223" s="541">
        <f>IF('statement of marks'!X88="","",'statement of marks'!X88)</f>
        <v>10</v>
      </c>
      <c r="F2223" s="541">
        <f>IF('statement of marks'!Y88="","",'statement of marks'!Y88)</f>
        <v>10</v>
      </c>
      <c r="G2223" s="541">
        <f>IF('statement of marks'!Z88="","",'statement of marks'!Z88)</f>
        <v>8</v>
      </c>
      <c r="H2223" s="541">
        <f>IF('statement of marks'!AA88="","",'statement of marks'!AA88)</f>
        <v>28</v>
      </c>
      <c r="I2223" s="541">
        <f>IF('statement of marks'!AB88="","",'statement of marks'!AB88)</f>
        <v>2</v>
      </c>
      <c r="J2223" s="537">
        <f>IF('statement of marks'!AC88="","",'statement of marks'!AC88)</f>
        <v>70</v>
      </c>
      <c r="K2223" s="1106"/>
      <c r="L2223" s="536">
        <f>IF('statement of marks'!AC88="","",'statement of marks'!AC88)</f>
        <v>70</v>
      </c>
      <c r="M2223" s="536">
        <f>IF('statement of marks'!AD88="","",'statement of marks'!AD88)</f>
        <v>100</v>
      </c>
      <c r="N2223" s="538">
        <f>IF('statement of marks'!AD88="","",'statement of marks'!AD88)</f>
        <v>100</v>
      </c>
      <c r="O2223" s="537">
        <f>IF('statement of marks'!AE88="","",'statement of marks'!AE88)</f>
        <v>100</v>
      </c>
      <c r="P2223" s="945"/>
      <c r="Q2223" s="536">
        <f>IF('statement of marks'!AE88="","",'statement of marks'!AE88)</f>
        <v>100</v>
      </c>
      <c r="R2223" s="536">
        <f>IF('statement of marks'!AF88="","",'statement of marks'!AF88)</f>
        <v>200</v>
      </c>
      <c r="S2223" s="1107"/>
      <c r="T2223" s="538">
        <f>IF('statement of marks'!AF88="","",'statement of marks'!AF88)</f>
        <v>200</v>
      </c>
      <c r="U2223" s="541" t="str">
        <f>CONCATENATE('statement of marks'!GY88,'statement of marks'!GZ88,'statement of marks'!HA88)</f>
        <v>D</v>
      </c>
      <c r="V2223" s="542" t="str">
        <f>IF(OR(U2223="S",U2223="RE"),'result subject-wise'!W$6,"")</f>
        <v/>
      </c>
      <c r="W2223" s="542" t="str">
        <f>IF('result subject-wise'!X88="","",'result subject-wise'!X88)</f>
        <v/>
      </c>
      <c r="X2223" s="542" t="str">
        <f>IF('result subject-wise'!Y88="","",'result subject-wise'!Y88)</f>
        <v/>
      </c>
      <c r="Y2223" s="540" t="str">
        <f>IF(OR(X2228=0,X2228&lt;V2228),"",IF(U2223="RE",SUM(T2223,W2223),IF(U2223="S",W2223,T2223)))</f>
        <v/>
      </c>
    </row>
    <row r="2224" spans="1:25" ht="18" customHeight="1">
      <c r="A2224" s="1124"/>
      <c r="B2224" s="1143" t="str">
        <f>'statement of marks'!AM88</f>
        <v>PHYSICS</v>
      </c>
      <c r="C2224" s="1143"/>
      <c r="D2224" s="535">
        <f>IF('statement of marks'!BH88="","",'statement of marks'!BH88)</f>
        <v>20</v>
      </c>
      <c r="E2224" s="541">
        <f>IF('statement of marks'!AN88="","",'statement of marks'!AN88)</f>
        <v>10</v>
      </c>
      <c r="F2224" s="541">
        <f>IF('statement of marks'!AO88="","",'statement of marks'!AO88)</f>
        <v>10</v>
      </c>
      <c r="G2224" s="541">
        <f>IF('statement of marks'!AP88="","",'statement of marks'!AP88)</f>
        <v>9</v>
      </c>
      <c r="H2224" s="541">
        <f>IF('statement of marks'!AQ88="","",'statement of marks'!AQ88)</f>
        <v>29</v>
      </c>
      <c r="I2224" s="541">
        <f>IF('statement of marks'!AR88="","",'statement of marks'!AR88)</f>
        <v>1</v>
      </c>
      <c r="J2224" s="537">
        <f>IF('statement of marks'!AS88="","",'statement of marks'!AS88)</f>
        <v>30</v>
      </c>
      <c r="K2224" s="537">
        <f>IF('statement of marks'!AT88="","",'statement of marks'!AT88)</f>
        <v>20</v>
      </c>
      <c r="L2224" s="536">
        <f>IF('statement of marks'!AU88="","",'statement of marks'!AU88)</f>
        <v>50</v>
      </c>
      <c r="M2224" s="536">
        <f>IF('statement of marks'!AV88="","",'statement of marks'!AV88)</f>
        <v>60</v>
      </c>
      <c r="N2224" s="538">
        <f>IF('statement of marks'!AW88="","",'statement of marks'!AW88)</f>
        <v>80</v>
      </c>
      <c r="O2224" s="537">
        <f>IF('statement of marks'!AX88="","",'statement of marks'!AX88)</f>
        <v>70</v>
      </c>
      <c r="P2224" s="537">
        <f>IF('statement of marks'!AY88="","",'statement of marks'!AY88)</f>
        <v>30</v>
      </c>
      <c r="Q2224" s="536">
        <f>IF('statement of marks'!AZ88="","",'statement of marks'!AZ88)</f>
        <v>100</v>
      </c>
      <c r="R2224" s="536">
        <f>IF('statement of marks'!BA88="","",'statement of marks'!BA88)</f>
        <v>130</v>
      </c>
      <c r="S2224" s="538">
        <f>IF('statement of marks'!BB88="","",'statement of marks'!BB88)</f>
        <v>50</v>
      </c>
      <c r="T2224" s="538">
        <f>IF('statement of marks'!BC88="","",'statement of marks'!BC88)</f>
        <v>180</v>
      </c>
      <c r="U2224" s="541" t="str">
        <f>CONCATENATE('statement of marks'!HB88,'statement of marks'!HK88,'statement of marks'!HL88)</f>
        <v>D</v>
      </c>
      <c r="V2224" s="542" t="str">
        <f>IF('result subject-wise'!Z88="","",'result subject-wise'!Z88)</f>
        <v/>
      </c>
      <c r="W2224" s="542" t="str">
        <f>IF('result subject-wise'!AB88="","",'result subject-wise'!AB88)</f>
        <v/>
      </c>
      <c r="X2224" s="542" t="str">
        <f>IF('result subject-wise'!AC88="","",'result subject-wise'!AC88)</f>
        <v/>
      </c>
      <c r="Y2224" s="540" t="str">
        <f>IF(OR(X2228=0,X2228&lt;V2228),"",IF(OR(U2224="RE",U2224="REP"),SUM(T2224,W2224),IF(U2224="S",W2224,T2224)))</f>
        <v/>
      </c>
    </row>
    <row r="2225" spans="1:25" ht="18" customHeight="1">
      <c r="A2225" s="1124"/>
      <c r="B2225" s="1143" t="str">
        <f>'statement of marks'!BQ88</f>
        <v>CHEMISTRY</v>
      </c>
      <c r="C2225" s="1143"/>
      <c r="D2225" s="535">
        <f>IF('statement of marks'!CL88="","",'statement of marks'!CL88)</f>
        <v>20</v>
      </c>
      <c r="E2225" s="541">
        <f>IF('statement of marks'!BR88="","",'statement of marks'!BR88)</f>
        <v>10</v>
      </c>
      <c r="F2225" s="541">
        <f>IF('statement of marks'!BS88="","",'statement of marks'!BS88)</f>
        <v>10</v>
      </c>
      <c r="G2225" s="541">
        <f>IF('statement of marks'!BT88="","",'statement of marks'!BT88)</f>
        <v>9</v>
      </c>
      <c r="H2225" s="541">
        <f>IF('statement of marks'!BU88="","",'statement of marks'!BU88)</f>
        <v>29</v>
      </c>
      <c r="I2225" s="541">
        <f>IF('statement of marks'!BV88="","",'statement of marks'!BV88)</f>
        <v>1</v>
      </c>
      <c r="J2225" s="537">
        <f>IF('statement of marks'!BW88="","",'statement of marks'!BW88)</f>
        <v>50</v>
      </c>
      <c r="K2225" s="537">
        <f>IF('statement of marks'!BX88="","",'statement of marks'!BX88)</f>
        <v>20</v>
      </c>
      <c r="L2225" s="536">
        <f>IF('statement of marks'!BY88="","",'statement of marks'!BY88)</f>
        <v>70</v>
      </c>
      <c r="M2225" s="536">
        <f>IF('statement of marks'!BZ88="","",'statement of marks'!BZ88)</f>
        <v>80</v>
      </c>
      <c r="N2225" s="538">
        <f>IF('statement of marks'!CA88="","",'statement of marks'!CA88)</f>
        <v>100</v>
      </c>
      <c r="O2225" s="537">
        <f>IF('statement of marks'!CB88="","",'statement of marks'!CB88)</f>
        <v>70</v>
      </c>
      <c r="P2225" s="537">
        <f>IF('statement of marks'!CC88="","",'statement of marks'!CC88)</f>
        <v>30</v>
      </c>
      <c r="Q2225" s="536">
        <f>IF('statement of marks'!CD88="","",'statement of marks'!CD88)</f>
        <v>100</v>
      </c>
      <c r="R2225" s="536">
        <f>IF('statement of marks'!CE88="","",'statement of marks'!CE88)</f>
        <v>150</v>
      </c>
      <c r="S2225" s="538">
        <f>IF('statement of marks'!CF88="","",'statement of marks'!CF88)</f>
        <v>50</v>
      </c>
      <c r="T2225" s="538">
        <f>IF('statement of marks'!CG88="","",'statement of marks'!CG88)</f>
        <v>200</v>
      </c>
      <c r="U2225" s="541" t="str">
        <f>CONCATENATE('statement of marks'!HM88,'statement of marks'!HV88,'statement of marks'!HW88)</f>
        <v>D</v>
      </c>
      <c r="V2225" s="542" t="str">
        <f>IF('result subject-wise'!AD88="","",'result subject-wise'!AD88)</f>
        <v/>
      </c>
      <c r="W2225" s="542" t="str">
        <f>IF('result subject-wise'!AF88="","",'result subject-wise'!AF88)</f>
        <v/>
      </c>
      <c r="X2225" s="542" t="str">
        <f>IF('result subject-wise'!AG88="","",'result subject-wise'!AG88)</f>
        <v/>
      </c>
      <c r="Y2225" s="540" t="str">
        <f>IF(OR(X2228=0,X2228&lt;V2228),"",IF(OR(U2225="RE",U2225="REP"),SUM(T2225,W2225),IF(U2225="S",W2225,T2225)))</f>
        <v/>
      </c>
    </row>
    <row r="2226" spans="1:25" ht="18" customHeight="1">
      <c r="A2226" s="1124"/>
      <c r="B2226" s="1143" t="str">
        <f>'statement of marks'!CU88</f>
        <v>MATHEMATICS</v>
      </c>
      <c r="C2226" s="1143"/>
      <c r="D2226" s="535" t="str">
        <f>IF('statement of marks'!DP88="","",'statement of marks'!DP88)</f>
        <v/>
      </c>
      <c r="E2226" s="541">
        <f>IF('statement of marks'!CV88="","",'statement of marks'!CV88)</f>
        <v>10</v>
      </c>
      <c r="F2226" s="541">
        <f>IF('statement of marks'!CW88="","",'statement of marks'!CW88)</f>
        <v>10</v>
      </c>
      <c r="G2226" s="541">
        <f>IF('statement of marks'!CX88="","",'statement of marks'!CX88)</f>
        <v>9</v>
      </c>
      <c r="H2226" s="541">
        <f>IF('statement of marks'!CY88="","",'statement of marks'!CY88)</f>
        <v>29</v>
      </c>
      <c r="I2226" s="541">
        <f>IF('statement of marks'!CZ88="","",'statement of marks'!CZ88)</f>
        <v>1</v>
      </c>
      <c r="J2226" s="537">
        <f>IF('statement of marks'!DA88="","",'statement of marks'!DA88)</f>
        <v>70</v>
      </c>
      <c r="K2226" s="537" t="str">
        <f>IF('statement of marks'!DB88="","",'statement of marks'!DB88)</f>
        <v/>
      </c>
      <c r="L2226" s="536">
        <f>IF('statement of marks'!DC88="","",'statement of marks'!DC88)</f>
        <v>70</v>
      </c>
      <c r="M2226" s="536">
        <f>IF('statement of marks'!DD88="","",'statement of marks'!DD88)</f>
        <v>100</v>
      </c>
      <c r="N2226" s="538">
        <f>IF('statement of marks'!DE88="","",'statement of marks'!DE88)</f>
        <v>100</v>
      </c>
      <c r="O2226" s="537">
        <f>IF('statement of marks'!DF88="","",'statement of marks'!DF88)</f>
        <v>18</v>
      </c>
      <c r="P2226" s="537" t="str">
        <f>IF('statement of marks'!DG88="","",'statement of marks'!DG88)</f>
        <v/>
      </c>
      <c r="Q2226" s="536">
        <f>IF('statement of marks'!DH88="","",'statement of marks'!DH88)</f>
        <v>18</v>
      </c>
      <c r="R2226" s="536">
        <f>IF('statement of marks'!DI88="","",'statement of marks'!DI88)</f>
        <v>118</v>
      </c>
      <c r="S2226" s="538" t="str">
        <f>IF('statement of marks'!DJ88="","",'statement of marks'!DJ88)</f>
        <v/>
      </c>
      <c r="T2226" s="538">
        <f>IF('statement of marks'!DK88="","",'statement of marks'!DK88)</f>
        <v>118</v>
      </c>
      <c r="U2226" s="541" t="str">
        <f>CONCATENATE('statement of marks'!HX88,'statement of marks'!IG88,'statement of marks'!IH88)</f>
        <v>S</v>
      </c>
      <c r="V2226" s="542">
        <f>IF('result subject-wise'!AH88="","",'result subject-wise'!AH88)</f>
        <v>100</v>
      </c>
      <c r="W2226" s="542" t="str">
        <f>IF('result subject-wise'!AJ88="","",'result subject-wise'!AJ88)</f>
        <v/>
      </c>
      <c r="X2226" s="542" t="str">
        <f>IF('result subject-wise'!AK88="","",'result subject-wise'!AK88)</f>
        <v/>
      </c>
      <c r="Y2226" s="540" t="str">
        <f>IF(OR(X2228=0,X2228&lt;V2228),"",IF(OR(U2226="RE",U2226="REP"),SUM(T2226,W2226),IF(U2226="S",W2226,T2226)))</f>
        <v/>
      </c>
    </row>
    <row r="2227" spans="1:25" ht="18" customHeight="1">
      <c r="A2227" s="1124"/>
      <c r="B2227" s="1108" t="s">
        <v>291</v>
      </c>
      <c r="C2227" s="1108"/>
      <c r="D2227" s="543">
        <f>IF(AND(D2224="",D2225="",D2226=""),"",SUM(D2224:D2226))</f>
        <v>40</v>
      </c>
      <c r="E2227" s="544">
        <f>IF(AND(E2222="",E2223="",E2224="",E2225="",E2226=""),"",SUM(E2222:E2226))</f>
        <v>50</v>
      </c>
      <c r="F2227" s="544">
        <f t="shared" ref="F2227:H2227" si="628">IF(AND(F2222="",F2223="",F2224="",F2225="",F2226=""),"",SUM(F2222:F2226))</f>
        <v>50</v>
      </c>
      <c r="G2227" s="544">
        <f t="shared" si="628"/>
        <v>43</v>
      </c>
      <c r="H2227" s="544">
        <f t="shared" si="628"/>
        <v>143</v>
      </c>
      <c r="I2227" s="544">
        <f>IF(AND(I2222="",I2223="",I2224="",I2225="",I2226=""),"",SUM(I2222:I2226))</f>
        <v>7</v>
      </c>
      <c r="J2227" s="544">
        <f t="shared" ref="J2227:R2227" si="629">IF(AND(J2222="",J2223="",J2224="",J2225="",J2226=""),"",SUM(J2222:J2226))</f>
        <v>290</v>
      </c>
      <c r="K2227" s="544">
        <f t="shared" si="629"/>
        <v>40</v>
      </c>
      <c r="L2227" s="544">
        <f t="shared" si="629"/>
        <v>330</v>
      </c>
      <c r="M2227" s="544">
        <f t="shared" si="629"/>
        <v>440</v>
      </c>
      <c r="N2227" s="544">
        <f t="shared" si="629"/>
        <v>480</v>
      </c>
      <c r="O2227" s="544">
        <f t="shared" si="629"/>
        <v>358</v>
      </c>
      <c r="P2227" s="544">
        <f t="shared" si="629"/>
        <v>60</v>
      </c>
      <c r="Q2227" s="544">
        <f t="shared" si="629"/>
        <v>418</v>
      </c>
      <c r="R2227" s="544">
        <f t="shared" si="629"/>
        <v>798</v>
      </c>
      <c r="S2227" s="544">
        <f>IF(AND(S2222="",S2223="",S2224="",S2225="",S2226=""),"",SUM(S2222:S2226))</f>
        <v>100</v>
      </c>
      <c r="T2227" s="544">
        <f t="shared" ref="T2227" si="630">IF(AND(T2222="",T2223="",T2224="",T2225="",T2226=""),"",SUM(T2222:T2226))</f>
        <v>898</v>
      </c>
      <c r="U2227" s="544"/>
      <c r="V2227" s="544">
        <f t="shared" ref="V2227:W2227" si="631">IF(AND(V2222="",V2223="",V2224="",V2225="",V2226=""),"",SUM(V2222:V2226))</f>
        <v>100</v>
      </c>
      <c r="W2227" s="544" t="str">
        <f t="shared" si="631"/>
        <v/>
      </c>
      <c r="X2227" s="545"/>
      <c r="Y2227" s="546" t="str">
        <f t="shared" ref="Y2227" si="632">IF(AND(Y2222="",Y2223="",Y2224="",Y2225="",Y2226=""),"",SUM(Y2222:Y2226))</f>
        <v/>
      </c>
    </row>
    <row r="2228" spans="1:25" ht="18" customHeight="1">
      <c r="A2228" s="1124"/>
      <c r="B2228" s="1142" t="s">
        <v>292</v>
      </c>
      <c r="C2228" s="1142"/>
      <c r="D2228" s="547" t="s">
        <v>456</v>
      </c>
      <c r="E2228" s="548">
        <f>IF(E2227="","",(5*E2221)-(COUNTIF(E2222:E2226,"NA")*E2221+COUNTIF(E2222:E2226,"ML")*E2221))</f>
        <v>50</v>
      </c>
      <c r="F2228" s="548">
        <f>IF(F2227="","",(5*F2221)-(COUNTIF(F2222:F2226,"NA")*F2221+COUNTIF(F2222:F2226,"ML")*F2221))</f>
        <v>50</v>
      </c>
      <c r="G2228" s="548">
        <f>IF(G2227="","",(43)-(COUNTIF(G2222:G2226,"NA")*G2221+COUNTIF(G2222:G2226,"ML")*G2221))</f>
        <v>43</v>
      </c>
      <c r="H2228" s="548">
        <f>IF(H2227="","",(143)-(COUNTIF(H2222:H2226,"NA")*H2221+COUNTIF(H2222:H2226,"ML")*H2221))</f>
        <v>143</v>
      </c>
      <c r="I2228" s="549">
        <f>IF(I2227="","",7)</f>
        <v>7</v>
      </c>
      <c r="J2228" s="538">
        <f>L2228-K2228</f>
        <v>310</v>
      </c>
      <c r="K2228" s="538">
        <f>IF(D2227="","",(D2227-(IF(K2224="ml",D2224)+IF(K2225="ml",D2225)+IF(K2226="ml",D2226))))</f>
        <v>40</v>
      </c>
      <c r="L2228" s="538">
        <f>IF(OR(L2227=0,L2227=""),L2227,(5*L2221)-D2239)</f>
        <v>350</v>
      </c>
      <c r="M2228" s="538">
        <f>IF(M2227="","",SUM(H2228:J2228))</f>
        <v>460</v>
      </c>
      <c r="N2228" s="538">
        <f>IF(N2227="","",SUM(D2227,M2228))</f>
        <v>500</v>
      </c>
      <c r="O2228" s="538">
        <f>Q2228-D2233</f>
        <v>440</v>
      </c>
      <c r="P2228" s="538">
        <f>IF(D2233="","",D2233)</f>
        <v>60</v>
      </c>
      <c r="Q2228" s="538">
        <f>IF(Q2227="","",5*Q2221)</f>
        <v>500</v>
      </c>
      <c r="R2228" s="538">
        <f>IF(O2228="","",SUM(M2228,O2228))</f>
        <v>900</v>
      </c>
      <c r="S2228" s="538">
        <f>IF(D2238="","",D2238)</f>
        <v>100</v>
      </c>
      <c r="T2228" s="538">
        <f>IF(T2227="","",SUM(R2228,S2228))</f>
        <v>1000</v>
      </c>
      <c r="U2228" s="550"/>
      <c r="V2228" s="551">
        <f>COUNTIF(U2222:U2232,"S")</f>
        <v>1</v>
      </c>
      <c r="W2228" s="551">
        <f>COUNTIF(U2222:U2232,"RE")+COUNTIF(U2222:U2232,"REP")</f>
        <v>0</v>
      </c>
      <c r="X2228" s="551">
        <f>COUNTIF(X2222:X2227,"P")+COUNTIF(X2231:X2232,"P")</f>
        <v>0</v>
      </c>
      <c r="Y2228" s="552" t="str">
        <f>IF(OR(X2228=0,X2228&lt;(V2228+W2228)),"",(T2228-(V2228*Y2221)+V2227))</f>
        <v/>
      </c>
    </row>
    <row r="2229" spans="1:25" ht="18" customHeight="1">
      <c r="A2229" s="1124"/>
      <c r="B2229" s="895" t="s">
        <v>151</v>
      </c>
      <c r="C2229" s="895"/>
      <c r="D2229" s="553">
        <f>IF('statement of marks'!BG88="","",'statement of marks'!BG88)</f>
        <v>30</v>
      </c>
      <c r="E2229" s="568">
        <f t="shared" ref="E2229:H2229" si="633">IF(E2228="","",E2227/E2228*100)</f>
        <v>100</v>
      </c>
      <c r="F2229" s="568">
        <f t="shared" si="633"/>
        <v>100</v>
      </c>
      <c r="G2229" s="568">
        <f t="shared" si="633"/>
        <v>100</v>
      </c>
      <c r="H2229" s="568">
        <f t="shared" si="633"/>
        <v>100</v>
      </c>
      <c r="I2229" s="568">
        <f>IF(I2228="","",I2227/I2228*100)</f>
        <v>100</v>
      </c>
      <c r="J2229" s="568">
        <f t="shared" ref="J2229:R2229" si="634">IF(J2228="","",J2227/J2228*100)</f>
        <v>93.548387096774192</v>
      </c>
      <c r="K2229" s="568">
        <f t="shared" si="634"/>
        <v>100</v>
      </c>
      <c r="L2229" s="568">
        <f t="shared" si="634"/>
        <v>94.285714285714278</v>
      </c>
      <c r="M2229" s="568">
        <f t="shared" si="634"/>
        <v>95.652173913043484</v>
      </c>
      <c r="N2229" s="569">
        <f t="shared" si="634"/>
        <v>96</v>
      </c>
      <c r="O2229" s="568">
        <f t="shared" si="634"/>
        <v>81.36363636363636</v>
      </c>
      <c r="P2229" s="568">
        <f t="shared" si="634"/>
        <v>100</v>
      </c>
      <c r="Q2229" s="568">
        <f t="shared" si="634"/>
        <v>83.6</v>
      </c>
      <c r="R2229" s="568">
        <f t="shared" si="634"/>
        <v>88.666666666666671</v>
      </c>
      <c r="S2229" s="569">
        <f>IF(S2228="","",S2227/S2228*100)</f>
        <v>100</v>
      </c>
      <c r="T2229" s="569">
        <f t="shared" ref="T2229" si="635">IF(T2228="","",T2227/T2228*100)</f>
        <v>89.8</v>
      </c>
      <c r="U2229" s="539"/>
      <c r="V2229" s="539"/>
      <c r="W2229" s="539"/>
      <c r="X2229" s="539"/>
      <c r="Y2229" s="554" t="str">
        <f>IF(Y2228="","",Y2227/Y2228*100)</f>
        <v/>
      </c>
    </row>
    <row r="2230" spans="1:25" ht="18" customHeight="1">
      <c r="A2230" s="1124"/>
      <c r="B2230" s="895" t="str">
        <f>'statement of marks'!DZ88</f>
        <v>BIOLOGY</v>
      </c>
      <c r="C2230" s="895"/>
      <c r="D2230" s="548"/>
      <c r="E2230" s="541">
        <f>IF('statement of marks'!EA88="","",'statement of marks'!EA88)</f>
        <v>10</v>
      </c>
      <c r="F2230" s="541">
        <f>IF('statement of marks'!EB88="","",'statement of marks'!EB88)</f>
        <v>10</v>
      </c>
      <c r="G2230" s="541">
        <f>IF('statement of marks'!EC88="","",'statement of marks'!EC88)</f>
        <v>10</v>
      </c>
      <c r="H2230" s="541">
        <f>IF('statement of marks'!ED88="","",'statement of marks'!ED88)</f>
        <v>30</v>
      </c>
      <c r="I2230" s="541" t="str">
        <f>IF('statement of marks'!EE88="","",'statement of marks'!EE88)</f>
        <v/>
      </c>
      <c r="J2230" s="537">
        <f>IF('statement of marks'!EF88="","",'statement of marks'!EF88)</f>
        <v>50</v>
      </c>
      <c r="K2230" s="537">
        <f>IF('statement of marks'!EG88="","",'statement of marks'!EG88)</f>
        <v>20</v>
      </c>
      <c r="L2230" s="536">
        <f>IF('statement of marks'!EH88="","",'statement of marks'!EH88)</f>
        <v>70</v>
      </c>
      <c r="M2230" s="536">
        <f>IF('statement of marks'!EI88="","",'statement of marks'!EI88)</f>
        <v>80</v>
      </c>
      <c r="N2230" s="538">
        <f>IF('statement of marks'!EJ88="","",'statement of marks'!EJ88)</f>
        <v>100</v>
      </c>
      <c r="O2230" s="537">
        <f>IF('statement of marks'!EK88="","",'statement of marks'!EK88)</f>
        <v>70</v>
      </c>
      <c r="P2230" s="537">
        <f>IF('statement of marks'!EL88="","",'statement of marks'!EL88)</f>
        <v>30</v>
      </c>
      <c r="Q2230" s="536">
        <f>IF('statement of marks'!EM88="","",'statement of marks'!EM88)</f>
        <v>100</v>
      </c>
      <c r="R2230" s="536">
        <f>IF('statement of marks'!EN88="","",'statement of marks'!EN88)</f>
        <v>150</v>
      </c>
      <c r="S2230" s="538">
        <f>IF('statement of marks'!EO88="","",'statement of marks'!EO88)</f>
        <v>50</v>
      </c>
      <c r="T2230" s="538">
        <f>IF('statement of marks'!EP88="","",'statement of marks'!EP88)</f>
        <v>200</v>
      </c>
      <c r="U2230" s="538" t="str">
        <f>IF('statement of marks'!FB88="","",'statement of marks'!FB88)</f>
        <v>I</v>
      </c>
      <c r="V2230" s="542"/>
      <c r="W2230" s="542"/>
      <c r="X2230" s="542"/>
      <c r="Y2230" s="540"/>
    </row>
    <row r="2231" spans="1:25" ht="18" customHeight="1">
      <c r="A2231" s="1124"/>
      <c r="B2231" s="1089" t="str">
        <f>'statement of marks'!$FC$3</f>
        <v>Azadi ke Baad ka Swarnim Bharat</v>
      </c>
      <c r="C2231" s="1089"/>
      <c r="D2231" s="553">
        <f>IF('statement of marks'!CK88="","",'statement of marks'!CK88)</f>
        <v>30</v>
      </c>
      <c r="E2231" s="541">
        <f>IF('statement of marks'!FC88="","",'statement of marks'!FC88)</f>
        <v>10</v>
      </c>
      <c r="F2231" s="541">
        <f>IF('statement of marks'!FD88="","",'statement of marks'!FD88)</f>
        <v>10</v>
      </c>
      <c r="G2231" s="541">
        <f>IF('statement of marks'!FE88="","",'statement of marks'!FE88)</f>
        <v>10</v>
      </c>
      <c r="H2231" s="541">
        <f>IF('statement of marks'!FF88="","",'statement of marks'!FF88)</f>
        <v>30</v>
      </c>
      <c r="I2231" s="555"/>
      <c r="J2231" s="541">
        <f>IF('statement of marks'!FG88="","",'statement of marks'!FG88)</f>
        <v>70</v>
      </c>
      <c r="K2231" s="556"/>
      <c r="L2231" s="536">
        <f>IF('statement of marks'!FG88="","",'statement of marks'!FG88)</f>
        <v>70</v>
      </c>
      <c r="M2231" s="536">
        <f>IF('statement of marks'!FH88="","",'statement of marks'!FH88)</f>
        <v>100</v>
      </c>
      <c r="N2231" s="536">
        <f>IF('statement of marks'!FH88="","",'statement of marks'!FH88)</f>
        <v>100</v>
      </c>
      <c r="O2231" s="536">
        <f>IF('statement of marks'!FI88="","",'statement of marks'!FI88)</f>
        <v>100</v>
      </c>
      <c r="P2231" s="557"/>
      <c r="Q2231" s="536">
        <f>IF('statement of marks'!FI88="","",'statement of marks'!FI88)</f>
        <v>100</v>
      </c>
      <c r="R2231" s="536">
        <f>IF('statement of marks'!FJ88="","",'statement of marks'!FJ88)</f>
        <v>200</v>
      </c>
      <c r="S2231" s="557"/>
      <c r="T2231" s="538">
        <f>IF('statement of marks'!FJ88="","",'statement of marks'!FJ88)</f>
        <v>200</v>
      </c>
      <c r="U2231" s="541" t="str">
        <f>IF('statement of marks'!II88="","",'statement of marks'!II88)</f>
        <v>A</v>
      </c>
      <c r="V2231" s="542" t="str">
        <f>IF(OR(U2231="S",U2231="RE"),'result subject-wise'!AL$6,"")</f>
        <v/>
      </c>
      <c r="W2231" s="558" t="str">
        <f>IF('result subject-wise'!AL88="","",'result subject-wise'!AL88)</f>
        <v/>
      </c>
      <c r="X2231" s="558" t="str">
        <f>IF('result subject-wise'!AM88="","",'result subject-wise'!AM88)</f>
        <v/>
      </c>
      <c r="Y2231" s="1093"/>
    </row>
    <row r="2232" spans="1:25" ht="18" customHeight="1">
      <c r="A2232" s="1124"/>
      <c r="B2232" s="895" t="str">
        <f>'statement of marks'!$FP$3</f>
        <v>JEEVAN KAUShAL</v>
      </c>
      <c r="C2232" s="895"/>
      <c r="D2232" s="535" t="str">
        <f>IF('statement of marks'!DO88="","",'statement of marks'!DO88)</f>
        <v/>
      </c>
      <c r="E2232" s="1109" t="s">
        <v>278</v>
      </c>
      <c r="F2232" s="1109"/>
      <c r="G2232" s="536">
        <f>'statement of marks'!$FP$6</f>
        <v>30</v>
      </c>
      <c r="H2232" s="536"/>
      <c r="I2232" s="559"/>
      <c r="J2232" s="537">
        <f>IF('statement of marks'!FP88="","",'statement of marks'!FP88)</f>
        <v>30</v>
      </c>
      <c r="K2232" s="1109" t="s">
        <v>279</v>
      </c>
      <c r="L2232" s="1109"/>
      <c r="M2232" s="536">
        <f>'statement of marks'!$FQ$6</f>
        <v>30</v>
      </c>
      <c r="N2232" s="538">
        <f>IF('statement of marks'!FQ88="","",'statement of marks'!FQ88)</f>
        <v>30</v>
      </c>
      <c r="O2232" s="1109" t="s">
        <v>108</v>
      </c>
      <c r="P2232" s="1109"/>
      <c r="Q2232" s="536">
        <f>'statement of marks'!$FR$6</f>
        <v>40</v>
      </c>
      <c r="R2232" s="541">
        <f>IF('statement of marks'!FR88="","",'statement of marks'!FR88)</f>
        <v>40</v>
      </c>
      <c r="S2232" s="541"/>
      <c r="T2232" s="538">
        <f>IF('statement of marks'!FS88="","",'statement of marks'!FS88)</f>
        <v>100</v>
      </c>
      <c r="U2232" s="541" t="str">
        <f>IF('statement of marks'!IJ88="","",'statement of marks'!IJ88)</f>
        <v>A</v>
      </c>
      <c r="V2232" s="542" t="str">
        <f>IF(OR(U2232="S",U2232="RE"),'result subject-wise'!AN$6,"")</f>
        <v/>
      </c>
      <c r="W2232" s="558" t="str">
        <f>IF('result subject-wise'!AN88="","",'result subject-wise'!AN88)</f>
        <v/>
      </c>
      <c r="X2232" s="558" t="str">
        <f>IF('result subject-wise'!AO88="","",'result subject-wise'!AO88)</f>
        <v/>
      </c>
      <c r="Y2232" s="1093"/>
    </row>
    <row r="2233" spans="1:25" ht="18" customHeight="1">
      <c r="A2233" s="1124"/>
      <c r="B2233" s="1110" t="s">
        <v>195</v>
      </c>
      <c r="C2233" s="1110"/>
      <c r="D2233" s="560">
        <f>IF(AND(D2229="",D2231="",D2232=""),"",SUM(D2229:D2232))</f>
        <v>60</v>
      </c>
      <c r="E2233" s="1111" t="str">
        <f>IF('statement of marks'!IP88="","",'statement of marks'!IP88)</f>
        <v>SUPPL.</v>
      </c>
      <c r="F2233" s="1111"/>
      <c r="G2233" s="1111"/>
      <c r="H2233" s="1111"/>
      <c r="I2233" s="1111"/>
      <c r="J2233" s="1111"/>
      <c r="K2233" s="1111"/>
      <c r="L2233" s="1111"/>
      <c r="M2233" s="533" t="s">
        <v>309</v>
      </c>
      <c r="N2233" s="541" t="str">
        <f>IF('statement of marks'!IS88="","",'statement of marks'!IS88)</f>
        <v/>
      </c>
      <c r="O2233" s="1091" t="s">
        <v>281</v>
      </c>
      <c r="P2233" s="1091"/>
      <c r="Q2233" s="1091"/>
      <c r="R2233" s="541" t="str">
        <f>IF('statement of marks'!IU88="","",'statement of marks'!IU88)</f>
        <v/>
      </c>
      <c r="S2233" s="1112" t="s">
        <v>295</v>
      </c>
      <c r="T2233" s="1112"/>
      <c r="U2233" s="1112"/>
      <c r="V2233" s="1112"/>
      <c r="W2233" s="1112"/>
      <c r="X2233" s="1112"/>
      <c r="Y2233" s="1113"/>
    </row>
    <row r="2234" spans="1:25" ht="18" customHeight="1">
      <c r="A2234" s="1124"/>
      <c r="B2234" s="1110" t="s">
        <v>300</v>
      </c>
      <c r="C2234" s="1110"/>
      <c r="D2234" s="534" t="s">
        <v>201</v>
      </c>
      <c r="E2234" s="1085" t="s">
        <v>122</v>
      </c>
      <c r="F2234" s="1085"/>
      <c r="G2234" s="1091" t="s">
        <v>124</v>
      </c>
      <c r="H2234" s="1091"/>
      <c r="I2234" s="1091"/>
      <c r="J2234" s="1091"/>
      <c r="K2234" s="1091" t="s">
        <v>126</v>
      </c>
      <c r="L2234" s="1091"/>
      <c r="M2234" s="1091" t="s">
        <v>128</v>
      </c>
      <c r="N2234" s="1091"/>
      <c r="O2234" s="924" t="s">
        <v>303</v>
      </c>
      <c r="P2234" s="924"/>
      <c r="Q2234" s="924"/>
      <c r="R2234" s="561"/>
      <c r="S2234" s="1114" t="s">
        <v>195</v>
      </c>
      <c r="T2234" s="1114"/>
      <c r="U2234" s="1115" t="str">
        <f>IF('result subject-wise'!AR88="","",'result subject-wise'!AR88)</f>
        <v/>
      </c>
      <c r="V2234" s="1115"/>
      <c r="W2234" s="1086" t="s">
        <v>459</v>
      </c>
      <c r="X2234" s="1086"/>
      <c r="Y2234" s="562" t="str">
        <f>IF('result subject-wise'!AS88="","",'result subject-wise'!AS88)</f>
        <v/>
      </c>
    </row>
    <row r="2235" spans="1:25" ht="18" customHeight="1">
      <c r="A2235" s="1124"/>
      <c r="B2235" s="1116" t="s">
        <v>302</v>
      </c>
      <c r="C2235" s="1116"/>
      <c r="D2235" s="536">
        <f>IF('statement of marks'!CN88="","",'statement of marks'!CN88)</f>
        <v>50</v>
      </c>
      <c r="E2235" s="1117">
        <f>IF('statement of marks'!GK88="","",'statement of marks'!GK88)</f>
        <v>34</v>
      </c>
      <c r="F2235" s="1117"/>
      <c r="G2235" s="1117">
        <f>IF('statement of marks'!GM88="","",'statement of marks'!GM88)</f>
        <v>24</v>
      </c>
      <c r="H2235" s="1117"/>
      <c r="I2235" s="1117"/>
      <c r="J2235" s="1117"/>
      <c r="K2235" s="1117" t="str">
        <f>IF('statement of marks'!GO88="","",'statement of marks'!GO88)</f>
        <v/>
      </c>
      <c r="L2235" s="1117"/>
      <c r="M2235" s="1117" t="str">
        <f>IF('statement of marks'!GQ88="","",'statement of marks'!GQ88)</f>
        <v/>
      </c>
      <c r="N2235" s="1117"/>
      <c r="O2235" s="1117" t="str">
        <f>IF('statement of marks'!GS88="","",'statement of marks'!GS88)</f>
        <v/>
      </c>
      <c r="P2235" s="1117"/>
      <c r="Q2235" s="1117"/>
      <c r="R2235" s="563"/>
      <c r="S2235" s="1086" t="s">
        <v>460</v>
      </c>
      <c r="T2235" s="1086"/>
      <c r="U2235" s="1086"/>
      <c r="V2235" s="1086"/>
      <c r="W2235" s="1115" t="str">
        <f>IF('result subject-wise'!AT88="","",'result subject-wise'!AT88)</f>
        <v/>
      </c>
      <c r="X2235" s="1115"/>
      <c r="Y2235" s="1118"/>
    </row>
    <row r="2236" spans="1:25" ht="18" customHeight="1">
      <c r="A2236" s="1124"/>
      <c r="B2236" s="1084" t="s">
        <v>301</v>
      </c>
      <c r="C2236" s="1084"/>
      <c r="D2236" s="536">
        <f>IF('statement of marks'!BJ88="","",'statement of marks'!BJ88)</f>
        <v>50</v>
      </c>
      <c r="E2236" s="1085" t="str">
        <f>IF('statement of marks'!GL88="","",'statement of marks'!GL88)</f>
        <v/>
      </c>
      <c r="F2236" s="1085"/>
      <c r="G2236" s="1085" t="str">
        <f>IF('statement of marks'!GN88="","",'statement of marks'!GN88)</f>
        <v/>
      </c>
      <c r="H2236" s="1085"/>
      <c r="I2236" s="1085"/>
      <c r="J2236" s="1085"/>
      <c r="K2236" s="1085">
        <f>IF('statement of marks'!GP88="","",'statement of marks'!GP88)</f>
        <v>130</v>
      </c>
      <c r="L2236" s="1085"/>
      <c r="M2236" s="1085">
        <f>IF('statement of marks'!GR88="","",'statement of marks'!GR88)</f>
        <v>264</v>
      </c>
      <c r="N2236" s="1085"/>
      <c r="O2236" s="1085">
        <f>IF('statement of marks'!GT88="","",'statement of marks'!GT88)</f>
        <v>362</v>
      </c>
      <c r="P2236" s="1085"/>
      <c r="Q2236" s="1085"/>
      <c r="R2236" s="564"/>
      <c r="S2236" s="1086" t="s">
        <v>296</v>
      </c>
      <c r="T2236" s="1086"/>
      <c r="U2236" s="1086"/>
      <c r="V2236" s="1086"/>
      <c r="W2236" s="1087" t="str">
        <f>IF(U2234="","",'result subject-wise'!$G$118)</f>
        <v/>
      </c>
      <c r="X2236" s="1087"/>
      <c r="Y2236" s="1088"/>
    </row>
    <row r="2237" spans="1:25" ht="18" customHeight="1">
      <c r="A2237" s="1124"/>
      <c r="B2237" s="1089" t="s">
        <v>307</v>
      </c>
      <c r="C2237" s="1089"/>
      <c r="D2237" s="535" t="str">
        <f>IF('statement of marks'!DR88="","",'statement of marks'!DR88)</f>
        <v/>
      </c>
      <c r="E2237" s="1090"/>
      <c r="F2237" s="1090"/>
      <c r="G2237" s="1090"/>
      <c r="H2237" s="1090"/>
      <c r="I2237" s="1090"/>
      <c r="J2237" s="1090"/>
      <c r="K2237" s="1090"/>
      <c r="L2237" s="1090"/>
      <c r="M2237" s="1090"/>
      <c r="N2237" s="1090"/>
      <c r="O2237" s="1091"/>
      <c r="P2237" s="1091"/>
      <c r="Q2237" s="1091"/>
      <c r="R2237" s="1091"/>
      <c r="S2237" s="1091"/>
      <c r="T2237" s="1091"/>
      <c r="U2237" s="1092"/>
      <c r="V2237" s="1092"/>
      <c r="W2237" s="1092"/>
      <c r="X2237" s="1092"/>
      <c r="Y2237" s="1093"/>
    </row>
    <row r="2238" spans="1:25" ht="18" customHeight="1">
      <c r="A2238" s="1124"/>
      <c r="B2238" s="895" t="s">
        <v>297</v>
      </c>
      <c r="C2238" s="895"/>
      <c r="D2238" s="544">
        <f>IF(AND(D2235="",D2236="",D2237=""),"",SUM(D2235:D2237))</f>
        <v>100</v>
      </c>
      <c r="E2238" s="1090"/>
      <c r="F2238" s="1090"/>
      <c r="G2238" s="1090"/>
      <c r="H2238" s="1090"/>
      <c r="I2238" s="1090"/>
      <c r="J2238" s="1090"/>
      <c r="K2238" s="1090"/>
      <c r="L2238" s="1090"/>
      <c r="M2238" s="1090"/>
      <c r="N2238" s="1090"/>
      <c r="O2238" s="1091"/>
      <c r="P2238" s="1091"/>
      <c r="Q2238" s="1091"/>
      <c r="R2238" s="1091"/>
      <c r="S2238" s="1091"/>
      <c r="T2238" s="1091"/>
      <c r="U2238" s="1092"/>
      <c r="V2238" s="1092"/>
      <c r="W2238" s="1092"/>
      <c r="X2238" s="1092"/>
      <c r="Y2238" s="1093"/>
    </row>
    <row r="2239" spans="1:25" ht="18" customHeight="1">
      <c r="A2239" s="1124"/>
      <c r="B2239" s="1089" t="s">
        <v>790</v>
      </c>
      <c r="C2239" s="1089"/>
      <c r="D2239" s="565">
        <f>IF(J2222="ML",L2221)+IF(J2223="ML",L2221)+IF(J2224="ML",L2221-D2224)+IF(J2225="ML",L2221-D2225)+IF(J2226="ML",L2221-D2226)+IF(K2224="ml",D2224)+IF(K2225="ml",D2225)+IF(K2226="ml",D2226)</f>
        <v>0</v>
      </c>
      <c r="E2239" s="1090"/>
      <c r="F2239" s="1090"/>
      <c r="G2239" s="1090"/>
      <c r="H2239" s="1090"/>
      <c r="I2239" s="1090"/>
      <c r="J2239" s="1090"/>
      <c r="K2239" s="1090"/>
      <c r="L2239" s="1090"/>
      <c r="M2239" s="1090"/>
      <c r="N2239" s="1090"/>
      <c r="O2239" s="1091" t="s">
        <v>112</v>
      </c>
      <c r="P2239" s="1091"/>
      <c r="Q2239" s="1091"/>
      <c r="R2239" s="1091"/>
      <c r="S2239" s="1091"/>
      <c r="T2239" s="1091"/>
      <c r="U2239" s="1094" t="s">
        <v>798</v>
      </c>
      <c r="V2239" s="1094"/>
      <c r="W2239" s="1094"/>
      <c r="X2239" s="1094"/>
      <c r="Y2239" s="1095"/>
    </row>
    <row r="2240" spans="1:25" ht="18" customHeight="1" thickBot="1">
      <c r="A2240" s="1125"/>
      <c r="B2240" s="1098" t="s">
        <v>308</v>
      </c>
      <c r="C2240" s="1098"/>
      <c r="D2240" s="566"/>
      <c r="E2240" s="1099"/>
      <c r="F2240" s="1099"/>
      <c r="G2240" s="1099"/>
      <c r="H2240" s="1099"/>
      <c r="I2240" s="1099"/>
      <c r="J2240" s="1099"/>
      <c r="K2240" s="1099"/>
      <c r="L2240" s="1099"/>
      <c r="M2240" s="1099"/>
      <c r="N2240" s="1099"/>
      <c r="O2240" s="1100">
        <f>'statement of marks'!$IV$110</f>
        <v>45794</v>
      </c>
      <c r="P2240" s="1100"/>
      <c r="Q2240" s="1100"/>
      <c r="R2240" s="1100"/>
      <c r="S2240" s="1100"/>
      <c r="T2240" s="1100"/>
      <c r="U2240" s="1096"/>
      <c r="V2240" s="1096"/>
      <c r="W2240" s="1096"/>
      <c r="X2240" s="1096"/>
      <c r="Y2240" s="1097"/>
    </row>
    <row r="2241" spans="1:25" ht="18" customHeight="1">
      <c r="A2241" s="1119" t="s">
        <v>282</v>
      </c>
      <c r="B2241" s="1120"/>
      <c r="C2241" s="1120"/>
      <c r="D2241" s="1120"/>
      <c r="E2241" s="1120"/>
      <c r="F2241" s="1120"/>
      <c r="G2241" s="1120"/>
      <c r="H2241" s="1120"/>
      <c r="I2241" s="1120"/>
      <c r="J2241" s="1120"/>
      <c r="K2241" s="1120"/>
      <c r="L2241" s="1120"/>
      <c r="M2241" s="1120"/>
      <c r="N2241" s="1120"/>
      <c r="O2241" s="1120"/>
      <c r="P2241" s="1120"/>
      <c r="Q2241" s="1120"/>
      <c r="R2241" s="1120"/>
      <c r="S2241" s="1120"/>
      <c r="T2241" s="1120"/>
      <c r="U2241" s="1120"/>
      <c r="V2241" s="1120"/>
      <c r="W2241" s="1120"/>
      <c r="X2241" s="1120"/>
      <c r="Y2241" s="1121"/>
    </row>
    <row r="2242" spans="1:25" ht="18" customHeight="1">
      <c r="A2242" s="1122" t="str">
        <f>'statement of marks'!$A$1</f>
        <v>Govt. Hr. Sec. School,</v>
      </c>
      <c r="B2242" s="1091"/>
      <c r="C2242" s="1091"/>
      <c r="D2242" s="1091"/>
      <c r="E2242" s="1091"/>
      <c r="F2242" s="1091"/>
      <c r="G2242" s="1091"/>
      <c r="H2242" s="1091"/>
      <c r="I2242" s="1091"/>
      <c r="J2242" s="1091"/>
      <c r="K2242" s="1091"/>
      <c r="L2242" s="1091"/>
      <c r="M2242" s="1091"/>
      <c r="N2242" s="1091"/>
      <c r="O2242" s="1091"/>
      <c r="P2242" s="1091"/>
      <c r="Q2242" s="1091"/>
      <c r="R2242" s="1091"/>
      <c r="S2242" s="1091"/>
      <c r="T2242" s="1091"/>
      <c r="U2242" s="1091"/>
      <c r="V2242" s="1091"/>
      <c r="W2242" s="1091"/>
      <c r="X2242" s="1091"/>
      <c r="Y2242" s="1123"/>
    </row>
    <row r="2243" spans="1:25" ht="18" customHeight="1">
      <c r="A2243" s="1124"/>
      <c r="B2243" s="1048" t="s">
        <v>100</v>
      </c>
      <c r="C2243" s="1048"/>
      <c r="D2243" s="1112" t="s">
        <v>485</v>
      </c>
      <c r="E2243" s="1048" t="str">
        <f>'statement of marks'!$F$3</f>
        <v>2024-25</v>
      </c>
      <c r="F2243" s="1048"/>
      <c r="G2243" s="1126" t="str">
        <f>IF(U2262="","MAIN EXAMINATION",IF(E2261="Suppl.","SUPPLEMENTARY EXAMINATION",IF(E2261="Re-exam.","RE-EXAMINATION",)))</f>
        <v>MAIN EXAMINATION</v>
      </c>
      <c r="H2243" s="1127"/>
      <c r="I2243" s="1127"/>
      <c r="J2243" s="1127"/>
      <c r="K2243" s="1127"/>
      <c r="L2243" s="1127"/>
      <c r="M2243" s="1127"/>
      <c r="N2243" s="1127"/>
      <c r="O2243" s="1127"/>
      <c r="P2243" s="1127"/>
      <c r="Q2243" s="1127"/>
      <c r="R2243" s="1127"/>
      <c r="S2243" s="1128"/>
      <c r="T2243" s="1129" t="s">
        <v>305</v>
      </c>
      <c r="U2243" s="1130"/>
      <c r="V2243" s="1131"/>
      <c r="W2243" s="1048" t="str">
        <f>'statement of marks'!$A$3</f>
        <v>11 'A'</v>
      </c>
      <c r="X2243" s="1048"/>
      <c r="Y2243" s="1135"/>
    </row>
    <row r="2244" spans="1:25" ht="18" customHeight="1">
      <c r="A2244" s="1124"/>
      <c r="B2244" s="895" t="s">
        <v>36</v>
      </c>
      <c r="C2244" s="895"/>
      <c r="D2244" s="1112"/>
      <c r="E2244" s="1132" t="str">
        <f>IF('statement of marks'!G89="","",'statement of marks'!G89)</f>
        <v>A 081</v>
      </c>
      <c r="F2244" s="1133"/>
      <c r="G2244" s="1133"/>
      <c r="H2244" s="1133"/>
      <c r="I2244" s="1133"/>
      <c r="J2244" s="1133"/>
      <c r="K2244" s="1133"/>
      <c r="L2244" s="1133"/>
      <c r="M2244" s="1133"/>
      <c r="N2244" s="1133"/>
      <c r="O2244" s="1133"/>
      <c r="P2244" s="1133"/>
      <c r="Q2244" s="1133"/>
      <c r="R2244" s="1133"/>
      <c r="S2244" s="1134"/>
      <c r="T2244" s="1129" t="s">
        <v>304</v>
      </c>
      <c r="U2244" s="1130"/>
      <c r="V2244" s="1131"/>
      <c r="W2244" s="1048">
        <f>IF('statement of marks'!E89="","",'statement of marks'!E89)</f>
        <v>11181</v>
      </c>
      <c r="X2244" s="1048"/>
      <c r="Y2244" s="1135"/>
    </row>
    <row r="2245" spans="1:25" ht="18" customHeight="1">
      <c r="A2245" s="1124"/>
      <c r="B2245" s="895" t="s">
        <v>37</v>
      </c>
      <c r="C2245" s="895"/>
      <c r="D2245" s="1112"/>
      <c r="E2245" s="1132" t="str">
        <f>IF('statement of marks'!H89="","",'statement of marks'!H89)</f>
        <v>B 081</v>
      </c>
      <c r="F2245" s="1133"/>
      <c r="G2245" s="1133"/>
      <c r="H2245" s="1133"/>
      <c r="I2245" s="1133"/>
      <c r="J2245" s="1133"/>
      <c r="K2245" s="1133"/>
      <c r="L2245" s="1133"/>
      <c r="M2245" s="1133"/>
      <c r="N2245" s="1133"/>
      <c r="O2245" s="1133"/>
      <c r="P2245" s="1133"/>
      <c r="Q2245" s="1133"/>
      <c r="R2245" s="1133"/>
      <c r="S2245" s="1134"/>
      <c r="T2245" s="1129" t="s">
        <v>35</v>
      </c>
      <c r="U2245" s="1130"/>
      <c r="V2245" s="1131"/>
      <c r="W2245" s="1048" t="str">
        <f>IF('statement of marks'!D89="","",'statement of marks'!D89)</f>
        <v/>
      </c>
      <c r="X2245" s="1048"/>
      <c r="Y2245" s="1135"/>
    </row>
    <row r="2246" spans="1:25" ht="18" customHeight="1">
      <c r="A2246" s="1124"/>
      <c r="B2246" s="895" t="s">
        <v>38</v>
      </c>
      <c r="C2246" s="895"/>
      <c r="D2246" s="1112"/>
      <c r="E2246" s="1132" t="str">
        <f>IF('statement of marks'!I89="","",'statement of marks'!I89)</f>
        <v>C 081</v>
      </c>
      <c r="F2246" s="1133"/>
      <c r="G2246" s="1133"/>
      <c r="H2246" s="1133"/>
      <c r="I2246" s="1133"/>
      <c r="J2246" s="1133"/>
      <c r="K2246" s="1133"/>
      <c r="L2246" s="1133"/>
      <c r="M2246" s="1133"/>
      <c r="N2246" s="1133"/>
      <c r="O2246" s="1133"/>
      <c r="P2246" s="1133"/>
      <c r="Q2246" s="1133"/>
      <c r="R2246" s="1133"/>
      <c r="S2246" s="1134"/>
      <c r="T2246" s="1129" t="s">
        <v>280</v>
      </c>
      <c r="U2246" s="1130"/>
      <c r="V2246" s="1131"/>
      <c r="W2246" s="1136" t="str">
        <f>IF('statement of marks'!F89="","",'statement of marks'!F89)</f>
        <v/>
      </c>
      <c r="X2246" s="1136"/>
      <c r="Y2246" s="1137"/>
    </row>
    <row r="2247" spans="1:25" ht="18" customHeight="1">
      <c r="A2247" s="1124"/>
      <c r="B2247" s="1138" t="s">
        <v>218</v>
      </c>
      <c r="C2247" s="1109" t="s">
        <v>293</v>
      </c>
      <c r="D2247" s="1109" t="s">
        <v>457</v>
      </c>
      <c r="E2247" s="1103" t="s">
        <v>109</v>
      </c>
      <c r="F2247" s="1103" t="s">
        <v>110</v>
      </c>
      <c r="G2247" s="1103" t="s">
        <v>111</v>
      </c>
      <c r="H2247" s="1103" t="s">
        <v>797</v>
      </c>
      <c r="I2247" s="1139" t="str">
        <f>IF('statement of marks'!N$4="","",'statement of marks'!N$4)</f>
        <v>VRIKSHAROPAN</v>
      </c>
      <c r="J2247" s="1140" t="s">
        <v>276</v>
      </c>
      <c r="K2247" s="1140" t="s">
        <v>277</v>
      </c>
      <c r="L2247" s="1103" t="s">
        <v>284</v>
      </c>
      <c r="M2247" s="1103" t="s">
        <v>294</v>
      </c>
      <c r="N2247" s="1102" t="s">
        <v>458</v>
      </c>
      <c r="O2247" s="1141" t="s">
        <v>287</v>
      </c>
      <c r="P2247" s="1141" t="s">
        <v>288</v>
      </c>
      <c r="Q2247" s="1101" t="s">
        <v>289</v>
      </c>
      <c r="R2247" s="1101" t="s">
        <v>285</v>
      </c>
      <c r="S2247" s="1101" t="s">
        <v>286</v>
      </c>
      <c r="T2247" s="1102" t="s">
        <v>306</v>
      </c>
      <c r="U2247" s="1103" t="s">
        <v>311</v>
      </c>
      <c r="V2247" s="1104" t="s">
        <v>310</v>
      </c>
      <c r="W2247" s="1104" t="s">
        <v>799</v>
      </c>
      <c r="X2247" s="1103" t="s">
        <v>283</v>
      </c>
      <c r="Y2247" s="1105" t="s">
        <v>290</v>
      </c>
    </row>
    <row r="2248" spans="1:25" ht="18" customHeight="1">
      <c r="A2248" s="1124"/>
      <c r="B2248" s="1138"/>
      <c r="C2248" s="1109"/>
      <c r="D2248" s="1109"/>
      <c r="E2248" s="1103"/>
      <c r="F2248" s="1103"/>
      <c r="G2248" s="1103"/>
      <c r="H2248" s="1103"/>
      <c r="I2248" s="1139"/>
      <c r="J2248" s="1140"/>
      <c r="K2248" s="1140"/>
      <c r="L2248" s="1103"/>
      <c r="M2248" s="1103"/>
      <c r="N2248" s="1102"/>
      <c r="O2248" s="1141"/>
      <c r="P2248" s="1141"/>
      <c r="Q2248" s="1101"/>
      <c r="R2248" s="1101"/>
      <c r="S2248" s="1101"/>
      <c r="T2248" s="1102"/>
      <c r="U2248" s="1103"/>
      <c r="V2248" s="1104"/>
      <c r="W2248" s="1104"/>
      <c r="X2248" s="1103"/>
      <c r="Y2248" s="1105"/>
    </row>
    <row r="2249" spans="1:25" ht="18" customHeight="1">
      <c r="A2249" s="1124"/>
      <c r="B2249" s="1144" t="s">
        <v>113</v>
      </c>
      <c r="C2249" s="1144"/>
      <c r="D2249" s="535"/>
      <c r="E2249" s="534">
        <f>IF('statement of marks'!J$6="","",'statement of marks'!J$6)</f>
        <v>10</v>
      </c>
      <c r="F2249" s="534">
        <f>IF('statement of marks'!K$6="","",'statement of marks'!K$6)</f>
        <v>10</v>
      </c>
      <c r="G2249" s="534">
        <f>IF('statement of marks'!L$6="","",'statement of marks'!L$6)</f>
        <v>8</v>
      </c>
      <c r="H2249" s="534">
        <f>IF('statement of marks'!M$6="","",'statement of marks'!M$6)</f>
        <v>28</v>
      </c>
      <c r="I2249" s="536">
        <f>IF('statement of marks'!N$6="","",'statement of marks'!N$6)</f>
        <v>2</v>
      </c>
      <c r="J2249" s="298" t="s">
        <v>89</v>
      </c>
      <c r="K2249" s="1106"/>
      <c r="L2249" s="534">
        <f>IF('statement of marks'!O$6="","",'statement of marks'!O$6)</f>
        <v>70</v>
      </c>
      <c r="M2249" s="298" t="s">
        <v>87</v>
      </c>
      <c r="N2249" s="534">
        <f>IF('statement of marks'!P$6="","",'statement of marks'!P$6)</f>
        <v>100</v>
      </c>
      <c r="O2249" s="298" t="s">
        <v>298</v>
      </c>
      <c r="P2249" s="945"/>
      <c r="Q2249" s="534">
        <f>IF('statement of marks'!Q$6="","",'statement of marks'!Q$6)</f>
        <v>100</v>
      </c>
      <c r="R2249" s="298" t="s">
        <v>299</v>
      </c>
      <c r="S2249" s="298" t="s">
        <v>454</v>
      </c>
      <c r="T2249" s="538">
        <f>IF('statement of marks'!R$6="","",'statement of marks'!R$6)</f>
        <v>200</v>
      </c>
      <c r="U2249" s="539"/>
      <c r="V2249" s="539"/>
      <c r="W2249" s="539"/>
      <c r="X2249" s="539"/>
      <c r="Y2249" s="540" t="str">
        <f>IF(OR(X2256=0,X2256&lt;V2256),"",T2249)</f>
        <v/>
      </c>
    </row>
    <row r="2250" spans="1:25" ht="18" customHeight="1">
      <c r="A2250" s="1124"/>
      <c r="B2250" s="895" t="str">
        <f>'statement of marks'!$J$3</f>
        <v>HINDI COMPULSORY</v>
      </c>
      <c r="C2250" s="895"/>
      <c r="D2250" s="535"/>
      <c r="E2250" s="541">
        <f>IF('statement of marks'!J89="","",'statement of marks'!J89)</f>
        <v>10</v>
      </c>
      <c r="F2250" s="541">
        <f>IF('statement of marks'!K89="","",'statement of marks'!K89)</f>
        <v>10</v>
      </c>
      <c r="G2250" s="541">
        <f>IF('statement of marks'!L89="","",'statement of marks'!L89)</f>
        <v>8</v>
      </c>
      <c r="H2250" s="541">
        <f>IF('statement of marks'!M89="","",'statement of marks'!M89)</f>
        <v>28</v>
      </c>
      <c r="I2250" s="541">
        <f>IF('statement of marks'!N89="","",'statement of marks'!N89)</f>
        <v>2</v>
      </c>
      <c r="J2250" s="537">
        <f>IF('statement of marks'!O89="","",'statement of marks'!O89)</f>
        <v>70</v>
      </c>
      <c r="K2250" s="1106"/>
      <c r="L2250" s="536">
        <f>IF('statement of marks'!O89="","",'statement of marks'!O89)</f>
        <v>70</v>
      </c>
      <c r="M2250" s="536">
        <f>IF('statement of marks'!P89="","",'statement of marks'!P89)</f>
        <v>100</v>
      </c>
      <c r="N2250" s="538">
        <f>IF('statement of marks'!P89="","",'statement of marks'!P89)</f>
        <v>100</v>
      </c>
      <c r="O2250" s="537">
        <f>IF('statement of marks'!Q89="","",'statement of marks'!Q89)</f>
        <v>100</v>
      </c>
      <c r="P2250" s="945"/>
      <c r="Q2250" s="536">
        <f>IF('statement of marks'!Q89="","",'statement of marks'!Q89)</f>
        <v>100</v>
      </c>
      <c r="R2250" s="536">
        <f>IF('statement of marks'!R89="","",'statement of marks'!R89)</f>
        <v>200</v>
      </c>
      <c r="S2250" s="1107" t="str">
        <f>IF(AND(K2251="",P2251=""),"",SUM(K2251,P2251))</f>
        <v/>
      </c>
      <c r="T2250" s="538">
        <f>IF('statement of marks'!R89="","",'statement of marks'!R89)</f>
        <v>200</v>
      </c>
      <c r="U2250" s="541" t="str">
        <f>CONCATENATE('statement of marks'!GV89,'statement of marks'!GW89,'statement of marks'!GX89)</f>
        <v>D</v>
      </c>
      <c r="V2250" s="542" t="str">
        <f>IF(OR(U2250="S",U2250="RE"),'result subject-wise'!T$6,"")</f>
        <v/>
      </c>
      <c r="W2250" s="542" t="str">
        <f>IF('result subject-wise'!U89="","",'result subject-wise'!U89)</f>
        <v/>
      </c>
      <c r="X2250" s="542" t="str">
        <f>IF('result subject-wise'!V89="","",'result subject-wise'!V89)</f>
        <v/>
      </c>
      <c r="Y2250" s="540" t="str">
        <f>IF(OR(X2256=0,X2256&lt;V2256),"",IF(U2250="RE",SUM(T2250,W2250),IF(U2250="S",W2250,T2250)))</f>
        <v/>
      </c>
    </row>
    <row r="2251" spans="1:25" ht="18" customHeight="1">
      <c r="A2251" s="1124"/>
      <c r="B2251" s="895" t="str">
        <f>'statement of marks'!$X$3</f>
        <v>ENGLISH COMPULSORY</v>
      </c>
      <c r="C2251" s="895"/>
      <c r="D2251" s="535" t="s">
        <v>455</v>
      </c>
      <c r="E2251" s="541">
        <f>IF('statement of marks'!X89="","",'statement of marks'!X89)</f>
        <v>10</v>
      </c>
      <c r="F2251" s="541">
        <f>IF('statement of marks'!Y89="","",'statement of marks'!Y89)</f>
        <v>10</v>
      </c>
      <c r="G2251" s="541">
        <f>IF('statement of marks'!Z89="","",'statement of marks'!Z89)</f>
        <v>8</v>
      </c>
      <c r="H2251" s="541">
        <f>IF('statement of marks'!AA89="","",'statement of marks'!AA89)</f>
        <v>28</v>
      </c>
      <c r="I2251" s="541">
        <f>IF('statement of marks'!AB89="","",'statement of marks'!AB89)</f>
        <v>2</v>
      </c>
      <c r="J2251" s="537">
        <f>IF('statement of marks'!AC89="","",'statement of marks'!AC89)</f>
        <v>70</v>
      </c>
      <c r="K2251" s="1106"/>
      <c r="L2251" s="536">
        <f>IF('statement of marks'!AC89="","",'statement of marks'!AC89)</f>
        <v>70</v>
      </c>
      <c r="M2251" s="536">
        <f>IF('statement of marks'!AD89="","",'statement of marks'!AD89)</f>
        <v>100</v>
      </c>
      <c r="N2251" s="538">
        <f>IF('statement of marks'!AD89="","",'statement of marks'!AD89)</f>
        <v>100</v>
      </c>
      <c r="O2251" s="537">
        <f>IF('statement of marks'!AE89="","",'statement of marks'!AE89)</f>
        <v>100</v>
      </c>
      <c r="P2251" s="945"/>
      <c r="Q2251" s="536">
        <f>IF('statement of marks'!AE89="","",'statement of marks'!AE89)</f>
        <v>100</v>
      </c>
      <c r="R2251" s="536">
        <f>IF('statement of marks'!AF89="","",'statement of marks'!AF89)</f>
        <v>200</v>
      </c>
      <c r="S2251" s="1107"/>
      <c r="T2251" s="538">
        <f>IF('statement of marks'!AF89="","",'statement of marks'!AF89)</f>
        <v>200</v>
      </c>
      <c r="U2251" s="541" t="str">
        <f>CONCATENATE('statement of marks'!GY89,'statement of marks'!GZ89,'statement of marks'!HA89)</f>
        <v>D</v>
      </c>
      <c r="V2251" s="542" t="str">
        <f>IF(OR(U2251="S",U2251="RE"),'result subject-wise'!W$6,"")</f>
        <v/>
      </c>
      <c r="W2251" s="542" t="str">
        <f>IF('result subject-wise'!X89="","",'result subject-wise'!X89)</f>
        <v/>
      </c>
      <c r="X2251" s="542" t="str">
        <f>IF('result subject-wise'!Y89="","",'result subject-wise'!Y89)</f>
        <v/>
      </c>
      <c r="Y2251" s="540" t="str">
        <f>IF(OR(X2256=0,X2256&lt;V2256),"",IF(U2251="RE",SUM(T2251,W2251),IF(U2251="S",W2251,T2251)))</f>
        <v/>
      </c>
    </row>
    <row r="2252" spans="1:25" ht="18" customHeight="1">
      <c r="A2252" s="1124"/>
      <c r="B2252" s="1143" t="str">
        <f>'statement of marks'!AM89</f>
        <v>PHYSICS</v>
      </c>
      <c r="C2252" s="1143"/>
      <c r="D2252" s="535">
        <f>IF('statement of marks'!BH89="","",'statement of marks'!BH89)</f>
        <v>20</v>
      </c>
      <c r="E2252" s="541">
        <f>IF('statement of marks'!AN89="","",'statement of marks'!AN89)</f>
        <v>10</v>
      </c>
      <c r="F2252" s="541">
        <f>IF('statement of marks'!AO89="","",'statement of marks'!AO89)</f>
        <v>10</v>
      </c>
      <c r="G2252" s="541">
        <f>IF('statement of marks'!AP89="","",'statement of marks'!AP89)</f>
        <v>9</v>
      </c>
      <c r="H2252" s="541">
        <f>IF('statement of marks'!AQ89="","",'statement of marks'!AQ89)</f>
        <v>29</v>
      </c>
      <c r="I2252" s="541">
        <f>IF('statement of marks'!AR89="","",'statement of marks'!AR89)</f>
        <v>1</v>
      </c>
      <c r="J2252" s="537">
        <f>IF('statement of marks'!AS89="","",'statement of marks'!AS89)</f>
        <v>30</v>
      </c>
      <c r="K2252" s="537">
        <f>IF('statement of marks'!AT89="","",'statement of marks'!AT89)</f>
        <v>20</v>
      </c>
      <c r="L2252" s="536">
        <f>IF('statement of marks'!AU89="","",'statement of marks'!AU89)</f>
        <v>50</v>
      </c>
      <c r="M2252" s="536">
        <f>IF('statement of marks'!AV89="","",'statement of marks'!AV89)</f>
        <v>60</v>
      </c>
      <c r="N2252" s="538">
        <f>IF('statement of marks'!AW89="","",'statement of marks'!AW89)</f>
        <v>80</v>
      </c>
      <c r="O2252" s="537">
        <f>IF('statement of marks'!AX89="","",'statement of marks'!AX89)</f>
        <v>70</v>
      </c>
      <c r="P2252" s="537">
        <f>IF('statement of marks'!AY89="","",'statement of marks'!AY89)</f>
        <v>30</v>
      </c>
      <c r="Q2252" s="536">
        <f>IF('statement of marks'!AZ89="","",'statement of marks'!AZ89)</f>
        <v>100</v>
      </c>
      <c r="R2252" s="536">
        <f>IF('statement of marks'!BA89="","",'statement of marks'!BA89)</f>
        <v>130</v>
      </c>
      <c r="S2252" s="538">
        <f>IF('statement of marks'!BB89="","",'statement of marks'!BB89)</f>
        <v>50</v>
      </c>
      <c r="T2252" s="538">
        <f>IF('statement of marks'!BC89="","",'statement of marks'!BC89)</f>
        <v>180</v>
      </c>
      <c r="U2252" s="541" t="str">
        <f>CONCATENATE('statement of marks'!HB89,'statement of marks'!HK89,'statement of marks'!HL89)</f>
        <v>D</v>
      </c>
      <c r="V2252" s="542" t="str">
        <f>IF('result subject-wise'!Z89="","",'result subject-wise'!Z89)</f>
        <v/>
      </c>
      <c r="W2252" s="542" t="str">
        <f>IF('result subject-wise'!AB89="","",'result subject-wise'!AB89)</f>
        <v/>
      </c>
      <c r="X2252" s="542" t="str">
        <f>IF('result subject-wise'!AC89="","",'result subject-wise'!AC89)</f>
        <v/>
      </c>
      <c r="Y2252" s="540" t="str">
        <f>IF(OR(X2256=0,X2256&lt;V2256),"",IF(OR(U2252="RE",U2252="REP"),SUM(T2252,W2252),IF(U2252="S",W2252,T2252)))</f>
        <v/>
      </c>
    </row>
    <row r="2253" spans="1:25" ht="18" customHeight="1">
      <c r="A2253" s="1124"/>
      <c r="B2253" s="1143" t="str">
        <f>'statement of marks'!BQ89</f>
        <v>CHEMISTRY</v>
      </c>
      <c r="C2253" s="1143"/>
      <c r="D2253" s="535">
        <f>IF('statement of marks'!CL89="","",'statement of marks'!CL89)</f>
        <v>20</v>
      </c>
      <c r="E2253" s="541">
        <f>IF('statement of marks'!BR89="","",'statement of marks'!BR89)</f>
        <v>10</v>
      </c>
      <c r="F2253" s="541">
        <f>IF('statement of marks'!BS89="","",'statement of marks'!BS89)</f>
        <v>10</v>
      </c>
      <c r="G2253" s="541">
        <f>IF('statement of marks'!BT89="","",'statement of marks'!BT89)</f>
        <v>9</v>
      </c>
      <c r="H2253" s="541">
        <f>IF('statement of marks'!BU89="","",'statement of marks'!BU89)</f>
        <v>29</v>
      </c>
      <c r="I2253" s="541">
        <f>IF('statement of marks'!BV89="","",'statement of marks'!BV89)</f>
        <v>1</v>
      </c>
      <c r="J2253" s="537">
        <f>IF('statement of marks'!BW89="","",'statement of marks'!BW89)</f>
        <v>50</v>
      </c>
      <c r="K2253" s="537">
        <f>IF('statement of marks'!BX89="","",'statement of marks'!BX89)</f>
        <v>20</v>
      </c>
      <c r="L2253" s="536">
        <f>IF('statement of marks'!BY89="","",'statement of marks'!BY89)</f>
        <v>70</v>
      </c>
      <c r="M2253" s="536">
        <f>IF('statement of marks'!BZ89="","",'statement of marks'!BZ89)</f>
        <v>80</v>
      </c>
      <c r="N2253" s="538">
        <f>IF('statement of marks'!CA89="","",'statement of marks'!CA89)</f>
        <v>100</v>
      </c>
      <c r="O2253" s="537">
        <f>IF('statement of marks'!CB89="","",'statement of marks'!CB89)</f>
        <v>70</v>
      </c>
      <c r="P2253" s="537">
        <f>IF('statement of marks'!CC89="","",'statement of marks'!CC89)</f>
        <v>30</v>
      </c>
      <c r="Q2253" s="536">
        <f>IF('statement of marks'!CD89="","",'statement of marks'!CD89)</f>
        <v>100</v>
      </c>
      <c r="R2253" s="536">
        <f>IF('statement of marks'!CE89="","",'statement of marks'!CE89)</f>
        <v>150</v>
      </c>
      <c r="S2253" s="538">
        <f>IF('statement of marks'!CF89="","",'statement of marks'!CF89)</f>
        <v>50</v>
      </c>
      <c r="T2253" s="538">
        <f>IF('statement of marks'!CG89="","",'statement of marks'!CG89)</f>
        <v>200</v>
      </c>
      <c r="U2253" s="541" t="str">
        <f>CONCATENATE('statement of marks'!HM89,'statement of marks'!HV89,'statement of marks'!HW89)</f>
        <v>D</v>
      </c>
      <c r="V2253" s="542" t="str">
        <f>IF('result subject-wise'!AD89="","",'result subject-wise'!AD89)</f>
        <v/>
      </c>
      <c r="W2253" s="542" t="str">
        <f>IF('result subject-wise'!AF89="","",'result subject-wise'!AF89)</f>
        <v/>
      </c>
      <c r="X2253" s="542" t="str">
        <f>IF('result subject-wise'!AG89="","",'result subject-wise'!AG89)</f>
        <v/>
      </c>
      <c r="Y2253" s="540" t="str">
        <f>IF(OR(X2256=0,X2256&lt;V2256),"",IF(OR(U2253="RE",U2253="REP"),SUM(T2253,W2253),IF(U2253="S",W2253,T2253)))</f>
        <v/>
      </c>
    </row>
    <row r="2254" spans="1:25" ht="18" customHeight="1">
      <c r="A2254" s="1124"/>
      <c r="B2254" s="1143" t="str">
        <f>'statement of marks'!CU89</f>
        <v>MATHEMATICS</v>
      </c>
      <c r="C2254" s="1143"/>
      <c r="D2254" s="535" t="str">
        <f>IF('statement of marks'!DP89="","",'statement of marks'!DP89)</f>
        <v/>
      </c>
      <c r="E2254" s="541">
        <f>IF('statement of marks'!CV89="","",'statement of marks'!CV89)</f>
        <v>10</v>
      </c>
      <c r="F2254" s="541">
        <f>IF('statement of marks'!CW89="","",'statement of marks'!CW89)</f>
        <v>10</v>
      </c>
      <c r="G2254" s="541">
        <f>IF('statement of marks'!CX89="","",'statement of marks'!CX89)</f>
        <v>9</v>
      </c>
      <c r="H2254" s="541">
        <f>IF('statement of marks'!CY89="","",'statement of marks'!CY89)</f>
        <v>29</v>
      </c>
      <c r="I2254" s="541">
        <f>IF('statement of marks'!CZ89="","",'statement of marks'!CZ89)</f>
        <v>1</v>
      </c>
      <c r="J2254" s="537">
        <f>IF('statement of marks'!DA89="","",'statement of marks'!DA89)</f>
        <v>70</v>
      </c>
      <c r="K2254" s="537" t="str">
        <f>IF('statement of marks'!DB89="","",'statement of marks'!DB89)</f>
        <v/>
      </c>
      <c r="L2254" s="536">
        <f>IF('statement of marks'!DC89="","",'statement of marks'!DC89)</f>
        <v>70</v>
      </c>
      <c r="M2254" s="536">
        <f>IF('statement of marks'!DD89="","",'statement of marks'!DD89)</f>
        <v>100</v>
      </c>
      <c r="N2254" s="538">
        <f>IF('statement of marks'!DE89="","",'statement of marks'!DE89)</f>
        <v>100</v>
      </c>
      <c r="O2254" s="537">
        <f>IF('statement of marks'!DF89="","",'statement of marks'!DF89)</f>
        <v>18</v>
      </c>
      <c r="P2254" s="537" t="str">
        <f>IF('statement of marks'!DG89="","",'statement of marks'!DG89)</f>
        <v/>
      </c>
      <c r="Q2254" s="536">
        <f>IF('statement of marks'!DH89="","",'statement of marks'!DH89)</f>
        <v>18</v>
      </c>
      <c r="R2254" s="536">
        <f>IF('statement of marks'!DI89="","",'statement of marks'!DI89)</f>
        <v>118</v>
      </c>
      <c r="S2254" s="538" t="str">
        <f>IF('statement of marks'!DJ89="","",'statement of marks'!DJ89)</f>
        <v/>
      </c>
      <c r="T2254" s="538">
        <f>IF('statement of marks'!DK89="","",'statement of marks'!DK89)</f>
        <v>118</v>
      </c>
      <c r="U2254" s="541" t="str">
        <f>CONCATENATE('statement of marks'!HX89,'statement of marks'!IG89,'statement of marks'!IH89)</f>
        <v>S</v>
      </c>
      <c r="V2254" s="542">
        <f>IF('result subject-wise'!AH89="","",'result subject-wise'!AH89)</f>
        <v>100</v>
      </c>
      <c r="W2254" s="542" t="str">
        <f>IF('result subject-wise'!AJ89="","",'result subject-wise'!AJ89)</f>
        <v/>
      </c>
      <c r="X2254" s="542" t="str">
        <f>IF('result subject-wise'!AK89="","",'result subject-wise'!AK89)</f>
        <v/>
      </c>
      <c r="Y2254" s="540" t="str">
        <f>IF(OR(X2256=0,X2256&lt;V2256),"",IF(OR(U2254="RE",U2254="REP"),SUM(T2254,W2254),IF(U2254="S",W2254,T2254)))</f>
        <v/>
      </c>
    </row>
    <row r="2255" spans="1:25" ht="18" customHeight="1">
      <c r="A2255" s="1124"/>
      <c r="B2255" s="1108" t="s">
        <v>291</v>
      </c>
      <c r="C2255" s="1108"/>
      <c r="D2255" s="543">
        <f>IF(AND(D2252="",D2253="",D2254=""),"",SUM(D2252:D2254))</f>
        <v>40</v>
      </c>
      <c r="E2255" s="544">
        <f>IF(AND(E2250="",E2251="",E2252="",E2253="",E2254=""),"",SUM(E2250:E2254))</f>
        <v>50</v>
      </c>
      <c r="F2255" s="544">
        <f t="shared" ref="F2255:H2255" si="636">IF(AND(F2250="",F2251="",F2252="",F2253="",F2254=""),"",SUM(F2250:F2254))</f>
        <v>50</v>
      </c>
      <c r="G2255" s="544">
        <f t="shared" si="636"/>
        <v>43</v>
      </c>
      <c r="H2255" s="544">
        <f t="shared" si="636"/>
        <v>143</v>
      </c>
      <c r="I2255" s="544">
        <f>IF(AND(I2250="",I2251="",I2252="",I2253="",I2254=""),"",SUM(I2250:I2254))</f>
        <v>7</v>
      </c>
      <c r="J2255" s="544">
        <f t="shared" ref="J2255:R2255" si="637">IF(AND(J2250="",J2251="",J2252="",J2253="",J2254=""),"",SUM(J2250:J2254))</f>
        <v>290</v>
      </c>
      <c r="K2255" s="544">
        <f t="shared" si="637"/>
        <v>40</v>
      </c>
      <c r="L2255" s="544">
        <f t="shared" si="637"/>
        <v>330</v>
      </c>
      <c r="M2255" s="544">
        <f t="shared" si="637"/>
        <v>440</v>
      </c>
      <c r="N2255" s="544">
        <f t="shared" si="637"/>
        <v>480</v>
      </c>
      <c r="O2255" s="544">
        <f t="shared" si="637"/>
        <v>358</v>
      </c>
      <c r="P2255" s="544">
        <f t="shared" si="637"/>
        <v>60</v>
      </c>
      <c r="Q2255" s="544">
        <f t="shared" si="637"/>
        <v>418</v>
      </c>
      <c r="R2255" s="544">
        <f t="shared" si="637"/>
        <v>798</v>
      </c>
      <c r="S2255" s="544">
        <f>IF(AND(S2250="",S2251="",S2252="",S2253="",S2254=""),"",SUM(S2250:S2254))</f>
        <v>100</v>
      </c>
      <c r="T2255" s="544">
        <f t="shared" ref="T2255" si="638">IF(AND(T2250="",T2251="",T2252="",T2253="",T2254=""),"",SUM(T2250:T2254))</f>
        <v>898</v>
      </c>
      <c r="U2255" s="544"/>
      <c r="V2255" s="544">
        <f t="shared" ref="V2255:W2255" si="639">IF(AND(V2250="",V2251="",V2252="",V2253="",V2254=""),"",SUM(V2250:V2254))</f>
        <v>100</v>
      </c>
      <c r="W2255" s="544" t="str">
        <f t="shared" si="639"/>
        <v/>
      </c>
      <c r="X2255" s="545"/>
      <c r="Y2255" s="546" t="str">
        <f t="shared" ref="Y2255" si="640">IF(AND(Y2250="",Y2251="",Y2252="",Y2253="",Y2254=""),"",SUM(Y2250:Y2254))</f>
        <v/>
      </c>
    </row>
    <row r="2256" spans="1:25" ht="18" customHeight="1">
      <c r="A2256" s="1124"/>
      <c r="B2256" s="1142" t="s">
        <v>292</v>
      </c>
      <c r="C2256" s="1142"/>
      <c r="D2256" s="547" t="s">
        <v>456</v>
      </c>
      <c r="E2256" s="548">
        <f>IF(E2255="","",(5*E2249)-(COUNTIF(E2250:E2254,"NA")*E2249+COUNTIF(E2250:E2254,"ML")*E2249))</f>
        <v>50</v>
      </c>
      <c r="F2256" s="548">
        <f>IF(F2255="","",(5*F2249)-(COUNTIF(F2250:F2254,"NA")*F2249+COUNTIF(F2250:F2254,"ML")*F2249))</f>
        <v>50</v>
      </c>
      <c r="G2256" s="548">
        <f>IF(G2255="","",(43)-(COUNTIF(G2250:G2254,"NA")*G2249+COUNTIF(G2250:G2254,"ML")*G2249))</f>
        <v>43</v>
      </c>
      <c r="H2256" s="548">
        <f>IF(H2255="","",(143)-(COUNTIF(H2250:H2254,"NA")*H2249+COUNTIF(H2250:H2254,"ML")*H2249))</f>
        <v>143</v>
      </c>
      <c r="I2256" s="549">
        <f>IF(I2255="","",7)</f>
        <v>7</v>
      </c>
      <c r="J2256" s="538">
        <f>L2256-K2256</f>
        <v>310</v>
      </c>
      <c r="K2256" s="538">
        <f>IF(D2255="","",(D2255-(IF(K2252="ml",D2252)+IF(K2253="ml",D2253)+IF(K2254="ml",D2254))))</f>
        <v>40</v>
      </c>
      <c r="L2256" s="538">
        <f>IF(OR(L2255=0,L2255=""),L2255,(5*L2249)-D2267)</f>
        <v>350</v>
      </c>
      <c r="M2256" s="538">
        <f>IF(M2255="","",SUM(H2256:J2256))</f>
        <v>460</v>
      </c>
      <c r="N2256" s="538">
        <f>IF(N2255="","",SUM(D2255,M2256))</f>
        <v>500</v>
      </c>
      <c r="O2256" s="538">
        <f>Q2256-D2261</f>
        <v>440</v>
      </c>
      <c r="P2256" s="538">
        <f>IF(D2261="","",D2261)</f>
        <v>60</v>
      </c>
      <c r="Q2256" s="538">
        <f>IF(Q2255="","",5*Q2249)</f>
        <v>500</v>
      </c>
      <c r="R2256" s="538">
        <f>IF(O2256="","",SUM(M2256,O2256))</f>
        <v>900</v>
      </c>
      <c r="S2256" s="538">
        <f>IF(D2266="","",D2266)</f>
        <v>100</v>
      </c>
      <c r="T2256" s="538">
        <f>IF(T2255="","",SUM(R2256,S2256))</f>
        <v>1000</v>
      </c>
      <c r="U2256" s="550"/>
      <c r="V2256" s="551">
        <f>COUNTIF(U2250:U2260,"S")</f>
        <v>1</v>
      </c>
      <c r="W2256" s="551">
        <f>COUNTIF(U2250:U2260,"RE")+COUNTIF(U2250:U2260,"REP")</f>
        <v>0</v>
      </c>
      <c r="X2256" s="551">
        <f>COUNTIF(X2250:X2255,"P")+COUNTIF(X2259:X2260,"P")</f>
        <v>0</v>
      </c>
      <c r="Y2256" s="552" t="str">
        <f>IF(OR(X2256=0,X2256&lt;(V2256+W2256)),"",(T2256-(V2256*Y2249)+V2255))</f>
        <v/>
      </c>
    </row>
    <row r="2257" spans="1:25" ht="18" customHeight="1">
      <c r="A2257" s="1124"/>
      <c r="B2257" s="895" t="s">
        <v>151</v>
      </c>
      <c r="C2257" s="895"/>
      <c r="D2257" s="553">
        <f>IF('statement of marks'!BG89="","",'statement of marks'!BG89)</f>
        <v>30</v>
      </c>
      <c r="E2257" s="568">
        <f t="shared" ref="E2257:H2257" si="641">IF(E2256="","",E2255/E2256*100)</f>
        <v>100</v>
      </c>
      <c r="F2257" s="568">
        <f t="shared" si="641"/>
        <v>100</v>
      </c>
      <c r="G2257" s="568">
        <f t="shared" si="641"/>
        <v>100</v>
      </c>
      <c r="H2257" s="568">
        <f t="shared" si="641"/>
        <v>100</v>
      </c>
      <c r="I2257" s="568">
        <f>IF(I2256="","",I2255/I2256*100)</f>
        <v>100</v>
      </c>
      <c r="J2257" s="568">
        <f t="shared" ref="J2257:R2257" si="642">IF(J2256="","",J2255/J2256*100)</f>
        <v>93.548387096774192</v>
      </c>
      <c r="K2257" s="568">
        <f t="shared" si="642"/>
        <v>100</v>
      </c>
      <c r="L2257" s="568">
        <f t="shared" si="642"/>
        <v>94.285714285714278</v>
      </c>
      <c r="M2257" s="568">
        <f t="shared" si="642"/>
        <v>95.652173913043484</v>
      </c>
      <c r="N2257" s="569">
        <f t="shared" si="642"/>
        <v>96</v>
      </c>
      <c r="O2257" s="568">
        <f t="shared" si="642"/>
        <v>81.36363636363636</v>
      </c>
      <c r="P2257" s="568">
        <f t="shared" si="642"/>
        <v>100</v>
      </c>
      <c r="Q2257" s="568">
        <f t="shared" si="642"/>
        <v>83.6</v>
      </c>
      <c r="R2257" s="568">
        <f t="shared" si="642"/>
        <v>88.666666666666671</v>
      </c>
      <c r="S2257" s="569">
        <f>IF(S2256="","",S2255/S2256*100)</f>
        <v>100</v>
      </c>
      <c r="T2257" s="569">
        <f t="shared" ref="T2257" si="643">IF(T2256="","",T2255/T2256*100)</f>
        <v>89.8</v>
      </c>
      <c r="U2257" s="539"/>
      <c r="V2257" s="539"/>
      <c r="W2257" s="539"/>
      <c r="X2257" s="539"/>
      <c r="Y2257" s="554" t="str">
        <f>IF(Y2256="","",Y2255/Y2256*100)</f>
        <v/>
      </c>
    </row>
    <row r="2258" spans="1:25" ht="18" customHeight="1">
      <c r="A2258" s="1124"/>
      <c r="B2258" s="895" t="str">
        <f>'statement of marks'!DZ89</f>
        <v>BIOLOGY</v>
      </c>
      <c r="C2258" s="895"/>
      <c r="D2258" s="548"/>
      <c r="E2258" s="541">
        <f>IF('statement of marks'!EA89="","",'statement of marks'!EA89)</f>
        <v>10</v>
      </c>
      <c r="F2258" s="541">
        <f>IF('statement of marks'!EB89="","",'statement of marks'!EB89)</f>
        <v>10</v>
      </c>
      <c r="G2258" s="541">
        <f>IF('statement of marks'!EC89="","",'statement of marks'!EC89)</f>
        <v>10</v>
      </c>
      <c r="H2258" s="541">
        <f>IF('statement of marks'!ED89="","",'statement of marks'!ED89)</f>
        <v>30</v>
      </c>
      <c r="I2258" s="541" t="str">
        <f>IF('statement of marks'!EE89="","",'statement of marks'!EE89)</f>
        <v/>
      </c>
      <c r="J2258" s="537">
        <f>IF('statement of marks'!EF89="","",'statement of marks'!EF89)</f>
        <v>50</v>
      </c>
      <c r="K2258" s="537">
        <f>IF('statement of marks'!EG89="","",'statement of marks'!EG89)</f>
        <v>20</v>
      </c>
      <c r="L2258" s="536">
        <f>IF('statement of marks'!EH89="","",'statement of marks'!EH89)</f>
        <v>70</v>
      </c>
      <c r="M2258" s="536">
        <f>IF('statement of marks'!EI89="","",'statement of marks'!EI89)</f>
        <v>80</v>
      </c>
      <c r="N2258" s="538">
        <f>IF('statement of marks'!EJ89="","",'statement of marks'!EJ89)</f>
        <v>100</v>
      </c>
      <c r="O2258" s="537">
        <f>IF('statement of marks'!EK89="","",'statement of marks'!EK89)</f>
        <v>70</v>
      </c>
      <c r="P2258" s="537">
        <f>IF('statement of marks'!EL89="","",'statement of marks'!EL89)</f>
        <v>30</v>
      </c>
      <c r="Q2258" s="536">
        <f>IF('statement of marks'!EM89="","",'statement of marks'!EM89)</f>
        <v>100</v>
      </c>
      <c r="R2258" s="536">
        <f>IF('statement of marks'!EN89="","",'statement of marks'!EN89)</f>
        <v>150</v>
      </c>
      <c r="S2258" s="538">
        <f>IF('statement of marks'!EO89="","",'statement of marks'!EO89)</f>
        <v>50</v>
      </c>
      <c r="T2258" s="538">
        <f>IF('statement of marks'!EP89="","",'statement of marks'!EP89)</f>
        <v>200</v>
      </c>
      <c r="U2258" s="538" t="str">
        <f>IF('statement of marks'!FB89="","",'statement of marks'!FB89)</f>
        <v>I</v>
      </c>
      <c r="V2258" s="542"/>
      <c r="W2258" s="542"/>
      <c r="X2258" s="542"/>
      <c r="Y2258" s="540"/>
    </row>
    <row r="2259" spans="1:25" ht="18" customHeight="1">
      <c r="A2259" s="1124"/>
      <c r="B2259" s="1089" t="str">
        <f>'statement of marks'!$FC$3</f>
        <v>Azadi ke Baad ka Swarnim Bharat</v>
      </c>
      <c r="C2259" s="1089"/>
      <c r="D2259" s="553">
        <f>IF('statement of marks'!CK89="","",'statement of marks'!CK89)</f>
        <v>30</v>
      </c>
      <c r="E2259" s="541">
        <f>IF('statement of marks'!FC89="","",'statement of marks'!FC89)</f>
        <v>10</v>
      </c>
      <c r="F2259" s="541">
        <f>IF('statement of marks'!FD89="","",'statement of marks'!FD89)</f>
        <v>10</v>
      </c>
      <c r="G2259" s="541">
        <f>IF('statement of marks'!FE89="","",'statement of marks'!FE89)</f>
        <v>10</v>
      </c>
      <c r="H2259" s="541">
        <f>IF('statement of marks'!FF89="","",'statement of marks'!FF89)</f>
        <v>30</v>
      </c>
      <c r="I2259" s="555"/>
      <c r="J2259" s="541">
        <f>IF('statement of marks'!FG89="","",'statement of marks'!FG89)</f>
        <v>70</v>
      </c>
      <c r="K2259" s="556"/>
      <c r="L2259" s="536">
        <f>IF('statement of marks'!FG89="","",'statement of marks'!FG89)</f>
        <v>70</v>
      </c>
      <c r="M2259" s="536">
        <f>IF('statement of marks'!FH89="","",'statement of marks'!FH89)</f>
        <v>100</v>
      </c>
      <c r="N2259" s="536">
        <f>IF('statement of marks'!FH89="","",'statement of marks'!FH89)</f>
        <v>100</v>
      </c>
      <c r="O2259" s="536">
        <f>IF('statement of marks'!FI89="","",'statement of marks'!FI89)</f>
        <v>100</v>
      </c>
      <c r="P2259" s="557"/>
      <c r="Q2259" s="536">
        <f>IF('statement of marks'!FI89="","",'statement of marks'!FI89)</f>
        <v>100</v>
      </c>
      <c r="R2259" s="536">
        <f>IF('statement of marks'!FJ89="","",'statement of marks'!FJ89)</f>
        <v>200</v>
      </c>
      <c r="S2259" s="557"/>
      <c r="T2259" s="538">
        <f>IF('statement of marks'!FJ89="","",'statement of marks'!FJ89)</f>
        <v>200</v>
      </c>
      <c r="U2259" s="541" t="str">
        <f>IF('statement of marks'!II89="","",'statement of marks'!II89)</f>
        <v>A</v>
      </c>
      <c r="V2259" s="542" t="str">
        <f>IF(OR(U2259="S",U2259="RE"),'result subject-wise'!AL$6,"")</f>
        <v/>
      </c>
      <c r="W2259" s="558" t="str">
        <f>IF('result subject-wise'!AL89="","",'result subject-wise'!AL89)</f>
        <v/>
      </c>
      <c r="X2259" s="558" t="str">
        <f>IF('result subject-wise'!AM89="","",'result subject-wise'!AM89)</f>
        <v/>
      </c>
      <c r="Y2259" s="1093"/>
    </row>
    <row r="2260" spans="1:25" ht="18" customHeight="1">
      <c r="A2260" s="1124"/>
      <c r="B2260" s="895" t="str">
        <f>'statement of marks'!$FP$3</f>
        <v>JEEVAN KAUShAL</v>
      </c>
      <c r="C2260" s="895"/>
      <c r="D2260" s="535" t="str">
        <f>IF('statement of marks'!DO89="","",'statement of marks'!DO89)</f>
        <v/>
      </c>
      <c r="E2260" s="1109" t="s">
        <v>278</v>
      </c>
      <c r="F2260" s="1109"/>
      <c r="G2260" s="536">
        <f>'statement of marks'!$FP$6</f>
        <v>30</v>
      </c>
      <c r="H2260" s="536"/>
      <c r="I2260" s="559"/>
      <c r="J2260" s="537">
        <f>IF('statement of marks'!FP89="","",'statement of marks'!FP89)</f>
        <v>30</v>
      </c>
      <c r="K2260" s="1109" t="s">
        <v>279</v>
      </c>
      <c r="L2260" s="1109"/>
      <c r="M2260" s="536">
        <f>'statement of marks'!$FQ$6</f>
        <v>30</v>
      </c>
      <c r="N2260" s="538">
        <f>IF('statement of marks'!FQ89="","",'statement of marks'!FQ89)</f>
        <v>30</v>
      </c>
      <c r="O2260" s="1109" t="s">
        <v>108</v>
      </c>
      <c r="P2260" s="1109"/>
      <c r="Q2260" s="536">
        <f>'statement of marks'!$FR$6</f>
        <v>40</v>
      </c>
      <c r="R2260" s="541">
        <f>IF('statement of marks'!FR89="","",'statement of marks'!FR89)</f>
        <v>40</v>
      </c>
      <c r="S2260" s="541"/>
      <c r="T2260" s="538">
        <f>IF('statement of marks'!FS89="","",'statement of marks'!FS89)</f>
        <v>100</v>
      </c>
      <c r="U2260" s="541" t="str">
        <f>IF('statement of marks'!IJ89="","",'statement of marks'!IJ89)</f>
        <v>A</v>
      </c>
      <c r="V2260" s="542" t="str">
        <f>IF(OR(U2260="S",U2260="RE"),'result subject-wise'!AN$6,"")</f>
        <v/>
      </c>
      <c r="W2260" s="558" t="str">
        <f>IF('result subject-wise'!AN89="","",'result subject-wise'!AN89)</f>
        <v/>
      </c>
      <c r="X2260" s="558" t="str">
        <f>IF('result subject-wise'!AO89="","",'result subject-wise'!AO89)</f>
        <v/>
      </c>
      <c r="Y2260" s="1093"/>
    </row>
    <row r="2261" spans="1:25" ht="18" customHeight="1">
      <c r="A2261" s="1124"/>
      <c r="B2261" s="1110" t="s">
        <v>195</v>
      </c>
      <c r="C2261" s="1110"/>
      <c r="D2261" s="560">
        <f>IF(AND(D2257="",D2259="",D2260=""),"",SUM(D2257:D2260))</f>
        <v>60</v>
      </c>
      <c r="E2261" s="1111" t="str">
        <f>IF('statement of marks'!IP89="","",'statement of marks'!IP89)</f>
        <v>SUPPL.</v>
      </c>
      <c r="F2261" s="1111"/>
      <c r="G2261" s="1111"/>
      <c r="H2261" s="1111"/>
      <c r="I2261" s="1111"/>
      <c r="J2261" s="1111"/>
      <c r="K2261" s="1111"/>
      <c r="L2261" s="1111"/>
      <c r="M2261" s="533" t="s">
        <v>309</v>
      </c>
      <c r="N2261" s="541" t="str">
        <f>IF('statement of marks'!IS89="","",'statement of marks'!IS89)</f>
        <v/>
      </c>
      <c r="O2261" s="1091" t="s">
        <v>281</v>
      </c>
      <c r="P2261" s="1091"/>
      <c r="Q2261" s="1091"/>
      <c r="R2261" s="541" t="str">
        <f>IF('statement of marks'!IU89="","",'statement of marks'!IU89)</f>
        <v/>
      </c>
      <c r="S2261" s="1112" t="s">
        <v>295</v>
      </c>
      <c r="T2261" s="1112"/>
      <c r="U2261" s="1112"/>
      <c r="V2261" s="1112"/>
      <c r="W2261" s="1112"/>
      <c r="X2261" s="1112"/>
      <c r="Y2261" s="1113"/>
    </row>
    <row r="2262" spans="1:25" ht="18" customHeight="1">
      <c r="A2262" s="1124"/>
      <c r="B2262" s="1110" t="s">
        <v>300</v>
      </c>
      <c r="C2262" s="1110"/>
      <c r="D2262" s="534" t="s">
        <v>201</v>
      </c>
      <c r="E2262" s="1085" t="s">
        <v>122</v>
      </c>
      <c r="F2262" s="1085"/>
      <c r="G2262" s="1091" t="s">
        <v>124</v>
      </c>
      <c r="H2262" s="1091"/>
      <c r="I2262" s="1091"/>
      <c r="J2262" s="1091"/>
      <c r="K2262" s="1091" t="s">
        <v>126</v>
      </c>
      <c r="L2262" s="1091"/>
      <c r="M2262" s="1091" t="s">
        <v>128</v>
      </c>
      <c r="N2262" s="1091"/>
      <c r="O2262" s="924" t="s">
        <v>303</v>
      </c>
      <c r="P2262" s="924"/>
      <c r="Q2262" s="924"/>
      <c r="R2262" s="561"/>
      <c r="S2262" s="1114" t="s">
        <v>195</v>
      </c>
      <c r="T2262" s="1114"/>
      <c r="U2262" s="1115" t="str">
        <f>IF('result subject-wise'!AR89="","",'result subject-wise'!AR89)</f>
        <v/>
      </c>
      <c r="V2262" s="1115"/>
      <c r="W2262" s="1086" t="s">
        <v>459</v>
      </c>
      <c r="X2262" s="1086"/>
      <c r="Y2262" s="562" t="str">
        <f>IF('result subject-wise'!AS89="","",'result subject-wise'!AS89)</f>
        <v/>
      </c>
    </row>
    <row r="2263" spans="1:25" ht="18" customHeight="1">
      <c r="A2263" s="1124"/>
      <c r="B2263" s="1116" t="s">
        <v>302</v>
      </c>
      <c r="C2263" s="1116"/>
      <c r="D2263" s="536">
        <f>IF('statement of marks'!CN89="","",'statement of marks'!CN89)</f>
        <v>50</v>
      </c>
      <c r="E2263" s="1117">
        <f>IF('statement of marks'!GK89="","",'statement of marks'!GK89)</f>
        <v>34</v>
      </c>
      <c r="F2263" s="1117"/>
      <c r="G2263" s="1117">
        <f>IF('statement of marks'!GM89="","",'statement of marks'!GM89)</f>
        <v>24</v>
      </c>
      <c r="H2263" s="1117"/>
      <c r="I2263" s="1117"/>
      <c r="J2263" s="1117"/>
      <c r="K2263" s="1117" t="str">
        <f>IF('statement of marks'!GO89="","",'statement of marks'!GO89)</f>
        <v/>
      </c>
      <c r="L2263" s="1117"/>
      <c r="M2263" s="1117" t="str">
        <f>IF('statement of marks'!GQ89="","",'statement of marks'!GQ89)</f>
        <v/>
      </c>
      <c r="N2263" s="1117"/>
      <c r="O2263" s="1117" t="str">
        <f>IF('statement of marks'!GS89="","",'statement of marks'!GS89)</f>
        <v/>
      </c>
      <c r="P2263" s="1117"/>
      <c r="Q2263" s="1117"/>
      <c r="R2263" s="563"/>
      <c r="S2263" s="1086" t="s">
        <v>460</v>
      </c>
      <c r="T2263" s="1086"/>
      <c r="U2263" s="1086"/>
      <c r="V2263" s="1086"/>
      <c r="W2263" s="1115" t="str">
        <f>IF('result subject-wise'!AT89="","",'result subject-wise'!AT89)</f>
        <v/>
      </c>
      <c r="X2263" s="1115"/>
      <c r="Y2263" s="1118"/>
    </row>
    <row r="2264" spans="1:25" ht="18" customHeight="1">
      <c r="A2264" s="1124"/>
      <c r="B2264" s="1084" t="s">
        <v>301</v>
      </c>
      <c r="C2264" s="1084"/>
      <c r="D2264" s="536">
        <f>IF('statement of marks'!BJ89="","",'statement of marks'!BJ89)</f>
        <v>50</v>
      </c>
      <c r="E2264" s="1085" t="str">
        <f>IF('statement of marks'!GL89="","",'statement of marks'!GL89)</f>
        <v/>
      </c>
      <c r="F2264" s="1085"/>
      <c r="G2264" s="1085" t="str">
        <f>IF('statement of marks'!GN89="","",'statement of marks'!GN89)</f>
        <v/>
      </c>
      <c r="H2264" s="1085"/>
      <c r="I2264" s="1085"/>
      <c r="J2264" s="1085"/>
      <c r="K2264" s="1085">
        <f>IF('statement of marks'!GP89="","",'statement of marks'!GP89)</f>
        <v>130</v>
      </c>
      <c r="L2264" s="1085"/>
      <c r="M2264" s="1085">
        <f>IF('statement of marks'!GR89="","",'statement of marks'!GR89)</f>
        <v>264</v>
      </c>
      <c r="N2264" s="1085"/>
      <c r="O2264" s="1085">
        <f>IF('statement of marks'!GT89="","",'statement of marks'!GT89)</f>
        <v>362</v>
      </c>
      <c r="P2264" s="1085"/>
      <c r="Q2264" s="1085"/>
      <c r="R2264" s="564"/>
      <c r="S2264" s="1086" t="s">
        <v>296</v>
      </c>
      <c r="T2264" s="1086"/>
      <c r="U2264" s="1086"/>
      <c r="V2264" s="1086"/>
      <c r="W2264" s="1087" t="str">
        <f>IF(U2262="","",'result subject-wise'!$G$118)</f>
        <v/>
      </c>
      <c r="X2264" s="1087"/>
      <c r="Y2264" s="1088"/>
    </row>
    <row r="2265" spans="1:25" ht="18" customHeight="1">
      <c r="A2265" s="1124"/>
      <c r="B2265" s="1089" t="s">
        <v>307</v>
      </c>
      <c r="C2265" s="1089"/>
      <c r="D2265" s="535" t="str">
        <f>IF('statement of marks'!DR89="","",'statement of marks'!DR89)</f>
        <v/>
      </c>
      <c r="E2265" s="1090"/>
      <c r="F2265" s="1090"/>
      <c r="G2265" s="1090"/>
      <c r="H2265" s="1090"/>
      <c r="I2265" s="1090"/>
      <c r="J2265" s="1090"/>
      <c r="K2265" s="1090"/>
      <c r="L2265" s="1090"/>
      <c r="M2265" s="1090"/>
      <c r="N2265" s="1090"/>
      <c r="O2265" s="1091"/>
      <c r="P2265" s="1091"/>
      <c r="Q2265" s="1091"/>
      <c r="R2265" s="1091"/>
      <c r="S2265" s="1091"/>
      <c r="T2265" s="1091"/>
      <c r="U2265" s="1092"/>
      <c r="V2265" s="1092"/>
      <c r="W2265" s="1092"/>
      <c r="X2265" s="1092"/>
      <c r="Y2265" s="1093"/>
    </row>
    <row r="2266" spans="1:25" ht="18" customHeight="1">
      <c r="A2266" s="1124"/>
      <c r="B2266" s="895" t="s">
        <v>297</v>
      </c>
      <c r="C2266" s="895"/>
      <c r="D2266" s="544">
        <f>IF(AND(D2263="",D2264="",D2265=""),"",SUM(D2263:D2265))</f>
        <v>100</v>
      </c>
      <c r="E2266" s="1090"/>
      <c r="F2266" s="1090"/>
      <c r="G2266" s="1090"/>
      <c r="H2266" s="1090"/>
      <c r="I2266" s="1090"/>
      <c r="J2266" s="1090"/>
      <c r="K2266" s="1090"/>
      <c r="L2266" s="1090"/>
      <c r="M2266" s="1090"/>
      <c r="N2266" s="1090"/>
      <c r="O2266" s="1091"/>
      <c r="P2266" s="1091"/>
      <c r="Q2266" s="1091"/>
      <c r="R2266" s="1091"/>
      <c r="S2266" s="1091"/>
      <c r="T2266" s="1091"/>
      <c r="U2266" s="1092"/>
      <c r="V2266" s="1092"/>
      <c r="W2266" s="1092"/>
      <c r="X2266" s="1092"/>
      <c r="Y2266" s="1093"/>
    </row>
    <row r="2267" spans="1:25" ht="18" customHeight="1">
      <c r="A2267" s="1124"/>
      <c r="B2267" s="1089" t="s">
        <v>790</v>
      </c>
      <c r="C2267" s="1089"/>
      <c r="D2267" s="565">
        <f>IF(J2250="ML",L2249)+IF(J2251="ML",L2249)+IF(J2252="ML",L2249-D2252)+IF(J2253="ML",L2249-D2253)+IF(J2254="ML",L2249-D2254)+IF(K2252="ml",D2252)+IF(K2253="ml",D2253)+IF(K2254="ml",D2254)</f>
        <v>0</v>
      </c>
      <c r="E2267" s="1090"/>
      <c r="F2267" s="1090"/>
      <c r="G2267" s="1090"/>
      <c r="H2267" s="1090"/>
      <c r="I2267" s="1090"/>
      <c r="J2267" s="1090"/>
      <c r="K2267" s="1090"/>
      <c r="L2267" s="1090"/>
      <c r="M2267" s="1090"/>
      <c r="N2267" s="1090"/>
      <c r="O2267" s="1091" t="s">
        <v>112</v>
      </c>
      <c r="P2267" s="1091"/>
      <c r="Q2267" s="1091"/>
      <c r="R2267" s="1091"/>
      <c r="S2267" s="1091"/>
      <c r="T2267" s="1091"/>
      <c r="U2267" s="1094" t="s">
        <v>798</v>
      </c>
      <c r="V2267" s="1094"/>
      <c r="W2267" s="1094"/>
      <c r="X2267" s="1094"/>
      <c r="Y2267" s="1095"/>
    </row>
    <row r="2268" spans="1:25" ht="18" customHeight="1" thickBot="1">
      <c r="A2268" s="1125"/>
      <c r="B2268" s="1098" t="s">
        <v>308</v>
      </c>
      <c r="C2268" s="1098"/>
      <c r="D2268" s="566"/>
      <c r="E2268" s="1099"/>
      <c r="F2268" s="1099"/>
      <c r="G2268" s="1099"/>
      <c r="H2268" s="1099"/>
      <c r="I2268" s="1099"/>
      <c r="J2268" s="1099"/>
      <c r="K2268" s="1099"/>
      <c r="L2268" s="1099"/>
      <c r="M2268" s="1099"/>
      <c r="N2268" s="1099"/>
      <c r="O2268" s="1100">
        <f>'statement of marks'!$IV$110</f>
        <v>45794</v>
      </c>
      <c r="P2268" s="1100"/>
      <c r="Q2268" s="1100"/>
      <c r="R2268" s="1100"/>
      <c r="S2268" s="1100"/>
      <c r="T2268" s="1100"/>
      <c r="U2268" s="1096"/>
      <c r="V2268" s="1096"/>
      <c r="W2268" s="1096"/>
      <c r="X2268" s="1096"/>
      <c r="Y2268" s="1097"/>
    </row>
    <row r="2269" spans="1:25" ht="18" customHeight="1">
      <c r="A2269" s="1119" t="s">
        <v>282</v>
      </c>
      <c r="B2269" s="1120"/>
      <c r="C2269" s="1120"/>
      <c r="D2269" s="1120"/>
      <c r="E2269" s="1120"/>
      <c r="F2269" s="1120"/>
      <c r="G2269" s="1120"/>
      <c r="H2269" s="1120"/>
      <c r="I2269" s="1120"/>
      <c r="J2269" s="1120"/>
      <c r="K2269" s="1120"/>
      <c r="L2269" s="1120"/>
      <c r="M2269" s="1120"/>
      <c r="N2269" s="1120"/>
      <c r="O2269" s="1120"/>
      <c r="P2269" s="1120"/>
      <c r="Q2269" s="1120"/>
      <c r="R2269" s="1120"/>
      <c r="S2269" s="1120"/>
      <c r="T2269" s="1120"/>
      <c r="U2269" s="1120"/>
      <c r="V2269" s="1120"/>
      <c r="W2269" s="1120"/>
      <c r="X2269" s="1120"/>
      <c r="Y2269" s="1121"/>
    </row>
    <row r="2270" spans="1:25" ht="18" customHeight="1">
      <c r="A2270" s="1122" t="str">
        <f>'statement of marks'!$A$1</f>
        <v>Govt. Hr. Sec. School,</v>
      </c>
      <c r="B2270" s="1091"/>
      <c r="C2270" s="1091"/>
      <c r="D2270" s="1091"/>
      <c r="E2270" s="1091"/>
      <c r="F2270" s="1091"/>
      <c r="G2270" s="1091"/>
      <c r="H2270" s="1091"/>
      <c r="I2270" s="1091"/>
      <c r="J2270" s="1091"/>
      <c r="K2270" s="1091"/>
      <c r="L2270" s="1091"/>
      <c r="M2270" s="1091"/>
      <c r="N2270" s="1091"/>
      <c r="O2270" s="1091"/>
      <c r="P2270" s="1091"/>
      <c r="Q2270" s="1091"/>
      <c r="R2270" s="1091"/>
      <c r="S2270" s="1091"/>
      <c r="T2270" s="1091"/>
      <c r="U2270" s="1091"/>
      <c r="V2270" s="1091"/>
      <c r="W2270" s="1091"/>
      <c r="X2270" s="1091"/>
      <c r="Y2270" s="1123"/>
    </row>
    <row r="2271" spans="1:25" ht="18" customHeight="1">
      <c r="A2271" s="1124"/>
      <c r="B2271" s="1048" t="s">
        <v>100</v>
      </c>
      <c r="C2271" s="1048"/>
      <c r="D2271" s="1112" t="s">
        <v>485</v>
      </c>
      <c r="E2271" s="1048" t="str">
        <f>'statement of marks'!$F$3</f>
        <v>2024-25</v>
      </c>
      <c r="F2271" s="1048"/>
      <c r="G2271" s="1126" t="str">
        <f>IF(U2290="","MAIN EXAMINATION",IF(E2306="Suppl.","SUPPLEMENTARY EXAMINATION",IF(E2306="Re-exam.","RE-EXAMINATION",)))</f>
        <v>MAIN EXAMINATION</v>
      </c>
      <c r="H2271" s="1127"/>
      <c r="I2271" s="1127"/>
      <c r="J2271" s="1127"/>
      <c r="K2271" s="1127"/>
      <c r="L2271" s="1127"/>
      <c r="M2271" s="1127"/>
      <c r="N2271" s="1127"/>
      <c r="O2271" s="1127"/>
      <c r="P2271" s="1127"/>
      <c r="Q2271" s="1127"/>
      <c r="R2271" s="1127"/>
      <c r="S2271" s="1128"/>
      <c r="T2271" s="1129" t="s">
        <v>305</v>
      </c>
      <c r="U2271" s="1130"/>
      <c r="V2271" s="1131"/>
      <c r="W2271" s="1048" t="str">
        <f>'statement of marks'!$A$3</f>
        <v>11 'A'</v>
      </c>
      <c r="X2271" s="1048"/>
      <c r="Y2271" s="1135"/>
    </row>
    <row r="2272" spans="1:25" ht="18" customHeight="1">
      <c r="A2272" s="1124"/>
      <c r="B2272" s="895" t="s">
        <v>36</v>
      </c>
      <c r="C2272" s="895"/>
      <c r="D2272" s="1112"/>
      <c r="E2272" s="1132" t="str">
        <f>IF('statement of marks'!G90="","",'statement of marks'!G90)</f>
        <v>A 082</v>
      </c>
      <c r="F2272" s="1133"/>
      <c r="G2272" s="1133"/>
      <c r="H2272" s="1133"/>
      <c r="I2272" s="1133"/>
      <c r="J2272" s="1133"/>
      <c r="K2272" s="1133"/>
      <c r="L2272" s="1133"/>
      <c r="M2272" s="1133"/>
      <c r="N2272" s="1133"/>
      <c r="O2272" s="1133"/>
      <c r="P2272" s="1133"/>
      <c r="Q2272" s="1133"/>
      <c r="R2272" s="1133"/>
      <c r="S2272" s="1134"/>
      <c r="T2272" s="1129" t="s">
        <v>304</v>
      </c>
      <c r="U2272" s="1130"/>
      <c r="V2272" s="1131"/>
      <c r="W2272" s="1048">
        <f>IF('statement of marks'!E90="","",'statement of marks'!E90)</f>
        <v>11182</v>
      </c>
      <c r="X2272" s="1048"/>
      <c r="Y2272" s="1135"/>
    </row>
    <row r="2273" spans="1:25" ht="18" customHeight="1">
      <c r="A2273" s="1124"/>
      <c r="B2273" s="895" t="s">
        <v>37</v>
      </c>
      <c r="C2273" s="895"/>
      <c r="D2273" s="1112"/>
      <c r="E2273" s="1132" t="str">
        <f>IF('statement of marks'!H90="","",'statement of marks'!H90)</f>
        <v>B 082</v>
      </c>
      <c r="F2273" s="1133"/>
      <c r="G2273" s="1133"/>
      <c r="H2273" s="1133"/>
      <c r="I2273" s="1133"/>
      <c r="J2273" s="1133"/>
      <c r="K2273" s="1133"/>
      <c r="L2273" s="1133"/>
      <c r="M2273" s="1133"/>
      <c r="N2273" s="1133"/>
      <c r="O2273" s="1133"/>
      <c r="P2273" s="1133"/>
      <c r="Q2273" s="1133"/>
      <c r="R2273" s="1133"/>
      <c r="S2273" s="1134"/>
      <c r="T2273" s="1129" t="s">
        <v>35</v>
      </c>
      <c r="U2273" s="1130"/>
      <c r="V2273" s="1131"/>
      <c r="W2273" s="1048" t="str">
        <f>IF('statement of marks'!D90="","",'statement of marks'!D90)</f>
        <v/>
      </c>
      <c r="X2273" s="1048"/>
      <c r="Y2273" s="1135"/>
    </row>
    <row r="2274" spans="1:25" ht="18" customHeight="1">
      <c r="A2274" s="1124"/>
      <c r="B2274" s="895" t="s">
        <v>38</v>
      </c>
      <c r="C2274" s="895"/>
      <c r="D2274" s="1112"/>
      <c r="E2274" s="1132" t="str">
        <f>IF('statement of marks'!I90="","",'statement of marks'!I90)</f>
        <v>C 082</v>
      </c>
      <c r="F2274" s="1133"/>
      <c r="G2274" s="1133"/>
      <c r="H2274" s="1133"/>
      <c r="I2274" s="1133"/>
      <c r="J2274" s="1133"/>
      <c r="K2274" s="1133"/>
      <c r="L2274" s="1133"/>
      <c r="M2274" s="1133"/>
      <c r="N2274" s="1133"/>
      <c r="O2274" s="1133"/>
      <c r="P2274" s="1133"/>
      <c r="Q2274" s="1133"/>
      <c r="R2274" s="1133"/>
      <c r="S2274" s="1134"/>
      <c r="T2274" s="1129" t="s">
        <v>280</v>
      </c>
      <c r="U2274" s="1130"/>
      <c r="V2274" s="1131"/>
      <c r="W2274" s="1136" t="str">
        <f>IF('statement of marks'!F90="","",'statement of marks'!F90)</f>
        <v/>
      </c>
      <c r="X2274" s="1136"/>
      <c r="Y2274" s="1137"/>
    </row>
    <row r="2275" spans="1:25" ht="18" customHeight="1">
      <c r="A2275" s="1124"/>
      <c r="B2275" s="1138" t="s">
        <v>218</v>
      </c>
      <c r="C2275" s="1109" t="s">
        <v>293</v>
      </c>
      <c r="D2275" s="1109" t="s">
        <v>457</v>
      </c>
      <c r="E2275" s="1103" t="s">
        <v>109</v>
      </c>
      <c r="F2275" s="1103" t="s">
        <v>110</v>
      </c>
      <c r="G2275" s="1103" t="s">
        <v>111</v>
      </c>
      <c r="H2275" s="1103" t="s">
        <v>797</v>
      </c>
      <c r="I2275" s="1139" t="str">
        <f>IF('statement of marks'!N$4="","",'statement of marks'!N$4)</f>
        <v>VRIKSHAROPAN</v>
      </c>
      <c r="J2275" s="1140" t="s">
        <v>276</v>
      </c>
      <c r="K2275" s="1140" t="s">
        <v>277</v>
      </c>
      <c r="L2275" s="1103" t="s">
        <v>284</v>
      </c>
      <c r="M2275" s="1103" t="s">
        <v>294</v>
      </c>
      <c r="N2275" s="1102" t="s">
        <v>458</v>
      </c>
      <c r="O2275" s="1141" t="s">
        <v>287</v>
      </c>
      <c r="P2275" s="1141" t="s">
        <v>288</v>
      </c>
      <c r="Q2275" s="1101" t="s">
        <v>289</v>
      </c>
      <c r="R2275" s="1101" t="s">
        <v>285</v>
      </c>
      <c r="S2275" s="1101" t="s">
        <v>286</v>
      </c>
      <c r="T2275" s="1102" t="s">
        <v>306</v>
      </c>
      <c r="U2275" s="1103" t="s">
        <v>311</v>
      </c>
      <c r="V2275" s="1104" t="s">
        <v>310</v>
      </c>
      <c r="W2275" s="1104" t="s">
        <v>799</v>
      </c>
      <c r="X2275" s="1103" t="s">
        <v>283</v>
      </c>
      <c r="Y2275" s="1105" t="s">
        <v>290</v>
      </c>
    </row>
    <row r="2276" spans="1:25" ht="18" customHeight="1">
      <c r="A2276" s="1124"/>
      <c r="B2276" s="1138"/>
      <c r="C2276" s="1109"/>
      <c r="D2276" s="1109"/>
      <c r="E2276" s="1103"/>
      <c r="F2276" s="1103"/>
      <c r="G2276" s="1103"/>
      <c r="H2276" s="1103"/>
      <c r="I2276" s="1139"/>
      <c r="J2276" s="1140"/>
      <c r="K2276" s="1140"/>
      <c r="L2276" s="1103"/>
      <c r="M2276" s="1103"/>
      <c r="N2276" s="1102"/>
      <c r="O2276" s="1141"/>
      <c r="P2276" s="1141"/>
      <c r="Q2276" s="1101"/>
      <c r="R2276" s="1101"/>
      <c r="S2276" s="1101"/>
      <c r="T2276" s="1102"/>
      <c r="U2276" s="1103"/>
      <c r="V2276" s="1104"/>
      <c r="W2276" s="1104"/>
      <c r="X2276" s="1103"/>
      <c r="Y2276" s="1105"/>
    </row>
    <row r="2277" spans="1:25" ht="18" customHeight="1">
      <c r="A2277" s="1124"/>
      <c r="B2277" s="1144" t="s">
        <v>113</v>
      </c>
      <c r="C2277" s="1144"/>
      <c r="D2277" s="535"/>
      <c r="E2277" s="534">
        <f>IF('statement of marks'!J$6="","",'statement of marks'!J$6)</f>
        <v>10</v>
      </c>
      <c r="F2277" s="534">
        <f>IF('statement of marks'!K$6="","",'statement of marks'!K$6)</f>
        <v>10</v>
      </c>
      <c r="G2277" s="534">
        <f>IF('statement of marks'!L$6="","",'statement of marks'!L$6)</f>
        <v>8</v>
      </c>
      <c r="H2277" s="534">
        <f>IF('statement of marks'!M$6="","",'statement of marks'!M$6)</f>
        <v>28</v>
      </c>
      <c r="I2277" s="536">
        <f>IF('statement of marks'!N$6="","",'statement of marks'!N$6)</f>
        <v>2</v>
      </c>
      <c r="J2277" s="298" t="s">
        <v>89</v>
      </c>
      <c r="K2277" s="1106"/>
      <c r="L2277" s="534">
        <f>IF('statement of marks'!O$6="","",'statement of marks'!O$6)</f>
        <v>70</v>
      </c>
      <c r="M2277" s="298" t="s">
        <v>87</v>
      </c>
      <c r="N2277" s="534">
        <f>IF('statement of marks'!P$6="","",'statement of marks'!P$6)</f>
        <v>100</v>
      </c>
      <c r="O2277" s="298" t="s">
        <v>298</v>
      </c>
      <c r="P2277" s="945"/>
      <c r="Q2277" s="534">
        <f>IF('statement of marks'!Q$6="","",'statement of marks'!Q$6)</f>
        <v>100</v>
      </c>
      <c r="R2277" s="298" t="s">
        <v>299</v>
      </c>
      <c r="S2277" s="298" t="s">
        <v>454</v>
      </c>
      <c r="T2277" s="538">
        <f>IF('statement of marks'!R$6="","",'statement of marks'!R$6)</f>
        <v>200</v>
      </c>
      <c r="U2277" s="539"/>
      <c r="V2277" s="539"/>
      <c r="W2277" s="539"/>
      <c r="X2277" s="539"/>
      <c r="Y2277" s="540" t="str">
        <f>IF(OR(X2284=0,X2284&lt;V2284),"",T2277)</f>
        <v/>
      </c>
    </row>
    <row r="2278" spans="1:25" ht="18" customHeight="1">
      <c r="A2278" s="1124"/>
      <c r="B2278" s="895" t="str">
        <f>'statement of marks'!$J$3</f>
        <v>HINDI COMPULSORY</v>
      </c>
      <c r="C2278" s="895"/>
      <c r="D2278" s="535"/>
      <c r="E2278" s="541">
        <f>IF('statement of marks'!J90="","",'statement of marks'!J90)</f>
        <v>10</v>
      </c>
      <c r="F2278" s="541">
        <f>IF('statement of marks'!K90="","",'statement of marks'!K90)</f>
        <v>10</v>
      </c>
      <c r="G2278" s="541">
        <f>IF('statement of marks'!L90="","",'statement of marks'!L90)</f>
        <v>8</v>
      </c>
      <c r="H2278" s="541">
        <f>IF('statement of marks'!M90="","",'statement of marks'!M90)</f>
        <v>28</v>
      </c>
      <c r="I2278" s="541">
        <f>IF('statement of marks'!N90="","",'statement of marks'!N90)</f>
        <v>2</v>
      </c>
      <c r="J2278" s="537">
        <f>IF('statement of marks'!O90="","",'statement of marks'!O90)</f>
        <v>70</v>
      </c>
      <c r="K2278" s="1106"/>
      <c r="L2278" s="536">
        <f>IF('statement of marks'!O90="","",'statement of marks'!O90)</f>
        <v>70</v>
      </c>
      <c r="M2278" s="536">
        <f>IF('statement of marks'!P90="","",'statement of marks'!P90)</f>
        <v>100</v>
      </c>
      <c r="N2278" s="538">
        <f>IF('statement of marks'!P90="","",'statement of marks'!P90)</f>
        <v>100</v>
      </c>
      <c r="O2278" s="537">
        <f>IF('statement of marks'!Q90="","",'statement of marks'!Q90)</f>
        <v>100</v>
      </c>
      <c r="P2278" s="945"/>
      <c r="Q2278" s="536">
        <f>IF('statement of marks'!Q90="","",'statement of marks'!Q90)</f>
        <v>100</v>
      </c>
      <c r="R2278" s="536">
        <f>IF('statement of marks'!R90="","",'statement of marks'!R90)</f>
        <v>200</v>
      </c>
      <c r="S2278" s="1107" t="str">
        <f>IF(AND(K2279="",P2279=""),"",SUM(K2279,P2279))</f>
        <v/>
      </c>
      <c r="T2278" s="538">
        <f>IF('statement of marks'!R90="","",'statement of marks'!R90)</f>
        <v>200</v>
      </c>
      <c r="U2278" s="541" t="str">
        <f>CONCATENATE('statement of marks'!GV90,'statement of marks'!GW90,'statement of marks'!GX90)</f>
        <v>D</v>
      </c>
      <c r="V2278" s="542" t="str">
        <f>IF(OR(U2278="S",U2278="RE"),'result subject-wise'!T$6,"")</f>
        <v/>
      </c>
      <c r="W2278" s="542" t="str">
        <f>IF('result subject-wise'!U90="","",'result subject-wise'!U90)</f>
        <v/>
      </c>
      <c r="X2278" s="542" t="str">
        <f>IF('result subject-wise'!V90="","",'result subject-wise'!V90)</f>
        <v/>
      </c>
      <c r="Y2278" s="540" t="str">
        <f>IF(OR(X2284=0,X2284&lt;V2284),"",IF(U2278="RE",SUM(T2278,W2278),IF(U2278="S",W2278,T2278)))</f>
        <v/>
      </c>
    </row>
    <row r="2279" spans="1:25" ht="18" customHeight="1">
      <c r="A2279" s="1124"/>
      <c r="B2279" s="895" t="str">
        <f>'statement of marks'!$X$3</f>
        <v>ENGLISH COMPULSORY</v>
      </c>
      <c r="C2279" s="895"/>
      <c r="D2279" s="535" t="s">
        <v>455</v>
      </c>
      <c r="E2279" s="541">
        <f>IF('statement of marks'!X90="","",'statement of marks'!X90)</f>
        <v>10</v>
      </c>
      <c r="F2279" s="541">
        <f>IF('statement of marks'!Y90="","",'statement of marks'!Y90)</f>
        <v>10</v>
      </c>
      <c r="G2279" s="541">
        <f>IF('statement of marks'!Z90="","",'statement of marks'!Z90)</f>
        <v>8</v>
      </c>
      <c r="H2279" s="541">
        <f>IF('statement of marks'!AA90="","",'statement of marks'!AA90)</f>
        <v>28</v>
      </c>
      <c r="I2279" s="541">
        <f>IF('statement of marks'!AB90="","",'statement of marks'!AB90)</f>
        <v>2</v>
      </c>
      <c r="J2279" s="537">
        <f>IF('statement of marks'!AC90="","",'statement of marks'!AC90)</f>
        <v>70</v>
      </c>
      <c r="K2279" s="1106"/>
      <c r="L2279" s="536">
        <f>IF('statement of marks'!AC90="","",'statement of marks'!AC90)</f>
        <v>70</v>
      </c>
      <c r="M2279" s="536">
        <f>IF('statement of marks'!AD90="","",'statement of marks'!AD90)</f>
        <v>100</v>
      </c>
      <c r="N2279" s="538">
        <f>IF('statement of marks'!AD90="","",'statement of marks'!AD90)</f>
        <v>100</v>
      </c>
      <c r="O2279" s="537">
        <f>IF('statement of marks'!AE90="","",'statement of marks'!AE90)</f>
        <v>100</v>
      </c>
      <c r="P2279" s="945"/>
      <c r="Q2279" s="536">
        <f>IF('statement of marks'!AE90="","",'statement of marks'!AE90)</f>
        <v>100</v>
      </c>
      <c r="R2279" s="536">
        <f>IF('statement of marks'!AF90="","",'statement of marks'!AF90)</f>
        <v>200</v>
      </c>
      <c r="S2279" s="1107"/>
      <c r="T2279" s="538">
        <f>IF('statement of marks'!AF90="","",'statement of marks'!AF90)</f>
        <v>200</v>
      </c>
      <c r="U2279" s="541" t="str">
        <f>CONCATENATE('statement of marks'!GY90,'statement of marks'!GZ90,'statement of marks'!HA90)</f>
        <v>D</v>
      </c>
      <c r="V2279" s="542" t="str">
        <f>IF(OR(U2279="S",U2279="RE"),'result subject-wise'!W$6,"")</f>
        <v/>
      </c>
      <c r="W2279" s="542" t="str">
        <f>IF('result subject-wise'!X90="","",'result subject-wise'!X90)</f>
        <v/>
      </c>
      <c r="X2279" s="542" t="str">
        <f>IF('result subject-wise'!Y90="","",'result subject-wise'!Y90)</f>
        <v/>
      </c>
      <c r="Y2279" s="540" t="str">
        <f>IF(OR(X2284=0,X2284&lt;V2284),"",IF(U2279="RE",SUM(T2279,W2279),IF(U2279="S",W2279,T2279)))</f>
        <v/>
      </c>
    </row>
    <row r="2280" spans="1:25" ht="18" customHeight="1">
      <c r="A2280" s="1124"/>
      <c r="B2280" s="1143" t="str">
        <f>'statement of marks'!AM90</f>
        <v>PHYSICS</v>
      </c>
      <c r="C2280" s="1143"/>
      <c r="D2280" s="535">
        <f>IF('statement of marks'!BH90="","",'statement of marks'!BH90)</f>
        <v>20</v>
      </c>
      <c r="E2280" s="541">
        <f>IF('statement of marks'!AN90="","",'statement of marks'!AN90)</f>
        <v>10</v>
      </c>
      <c r="F2280" s="541">
        <f>IF('statement of marks'!AO90="","",'statement of marks'!AO90)</f>
        <v>10</v>
      </c>
      <c r="G2280" s="541">
        <f>IF('statement of marks'!AP90="","",'statement of marks'!AP90)</f>
        <v>9</v>
      </c>
      <c r="H2280" s="541">
        <f>IF('statement of marks'!AQ90="","",'statement of marks'!AQ90)</f>
        <v>29</v>
      </c>
      <c r="I2280" s="541">
        <f>IF('statement of marks'!AR90="","",'statement of marks'!AR90)</f>
        <v>1</v>
      </c>
      <c r="J2280" s="537">
        <f>IF('statement of marks'!AS90="","",'statement of marks'!AS90)</f>
        <v>30</v>
      </c>
      <c r="K2280" s="537">
        <f>IF('statement of marks'!AT90="","",'statement of marks'!AT90)</f>
        <v>20</v>
      </c>
      <c r="L2280" s="536">
        <f>IF('statement of marks'!AU90="","",'statement of marks'!AU90)</f>
        <v>50</v>
      </c>
      <c r="M2280" s="536">
        <f>IF('statement of marks'!AV90="","",'statement of marks'!AV90)</f>
        <v>60</v>
      </c>
      <c r="N2280" s="538">
        <f>IF('statement of marks'!AW90="","",'statement of marks'!AW90)</f>
        <v>80</v>
      </c>
      <c r="O2280" s="537">
        <f>IF('statement of marks'!AX90="","",'statement of marks'!AX90)</f>
        <v>70</v>
      </c>
      <c r="P2280" s="537">
        <f>IF('statement of marks'!AY90="","",'statement of marks'!AY90)</f>
        <v>30</v>
      </c>
      <c r="Q2280" s="536">
        <f>IF('statement of marks'!AZ90="","",'statement of marks'!AZ90)</f>
        <v>100</v>
      </c>
      <c r="R2280" s="536">
        <f>IF('statement of marks'!BA90="","",'statement of marks'!BA90)</f>
        <v>130</v>
      </c>
      <c r="S2280" s="538">
        <f>IF('statement of marks'!BB90="","",'statement of marks'!BB90)</f>
        <v>50</v>
      </c>
      <c r="T2280" s="538">
        <f>IF('statement of marks'!BC90="","",'statement of marks'!BC90)</f>
        <v>180</v>
      </c>
      <c r="U2280" s="541" t="str">
        <f>CONCATENATE('statement of marks'!HB90,'statement of marks'!HK90,'statement of marks'!HL90)</f>
        <v>D</v>
      </c>
      <c r="V2280" s="542" t="str">
        <f>IF('result subject-wise'!Z90="","",'result subject-wise'!Z90)</f>
        <v/>
      </c>
      <c r="W2280" s="542" t="str">
        <f>IF('result subject-wise'!AB90="","",'result subject-wise'!AB90)</f>
        <v/>
      </c>
      <c r="X2280" s="542" t="str">
        <f>IF('result subject-wise'!AC90="","",'result subject-wise'!AC90)</f>
        <v/>
      </c>
      <c r="Y2280" s="540" t="str">
        <f>IF(OR(X2284=0,X2284&lt;V2284),"",IF(OR(U2280="RE",U2280="REP"),SUM(T2280,W2280),IF(U2280="S",W2280,T2280)))</f>
        <v/>
      </c>
    </row>
    <row r="2281" spans="1:25" ht="18" customHeight="1">
      <c r="A2281" s="1124"/>
      <c r="B2281" s="1143" t="str">
        <f>'statement of marks'!BQ90</f>
        <v>CHEMISTRY</v>
      </c>
      <c r="C2281" s="1143"/>
      <c r="D2281" s="535">
        <f>IF('statement of marks'!CL90="","",'statement of marks'!CL90)</f>
        <v>20</v>
      </c>
      <c r="E2281" s="541">
        <f>IF('statement of marks'!BR90="","",'statement of marks'!BR90)</f>
        <v>10</v>
      </c>
      <c r="F2281" s="541">
        <f>IF('statement of marks'!BS90="","",'statement of marks'!BS90)</f>
        <v>10</v>
      </c>
      <c r="G2281" s="541">
        <f>IF('statement of marks'!BT90="","",'statement of marks'!BT90)</f>
        <v>9</v>
      </c>
      <c r="H2281" s="541">
        <f>IF('statement of marks'!BU90="","",'statement of marks'!BU90)</f>
        <v>29</v>
      </c>
      <c r="I2281" s="541">
        <f>IF('statement of marks'!BV90="","",'statement of marks'!BV90)</f>
        <v>1</v>
      </c>
      <c r="J2281" s="537">
        <f>IF('statement of marks'!BW90="","",'statement of marks'!BW90)</f>
        <v>50</v>
      </c>
      <c r="K2281" s="537">
        <f>IF('statement of marks'!BX90="","",'statement of marks'!BX90)</f>
        <v>20</v>
      </c>
      <c r="L2281" s="536">
        <f>IF('statement of marks'!BY90="","",'statement of marks'!BY90)</f>
        <v>70</v>
      </c>
      <c r="M2281" s="536">
        <f>IF('statement of marks'!BZ90="","",'statement of marks'!BZ90)</f>
        <v>80</v>
      </c>
      <c r="N2281" s="538">
        <f>IF('statement of marks'!CA90="","",'statement of marks'!CA90)</f>
        <v>100</v>
      </c>
      <c r="O2281" s="537">
        <f>IF('statement of marks'!CB90="","",'statement of marks'!CB90)</f>
        <v>70</v>
      </c>
      <c r="P2281" s="537">
        <f>IF('statement of marks'!CC90="","",'statement of marks'!CC90)</f>
        <v>30</v>
      </c>
      <c r="Q2281" s="536">
        <f>IF('statement of marks'!CD90="","",'statement of marks'!CD90)</f>
        <v>100</v>
      </c>
      <c r="R2281" s="536">
        <f>IF('statement of marks'!CE90="","",'statement of marks'!CE90)</f>
        <v>150</v>
      </c>
      <c r="S2281" s="538">
        <f>IF('statement of marks'!CF90="","",'statement of marks'!CF90)</f>
        <v>50</v>
      </c>
      <c r="T2281" s="538">
        <f>IF('statement of marks'!CG90="","",'statement of marks'!CG90)</f>
        <v>200</v>
      </c>
      <c r="U2281" s="541" t="str">
        <f>CONCATENATE('statement of marks'!HM90,'statement of marks'!HV90,'statement of marks'!HW90)</f>
        <v>D</v>
      </c>
      <c r="V2281" s="542" t="str">
        <f>IF('result subject-wise'!AD90="","",'result subject-wise'!AD90)</f>
        <v/>
      </c>
      <c r="W2281" s="542" t="str">
        <f>IF('result subject-wise'!AF90="","",'result subject-wise'!AF90)</f>
        <v/>
      </c>
      <c r="X2281" s="542" t="str">
        <f>IF('result subject-wise'!AG90="","",'result subject-wise'!AG90)</f>
        <v/>
      </c>
      <c r="Y2281" s="540" t="str">
        <f>IF(OR(X2284=0,X2284&lt;V2284),"",IF(OR(U2281="RE",U2281="REP"),SUM(T2281,W2281),IF(U2281="S",W2281,T2281)))</f>
        <v/>
      </c>
    </row>
    <row r="2282" spans="1:25" ht="18" customHeight="1">
      <c r="A2282" s="1124"/>
      <c r="B2282" s="1143" t="str">
        <f>'statement of marks'!CU90</f>
        <v>MATHEMATICS</v>
      </c>
      <c r="C2282" s="1143"/>
      <c r="D2282" s="535" t="str">
        <f>IF('statement of marks'!DP90="","",'statement of marks'!DP90)</f>
        <v/>
      </c>
      <c r="E2282" s="541">
        <f>IF('statement of marks'!CV90="","",'statement of marks'!CV90)</f>
        <v>10</v>
      </c>
      <c r="F2282" s="541">
        <f>IF('statement of marks'!CW90="","",'statement of marks'!CW90)</f>
        <v>10</v>
      </c>
      <c r="G2282" s="541">
        <f>IF('statement of marks'!CX90="","",'statement of marks'!CX90)</f>
        <v>9</v>
      </c>
      <c r="H2282" s="541">
        <f>IF('statement of marks'!CY90="","",'statement of marks'!CY90)</f>
        <v>29</v>
      </c>
      <c r="I2282" s="541">
        <f>IF('statement of marks'!CZ90="","",'statement of marks'!CZ90)</f>
        <v>1</v>
      </c>
      <c r="J2282" s="537">
        <f>IF('statement of marks'!DA90="","",'statement of marks'!DA90)</f>
        <v>70</v>
      </c>
      <c r="K2282" s="537" t="str">
        <f>IF('statement of marks'!DB90="","",'statement of marks'!DB90)</f>
        <v/>
      </c>
      <c r="L2282" s="536">
        <f>IF('statement of marks'!DC90="","",'statement of marks'!DC90)</f>
        <v>70</v>
      </c>
      <c r="M2282" s="536">
        <f>IF('statement of marks'!DD90="","",'statement of marks'!DD90)</f>
        <v>100</v>
      </c>
      <c r="N2282" s="538">
        <f>IF('statement of marks'!DE90="","",'statement of marks'!DE90)</f>
        <v>100</v>
      </c>
      <c r="O2282" s="537">
        <f>IF('statement of marks'!DF90="","",'statement of marks'!DF90)</f>
        <v>18</v>
      </c>
      <c r="P2282" s="537" t="str">
        <f>IF('statement of marks'!DG90="","",'statement of marks'!DG90)</f>
        <v/>
      </c>
      <c r="Q2282" s="536">
        <f>IF('statement of marks'!DH90="","",'statement of marks'!DH90)</f>
        <v>18</v>
      </c>
      <c r="R2282" s="536">
        <f>IF('statement of marks'!DI90="","",'statement of marks'!DI90)</f>
        <v>118</v>
      </c>
      <c r="S2282" s="538" t="str">
        <f>IF('statement of marks'!DJ90="","",'statement of marks'!DJ90)</f>
        <v/>
      </c>
      <c r="T2282" s="538">
        <f>IF('statement of marks'!DK90="","",'statement of marks'!DK90)</f>
        <v>118</v>
      </c>
      <c r="U2282" s="541" t="str">
        <f>CONCATENATE('statement of marks'!HX90,'statement of marks'!IG90,'statement of marks'!IH90)</f>
        <v>S</v>
      </c>
      <c r="V2282" s="542">
        <f>IF('result subject-wise'!AH90="","",'result subject-wise'!AH90)</f>
        <v>100</v>
      </c>
      <c r="W2282" s="542" t="str">
        <f>IF('result subject-wise'!AJ90="","",'result subject-wise'!AJ90)</f>
        <v/>
      </c>
      <c r="X2282" s="542" t="str">
        <f>IF('result subject-wise'!AK90="","",'result subject-wise'!AK90)</f>
        <v/>
      </c>
      <c r="Y2282" s="540" t="str">
        <f>IF(OR(X2284=0,X2284&lt;V2284),"",IF(OR(U2282="RE",U2282="REP"),SUM(T2282,W2282),IF(U2282="S",W2282,T2282)))</f>
        <v/>
      </c>
    </row>
    <row r="2283" spans="1:25" ht="18" customHeight="1">
      <c r="A2283" s="1124"/>
      <c r="B2283" s="1108" t="s">
        <v>291</v>
      </c>
      <c r="C2283" s="1108"/>
      <c r="D2283" s="543">
        <f>IF(AND(D2280="",D2281="",D2282=""),"",SUM(D2280:D2282))</f>
        <v>40</v>
      </c>
      <c r="E2283" s="544">
        <f>IF(AND(E2278="",E2279="",E2280="",E2281="",E2282=""),"",SUM(E2278:E2282))</f>
        <v>50</v>
      </c>
      <c r="F2283" s="544">
        <f t="shared" ref="F2283:H2283" si="644">IF(AND(F2278="",F2279="",F2280="",F2281="",F2282=""),"",SUM(F2278:F2282))</f>
        <v>50</v>
      </c>
      <c r="G2283" s="544">
        <f t="shared" si="644"/>
        <v>43</v>
      </c>
      <c r="H2283" s="544">
        <f t="shared" si="644"/>
        <v>143</v>
      </c>
      <c r="I2283" s="544">
        <f>IF(AND(I2278="",I2279="",I2280="",I2281="",I2282=""),"",SUM(I2278:I2282))</f>
        <v>7</v>
      </c>
      <c r="J2283" s="544">
        <f t="shared" ref="J2283:Q2283" si="645">IF(AND(J2278="",J2279="",J2280="",J2281="",J2282=""),"",SUM(J2278:J2282))</f>
        <v>290</v>
      </c>
      <c r="K2283" s="544">
        <f t="shared" si="645"/>
        <v>40</v>
      </c>
      <c r="L2283" s="544">
        <f t="shared" si="645"/>
        <v>330</v>
      </c>
      <c r="M2283" s="544">
        <f t="shared" si="645"/>
        <v>440</v>
      </c>
      <c r="N2283" s="544">
        <f t="shared" si="645"/>
        <v>480</v>
      </c>
      <c r="O2283" s="544">
        <f t="shared" si="645"/>
        <v>358</v>
      </c>
      <c r="P2283" s="544">
        <f t="shared" si="645"/>
        <v>60</v>
      </c>
      <c r="Q2283" s="544">
        <f t="shared" si="645"/>
        <v>418</v>
      </c>
      <c r="R2283" s="544">
        <f>IF(AND(R2278="",R2279="",R2280="",R2281="",R2282=""),"",SUM(R2278:R2282))</f>
        <v>798</v>
      </c>
      <c r="S2283" s="544">
        <f>IF(AND(S2278="",S2279="",S2280="",S2281="",S2282=""),"",SUM(S2278:S2282))</f>
        <v>100</v>
      </c>
      <c r="T2283" s="544">
        <f t="shared" ref="T2283" si="646">IF(AND(T2278="",T2279="",T2280="",T2281="",T2282=""),"",SUM(T2278:T2282))</f>
        <v>898</v>
      </c>
      <c r="U2283" s="544"/>
      <c r="V2283" s="544">
        <f t="shared" ref="V2283:W2283" si="647">IF(AND(V2278="",V2279="",V2280="",V2281="",V2282=""),"",SUM(V2278:V2282))</f>
        <v>100</v>
      </c>
      <c r="W2283" s="544" t="str">
        <f t="shared" si="647"/>
        <v/>
      </c>
      <c r="X2283" s="545"/>
      <c r="Y2283" s="546" t="str">
        <f t="shared" ref="Y2283" si="648">IF(AND(Y2278="",Y2279="",Y2280="",Y2281="",Y2282=""),"",SUM(Y2278:Y2282))</f>
        <v/>
      </c>
    </row>
    <row r="2284" spans="1:25" ht="18" customHeight="1">
      <c r="A2284" s="1124"/>
      <c r="B2284" s="1142" t="s">
        <v>292</v>
      </c>
      <c r="C2284" s="1142"/>
      <c r="D2284" s="547" t="s">
        <v>456</v>
      </c>
      <c r="E2284" s="548">
        <f>IF(E2283="","",(5*E2277)-(COUNTIF(E2278:E2282,"NA")*E2277+COUNTIF(E2278:E2282,"ML")*E2277))</f>
        <v>50</v>
      </c>
      <c r="F2284" s="548">
        <f>IF(F2283="","",(5*F2277)-(COUNTIF(F2278:F2282,"NA")*F2277+COUNTIF(F2278:F2282,"ML")*F2277))</f>
        <v>50</v>
      </c>
      <c r="G2284" s="548">
        <f>IF(G2283="","",(43)-(COUNTIF(G2278:G2282,"NA")*G2277+COUNTIF(G2278:G2282,"ML")*G2277))</f>
        <v>43</v>
      </c>
      <c r="H2284" s="548">
        <f>IF(H2283="","",(143)-(COUNTIF(H2278:H2282,"NA")*H2277+COUNTIF(H2278:H2282,"ML")*H2277))</f>
        <v>143</v>
      </c>
      <c r="I2284" s="549">
        <f>IF(I2283="","",7)</f>
        <v>7</v>
      </c>
      <c r="J2284" s="538">
        <f>L2284-K2284</f>
        <v>310</v>
      </c>
      <c r="K2284" s="538">
        <f>IF(D2283="","",(D2283-(IF(K2280="ml",D2280)+IF(K2281="ml",D2281)+IF(K2282="ml",D2282))))</f>
        <v>40</v>
      </c>
      <c r="L2284" s="538">
        <f>IF(OR(L2283=0,L2283=""),L2283,(5*L2277)-D2295)</f>
        <v>350</v>
      </c>
      <c r="M2284" s="538">
        <f>IF(M2283="","",SUM(H2284:J2284))</f>
        <v>460</v>
      </c>
      <c r="N2284" s="538">
        <f>IF(N2283="","",SUM(D2283,M2284))</f>
        <v>500</v>
      </c>
      <c r="O2284" s="538">
        <f>Q2284-D2289</f>
        <v>440</v>
      </c>
      <c r="P2284" s="538">
        <f>IF(D2289="","",D2289)</f>
        <v>60</v>
      </c>
      <c r="Q2284" s="538">
        <f>IF(Q2283="","",5*Q2277)</f>
        <v>500</v>
      </c>
      <c r="R2284" s="538">
        <f>IF(O2284="","",SUM(M2284,O2284))</f>
        <v>900</v>
      </c>
      <c r="S2284" s="538">
        <f>IF(D2294="","",D2294)</f>
        <v>100</v>
      </c>
      <c r="T2284" s="538">
        <f>IF(T2283="","",SUM(R2284,S2284))</f>
        <v>1000</v>
      </c>
      <c r="U2284" s="550"/>
      <c r="V2284" s="551">
        <f>COUNTIF(U2278:U2288,"S")</f>
        <v>1</v>
      </c>
      <c r="W2284" s="551">
        <f>COUNTIF(U2278:U2288,"RE")+COUNTIF(U2278:U2288,"REP")</f>
        <v>0</v>
      </c>
      <c r="X2284" s="551">
        <f>COUNTIF(X2278:X2283,"P")+COUNTIF(X2287:X2288,"P")</f>
        <v>0</v>
      </c>
      <c r="Y2284" s="552" t="str">
        <f>IF(OR(X2284=0,X2284&lt;(V2284+W2284)),"",(T2284-(V2284*Y2277)+V2283))</f>
        <v/>
      </c>
    </row>
    <row r="2285" spans="1:25" ht="18" customHeight="1">
      <c r="A2285" s="1124"/>
      <c r="B2285" s="895" t="s">
        <v>151</v>
      </c>
      <c r="C2285" s="895"/>
      <c r="D2285" s="553">
        <f>IF('statement of marks'!BG90="","",'statement of marks'!BG90)</f>
        <v>30</v>
      </c>
      <c r="E2285" s="568">
        <f t="shared" ref="E2285:H2285" si="649">IF(E2284="","",E2283/E2284*100)</f>
        <v>100</v>
      </c>
      <c r="F2285" s="568">
        <f t="shared" si="649"/>
        <v>100</v>
      </c>
      <c r="G2285" s="568">
        <f t="shared" si="649"/>
        <v>100</v>
      </c>
      <c r="H2285" s="568">
        <f t="shared" si="649"/>
        <v>100</v>
      </c>
      <c r="I2285" s="568">
        <f>IF(I2284="","",I2283/I2284*100)</f>
        <v>100</v>
      </c>
      <c r="J2285" s="568">
        <f t="shared" ref="J2285:R2285" si="650">IF(J2284="","",J2283/J2284*100)</f>
        <v>93.548387096774192</v>
      </c>
      <c r="K2285" s="568">
        <f t="shared" si="650"/>
        <v>100</v>
      </c>
      <c r="L2285" s="568">
        <f t="shared" si="650"/>
        <v>94.285714285714278</v>
      </c>
      <c r="M2285" s="568">
        <f t="shared" si="650"/>
        <v>95.652173913043484</v>
      </c>
      <c r="N2285" s="569">
        <f t="shared" si="650"/>
        <v>96</v>
      </c>
      <c r="O2285" s="568">
        <f t="shared" si="650"/>
        <v>81.36363636363636</v>
      </c>
      <c r="P2285" s="568">
        <f t="shared" si="650"/>
        <v>100</v>
      </c>
      <c r="Q2285" s="568">
        <f t="shared" si="650"/>
        <v>83.6</v>
      </c>
      <c r="R2285" s="568">
        <f t="shared" si="650"/>
        <v>88.666666666666671</v>
      </c>
      <c r="S2285" s="569">
        <f>IF(S2284="","",S2283/S2284*100)</f>
        <v>100</v>
      </c>
      <c r="T2285" s="569">
        <f t="shared" ref="T2285" si="651">IF(T2284="","",T2283/T2284*100)</f>
        <v>89.8</v>
      </c>
      <c r="U2285" s="539"/>
      <c r="V2285" s="539"/>
      <c r="W2285" s="539"/>
      <c r="X2285" s="539"/>
      <c r="Y2285" s="554" t="str">
        <f>IF(Y2284="","",Y2283/Y2284*100)</f>
        <v/>
      </c>
    </row>
    <row r="2286" spans="1:25" ht="18" customHeight="1">
      <c r="A2286" s="1124"/>
      <c r="B2286" s="895" t="str">
        <f>'statement of marks'!DZ90</f>
        <v>BIOLOGY</v>
      </c>
      <c r="C2286" s="895"/>
      <c r="D2286" s="548"/>
      <c r="E2286" s="541">
        <f>IF('statement of marks'!EA90="","",'statement of marks'!EA90)</f>
        <v>10</v>
      </c>
      <c r="F2286" s="541">
        <f>IF('statement of marks'!EB90="","",'statement of marks'!EB90)</f>
        <v>10</v>
      </c>
      <c r="G2286" s="541">
        <f>IF('statement of marks'!EC90="","",'statement of marks'!EC90)</f>
        <v>10</v>
      </c>
      <c r="H2286" s="541">
        <f>IF('statement of marks'!ED90="","",'statement of marks'!ED90)</f>
        <v>30</v>
      </c>
      <c r="I2286" s="541" t="str">
        <f>IF('statement of marks'!EE90="","",'statement of marks'!EE90)</f>
        <v/>
      </c>
      <c r="J2286" s="537">
        <f>IF('statement of marks'!EF90="","",'statement of marks'!EF90)</f>
        <v>50</v>
      </c>
      <c r="K2286" s="537">
        <f>IF('statement of marks'!EG90="","",'statement of marks'!EG90)</f>
        <v>20</v>
      </c>
      <c r="L2286" s="536">
        <f>IF('statement of marks'!EH90="","",'statement of marks'!EH90)</f>
        <v>70</v>
      </c>
      <c r="M2286" s="536">
        <f>IF('statement of marks'!EI90="","",'statement of marks'!EI90)</f>
        <v>80</v>
      </c>
      <c r="N2286" s="538">
        <f>IF('statement of marks'!EJ90="","",'statement of marks'!EJ90)</f>
        <v>100</v>
      </c>
      <c r="O2286" s="537">
        <f>IF('statement of marks'!EK90="","",'statement of marks'!EK90)</f>
        <v>70</v>
      </c>
      <c r="P2286" s="537">
        <f>IF('statement of marks'!EL90="","",'statement of marks'!EL90)</f>
        <v>30</v>
      </c>
      <c r="Q2286" s="536">
        <f>IF('statement of marks'!EM90="","",'statement of marks'!EM90)</f>
        <v>100</v>
      </c>
      <c r="R2286" s="536">
        <f>IF('statement of marks'!EN90="","",'statement of marks'!EN90)</f>
        <v>150</v>
      </c>
      <c r="S2286" s="538">
        <f>IF('statement of marks'!EO90="","",'statement of marks'!EO90)</f>
        <v>50</v>
      </c>
      <c r="T2286" s="538">
        <f>IF('statement of marks'!EP90="","",'statement of marks'!EP90)</f>
        <v>200</v>
      </c>
      <c r="U2286" s="538" t="str">
        <f>IF('statement of marks'!FB90="","",'statement of marks'!FB90)</f>
        <v>I</v>
      </c>
      <c r="V2286" s="542"/>
      <c r="W2286" s="542"/>
      <c r="X2286" s="542"/>
      <c r="Y2286" s="540"/>
    </row>
    <row r="2287" spans="1:25" ht="18" customHeight="1">
      <c r="A2287" s="1124"/>
      <c r="B2287" s="1089" t="str">
        <f>'statement of marks'!$FC$3</f>
        <v>Azadi ke Baad ka Swarnim Bharat</v>
      </c>
      <c r="C2287" s="1089"/>
      <c r="D2287" s="553">
        <f>IF('statement of marks'!CK90="","",'statement of marks'!CK90)</f>
        <v>30</v>
      </c>
      <c r="E2287" s="541">
        <f>IF('statement of marks'!FC90="","",'statement of marks'!FC90)</f>
        <v>10</v>
      </c>
      <c r="F2287" s="541">
        <f>IF('statement of marks'!FD90="","",'statement of marks'!FD90)</f>
        <v>10</v>
      </c>
      <c r="G2287" s="541">
        <f>IF('statement of marks'!FE90="","",'statement of marks'!FE90)</f>
        <v>10</v>
      </c>
      <c r="H2287" s="541">
        <f>IF('statement of marks'!FF90="","",'statement of marks'!FF90)</f>
        <v>30</v>
      </c>
      <c r="I2287" s="555"/>
      <c r="J2287" s="541">
        <f>IF('statement of marks'!FG90="","",'statement of marks'!FG90)</f>
        <v>70</v>
      </c>
      <c r="K2287" s="556"/>
      <c r="L2287" s="536">
        <f>IF('statement of marks'!FG90="","",'statement of marks'!FG90)</f>
        <v>70</v>
      </c>
      <c r="M2287" s="536">
        <f>IF('statement of marks'!FH90="","",'statement of marks'!FH90)</f>
        <v>100</v>
      </c>
      <c r="N2287" s="536">
        <f>IF('statement of marks'!FH90="","",'statement of marks'!FH90)</f>
        <v>100</v>
      </c>
      <c r="O2287" s="536">
        <f>IF('statement of marks'!FI90="","",'statement of marks'!FI90)</f>
        <v>100</v>
      </c>
      <c r="P2287" s="557"/>
      <c r="Q2287" s="536">
        <f>IF('statement of marks'!FI90="","",'statement of marks'!FI90)</f>
        <v>100</v>
      </c>
      <c r="R2287" s="536">
        <f>IF('statement of marks'!FJ90="","",'statement of marks'!FJ90)</f>
        <v>200</v>
      </c>
      <c r="S2287" s="557"/>
      <c r="T2287" s="538">
        <f>IF('statement of marks'!FJ90="","",'statement of marks'!FJ90)</f>
        <v>200</v>
      </c>
      <c r="U2287" s="541" t="str">
        <f>IF('statement of marks'!II90="","",'statement of marks'!II90)</f>
        <v>A</v>
      </c>
      <c r="V2287" s="542" t="str">
        <f>IF(OR(U2287="S",U2287="RE"),'result subject-wise'!AL$6,"")</f>
        <v/>
      </c>
      <c r="W2287" s="558" t="str">
        <f>IF('result subject-wise'!AL90="","",'result subject-wise'!AL90)</f>
        <v/>
      </c>
      <c r="X2287" s="558" t="str">
        <f>IF('result subject-wise'!AM90="","",'result subject-wise'!AM90)</f>
        <v/>
      </c>
      <c r="Y2287" s="1093"/>
    </row>
    <row r="2288" spans="1:25" ht="18" customHeight="1">
      <c r="A2288" s="1124"/>
      <c r="B2288" s="895" t="str">
        <f>'statement of marks'!$FP$3</f>
        <v>JEEVAN KAUShAL</v>
      </c>
      <c r="C2288" s="895"/>
      <c r="D2288" s="535" t="str">
        <f>IF('statement of marks'!DO90="","",'statement of marks'!DO90)</f>
        <v/>
      </c>
      <c r="E2288" s="1109" t="s">
        <v>278</v>
      </c>
      <c r="F2288" s="1109"/>
      <c r="G2288" s="536">
        <f>'statement of marks'!$FP$6</f>
        <v>30</v>
      </c>
      <c r="H2288" s="536"/>
      <c r="I2288" s="559"/>
      <c r="J2288" s="537">
        <f>IF('statement of marks'!FP90="","",'statement of marks'!FP90)</f>
        <v>30</v>
      </c>
      <c r="K2288" s="1109" t="s">
        <v>279</v>
      </c>
      <c r="L2288" s="1109"/>
      <c r="M2288" s="536">
        <f>'statement of marks'!$FQ$6</f>
        <v>30</v>
      </c>
      <c r="N2288" s="538">
        <f>IF('statement of marks'!FQ90="","",'statement of marks'!FQ90)</f>
        <v>30</v>
      </c>
      <c r="O2288" s="1109" t="s">
        <v>108</v>
      </c>
      <c r="P2288" s="1109"/>
      <c r="Q2288" s="536">
        <f>'statement of marks'!$FR$6</f>
        <v>40</v>
      </c>
      <c r="R2288" s="541">
        <f>IF('statement of marks'!FR90="","",'statement of marks'!FR90)</f>
        <v>40</v>
      </c>
      <c r="S2288" s="541"/>
      <c r="T2288" s="538">
        <f>IF('statement of marks'!FS90="","",'statement of marks'!FS90)</f>
        <v>100</v>
      </c>
      <c r="U2288" s="541" t="str">
        <f>IF('statement of marks'!IJ90="","",'statement of marks'!IJ90)</f>
        <v>A</v>
      </c>
      <c r="V2288" s="542" t="str">
        <f>IF(OR(U2288="S",U2288="RE"),'result subject-wise'!AN$6,"")</f>
        <v/>
      </c>
      <c r="W2288" s="558" t="str">
        <f>IF('result subject-wise'!AN90="","",'result subject-wise'!AN90)</f>
        <v/>
      </c>
      <c r="X2288" s="558" t="str">
        <f>IF('result subject-wise'!AO90="","",'result subject-wise'!AO90)</f>
        <v/>
      </c>
      <c r="Y2288" s="1093"/>
    </row>
    <row r="2289" spans="1:25" ht="18" customHeight="1">
      <c r="A2289" s="1124"/>
      <c r="B2289" s="1110" t="s">
        <v>195</v>
      </c>
      <c r="C2289" s="1110"/>
      <c r="D2289" s="560">
        <f>IF(AND(D2285="",D2287="",D2288=""),"",SUM(D2285:D2288))</f>
        <v>60</v>
      </c>
      <c r="E2289" s="1111" t="str">
        <f>IF('statement of marks'!IP90="","",'statement of marks'!IP90)</f>
        <v>SUPPL.</v>
      </c>
      <c r="F2289" s="1111"/>
      <c r="G2289" s="1111"/>
      <c r="H2289" s="1111"/>
      <c r="I2289" s="1111"/>
      <c r="J2289" s="1111"/>
      <c r="K2289" s="1111"/>
      <c r="L2289" s="1111"/>
      <c r="M2289" s="533" t="s">
        <v>309</v>
      </c>
      <c r="N2289" s="541" t="str">
        <f>IF('statement of marks'!IS90="","",'statement of marks'!IS90)</f>
        <v/>
      </c>
      <c r="O2289" s="1091" t="s">
        <v>281</v>
      </c>
      <c r="P2289" s="1091"/>
      <c r="Q2289" s="1091"/>
      <c r="R2289" s="541" t="str">
        <f>IF('statement of marks'!IU90="","",'statement of marks'!IU90)</f>
        <v/>
      </c>
      <c r="S2289" s="1112" t="s">
        <v>295</v>
      </c>
      <c r="T2289" s="1112"/>
      <c r="U2289" s="1112"/>
      <c r="V2289" s="1112"/>
      <c r="W2289" s="1112"/>
      <c r="X2289" s="1112"/>
      <c r="Y2289" s="1113"/>
    </row>
    <row r="2290" spans="1:25" ht="18" customHeight="1">
      <c r="A2290" s="1124"/>
      <c r="B2290" s="1110" t="s">
        <v>300</v>
      </c>
      <c r="C2290" s="1110"/>
      <c r="D2290" s="534" t="s">
        <v>201</v>
      </c>
      <c r="E2290" s="1085" t="s">
        <v>122</v>
      </c>
      <c r="F2290" s="1085"/>
      <c r="G2290" s="1091" t="s">
        <v>124</v>
      </c>
      <c r="H2290" s="1091"/>
      <c r="I2290" s="1091"/>
      <c r="J2290" s="1091"/>
      <c r="K2290" s="1091" t="s">
        <v>126</v>
      </c>
      <c r="L2290" s="1091"/>
      <c r="M2290" s="1091" t="s">
        <v>128</v>
      </c>
      <c r="N2290" s="1091"/>
      <c r="O2290" s="924" t="s">
        <v>303</v>
      </c>
      <c r="P2290" s="924"/>
      <c r="Q2290" s="924"/>
      <c r="R2290" s="561"/>
      <c r="S2290" s="1114" t="s">
        <v>195</v>
      </c>
      <c r="T2290" s="1114"/>
      <c r="U2290" s="1115" t="str">
        <f>IF('result subject-wise'!AR90="","",'result subject-wise'!AR90)</f>
        <v/>
      </c>
      <c r="V2290" s="1115"/>
      <c r="W2290" s="1086" t="s">
        <v>459</v>
      </c>
      <c r="X2290" s="1086"/>
      <c r="Y2290" s="562" t="str">
        <f>IF('result subject-wise'!AS90="","",'result subject-wise'!AS90)</f>
        <v/>
      </c>
    </row>
    <row r="2291" spans="1:25" ht="18" customHeight="1">
      <c r="A2291" s="1124"/>
      <c r="B2291" s="1116" t="s">
        <v>302</v>
      </c>
      <c r="C2291" s="1116"/>
      <c r="D2291" s="536">
        <f>IF('statement of marks'!CN90="","",'statement of marks'!CN90)</f>
        <v>50</v>
      </c>
      <c r="E2291" s="1117">
        <f>IF('statement of marks'!GK90="","",'statement of marks'!GK90)</f>
        <v>34</v>
      </c>
      <c r="F2291" s="1117"/>
      <c r="G2291" s="1117">
        <f>IF('statement of marks'!GM90="","",'statement of marks'!GM90)</f>
        <v>24</v>
      </c>
      <c r="H2291" s="1117"/>
      <c r="I2291" s="1117"/>
      <c r="J2291" s="1117"/>
      <c r="K2291" s="1117" t="str">
        <f>IF('statement of marks'!GO90="","",'statement of marks'!GO90)</f>
        <v/>
      </c>
      <c r="L2291" s="1117"/>
      <c r="M2291" s="1117" t="str">
        <f>IF('statement of marks'!GQ90="","",'statement of marks'!GQ90)</f>
        <v/>
      </c>
      <c r="N2291" s="1117"/>
      <c r="O2291" s="1117" t="str">
        <f>IF('statement of marks'!GS90="","",'statement of marks'!GS90)</f>
        <v/>
      </c>
      <c r="P2291" s="1117"/>
      <c r="Q2291" s="1117"/>
      <c r="R2291" s="563"/>
      <c r="S2291" s="1086" t="s">
        <v>460</v>
      </c>
      <c r="T2291" s="1086"/>
      <c r="U2291" s="1086"/>
      <c r="V2291" s="1086"/>
      <c r="W2291" s="1115" t="str">
        <f>IF('result subject-wise'!AT90="","",'result subject-wise'!AT90)</f>
        <v/>
      </c>
      <c r="X2291" s="1115"/>
      <c r="Y2291" s="1118"/>
    </row>
    <row r="2292" spans="1:25" ht="18" customHeight="1">
      <c r="A2292" s="1124"/>
      <c r="B2292" s="1084" t="s">
        <v>301</v>
      </c>
      <c r="C2292" s="1084"/>
      <c r="D2292" s="536">
        <f>IF('statement of marks'!BJ90="","",'statement of marks'!BJ90)</f>
        <v>50</v>
      </c>
      <c r="E2292" s="1085" t="str">
        <f>IF('statement of marks'!GL90="","",'statement of marks'!GL90)</f>
        <v/>
      </c>
      <c r="F2292" s="1085"/>
      <c r="G2292" s="1085" t="str">
        <f>IF('statement of marks'!GN90="","",'statement of marks'!GN90)</f>
        <v/>
      </c>
      <c r="H2292" s="1085"/>
      <c r="I2292" s="1085"/>
      <c r="J2292" s="1085"/>
      <c r="K2292" s="1085">
        <f>IF('statement of marks'!GP90="","",'statement of marks'!GP90)</f>
        <v>130</v>
      </c>
      <c r="L2292" s="1085"/>
      <c r="M2292" s="1085">
        <f>IF('statement of marks'!GR90="","",'statement of marks'!GR90)</f>
        <v>264</v>
      </c>
      <c r="N2292" s="1085"/>
      <c r="O2292" s="1085">
        <f>IF('statement of marks'!GT90="","",'statement of marks'!GT90)</f>
        <v>362</v>
      </c>
      <c r="P2292" s="1085"/>
      <c r="Q2292" s="1085"/>
      <c r="R2292" s="564"/>
      <c r="S2292" s="1086" t="s">
        <v>296</v>
      </c>
      <c r="T2292" s="1086"/>
      <c r="U2292" s="1086"/>
      <c r="V2292" s="1086"/>
      <c r="W2292" s="1087" t="str">
        <f>IF(U2290="","",'result subject-wise'!$G$118)</f>
        <v/>
      </c>
      <c r="X2292" s="1087"/>
      <c r="Y2292" s="1088"/>
    </row>
    <row r="2293" spans="1:25" ht="18" customHeight="1">
      <c r="A2293" s="1124"/>
      <c r="B2293" s="1089" t="s">
        <v>307</v>
      </c>
      <c r="C2293" s="1089"/>
      <c r="D2293" s="535" t="str">
        <f>IF('statement of marks'!DR90="","",'statement of marks'!DR90)</f>
        <v/>
      </c>
      <c r="E2293" s="1090"/>
      <c r="F2293" s="1090"/>
      <c r="G2293" s="1090"/>
      <c r="H2293" s="1090"/>
      <c r="I2293" s="1090"/>
      <c r="J2293" s="1090"/>
      <c r="K2293" s="1090"/>
      <c r="L2293" s="1090"/>
      <c r="M2293" s="1090"/>
      <c r="N2293" s="1090"/>
      <c r="O2293" s="1091"/>
      <c r="P2293" s="1091"/>
      <c r="Q2293" s="1091"/>
      <c r="R2293" s="1091"/>
      <c r="S2293" s="1091"/>
      <c r="T2293" s="1091"/>
      <c r="U2293" s="1092"/>
      <c r="V2293" s="1092"/>
      <c r="W2293" s="1092"/>
      <c r="X2293" s="1092"/>
      <c r="Y2293" s="1093"/>
    </row>
    <row r="2294" spans="1:25" ht="18" customHeight="1">
      <c r="A2294" s="1124"/>
      <c r="B2294" s="895" t="s">
        <v>297</v>
      </c>
      <c r="C2294" s="895"/>
      <c r="D2294" s="544">
        <f>IF(AND(D2291="",D2292="",D2293=""),"",SUM(D2291:D2293))</f>
        <v>100</v>
      </c>
      <c r="E2294" s="1090"/>
      <c r="F2294" s="1090"/>
      <c r="G2294" s="1090"/>
      <c r="H2294" s="1090"/>
      <c r="I2294" s="1090"/>
      <c r="J2294" s="1090"/>
      <c r="K2294" s="1090"/>
      <c r="L2294" s="1090"/>
      <c r="M2294" s="1090"/>
      <c r="N2294" s="1090"/>
      <c r="O2294" s="1091"/>
      <c r="P2294" s="1091"/>
      <c r="Q2294" s="1091"/>
      <c r="R2294" s="1091"/>
      <c r="S2294" s="1091"/>
      <c r="T2294" s="1091"/>
      <c r="U2294" s="1092"/>
      <c r="V2294" s="1092"/>
      <c r="W2294" s="1092"/>
      <c r="X2294" s="1092"/>
      <c r="Y2294" s="1093"/>
    </row>
    <row r="2295" spans="1:25" ht="18" customHeight="1">
      <c r="A2295" s="1124"/>
      <c r="B2295" s="1089" t="s">
        <v>790</v>
      </c>
      <c r="C2295" s="1089"/>
      <c r="D2295" s="565">
        <f>IF(J2278="ML",L2277)+IF(J2279="ML",L2277)+IF(J2280="ML",L2277-D2280)+IF(J2281="ML",L2277-D2281)+IF(J2282="ML",L2277-D2282)+IF(K2280="ml",D2280)+IF(K2281="ml",D2281)+IF(K2282="ml",D2282)</f>
        <v>0</v>
      </c>
      <c r="E2295" s="1090"/>
      <c r="F2295" s="1090"/>
      <c r="G2295" s="1090"/>
      <c r="H2295" s="1090"/>
      <c r="I2295" s="1090"/>
      <c r="J2295" s="1090"/>
      <c r="K2295" s="1090"/>
      <c r="L2295" s="1090"/>
      <c r="M2295" s="1090"/>
      <c r="N2295" s="1090"/>
      <c r="O2295" s="1091" t="s">
        <v>112</v>
      </c>
      <c r="P2295" s="1091"/>
      <c r="Q2295" s="1091"/>
      <c r="R2295" s="1091"/>
      <c r="S2295" s="1091"/>
      <c r="T2295" s="1091"/>
      <c r="U2295" s="1094" t="s">
        <v>798</v>
      </c>
      <c r="V2295" s="1094"/>
      <c r="W2295" s="1094"/>
      <c r="X2295" s="1094"/>
      <c r="Y2295" s="1095"/>
    </row>
    <row r="2296" spans="1:25" ht="18" customHeight="1" thickBot="1">
      <c r="A2296" s="1125"/>
      <c r="B2296" s="1098" t="s">
        <v>308</v>
      </c>
      <c r="C2296" s="1098"/>
      <c r="D2296" s="566"/>
      <c r="E2296" s="1099"/>
      <c r="F2296" s="1099"/>
      <c r="G2296" s="1099"/>
      <c r="H2296" s="1099"/>
      <c r="I2296" s="1099"/>
      <c r="J2296" s="1099"/>
      <c r="K2296" s="1099"/>
      <c r="L2296" s="1099"/>
      <c r="M2296" s="1099"/>
      <c r="N2296" s="1099"/>
      <c r="O2296" s="1100">
        <f>'statement of marks'!$IV$110</f>
        <v>45794</v>
      </c>
      <c r="P2296" s="1100"/>
      <c r="Q2296" s="1100"/>
      <c r="R2296" s="1100"/>
      <c r="S2296" s="1100"/>
      <c r="T2296" s="1100"/>
      <c r="U2296" s="1096"/>
      <c r="V2296" s="1096"/>
      <c r="W2296" s="1096"/>
      <c r="X2296" s="1096"/>
      <c r="Y2296" s="1097"/>
    </row>
    <row r="2297" spans="1:25" ht="18" customHeight="1">
      <c r="A2297" s="1119" t="s">
        <v>282</v>
      </c>
      <c r="B2297" s="1120"/>
      <c r="C2297" s="1120"/>
      <c r="D2297" s="1120"/>
      <c r="E2297" s="1120"/>
      <c r="F2297" s="1120"/>
      <c r="G2297" s="1120"/>
      <c r="H2297" s="1120"/>
      <c r="I2297" s="1120"/>
      <c r="J2297" s="1120"/>
      <c r="K2297" s="1120"/>
      <c r="L2297" s="1120"/>
      <c r="M2297" s="1120"/>
      <c r="N2297" s="1120"/>
      <c r="O2297" s="1120"/>
      <c r="P2297" s="1120"/>
      <c r="Q2297" s="1120"/>
      <c r="R2297" s="1120"/>
      <c r="S2297" s="1120"/>
      <c r="T2297" s="1120"/>
      <c r="U2297" s="1120"/>
      <c r="V2297" s="1120"/>
      <c r="W2297" s="1120"/>
      <c r="X2297" s="1120"/>
      <c r="Y2297" s="1121"/>
    </row>
    <row r="2298" spans="1:25" ht="18" customHeight="1">
      <c r="A2298" s="1122" t="str">
        <f>'statement of marks'!$A$1</f>
        <v>Govt. Hr. Sec. School,</v>
      </c>
      <c r="B2298" s="1091"/>
      <c r="C2298" s="1091"/>
      <c r="D2298" s="1091"/>
      <c r="E2298" s="1091"/>
      <c r="F2298" s="1091"/>
      <c r="G2298" s="1091"/>
      <c r="H2298" s="1091"/>
      <c r="I2298" s="1091"/>
      <c r="J2298" s="1091"/>
      <c r="K2298" s="1091"/>
      <c r="L2298" s="1091"/>
      <c r="M2298" s="1091"/>
      <c r="N2298" s="1091"/>
      <c r="O2298" s="1091"/>
      <c r="P2298" s="1091"/>
      <c r="Q2298" s="1091"/>
      <c r="R2298" s="1091"/>
      <c r="S2298" s="1091"/>
      <c r="T2298" s="1091"/>
      <c r="U2298" s="1091"/>
      <c r="V2298" s="1091"/>
      <c r="W2298" s="1091"/>
      <c r="X2298" s="1091"/>
      <c r="Y2298" s="1123"/>
    </row>
    <row r="2299" spans="1:25" ht="18" customHeight="1">
      <c r="A2299" s="1124"/>
      <c r="B2299" s="1048" t="s">
        <v>100</v>
      </c>
      <c r="C2299" s="1048"/>
      <c r="D2299" s="1112" t="s">
        <v>485</v>
      </c>
      <c r="E2299" s="1048" t="str">
        <f>'statement of marks'!$F$3</f>
        <v>2024-25</v>
      </c>
      <c r="F2299" s="1048"/>
      <c r="G2299" s="1126" t="str">
        <f>IF(U2318="","MAIN EXAMINATION",IF(E2317="Suppl.","SUPPLEMENTARY EXAMINATION",IF(E2317="Re-exam.","RE-EXAMINATION",)))</f>
        <v>MAIN EXAMINATION</v>
      </c>
      <c r="H2299" s="1127"/>
      <c r="I2299" s="1127"/>
      <c r="J2299" s="1127"/>
      <c r="K2299" s="1127"/>
      <c r="L2299" s="1127"/>
      <c r="M2299" s="1127"/>
      <c r="N2299" s="1127"/>
      <c r="O2299" s="1127"/>
      <c r="P2299" s="1127"/>
      <c r="Q2299" s="1127"/>
      <c r="R2299" s="1127"/>
      <c r="S2299" s="1128"/>
      <c r="T2299" s="1129" t="s">
        <v>305</v>
      </c>
      <c r="U2299" s="1130"/>
      <c r="V2299" s="1131"/>
      <c r="W2299" s="1048" t="str">
        <f>'statement of marks'!$A$3</f>
        <v>11 'A'</v>
      </c>
      <c r="X2299" s="1048"/>
      <c r="Y2299" s="1135"/>
    </row>
    <row r="2300" spans="1:25" ht="18" customHeight="1">
      <c r="A2300" s="1124"/>
      <c r="B2300" s="895" t="s">
        <v>36</v>
      </c>
      <c r="C2300" s="895"/>
      <c r="D2300" s="1112"/>
      <c r="E2300" s="1132" t="str">
        <f>IF('statement of marks'!G91="","",'statement of marks'!G91)</f>
        <v>A 083</v>
      </c>
      <c r="F2300" s="1133"/>
      <c r="G2300" s="1133"/>
      <c r="H2300" s="1133"/>
      <c r="I2300" s="1133"/>
      <c r="J2300" s="1133"/>
      <c r="K2300" s="1133"/>
      <c r="L2300" s="1133"/>
      <c r="M2300" s="1133"/>
      <c r="N2300" s="1133"/>
      <c r="O2300" s="1133"/>
      <c r="P2300" s="1133"/>
      <c r="Q2300" s="1133"/>
      <c r="R2300" s="1133"/>
      <c r="S2300" s="1134"/>
      <c r="T2300" s="1129" t="s">
        <v>304</v>
      </c>
      <c r="U2300" s="1130"/>
      <c r="V2300" s="1131"/>
      <c r="W2300" s="1048">
        <f>IF('statement of marks'!E91="","",'statement of marks'!E91)</f>
        <v>11183</v>
      </c>
      <c r="X2300" s="1048"/>
      <c r="Y2300" s="1135"/>
    </row>
    <row r="2301" spans="1:25" ht="18" customHeight="1">
      <c r="A2301" s="1124"/>
      <c r="B2301" s="895" t="s">
        <v>37</v>
      </c>
      <c r="C2301" s="895"/>
      <c r="D2301" s="1112"/>
      <c r="E2301" s="1132" t="str">
        <f>IF('statement of marks'!H91="","",'statement of marks'!H91)</f>
        <v>B 083</v>
      </c>
      <c r="F2301" s="1133"/>
      <c r="G2301" s="1133"/>
      <c r="H2301" s="1133"/>
      <c r="I2301" s="1133"/>
      <c r="J2301" s="1133"/>
      <c r="K2301" s="1133"/>
      <c r="L2301" s="1133"/>
      <c r="M2301" s="1133"/>
      <c r="N2301" s="1133"/>
      <c r="O2301" s="1133"/>
      <c r="P2301" s="1133"/>
      <c r="Q2301" s="1133"/>
      <c r="R2301" s="1133"/>
      <c r="S2301" s="1134"/>
      <c r="T2301" s="1129" t="s">
        <v>35</v>
      </c>
      <c r="U2301" s="1130"/>
      <c r="V2301" s="1131"/>
      <c r="W2301" s="1048" t="str">
        <f>IF('statement of marks'!D91="","",'statement of marks'!D91)</f>
        <v/>
      </c>
      <c r="X2301" s="1048"/>
      <c r="Y2301" s="1135"/>
    </row>
    <row r="2302" spans="1:25" ht="18" customHeight="1">
      <c r="A2302" s="1124"/>
      <c r="B2302" s="895" t="s">
        <v>38</v>
      </c>
      <c r="C2302" s="895"/>
      <c r="D2302" s="1112"/>
      <c r="E2302" s="1132" t="str">
        <f>IF('statement of marks'!I91="","",'statement of marks'!I91)</f>
        <v>C 083</v>
      </c>
      <c r="F2302" s="1133"/>
      <c r="G2302" s="1133"/>
      <c r="H2302" s="1133"/>
      <c r="I2302" s="1133"/>
      <c r="J2302" s="1133"/>
      <c r="K2302" s="1133"/>
      <c r="L2302" s="1133"/>
      <c r="M2302" s="1133"/>
      <c r="N2302" s="1133"/>
      <c r="O2302" s="1133"/>
      <c r="P2302" s="1133"/>
      <c r="Q2302" s="1133"/>
      <c r="R2302" s="1133"/>
      <c r="S2302" s="1134"/>
      <c r="T2302" s="1129" t="s">
        <v>280</v>
      </c>
      <c r="U2302" s="1130"/>
      <c r="V2302" s="1131"/>
      <c r="W2302" s="1136" t="str">
        <f>IF('statement of marks'!F91="","",'statement of marks'!F91)</f>
        <v/>
      </c>
      <c r="X2302" s="1136"/>
      <c r="Y2302" s="1137"/>
    </row>
    <row r="2303" spans="1:25" ht="18" customHeight="1">
      <c r="A2303" s="1124"/>
      <c r="B2303" s="1138" t="s">
        <v>218</v>
      </c>
      <c r="C2303" s="1109" t="s">
        <v>293</v>
      </c>
      <c r="D2303" s="1109" t="s">
        <v>457</v>
      </c>
      <c r="E2303" s="1103" t="s">
        <v>109</v>
      </c>
      <c r="F2303" s="1103" t="s">
        <v>110</v>
      </c>
      <c r="G2303" s="1103" t="s">
        <v>111</v>
      </c>
      <c r="H2303" s="1103" t="s">
        <v>797</v>
      </c>
      <c r="I2303" s="1139" t="str">
        <f>IF('statement of marks'!N$4="","",'statement of marks'!N$4)</f>
        <v>VRIKSHAROPAN</v>
      </c>
      <c r="J2303" s="1140" t="s">
        <v>276</v>
      </c>
      <c r="K2303" s="1140" t="s">
        <v>277</v>
      </c>
      <c r="L2303" s="1103" t="s">
        <v>284</v>
      </c>
      <c r="M2303" s="1103" t="s">
        <v>294</v>
      </c>
      <c r="N2303" s="1102" t="s">
        <v>458</v>
      </c>
      <c r="O2303" s="1141" t="s">
        <v>287</v>
      </c>
      <c r="P2303" s="1141" t="s">
        <v>288</v>
      </c>
      <c r="Q2303" s="1101" t="s">
        <v>289</v>
      </c>
      <c r="R2303" s="1101" t="s">
        <v>285</v>
      </c>
      <c r="S2303" s="1101" t="s">
        <v>286</v>
      </c>
      <c r="T2303" s="1102" t="s">
        <v>306</v>
      </c>
      <c r="U2303" s="1103" t="s">
        <v>311</v>
      </c>
      <c r="V2303" s="1104" t="s">
        <v>310</v>
      </c>
      <c r="W2303" s="1104" t="s">
        <v>799</v>
      </c>
      <c r="X2303" s="1103" t="s">
        <v>283</v>
      </c>
      <c r="Y2303" s="1105" t="s">
        <v>290</v>
      </c>
    </row>
    <row r="2304" spans="1:25" ht="18" customHeight="1">
      <c r="A2304" s="1124"/>
      <c r="B2304" s="1138"/>
      <c r="C2304" s="1109"/>
      <c r="D2304" s="1109"/>
      <c r="E2304" s="1103"/>
      <c r="F2304" s="1103"/>
      <c r="G2304" s="1103"/>
      <c r="H2304" s="1103"/>
      <c r="I2304" s="1139"/>
      <c r="J2304" s="1140"/>
      <c r="K2304" s="1140"/>
      <c r="L2304" s="1103"/>
      <c r="M2304" s="1103"/>
      <c r="N2304" s="1102"/>
      <c r="O2304" s="1141"/>
      <c r="P2304" s="1141"/>
      <c r="Q2304" s="1101"/>
      <c r="R2304" s="1101"/>
      <c r="S2304" s="1101"/>
      <c r="T2304" s="1102"/>
      <c r="U2304" s="1103"/>
      <c r="V2304" s="1104"/>
      <c r="W2304" s="1104"/>
      <c r="X2304" s="1103"/>
      <c r="Y2304" s="1105"/>
    </row>
    <row r="2305" spans="1:25" ht="18" customHeight="1">
      <c r="A2305" s="1124"/>
      <c r="B2305" s="1144" t="s">
        <v>113</v>
      </c>
      <c r="C2305" s="1144"/>
      <c r="D2305" s="535"/>
      <c r="E2305" s="534">
        <f>IF('statement of marks'!J$6="","",'statement of marks'!J$6)</f>
        <v>10</v>
      </c>
      <c r="F2305" s="534">
        <f>IF('statement of marks'!K$6="","",'statement of marks'!K$6)</f>
        <v>10</v>
      </c>
      <c r="G2305" s="534">
        <f>IF('statement of marks'!L$6="","",'statement of marks'!L$6)</f>
        <v>8</v>
      </c>
      <c r="H2305" s="534">
        <f>IF('statement of marks'!M$6="","",'statement of marks'!M$6)</f>
        <v>28</v>
      </c>
      <c r="I2305" s="536">
        <f>IF('statement of marks'!N$6="","",'statement of marks'!N$6)</f>
        <v>2</v>
      </c>
      <c r="J2305" s="298" t="s">
        <v>89</v>
      </c>
      <c r="K2305" s="1106"/>
      <c r="L2305" s="534">
        <f>IF('statement of marks'!O$6="","",'statement of marks'!O$6)</f>
        <v>70</v>
      </c>
      <c r="M2305" s="298" t="s">
        <v>87</v>
      </c>
      <c r="N2305" s="534">
        <f>IF('statement of marks'!P$6="","",'statement of marks'!P$6)</f>
        <v>100</v>
      </c>
      <c r="O2305" s="298" t="s">
        <v>298</v>
      </c>
      <c r="P2305" s="945"/>
      <c r="Q2305" s="534">
        <f>IF('statement of marks'!Q$6="","",'statement of marks'!Q$6)</f>
        <v>100</v>
      </c>
      <c r="R2305" s="298" t="s">
        <v>299</v>
      </c>
      <c r="S2305" s="298" t="s">
        <v>454</v>
      </c>
      <c r="T2305" s="538">
        <f>IF('statement of marks'!R$6="","",'statement of marks'!R$6)</f>
        <v>200</v>
      </c>
      <c r="U2305" s="539"/>
      <c r="V2305" s="539"/>
      <c r="W2305" s="539"/>
      <c r="X2305" s="539"/>
      <c r="Y2305" s="540" t="str">
        <f>IF(OR(X2312=0,X2312&lt;V2312),"",T2305)</f>
        <v/>
      </c>
    </row>
    <row r="2306" spans="1:25" ht="18" customHeight="1">
      <c r="A2306" s="1124"/>
      <c r="B2306" s="895" t="str">
        <f>'statement of marks'!$J$3</f>
        <v>HINDI COMPULSORY</v>
      </c>
      <c r="C2306" s="895"/>
      <c r="D2306" s="535"/>
      <c r="E2306" s="541">
        <f>IF('statement of marks'!J91="","",'statement of marks'!J91)</f>
        <v>10</v>
      </c>
      <c r="F2306" s="541">
        <f>IF('statement of marks'!K91="","",'statement of marks'!K91)</f>
        <v>10</v>
      </c>
      <c r="G2306" s="541">
        <f>IF('statement of marks'!L91="","",'statement of marks'!L91)</f>
        <v>8</v>
      </c>
      <c r="H2306" s="541">
        <f>IF('statement of marks'!M91="","",'statement of marks'!M91)</f>
        <v>28</v>
      </c>
      <c r="I2306" s="541">
        <f>IF('statement of marks'!N91="","",'statement of marks'!N91)</f>
        <v>2</v>
      </c>
      <c r="J2306" s="537">
        <f>IF('statement of marks'!O91="","",'statement of marks'!O91)</f>
        <v>70</v>
      </c>
      <c r="K2306" s="1106"/>
      <c r="L2306" s="536">
        <f>IF('statement of marks'!O91="","",'statement of marks'!O91)</f>
        <v>70</v>
      </c>
      <c r="M2306" s="536">
        <f>IF('statement of marks'!P91="","",'statement of marks'!P91)</f>
        <v>100</v>
      </c>
      <c r="N2306" s="538">
        <f>IF('statement of marks'!P91="","",'statement of marks'!P91)</f>
        <v>100</v>
      </c>
      <c r="O2306" s="537">
        <f>IF('statement of marks'!Q91="","",'statement of marks'!Q91)</f>
        <v>100</v>
      </c>
      <c r="P2306" s="945"/>
      <c r="Q2306" s="536">
        <f>IF('statement of marks'!Q91="","",'statement of marks'!Q91)</f>
        <v>100</v>
      </c>
      <c r="R2306" s="536">
        <f>IF('statement of marks'!R91="","",'statement of marks'!R91)</f>
        <v>200</v>
      </c>
      <c r="S2306" s="1107" t="str">
        <f>IF(AND(K2307="",P2307=""),"",SUM(K2307,P2307))</f>
        <v/>
      </c>
      <c r="T2306" s="538">
        <f>IF('statement of marks'!R91="","",'statement of marks'!R91)</f>
        <v>200</v>
      </c>
      <c r="U2306" s="541" t="str">
        <f>CONCATENATE('statement of marks'!GV91,'statement of marks'!GW91,'statement of marks'!GX91)</f>
        <v>D</v>
      </c>
      <c r="V2306" s="542" t="str">
        <f>IF(OR(U2306="S",U2306="RE"),'result subject-wise'!T$6,"")</f>
        <v/>
      </c>
      <c r="W2306" s="542" t="str">
        <f>IF('result subject-wise'!U91="","",'result subject-wise'!U91)</f>
        <v/>
      </c>
      <c r="X2306" s="542" t="str">
        <f>IF('result subject-wise'!V91="","",'result subject-wise'!V91)</f>
        <v/>
      </c>
      <c r="Y2306" s="540" t="str">
        <f>IF(OR(X2312=0,X2312&lt;V2312),"",IF(U2306="RE",SUM(T2306,W2306),IF(U2306="S",W2306,T2306)))</f>
        <v/>
      </c>
    </row>
    <row r="2307" spans="1:25" ht="18" customHeight="1">
      <c r="A2307" s="1124"/>
      <c r="B2307" s="895" t="str">
        <f>'statement of marks'!$X$3</f>
        <v>ENGLISH COMPULSORY</v>
      </c>
      <c r="C2307" s="895"/>
      <c r="D2307" s="535" t="s">
        <v>455</v>
      </c>
      <c r="E2307" s="541">
        <f>IF('statement of marks'!X91="","",'statement of marks'!X91)</f>
        <v>10</v>
      </c>
      <c r="F2307" s="541">
        <f>IF('statement of marks'!Y91="","",'statement of marks'!Y91)</f>
        <v>10</v>
      </c>
      <c r="G2307" s="541">
        <f>IF('statement of marks'!Z91="","",'statement of marks'!Z91)</f>
        <v>8</v>
      </c>
      <c r="H2307" s="541">
        <f>IF('statement of marks'!AA91="","",'statement of marks'!AA91)</f>
        <v>28</v>
      </c>
      <c r="I2307" s="541">
        <f>IF('statement of marks'!AB91="","",'statement of marks'!AB91)</f>
        <v>2</v>
      </c>
      <c r="J2307" s="537">
        <f>IF('statement of marks'!AC91="","",'statement of marks'!AC91)</f>
        <v>70</v>
      </c>
      <c r="K2307" s="1106"/>
      <c r="L2307" s="536">
        <f>IF('statement of marks'!AC91="","",'statement of marks'!AC91)</f>
        <v>70</v>
      </c>
      <c r="M2307" s="536">
        <f>IF('statement of marks'!AD91="","",'statement of marks'!AD91)</f>
        <v>100</v>
      </c>
      <c r="N2307" s="538">
        <f>IF('statement of marks'!AD91="","",'statement of marks'!AD91)</f>
        <v>100</v>
      </c>
      <c r="O2307" s="537">
        <f>IF('statement of marks'!AE91="","",'statement of marks'!AE91)</f>
        <v>100</v>
      </c>
      <c r="P2307" s="945"/>
      <c r="Q2307" s="536">
        <f>IF('statement of marks'!AE91="","",'statement of marks'!AE91)</f>
        <v>100</v>
      </c>
      <c r="R2307" s="536">
        <f>IF('statement of marks'!AF91="","",'statement of marks'!AF91)</f>
        <v>200</v>
      </c>
      <c r="S2307" s="1107"/>
      <c r="T2307" s="538">
        <f>IF('statement of marks'!AF91="","",'statement of marks'!AF91)</f>
        <v>200</v>
      </c>
      <c r="U2307" s="541" t="str">
        <f>CONCATENATE('statement of marks'!GY91,'statement of marks'!GZ91,'statement of marks'!HA91)</f>
        <v>D</v>
      </c>
      <c r="V2307" s="542" t="str">
        <f>IF(OR(U2307="S",U2307="RE"),'result subject-wise'!W$6,"")</f>
        <v/>
      </c>
      <c r="W2307" s="542" t="str">
        <f>IF('result subject-wise'!X91="","",'result subject-wise'!X91)</f>
        <v/>
      </c>
      <c r="X2307" s="542" t="str">
        <f>IF('result subject-wise'!Y91="","",'result subject-wise'!Y91)</f>
        <v/>
      </c>
      <c r="Y2307" s="540" t="str">
        <f>IF(OR(X2312=0,X2312&lt;V2312),"",IF(U2307="RE",SUM(T2307,W2307),IF(U2307="S",W2307,T2307)))</f>
        <v/>
      </c>
    </row>
    <row r="2308" spans="1:25" ht="18" customHeight="1">
      <c r="A2308" s="1124"/>
      <c r="B2308" s="1143" t="str">
        <f>'statement of marks'!AM91</f>
        <v>PHYSICS</v>
      </c>
      <c r="C2308" s="1143"/>
      <c r="D2308" s="535">
        <f>IF('statement of marks'!BH91="","",'statement of marks'!BH91)</f>
        <v>20</v>
      </c>
      <c r="E2308" s="541">
        <f>IF('statement of marks'!AN91="","",'statement of marks'!AN91)</f>
        <v>10</v>
      </c>
      <c r="F2308" s="541">
        <f>IF('statement of marks'!AO91="","",'statement of marks'!AO91)</f>
        <v>10</v>
      </c>
      <c r="G2308" s="541">
        <f>IF('statement of marks'!AP91="","",'statement of marks'!AP91)</f>
        <v>9</v>
      </c>
      <c r="H2308" s="541">
        <f>IF('statement of marks'!AQ91="","",'statement of marks'!AQ91)</f>
        <v>29</v>
      </c>
      <c r="I2308" s="541">
        <f>IF('statement of marks'!AR91="","",'statement of marks'!AR91)</f>
        <v>1</v>
      </c>
      <c r="J2308" s="537">
        <f>IF('statement of marks'!AS91="","",'statement of marks'!AS91)</f>
        <v>30</v>
      </c>
      <c r="K2308" s="537">
        <f>IF('statement of marks'!AT91="","",'statement of marks'!AT91)</f>
        <v>20</v>
      </c>
      <c r="L2308" s="536">
        <f>IF('statement of marks'!AU91="","",'statement of marks'!AU91)</f>
        <v>50</v>
      </c>
      <c r="M2308" s="536">
        <f>IF('statement of marks'!AV91="","",'statement of marks'!AV91)</f>
        <v>60</v>
      </c>
      <c r="N2308" s="538">
        <f>IF('statement of marks'!AW91="","",'statement of marks'!AW91)</f>
        <v>80</v>
      </c>
      <c r="O2308" s="537">
        <f>IF('statement of marks'!AX91="","",'statement of marks'!AX91)</f>
        <v>70</v>
      </c>
      <c r="P2308" s="537">
        <f>IF('statement of marks'!AY91="","",'statement of marks'!AY91)</f>
        <v>30</v>
      </c>
      <c r="Q2308" s="536">
        <f>IF('statement of marks'!AZ91="","",'statement of marks'!AZ91)</f>
        <v>100</v>
      </c>
      <c r="R2308" s="536">
        <f>IF('statement of marks'!BA91="","",'statement of marks'!BA91)</f>
        <v>130</v>
      </c>
      <c r="S2308" s="538">
        <f>IF('statement of marks'!BB91="","",'statement of marks'!BB91)</f>
        <v>50</v>
      </c>
      <c r="T2308" s="538">
        <f>IF('statement of marks'!BC91="","",'statement of marks'!BC91)</f>
        <v>180</v>
      </c>
      <c r="U2308" s="541" t="str">
        <f>CONCATENATE('statement of marks'!HB91,'statement of marks'!HK91,'statement of marks'!HL91)</f>
        <v>D</v>
      </c>
      <c r="V2308" s="542" t="str">
        <f>IF('result subject-wise'!Z91="","",'result subject-wise'!Z91)</f>
        <v/>
      </c>
      <c r="W2308" s="542" t="str">
        <f>IF('result subject-wise'!AB91="","",'result subject-wise'!AB91)</f>
        <v/>
      </c>
      <c r="X2308" s="542" t="str">
        <f>IF('result subject-wise'!AC91="","",'result subject-wise'!AC91)</f>
        <v/>
      </c>
      <c r="Y2308" s="540" t="str">
        <f>IF(OR(X2312=0,X2312&lt;V2312),"",IF(OR(U2308="RE",U2308="REP"),SUM(T2308,W2308),IF(U2308="S",W2308,T2308)))</f>
        <v/>
      </c>
    </row>
    <row r="2309" spans="1:25" ht="18" customHeight="1">
      <c r="A2309" s="1124"/>
      <c r="B2309" s="1143" t="str">
        <f>'statement of marks'!BQ91</f>
        <v>CHEMISTRY</v>
      </c>
      <c r="C2309" s="1143"/>
      <c r="D2309" s="535">
        <f>IF('statement of marks'!CL91="","",'statement of marks'!CL91)</f>
        <v>20</v>
      </c>
      <c r="E2309" s="541">
        <f>IF('statement of marks'!BR91="","",'statement of marks'!BR91)</f>
        <v>10</v>
      </c>
      <c r="F2309" s="541">
        <f>IF('statement of marks'!BS91="","",'statement of marks'!BS91)</f>
        <v>10</v>
      </c>
      <c r="G2309" s="541">
        <f>IF('statement of marks'!BT91="","",'statement of marks'!BT91)</f>
        <v>9</v>
      </c>
      <c r="H2309" s="541">
        <f>IF('statement of marks'!BU91="","",'statement of marks'!BU91)</f>
        <v>29</v>
      </c>
      <c r="I2309" s="541">
        <f>IF('statement of marks'!BV91="","",'statement of marks'!BV91)</f>
        <v>1</v>
      </c>
      <c r="J2309" s="537">
        <f>IF('statement of marks'!BW91="","",'statement of marks'!BW91)</f>
        <v>50</v>
      </c>
      <c r="K2309" s="537">
        <f>IF('statement of marks'!BX91="","",'statement of marks'!BX91)</f>
        <v>20</v>
      </c>
      <c r="L2309" s="536">
        <f>IF('statement of marks'!BY91="","",'statement of marks'!BY91)</f>
        <v>70</v>
      </c>
      <c r="M2309" s="536">
        <f>IF('statement of marks'!BZ91="","",'statement of marks'!BZ91)</f>
        <v>80</v>
      </c>
      <c r="N2309" s="538">
        <f>IF('statement of marks'!CA91="","",'statement of marks'!CA91)</f>
        <v>100</v>
      </c>
      <c r="O2309" s="537">
        <f>IF('statement of marks'!CB91="","",'statement of marks'!CB91)</f>
        <v>70</v>
      </c>
      <c r="P2309" s="537">
        <f>IF('statement of marks'!CC91="","",'statement of marks'!CC91)</f>
        <v>30</v>
      </c>
      <c r="Q2309" s="536">
        <f>IF('statement of marks'!CD91="","",'statement of marks'!CD91)</f>
        <v>100</v>
      </c>
      <c r="R2309" s="536">
        <f>IF('statement of marks'!CE91="","",'statement of marks'!CE91)</f>
        <v>150</v>
      </c>
      <c r="S2309" s="538">
        <f>IF('statement of marks'!CF91="","",'statement of marks'!CF91)</f>
        <v>50</v>
      </c>
      <c r="T2309" s="538">
        <f>IF('statement of marks'!CG91="","",'statement of marks'!CG91)</f>
        <v>200</v>
      </c>
      <c r="U2309" s="541" t="str">
        <f>CONCATENATE('statement of marks'!HM91,'statement of marks'!HV91,'statement of marks'!HW91)</f>
        <v>D</v>
      </c>
      <c r="V2309" s="542" t="str">
        <f>IF('result subject-wise'!AD91="","",'result subject-wise'!AD91)</f>
        <v/>
      </c>
      <c r="W2309" s="542" t="str">
        <f>IF('result subject-wise'!AF91="","",'result subject-wise'!AF91)</f>
        <v/>
      </c>
      <c r="X2309" s="542" t="str">
        <f>IF('result subject-wise'!AG91="","",'result subject-wise'!AG91)</f>
        <v/>
      </c>
      <c r="Y2309" s="540" t="str">
        <f>IF(OR(X2312=0,X2312&lt;V2312),"",IF(OR(U2309="RE",U2309="REP"),SUM(T2309,W2309),IF(U2309="S",W2309,T2309)))</f>
        <v/>
      </c>
    </row>
    <row r="2310" spans="1:25" ht="18" customHeight="1">
      <c r="A2310" s="1124"/>
      <c r="B2310" s="1143" t="str">
        <f>'statement of marks'!CU91</f>
        <v>MATHEMATICS</v>
      </c>
      <c r="C2310" s="1143"/>
      <c r="D2310" s="535" t="str">
        <f>IF('statement of marks'!DP91="","",'statement of marks'!DP91)</f>
        <v/>
      </c>
      <c r="E2310" s="541">
        <f>IF('statement of marks'!CV91="","",'statement of marks'!CV91)</f>
        <v>10</v>
      </c>
      <c r="F2310" s="541">
        <f>IF('statement of marks'!CW91="","",'statement of marks'!CW91)</f>
        <v>10</v>
      </c>
      <c r="G2310" s="541">
        <f>IF('statement of marks'!CX91="","",'statement of marks'!CX91)</f>
        <v>9</v>
      </c>
      <c r="H2310" s="541">
        <f>IF('statement of marks'!CY91="","",'statement of marks'!CY91)</f>
        <v>29</v>
      </c>
      <c r="I2310" s="541">
        <f>IF('statement of marks'!CZ91="","",'statement of marks'!CZ91)</f>
        <v>1</v>
      </c>
      <c r="J2310" s="537">
        <f>IF('statement of marks'!DA91="","",'statement of marks'!DA91)</f>
        <v>70</v>
      </c>
      <c r="K2310" s="537" t="str">
        <f>IF('statement of marks'!DB91="","",'statement of marks'!DB91)</f>
        <v/>
      </c>
      <c r="L2310" s="536">
        <f>IF('statement of marks'!DC91="","",'statement of marks'!DC91)</f>
        <v>70</v>
      </c>
      <c r="M2310" s="536">
        <f>IF('statement of marks'!DD91="","",'statement of marks'!DD91)</f>
        <v>100</v>
      </c>
      <c r="N2310" s="538">
        <f>IF('statement of marks'!DE91="","",'statement of marks'!DE91)</f>
        <v>100</v>
      </c>
      <c r="O2310" s="537">
        <f>IF('statement of marks'!DF91="","",'statement of marks'!DF91)</f>
        <v>18</v>
      </c>
      <c r="P2310" s="537" t="str">
        <f>IF('statement of marks'!DG91="","",'statement of marks'!DG91)</f>
        <v/>
      </c>
      <c r="Q2310" s="536">
        <f>IF('statement of marks'!DH91="","",'statement of marks'!DH91)</f>
        <v>18</v>
      </c>
      <c r="R2310" s="536">
        <f>IF('statement of marks'!DI91="","",'statement of marks'!DI91)</f>
        <v>118</v>
      </c>
      <c r="S2310" s="538" t="str">
        <f>IF('statement of marks'!DJ91="","",'statement of marks'!DJ91)</f>
        <v/>
      </c>
      <c r="T2310" s="538">
        <f>IF('statement of marks'!DK91="","",'statement of marks'!DK91)</f>
        <v>118</v>
      </c>
      <c r="U2310" s="541" t="str">
        <f>CONCATENATE('statement of marks'!HX91,'statement of marks'!IG91,'statement of marks'!IH91)</f>
        <v>S</v>
      </c>
      <c r="V2310" s="542">
        <f>IF('result subject-wise'!AH91="","",'result subject-wise'!AH91)</f>
        <v>100</v>
      </c>
      <c r="W2310" s="542" t="str">
        <f>IF('result subject-wise'!AJ91="","",'result subject-wise'!AJ91)</f>
        <v/>
      </c>
      <c r="X2310" s="542" t="str">
        <f>IF('result subject-wise'!AK91="","",'result subject-wise'!AK91)</f>
        <v/>
      </c>
      <c r="Y2310" s="540" t="str">
        <f>IF(OR(X2312=0,X2312&lt;V2312),"",IF(OR(U2310="RE",U2310="REP"),SUM(T2310,W2310),IF(U2310="S",W2310,T2310)))</f>
        <v/>
      </c>
    </row>
    <row r="2311" spans="1:25" ht="18" customHeight="1">
      <c r="A2311" s="1124"/>
      <c r="B2311" s="1108" t="s">
        <v>291</v>
      </c>
      <c r="C2311" s="1108"/>
      <c r="D2311" s="543">
        <f>IF(AND(D2308="",D2309="",D2310=""),"",SUM(D2308:D2310))</f>
        <v>40</v>
      </c>
      <c r="E2311" s="544">
        <f>IF(AND(E2306="",E2307="",E2308="",E2309="",E2310=""),"",SUM(E2306:E2310))</f>
        <v>50</v>
      </c>
      <c r="F2311" s="544">
        <f t="shared" ref="F2311:H2311" si="652">IF(AND(F2306="",F2307="",F2308="",F2309="",F2310=""),"",SUM(F2306:F2310))</f>
        <v>50</v>
      </c>
      <c r="G2311" s="544">
        <f t="shared" si="652"/>
        <v>43</v>
      </c>
      <c r="H2311" s="544">
        <f t="shared" si="652"/>
        <v>143</v>
      </c>
      <c r="I2311" s="544">
        <f>IF(AND(I2306="",I2307="",I2308="",I2309="",I2310=""),"",SUM(I2306:I2310))</f>
        <v>7</v>
      </c>
      <c r="J2311" s="544">
        <f t="shared" ref="J2311:R2311" si="653">IF(AND(J2306="",J2307="",J2308="",J2309="",J2310=""),"",SUM(J2306:J2310))</f>
        <v>290</v>
      </c>
      <c r="K2311" s="544">
        <f t="shared" si="653"/>
        <v>40</v>
      </c>
      <c r="L2311" s="544">
        <f t="shared" si="653"/>
        <v>330</v>
      </c>
      <c r="M2311" s="544">
        <f t="shared" si="653"/>
        <v>440</v>
      </c>
      <c r="N2311" s="544">
        <f t="shared" si="653"/>
        <v>480</v>
      </c>
      <c r="O2311" s="544">
        <f t="shared" si="653"/>
        <v>358</v>
      </c>
      <c r="P2311" s="544">
        <f t="shared" si="653"/>
        <v>60</v>
      </c>
      <c r="Q2311" s="544">
        <f t="shared" si="653"/>
        <v>418</v>
      </c>
      <c r="R2311" s="544">
        <f t="shared" si="653"/>
        <v>798</v>
      </c>
      <c r="S2311" s="544">
        <f>IF(AND(S2306="",S2307="",S2308="",S2309="",S2310=""),"",SUM(S2306:S2310))</f>
        <v>100</v>
      </c>
      <c r="T2311" s="544">
        <f t="shared" ref="T2311" si="654">IF(AND(T2306="",T2307="",T2308="",T2309="",T2310=""),"",SUM(T2306:T2310))</f>
        <v>898</v>
      </c>
      <c r="U2311" s="544"/>
      <c r="V2311" s="544">
        <f t="shared" ref="V2311:W2311" si="655">IF(AND(V2306="",V2307="",V2308="",V2309="",V2310=""),"",SUM(V2306:V2310))</f>
        <v>100</v>
      </c>
      <c r="W2311" s="544" t="str">
        <f t="shared" si="655"/>
        <v/>
      </c>
      <c r="X2311" s="545"/>
      <c r="Y2311" s="546" t="str">
        <f t="shared" ref="Y2311" si="656">IF(AND(Y2306="",Y2307="",Y2308="",Y2309="",Y2310=""),"",SUM(Y2306:Y2310))</f>
        <v/>
      </c>
    </row>
    <row r="2312" spans="1:25" ht="18" customHeight="1">
      <c r="A2312" s="1124"/>
      <c r="B2312" s="1142" t="s">
        <v>292</v>
      </c>
      <c r="C2312" s="1142"/>
      <c r="D2312" s="547" t="s">
        <v>456</v>
      </c>
      <c r="E2312" s="548">
        <f>IF(E2311="","",(5*E2305)-(COUNTIF(E2306:E2310,"NA")*E2305+COUNTIF(E2306:E2310,"ML")*E2305))</f>
        <v>50</v>
      </c>
      <c r="F2312" s="548">
        <f>IF(F2311="","",(5*F2305)-(COUNTIF(F2306:F2310,"NA")*F2305+COUNTIF(F2306:F2310,"ML")*F2305))</f>
        <v>50</v>
      </c>
      <c r="G2312" s="548">
        <f>IF(G2311="","",(43)-(COUNTIF(G2306:G2310,"NA")*G2305+COUNTIF(G2306:G2310,"ML")*G2305))</f>
        <v>43</v>
      </c>
      <c r="H2312" s="548">
        <f>IF(H2311="","",(143)-(COUNTIF(H2306:H2310,"NA")*H2305+COUNTIF(H2306:H2310,"ML")*H2305))</f>
        <v>143</v>
      </c>
      <c r="I2312" s="549">
        <f>IF(I2311="","",7)</f>
        <v>7</v>
      </c>
      <c r="J2312" s="538">
        <f>L2312-K2312</f>
        <v>310</v>
      </c>
      <c r="K2312" s="538">
        <f>IF(D2311="","",(D2311-(IF(K2308="ml",D2308)+IF(K2309="ml",D2309)+IF(K2310="ml",D2310))))</f>
        <v>40</v>
      </c>
      <c r="L2312" s="538">
        <f>IF(OR(L2311=0,L2311=""),L2311,(5*L2305)-D2323)</f>
        <v>350</v>
      </c>
      <c r="M2312" s="538">
        <f>IF(M2311="","",SUM(H2312:J2312))</f>
        <v>460</v>
      </c>
      <c r="N2312" s="538">
        <f>IF(N2311="","",SUM(D2311,M2312))</f>
        <v>500</v>
      </c>
      <c r="O2312" s="538">
        <f>Q2312-D2317</f>
        <v>440</v>
      </c>
      <c r="P2312" s="538">
        <f>IF(D2317="","",D2317)</f>
        <v>60</v>
      </c>
      <c r="Q2312" s="538">
        <f>IF(Q2311="","",5*Q2305)</f>
        <v>500</v>
      </c>
      <c r="R2312" s="538">
        <f>IF(O2312="","",SUM(M2312,O2312))</f>
        <v>900</v>
      </c>
      <c r="S2312" s="538">
        <f>IF(D2322="","",D2322)</f>
        <v>100</v>
      </c>
      <c r="T2312" s="538">
        <f>IF(T2311="","",SUM(R2312,S2312))</f>
        <v>1000</v>
      </c>
      <c r="U2312" s="550"/>
      <c r="V2312" s="551">
        <f>COUNTIF(U2306:U2316,"S")</f>
        <v>1</v>
      </c>
      <c r="W2312" s="551">
        <f>COUNTIF(U2306:U2316,"RE")+COUNTIF(U2306:U2316,"REP")</f>
        <v>0</v>
      </c>
      <c r="X2312" s="551">
        <f>COUNTIF(X2306:X2311,"P")+COUNTIF(X2315:X2316,"P")</f>
        <v>0</v>
      </c>
      <c r="Y2312" s="552" t="str">
        <f>IF(OR(X2312=0,X2312&lt;(V2312+W2312)),"",(T2312-(V2312*Y2305)+V2311))</f>
        <v/>
      </c>
    </row>
    <row r="2313" spans="1:25" ht="18" customHeight="1">
      <c r="A2313" s="1124"/>
      <c r="B2313" s="895" t="s">
        <v>151</v>
      </c>
      <c r="C2313" s="895"/>
      <c r="D2313" s="553">
        <f>IF('statement of marks'!BG91="","",'statement of marks'!BG91)</f>
        <v>30</v>
      </c>
      <c r="E2313" s="568">
        <f t="shared" ref="E2313:H2313" si="657">IF(E2312="","",E2311/E2312*100)</f>
        <v>100</v>
      </c>
      <c r="F2313" s="568">
        <f t="shared" si="657"/>
        <v>100</v>
      </c>
      <c r="G2313" s="568">
        <f t="shared" si="657"/>
        <v>100</v>
      </c>
      <c r="H2313" s="568">
        <f t="shared" si="657"/>
        <v>100</v>
      </c>
      <c r="I2313" s="568">
        <f>IF(I2312="","",I2311/I2312*100)</f>
        <v>100</v>
      </c>
      <c r="J2313" s="568">
        <f t="shared" ref="J2313:R2313" si="658">IF(J2312="","",J2311/J2312*100)</f>
        <v>93.548387096774192</v>
      </c>
      <c r="K2313" s="568">
        <f t="shared" si="658"/>
        <v>100</v>
      </c>
      <c r="L2313" s="568">
        <f t="shared" si="658"/>
        <v>94.285714285714278</v>
      </c>
      <c r="M2313" s="568">
        <f t="shared" si="658"/>
        <v>95.652173913043484</v>
      </c>
      <c r="N2313" s="569">
        <f t="shared" si="658"/>
        <v>96</v>
      </c>
      <c r="O2313" s="568">
        <f t="shared" si="658"/>
        <v>81.36363636363636</v>
      </c>
      <c r="P2313" s="568">
        <f t="shared" si="658"/>
        <v>100</v>
      </c>
      <c r="Q2313" s="568">
        <f t="shared" si="658"/>
        <v>83.6</v>
      </c>
      <c r="R2313" s="568">
        <f t="shared" si="658"/>
        <v>88.666666666666671</v>
      </c>
      <c r="S2313" s="569">
        <f>IF(S2312="","",S2311/S2312*100)</f>
        <v>100</v>
      </c>
      <c r="T2313" s="569">
        <f t="shared" ref="T2313" si="659">IF(T2312="","",T2311/T2312*100)</f>
        <v>89.8</v>
      </c>
      <c r="U2313" s="539"/>
      <c r="V2313" s="539"/>
      <c r="W2313" s="539"/>
      <c r="X2313" s="539"/>
      <c r="Y2313" s="554" t="str">
        <f>IF(Y2312="","",Y2311/Y2312*100)</f>
        <v/>
      </c>
    </row>
    <row r="2314" spans="1:25" ht="18" customHeight="1">
      <c r="A2314" s="1124"/>
      <c r="B2314" s="895" t="str">
        <f>'statement of marks'!DZ91</f>
        <v>BIOLOGY</v>
      </c>
      <c r="C2314" s="895"/>
      <c r="D2314" s="548"/>
      <c r="E2314" s="541">
        <f>IF('statement of marks'!EA91="","",'statement of marks'!EA91)</f>
        <v>10</v>
      </c>
      <c r="F2314" s="541">
        <f>IF('statement of marks'!EB91="","",'statement of marks'!EB91)</f>
        <v>10</v>
      </c>
      <c r="G2314" s="541">
        <f>IF('statement of marks'!EC91="","",'statement of marks'!EC91)</f>
        <v>10</v>
      </c>
      <c r="H2314" s="541">
        <f>IF('statement of marks'!ED91="","",'statement of marks'!ED91)</f>
        <v>30</v>
      </c>
      <c r="I2314" s="541" t="str">
        <f>IF('statement of marks'!EE91="","",'statement of marks'!EE91)</f>
        <v/>
      </c>
      <c r="J2314" s="537">
        <f>IF('statement of marks'!EF91="","",'statement of marks'!EF91)</f>
        <v>50</v>
      </c>
      <c r="K2314" s="537">
        <f>IF('statement of marks'!EG91="","",'statement of marks'!EG91)</f>
        <v>20</v>
      </c>
      <c r="L2314" s="536">
        <f>IF('statement of marks'!EH91="","",'statement of marks'!EH91)</f>
        <v>70</v>
      </c>
      <c r="M2314" s="536">
        <f>IF('statement of marks'!EI91="","",'statement of marks'!EI91)</f>
        <v>80</v>
      </c>
      <c r="N2314" s="538">
        <f>IF('statement of marks'!EJ91="","",'statement of marks'!EJ91)</f>
        <v>100</v>
      </c>
      <c r="O2314" s="537">
        <f>IF('statement of marks'!EK91="","",'statement of marks'!EK91)</f>
        <v>70</v>
      </c>
      <c r="P2314" s="537">
        <f>IF('statement of marks'!EL91="","",'statement of marks'!EL91)</f>
        <v>30</v>
      </c>
      <c r="Q2314" s="536">
        <f>IF('statement of marks'!EM91="","",'statement of marks'!EM91)</f>
        <v>100</v>
      </c>
      <c r="R2314" s="536">
        <f>IF('statement of marks'!EN91="","",'statement of marks'!EN91)</f>
        <v>150</v>
      </c>
      <c r="S2314" s="538">
        <f>IF('statement of marks'!EO91="","",'statement of marks'!EO91)</f>
        <v>50</v>
      </c>
      <c r="T2314" s="538">
        <f>IF('statement of marks'!EP91="","",'statement of marks'!EP91)</f>
        <v>200</v>
      </c>
      <c r="U2314" s="538" t="str">
        <f>IF('statement of marks'!FB91="","",'statement of marks'!FB91)</f>
        <v>I</v>
      </c>
      <c r="V2314" s="542"/>
      <c r="W2314" s="542"/>
      <c r="X2314" s="542"/>
      <c r="Y2314" s="540"/>
    </row>
    <row r="2315" spans="1:25" ht="18" customHeight="1">
      <c r="A2315" s="1124"/>
      <c r="B2315" s="1089" t="str">
        <f>'statement of marks'!$FC$3</f>
        <v>Azadi ke Baad ka Swarnim Bharat</v>
      </c>
      <c r="C2315" s="1089"/>
      <c r="D2315" s="553">
        <f>IF('statement of marks'!CK91="","",'statement of marks'!CK91)</f>
        <v>30</v>
      </c>
      <c r="E2315" s="541">
        <f>IF('statement of marks'!FC91="","",'statement of marks'!FC91)</f>
        <v>10</v>
      </c>
      <c r="F2315" s="541">
        <f>IF('statement of marks'!FD91="","",'statement of marks'!FD91)</f>
        <v>10</v>
      </c>
      <c r="G2315" s="541">
        <f>IF('statement of marks'!FE91="","",'statement of marks'!FE91)</f>
        <v>10</v>
      </c>
      <c r="H2315" s="541">
        <f>IF('statement of marks'!FF91="","",'statement of marks'!FF91)</f>
        <v>30</v>
      </c>
      <c r="I2315" s="555"/>
      <c r="J2315" s="541">
        <f>IF('statement of marks'!FG91="","",'statement of marks'!FG91)</f>
        <v>70</v>
      </c>
      <c r="K2315" s="556"/>
      <c r="L2315" s="536">
        <f>IF('statement of marks'!FG91="","",'statement of marks'!FG91)</f>
        <v>70</v>
      </c>
      <c r="M2315" s="536">
        <f>IF('statement of marks'!FH91="","",'statement of marks'!FH91)</f>
        <v>100</v>
      </c>
      <c r="N2315" s="536">
        <f>IF('statement of marks'!FH91="","",'statement of marks'!FH91)</f>
        <v>100</v>
      </c>
      <c r="O2315" s="536">
        <f>IF('statement of marks'!FI91="","",'statement of marks'!FI91)</f>
        <v>100</v>
      </c>
      <c r="P2315" s="557"/>
      <c r="Q2315" s="536">
        <f>IF('statement of marks'!FI91="","",'statement of marks'!FI91)</f>
        <v>100</v>
      </c>
      <c r="R2315" s="536">
        <f>IF('statement of marks'!FJ91="","",'statement of marks'!FJ91)</f>
        <v>200</v>
      </c>
      <c r="S2315" s="557"/>
      <c r="T2315" s="538">
        <f>IF('statement of marks'!FJ91="","",'statement of marks'!FJ91)</f>
        <v>200</v>
      </c>
      <c r="U2315" s="541" t="str">
        <f>IF('statement of marks'!II91="","",'statement of marks'!II91)</f>
        <v>A</v>
      </c>
      <c r="V2315" s="542" t="str">
        <f>IF(OR(U2315="S",U2315="RE"),'result subject-wise'!AL$6,"")</f>
        <v/>
      </c>
      <c r="W2315" s="558" t="str">
        <f>IF('result subject-wise'!AL91="","",'result subject-wise'!AL91)</f>
        <v/>
      </c>
      <c r="X2315" s="558" t="str">
        <f>IF('result subject-wise'!AM91="","",'result subject-wise'!AM91)</f>
        <v/>
      </c>
      <c r="Y2315" s="1093"/>
    </row>
    <row r="2316" spans="1:25" ht="18" customHeight="1">
      <c r="A2316" s="1124"/>
      <c r="B2316" s="895" t="str">
        <f>'statement of marks'!$FP$3</f>
        <v>JEEVAN KAUShAL</v>
      </c>
      <c r="C2316" s="895"/>
      <c r="D2316" s="535" t="str">
        <f>IF('statement of marks'!DO91="","",'statement of marks'!DO91)</f>
        <v/>
      </c>
      <c r="E2316" s="1109" t="s">
        <v>278</v>
      </c>
      <c r="F2316" s="1109"/>
      <c r="G2316" s="536">
        <f>'statement of marks'!$FP$6</f>
        <v>30</v>
      </c>
      <c r="H2316" s="536"/>
      <c r="I2316" s="559"/>
      <c r="J2316" s="537">
        <f>IF('statement of marks'!FP91="","",'statement of marks'!FP91)</f>
        <v>30</v>
      </c>
      <c r="K2316" s="1109" t="s">
        <v>279</v>
      </c>
      <c r="L2316" s="1109"/>
      <c r="M2316" s="536">
        <f>'statement of marks'!$FQ$6</f>
        <v>30</v>
      </c>
      <c r="N2316" s="538">
        <f>IF('statement of marks'!FQ91="","",'statement of marks'!FQ91)</f>
        <v>30</v>
      </c>
      <c r="O2316" s="1109" t="s">
        <v>108</v>
      </c>
      <c r="P2316" s="1109"/>
      <c r="Q2316" s="536">
        <f>'statement of marks'!$FR$6</f>
        <v>40</v>
      </c>
      <c r="R2316" s="541">
        <f>IF('statement of marks'!FR91="","",'statement of marks'!FR91)</f>
        <v>40</v>
      </c>
      <c r="S2316" s="541"/>
      <c r="T2316" s="538">
        <f>IF('statement of marks'!FS91="","",'statement of marks'!FS91)</f>
        <v>100</v>
      </c>
      <c r="U2316" s="541" t="str">
        <f>IF('statement of marks'!IJ91="","",'statement of marks'!IJ91)</f>
        <v>A</v>
      </c>
      <c r="V2316" s="542" t="str">
        <f>IF(OR(U2316="S",U2316="RE"),'result subject-wise'!AN$6,"")</f>
        <v/>
      </c>
      <c r="W2316" s="558" t="str">
        <f>IF('result subject-wise'!AN91="","",'result subject-wise'!AN91)</f>
        <v/>
      </c>
      <c r="X2316" s="558" t="str">
        <f>IF('result subject-wise'!AO91="","",'result subject-wise'!AO91)</f>
        <v/>
      </c>
      <c r="Y2316" s="1093"/>
    </row>
    <row r="2317" spans="1:25" ht="18" customHeight="1">
      <c r="A2317" s="1124"/>
      <c r="B2317" s="1110" t="s">
        <v>195</v>
      </c>
      <c r="C2317" s="1110"/>
      <c r="D2317" s="560">
        <f>IF(AND(D2313="",D2315="",D2316=""),"",SUM(D2313:D2316))</f>
        <v>60</v>
      </c>
      <c r="E2317" s="1111" t="str">
        <f>IF('statement of marks'!IP91="","",'statement of marks'!IP91)</f>
        <v>SUPPL.</v>
      </c>
      <c r="F2317" s="1111"/>
      <c r="G2317" s="1111"/>
      <c r="H2317" s="1111"/>
      <c r="I2317" s="1111"/>
      <c r="J2317" s="1111"/>
      <c r="K2317" s="1111"/>
      <c r="L2317" s="1111"/>
      <c r="M2317" s="533" t="s">
        <v>309</v>
      </c>
      <c r="N2317" s="541" t="str">
        <f>IF('statement of marks'!IS91="","",'statement of marks'!IS91)</f>
        <v/>
      </c>
      <c r="O2317" s="1091" t="s">
        <v>281</v>
      </c>
      <c r="P2317" s="1091"/>
      <c r="Q2317" s="1091"/>
      <c r="R2317" s="541" t="str">
        <f>IF('statement of marks'!IU91="","",'statement of marks'!IU91)</f>
        <v/>
      </c>
      <c r="S2317" s="1112" t="s">
        <v>295</v>
      </c>
      <c r="T2317" s="1112"/>
      <c r="U2317" s="1112"/>
      <c r="V2317" s="1112"/>
      <c r="W2317" s="1112"/>
      <c r="X2317" s="1112"/>
      <c r="Y2317" s="1113"/>
    </row>
    <row r="2318" spans="1:25" ht="18" customHeight="1">
      <c r="A2318" s="1124"/>
      <c r="B2318" s="1110" t="s">
        <v>300</v>
      </c>
      <c r="C2318" s="1110"/>
      <c r="D2318" s="534" t="s">
        <v>201</v>
      </c>
      <c r="E2318" s="1085" t="s">
        <v>122</v>
      </c>
      <c r="F2318" s="1085"/>
      <c r="G2318" s="1091" t="s">
        <v>124</v>
      </c>
      <c r="H2318" s="1091"/>
      <c r="I2318" s="1091"/>
      <c r="J2318" s="1091"/>
      <c r="K2318" s="1091" t="s">
        <v>126</v>
      </c>
      <c r="L2318" s="1091"/>
      <c r="M2318" s="1091" t="s">
        <v>128</v>
      </c>
      <c r="N2318" s="1091"/>
      <c r="O2318" s="924" t="s">
        <v>303</v>
      </c>
      <c r="P2318" s="924"/>
      <c r="Q2318" s="924"/>
      <c r="R2318" s="561"/>
      <c r="S2318" s="1114" t="s">
        <v>195</v>
      </c>
      <c r="T2318" s="1114"/>
      <c r="U2318" s="1115" t="str">
        <f>IF('result subject-wise'!AR91="","",'result subject-wise'!AR91)</f>
        <v/>
      </c>
      <c r="V2318" s="1115"/>
      <c r="W2318" s="1086" t="s">
        <v>459</v>
      </c>
      <c r="X2318" s="1086"/>
      <c r="Y2318" s="562" t="str">
        <f>IF('result subject-wise'!AS91="","",'result subject-wise'!AS91)</f>
        <v/>
      </c>
    </row>
    <row r="2319" spans="1:25" ht="18" customHeight="1">
      <c r="A2319" s="1124"/>
      <c r="B2319" s="1116" t="s">
        <v>302</v>
      </c>
      <c r="C2319" s="1116"/>
      <c r="D2319" s="536">
        <f>IF('statement of marks'!CN91="","",'statement of marks'!CN91)</f>
        <v>50</v>
      </c>
      <c r="E2319" s="1117">
        <f>IF('statement of marks'!GK91="","",'statement of marks'!GK91)</f>
        <v>34</v>
      </c>
      <c r="F2319" s="1117"/>
      <c r="G2319" s="1117">
        <f>IF('statement of marks'!GM91="","",'statement of marks'!GM91)</f>
        <v>24</v>
      </c>
      <c r="H2319" s="1117"/>
      <c r="I2319" s="1117"/>
      <c r="J2319" s="1117"/>
      <c r="K2319" s="1117" t="str">
        <f>IF('statement of marks'!GO91="","",'statement of marks'!GO91)</f>
        <v/>
      </c>
      <c r="L2319" s="1117"/>
      <c r="M2319" s="1117" t="str">
        <f>IF('statement of marks'!GQ91="","",'statement of marks'!GQ91)</f>
        <v/>
      </c>
      <c r="N2319" s="1117"/>
      <c r="O2319" s="1117" t="str">
        <f>IF('statement of marks'!GS91="","",'statement of marks'!GS91)</f>
        <v/>
      </c>
      <c r="P2319" s="1117"/>
      <c r="Q2319" s="1117"/>
      <c r="R2319" s="563"/>
      <c r="S2319" s="1086" t="s">
        <v>460</v>
      </c>
      <c r="T2319" s="1086"/>
      <c r="U2319" s="1086"/>
      <c r="V2319" s="1086"/>
      <c r="W2319" s="1115" t="str">
        <f>IF('result subject-wise'!AT91="","",'result subject-wise'!AT91)</f>
        <v/>
      </c>
      <c r="X2319" s="1115"/>
      <c r="Y2319" s="1118"/>
    </row>
    <row r="2320" spans="1:25" ht="18" customHeight="1">
      <c r="A2320" s="1124"/>
      <c r="B2320" s="1084" t="s">
        <v>301</v>
      </c>
      <c r="C2320" s="1084"/>
      <c r="D2320" s="536">
        <f>IF('statement of marks'!BJ91="","",'statement of marks'!BJ91)</f>
        <v>50</v>
      </c>
      <c r="E2320" s="1085" t="str">
        <f>IF('statement of marks'!GL91="","",'statement of marks'!GL91)</f>
        <v/>
      </c>
      <c r="F2320" s="1085"/>
      <c r="G2320" s="1085" t="str">
        <f>IF('statement of marks'!GN91="","",'statement of marks'!GN91)</f>
        <v/>
      </c>
      <c r="H2320" s="1085"/>
      <c r="I2320" s="1085"/>
      <c r="J2320" s="1085"/>
      <c r="K2320" s="1085">
        <f>IF('statement of marks'!GP91="","",'statement of marks'!GP91)</f>
        <v>130</v>
      </c>
      <c r="L2320" s="1085"/>
      <c r="M2320" s="1085">
        <f>IF('statement of marks'!GR91="","",'statement of marks'!GR91)</f>
        <v>264</v>
      </c>
      <c r="N2320" s="1085"/>
      <c r="O2320" s="1085">
        <f>IF('statement of marks'!GT91="","",'statement of marks'!GT91)</f>
        <v>362</v>
      </c>
      <c r="P2320" s="1085"/>
      <c r="Q2320" s="1085"/>
      <c r="R2320" s="564"/>
      <c r="S2320" s="1086" t="s">
        <v>296</v>
      </c>
      <c r="T2320" s="1086"/>
      <c r="U2320" s="1086"/>
      <c r="V2320" s="1086"/>
      <c r="W2320" s="1087" t="str">
        <f>IF(U2318="","",'result subject-wise'!$G$118)</f>
        <v/>
      </c>
      <c r="X2320" s="1087"/>
      <c r="Y2320" s="1088"/>
    </row>
    <row r="2321" spans="1:25" ht="18" customHeight="1">
      <c r="A2321" s="1124"/>
      <c r="B2321" s="1089" t="s">
        <v>307</v>
      </c>
      <c r="C2321" s="1089"/>
      <c r="D2321" s="535" t="str">
        <f>IF('statement of marks'!DR91="","",'statement of marks'!DR91)</f>
        <v/>
      </c>
      <c r="E2321" s="1090"/>
      <c r="F2321" s="1090"/>
      <c r="G2321" s="1090"/>
      <c r="H2321" s="1090"/>
      <c r="I2321" s="1090"/>
      <c r="J2321" s="1090"/>
      <c r="K2321" s="1090"/>
      <c r="L2321" s="1090"/>
      <c r="M2321" s="1090"/>
      <c r="N2321" s="1090"/>
      <c r="O2321" s="1091"/>
      <c r="P2321" s="1091"/>
      <c r="Q2321" s="1091"/>
      <c r="R2321" s="1091"/>
      <c r="S2321" s="1091"/>
      <c r="T2321" s="1091"/>
      <c r="U2321" s="1092"/>
      <c r="V2321" s="1092"/>
      <c r="W2321" s="1092"/>
      <c r="X2321" s="1092"/>
      <c r="Y2321" s="1093"/>
    </row>
    <row r="2322" spans="1:25" ht="18" customHeight="1">
      <c r="A2322" s="1124"/>
      <c r="B2322" s="895" t="s">
        <v>297</v>
      </c>
      <c r="C2322" s="895"/>
      <c r="D2322" s="544">
        <f>IF(AND(D2319="",D2320="",D2321=""),"",SUM(D2319:D2321))</f>
        <v>100</v>
      </c>
      <c r="E2322" s="1090"/>
      <c r="F2322" s="1090"/>
      <c r="G2322" s="1090"/>
      <c r="H2322" s="1090"/>
      <c r="I2322" s="1090"/>
      <c r="J2322" s="1090"/>
      <c r="K2322" s="1090"/>
      <c r="L2322" s="1090"/>
      <c r="M2322" s="1090"/>
      <c r="N2322" s="1090"/>
      <c r="O2322" s="1091"/>
      <c r="P2322" s="1091"/>
      <c r="Q2322" s="1091"/>
      <c r="R2322" s="1091"/>
      <c r="S2322" s="1091"/>
      <c r="T2322" s="1091"/>
      <c r="U2322" s="1092"/>
      <c r="V2322" s="1092"/>
      <c r="W2322" s="1092"/>
      <c r="X2322" s="1092"/>
      <c r="Y2322" s="1093"/>
    </row>
    <row r="2323" spans="1:25" ht="18" customHeight="1">
      <c r="A2323" s="1124"/>
      <c r="B2323" s="1089" t="s">
        <v>790</v>
      </c>
      <c r="C2323" s="1089"/>
      <c r="D2323" s="565">
        <f>IF(J2306="ML",L2305)+IF(J2307="ML",L2305)+IF(J2308="ML",L2305-D2308)+IF(J2309="ML",L2305-D2309)+IF(J2310="ML",L2305-D2310)+IF(K2308="ml",D2308)+IF(K2309="ml",D2309)+IF(K2310="ml",D2310)</f>
        <v>0</v>
      </c>
      <c r="E2323" s="1090"/>
      <c r="F2323" s="1090"/>
      <c r="G2323" s="1090"/>
      <c r="H2323" s="1090"/>
      <c r="I2323" s="1090"/>
      <c r="J2323" s="1090"/>
      <c r="K2323" s="1090"/>
      <c r="L2323" s="1090"/>
      <c r="M2323" s="1090"/>
      <c r="N2323" s="1090"/>
      <c r="O2323" s="1091" t="s">
        <v>112</v>
      </c>
      <c r="P2323" s="1091"/>
      <c r="Q2323" s="1091"/>
      <c r="R2323" s="1091"/>
      <c r="S2323" s="1091"/>
      <c r="T2323" s="1091"/>
      <c r="U2323" s="1094" t="s">
        <v>798</v>
      </c>
      <c r="V2323" s="1094"/>
      <c r="W2323" s="1094"/>
      <c r="X2323" s="1094"/>
      <c r="Y2323" s="1095"/>
    </row>
    <row r="2324" spans="1:25" ht="18" customHeight="1" thickBot="1">
      <c r="A2324" s="1125"/>
      <c r="B2324" s="1098" t="s">
        <v>308</v>
      </c>
      <c r="C2324" s="1098"/>
      <c r="D2324" s="566"/>
      <c r="E2324" s="1099"/>
      <c r="F2324" s="1099"/>
      <c r="G2324" s="1099"/>
      <c r="H2324" s="1099"/>
      <c r="I2324" s="1099"/>
      <c r="J2324" s="1099"/>
      <c r="K2324" s="1099"/>
      <c r="L2324" s="1099"/>
      <c r="M2324" s="1099"/>
      <c r="N2324" s="1099"/>
      <c r="O2324" s="1100">
        <f>'statement of marks'!$IV$110</f>
        <v>45794</v>
      </c>
      <c r="P2324" s="1100"/>
      <c r="Q2324" s="1100"/>
      <c r="R2324" s="1100"/>
      <c r="S2324" s="1100"/>
      <c r="T2324" s="1100"/>
      <c r="U2324" s="1096"/>
      <c r="V2324" s="1096"/>
      <c r="W2324" s="1096"/>
      <c r="X2324" s="1096"/>
      <c r="Y2324" s="1097"/>
    </row>
    <row r="2325" spans="1:25" ht="18" customHeight="1">
      <c r="A2325" s="1119" t="s">
        <v>282</v>
      </c>
      <c r="B2325" s="1120"/>
      <c r="C2325" s="1120"/>
      <c r="D2325" s="1120"/>
      <c r="E2325" s="1120"/>
      <c r="F2325" s="1120"/>
      <c r="G2325" s="1120"/>
      <c r="H2325" s="1120"/>
      <c r="I2325" s="1120"/>
      <c r="J2325" s="1120"/>
      <c r="K2325" s="1120"/>
      <c r="L2325" s="1120"/>
      <c r="M2325" s="1120"/>
      <c r="N2325" s="1120"/>
      <c r="O2325" s="1120"/>
      <c r="P2325" s="1120"/>
      <c r="Q2325" s="1120"/>
      <c r="R2325" s="1120"/>
      <c r="S2325" s="1120"/>
      <c r="T2325" s="1120"/>
      <c r="U2325" s="1120"/>
      <c r="V2325" s="1120"/>
      <c r="W2325" s="1120"/>
      <c r="X2325" s="1120"/>
      <c r="Y2325" s="1121"/>
    </row>
    <row r="2326" spans="1:25" ht="18" customHeight="1">
      <c r="A2326" s="1122" t="str">
        <f>'statement of marks'!$A$1</f>
        <v>Govt. Hr. Sec. School,</v>
      </c>
      <c r="B2326" s="1091"/>
      <c r="C2326" s="1091"/>
      <c r="D2326" s="1091"/>
      <c r="E2326" s="1091"/>
      <c r="F2326" s="1091"/>
      <c r="G2326" s="1091"/>
      <c r="H2326" s="1091"/>
      <c r="I2326" s="1091"/>
      <c r="J2326" s="1091"/>
      <c r="K2326" s="1091"/>
      <c r="L2326" s="1091"/>
      <c r="M2326" s="1091"/>
      <c r="N2326" s="1091"/>
      <c r="O2326" s="1091"/>
      <c r="P2326" s="1091"/>
      <c r="Q2326" s="1091"/>
      <c r="R2326" s="1091"/>
      <c r="S2326" s="1091"/>
      <c r="T2326" s="1091"/>
      <c r="U2326" s="1091"/>
      <c r="V2326" s="1091"/>
      <c r="W2326" s="1091"/>
      <c r="X2326" s="1091"/>
      <c r="Y2326" s="1123"/>
    </row>
    <row r="2327" spans="1:25" ht="18" customHeight="1">
      <c r="A2327" s="1124"/>
      <c r="B2327" s="1048" t="s">
        <v>100</v>
      </c>
      <c r="C2327" s="1048"/>
      <c r="D2327" s="1112" t="s">
        <v>485</v>
      </c>
      <c r="E2327" s="1048" t="str">
        <f>'statement of marks'!$F$3</f>
        <v>2024-25</v>
      </c>
      <c r="F2327" s="1048"/>
      <c r="G2327" s="1126" t="str">
        <f>IF(U2346="","MAIN EXAMINATION",IF(E2345="Suppl.","SUPPLEMENTARY EXAMINATION",IF(E2345="Re-exam.","RE-EXAMINATION",)))</f>
        <v>MAIN EXAMINATION</v>
      </c>
      <c r="H2327" s="1127"/>
      <c r="I2327" s="1127"/>
      <c r="J2327" s="1127"/>
      <c r="K2327" s="1127"/>
      <c r="L2327" s="1127"/>
      <c r="M2327" s="1127"/>
      <c r="N2327" s="1127"/>
      <c r="O2327" s="1127"/>
      <c r="P2327" s="1127"/>
      <c r="Q2327" s="1127"/>
      <c r="R2327" s="1127"/>
      <c r="S2327" s="1128"/>
      <c r="T2327" s="1129" t="s">
        <v>305</v>
      </c>
      <c r="U2327" s="1130"/>
      <c r="V2327" s="1131"/>
      <c r="W2327" s="1048" t="str">
        <f>'statement of marks'!$A$3</f>
        <v>11 'A'</v>
      </c>
      <c r="X2327" s="1048"/>
      <c r="Y2327" s="1135"/>
    </row>
    <row r="2328" spans="1:25" ht="18" customHeight="1">
      <c r="A2328" s="1124"/>
      <c r="B2328" s="895" t="s">
        <v>36</v>
      </c>
      <c r="C2328" s="895"/>
      <c r="D2328" s="1112"/>
      <c r="E2328" s="1132" t="str">
        <f>IF('statement of marks'!G92="","",'statement of marks'!G92)</f>
        <v>A 084</v>
      </c>
      <c r="F2328" s="1133"/>
      <c r="G2328" s="1133"/>
      <c r="H2328" s="1133"/>
      <c r="I2328" s="1133"/>
      <c r="J2328" s="1133"/>
      <c r="K2328" s="1133"/>
      <c r="L2328" s="1133"/>
      <c r="M2328" s="1133"/>
      <c r="N2328" s="1133"/>
      <c r="O2328" s="1133"/>
      <c r="P2328" s="1133"/>
      <c r="Q2328" s="1133"/>
      <c r="R2328" s="1133"/>
      <c r="S2328" s="1134"/>
      <c r="T2328" s="1129" t="s">
        <v>304</v>
      </c>
      <c r="U2328" s="1130"/>
      <c r="V2328" s="1131"/>
      <c r="W2328" s="1048">
        <f>IF('statement of marks'!E92="","",'statement of marks'!E92)</f>
        <v>11184</v>
      </c>
      <c r="X2328" s="1048"/>
      <c r="Y2328" s="1135"/>
    </row>
    <row r="2329" spans="1:25" ht="18" customHeight="1">
      <c r="A2329" s="1124"/>
      <c r="B2329" s="895" t="s">
        <v>37</v>
      </c>
      <c r="C2329" s="895"/>
      <c r="D2329" s="1112"/>
      <c r="E2329" s="1132" t="str">
        <f>IF('statement of marks'!H92="","",'statement of marks'!H92)</f>
        <v>B 084</v>
      </c>
      <c r="F2329" s="1133"/>
      <c r="G2329" s="1133"/>
      <c r="H2329" s="1133"/>
      <c r="I2329" s="1133"/>
      <c r="J2329" s="1133"/>
      <c r="K2329" s="1133"/>
      <c r="L2329" s="1133"/>
      <c r="M2329" s="1133"/>
      <c r="N2329" s="1133"/>
      <c r="O2329" s="1133"/>
      <c r="P2329" s="1133"/>
      <c r="Q2329" s="1133"/>
      <c r="R2329" s="1133"/>
      <c r="S2329" s="1134"/>
      <c r="T2329" s="1129" t="s">
        <v>35</v>
      </c>
      <c r="U2329" s="1130"/>
      <c r="V2329" s="1131"/>
      <c r="W2329" s="1048" t="str">
        <f>IF('statement of marks'!D92="","",'statement of marks'!D92)</f>
        <v/>
      </c>
      <c r="X2329" s="1048"/>
      <c r="Y2329" s="1135"/>
    </row>
    <row r="2330" spans="1:25" ht="18" customHeight="1">
      <c r="A2330" s="1124"/>
      <c r="B2330" s="895" t="s">
        <v>38</v>
      </c>
      <c r="C2330" s="895"/>
      <c r="D2330" s="1112"/>
      <c r="E2330" s="1132" t="str">
        <f>IF('statement of marks'!I92="","",'statement of marks'!I92)</f>
        <v>C 084</v>
      </c>
      <c r="F2330" s="1133"/>
      <c r="G2330" s="1133"/>
      <c r="H2330" s="1133"/>
      <c r="I2330" s="1133"/>
      <c r="J2330" s="1133"/>
      <c r="K2330" s="1133"/>
      <c r="L2330" s="1133"/>
      <c r="M2330" s="1133"/>
      <c r="N2330" s="1133"/>
      <c r="O2330" s="1133"/>
      <c r="P2330" s="1133"/>
      <c r="Q2330" s="1133"/>
      <c r="R2330" s="1133"/>
      <c r="S2330" s="1134"/>
      <c r="T2330" s="1129" t="s">
        <v>280</v>
      </c>
      <c r="U2330" s="1130"/>
      <c r="V2330" s="1131"/>
      <c r="W2330" s="1136" t="str">
        <f>IF('statement of marks'!F92="","",'statement of marks'!F92)</f>
        <v/>
      </c>
      <c r="X2330" s="1136"/>
      <c r="Y2330" s="1137"/>
    </row>
    <row r="2331" spans="1:25" ht="18" customHeight="1">
      <c r="A2331" s="1124"/>
      <c r="B2331" s="1138" t="s">
        <v>218</v>
      </c>
      <c r="C2331" s="1109" t="s">
        <v>293</v>
      </c>
      <c r="D2331" s="1109" t="s">
        <v>457</v>
      </c>
      <c r="E2331" s="1103" t="s">
        <v>109</v>
      </c>
      <c r="F2331" s="1103" t="s">
        <v>110</v>
      </c>
      <c r="G2331" s="1103" t="s">
        <v>111</v>
      </c>
      <c r="H2331" s="1103" t="s">
        <v>797</v>
      </c>
      <c r="I2331" s="1139" t="str">
        <f>IF('statement of marks'!N$4="","",'statement of marks'!N$4)</f>
        <v>VRIKSHAROPAN</v>
      </c>
      <c r="J2331" s="1140" t="s">
        <v>276</v>
      </c>
      <c r="K2331" s="1140" t="s">
        <v>277</v>
      </c>
      <c r="L2331" s="1103" t="s">
        <v>284</v>
      </c>
      <c r="M2331" s="1103" t="s">
        <v>294</v>
      </c>
      <c r="N2331" s="1102" t="s">
        <v>458</v>
      </c>
      <c r="O2331" s="1141" t="s">
        <v>287</v>
      </c>
      <c r="P2331" s="1141" t="s">
        <v>288</v>
      </c>
      <c r="Q2331" s="1101" t="s">
        <v>289</v>
      </c>
      <c r="R2331" s="1101" t="s">
        <v>285</v>
      </c>
      <c r="S2331" s="1101" t="s">
        <v>286</v>
      </c>
      <c r="T2331" s="1102" t="s">
        <v>306</v>
      </c>
      <c r="U2331" s="1103" t="s">
        <v>311</v>
      </c>
      <c r="V2331" s="1104" t="s">
        <v>310</v>
      </c>
      <c r="W2331" s="1104" t="s">
        <v>799</v>
      </c>
      <c r="X2331" s="1103" t="s">
        <v>283</v>
      </c>
      <c r="Y2331" s="1105" t="s">
        <v>290</v>
      </c>
    </row>
    <row r="2332" spans="1:25" ht="18" customHeight="1">
      <c r="A2332" s="1124"/>
      <c r="B2332" s="1138"/>
      <c r="C2332" s="1109"/>
      <c r="D2332" s="1109"/>
      <c r="E2332" s="1103"/>
      <c r="F2332" s="1103"/>
      <c r="G2332" s="1103"/>
      <c r="H2332" s="1103"/>
      <c r="I2332" s="1139"/>
      <c r="J2332" s="1140"/>
      <c r="K2332" s="1140"/>
      <c r="L2332" s="1103"/>
      <c r="M2332" s="1103"/>
      <c r="N2332" s="1102"/>
      <c r="O2332" s="1141"/>
      <c r="P2332" s="1141"/>
      <c r="Q2332" s="1101"/>
      <c r="R2332" s="1101"/>
      <c r="S2332" s="1101"/>
      <c r="T2332" s="1102"/>
      <c r="U2332" s="1103"/>
      <c r="V2332" s="1104"/>
      <c r="W2332" s="1104"/>
      <c r="X2332" s="1103"/>
      <c r="Y2332" s="1105"/>
    </row>
    <row r="2333" spans="1:25" ht="18" customHeight="1">
      <c r="A2333" s="1124"/>
      <c r="B2333" s="1144" t="s">
        <v>113</v>
      </c>
      <c r="C2333" s="1144"/>
      <c r="D2333" s="535"/>
      <c r="E2333" s="534">
        <f>IF('statement of marks'!J$6="","",'statement of marks'!J$6)</f>
        <v>10</v>
      </c>
      <c r="F2333" s="534">
        <f>IF('statement of marks'!K$6="","",'statement of marks'!K$6)</f>
        <v>10</v>
      </c>
      <c r="G2333" s="534">
        <f>IF('statement of marks'!L$6="","",'statement of marks'!L$6)</f>
        <v>8</v>
      </c>
      <c r="H2333" s="534">
        <f>IF('statement of marks'!M$6="","",'statement of marks'!M$6)</f>
        <v>28</v>
      </c>
      <c r="I2333" s="536">
        <f>IF('statement of marks'!N$6="","",'statement of marks'!N$6)</f>
        <v>2</v>
      </c>
      <c r="J2333" s="298" t="s">
        <v>89</v>
      </c>
      <c r="K2333" s="1106"/>
      <c r="L2333" s="534">
        <f>IF('statement of marks'!O$6="","",'statement of marks'!O$6)</f>
        <v>70</v>
      </c>
      <c r="M2333" s="298" t="s">
        <v>87</v>
      </c>
      <c r="N2333" s="534">
        <f>IF('statement of marks'!P$6="","",'statement of marks'!P$6)</f>
        <v>100</v>
      </c>
      <c r="O2333" s="298" t="s">
        <v>298</v>
      </c>
      <c r="P2333" s="945"/>
      <c r="Q2333" s="534">
        <f>IF('statement of marks'!Q$6="","",'statement of marks'!Q$6)</f>
        <v>100</v>
      </c>
      <c r="R2333" s="298" t="s">
        <v>299</v>
      </c>
      <c r="S2333" s="298" t="s">
        <v>454</v>
      </c>
      <c r="T2333" s="538">
        <f>IF('statement of marks'!R$6="","",'statement of marks'!R$6)</f>
        <v>200</v>
      </c>
      <c r="U2333" s="539"/>
      <c r="V2333" s="539"/>
      <c r="W2333" s="539"/>
      <c r="X2333" s="539"/>
      <c r="Y2333" s="540" t="str">
        <f>IF(OR(X2340=0,X2340&lt;V2340),"",T2333)</f>
        <v/>
      </c>
    </row>
    <row r="2334" spans="1:25" ht="18" customHeight="1">
      <c r="A2334" s="1124"/>
      <c r="B2334" s="895" t="str">
        <f>'statement of marks'!$J$3</f>
        <v>HINDI COMPULSORY</v>
      </c>
      <c r="C2334" s="895"/>
      <c r="D2334" s="535"/>
      <c r="E2334" s="541">
        <f>IF('statement of marks'!J92="","",'statement of marks'!J92)</f>
        <v>10</v>
      </c>
      <c r="F2334" s="541">
        <f>IF('statement of marks'!K92="","",'statement of marks'!K92)</f>
        <v>10</v>
      </c>
      <c r="G2334" s="541">
        <f>IF('statement of marks'!L92="","",'statement of marks'!L92)</f>
        <v>8</v>
      </c>
      <c r="H2334" s="541">
        <f>IF('statement of marks'!M92="","",'statement of marks'!M92)</f>
        <v>28</v>
      </c>
      <c r="I2334" s="541">
        <f>IF('statement of marks'!N92="","",'statement of marks'!N92)</f>
        <v>2</v>
      </c>
      <c r="J2334" s="537">
        <f>IF('statement of marks'!O92="","",'statement of marks'!O92)</f>
        <v>70</v>
      </c>
      <c r="K2334" s="1106"/>
      <c r="L2334" s="536">
        <f>IF('statement of marks'!O92="","",'statement of marks'!O92)</f>
        <v>70</v>
      </c>
      <c r="M2334" s="536">
        <f>IF('statement of marks'!P92="","",'statement of marks'!P92)</f>
        <v>100</v>
      </c>
      <c r="N2334" s="538">
        <f>IF('statement of marks'!P92="","",'statement of marks'!P92)</f>
        <v>100</v>
      </c>
      <c r="O2334" s="537">
        <f>IF('statement of marks'!Q92="","",'statement of marks'!Q92)</f>
        <v>100</v>
      </c>
      <c r="P2334" s="945"/>
      <c r="Q2334" s="536">
        <f>IF('statement of marks'!Q92="","",'statement of marks'!Q92)</f>
        <v>100</v>
      </c>
      <c r="R2334" s="536">
        <f>IF('statement of marks'!R92="","",'statement of marks'!R92)</f>
        <v>200</v>
      </c>
      <c r="S2334" s="1107" t="str">
        <f>IF(AND(K2335="",P2335=""),"",SUM(K2335,P2335))</f>
        <v/>
      </c>
      <c r="T2334" s="538">
        <f>IF('statement of marks'!R92="","",'statement of marks'!R92)</f>
        <v>200</v>
      </c>
      <c r="U2334" s="541" t="str">
        <f>CONCATENATE('statement of marks'!GV92,'statement of marks'!GW92,'statement of marks'!GX92)</f>
        <v>D</v>
      </c>
      <c r="V2334" s="542" t="str">
        <f>IF(OR(U2334="S",U2334="RE"),'result subject-wise'!T$6,"")</f>
        <v/>
      </c>
      <c r="W2334" s="542" t="str">
        <f>IF('result subject-wise'!U92="","",'result subject-wise'!U92)</f>
        <v/>
      </c>
      <c r="X2334" s="542" t="str">
        <f>IF('result subject-wise'!V92="","",'result subject-wise'!V92)</f>
        <v/>
      </c>
      <c r="Y2334" s="540" t="str">
        <f>IF(OR(X2340=0,X2340&lt;V2340),"",IF(U2334="RE",SUM(T2334,W2334),IF(U2334="S",W2334,T2334)))</f>
        <v/>
      </c>
    </row>
    <row r="2335" spans="1:25" ht="18" customHeight="1">
      <c r="A2335" s="1124"/>
      <c r="B2335" s="895" t="str">
        <f>'statement of marks'!$X$3</f>
        <v>ENGLISH COMPULSORY</v>
      </c>
      <c r="C2335" s="895"/>
      <c r="D2335" s="535" t="s">
        <v>455</v>
      </c>
      <c r="E2335" s="541">
        <f>IF('statement of marks'!X92="","",'statement of marks'!X92)</f>
        <v>10</v>
      </c>
      <c r="F2335" s="541">
        <f>IF('statement of marks'!Y92="","",'statement of marks'!Y92)</f>
        <v>10</v>
      </c>
      <c r="G2335" s="541">
        <f>IF('statement of marks'!Z92="","",'statement of marks'!Z92)</f>
        <v>8</v>
      </c>
      <c r="H2335" s="541">
        <f>IF('statement of marks'!AA92="","",'statement of marks'!AA92)</f>
        <v>28</v>
      </c>
      <c r="I2335" s="541">
        <f>IF('statement of marks'!AB92="","",'statement of marks'!AB92)</f>
        <v>2</v>
      </c>
      <c r="J2335" s="537">
        <f>IF('statement of marks'!AC92="","",'statement of marks'!AC92)</f>
        <v>70</v>
      </c>
      <c r="K2335" s="1106"/>
      <c r="L2335" s="536">
        <f>IF('statement of marks'!AC92="","",'statement of marks'!AC92)</f>
        <v>70</v>
      </c>
      <c r="M2335" s="536">
        <f>IF('statement of marks'!AD92="","",'statement of marks'!AD92)</f>
        <v>100</v>
      </c>
      <c r="N2335" s="538">
        <f>IF('statement of marks'!AD92="","",'statement of marks'!AD92)</f>
        <v>100</v>
      </c>
      <c r="O2335" s="537">
        <f>IF('statement of marks'!AE92="","",'statement of marks'!AE92)</f>
        <v>100</v>
      </c>
      <c r="P2335" s="945"/>
      <c r="Q2335" s="536">
        <f>IF('statement of marks'!AE92="","",'statement of marks'!AE92)</f>
        <v>100</v>
      </c>
      <c r="R2335" s="536">
        <f>IF('statement of marks'!AF92="","",'statement of marks'!AF92)</f>
        <v>200</v>
      </c>
      <c r="S2335" s="1107"/>
      <c r="T2335" s="538">
        <f>IF('statement of marks'!AF92="","",'statement of marks'!AF92)</f>
        <v>200</v>
      </c>
      <c r="U2335" s="541" t="str">
        <f>CONCATENATE('statement of marks'!GY92,'statement of marks'!GZ92,'statement of marks'!HA92)</f>
        <v>D</v>
      </c>
      <c r="V2335" s="542" t="str">
        <f>IF(OR(U2335="S",U2335="RE"),'result subject-wise'!W$6,"")</f>
        <v/>
      </c>
      <c r="W2335" s="542" t="str">
        <f>IF('result subject-wise'!X92="","",'result subject-wise'!X92)</f>
        <v/>
      </c>
      <c r="X2335" s="542" t="str">
        <f>IF('result subject-wise'!Y92="","",'result subject-wise'!Y92)</f>
        <v/>
      </c>
      <c r="Y2335" s="540" t="str">
        <f>IF(OR(X2340=0,X2340&lt;V2340),"",IF(U2335="RE",SUM(T2335,W2335),IF(U2335="S",W2335,T2335)))</f>
        <v/>
      </c>
    </row>
    <row r="2336" spans="1:25" ht="18" customHeight="1">
      <c r="A2336" s="1124"/>
      <c r="B2336" s="1143" t="str">
        <f>'statement of marks'!AM92</f>
        <v>PHYSICS</v>
      </c>
      <c r="C2336" s="1143"/>
      <c r="D2336" s="535">
        <f>IF('statement of marks'!BH92="","",'statement of marks'!BH92)</f>
        <v>20</v>
      </c>
      <c r="E2336" s="541">
        <f>IF('statement of marks'!AN92="","",'statement of marks'!AN92)</f>
        <v>10</v>
      </c>
      <c r="F2336" s="541">
        <f>IF('statement of marks'!AO92="","",'statement of marks'!AO92)</f>
        <v>10</v>
      </c>
      <c r="G2336" s="541">
        <f>IF('statement of marks'!AP92="","",'statement of marks'!AP92)</f>
        <v>9</v>
      </c>
      <c r="H2336" s="541">
        <f>IF('statement of marks'!AQ92="","",'statement of marks'!AQ92)</f>
        <v>29</v>
      </c>
      <c r="I2336" s="541">
        <f>IF('statement of marks'!AR92="","",'statement of marks'!AR92)</f>
        <v>1</v>
      </c>
      <c r="J2336" s="537">
        <f>IF('statement of marks'!AS92="","",'statement of marks'!AS92)</f>
        <v>30</v>
      </c>
      <c r="K2336" s="537">
        <f>IF('statement of marks'!AT92="","",'statement of marks'!AT92)</f>
        <v>20</v>
      </c>
      <c r="L2336" s="536">
        <f>IF('statement of marks'!AU92="","",'statement of marks'!AU92)</f>
        <v>50</v>
      </c>
      <c r="M2336" s="536">
        <f>IF('statement of marks'!AV92="","",'statement of marks'!AV92)</f>
        <v>60</v>
      </c>
      <c r="N2336" s="538">
        <f>IF('statement of marks'!AW92="","",'statement of marks'!AW92)</f>
        <v>80</v>
      </c>
      <c r="O2336" s="537">
        <f>IF('statement of marks'!AX92="","",'statement of marks'!AX92)</f>
        <v>70</v>
      </c>
      <c r="P2336" s="537">
        <f>IF('statement of marks'!AY92="","",'statement of marks'!AY92)</f>
        <v>30</v>
      </c>
      <c r="Q2336" s="536">
        <f>IF('statement of marks'!AZ92="","",'statement of marks'!AZ92)</f>
        <v>100</v>
      </c>
      <c r="R2336" s="536">
        <f>IF('statement of marks'!BA92="","",'statement of marks'!BA92)</f>
        <v>130</v>
      </c>
      <c r="S2336" s="538">
        <f>IF('statement of marks'!BB92="","",'statement of marks'!BB92)</f>
        <v>50</v>
      </c>
      <c r="T2336" s="538">
        <f>IF('statement of marks'!BC92="","",'statement of marks'!BC92)</f>
        <v>180</v>
      </c>
      <c r="U2336" s="541" t="str">
        <f>CONCATENATE('statement of marks'!HB92,'statement of marks'!HK92,'statement of marks'!HL92)</f>
        <v>D</v>
      </c>
      <c r="V2336" s="542" t="str">
        <f>IF('result subject-wise'!Z92="","",'result subject-wise'!Z92)</f>
        <v/>
      </c>
      <c r="W2336" s="542" t="str">
        <f>IF('result subject-wise'!AB92="","",'result subject-wise'!AB92)</f>
        <v/>
      </c>
      <c r="X2336" s="542" t="str">
        <f>IF('result subject-wise'!AC92="","",'result subject-wise'!AC92)</f>
        <v/>
      </c>
      <c r="Y2336" s="540" t="str">
        <f>IF(OR(X2340=0,X2340&lt;V2340),"",IF(OR(U2336="RE",U2336="REP"),SUM(T2336,W2336),IF(U2336="S",W2336,T2336)))</f>
        <v/>
      </c>
    </row>
    <row r="2337" spans="1:25" ht="18" customHeight="1">
      <c r="A2337" s="1124"/>
      <c r="B2337" s="1143" t="str">
        <f>'statement of marks'!BQ92</f>
        <v>CHEMISTRY</v>
      </c>
      <c r="C2337" s="1143"/>
      <c r="D2337" s="535">
        <f>IF('statement of marks'!CL92="","",'statement of marks'!CL92)</f>
        <v>20</v>
      </c>
      <c r="E2337" s="541">
        <f>IF('statement of marks'!BR92="","",'statement of marks'!BR92)</f>
        <v>10</v>
      </c>
      <c r="F2337" s="541">
        <f>IF('statement of marks'!BS92="","",'statement of marks'!BS92)</f>
        <v>10</v>
      </c>
      <c r="G2337" s="541">
        <f>IF('statement of marks'!BT92="","",'statement of marks'!BT92)</f>
        <v>9</v>
      </c>
      <c r="H2337" s="541">
        <f>IF('statement of marks'!BU92="","",'statement of marks'!BU92)</f>
        <v>29</v>
      </c>
      <c r="I2337" s="541">
        <f>IF('statement of marks'!BV92="","",'statement of marks'!BV92)</f>
        <v>1</v>
      </c>
      <c r="J2337" s="537">
        <f>IF('statement of marks'!BW92="","",'statement of marks'!BW92)</f>
        <v>50</v>
      </c>
      <c r="K2337" s="537">
        <f>IF('statement of marks'!BX92="","",'statement of marks'!BX92)</f>
        <v>20</v>
      </c>
      <c r="L2337" s="536">
        <f>IF('statement of marks'!BY92="","",'statement of marks'!BY92)</f>
        <v>70</v>
      </c>
      <c r="M2337" s="536">
        <f>IF('statement of marks'!BZ92="","",'statement of marks'!BZ92)</f>
        <v>80</v>
      </c>
      <c r="N2337" s="538">
        <f>IF('statement of marks'!CA92="","",'statement of marks'!CA92)</f>
        <v>100</v>
      </c>
      <c r="O2337" s="537">
        <f>IF('statement of marks'!CB92="","",'statement of marks'!CB92)</f>
        <v>70</v>
      </c>
      <c r="P2337" s="537">
        <f>IF('statement of marks'!CC92="","",'statement of marks'!CC92)</f>
        <v>30</v>
      </c>
      <c r="Q2337" s="536">
        <f>IF('statement of marks'!CD92="","",'statement of marks'!CD92)</f>
        <v>100</v>
      </c>
      <c r="R2337" s="536">
        <f>IF('statement of marks'!CE92="","",'statement of marks'!CE92)</f>
        <v>150</v>
      </c>
      <c r="S2337" s="538">
        <f>IF('statement of marks'!CF92="","",'statement of marks'!CF92)</f>
        <v>50</v>
      </c>
      <c r="T2337" s="538">
        <f>IF('statement of marks'!CG92="","",'statement of marks'!CG92)</f>
        <v>200</v>
      </c>
      <c r="U2337" s="541" t="str">
        <f>CONCATENATE('statement of marks'!HM92,'statement of marks'!HV92,'statement of marks'!HW92)</f>
        <v>D</v>
      </c>
      <c r="V2337" s="542" t="str">
        <f>IF('result subject-wise'!AD92="","",'result subject-wise'!AD92)</f>
        <v/>
      </c>
      <c r="W2337" s="542" t="str">
        <f>IF('result subject-wise'!AF92="","",'result subject-wise'!AF92)</f>
        <v/>
      </c>
      <c r="X2337" s="542" t="str">
        <f>IF('result subject-wise'!AG92="","",'result subject-wise'!AG92)</f>
        <v/>
      </c>
      <c r="Y2337" s="540" t="str">
        <f>IF(OR(X2340=0,X2340&lt;V2340),"",IF(OR(U2337="RE",U2337="REP"),SUM(T2337,W2337),IF(U2337="S",W2337,T2337)))</f>
        <v/>
      </c>
    </row>
    <row r="2338" spans="1:25" ht="18" customHeight="1">
      <c r="A2338" s="1124"/>
      <c r="B2338" s="1143" t="str">
        <f>'statement of marks'!CU92</f>
        <v>MATHEMATICS</v>
      </c>
      <c r="C2338" s="1143"/>
      <c r="D2338" s="535" t="str">
        <f>IF('statement of marks'!DP92="","",'statement of marks'!DP92)</f>
        <v/>
      </c>
      <c r="E2338" s="541">
        <f>IF('statement of marks'!CV92="","",'statement of marks'!CV92)</f>
        <v>10</v>
      </c>
      <c r="F2338" s="541">
        <f>IF('statement of marks'!CW92="","",'statement of marks'!CW92)</f>
        <v>10</v>
      </c>
      <c r="G2338" s="541">
        <f>IF('statement of marks'!CX92="","",'statement of marks'!CX92)</f>
        <v>9</v>
      </c>
      <c r="H2338" s="541">
        <f>IF('statement of marks'!CY92="","",'statement of marks'!CY92)</f>
        <v>29</v>
      </c>
      <c r="I2338" s="541">
        <f>IF('statement of marks'!CZ92="","",'statement of marks'!CZ92)</f>
        <v>1</v>
      </c>
      <c r="J2338" s="537">
        <f>IF('statement of marks'!DA92="","",'statement of marks'!DA92)</f>
        <v>70</v>
      </c>
      <c r="K2338" s="537" t="str">
        <f>IF('statement of marks'!DB92="","",'statement of marks'!DB92)</f>
        <v/>
      </c>
      <c r="L2338" s="536">
        <f>IF('statement of marks'!DC92="","",'statement of marks'!DC92)</f>
        <v>70</v>
      </c>
      <c r="M2338" s="536">
        <f>IF('statement of marks'!DD92="","",'statement of marks'!DD92)</f>
        <v>100</v>
      </c>
      <c r="N2338" s="538">
        <f>IF('statement of marks'!DE92="","",'statement of marks'!DE92)</f>
        <v>100</v>
      </c>
      <c r="O2338" s="537">
        <f>IF('statement of marks'!DF92="","",'statement of marks'!DF92)</f>
        <v>18</v>
      </c>
      <c r="P2338" s="537" t="str">
        <f>IF('statement of marks'!DG92="","",'statement of marks'!DG92)</f>
        <v/>
      </c>
      <c r="Q2338" s="536">
        <f>IF('statement of marks'!DH92="","",'statement of marks'!DH92)</f>
        <v>18</v>
      </c>
      <c r="R2338" s="536">
        <f>IF('statement of marks'!DI92="","",'statement of marks'!DI92)</f>
        <v>118</v>
      </c>
      <c r="S2338" s="538" t="str">
        <f>IF('statement of marks'!DJ92="","",'statement of marks'!DJ92)</f>
        <v/>
      </c>
      <c r="T2338" s="538">
        <f>IF('statement of marks'!DK92="","",'statement of marks'!DK92)</f>
        <v>118</v>
      </c>
      <c r="U2338" s="541" t="str">
        <f>CONCATENATE('statement of marks'!HX92,'statement of marks'!IG92,'statement of marks'!IH92)</f>
        <v>S</v>
      </c>
      <c r="V2338" s="542">
        <f>IF('result subject-wise'!AH92="","",'result subject-wise'!AH92)</f>
        <v>100</v>
      </c>
      <c r="W2338" s="542" t="str">
        <f>IF('result subject-wise'!AJ92="","",'result subject-wise'!AJ92)</f>
        <v/>
      </c>
      <c r="X2338" s="542" t="str">
        <f>IF('result subject-wise'!AK92="","",'result subject-wise'!AK92)</f>
        <v/>
      </c>
      <c r="Y2338" s="540" t="str">
        <f>IF(OR(X2340=0,X2340&lt;V2340),"",IF(OR(U2338="RE",U2338="REP"),SUM(T2338,W2338),IF(U2338="S",W2338,T2338)))</f>
        <v/>
      </c>
    </row>
    <row r="2339" spans="1:25" ht="18" customHeight="1">
      <c r="A2339" s="1124"/>
      <c r="B2339" s="1108" t="s">
        <v>291</v>
      </c>
      <c r="C2339" s="1108"/>
      <c r="D2339" s="543">
        <f>IF(AND(D2336="",D2337="",D2338=""),"",SUM(D2336:D2338))</f>
        <v>40</v>
      </c>
      <c r="E2339" s="544">
        <f>IF(AND(E2334="",E2335="",E2336="",E2337="",E2338=""),"",SUM(E2334:E2338))</f>
        <v>50</v>
      </c>
      <c r="F2339" s="544">
        <f t="shared" ref="F2339:H2339" si="660">IF(AND(F2334="",F2335="",F2336="",F2337="",F2338=""),"",SUM(F2334:F2338))</f>
        <v>50</v>
      </c>
      <c r="G2339" s="544">
        <f t="shared" si="660"/>
        <v>43</v>
      </c>
      <c r="H2339" s="544">
        <f t="shared" si="660"/>
        <v>143</v>
      </c>
      <c r="I2339" s="544">
        <f>IF(AND(I2334="",I2335="",I2336="",I2337="",I2338=""),"",SUM(I2334:I2338))</f>
        <v>7</v>
      </c>
      <c r="J2339" s="544">
        <f t="shared" ref="J2339:R2339" si="661">IF(AND(J2334="",J2335="",J2336="",J2337="",J2338=""),"",SUM(J2334:J2338))</f>
        <v>290</v>
      </c>
      <c r="K2339" s="544">
        <f t="shared" si="661"/>
        <v>40</v>
      </c>
      <c r="L2339" s="544">
        <f t="shared" si="661"/>
        <v>330</v>
      </c>
      <c r="M2339" s="544">
        <f t="shared" si="661"/>
        <v>440</v>
      </c>
      <c r="N2339" s="544">
        <f t="shared" si="661"/>
        <v>480</v>
      </c>
      <c r="O2339" s="544">
        <f t="shared" si="661"/>
        <v>358</v>
      </c>
      <c r="P2339" s="544">
        <f t="shared" si="661"/>
        <v>60</v>
      </c>
      <c r="Q2339" s="544">
        <f t="shared" si="661"/>
        <v>418</v>
      </c>
      <c r="R2339" s="544">
        <f t="shared" si="661"/>
        <v>798</v>
      </c>
      <c r="S2339" s="544">
        <f>IF(AND(S2334="",S2335="",S2336="",S2337="",S2338=""),"",SUM(S2334:S2338))</f>
        <v>100</v>
      </c>
      <c r="T2339" s="544">
        <f t="shared" ref="T2339" si="662">IF(AND(T2334="",T2335="",T2336="",T2337="",T2338=""),"",SUM(T2334:T2338))</f>
        <v>898</v>
      </c>
      <c r="U2339" s="544"/>
      <c r="V2339" s="544">
        <f t="shared" ref="V2339:W2339" si="663">IF(AND(V2334="",V2335="",V2336="",V2337="",V2338=""),"",SUM(V2334:V2338))</f>
        <v>100</v>
      </c>
      <c r="W2339" s="544" t="str">
        <f t="shared" si="663"/>
        <v/>
      </c>
      <c r="X2339" s="545"/>
      <c r="Y2339" s="546" t="str">
        <f t="shared" ref="Y2339" si="664">IF(AND(Y2334="",Y2335="",Y2336="",Y2337="",Y2338=""),"",SUM(Y2334:Y2338))</f>
        <v/>
      </c>
    </row>
    <row r="2340" spans="1:25" ht="18" customHeight="1">
      <c r="A2340" s="1124"/>
      <c r="B2340" s="1142" t="s">
        <v>292</v>
      </c>
      <c r="C2340" s="1142"/>
      <c r="D2340" s="547" t="s">
        <v>456</v>
      </c>
      <c r="E2340" s="548">
        <f>IF(E2339="","",(5*E2333)-(COUNTIF(E2334:E2338,"NA")*E2333+COUNTIF(E2334:E2338,"ML")*E2333))</f>
        <v>50</v>
      </c>
      <c r="F2340" s="548">
        <f>IF(F2339="","",(5*F2333)-(COUNTIF(F2334:F2338,"NA")*F2333+COUNTIF(F2334:F2338,"ML")*F2333))</f>
        <v>50</v>
      </c>
      <c r="G2340" s="548">
        <f>IF(G2339="","",(43)-(COUNTIF(G2334:G2338,"NA")*G2333+COUNTIF(G2334:G2338,"ML")*G2333))</f>
        <v>43</v>
      </c>
      <c r="H2340" s="548">
        <f>IF(H2339="","",(143)-(COUNTIF(H2334:H2338,"NA")*H2333+COUNTIF(H2334:H2338,"ML")*H2333))</f>
        <v>143</v>
      </c>
      <c r="I2340" s="549">
        <f>IF(I2339="","",7)</f>
        <v>7</v>
      </c>
      <c r="J2340" s="538">
        <f>L2340-K2340</f>
        <v>310</v>
      </c>
      <c r="K2340" s="538">
        <f>IF(D2339="","",(D2339-(IF(K2336="ml",D2336)+IF(K2337="ml",D2337)+IF(K2338="ml",D2338))))</f>
        <v>40</v>
      </c>
      <c r="L2340" s="538">
        <f>IF(OR(L2339=0,L2339=""),L2339,(5*L2333)-D2351)</f>
        <v>350</v>
      </c>
      <c r="M2340" s="538">
        <f>IF(M2339="","",SUM(H2340:J2340))</f>
        <v>460</v>
      </c>
      <c r="N2340" s="538">
        <f>IF(N2339="","",SUM(D2339,M2340))</f>
        <v>500</v>
      </c>
      <c r="O2340" s="538">
        <f>Q2340-D2345</f>
        <v>440</v>
      </c>
      <c r="P2340" s="538">
        <f>IF(D2345="","",D2345)</f>
        <v>60</v>
      </c>
      <c r="Q2340" s="538">
        <f>IF(Q2339="","",5*Q2333)</f>
        <v>500</v>
      </c>
      <c r="R2340" s="538">
        <f>IF(O2340="","",SUM(M2340,O2340))</f>
        <v>900</v>
      </c>
      <c r="S2340" s="538">
        <f>IF(D2350="","",D2350)</f>
        <v>100</v>
      </c>
      <c r="T2340" s="538">
        <f>IF(T2339="","",SUM(R2340,S2340))</f>
        <v>1000</v>
      </c>
      <c r="U2340" s="550"/>
      <c r="V2340" s="551">
        <f>COUNTIF(U2334:U2344,"S")</f>
        <v>1</v>
      </c>
      <c r="W2340" s="551">
        <f>COUNTIF(U2334:U2344,"RE")+COUNTIF(U2334:U2344,"REP")</f>
        <v>0</v>
      </c>
      <c r="X2340" s="551">
        <f>COUNTIF(X2334:X2339,"P")+COUNTIF(X2343:X2344,"P")</f>
        <v>0</v>
      </c>
      <c r="Y2340" s="552" t="str">
        <f>IF(OR(X2340=0,X2340&lt;(V2340+W2340)),"",(T2340-(V2340*Y2333)+V2339))</f>
        <v/>
      </c>
    </row>
    <row r="2341" spans="1:25" ht="18" customHeight="1">
      <c r="A2341" s="1124"/>
      <c r="B2341" s="895" t="s">
        <v>151</v>
      </c>
      <c r="C2341" s="895"/>
      <c r="D2341" s="553">
        <f>IF('statement of marks'!BG92="","",'statement of marks'!BG92)</f>
        <v>30</v>
      </c>
      <c r="E2341" s="568">
        <f t="shared" ref="E2341:H2341" si="665">IF(E2340="","",E2339/E2340*100)</f>
        <v>100</v>
      </c>
      <c r="F2341" s="568">
        <f t="shared" si="665"/>
        <v>100</v>
      </c>
      <c r="G2341" s="568">
        <f t="shared" si="665"/>
        <v>100</v>
      </c>
      <c r="H2341" s="568">
        <f t="shared" si="665"/>
        <v>100</v>
      </c>
      <c r="I2341" s="568">
        <f>IF(I2340="","",I2339/I2340*100)</f>
        <v>100</v>
      </c>
      <c r="J2341" s="568">
        <f t="shared" ref="J2341:R2341" si="666">IF(J2340="","",J2339/J2340*100)</f>
        <v>93.548387096774192</v>
      </c>
      <c r="K2341" s="568">
        <f t="shared" si="666"/>
        <v>100</v>
      </c>
      <c r="L2341" s="568">
        <f t="shared" si="666"/>
        <v>94.285714285714278</v>
      </c>
      <c r="M2341" s="568">
        <f t="shared" si="666"/>
        <v>95.652173913043484</v>
      </c>
      <c r="N2341" s="569">
        <f t="shared" si="666"/>
        <v>96</v>
      </c>
      <c r="O2341" s="568">
        <f t="shared" si="666"/>
        <v>81.36363636363636</v>
      </c>
      <c r="P2341" s="568">
        <f t="shared" si="666"/>
        <v>100</v>
      </c>
      <c r="Q2341" s="568">
        <f t="shared" si="666"/>
        <v>83.6</v>
      </c>
      <c r="R2341" s="568">
        <f t="shared" si="666"/>
        <v>88.666666666666671</v>
      </c>
      <c r="S2341" s="569">
        <f>IF(S2340="","",S2339/S2340*100)</f>
        <v>100</v>
      </c>
      <c r="T2341" s="569">
        <f t="shared" ref="T2341" si="667">IF(T2340="","",T2339/T2340*100)</f>
        <v>89.8</v>
      </c>
      <c r="U2341" s="539"/>
      <c r="V2341" s="539"/>
      <c r="W2341" s="539"/>
      <c r="X2341" s="539"/>
      <c r="Y2341" s="554" t="str">
        <f>IF(Y2340="","",Y2339/Y2340*100)</f>
        <v/>
      </c>
    </row>
    <row r="2342" spans="1:25" ht="18" customHeight="1">
      <c r="A2342" s="1124"/>
      <c r="B2342" s="895" t="str">
        <f>'statement of marks'!DZ92</f>
        <v>BIOLOGY</v>
      </c>
      <c r="C2342" s="895"/>
      <c r="D2342" s="548"/>
      <c r="E2342" s="541">
        <f>IF('statement of marks'!EA92="","",'statement of marks'!EA92)</f>
        <v>10</v>
      </c>
      <c r="F2342" s="541">
        <f>IF('statement of marks'!EB92="","",'statement of marks'!EB92)</f>
        <v>10</v>
      </c>
      <c r="G2342" s="541">
        <f>IF('statement of marks'!EC92="","",'statement of marks'!EC92)</f>
        <v>10</v>
      </c>
      <c r="H2342" s="541">
        <f>IF('statement of marks'!ED92="","",'statement of marks'!ED92)</f>
        <v>30</v>
      </c>
      <c r="I2342" s="541" t="str">
        <f>IF('statement of marks'!EE92="","",'statement of marks'!EE92)</f>
        <v/>
      </c>
      <c r="J2342" s="537">
        <f>IF('statement of marks'!EF92="","",'statement of marks'!EF92)</f>
        <v>50</v>
      </c>
      <c r="K2342" s="537">
        <f>IF('statement of marks'!EG92="","",'statement of marks'!EG92)</f>
        <v>20</v>
      </c>
      <c r="L2342" s="536">
        <f>IF('statement of marks'!EH92="","",'statement of marks'!EH92)</f>
        <v>70</v>
      </c>
      <c r="M2342" s="536">
        <f>IF('statement of marks'!EI92="","",'statement of marks'!EI92)</f>
        <v>80</v>
      </c>
      <c r="N2342" s="538">
        <f>IF('statement of marks'!EJ92="","",'statement of marks'!EJ92)</f>
        <v>100</v>
      </c>
      <c r="O2342" s="537">
        <f>IF('statement of marks'!EK92="","",'statement of marks'!EK92)</f>
        <v>70</v>
      </c>
      <c r="P2342" s="537">
        <f>IF('statement of marks'!EL92="","",'statement of marks'!EL92)</f>
        <v>30</v>
      </c>
      <c r="Q2342" s="536">
        <f>IF('statement of marks'!EM92="","",'statement of marks'!EM92)</f>
        <v>100</v>
      </c>
      <c r="R2342" s="536">
        <f>IF('statement of marks'!EN92="","",'statement of marks'!EN92)</f>
        <v>150</v>
      </c>
      <c r="S2342" s="538">
        <f>IF('statement of marks'!EO92="","",'statement of marks'!EO92)</f>
        <v>50</v>
      </c>
      <c r="T2342" s="538">
        <f>IF('statement of marks'!EP92="","",'statement of marks'!EP92)</f>
        <v>200</v>
      </c>
      <c r="U2342" s="538" t="str">
        <f>IF('statement of marks'!FB92="","",'statement of marks'!FB92)</f>
        <v>I</v>
      </c>
      <c r="V2342" s="542"/>
      <c r="W2342" s="542"/>
      <c r="X2342" s="542"/>
      <c r="Y2342" s="540"/>
    </row>
    <row r="2343" spans="1:25" ht="18" customHeight="1">
      <c r="A2343" s="1124"/>
      <c r="B2343" s="1089" t="str">
        <f>'statement of marks'!$FC$3</f>
        <v>Azadi ke Baad ka Swarnim Bharat</v>
      </c>
      <c r="C2343" s="1089"/>
      <c r="D2343" s="553">
        <f>IF('statement of marks'!CK92="","",'statement of marks'!CK92)</f>
        <v>30</v>
      </c>
      <c r="E2343" s="541">
        <f>IF('statement of marks'!FC92="","",'statement of marks'!FC92)</f>
        <v>10</v>
      </c>
      <c r="F2343" s="541">
        <f>IF('statement of marks'!FD92="","",'statement of marks'!FD92)</f>
        <v>10</v>
      </c>
      <c r="G2343" s="541">
        <f>IF('statement of marks'!FE92="","",'statement of marks'!FE92)</f>
        <v>10</v>
      </c>
      <c r="H2343" s="541">
        <f>IF('statement of marks'!FF92="","",'statement of marks'!FF92)</f>
        <v>30</v>
      </c>
      <c r="I2343" s="555"/>
      <c r="J2343" s="541">
        <f>IF('statement of marks'!FG92="","",'statement of marks'!FG92)</f>
        <v>70</v>
      </c>
      <c r="K2343" s="556"/>
      <c r="L2343" s="536">
        <f>IF('statement of marks'!FG92="","",'statement of marks'!FG92)</f>
        <v>70</v>
      </c>
      <c r="M2343" s="536">
        <f>IF('statement of marks'!FH92="","",'statement of marks'!FH92)</f>
        <v>100</v>
      </c>
      <c r="N2343" s="536">
        <f>IF('statement of marks'!FH92="","",'statement of marks'!FH92)</f>
        <v>100</v>
      </c>
      <c r="O2343" s="536">
        <f>IF('statement of marks'!FI92="","",'statement of marks'!FI92)</f>
        <v>100</v>
      </c>
      <c r="P2343" s="557"/>
      <c r="Q2343" s="536">
        <f>IF('statement of marks'!FI92="","",'statement of marks'!FI92)</f>
        <v>100</v>
      </c>
      <c r="R2343" s="536">
        <f>IF('statement of marks'!FJ92="","",'statement of marks'!FJ92)</f>
        <v>200</v>
      </c>
      <c r="S2343" s="557"/>
      <c r="T2343" s="538">
        <f>IF('statement of marks'!FJ92="","",'statement of marks'!FJ92)</f>
        <v>200</v>
      </c>
      <c r="U2343" s="541" t="str">
        <f>IF('statement of marks'!II92="","",'statement of marks'!II92)</f>
        <v>A</v>
      </c>
      <c r="V2343" s="542" t="str">
        <f>IF(OR(U2343="S",U2343="RE"),'result subject-wise'!AL$6,"")</f>
        <v/>
      </c>
      <c r="W2343" s="558" t="str">
        <f>IF('result subject-wise'!AL92="","",'result subject-wise'!AL92)</f>
        <v/>
      </c>
      <c r="X2343" s="558" t="str">
        <f>IF('result subject-wise'!AM92="","",'result subject-wise'!AM92)</f>
        <v/>
      </c>
      <c r="Y2343" s="1093"/>
    </row>
    <row r="2344" spans="1:25" ht="18" customHeight="1">
      <c r="A2344" s="1124"/>
      <c r="B2344" s="895" t="str">
        <f>'statement of marks'!$FP$3</f>
        <v>JEEVAN KAUShAL</v>
      </c>
      <c r="C2344" s="895"/>
      <c r="D2344" s="535" t="str">
        <f>IF('statement of marks'!DO92="","",'statement of marks'!DO92)</f>
        <v/>
      </c>
      <c r="E2344" s="1109" t="s">
        <v>278</v>
      </c>
      <c r="F2344" s="1109"/>
      <c r="G2344" s="536">
        <f>'statement of marks'!$FP$6</f>
        <v>30</v>
      </c>
      <c r="H2344" s="536"/>
      <c r="I2344" s="559"/>
      <c r="J2344" s="537">
        <f>IF('statement of marks'!FP92="","",'statement of marks'!FP92)</f>
        <v>30</v>
      </c>
      <c r="K2344" s="1109" t="s">
        <v>279</v>
      </c>
      <c r="L2344" s="1109"/>
      <c r="M2344" s="536">
        <f>'statement of marks'!$FQ$6</f>
        <v>30</v>
      </c>
      <c r="N2344" s="538">
        <f>IF('statement of marks'!FQ92="","",'statement of marks'!FQ92)</f>
        <v>30</v>
      </c>
      <c r="O2344" s="1109" t="s">
        <v>108</v>
      </c>
      <c r="P2344" s="1109"/>
      <c r="Q2344" s="536">
        <f>'statement of marks'!$FR$6</f>
        <v>40</v>
      </c>
      <c r="R2344" s="541">
        <f>IF('statement of marks'!FR92="","",'statement of marks'!FR92)</f>
        <v>40</v>
      </c>
      <c r="S2344" s="541"/>
      <c r="T2344" s="538">
        <f>IF('statement of marks'!FS92="","",'statement of marks'!FS92)</f>
        <v>100</v>
      </c>
      <c r="U2344" s="541" t="str">
        <f>IF('statement of marks'!IJ92="","",'statement of marks'!IJ92)</f>
        <v>A</v>
      </c>
      <c r="V2344" s="542" t="str">
        <f>IF(OR(U2344="S",U2344="RE"),'result subject-wise'!AN$6,"")</f>
        <v/>
      </c>
      <c r="W2344" s="558" t="str">
        <f>IF('result subject-wise'!AN92="","",'result subject-wise'!AN92)</f>
        <v/>
      </c>
      <c r="X2344" s="558" t="str">
        <f>IF('result subject-wise'!AO92="","",'result subject-wise'!AO92)</f>
        <v/>
      </c>
      <c r="Y2344" s="1093"/>
    </row>
    <row r="2345" spans="1:25" ht="18" customHeight="1">
      <c r="A2345" s="1124"/>
      <c r="B2345" s="1110" t="s">
        <v>195</v>
      </c>
      <c r="C2345" s="1110"/>
      <c r="D2345" s="560">
        <f>IF(AND(D2341="",D2343="",D2344=""),"",SUM(D2341:D2344))</f>
        <v>60</v>
      </c>
      <c r="E2345" s="1111" t="str">
        <f>IF('statement of marks'!IP92="","",'statement of marks'!IP92)</f>
        <v>SUPPL.</v>
      </c>
      <c r="F2345" s="1111"/>
      <c r="G2345" s="1111"/>
      <c r="H2345" s="1111"/>
      <c r="I2345" s="1111"/>
      <c r="J2345" s="1111"/>
      <c r="K2345" s="1111"/>
      <c r="L2345" s="1111"/>
      <c r="M2345" s="533" t="s">
        <v>309</v>
      </c>
      <c r="N2345" s="541" t="str">
        <f>IF('statement of marks'!IS92="","",'statement of marks'!IS92)</f>
        <v/>
      </c>
      <c r="O2345" s="1091" t="s">
        <v>281</v>
      </c>
      <c r="P2345" s="1091"/>
      <c r="Q2345" s="1091"/>
      <c r="R2345" s="541" t="str">
        <f>IF('statement of marks'!IU92="","",'statement of marks'!IU92)</f>
        <v/>
      </c>
      <c r="S2345" s="1112" t="s">
        <v>295</v>
      </c>
      <c r="T2345" s="1112"/>
      <c r="U2345" s="1112"/>
      <c r="V2345" s="1112"/>
      <c r="W2345" s="1112"/>
      <c r="X2345" s="1112"/>
      <c r="Y2345" s="1113"/>
    </row>
    <row r="2346" spans="1:25" ht="18" customHeight="1">
      <c r="A2346" s="1124"/>
      <c r="B2346" s="1110" t="s">
        <v>300</v>
      </c>
      <c r="C2346" s="1110"/>
      <c r="D2346" s="534" t="s">
        <v>201</v>
      </c>
      <c r="E2346" s="1085" t="s">
        <v>122</v>
      </c>
      <c r="F2346" s="1085"/>
      <c r="G2346" s="1091" t="s">
        <v>124</v>
      </c>
      <c r="H2346" s="1091"/>
      <c r="I2346" s="1091"/>
      <c r="J2346" s="1091"/>
      <c r="K2346" s="1091" t="s">
        <v>126</v>
      </c>
      <c r="L2346" s="1091"/>
      <c r="M2346" s="1091" t="s">
        <v>128</v>
      </c>
      <c r="N2346" s="1091"/>
      <c r="O2346" s="924" t="s">
        <v>303</v>
      </c>
      <c r="P2346" s="924"/>
      <c r="Q2346" s="924"/>
      <c r="R2346" s="561"/>
      <c r="S2346" s="1114" t="s">
        <v>195</v>
      </c>
      <c r="T2346" s="1114"/>
      <c r="U2346" s="1115" t="str">
        <f>IF('result subject-wise'!AR92="","",'result subject-wise'!AR92)</f>
        <v/>
      </c>
      <c r="V2346" s="1115"/>
      <c r="W2346" s="1086" t="s">
        <v>459</v>
      </c>
      <c r="X2346" s="1086"/>
      <c r="Y2346" s="562" t="str">
        <f>IF('result subject-wise'!AS92="","",'result subject-wise'!AS92)</f>
        <v/>
      </c>
    </row>
    <row r="2347" spans="1:25" ht="18" customHeight="1">
      <c r="A2347" s="1124"/>
      <c r="B2347" s="1116" t="s">
        <v>302</v>
      </c>
      <c r="C2347" s="1116"/>
      <c r="D2347" s="536">
        <f>IF('statement of marks'!CN92="","",'statement of marks'!CN92)</f>
        <v>50</v>
      </c>
      <c r="E2347" s="1117">
        <f>IF('statement of marks'!GK92="","",'statement of marks'!GK92)</f>
        <v>34</v>
      </c>
      <c r="F2347" s="1117"/>
      <c r="G2347" s="1117">
        <f>IF('statement of marks'!GM92="","",'statement of marks'!GM92)</f>
        <v>24</v>
      </c>
      <c r="H2347" s="1117"/>
      <c r="I2347" s="1117"/>
      <c r="J2347" s="1117"/>
      <c r="K2347" s="1117" t="str">
        <f>IF('statement of marks'!GO92="","",'statement of marks'!GO92)</f>
        <v/>
      </c>
      <c r="L2347" s="1117"/>
      <c r="M2347" s="1117" t="str">
        <f>IF('statement of marks'!GQ92="","",'statement of marks'!GQ92)</f>
        <v/>
      </c>
      <c r="N2347" s="1117"/>
      <c r="O2347" s="1117" t="str">
        <f>IF('statement of marks'!GS92="","",'statement of marks'!GS92)</f>
        <v/>
      </c>
      <c r="P2347" s="1117"/>
      <c r="Q2347" s="1117"/>
      <c r="R2347" s="563"/>
      <c r="S2347" s="1086" t="s">
        <v>460</v>
      </c>
      <c r="T2347" s="1086"/>
      <c r="U2347" s="1086"/>
      <c r="V2347" s="1086"/>
      <c r="W2347" s="1115" t="str">
        <f>IF('result subject-wise'!AT92="","",'result subject-wise'!AT92)</f>
        <v/>
      </c>
      <c r="X2347" s="1115"/>
      <c r="Y2347" s="1118"/>
    </row>
    <row r="2348" spans="1:25" ht="18" customHeight="1">
      <c r="A2348" s="1124"/>
      <c r="B2348" s="1084" t="s">
        <v>301</v>
      </c>
      <c r="C2348" s="1084"/>
      <c r="D2348" s="536">
        <f>IF('statement of marks'!BJ92="","",'statement of marks'!BJ92)</f>
        <v>50</v>
      </c>
      <c r="E2348" s="1085" t="str">
        <f>IF('statement of marks'!GL92="","",'statement of marks'!GL92)</f>
        <v/>
      </c>
      <c r="F2348" s="1085"/>
      <c r="G2348" s="1085" t="str">
        <f>IF('statement of marks'!GN92="","",'statement of marks'!GN92)</f>
        <v/>
      </c>
      <c r="H2348" s="1085"/>
      <c r="I2348" s="1085"/>
      <c r="J2348" s="1085"/>
      <c r="K2348" s="1085">
        <f>IF('statement of marks'!GP92="","",'statement of marks'!GP92)</f>
        <v>130</v>
      </c>
      <c r="L2348" s="1085"/>
      <c r="M2348" s="1085">
        <f>IF('statement of marks'!GR92="","",'statement of marks'!GR92)</f>
        <v>264</v>
      </c>
      <c r="N2348" s="1085"/>
      <c r="O2348" s="1085">
        <f>IF('statement of marks'!GT92="","",'statement of marks'!GT92)</f>
        <v>362</v>
      </c>
      <c r="P2348" s="1085"/>
      <c r="Q2348" s="1085"/>
      <c r="R2348" s="564"/>
      <c r="S2348" s="1086" t="s">
        <v>296</v>
      </c>
      <c r="T2348" s="1086"/>
      <c r="U2348" s="1086"/>
      <c r="V2348" s="1086"/>
      <c r="W2348" s="1087" t="str">
        <f>IF(U2346="","",'result subject-wise'!$G$118)</f>
        <v/>
      </c>
      <c r="X2348" s="1087"/>
      <c r="Y2348" s="1088"/>
    </row>
    <row r="2349" spans="1:25" ht="18" customHeight="1">
      <c r="A2349" s="1124"/>
      <c r="B2349" s="1089" t="s">
        <v>307</v>
      </c>
      <c r="C2349" s="1089"/>
      <c r="D2349" s="535" t="str">
        <f>IF('statement of marks'!DR92="","",'statement of marks'!DR92)</f>
        <v/>
      </c>
      <c r="E2349" s="1090"/>
      <c r="F2349" s="1090"/>
      <c r="G2349" s="1090"/>
      <c r="H2349" s="1090"/>
      <c r="I2349" s="1090"/>
      <c r="J2349" s="1090"/>
      <c r="K2349" s="1090"/>
      <c r="L2349" s="1090"/>
      <c r="M2349" s="1090"/>
      <c r="N2349" s="1090"/>
      <c r="O2349" s="1091"/>
      <c r="P2349" s="1091"/>
      <c r="Q2349" s="1091"/>
      <c r="R2349" s="1091"/>
      <c r="S2349" s="1091"/>
      <c r="T2349" s="1091"/>
      <c r="U2349" s="1092"/>
      <c r="V2349" s="1092"/>
      <c r="W2349" s="1092"/>
      <c r="X2349" s="1092"/>
      <c r="Y2349" s="1093"/>
    </row>
    <row r="2350" spans="1:25" ht="18" customHeight="1">
      <c r="A2350" s="1124"/>
      <c r="B2350" s="895" t="s">
        <v>297</v>
      </c>
      <c r="C2350" s="895"/>
      <c r="D2350" s="544">
        <f>IF(AND(D2347="",D2348="",D2349=""),"",SUM(D2347:D2349))</f>
        <v>100</v>
      </c>
      <c r="E2350" s="1090"/>
      <c r="F2350" s="1090"/>
      <c r="G2350" s="1090"/>
      <c r="H2350" s="1090"/>
      <c r="I2350" s="1090"/>
      <c r="J2350" s="1090"/>
      <c r="K2350" s="1090"/>
      <c r="L2350" s="1090"/>
      <c r="M2350" s="1090"/>
      <c r="N2350" s="1090"/>
      <c r="O2350" s="1091"/>
      <c r="P2350" s="1091"/>
      <c r="Q2350" s="1091"/>
      <c r="R2350" s="1091"/>
      <c r="S2350" s="1091"/>
      <c r="T2350" s="1091"/>
      <c r="U2350" s="1092"/>
      <c r="V2350" s="1092"/>
      <c r="W2350" s="1092"/>
      <c r="X2350" s="1092"/>
      <c r="Y2350" s="1093"/>
    </row>
    <row r="2351" spans="1:25" ht="18" customHeight="1">
      <c r="A2351" s="1124"/>
      <c r="B2351" s="1089" t="s">
        <v>790</v>
      </c>
      <c r="C2351" s="1089"/>
      <c r="D2351" s="565">
        <f>IF(J2334="ML",L2333)+IF(J2335="ML",L2333)+IF(J2336="ML",L2333-D2336)+IF(J2337="ML",L2333-D2337)+IF(J2338="ML",L2333-D2338)+IF(K2336="ml",D2336)+IF(K2337="ml",D2337)+IF(K2338="ml",D2338)</f>
        <v>0</v>
      </c>
      <c r="E2351" s="1090"/>
      <c r="F2351" s="1090"/>
      <c r="G2351" s="1090"/>
      <c r="H2351" s="1090"/>
      <c r="I2351" s="1090"/>
      <c r="J2351" s="1090"/>
      <c r="K2351" s="1090"/>
      <c r="L2351" s="1090"/>
      <c r="M2351" s="1090"/>
      <c r="N2351" s="1090"/>
      <c r="O2351" s="1091" t="s">
        <v>112</v>
      </c>
      <c r="P2351" s="1091"/>
      <c r="Q2351" s="1091"/>
      <c r="R2351" s="1091"/>
      <c r="S2351" s="1091"/>
      <c r="T2351" s="1091"/>
      <c r="U2351" s="1094" t="s">
        <v>798</v>
      </c>
      <c r="V2351" s="1094"/>
      <c r="W2351" s="1094"/>
      <c r="X2351" s="1094"/>
      <c r="Y2351" s="1095"/>
    </row>
    <row r="2352" spans="1:25" ht="18" customHeight="1" thickBot="1">
      <c r="A2352" s="1125"/>
      <c r="B2352" s="1098" t="s">
        <v>308</v>
      </c>
      <c r="C2352" s="1098"/>
      <c r="D2352" s="566"/>
      <c r="E2352" s="1099"/>
      <c r="F2352" s="1099"/>
      <c r="G2352" s="1099"/>
      <c r="H2352" s="1099"/>
      <c r="I2352" s="1099"/>
      <c r="J2352" s="1099"/>
      <c r="K2352" s="1099"/>
      <c r="L2352" s="1099"/>
      <c r="M2352" s="1099"/>
      <c r="N2352" s="1099"/>
      <c r="O2352" s="1100">
        <f>'statement of marks'!$IV$110</f>
        <v>45794</v>
      </c>
      <c r="P2352" s="1100"/>
      <c r="Q2352" s="1100"/>
      <c r="R2352" s="1100"/>
      <c r="S2352" s="1100"/>
      <c r="T2352" s="1100"/>
      <c r="U2352" s="1096"/>
      <c r="V2352" s="1096"/>
      <c r="W2352" s="1096"/>
      <c r="X2352" s="1096"/>
      <c r="Y2352" s="1097"/>
    </row>
    <row r="2353" spans="1:25" ht="18" customHeight="1">
      <c r="A2353" s="1119" t="s">
        <v>282</v>
      </c>
      <c r="B2353" s="1120"/>
      <c r="C2353" s="1120"/>
      <c r="D2353" s="1120"/>
      <c r="E2353" s="1120"/>
      <c r="F2353" s="1120"/>
      <c r="G2353" s="1120"/>
      <c r="H2353" s="1120"/>
      <c r="I2353" s="1120"/>
      <c r="J2353" s="1120"/>
      <c r="K2353" s="1120"/>
      <c r="L2353" s="1120"/>
      <c r="M2353" s="1120"/>
      <c r="N2353" s="1120"/>
      <c r="O2353" s="1120"/>
      <c r="P2353" s="1120"/>
      <c r="Q2353" s="1120"/>
      <c r="R2353" s="1120"/>
      <c r="S2353" s="1120"/>
      <c r="T2353" s="1120"/>
      <c r="U2353" s="1120"/>
      <c r="V2353" s="1120"/>
      <c r="W2353" s="1120"/>
      <c r="X2353" s="1120"/>
      <c r="Y2353" s="1121"/>
    </row>
    <row r="2354" spans="1:25" ht="18" customHeight="1">
      <c r="A2354" s="1122" t="str">
        <f>'statement of marks'!$A$1</f>
        <v>Govt. Hr. Sec. School,</v>
      </c>
      <c r="B2354" s="1091"/>
      <c r="C2354" s="1091"/>
      <c r="D2354" s="1091"/>
      <c r="E2354" s="1091"/>
      <c r="F2354" s="1091"/>
      <c r="G2354" s="1091"/>
      <c r="H2354" s="1091"/>
      <c r="I2354" s="1091"/>
      <c r="J2354" s="1091"/>
      <c r="K2354" s="1091"/>
      <c r="L2354" s="1091"/>
      <c r="M2354" s="1091"/>
      <c r="N2354" s="1091"/>
      <c r="O2354" s="1091"/>
      <c r="P2354" s="1091"/>
      <c r="Q2354" s="1091"/>
      <c r="R2354" s="1091"/>
      <c r="S2354" s="1091"/>
      <c r="T2354" s="1091"/>
      <c r="U2354" s="1091"/>
      <c r="V2354" s="1091"/>
      <c r="W2354" s="1091"/>
      <c r="X2354" s="1091"/>
      <c r="Y2354" s="1123"/>
    </row>
    <row r="2355" spans="1:25" ht="18" customHeight="1">
      <c r="A2355" s="1124"/>
      <c r="B2355" s="1048" t="s">
        <v>100</v>
      </c>
      <c r="C2355" s="1048"/>
      <c r="D2355" s="1112" t="s">
        <v>485</v>
      </c>
      <c r="E2355" s="1048" t="str">
        <f>'statement of marks'!$F$3</f>
        <v>2024-25</v>
      </c>
      <c r="F2355" s="1048"/>
      <c r="G2355" s="1126" t="str">
        <f>IF(U2374="","MAIN EXAMINATION",IF(E2390="Suppl.","SUPPLEMENTARY EXAMINATION",IF(E2390="Re-exam.","RE-EXAMINATION",)))</f>
        <v>MAIN EXAMINATION</v>
      </c>
      <c r="H2355" s="1127"/>
      <c r="I2355" s="1127"/>
      <c r="J2355" s="1127"/>
      <c r="K2355" s="1127"/>
      <c r="L2355" s="1127"/>
      <c r="M2355" s="1127"/>
      <c r="N2355" s="1127"/>
      <c r="O2355" s="1127"/>
      <c r="P2355" s="1127"/>
      <c r="Q2355" s="1127"/>
      <c r="R2355" s="1127"/>
      <c r="S2355" s="1128"/>
      <c r="T2355" s="1129" t="s">
        <v>305</v>
      </c>
      <c r="U2355" s="1130"/>
      <c r="V2355" s="1131"/>
      <c r="W2355" s="1048" t="str">
        <f>'statement of marks'!$A$3</f>
        <v>11 'A'</v>
      </c>
      <c r="X2355" s="1048"/>
      <c r="Y2355" s="1135"/>
    </row>
    <row r="2356" spans="1:25" ht="18" customHeight="1">
      <c r="A2356" s="1124"/>
      <c r="B2356" s="895" t="s">
        <v>36</v>
      </c>
      <c r="C2356" s="895"/>
      <c r="D2356" s="1112"/>
      <c r="E2356" s="1132" t="str">
        <f>IF('statement of marks'!G93="","",'statement of marks'!G93)</f>
        <v>A 085</v>
      </c>
      <c r="F2356" s="1133"/>
      <c r="G2356" s="1133"/>
      <c r="H2356" s="1133"/>
      <c r="I2356" s="1133"/>
      <c r="J2356" s="1133"/>
      <c r="K2356" s="1133"/>
      <c r="L2356" s="1133"/>
      <c r="M2356" s="1133"/>
      <c r="N2356" s="1133"/>
      <c r="O2356" s="1133"/>
      <c r="P2356" s="1133"/>
      <c r="Q2356" s="1133"/>
      <c r="R2356" s="1133"/>
      <c r="S2356" s="1134"/>
      <c r="T2356" s="1129" t="s">
        <v>304</v>
      </c>
      <c r="U2356" s="1130"/>
      <c r="V2356" s="1131"/>
      <c r="W2356" s="1048">
        <f>IF('statement of marks'!E93="","",'statement of marks'!E93)</f>
        <v>11185</v>
      </c>
      <c r="X2356" s="1048"/>
      <c r="Y2356" s="1135"/>
    </row>
    <row r="2357" spans="1:25" ht="18" customHeight="1">
      <c r="A2357" s="1124"/>
      <c r="B2357" s="895" t="s">
        <v>37</v>
      </c>
      <c r="C2357" s="895"/>
      <c r="D2357" s="1112"/>
      <c r="E2357" s="1132" t="str">
        <f>IF('statement of marks'!H93="","",'statement of marks'!H93)</f>
        <v>B 085</v>
      </c>
      <c r="F2357" s="1133"/>
      <c r="G2357" s="1133"/>
      <c r="H2357" s="1133"/>
      <c r="I2357" s="1133"/>
      <c r="J2357" s="1133"/>
      <c r="K2357" s="1133"/>
      <c r="L2357" s="1133"/>
      <c r="M2357" s="1133"/>
      <c r="N2357" s="1133"/>
      <c r="O2357" s="1133"/>
      <c r="P2357" s="1133"/>
      <c r="Q2357" s="1133"/>
      <c r="R2357" s="1133"/>
      <c r="S2357" s="1134"/>
      <c r="T2357" s="1129" t="s">
        <v>35</v>
      </c>
      <c r="U2357" s="1130"/>
      <c r="V2357" s="1131"/>
      <c r="W2357" s="1048" t="str">
        <f>IF('statement of marks'!D93="","",'statement of marks'!D93)</f>
        <v/>
      </c>
      <c r="X2357" s="1048"/>
      <c r="Y2357" s="1135"/>
    </row>
    <row r="2358" spans="1:25" ht="18" customHeight="1">
      <c r="A2358" s="1124"/>
      <c r="B2358" s="895" t="s">
        <v>38</v>
      </c>
      <c r="C2358" s="895"/>
      <c r="D2358" s="1112"/>
      <c r="E2358" s="1132" t="str">
        <f>IF('statement of marks'!I93="","",'statement of marks'!I93)</f>
        <v>C 085</v>
      </c>
      <c r="F2358" s="1133"/>
      <c r="G2358" s="1133"/>
      <c r="H2358" s="1133"/>
      <c r="I2358" s="1133"/>
      <c r="J2358" s="1133"/>
      <c r="K2358" s="1133"/>
      <c r="L2358" s="1133"/>
      <c r="M2358" s="1133"/>
      <c r="N2358" s="1133"/>
      <c r="O2358" s="1133"/>
      <c r="P2358" s="1133"/>
      <c r="Q2358" s="1133"/>
      <c r="R2358" s="1133"/>
      <c r="S2358" s="1134"/>
      <c r="T2358" s="1129" t="s">
        <v>280</v>
      </c>
      <c r="U2358" s="1130"/>
      <c r="V2358" s="1131"/>
      <c r="W2358" s="1136" t="str">
        <f>IF('statement of marks'!F93="","",'statement of marks'!F93)</f>
        <v/>
      </c>
      <c r="X2358" s="1136"/>
      <c r="Y2358" s="1137"/>
    </row>
    <row r="2359" spans="1:25" ht="18" customHeight="1">
      <c r="A2359" s="1124"/>
      <c r="B2359" s="1138" t="s">
        <v>218</v>
      </c>
      <c r="C2359" s="1109" t="s">
        <v>293</v>
      </c>
      <c r="D2359" s="1109" t="s">
        <v>457</v>
      </c>
      <c r="E2359" s="1103" t="s">
        <v>109</v>
      </c>
      <c r="F2359" s="1103" t="s">
        <v>110</v>
      </c>
      <c r="G2359" s="1103" t="s">
        <v>111</v>
      </c>
      <c r="H2359" s="1103" t="s">
        <v>797</v>
      </c>
      <c r="I2359" s="1139" t="str">
        <f>IF('statement of marks'!N$4="","",'statement of marks'!N$4)</f>
        <v>VRIKSHAROPAN</v>
      </c>
      <c r="J2359" s="1140" t="s">
        <v>276</v>
      </c>
      <c r="K2359" s="1140" t="s">
        <v>277</v>
      </c>
      <c r="L2359" s="1103" t="s">
        <v>284</v>
      </c>
      <c r="M2359" s="1103" t="s">
        <v>294</v>
      </c>
      <c r="N2359" s="1102" t="s">
        <v>458</v>
      </c>
      <c r="O2359" s="1141" t="s">
        <v>287</v>
      </c>
      <c r="P2359" s="1141" t="s">
        <v>288</v>
      </c>
      <c r="Q2359" s="1101" t="s">
        <v>289</v>
      </c>
      <c r="R2359" s="1101" t="s">
        <v>285</v>
      </c>
      <c r="S2359" s="1101" t="s">
        <v>286</v>
      </c>
      <c r="T2359" s="1102" t="s">
        <v>306</v>
      </c>
      <c r="U2359" s="1103" t="s">
        <v>311</v>
      </c>
      <c r="V2359" s="1104" t="s">
        <v>310</v>
      </c>
      <c r="W2359" s="1104" t="s">
        <v>799</v>
      </c>
      <c r="X2359" s="1103" t="s">
        <v>283</v>
      </c>
      <c r="Y2359" s="1105" t="s">
        <v>290</v>
      </c>
    </row>
    <row r="2360" spans="1:25" ht="18" customHeight="1">
      <c r="A2360" s="1124"/>
      <c r="B2360" s="1138"/>
      <c r="C2360" s="1109"/>
      <c r="D2360" s="1109"/>
      <c r="E2360" s="1103"/>
      <c r="F2360" s="1103"/>
      <c r="G2360" s="1103"/>
      <c r="H2360" s="1103"/>
      <c r="I2360" s="1139"/>
      <c r="J2360" s="1140"/>
      <c r="K2360" s="1140"/>
      <c r="L2360" s="1103"/>
      <c r="M2360" s="1103"/>
      <c r="N2360" s="1102"/>
      <c r="O2360" s="1141"/>
      <c r="P2360" s="1141"/>
      <c r="Q2360" s="1101"/>
      <c r="R2360" s="1101"/>
      <c r="S2360" s="1101"/>
      <c r="T2360" s="1102"/>
      <c r="U2360" s="1103"/>
      <c r="V2360" s="1104"/>
      <c r="W2360" s="1104"/>
      <c r="X2360" s="1103"/>
      <c r="Y2360" s="1105"/>
    </row>
    <row r="2361" spans="1:25" ht="18" customHeight="1">
      <c r="A2361" s="1124"/>
      <c r="B2361" s="1144" t="s">
        <v>113</v>
      </c>
      <c r="C2361" s="1144"/>
      <c r="D2361" s="535"/>
      <c r="E2361" s="534">
        <f>IF('statement of marks'!J$6="","",'statement of marks'!J$6)</f>
        <v>10</v>
      </c>
      <c r="F2361" s="534">
        <f>IF('statement of marks'!K$6="","",'statement of marks'!K$6)</f>
        <v>10</v>
      </c>
      <c r="G2361" s="534">
        <f>IF('statement of marks'!L$6="","",'statement of marks'!L$6)</f>
        <v>8</v>
      </c>
      <c r="H2361" s="534">
        <f>IF('statement of marks'!M$6="","",'statement of marks'!M$6)</f>
        <v>28</v>
      </c>
      <c r="I2361" s="536">
        <f>IF('statement of marks'!N$6="","",'statement of marks'!N$6)</f>
        <v>2</v>
      </c>
      <c r="J2361" s="298" t="s">
        <v>89</v>
      </c>
      <c r="K2361" s="1106"/>
      <c r="L2361" s="534">
        <f>IF('statement of marks'!O$6="","",'statement of marks'!O$6)</f>
        <v>70</v>
      </c>
      <c r="M2361" s="298" t="s">
        <v>87</v>
      </c>
      <c r="N2361" s="534">
        <f>IF('statement of marks'!P$6="","",'statement of marks'!P$6)</f>
        <v>100</v>
      </c>
      <c r="O2361" s="298" t="s">
        <v>298</v>
      </c>
      <c r="P2361" s="945"/>
      <c r="Q2361" s="534">
        <f>IF('statement of marks'!Q$6="","",'statement of marks'!Q$6)</f>
        <v>100</v>
      </c>
      <c r="R2361" s="298" t="s">
        <v>299</v>
      </c>
      <c r="S2361" s="298" t="s">
        <v>454</v>
      </c>
      <c r="T2361" s="538">
        <f>IF('statement of marks'!R$6="","",'statement of marks'!R$6)</f>
        <v>200</v>
      </c>
      <c r="U2361" s="539"/>
      <c r="V2361" s="539"/>
      <c r="W2361" s="539"/>
      <c r="X2361" s="539"/>
      <c r="Y2361" s="540" t="str">
        <f>IF(OR(X2368=0,X2368&lt;V2368),"",T2361)</f>
        <v/>
      </c>
    </row>
    <row r="2362" spans="1:25" ht="18" customHeight="1">
      <c r="A2362" s="1124"/>
      <c r="B2362" s="895" t="str">
        <f>'statement of marks'!$J$3</f>
        <v>HINDI COMPULSORY</v>
      </c>
      <c r="C2362" s="895"/>
      <c r="D2362" s="535"/>
      <c r="E2362" s="541">
        <f>IF('statement of marks'!J93="","",'statement of marks'!J93)</f>
        <v>10</v>
      </c>
      <c r="F2362" s="541">
        <f>IF('statement of marks'!K93="","",'statement of marks'!K93)</f>
        <v>10</v>
      </c>
      <c r="G2362" s="541">
        <f>IF('statement of marks'!L93="","",'statement of marks'!L93)</f>
        <v>8</v>
      </c>
      <c r="H2362" s="541">
        <f>IF('statement of marks'!M93="","",'statement of marks'!M93)</f>
        <v>28</v>
      </c>
      <c r="I2362" s="541">
        <f>IF('statement of marks'!N93="","",'statement of marks'!N93)</f>
        <v>2</v>
      </c>
      <c r="J2362" s="537">
        <f>IF('statement of marks'!O93="","",'statement of marks'!O93)</f>
        <v>70</v>
      </c>
      <c r="K2362" s="1106"/>
      <c r="L2362" s="536">
        <f>IF('statement of marks'!O93="","",'statement of marks'!O93)</f>
        <v>70</v>
      </c>
      <c r="M2362" s="536">
        <f>IF('statement of marks'!P93="","",'statement of marks'!P93)</f>
        <v>100</v>
      </c>
      <c r="N2362" s="538">
        <f>IF('statement of marks'!P93="","",'statement of marks'!P93)</f>
        <v>100</v>
      </c>
      <c r="O2362" s="537">
        <f>IF('statement of marks'!Q93="","",'statement of marks'!Q93)</f>
        <v>100</v>
      </c>
      <c r="P2362" s="945"/>
      <c r="Q2362" s="536">
        <f>IF('statement of marks'!Q93="","",'statement of marks'!Q93)</f>
        <v>100</v>
      </c>
      <c r="R2362" s="536">
        <f>IF('statement of marks'!R93="","",'statement of marks'!R93)</f>
        <v>200</v>
      </c>
      <c r="S2362" s="1107" t="str">
        <f>IF(AND(K2363="",P2363=""),"",SUM(K2363,P2363))</f>
        <v/>
      </c>
      <c r="T2362" s="538">
        <f>IF('statement of marks'!R93="","",'statement of marks'!R93)</f>
        <v>200</v>
      </c>
      <c r="U2362" s="541" t="str">
        <f>CONCATENATE('statement of marks'!GV93,'statement of marks'!GW93,'statement of marks'!GX93)</f>
        <v>D</v>
      </c>
      <c r="V2362" s="542" t="str">
        <f>IF(OR(U2362="S",U2362="RE"),'result subject-wise'!T$6,"")</f>
        <v/>
      </c>
      <c r="W2362" s="542" t="str">
        <f>IF('result subject-wise'!U93="","",'result subject-wise'!U93)</f>
        <v/>
      </c>
      <c r="X2362" s="542" t="str">
        <f>IF('result subject-wise'!V93="","",'result subject-wise'!V93)</f>
        <v/>
      </c>
      <c r="Y2362" s="540" t="str">
        <f>IF(OR(X2368=0,X2368&lt;V2368),"",IF(U2362="RE",SUM(T2362,W2362),IF(U2362="S",W2362,T2362)))</f>
        <v/>
      </c>
    </row>
    <row r="2363" spans="1:25" ht="18" customHeight="1">
      <c r="A2363" s="1124"/>
      <c r="B2363" s="895" t="str">
        <f>'statement of marks'!$X$3</f>
        <v>ENGLISH COMPULSORY</v>
      </c>
      <c r="C2363" s="895"/>
      <c r="D2363" s="535" t="s">
        <v>455</v>
      </c>
      <c r="E2363" s="541">
        <f>IF('statement of marks'!X93="","",'statement of marks'!X93)</f>
        <v>10</v>
      </c>
      <c r="F2363" s="541">
        <f>IF('statement of marks'!Y93="","",'statement of marks'!Y93)</f>
        <v>10</v>
      </c>
      <c r="G2363" s="541">
        <f>IF('statement of marks'!Z93="","",'statement of marks'!Z93)</f>
        <v>8</v>
      </c>
      <c r="H2363" s="541">
        <f>IF('statement of marks'!AA93="","",'statement of marks'!AA93)</f>
        <v>28</v>
      </c>
      <c r="I2363" s="541">
        <f>IF('statement of marks'!AB93="","",'statement of marks'!AB93)</f>
        <v>2</v>
      </c>
      <c r="J2363" s="537">
        <f>IF('statement of marks'!AC93="","",'statement of marks'!AC93)</f>
        <v>70</v>
      </c>
      <c r="K2363" s="1106"/>
      <c r="L2363" s="536">
        <f>IF('statement of marks'!AC93="","",'statement of marks'!AC93)</f>
        <v>70</v>
      </c>
      <c r="M2363" s="536">
        <f>IF('statement of marks'!AD93="","",'statement of marks'!AD93)</f>
        <v>100</v>
      </c>
      <c r="N2363" s="538">
        <f>IF('statement of marks'!AD93="","",'statement of marks'!AD93)</f>
        <v>100</v>
      </c>
      <c r="O2363" s="537">
        <f>IF('statement of marks'!AE93="","",'statement of marks'!AE93)</f>
        <v>100</v>
      </c>
      <c r="P2363" s="945"/>
      <c r="Q2363" s="536">
        <f>IF('statement of marks'!AE93="","",'statement of marks'!AE93)</f>
        <v>100</v>
      </c>
      <c r="R2363" s="536">
        <f>IF('statement of marks'!AF93="","",'statement of marks'!AF93)</f>
        <v>200</v>
      </c>
      <c r="S2363" s="1107"/>
      <c r="T2363" s="538">
        <f>IF('statement of marks'!AF93="","",'statement of marks'!AF93)</f>
        <v>200</v>
      </c>
      <c r="U2363" s="541" t="str">
        <f>CONCATENATE('statement of marks'!GY93,'statement of marks'!GZ93,'statement of marks'!HA93)</f>
        <v>D</v>
      </c>
      <c r="V2363" s="542" t="str">
        <f>IF(OR(U2363="S",U2363="RE"),'result subject-wise'!W$6,"")</f>
        <v/>
      </c>
      <c r="W2363" s="542" t="str">
        <f>IF('result subject-wise'!X93="","",'result subject-wise'!X93)</f>
        <v/>
      </c>
      <c r="X2363" s="542" t="str">
        <f>IF('result subject-wise'!Y93="","",'result subject-wise'!Y93)</f>
        <v/>
      </c>
      <c r="Y2363" s="540" t="str">
        <f>IF(OR(X2368=0,X2368&lt;V2368),"",IF(U2363="RE",SUM(T2363,W2363),IF(U2363="S",W2363,T2363)))</f>
        <v/>
      </c>
    </row>
    <row r="2364" spans="1:25" ht="18" customHeight="1">
      <c r="A2364" s="1124"/>
      <c r="B2364" s="1143" t="str">
        <f>'statement of marks'!AM93</f>
        <v>PHYSICS</v>
      </c>
      <c r="C2364" s="1143"/>
      <c r="D2364" s="535">
        <f>IF('statement of marks'!BH93="","",'statement of marks'!BH93)</f>
        <v>20</v>
      </c>
      <c r="E2364" s="541">
        <f>IF('statement of marks'!AN93="","",'statement of marks'!AN93)</f>
        <v>10</v>
      </c>
      <c r="F2364" s="541">
        <f>IF('statement of marks'!AO93="","",'statement of marks'!AO93)</f>
        <v>10</v>
      </c>
      <c r="G2364" s="541">
        <f>IF('statement of marks'!AP93="","",'statement of marks'!AP93)</f>
        <v>9</v>
      </c>
      <c r="H2364" s="541">
        <f>IF('statement of marks'!AQ93="","",'statement of marks'!AQ93)</f>
        <v>29</v>
      </c>
      <c r="I2364" s="541">
        <f>IF('statement of marks'!AR93="","",'statement of marks'!AR93)</f>
        <v>1</v>
      </c>
      <c r="J2364" s="537">
        <f>IF('statement of marks'!AS93="","",'statement of marks'!AS93)</f>
        <v>30</v>
      </c>
      <c r="K2364" s="537">
        <f>IF('statement of marks'!AT93="","",'statement of marks'!AT93)</f>
        <v>20</v>
      </c>
      <c r="L2364" s="536">
        <f>IF('statement of marks'!AU93="","",'statement of marks'!AU93)</f>
        <v>50</v>
      </c>
      <c r="M2364" s="536">
        <f>IF('statement of marks'!AV93="","",'statement of marks'!AV93)</f>
        <v>60</v>
      </c>
      <c r="N2364" s="538">
        <f>IF('statement of marks'!AW93="","",'statement of marks'!AW93)</f>
        <v>80</v>
      </c>
      <c r="O2364" s="537">
        <f>IF('statement of marks'!AX93="","",'statement of marks'!AX93)</f>
        <v>70</v>
      </c>
      <c r="P2364" s="537">
        <f>IF('statement of marks'!AY93="","",'statement of marks'!AY93)</f>
        <v>30</v>
      </c>
      <c r="Q2364" s="536">
        <f>IF('statement of marks'!AZ93="","",'statement of marks'!AZ93)</f>
        <v>100</v>
      </c>
      <c r="R2364" s="536">
        <f>IF('statement of marks'!BA93="","",'statement of marks'!BA93)</f>
        <v>130</v>
      </c>
      <c r="S2364" s="538">
        <f>IF('statement of marks'!BB93="","",'statement of marks'!BB93)</f>
        <v>50</v>
      </c>
      <c r="T2364" s="538">
        <f>IF('statement of marks'!BC93="","",'statement of marks'!BC93)</f>
        <v>180</v>
      </c>
      <c r="U2364" s="541" t="str">
        <f>CONCATENATE('statement of marks'!HB93,'statement of marks'!HK93,'statement of marks'!HL93)</f>
        <v>D</v>
      </c>
      <c r="V2364" s="542" t="str">
        <f>IF('result subject-wise'!Z93="","",'result subject-wise'!Z93)</f>
        <v/>
      </c>
      <c r="W2364" s="542" t="str">
        <f>IF('result subject-wise'!AB93="","",'result subject-wise'!AB93)</f>
        <v/>
      </c>
      <c r="X2364" s="542" t="str">
        <f>IF('result subject-wise'!AC93="","",'result subject-wise'!AC93)</f>
        <v/>
      </c>
      <c r="Y2364" s="540" t="str">
        <f>IF(OR(X2368=0,X2368&lt;V2368),"",IF(OR(U2364="RE",U2364="REP"),SUM(T2364,W2364),IF(U2364="S",W2364,T2364)))</f>
        <v/>
      </c>
    </row>
    <row r="2365" spans="1:25" ht="18" customHeight="1">
      <c r="A2365" s="1124"/>
      <c r="B2365" s="1143" t="str">
        <f>'statement of marks'!BQ93</f>
        <v>CHEMISTRY</v>
      </c>
      <c r="C2365" s="1143"/>
      <c r="D2365" s="535">
        <f>IF('statement of marks'!CL93="","",'statement of marks'!CL93)</f>
        <v>20</v>
      </c>
      <c r="E2365" s="541">
        <f>IF('statement of marks'!BR93="","",'statement of marks'!BR93)</f>
        <v>10</v>
      </c>
      <c r="F2365" s="541">
        <f>IF('statement of marks'!BS93="","",'statement of marks'!BS93)</f>
        <v>10</v>
      </c>
      <c r="G2365" s="541">
        <f>IF('statement of marks'!BT93="","",'statement of marks'!BT93)</f>
        <v>9</v>
      </c>
      <c r="H2365" s="541">
        <f>IF('statement of marks'!BU93="","",'statement of marks'!BU93)</f>
        <v>29</v>
      </c>
      <c r="I2365" s="541">
        <f>IF('statement of marks'!BV93="","",'statement of marks'!BV93)</f>
        <v>1</v>
      </c>
      <c r="J2365" s="537">
        <f>IF('statement of marks'!BW93="","",'statement of marks'!BW93)</f>
        <v>50</v>
      </c>
      <c r="K2365" s="537">
        <f>IF('statement of marks'!BX93="","",'statement of marks'!BX93)</f>
        <v>20</v>
      </c>
      <c r="L2365" s="536">
        <f>IF('statement of marks'!BY93="","",'statement of marks'!BY93)</f>
        <v>70</v>
      </c>
      <c r="M2365" s="536">
        <f>IF('statement of marks'!BZ93="","",'statement of marks'!BZ93)</f>
        <v>80</v>
      </c>
      <c r="N2365" s="538">
        <f>IF('statement of marks'!CA93="","",'statement of marks'!CA93)</f>
        <v>100</v>
      </c>
      <c r="O2365" s="537">
        <f>IF('statement of marks'!CB93="","",'statement of marks'!CB93)</f>
        <v>70</v>
      </c>
      <c r="P2365" s="537">
        <f>IF('statement of marks'!CC93="","",'statement of marks'!CC93)</f>
        <v>30</v>
      </c>
      <c r="Q2365" s="536">
        <f>IF('statement of marks'!CD93="","",'statement of marks'!CD93)</f>
        <v>100</v>
      </c>
      <c r="R2365" s="536">
        <f>IF('statement of marks'!CE93="","",'statement of marks'!CE93)</f>
        <v>150</v>
      </c>
      <c r="S2365" s="538">
        <f>IF('statement of marks'!CF93="","",'statement of marks'!CF93)</f>
        <v>50</v>
      </c>
      <c r="T2365" s="538">
        <f>IF('statement of marks'!CG93="","",'statement of marks'!CG93)</f>
        <v>200</v>
      </c>
      <c r="U2365" s="541" t="str">
        <f>CONCATENATE('statement of marks'!HM93,'statement of marks'!HV93,'statement of marks'!HW93)</f>
        <v>D</v>
      </c>
      <c r="V2365" s="542" t="str">
        <f>IF('result subject-wise'!AD93="","",'result subject-wise'!AD93)</f>
        <v/>
      </c>
      <c r="W2365" s="542" t="str">
        <f>IF('result subject-wise'!AF93="","",'result subject-wise'!AF93)</f>
        <v/>
      </c>
      <c r="X2365" s="542" t="str">
        <f>IF('result subject-wise'!AG93="","",'result subject-wise'!AG93)</f>
        <v/>
      </c>
      <c r="Y2365" s="540" t="str">
        <f>IF(OR(X2368=0,X2368&lt;V2368),"",IF(OR(U2365="RE",U2365="REP"),SUM(T2365,W2365),IF(U2365="S",W2365,T2365)))</f>
        <v/>
      </c>
    </row>
    <row r="2366" spans="1:25" ht="18" customHeight="1">
      <c r="A2366" s="1124"/>
      <c r="B2366" s="1143" t="str">
        <f>'statement of marks'!CU93</f>
        <v>MATHEMATICS</v>
      </c>
      <c r="C2366" s="1143"/>
      <c r="D2366" s="535" t="str">
        <f>IF('statement of marks'!DP93="","",'statement of marks'!DP93)</f>
        <v/>
      </c>
      <c r="E2366" s="541">
        <f>IF('statement of marks'!CV93="","",'statement of marks'!CV93)</f>
        <v>10</v>
      </c>
      <c r="F2366" s="541">
        <f>IF('statement of marks'!CW93="","",'statement of marks'!CW93)</f>
        <v>10</v>
      </c>
      <c r="G2366" s="541">
        <f>IF('statement of marks'!CX93="","",'statement of marks'!CX93)</f>
        <v>9</v>
      </c>
      <c r="H2366" s="541">
        <f>IF('statement of marks'!CY93="","",'statement of marks'!CY93)</f>
        <v>29</v>
      </c>
      <c r="I2366" s="541">
        <f>IF('statement of marks'!CZ93="","",'statement of marks'!CZ93)</f>
        <v>1</v>
      </c>
      <c r="J2366" s="537">
        <f>IF('statement of marks'!DA93="","",'statement of marks'!DA93)</f>
        <v>70</v>
      </c>
      <c r="K2366" s="537" t="str">
        <f>IF('statement of marks'!DB93="","",'statement of marks'!DB93)</f>
        <v/>
      </c>
      <c r="L2366" s="536">
        <f>IF('statement of marks'!DC93="","",'statement of marks'!DC93)</f>
        <v>70</v>
      </c>
      <c r="M2366" s="536">
        <f>IF('statement of marks'!DD93="","",'statement of marks'!DD93)</f>
        <v>100</v>
      </c>
      <c r="N2366" s="538">
        <f>IF('statement of marks'!DE93="","",'statement of marks'!DE93)</f>
        <v>100</v>
      </c>
      <c r="O2366" s="537">
        <f>IF('statement of marks'!DF93="","",'statement of marks'!DF93)</f>
        <v>18</v>
      </c>
      <c r="P2366" s="537" t="str">
        <f>IF('statement of marks'!DG93="","",'statement of marks'!DG93)</f>
        <v/>
      </c>
      <c r="Q2366" s="536">
        <f>IF('statement of marks'!DH93="","",'statement of marks'!DH93)</f>
        <v>18</v>
      </c>
      <c r="R2366" s="536">
        <f>IF('statement of marks'!DI93="","",'statement of marks'!DI93)</f>
        <v>118</v>
      </c>
      <c r="S2366" s="538" t="str">
        <f>IF('statement of marks'!DJ93="","",'statement of marks'!DJ93)</f>
        <v/>
      </c>
      <c r="T2366" s="538">
        <f>IF('statement of marks'!DK93="","",'statement of marks'!DK93)</f>
        <v>118</v>
      </c>
      <c r="U2366" s="541" t="str">
        <f>CONCATENATE('statement of marks'!HX93,'statement of marks'!IG93,'statement of marks'!IH93)</f>
        <v>S</v>
      </c>
      <c r="V2366" s="542">
        <f>IF('result subject-wise'!AH93="","",'result subject-wise'!AH93)</f>
        <v>100</v>
      </c>
      <c r="W2366" s="542" t="str">
        <f>IF('result subject-wise'!AJ93="","",'result subject-wise'!AJ93)</f>
        <v/>
      </c>
      <c r="X2366" s="542" t="str">
        <f>IF('result subject-wise'!AK93="","",'result subject-wise'!AK93)</f>
        <v/>
      </c>
      <c r="Y2366" s="540" t="str">
        <f>IF(OR(X2368=0,X2368&lt;V2368),"",IF(OR(U2366="RE",U2366="REP"),SUM(T2366,W2366),IF(U2366="S",W2366,T2366)))</f>
        <v/>
      </c>
    </row>
    <row r="2367" spans="1:25" ht="18" customHeight="1">
      <c r="A2367" s="1124"/>
      <c r="B2367" s="1108" t="s">
        <v>291</v>
      </c>
      <c r="C2367" s="1108"/>
      <c r="D2367" s="543">
        <f>IF(AND(D2364="",D2365="",D2366=""),"",SUM(D2364:D2366))</f>
        <v>40</v>
      </c>
      <c r="E2367" s="544">
        <f>IF(AND(E2362="",E2363="",E2364="",E2365="",E2366=""),"",SUM(E2362:E2366))</f>
        <v>50</v>
      </c>
      <c r="F2367" s="544">
        <f t="shared" ref="F2367:H2367" si="668">IF(AND(F2362="",F2363="",F2364="",F2365="",F2366=""),"",SUM(F2362:F2366))</f>
        <v>50</v>
      </c>
      <c r="G2367" s="544">
        <f t="shared" si="668"/>
        <v>43</v>
      </c>
      <c r="H2367" s="544">
        <f t="shared" si="668"/>
        <v>143</v>
      </c>
      <c r="I2367" s="544">
        <f>IF(AND(I2362="",I2363="",I2364="",I2365="",I2366=""),"",SUM(I2362:I2366))</f>
        <v>7</v>
      </c>
      <c r="J2367" s="544">
        <f t="shared" ref="J2367:Q2367" si="669">IF(AND(J2362="",J2363="",J2364="",J2365="",J2366=""),"",SUM(J2362:J2366))</f>
        <v>290</v>
      </c>
      <c r="K2367" s="544">
        <f t="shared" si="669"/>
        <v>40</v>
      </c>
      <c r="L2367" s="544">
        <f t="shared" si="669"/>
        <v>330</v>
      </c>
      <c r="M2367" s="544">
        <f t="shared" si="669"/>
        <v>440</v>
      </c>
      <c r="N2367" s="544">
        <f t="shared" si="669"/>
        <v>480</v>
      </c>
      <c r="O2367" s="544">
        <f t="shared" si="669"/>
        <v>358</v>
      </c>
      <c r="P2367" s="544">
        <f t="shared" si="669"/>
        <v>60</v>
      </c>
      <c r="Q2367" s="544">
        <f t="shared" si="669"/>
        <v>418</v>
      </c>
      <c r="R2367" s="544">
        <f>IF(AND(R2362="",R2363="",R2364="",R2365="",R2366=""),"",SUM(R2362:R2366))</f>
        <v>798</v>
      </c>
      <c r="S2367" s="544">
        <f>IF(AND(S2362="",S2363="",S2364="",S2365="",S2366=""),"",SUM(S2362:S2366))</f>
        <v>100</v>
      </c>
      <c r="T2367" s="544">
        <f t="shared" ref="T2367" si="670">IF(AND(T2362="",T2363="",T2364="",T2365="",T2366=""),"",SUM(T2362:T2366))</f>
        <v>898</v>
      </c>
      <c r="U2367" s="544"/>
      <c r="V2367" s="544">
        <f t="shared" ref="V2367:W2367" si="671">IF(AND(V2362="",V2363="",V2364="",V2365="",V2366=""),"",SUM(V2362:V2366))</f>
        <v>100</v>
      </c>
      <c r="W2367" s="544" t="str">
        <f t="shared" si="671"/>
        <v/>
      </c>
      <c r="X2367" s="545"/>
      <c r="Y2367" s="546" t="str">
        <f t="shared" ref="Y2367" si="672">IF(AND(Y2362="",Y2363="",Y2364="",Y2365="",Y2366=""),"",SUM(Y2362:Y2366))</f>
        <v/>
      </c>
    </row>
    <row r="2368" spans="1:25" ht="18" customHeight="1">
      <c r="A2368" s="1124"/>
      <c r="B2368" s="1142" t="s">
        <v>292</v>
      </c>
      <c r="C2368" s="1142"/>
      <c r="D2368" s="547" t="s">
        <v>456</v>
      </c>
      <c r="E2368" s="548">
        <f>IF(E2367="","",(5*E2361)-(COUNTIF(E2362:E2366,"NA")*E2361+COUNTIF(E2362:E2366,"ML")*E2361))</f>
        <v>50</v>
      </c>
      <c r="F2368" s="548">
        <f>IF(F2367="","",(5*F2361)-(COUNTIF(F2362:F2366,"NA")*F2361+COUNTIF(F2362:F2366,"ML")*F2361))</f>
        <v>50</v>
      </c>
      <c r="G2368" s="548">
        <f>IF(G2367="","",(43)-(COUNTIF(G2362:G2366,"NA")*G2361+COUNTIF(G2362:G2366,"ML")*G2361))</f>
        <v>43</v>
      </c>
      <c r="H2368" s="548">
        <f>IF(H2367="","",(143)-(COUNTIF(H2362:H2366,"NA")*H2361+COUNTIF(H2362:H2366,"ML")*H2361))</f>
        <v>143</v>
      </c>
      <c r="I2368" s="549">
        <f>IF(I2367="","",7)</f>
        <v>7</v>
      </c>
      <c r="J2368" s="538">
        <f>L2368-K2368</f>
        <v>310</v>
      </c>
      <c r="K2368" s="538">
        <f>IF(D2367="","",(D2367-(IF(K2364="ml",D2364)+IF(K2365="ml",D2365)+IF(K2366="ml",D2366))))</f>
        <v>40</v>
      </c>
      <c r="L2368" s="538">
        <f>IF(OR(L2367=0,L2367=""),L2367,(5*L2361)-D2379)</f>
        <v>350</v>
      </c>
      <c r="M2368" s="538">
        <f>IF(M2367="","",SUM(H2368:J2368))</f>
        <v>460</v>
      </c>
      <c r="N2368" s="538">
        <f>IF(N2367="","",SUM(D2367,M2368))</f>
        <v>500</v>
      </c>
      <c r="O2368" s="538">
        <f>Q2368-D2373</f>
        <v>440</v>
      </c>
      <c r="P2368" s="538">
        <f>IF(D2373="","",D2373)</f>
        <v>60</v>
      </c>
      <c r="Q2368" s="538">
        <f>IF(Q2367="","",5*Q2361)</f>
        <v>500</v>
      </c>
      <c r="R2368" s="538">
        <f>IF(O2368="","",SUM(M2368,O2368))</f>
        <v>900</v>
      </c>
      <c r="S2368" s="538">
        <f>IF(D2378="","",D2378)</f>
        <v>100</v>
      </c>
      <c r="T2368" s="538">
        <f>IF(T2367="","",SUM(R2368,S2368))</f>
        <v>1000</v>
      </c>
      <c r="U2368" s="550"/>
      <c r="V2368" s="551">
        <f>COUNTIF(U2362:U2372,"S")</f>
        <v>1</v>
      </c>
      <c r="W2368" s="551">
        <f>COUNTIF(U2362:U2372,"RE")+COUNTIF(U2362:U2372,"REP")</f>
        <v>0</v>
      </c>
      <c r="X2368" s="551">
        <f>COUNTIF(X2362:X2367,"P")+COUNTIF(X2371:X2372,"P")</f>
        <v>0</v>
      </c>
      <c r="Y2368" s="552" t="str">
        <f>IF(OR(X2368=0,X2368&lt;(V2368+W2368)),"",(T2368-(V2368*Y2361)+V2367))</f>
        <v/>
      </c>
    </row>
    <row r="2369" spans="1:25" ht="18" customHeight="1">
      <c r="A2369" s="1124"/>
      <c r="B2369" s="895" t="s">
        <v>151</v>
      </c>
      <c r="C2369" s="895"/>
      <c r="D2369" s="553">
        <f>IF('statement of marks'!BG93="","",'statement of marks'!BG93)</f>
        <v>30</v>
      </c>
      <c r="E2369" s="568">
        <f t="shared" ref="E2369:H2369" si="673">IF(E2368="","",E2367/E2368*100)</f>
        <v>100</v>
      </c>
      <c r="F2369" s="568">
        <f t="shared" si="673"/>
        <v>100</v>
      </c>
      <c r="G2369" s="568">
        <f t="shared" si="673"/>
        <v>100</v>
      </c>
      <c r="H2369" s="568">
        <f t="shared" si="673"/>
        <v>100</v>
      </c>
      <c r="I2369" s="568">
        <f>IF(I2368="","",I2367/I2368*100)</f>
        <v>100</v>
      </c>
      <c r="J2369" s="568">
        <f t="shared" ref="J2369:R2369" si="674">IF(J2368="","",J2367/J2368*100)</f>
        <v>93.548387096774192</v>
      </c>
      <c r="K2369" s="568">
        <f t="shared" si="674"/>
        <v>100</v>
      </c>
      <c r="L2369" s="568">
        <f t="shared" si="674"/>
        <v>94.285714285714278</v>
      </c>
      <c r="M2369" s="568">
        <f t="shared" si="674"/>
        <v>95.652173913043484</v>
      </c>
      <c r="N2369" s="569">
        <f t="shared" si="674"/>
        <v>96</v>
      </c>
      <c r="O2369" s="568">
        <f t="shared" si="674"/>
        <v>81.36363636363636</v>
      </c>
      <c r="P2369" s="568">
        <f t="shared" si="674"/>
        <v>100</v>
      </c>
      <c r="Q2369" s="568">
        <f t="shared" si="674"/>
        <v>83.6</v>
      </c>
      <c r="R2369" s="568">
        <f t="shared" si="674"/>
        <v>88.666666666666671</v>
      </c>
      <c r="S2369" s="569">
        <f>IF(S2368="","",S2367/S2368*100)</f>
        <v>100</v>
      </c>
      <c r="T2369" s="569">
        <f t="shared" ref="T2369" si="675">IF(T2368="","",T2367/T2368*100)</f>
        <v>89.8</v>
      </c>
      <c r="U2369" s="539"/>
      <c r="V2369" s="539"/>
      <c r="W2369" s="539"/>
      <c r="X2369" s="539"/>
      <c r="Y2369" s="554" t="str">
        <f>IF(Y2368="","",Y2367/Y2368*100)</f>
        <v/>
      </c>
    </row>
    <row r="2370" spans="1:25" ht="18" customHeight="1">
      <c r="A2370" s="1124"/>
      <c r="B2370" s="895" t="str">
        <f>'statement of marks'!DZ93</f>
        <v>BIOLOGY</v>
      </c>
      <c r="C2370" s="895"/>
      <c r="D2370" s="548"/>
      <c r="E2370" s="541">
        <f>IF('statement of marks'!EA93="","",'statement of marks'!EA93)</f>
        <v>10</v>
      </c>
      <c r="F2370" s="541">
        <f>IF('statement of marks'!EB93="","",'statement of marks'!EB93)</f>
        <v>10</v>
      </c>
      <c r="G2370" s="541">
        <f>IF('statement of marks'!EC93="","",'statement of marks'!EC93)</f>
        <v>10</v>
      </c>
      <c r="H2370" s="541">
        <f>IF('statement of marks'!ED93="","",'statement of marks'!ED93)</f>
        <v>30</v>
      </c>
      <c r="I2370" s="541" t="str">
        <f>IF('statement of marks'!EE93="","",'statement of marks'!EE93)</f>
        <v/>
      </c>
      <c r="J2370" s="537">
        <f>IF('statement of marks'!EF93="","",'statement of marks'!EF93)</f>
        <v>50</v>
      </c>
      <c r="K2370" s="537">
        <f>IF('statement of marks'!EG93="","",'statement of marks'!EG93)</f>
        <v>20</v>
      </c>
      <c r="L2370" s="536">
        <f>IF('statement of marks'!EH93="","",'statement of marks'!EH93)</f>
        <v>70</v>
      </c>
      <c r="M2370" s="536">
        <f>IF('statement of marks'!EI93="","",'statement of marks'!EI93)</f>
        <v>80</v>
      </c>
      <c r="N2370" s="538">
        <f>IF('statement of marks'!EJ93="","",'statement of marks'!EJ93)</f>
        <v>100</v>
      </c>
      <c r="O2370" s="537">
        <f>IF('statement of marks'!EK93="","",'statement of marks'!EK93)</f>
        <v>70</v>
      </c>
      <c r="P2370" s="537">
        <f>IF('statement of marks'!EL93="","",'statement of marks'!EL93)</f>
        <v>30</v>
      </c>
      <c r="Q2370" s="536">
        <f>IF('statement of marks'!EM93="","",'statement of marks'!EM93)</f>
        <v>100</v>
      </c>
      <c r="R2370" s="536">
        <f>IF('statement of marks'!EN93="","",'statement of marks'!EN93)</f>
        <v>150</v>
      </c>
      <c r="S2370" s="538">
        <f>IF('statement of marks'!EO93="","",'statement of marks'!EO93)</f>
        <v>50</v>
      </c>
      <c r="T2370" s="538">
        <f>IF('statement of marks'!EP93="","",'statement of marks'!EP93)</f>
        <v>200</v>
      </c>
      <c r="U2370" s="538" t="str">
        <f>IF('statement of marks'!FB93="","",'statement of marks'!FB93)</f>
        <v>I</v>
      </c>
      <c r="V2370" s="542"/>
      <c r="W2370" s="542"/>
      <c r="X2370" s="542"/>
      <c r="Y2370" s="540"/>
    </row>
    <row r="2371" spans="1:25" ht="18" customHeight="1">
      <c r="A2371" s="1124"/>
      <c r="B2371" s="1089" t="str">
        <f>'statement of marks'!$FC$3</f>
        <v>Azadi ke Baad ka Swarnim Bharat</v>
      </c>
      <c r="C2371" s="1089"/>
      <c r="D2371" s="553">
        <f>IF('statement of marks'!CK93="","",'statement of marks'!CK93)</f>
        <v>30</v>
      </c>
      <c r="E2371" s="541">
        <f>IF('statement of marks'!FC93="","",'statement of marks'!FC93)</f>
        <v>10</v>
      </c>
      <c r="F2371" s="541">
        <f>IF('statement of marks'!FD93="","",'statement of marks'!FD93)</f>
        <v>10</v>
      </c>
      <c r="G2371" s="541">
        <f>IF('statement of marks'!FE93="","",'statement of marks'!FE93)</f>
        <v>10</v>
      </c>
      <c r="H2371" s="541">
        <f>IF('statement of marks'!FF93="","",'statement of marks'!FF93)</f>
        <v>30</v>
      </c>
      <c r="I2371" s="555"/>
      <c r="J2371" s="541">
        <f>IF('statement of marks'!FG93="","",'statement of marks'!FG93)</f>
        <v>70</v>
      </c>
      <c r="K2371" s="556"/>
      <c r="L2371" s="536">
        <f>IF('statement of marks'!FG93="","",'statement of marks'!FG93)</f>
        <v>70</v>
      </c>
      <c r="M2371" s="536">
        <f>IF('statement of marks'!FH93="","",'statement of marks'!FH93)</f>
        <v>100</v>
      </c>
      <c r="N2371" s="536">
        <f>IF('statement of marks'!FH93="","",'statement of marks'!FH93)</f>
        <v>100</v>
      </c>
      <c r="O2371" s="536">
        <f>IF('statement of marks'!FI93="","",'statement of marks'!FI93)</f>
        <v>100</v>
      </c>
      <c r="P2371" s="557"/>
      <c r="Q2371" s="536">
        <f>IF('statement of marks'!FI93="","",'statement of marks'!FI93)</f>
        <v>100</v>
      </c>
      <c r="R2371" s="536">
        <f>IF('statement of marks'!FJ93="","",'statement of marks'!FJ93)</f>
        <v>200</v>
      </c>
      <c r="S2371" s="557"/>
      <c r="T2371" s="538">
        <f>IF('statement of marks'!FJ93="","",'statement of marks'!FJ93)</f>
        <v>200</v>
      </c>
      <c r="U2371" s="541" t="str">
        <f>IF('statement of marks'!II93="","",'statement of marks'!II93)</f>
        <v>A</v>
      </c>
      <c r="V2371" s="542" t="str">
        <f>IF(OR(U2371="S",U2371="RE"),'result subject-wise'!AL$6,"")</f>
        <v/>
      </c>
      <c r="W2371" s="558" t="str">
        <f>IF('result subject-wise'!AL93="","",'result subject-wise'!AL93)</f>
        <v/>
      </c>
      <c r="X2371" s="558" t="str">
        <f>IF('result subject-wise'!AM93="","",'result subject-wise'!AM93)</f>
        <v/>
      </c>
      <c r="Y2371" s="1093"/>
    </row>
    <row r="2372" spans="1:25" ht="18" customHeight="1">
      <c r="A2372" s="1124"/>
      <c r="B2372" s="895" t="str">
        <f>'statement of marks'!$FP$3</f>
        <v>JEEVAN KAUShAL</v>
      </c>
      <c r="C2372" s="895"/>
      <c r="D2372" s="535" t="str">
        <f>IF('statement of marks'!DO93="","",'statement of marks'!DO93)</f>
        <v/>
      </c>
      <c r="E2372" s="1109" t="s">
        <v>278</v>
      </c>
      <c r="F2372" s="1109"/>
      <c r="G2372" s="536">
        <f>'statement of marks'!$FP$6</f>
        <v>30</v>
      </c>
      <c r="H2372" s="536"/>
      <c r="I2372" s="559"/>
      <c r="J2372" s="537">
        <f>IF('statement of marks'!FP93="","",'statement of marks'!FP93)</f>
        <v>30</v>
      </c>
      <c r="K2372" s="1109" t="s">
        <v>279</v>
      </c>
      <c r="L2372" s="1109"/>
      <c r="M2372" s="536">
        <f>'statement of marks'!$FQ$6</f>
        <v>30</v>
      </c>
      <c r="N2372" s="538">
        <f>IF('statement of marks'!FQ93="","",'statement of marks'!FQ93)</f>
        <v>30</v>
      </c>
      <c r="O2372" s="1109" t="s">
        <v>108</v>
      </c>
      <c r="P2372" s="1109"/>
      <c r="Q2372" s="536">
        <f>'statement of marks'!$FR$6</f>
        <v>40</v>
      </c>
      <c r="R2372" s="541">
        <f>IF('statement of marks'!FR93="","",'statement of marks'!FR93)</f>
        <v>40</v>
      </c>
      <c r="S2372" s="541"/>
      <c r="T2372" s="538">
        <f>IF('statement of marks'!FS93="","",'statement of marks'!FS93)</f>
        <v>100</v>
      </c>
      <c r="U2372" s="541" t="str">
        <f>IF('statement of marks'!IJ93="","",'statement of marks'!IJ93)</f>
        <v>A</v>
      </c>
      <c r="V2372" s="542" t="str">
        <f>IF(OR(U2372="S",U2372="RE"),'result subject-wise'!AN$6,"")</f>
        <v/>
      </c>
      <c r="W2372" s="558" t="str">
        <f>IF('result subject-wise'!AN93="","",'result subject-wise'!AN93)</f>
        <v/>
      </c>
      <c r="X2372" s="558" t="str">
        <f>IF('result subject-wise'!AO93="","",'result subject-wise'!AO93)</f>
        <v/>
      </c>
      <c r="Y2372" s="1093"/>
    </row>
    <row r="2373" spans="1:25" ht="18" customHeight="1">
      <c r="A2373" s="1124"/>
      <c r="B2373" s="1110" t="s">
        <v>195</v>
      </c>
      <c r="C2373" s="1110"/>
      <c r="D2373" s="560">
        <f>IF(AND(D2369="",D2371="",D2372=""),"",SUM(D2369:D2372))</f>
        <v>60</v>
      </c>
      <c r="E2373" s="1111" t="str">
        <f>IF('statement of marks'!IP93="","",'statement of marks'!IP93)</f>
        <v>SUPPL.</v>
      </c>
      <c r="F2373" s="1111"/>
      <c r="G2373" s="1111"/>
      <c r="H2373" s="1111"/>
      <c r="I2373" s="1111"/>
      <c r="J2373" s="1111"/>
      <c r="K2373" s="1111"/>
      <c r="L2373" s="1111"/>
      <c r="M2373" s="533" t="s">
        <v>309</v>
      </c>
      <c r="N2373" s="541" t="str">
        <f>IF('statement of marks'!IS93="","",'statement of marks'!IS93)</f>
        <v/>
      </c>
      <c r="O2373" s="1091" t="s">
        <v>281</v>
      </c>
      <c r="P2373" s="1091"/>
      <c r="Q2373" s="1091"/>
      <c r="R2373" s="541" t="str">
        <f>IF('statement of marks'!IU93="","",'statement of marks'!IU93)</f>
        <v/>
      </c>
      <c r="S2373" s="1112" t="s">
        <v>295</v>
      </c>
      <c r="T2373" s="1112"/>
      <c r="U2373" s="1112"/>
      <c r="V2373" s="1112"/>
      <c r="W2373" s="1112"/>
      <c r="X2373" s="1112"/>
      <c r="Y2373" s="1113"/>
    </row>
    <row r="2374" spans="1:25" ht="18" customHeight="1">
      <c r="A2374" s="1124"/>
      <c r="B2374" s="1110" t="s">
        <v>300</v>
      </c>
      <c r="C2374" s="1110"/>
      <c r="D2374" s="534" t="s">
        <v>201</v>
      </c>
      <c r="E2374" s="1085" t="s">
        <v>122</v>
      </c>
      <c r="F2374" s="1085"/>
      <c r="G2374" s="1091" t="s">
        <v>124</v>
      </c>
      <c r="H2374" s="1091"/>
      <c r="I2374" s="1091"/>
      <c r="J2374" s="1091"/>
      <c r="K2374" s="1091" t="s">
        <v>126</v>
      </c>
      <c r="L2374" s="1091"/>
      <c r="M2374" s="1091" t="s">
        <v>128</v>
      </c>
      <c r="N2374" s="1091"/>
      <c r="O2374" s="924" t="s">
        <v>303</v>
      </c>
      <c r="P2374" s="924"/>
      <c r="Q2374" s="924"/>
      <c r="R2374" s="561"/>
      <c r="S2374" s="1114" t="s">
        <v>195</v>
      </c>
      <c r="T2374" s="1114"/>
      <c r="U2374" s="1115" t="str">
        <f>IF('result subject-wise'!AR93="","",'result subject-wise'!AR93)</f>
        <v/>
      </c>
      <c r="V2374" s="1115"/>
      <c r="W2374" s="1086" t="s">
        <v>459</v>
      </c>
      <c r="X2374" s="1086"/>
      <c r="Y2374" s="562" t="str">
        <f>IF('result subject-wise'!AS93="","",'result subject-wise'!AS93)</f>
        <v/>
      </c>
    </row>
    <row r="2375" spans="1:25" ht="18" customHeight="1">
      <c r="A2375" s="1124"/>
      <c r="B2375" s="1116" t="s">
        <v>302</v>
      </c>
      <c r="C2375" s="1116"/>
      <c r="D2375" s="536">
        <f>IF('statement of marks'!CN93="","",'statement of marks'!CN93)</f>
        <v>50</v>
      </c>
      <c r="E2375" s="1117">
        <f>IF('statement of marks'!GK93="","",'statement of marks'!GK93)</f>
        <v>34</v>
      </c>
      <c r="F2375" s="1117"/>
      <c r="G2375" s="1117">
        <f>IF('statement of marks'!GM93="","",'statement of marks'!GM93)</f>
        <v>24</v>
      </c>
      <c r="H2375" s="1117"/>
      <c r="I2375" s="1117"/>
      <c r="J2375" s="1117"/>
      <c r="K2375" s="1117" t="str">
        <f>IF('statement of marks'!GO93="","",'statement of marks'!GO93)</f>
        <v/>
      </c>
      <c r="L2375" s="1117"/>
      <c r="M2375" s="1117" t="str">
        <f>IF('statement of marks'!GQ93="","",'statement of marks'!GQ93)</f>
        <v/>
      </c>
      <c r="N2375" s="1117"/>
      <c r="O2375" s="1117" t="str">
        <f>IF('statement of marks'!GS93="","",'statement of marks'!GS93)</f>
        <v/>
      </c>
      <c r="P2375" s="1117"/>
      <c r="Q2375" s="1117"/>
      <c r="R2375" s="563"/>
      <c r="S2375" s="1086" t="s">
        <v>460</v>
      </c>
      <c r="T2375" s="1086"/>
      <c r="U2375" s="1086"/>
      <c r="V2375" s="1086"/>
      <c r="W2375" s="1115" t="str">
        <f>IF('result subject-wise'!AT93="","",'result subject-wise'!AT93)</f>
        <v/>
      </c>
      <c r="X2375" s="1115"/>
      <c r="Y2375" s="1118"/>
    </row>
    <row r="2376" spans="1:25" ht="18" customHeight="1">
      <c r="A2376" s="1124"/>
      <c r="B2376" s="1084" t="s">
        <v>301</v>
      </c>
      <c r="C2376" s="1084"/>
      <c r="D2376" s="536">
        <f>IF('statement of marks'!BJ93="","",'statement of marks'!BJ93)</f>
        <v>50</v>
      </c>
      <c r="E2376" s="1085" t="str">
        <f>IF('statement of marks'!GL93="","",'statement of marks'!GL93)</f>
        <v/>
      </c>
      <c r="F2376" s="1085"/>
      <c r="G2376" s="1085" t="str">
        <f>IF('statement of marks'!GN93="","",'statement of marks'!GN93)</f>
        <v/>
      </c>
      <c r="H2376" s="1085"/>
      <c r="I2376" s="1085"/>
      <c r="J2376" s="1085"/>
      <c r="K2376" s="1085">
        <f>IF('statement of marks'!GP93="","",'statement of marks'!GP93)</f>
        <v>130</v>
      </c>
      <c r="L2376" s="1085"/>
      <c r="M2376" s="1085">
        <f>IF('statement of marks'!GR93="","",'statement of marks'!GR93)</f>
        <v>264</v>
      </c>
      <c r="N2376" s="1085"/>
      <c r="O2376" s="1085">
        <f>IF('statement of marks'!GT93="","",'statement of marks'!GT93)</f>
        <v>362</v>
      </c>
      <c r="P2376" s="1085"/>
      <c r="Q2376" s="1085"/>
      <c r="R2376" s="564"/>
      <c r="S2376" s="1086" t="s">
        <v>296</v>
      </c>
      <c r="T2376" s="1086"/>
      <c r="U2376" s="1086"/>
      <c r="V2376" s="1086"/>
      <c r="W2376" s="1087" t="str">
        <f>IF(U2374="","",'result subject-wise'!$G$118)</f>
        <v/>
      </c>
      <c r="X2376" s="1087"/>
      <c r="Y2376" s="1088"/>
    </row>
    <row r="2377" spans="1:25" ht="18" customHeight="1">
      <c r="A2377" s="1124"/>
      <c r="B2377" s="1089" t="s">
        <v>307</v>
      </c>
      <c r="C2377" s="1089"/>
      <c r="D2377" s="535" t="str">
        <f>IF('statement of marks'!DR93="","",'statement of marks'!DR93)</f>
        <v/>
      </c>
      <c r="E2377" s="1090"/>
      <c r="F2377" s="1090"/>
      <c r="G2377" s="1090"/>
      <c r="H2377" s="1090"/>
      <c r="I2377" s="1090"/>
      <c r="J2377" s="1090"/>
      <c r="K2377" s="1090"/>
      <c r="L2377" s="1090"/>
      <c r="M2377" s="1090"/>
      <c r="N2377" s="1090"/>
      <c r="O2377" s="1091"/>
      <c r="P2377" s="1091"/>
      <c r="Q2377" s="1091"/>
      <c r="R2377" s="1091"/>
      <c r="S2377" s="1091"/>
      <c r="T2377" s="1091"/>
      <c r="U2377" s="1092"/>
      <c r="V2377" s="1092"/>
      <c r="W2377" s="1092"/>
      <c r="X2377" s="1092"/>
      <c r="Y2377" s="1093"/>
    </row>
    <row r="2378" spans="1:25" ht="18" customHeight="1">
      <c r="A2378" s="1124"/>
      <c r="B2378" s="895" t="s">
        <v>297</v>
      </c>
      <c r="C2378" s="895"/>
      <c r="D2378" s="544">
        <f>IF(AND(D2375="",D2376="",D2377=""),"",SUM(D2375:D2377))</f>
        <v>100</v>
      </c>
      <c r="E2378" s="1090"/>
      <c r="F2378" s="1090"/>
      <c r="G2378" s="1090"/>
      <c r="H2378" s="1090"/>
      <c r="I2378" s="1090"/>
      <c r="J2378" s="1090"/>
      <c r="K2378" s="1090"/>
      <c r="L2378" s="1090"/>
      <c r="M2378" s="1090"/>
      <c r="N2378" s="1090"/>
      <c r="O2378" s="1091"/>
      <c r="P2378" s="1091"/>
      <c r="Q2378" s="1091"/>
      <c r="R2378" s="1091"/>
      <c r="S2378" s="1091"/>
      <c r="T2378" s="1091"/>
      <c r="U2378" s="1092"/>
      <c r="V2378" s="1092"/>
      <c r="W2378" s="1092"/>
      <c r="X2378" s="1092"/>
      <c r="Y2378" s="1093"/>
    </row>
    <row r="2379" spans="1:25" ht="18" customHeight="1">
      <c r="A2379" s="1124"/>
      <c r="B2379" s="1089" t="s">
        <v>790</v>
      </c>
      <c r="C2379" s="1089"/>
      <c r="D2379" s="565">
        <f>IF(J2362="ML",L2361)+IF(J2363="ML",L2361)+IF(J2364="ML",L2361-D2364)+IF(J2365="ML",L2361-D2365)+IF(J2366="ML",L2361-D2366)+IF(K2364="ml",D2364)+IF(K2365="ml",D2365)+IF(K2366="ml",D2366)</f>
        <v>0</v>
      </c>
      <c r="E2379" s="1090"/>
      <c r="F2379" s="1090"/>
      <c r="G2379" s="1090"/>
      <c r="H2379" s="1090"/>
      <c r="I2379" s="1090"/>
      <c r="J2379" s="1090"/>
      <c r="K2379" s="1090"/>
      <c r="L2379" s="1090"/>
      <c r="M2379" s="1090"/>
      <c r="N2379" s="1090"/>
      <c r="O2379" s="1091" t="s">
        <v>112</v>
      </c>
      <c r="P2379" s="1091"/>
      <c r="Q2379" s="1091"/>
      <c r="R2379" s="1091"/>
      <c r="S2379" s="1091"/>
      <c r="T2379" s="1091"/>
      <c r="U2379" s="1094" t="s">
        <v>798</v>
      </c>
      <c r="V2379" s="1094"/>
      <c r="W2379" s="1094"/>
      <c r="X2379" s="1094"/>
      <c r="Y2379" s="1095"/>
    </row>
    <row r="2380" spans="1:25" ht="18" customHeight="1" thickBot="1">
      <c r="A2380" s="1125"/>
      <c r="B2380" s="1098" t="s">
        <v>308</v>
      </c>
      <c r="C2380" s="1098"/>
      <c r="D2380" s="566"/>
      <c r="E2380" s="1099"/>
      <c r="F2380" s="1099"/>
      <c r="G2380" s="1099"/>
      <c r="H2380" s="1099"/>
      <c r="I2380" s="1099"/>
      <c r="J2380" s="1099"/>
      <c r="K2380" s="1099"/>
      <c r="L2380" s="1099"/>
      <c r="M2380" s="1099"/>
      <c r="N2380" s="1099"/>
      <c r="O2380" s="1100">
        <f>'statement of marks'!$IV$110</f>
        <v>45794</v>
      </c>
      <c r="P2380" s="1100"/>
      <c r="Q2380" s="1100"/>
      <c r="R2380" s="1100"/>
      <c r="S2380" s="1100"/>
      <c r="T2380" s="1100"/>
      <c r="U2380" s="1096"/>
      <c r="V2380" s="1096"/>
      <c r="W2380" s="1096"/>
      <c r="X2380" s="1096"/>
      <c r="Y2380" s="1097"/>
    </row>
    <row r="2381" spans="1:25" ht="18" customHeight="1">
      <c r="A2381" s="1119" t="s">
        <v>282</v>
      </c>
      <c r="B2381" s="1120"/>
      <c r="C2381" s="1120"/>
      <c r="D2381" s="1120"/>
      <c r="E2381" s="1120"/>
      <c r="F2381" s="1120"/>
      <c r="G2381" s="1120"/>
      <c r="H2381" s="1120"/>
      <c r="I2381" s="1120"/>
      <c r="J2381" s="1120"/>
      <c r="K2381" s="1120"/>
      <c r="L2381" s="1120"/>
      <c r="M2381" s="1120"/>
      <c r="N2381" s="1120"/>
      <c r="O2381" s="1120"/>
      <c r="P2381" s="1120"/>
      <c r="Q2381" s="1120"/>
      <c r="R2381" s="1120"/>
      <c r="S2381" s="1120"/>
      <c r="T2381" s="1120"/>
      <c r="U2381" s="1120"/>
      <c r="V2381" s="1120"/>
      <c r="W2381" s="1120"/>
      <c r="X2381" s="1120"/>
      <c r="Y2381" s="1121"/>
    </row>
    <row r="2382" spans="1:25" ht="18" customHeight="1">
      <c r="A2382" s="1122" t="str">
        <f>'statement of marks'!$A$1</f>
        <v>Govt. Hr. Sec. School,</v>
      </c>
      <c r="B2382" s="1091"/>
      <c r="C2382" s="1091"/>
      <c r="D2382" s="1091"/>
      <c r="E2382" s="1091"/>
      <c r="F2382" s="1091"/>
      <c r="G2382" s="1091"/>
      <c r="H2382" s="1091"/>
      <c r="I2382" s="1091"/>
      <c r="J2382" s="1091"/>
      <c r="K2382" s="1091"/>
      <c r="L2382" s="1091"/>
      <c r="M2382" s="1091"/>
      <c r="N2382" s="1091"/>
      <c r="O2382" s="1091"/>
      <c r="P2382" s="1091"/>
      <c r="Q2382" s="1091"/>
      <c r="R2382" s="1091"/>
      <c r="S2382" s="1091"/>
      <c r="T2382" s="1091"/>
      <c r="U2382" s="1091"/>
      <c r="V2382" s="1091"/>
      <c r="W2382" s="1091"/>
      <c r="X2382" s="1091"/>
      <c r="Y2382" s="1123"/>
    </row>
    <row r="2383" spans="1:25" ht="18" customHeight="1">
      <c r="A2383" s="1124"/>
      <c r="B2383" s="1048" t="s">
        <v>100</v>
      </c>
      <c r="C2383" s="1048"/>
      <c r="D2383" s="1112" t="s">
        <v>485</v>
      </c>
      <c r="E2383" s="1048" t="str">
        <f>'statement of marks'!$F$3</f>
        <v>2024-25</v>
      </c>
      <c r="F2383" s="1048"/>
      <c r="G2383" s="1126" t="str">
        <f>IF(U2402="","MAIN EXAMINATION",IF(E2401="Suppl.","SUPPLEMENTARY EXAMINATION",IF(E2401="Re-exam.","RE-EXAMINATION",)))</f>
        <v>MAIN EXAMINATION</v>
      </c>
      <c r="H2383" s="1127"/>
      <c r="I2383" s="1127"/>
      <c r="J2383" s="1127"/>
      <c r="K2383" s="1127"/>
      <c r="L2383" s="1127"/>
      <c r="M2383" s="1127"/>
      <c r="N2383" s="1127"/>
      <c r="O2383" s="1127"/>
      <c r="P2383" s="1127"/>
      <c r="Q2383" s="1127"/>
      <c r="R2383" s="1127"/>
      <c r="S2383" s="1128"/>
      <c r="T2383" s="1129" t="s">
        <v>305</v>
      </c>
      <c r="U2383" s="1130"/>
      <c r="V2383" s="1131"/>
      <c r="W2383" s="1048" t="str">
        <f>'statement of marks'!$A$3</f>
        <v>11 'A'</v>
      </c>
      <c r="X2383" s="1048"/>
      <c r="Y2383" s="1135"/>
    </row>
    <row r="2384" spans="1:25" ht="18" customHeight="1">
      <c r="A2384" s="1124"/>
      <c r="B2384" s="895" t="s">
        <v>36</v>
      </c>
      <c r="C2384" s="895"/>
      <c r="D2384" s="1112"/>
      <c r="E2384" s="1132" t="str">
        <f>IF('statement of marks'!G94="","",'statement of marks'!G94)</f>
        <v>A 086</v>
      </c>
      <c r="F2384" s="1133"/>
      <c r="G2384" s="1133"/>
      <c r="H2384" s="1133"/>
      <c r="I2384" s="1133"/>
      <c r="J2384" s="1133"/>
      <c r="K2384" s="1133"/>
      <c r="L2384" s="1133"/>
      <c r="M2384" s="1133"/>
      <c r="N2384" s="1133"/>
      <c r="O2384" s="1133"/>
      <c r="P2384" s="1133"/>
      <c r="Q2384" s="1133"/>
      <c r="R2384" s="1133"/>
      <c r="S2384" s="1134"/>
      <c r="T2384" s="1129" t="s">
        <v>304</v>
      </c>
      <c r="U2384" s="1130"/>
      <c r="V2384" s="1131"/>
      <c r="W2384" s="1048">
        <f>IF('statement of marks'!E94="","",'statement of marks'!E94)</f>
        <v>11186</v>
      </c>
      <c r="X2384" s="1048"/>
      <c r="Y2384" s="1135"/>
    </row>
    <row r="2385" spans="1:25" ht="18" customHeight="1">
      <c r="A2385" s="1124"/>
      <c r="B2385" s="895" t="s">
        <v>37</v>
      </c>
      <c r="C2385" s="895"/>
      <c r="D2385" s="1112"/>
      <c r="E2385" s="1132" t="str">
        <f>IF('statement of marks'!H94="","",'statement of marks'!H94)</f>
        <v>B 086</v>
      </c>
      <c r="F2385" s="1133"/>
      <c r="G2385" s="1133"/>
      <c r="H2385" s="1133"/>
      <c r="I2385" s="1133"/>
      <c r="J2385" s="1133"/>
      <c r="K2385" s="1133"/>
      <c r="L2385" s="1133"/>
      <c r="M2385" s="1133"/>
      <c r="N2385" s="1133"/>
      <c r="O2385" s="1133"/>
      <c r="P2385" s="1133"/>
      <c r="Q2385" s="1133"/>
      <c r="R2385" s="1133"/>
      <c r="S2385" s="1134"/>
      <c r="T2385" s="1129" t="s">
        <v>35</v>
      </c>
      <c r="U2385" s="1130"/>
      <c r="V2385" s="1131"/>
      <c r="W2385" s="1048" t="str">
        <f>IF('statement of marks'!D94="","",'statement of marks'!D94)</f>
        <v/>
      </c>
      <c r="X2385" s="1048"/>
      <c r="Y2385" s="1135"/>
    </row>
    <row r="2386" spans="1:25" ht="18" customHeight="1">
      <c r="A2386" s="1124"/>
      <c r="B2386" s="895" t="s">
        <v>38</v>
      </c>
      <c r="C2386" s="895"/>
      <c r="D2386" s="1112"/>
      <c r="E2386" s="1132" t="str">
        <f>IF('statement of marks'!I94="","",'statement of marks'!I94)</f>
        <v>C 086</v>
      </c>
      <c r="F2386" s="1133"/>
      <c r="G2386" s="1133"/>
      <c r="H2386" s="1133"/>
      <c r="I2386" s="1133"/>
      <c r="J2386" s="1133"/>
      <c r="K2386" s="1133"/>
      <c r="L2386" s="1133"/>
      <c r="M2386" s="1133"/>
      <c r="N2386" s="1133"/>
      <c r="O2386" s="1133"/>
      <c r="P2386" s="1133"/>
      <c r="Q2386" s="1133"/>
      <c r="R2386" s="1133"/>
      <c r="S2386" s="1134"/>
      <c r="T2386" s="1129" t="s">
        <v>280</v>
      </c>
      <c r="U2386" s="1130"/>
      <c r="V2386" s="1131"/>
      <c r="W2386" s="1136" t="str">
        <f>IF('statement of marks'!F94="","",'statement of marks'!F94)</f>
        <v/>
      </c>
      <c r="X2386" s="1136"/>
      <c r="Y2386" s="1137"/>
    </row>
    <row r="2387" spans="1:25" ht="18" customHeight="1">
      <c r="A2387" s="1124"/>
      <c r="B2387" s="1138" t="s">
        <v>218</v>
      </c>
      <c r="C2387" s="1109" t="s">
        <v>293</v>
      </c>
      <c r="D2387" s="1109" t="s">
        <v>457</v>
      </c>
      <c r="E2387" s="1103" t="s">
        <v>109</v>
      </c>
      <c r="F2387" s="1103" t="s">
        <v>110</v>
      </c>
      <c r="G2387" s="1103" t="s">
        <v>111</v>
      </c>
      <c r="H2387" s="1103" t="s">
        <v>797</v>
      </c>
      <c r="I2387" s="1139" t="str">
        <f>IF('statement of marks'!N$4="","",'statement of marks'!N$4)</f>
        <v>VRIKSHAROPAN</v>
      </c>
      <c r="J2387" s="1140" t="s">
        <v>276</v>
      </c>
      <c r="K2387" s="1140" t="s">
        <v>277</v>
      </c>
      <c r="L2387" s="1103" t="s">
        <v>284</v>
      </c>
      <c r="M2387" s="1103" t="s">
        <v>294</v>
      </c>
      <c r="N2387" s="1102" t="s">
        <v>458</v>
      </c>
      <c r="O2387" s="1141" t="s">
        <v>287</v>
      </c>
      <c r="P2387" s="1141" t="s">
        <v>288</v>
      </c>
      <c r="Q2387" s="1101" t="s">
        <v>289</v>
      </c>
      <c r="R2387" s="1101" t="s">
        <v>285</v>
      </c>
      <c r="S2387" s="1101" t="s">
        <v>286</v>
      </c>
      <c r="T2387" s="1102" t="s">
        <v>306</v>
      </c>
      <c r="U2387" s="1103" t="s">
        <v>311</v>
      </c>
      <c r="V2387" s="1104" t="s">
        <v>310</v>
      </c>
      <c r="W2387" s="1104" t="s">
        <v>799</v>
      </c>
      <c r="X2387" s="1103" t="s">
        <v>283</v>
      </c>
      <c r="Y2387" s="1105" t="s">
        <v>290</v>
      </c>
    </row>
    <row r="2388" spans="1:25" ht="18" customHeight="1">
      <c r="A2388" s="1124"/>
      <c r="B2388" s="1138"/>
      <c r="C2388" s="1109"/>
      <c r="D2388" s="1109"/>
      <c r="E2388" s="1103"/>
      <c r="F2388" s="1103"/>
      <c r="G2388" s="1103"/>
      <c r="H2388" s="1103"/>
      <c r="I2388" s="1139"/>
      <c r="J2388" s="1140"/>
      <c r="K2388" s="1140"/>
      <c r="L2388" s="1103"/>
      <c r="M2388" s="1103"/>
      <c r="N2388" s="1102"/>
      <c r="O2388" s="1141"/>
      <c r="P2388" s="1141"/>
      <c r="Q2388" s="1101"/>
      <c r="R2388" s="1101"/>
      <c r="S2388" s="1101"/>
      <c r="T2388" s="1102"/>
      <c r="U2388" s="1103"/>
      <c r="V2388" s="1104"/>
      <c r="W2388" s="1104"/>
      <c r="X2388" s="1103"/>
      <c r="Y2388" s="1105"/>
    </row>
    <row r="2389" spans="1:25" ht="18" customHeight="1">
      <c r="A2389" s="1124"/>
      <c r="B2389" s="1144" t="s">
        <v>113</v>
      </c>
      <c r="C2389" s="1144"/>
      <c r="D2389" s="535"/>
      <c r="E2389" s="534">
        <f>IF('statement of marks'!J$6="","",'statement of marks'!J$6)</f>
        <v>10</v>
      </c>
      <c r="F2389" s="534">
        <f>IF('statement of marks'!K$6="","",'statement of marks'!K$6)</f>
        <v>10</v>
      </c>
      <c r="G2389" s="534">
        <f>IF('statement of marks'!L$6="","",'statement of marks'!L$6)</f>
        <v>8</v>
      </c>
      <c r="H2389" s="534">
        <f>IF('statement of marks'!M$6="","",'statement of marks'!M$6)</f>
        <v>28</v>
      </c>
      <c r="I2389" s="536">
        <f>IF('statement of marks'!N$6="","",'statement of marks'!N$6)</f>
        <v>2</v>
      </c>
      <c r="J2389" s="298" t="s">
        <v>89</v>
      </c>
      <c r="K2389" s="1106"/>
      <c r="L2389" s="534">
        <f>IF('statement of marks'!O$6="","",'statement of marks'!O$6)</f>
        <v>70</v>
      </c>
      <c r="M2389" s="298" t="s">
        <v>87</v>
      </c>
      <c r="N2389" s="534">
        <f>IF('statement of marks'!P$6="","",'statement of marks'!P$6)</f>
        <v>100</v>
      </c>
      <c r="O2389" s="298" t="s">
        <v>298</v>
      </c>
      <c r="P2389" s="945"/>
      <c r="Q2389" s="534">
        <f>IF('statement of marks'!Q$6="","",'statement of marks'!Q$6)</f>
        <v>100</v>
      </c>
      <c r="R2389" s="298" t="s">
        <v>299</v>
      </c>
      <c r="S2389" s="298" t="s">
        <v>454</v>
      </c>
      <c r="T2389" s="538">
        <f>IF('statement of marks'!R$6="","",'statement of marks'!R$6)</f>
        <v>200</v>
      </c>
      <c r="U2389" s="539"/>
      <c r="V2389" s="539"/>
      <c r="W2389" s="539"/>
      <c r="X2389" s="539"/>
      <c r="Y2389" s="540" t="str">
        <f>IF(OR(X2396=0,X2396&lt;V2396),"",T2389)</f>
        <v/>
      </c>
    </row>
    <row r="2390" spans="1:25" ht="18" customHeight="1">
      <c r="A2390" s="1124"/>
      <c r="B2390" s="895" t="str">
        <f>'statement of marks'!$J$3</f>
        <v>HINDI COMPULSORY</v>
      </c>
      <c r="C2390" s="895"/>
      <c r="D2390" s="535"/>
      <c r="E2390" s="541">
        <f>IF('statement of marks'!J94="","",'statement of marks'!J94)</f>
        <v>10</v>
      </c>
      <c r="F2390" s="541">
        <f>IF('statement of marks'!K94="","",'statement of marks'!K94)</f>
        <v>10</v>
      </c>
      <c r="G2390" s="541">
        <f>IF('statement of marks'!L94="","",'statement of marks'!L94)</f>
        <v>8</v>
      </c>
      <c r="H2390" s="541">
        <f>IF('statement of marks'!M94="","",'statement of marks'!M94)</f>
        <v>28</v>
      </c>
      <c r="I2390" s="541">
        <f>IF('statement of marks'!N94="","",'statement of marks'!N94)</f>
        <v>2</v>
      </c>
      <c r="J2390" s="537">
        <f>IF('statement of marks'!O94="","",'statement of marks'!O94)</f>
        <v>70</v>
      </c>
      <c r="K2390" s="1106"/>
      <c r="L2390" s="536">
        <f>IF('statement of marks'!O94="","",'statement of marks'!O94)</f>
        <v>70</v>
      </c>
      <c r="M2390" s="536">
        <f>IF('statement of marks'!P94="","",'statement of marks'!P94)</f>
        <v>100</v>
      </c>
      <c r="N2390" s="538">
        <f>IF('statement of marks'!P94="","",'statement of marks'!P94)</f>
        <v>100</v>
      </c>
      <c r="O2390" s="537">
        <f>IF('statement of marks'!Q94="","",'statement of marks'!Q94)</f>
        <v>100</v>
      </c>
      <c r="P2390" s="945"/>
      <c r="Q2390" s="536">
        <f>IF('statement of marks'!Q94="","",'statement of marks'!Q94)</f>
        <v>100</v>
      </c>
      <c r="R2390" s="536">
        <f>IF('statement of marks'!R94="","",'statement of marks'!R94)</f>
        <v>200</v>
      </c>
      <c r="S2390" s="1107" t="str">
        <f>IF(AND(K2391="",P2391=""),"",SUM(K2391,P2391))</f>
        <v/>
      </c>
      <c r="T2390" s="538">
        <f>IF('statement of marks'!R94="","",'statement of marks'!R94)</f>
        <v>200</v>
      </c>
      <c r="U2390" s="541" t="str">
        <f>CONCATENATE('statement of marks'!GV94,'statement of marks'!GW94,'statement of marks'!GX94)</f>
        <v>D</v>
      </c>
      <c r="V2390" s="542" t="str">
        <f>IF(OR(U2390="S",U2390="RE"),'result subject-wise'!T$6,"")</f>
        <v/>
      </c>
      <c r="W2390" s="542" t="str">
        <f>IF('result subject-wise'!U94="","",'result subject-wise'!U94)</f>
        <v/>
      </c>
      <c r="X2390" s="542" t="str">
        <f>IF('result subject-wise'!V94="","",'result subject-wise'!V94)</f>
        <v/>
      </c>
      <c r="Y2390" s="540" t="str">
        <f>IF(OR(X2396=0,X2396&lt;V2396),"",IF(U2390="RE",SUM(T2390,W2390),IF(U2390="S",W2390,T2390)))</f>
        <v/>
      </c>
    </row>
    <row r="2391" spans="1:25" ht="18" customHeight="1">
      <c r="A2391" s="1124"/>
      <c r="B2391" s="895" t="str">
        <f>'statement of marks'!$X$3</f>
        <v>ENGLISH COMPULSORY</v>
      </c>
      <c r="C2391" s="895"/>
      <c r="D2391" s="535" t="s">
        <v>455</v>
      </c>
      <c r="E2391" s="541">
        <f>IF('statement of marks'!X94="","",'statement of marks'!X94)</f>
        <v>10</v>
      </c>
      <c r="F2391" s="541">
        <f>IF('statement of marks'!Y94="","",'statement of marks'!Y94)</f>
        <v>10</v>
      </c>
      <c r="G2391" s="541">
        <f>IF('statement of marks'!Z94="","",'statement of marks'!Z94)</f>
        <v>8</v>
      </c>
      <c r="H2391" s="541">
        <f>IF('statement of marks'!AA94="","",'statement of marks'!AA94)</f>
        <v>28</v>
      </c>
      <c r="I2391" s="541">
        <f>IF('statement of marks'!AB94="","",'statement of marks'!AB94)</f>
        <v>2</v>
      </c>
      <c r="J2391" s="537">
        <f>IF('statement of marks'!AC94="","",'statement of marks'!AC94)</f>
        <v>70</v>
      </c>
      <c r="K2391" s="1106"/>
      <c r="L2391" s="536">
        <f>IF('statement of marks'!AC94="","",'statement of marks'!AC94)</f>
        <v>70</v>
      </c>
      <c r="M2391" s="536">
        <f>IF('statement of marks'!AD94="","",'statement of marks'!AD94)</f>
        <v>100</v>
      </c>
      <c r="N2391" s="538">
        <f>IF('statement of marks'!AD94="","",'statement of marks'!AD94)</f>
        <v>100</v>
      </c>
      <c r="O2391" s="537">
        <f>IF('statement of marks'!AE94="","",'statement of marks'!AE94)</f>
        <v>100</v>
      </c>
      <c r="P2391" s="945"/>
      <c r="Q2391" s="536">
        <f>IF('statement of marks'!AE94="","",'statement of marks'!AE94)</f>
        <v>100</v>
      </c>
      <c r="R2391" s="536">
        <f>IF('statement of marks'!AF94="","",'statement of marks'!AF94)</f>
        <v>200</v>
      </c>
      <c r="S2391" s="1107"/>
      <c r="T2391" s="538">
        <f>IF('statement of marks'!AF94="","",'statement of marks'!AF94)</f>
        <v>200</v>
      </c>
      <c r="U2391" s="541" t="str">
        <f>CONCATENATE('statement of marks'!GY94,'statement of marks'!GZ94,'statement of marks'!HA94)</f>
        <v>D</v>
      </c>
      <c r="V2391" s="542" t="str">
        <f>IF(OR(U2391="S",U2391="RE"),'result subject-wise'!W$6,"")</f>
        <v/>
      </c>
      <c r="W2391" s="542" t="str">
        <f>IF('result subject-wise'!X94="","",'result subject-wise'!X94)</f>
        <v/>
      </c>
      <c r="X2391" s="542" t="str">
        <f>IF('result subject-wise'!Y94="","",'result subject-wise'!Y94)</f>
        <v/>
      </c>
      <c r="Y2391" s="540" t="str">
        <f>IF(OR(X2396=0,X2396&lt;V2396),"",IF(U2391="RE",SUM(T2391,W2391),IF(U2391="S",W2391,T2391)))</f>
        <v/>
      </c>
    </row>
    <row r="2392" spans="1:25" ht="18" customHeight="1">
      <c r="A2392" s="1124"/>
      <c r="B2392" s="1143" t="str">
        <f>'statement of marks'!AM94</f>
        <v>PHYSICS</v>
      </c>
      <c r="C2392" s="1143"/>
      <c r="D2392" s="535">
        <f>IF('statement of marks'!BH94="","",'statement of marks'!BH94)</f>
        <v>20</v>
      </c>
      <c r="E2392" s="541">
        <f>IF('statement of marks'!AN94="","",'statement of marks'!AN94)</f>
        <v>10</v>
      </c>
      <c r="F2392" s="541">
        <f>IF('statement of marks'!AO94="","",'statement of marks'!AO94)</f>
        <v>10</v>
      </c>
      <c r="G2392" s="541">
        <f>IF('statement of marks'!AP94="","",'statement of marks'!AP94)</f>
        <v>9</v>
      </c>
      <c r="H2392" s="541">
        <f>IF('statement of marks'!AQ94="","",'statement of marks'!AQ94)</f>
        <v>29</v>
      </c>
      <c r="I2392" s="541">
        <f>IF('statement of marks'!AR94="","",'statement of marks'!AR94)</f>
        <v>1</v>
      </c>
      <c r="J2392" s="537">
        <f>IF('statement of marks'!AS94="","",'statement of marks'!AS94)</f>
        <v>30</v>
      </c>
      <c r="K2392" s="537">
        <f>IF('statement of marks'!AT94="","",'statement of marks'!AT94)</f>
        <v>20</v>
      </c>
      <c r="L2392" s="536">
        <f>IF('statement of marks'!AU94="","",'statement of marks'!AU94)</f>
        <v>50</v>
      </c>
      <c r="M2392" s="536">
        <f>IF('statement of marks'!AV94="","",'statement of marks'!AV94)</f>
        <v>60</v>
      </c>
      <c r="N2392" s="538">
        <f>IF('statement of marks'!AW94="","",'statement of marks'!AW94)</f>
        <v>80</v>
      </c>
      <c r="O2392" s="537">
        <f>IF('statement of marks'!AX94="","",'statement of marks'!AX94)</f>
        <v>70</v>
      </c>
      <c r="P2392" s="537">
        <f>IF('statement of marks'!AY94="","",'statement of marks'!AY94)</f>
        <v>30</v>
      </c>
      <c r="Q2392" s="536">
        <f>IF('statement of marks'!AZ94="","",'statement of marks'!AZ94)</f>
        <v>100</v>
      </c>
      <c r="R2392" s="536">
        <f>IF('statement of marks'!BA94="","",'statement of marks'!BA94)</f>
        <v>130</v>
      </c>
      <c r="S2392" s="538">
        <f>IF('statement of marks'!BB94="","",'statement of marks'!BB94)</f>
        <v>50</v>
      </c>
      <c r="T2392" s="538">
        <f>IF('statement of marks'!BC94="","",'statement of marks'!BC94)</f>
        <v>180</v>
      </c>
      <c r="U2392" s="541" t="str">
        <f>CONCATENATE('statement of marks'!HB94,'statement of marks'!HK94,'statement of marks'!HL94)</f>
        <v>D</v>
      </c>
      <c r="V2392" s="542" t="str">
        <f>IF('result subject-wise'!Z94="","",'result subject-wise'!Z94)</f>
        <v/>
      </c>
      <c r="W2392" s="542" t="str">
        <f>IF('result subject-wise'!AB94="","",'result subject-wise'!AB94)</f>
        <v/>
      </c>
      <c r="X2392" s="542" t="str">
        <f>IF('result subject-wise'!AC94="","",'result subject-wise'!AC94)</f>
        <v/>
      </c>
      <c r="Y2392" s="540" t="str">
        <f>IF(OR(X2396=0,X2396&lt;V2396),"",IF(OR(U2392="RE",U2392="REP"),SUM(T2392,W2392),IF(U2392="S",W2392,T2392)))</f>
        <v/>
      </c>
    </row>
    <row r="2393" spans="1:25" ht="18" customHeight="1">
      <c r="A2393" s="1124"/>
      <c r="B2393" s="1143" t="str">
        <f>'statement of marks'!BQ94</f>
        <v>CHEMISTRY</v>
      </c>
      <c r="C2393" s="1143"/>
      <c r="D2393" s="535">
        <f>IF('statement of marks'!CL94="","",'statement of marks'!CL94)</f>
        <v>20</v>
      </c>
      <c r="E2393" s="541">
        <f>IF('statement of marks'!BR94="","",'statement of marks'!BR94)</f>
        <v>10</v>
      </c>
      <c r="F2393" s="541">
        <f>IF('statement of marks'!BS94="","",'statement of marks'!BS94)</f>
        <v>10</v>
      </c>
      <c r="G2393" s="541">
        <f>IF('statement of marks'!BT94="","",'statement of marks'!BT94)</f>
        <v>9</v>
      </c>
      <c r="H2393" s="541">
        <f>IF('statement of marks'!BU94="","",'statement of marks'!BU94)</f>
        <v>29</v>
      </c>
      <c r="I2393" s="541">
        <f>IF('statement of marks'!BV94="","",'statement of marks'!BV94)</f>
        <v>1</v>
      </c>
      <c r="J2393" s="537">
        <f>IF('statement of marks'!BW94="","",'statement of marks'!BW94)</f>
        <v>50</v>
      </c>
      <c r="K2393" s="537">
        <f>IF('statement of marks'!BX94="","",'statement of marks'!BX94)</f>
        <v>20</v>
      </c>
      <c r="L2393" s="536">
        <f>IF('statement of marks'!BY94="","",'statement of marks'!BY94)</f>
        <v>70</v>
      </c>
      <c r="M2393" s="536">
        <f>IF('statement of marks'!BZ94="","",'statement of marks'!BZ94)</f>
        <v>80</v>
      </c>
      <c r="N2393" s="538">
        <f>IF('statement of marks'!CA94="","",'statement of marks'!CA94)</f>
        <v>100</v>
      </c>
      <c r="O2393" s="537">
        <f>IF('statement of marks'!CB94="","",'statement of marks'!CB94)</f>
        <v>70</v>
      </c>
      <c r="P2393" s="537">
        <f>IF('statement of marks'!CC94="","",'statement of marks'!CC94)</f>
        <v>30</v>
      </c>
      <c r="Q2393" s="536">
        <f>IF('statement of marks'!CD94="","",'statement of marks'!CD94)</f>
        <v>100</v>
      </c>
      <c r="R2393" s="536">
        <f>IF('statement of marks'!CE94="","",'statement of marks'!CE94)</f>
        <v>150</v>
      </c>
      <c r="S2393" s="538">
        <f>IF('statement of marks'!CF94="","",'statement of marks'!CF94)</f>
        <v>50</v>
      </c>
      <c r="T2393" s="538">
        <f>IF('statement of marks'!CG94="","",'statement of marks'!CG94)</f>
        <v>200</v>
      </c>
      <c r="U2393" s="541" t="str">
        <f>CONCATENATE('statement of marks'!HM94,'statement of marks'!HV94,'statement of marks'!HW94)</f>
        <v>D</v>
      </c>
      <c r="V2393" s="542" t="str">
        <f>IF('result subject-wise'!AD94="","",'result subject-wise'!AD94)</f>
        <v/>
      </c>
      <c r="W2393" s="542" t="str">
        <f>IF('result subject-wise'!AF94="","",'result subject-wise'!AF94)</f>
        <v/>
      </c>
      <c r="X2393" s="542" t="str">
        <f>IF('result subject-wise'!AG94="","",'result subject-wise'!AG94)</f>
        <v/>
      </c>
      <c r="Y2393" s="540" t="str">
        <f>IF(OR(X2396=0,X2396&lt;V2396),"",IF(OR(U2393="RE",U2393="REP"),SUM(T2393,W2393),IF(U2393="S",W2393,T2393)))</f>
        <v/>
      </c>
    </row>
    <row r="2394" spans="1:25" ht="18" customHeight="1">
      <c r="A2394" s="1124"/>
      <c r="B2394" s="1143" t="str">
        <f>'statement of marks'!CU94</f>
        <v>MATHEMATICS</v>
      </c>
      <c r="C2394" s="1143"/>
      <c r="D2394" s="535" t="str">
        <f>IF('statement of marks'!DP94="","",'statement of marks'!DP94)</f>
        <v/>
      </c>
      <c r="E2394" s="541">
        <f>IF('statement of marks'!CV94="","",'statement of marks'!CV94)</f>
        <v>10</v>
      </c>
      <c r="F2394" s="541">
        <f>IF('statement of marks'!CW94="","",'statement of marks'!CW94)</f>
        <v>10</v>
      </c>
      <c r="G2394" s="541">
        <f>IF('statement of marks'!CX94="","",'statement of marks'!CX94)</f>
        <v>9</v>
      </c>
      <c r="H2394" s="541">
        <f>IF('statement of marks'!CY94="","",'statement of marks'!CY94)</f>
        <v>29</v>
      </c>
      <c r="I2394" s="541">
        <f>IF('statement of marks'!CZ94="","",'statement of marks'!CZ94)</f>
        <v>1</v>
      </c>
      <c r="J2394" s="537">
        <f>IF('statement of marks'!DA94="","",'statement of marks'!DA94)</f>
        <v>70</v>
      </c>
      <c r="K2394" s="537" t="str">
        <f>IF('statement of marks'!DB94="","",'statement of marks'!DB94)</f>
        <v/>
      </c>
      <c r="L2394" s="536">
        <f>IF('statement of marks'!DC94="","",'statement of marks'!DC94)</f>
        <v>70</v>
      </c>
      <c r="M2394" s="536">
        <f>IF('statement of marks'!DD94="","",'statement of marks'!DD94)</f>
        <v>100</v>
      </c>
      <c r="N2394" s="538">
        <f>IF('statement of marks'!DE94="","",'statement of marks'!DE94)</f>
        <v>100</v>
      </c>
      <c r="O2394" s="537">
        <f>IF('statement of marks'!DF94="","",'statement of marks'!DF94)</f>
        <v>18</v>
      </c>
      <c r="P2394" s="537" t="str">
        <f>IF('statement of marks'!DG94="","",'statement of marks'!DG94)</f>
        <v/>
      </c>
      <c r="Q2394" s="536">
        <f>IF('statement of marks'!DH94="","",'statement of marks'!DH94)</f>
        <v>18</v>
      </c>
      <c r="R2394" s="536">
        <f>IF('statement of marks'!DI94="","",'statement of marks'!DI94)</f>
        <v>118</v>
      </c>
      <c r="S2394" s="538" t="str">
        <f>IF('statement of marks'!DJ94="","",'statement of marks'!DJ94)</f>
        <v/>
      </c>
      <c r="T2394" s="538">
        <f>IF('statement of marks'!DK94="","",'statement of marks'!DK94)</f>
        <v>118</v>
      </c>
      <c r="U2394" s="541" t="str">
        <f>CONCATENATE('statement of marks'!HX94,'statement of marks'!IG94,'statement of marks'!IH94)</f>
        <v>S</v>
      </c>
      <c r="V2394" s="542">
        <f>IF('result subject-wise'!AH94="","",'result subject-wise'!AH94)</f>
        <v>100</v>
      </c>
      <c r="W2394" s="542" t="str">
        <f>IF('result subject-wise'!AJ94="","",'result subject-wise'!AJ94)</f>
        <v/>
      </c>
      <c r="X2394" s="542" t="str">
        <f>IF('result subject-wise'!AK94="","",'result subject-wise'!AK94)</f>
        <v/>
      </c>
      <c r="Y2394" s="540" t="str">
        <f>IF(OR(X2396=0,X2396&lt;V2396),"",IF(OR(U2394="RE",U2394="REP"),SUM(T2394,W2394),IF(U2394="S",W2394,T2394)))</f>
        <v/>
      </c>
    </row>
    <row r="2395" spans="1:25" ht="18" customHeight="1">
      <c r="A2395" s="1124"/>
      <c r="B2395" s="1108" t="s">
        <v>291</v>
      </c>
      <c r="C2395" s="1108"/>
      <c r="D2395" s="543">
        <f>IF(AND(D2392="",D2393="",D2394=""),"",SUM(D2392:D2394))</f>
        <v>40</v>
      </c>
      <c r="E2395" s="544">
        <f>IF(AND(E2390="",E2391="",E2392="",E2393="",E2394=""),"",SUM(E2390:E2394))</f>
        <v>50</v>
      </c>
      <c r="F2395" s="544">
        <f t="shared" ref="F2395:H2395" si="676">IF(AND(F2390="",F2391="",F2392="",F2393="",F2394=""),"",SUM(F2390:F2394))</f>
        <v>50</v>
      </c>
      <c r="G2395" s="544">
        <f t="shared" si="676"/>
        <v>43</v>
      </c>
      <c r="H2395" s="544">
        <f t="shared" si="676"/>
        <v>143</v>
      </c>
      <c r="I2395" s="544">
        <f>IF(AND(I2390="",I2391="",I2392="",I2393="",I2394=""),"",SUM(I2390:I2394))</f>
        <v>7</v>
      </c>
      <c r="J2395" s="544">
        <f t="shared" ref="J2395:R2395" si="677">IF(AND(J2390="",J2391="",J2392="",J2393="",J2394=""),"",SUM(J2390:J2394))</f>
        <v>290</v>
      </c>
      <c r="K2395" s="544">
        <f t="shared" si="677"/>
        <v>40</v>
      </c>
      <c r="L2395" s="544">
        <f t="shared" si="677"/>
        <v>330</v>
      </c>
      <c r="M2395" s="544">
        <f t="shared" si="677"/>
        <v>440</v>
      </c>
      <c r="N2395" s="544">
        <f t="shared" si="677"/>
        <v>480</v>
      </c>
      <c r="O2395" s="544">
        <f t="shared" si="677"/>
        <v>358</v>
      </c>
      <c r="P2395" s="544">
        <f t="shared" si="677"/>
        <v>60</v>
      </c>
      <c r="Q2395" s="544">
        <f t="shared" si="677"/>
        <v>418</v>
      </c>
      <c r="R2395" s="544">
        <f t="shared" si="677"/>
        <v>798</v>
      </c>
      <c r="S2395" s="544">
        <f>IF(AND(S2390="",S2391="",S2392="",S2393="",S2394=""),"",SUM(S2390:S2394))</f>
        <v>100</v>
      </c>
      <c r="T2395" s="544">
        <f t="shared" ref="T2395" si="678">IF(AND(T2390="",T2391="",T2392="",T2393="",T2394=""),"",SUM(T2390:T2394))</f>
        <v>898</v>
      </c>
      <c r="U2395" s="544"/>
      <c r="V2395" s="544">
        <f t="shared" ref="V2395:W2395" si="679">IF(AND(V2390="",V2391="",V2392="",V2393="",V2394=""),"",SUM(V2390:V2394))</f>
        <v>100</v>
      </c>
      <c r="W2395" s="544" t="str">
        <f t="shared" si="679"/>
        <v/>
      </c>
      <c r="X2395" s="545"/>
      <c r="Y2395" s="546" t="str">
        <f t="shared" ref="Y2395" si="680">IF(AND(Y2390="",Y2391="",Y2392="",Y2393="",Y2394=""),"",SUM(Y2390:Y2394))</f>
        <v/>
      </c>
    </row>
    <row r="2396" spans="1:25" ht="18" customHeight="1">
      <c r="A2396" s="1124"/>
      <c r="B2396" s="1142" t="s">
        <v>292</v>
      </c>
      <c r="C2396" s="1142"/>
      <c r="D2396" s="547" t="s">
        <v>456</v>
      </c>
      <c r="E2396" s="548">
        <f>IF(E2395="","",(5*E2389)-(COUNTIF(E2390:E2394,"NA")*E2389+COUNTIF(E2390:E2394,"ML")*E2389))</f>
        <v>50</v>
      </c>
      <c r="F2396" s="548">
        <f>IF(F2395="","",(5*F2389)-(COUNTIF(F2390:F2394,"NA")*F2389+COUNTIF(F2390:F2394,"ML")*F2389))</f>
        <v>50</v>
      </c>
      <c r="G2396" s="548">
        <f>IF(G2395="","",(43)-(COUNTIF(G2390:G2394,"NA")*G2389+COUNTIF(G2390:G2394,"ML")*G2389))</f>
        <v>43</v>
      </c>
      <c r="H2396" s="548">
        <f>IF(H2395="","",(143)-(COUNTIF(H2390:H2394,"NA")*H2389+COUNTIF(H2390:H2394,"ML")*H2389))</f>
        <v>143</v>
      </c>
      <c r="I2396" s="549">
        <f>IF(I2395="","",7)</f>
        <v>7</v>
      </c>
      <c r="J2396" s="538">
        <f>L2396-K2396</f>
        <v>310</v>
      </c>
      <c r="K2396" s="538">
        <f>IF(D2395="","",(D2395-(IF(K2392="ml",D2392)+IF(K2393="ml",D2393)+IF(K2394="ml",D2394))))</f>
        <v>40</v>
      </c>
      <c r="L2396" s="538">
        <f>IF(OR(L2395=0,L2395=""),L2395,(5*L2389)-D2407)</f>
        <v>350</v>
      </c>
      <c r="M2396" s="538">
        <f>IF(M2395="","",SUM(H2396:J2396))</f>
        <v>460</v>
      </c>
      <c r="N2396" s="538">
        <f>IF(N2395="","",SUM(D2395,M2396))</f>
        <v>500</v>
      </c>
      <c r="O2396" s="538">
        <f>Q2396-D2401</f>
        <v>440</v>
      </c>
      <c r="P2396" s="538">
        <f>IF(D2401="","",D2401)</f>
        <v>60</v>
      </c>
      <c r="Q2396" s="538">
        <f>IF(Q2395="","",5*Q2389)</f>
        <v>500</v>
      </c>
      <c r="R2396" s="538">
        <f>IF(O2396="","",SUM(M2396,O2396))</f>
        <v>900</v>
      </c>
      <c r="S2396" s="538">
        <f>IF(D2406="","",D2406)</f>
        <v>100</v>
      </c>
      <c r="T2396" s="538">
        <f>IF(T2395="","",SUM(R2396,S2396))</f>
        <v>1000</v>
      </c>
      <c r="U2396" s="550"/>
      <c r="V2396" s="551">
        <f>COUNTIF(U2390:U2400,"S")</f>
        <v>1</v>
      </c>
      <c r="W2396" s="551">
        <f>COUNTIF(U2390:U2400,"RE")+COUNTIF(U2390:U2400,"REP")</f>
        <v>0</v>
      </c>
      <c r="X2396" s="551">
        <f>COUNTIF(X2390:X2395,"P")+COUNTIF(X2399:X2400,"P")</f>
        <v>0</v>
      </c>
      <c r="Y2396" s="552" t="str">
        <f>IF(OR(X2396=0,X2396&lt;(V2396+W2396)),"",(T2396-(V2396*Y2389)+V2395))</f>
        <v/>
      </c>
    </row>
    <row r="2397" spans="1:25" ht="18" customHeight="1">
      <c r="A2397" s="1124"/>
      <c r="B2397" s="895" t="s">
        <v>151</v>
      </c>
      <c r="C2397" s="895"/>
      <c r="D2397" s="553">
        <f>IF('statement of marks'!BG94="","",'statement of marks'!BG94)</f>
        <v>30</v>
      </c>
      <c r="E2397" s="568">
        <f t="shared" ref="E2397:H2397" si="681">IF(E2396="","",E2395/E2396*100)</f>
        <v>100</v>
      </c>
      <c r="F2397" s="568">
        <f t="shared" si="681"/>
        <v>100</v>
      </c>
      <c r="G2397" s="568">
        <f t="shared" si="681"/>
        <v>100</v>
      </c>
      <c r="H2397" s="568">
        <f t="shared" si="681"/>
        <v>100</v>
      </c>
      <c r="I2397" s="568">
        <f>IF(I2396="","",I2395/I2396*100)</f>
        <v>100</v>
      </c>
      <c r="J2397" s="568">
        <f t="shared" ref="J2397:R2397" si="682">IF(J2396="","",J2395/J2396*100)</f>
        <v>93.548387096774192</v>
      </c>
      <c r="K2397" s="568">
        <f t="shared" si="682"/>
        <v>100</v>
      </c>
      <c r="L2397" s="568">
        <f t="shared" si="682"/>
        <v>94.285714285714278</v>
      </c>
      <c r="M2397" s="568">
        <f t="shared" si="682"/>
        <v>95.652173913043484</v>
      </c>
      <c r="N2397" s="569">
        <f t="shared" si="682"/>
        <v>96</v>
      </c>
      <c r="O2397" s="568">
        <f t="shared" si="682"/>
        <v>81.36363636363636</v>
      </c>
      <c r="P2397" s="568">
        <f t="shared" si="682"/>
        <v>100</v>
      </c>
      <c r="Q2397" s="568">
        <f t="shared" si="682"/>
        <v>83.6</v>
      </c>
      <c r="R2397" s="568">
        <f t="shared" si="682"/>
        <v>88.666666666666671</v>
      </c>
      <c r="S2397" s="569">
        <f>IF(S2396="","",S2395/S2396*100)</f>
        <v>100</v>
      </c>
      <c r="T2397" s="569">
        <f t="shared" ref="T2397" si="683">IF(T2396="","",T2395/T2396*100)</f>
        <v>89.8</v>
      </c>
      <c r="U2397" s="539"/>
      <c r="V2397" s="539"/>
      <c r="W2397" s="539"/>
      <c r="X2397" s="539"/>
      <c r="Y2397" s="554" t="str">
        <f>IF(Y2396="","",Y2395/Y2396*100)</f>
        <v/>
      </c>
    </row>
    <row r="2398" spans="1:25" ht="18" customHeight="1">
      <c r="A2398" s="1124"/>
      <c r="B2398" s="895" t="str">
        <f>'statement of marks'!DZ94</f>
        <v>BIOLOGY</v>
      </c>
      <c r="C2398" s="895"/>
      <c r="D2398" s="548"/>
      <c r="E2398" s="541">
        <f>IF('statement of marks'!EA94="","",'statement of marks'!EA94)</f>
        <v>10</v>
      </c>
      <c r="F2398" s="541">
        <f>IF('statement of marks'!EB94="","",'statement of marks'!EB94)</f>
        <v>10</v>
      </c>
      <c r="G2398" s="541">
        <f>IF('statement of marks'!EC94="","",'statement of marks'!EC94)</f>
        <v>10</v>
      </c>
      <c r="H2398" s="541">
        <f>IF('statement of marks'!ED94="","",'statement of marks'!ED94)</f>
        <v>30</v>
      </c>
      <c r="I2398" s="541" t="str">
        <f>IF('statement of marks'!EE94="","",'statement of marks'!EE94)</f>
        <v/>
      </c>
      <c r="J2398" s="537">
        <f>IF('statement of marks'!EF94="","",'statement of marks'!EF94)</f>
        <v>50</v>
      </c>
      <c r="K2398" s="537">
        <f>IF('statement of marks'!EG94="","",'statement of marks'!EG94)</f>
        <v>20</v>
      </c>
      <c r="L2398" s="536">
        <f>IF('statement of marks'!EH94="","",'statement of marks'!EH94)</f>
        <v>70</v>
      </c>
      <c r="M2398" s="536">
        <f>IF('statement of marks'!EI94="","",'statement of marks'!EI94)</f>
        <v>80</v>
      </c>
      <c r="N2398" s="538">
        <f>IF('statement of marks'!EJ94="","",'statement of marks'!EJ94)</f>
        <v>100</v>
      </c>
      <c r="O2398" s="537">
        <f>IF('statement of marks'!EK94="","",'statement of marks'!EK94)</f>
        <v>70</v>
      </c>
      <c r="P2398" s="537">
        <f>IF('statement of marks'!EL94="","",'statement of marks'!EL94)</f>
        <v>30</v>
      </c>
      <c r="Q2398" s="536">
        <f>IF('statement of marks'!EM94="","",'statement of marks'!EM94)</f>
        <v>100</v>
      </c>
      <c r="R2398" s="536">
        <f>IF('statement of marks'!EN94="","",'statement of marks'!EN94)</f>
        <v>150</v>
      </c>
      <c r="S2398" s="538">
        <f>IF('statement of marks'!EO94="","",'statement of marks'!EO94)</f>
        <v>50</v>
      </c>
      <c r="T2398" s="538">
        <f>IF('statement of marks'!EP94="","",'statement of marks'!EP94)</f>
        <v>200</v>
      </c>
      <c r="U2398" s="538" t="str">
        <f>IF('statement of marks'!FB94="","",'statement of marks'!FB94)</f>
        <v>I</v>
      </c>
      <c r="V2398" s="542"/>
      <c r="W2398" s="542"/>
      <c r="X2398" s="542"/>
      <c r="Y2398" s="540"/>
    </row>
    <row r="2399" spans="1:25" ht="18" customHeight="1">
      <c r="A2399" s="1124"/>
      <c r="B2399" s="1089" t="str">
        <f>'statement of marks'!$FC$3</f>
        <v>Azadi ke Baad ka Swarnim Bharat</v>
      </c>
      <c r="C2399" s="1089"/>
      <c r="D2399" s="553">
        <f>IF('statement of marks'!CK94="","",'statement of marks'!CK94)</f>
        <v>30</v>
      </c>
      <c r="E2399" s="541">
        <f>IF('statement of marks'!FC94="","",'statement of marks'!FC94)</f>
        <v>10</v>
      </c>
      <c r="F2399" s="541">
        <f>IF('statement of marks'!FD94="","",'statement of marks'!FD94)</f>
        <v>10</v>
      </c>
      <c r="G2399" s="541">
        <f>IF('statement of marks'!FE94="","",'statement of marks'!FE94)</f>
        <v>10</v>
      </c>
      <c r="H2399" s="541">
        <f>IF('statement of marks'!FF94="","",'statement of marks'!FF94)</f>
        <v>30</v>
      </c>
      <c r="I2399" s="555"/>
      <c r="J2399" s="541">
        <f>IF('statement of marks'!FG94="","",'statement of marks'!FG94)</f>
        <v>70</v>
      </c>
      <c r="K2399" s="556"/>
      <c r="L2399" s="536">
        <f>IF('statement of marks'!FG94="","",'statement of marks'!FG94)</f>
        <v>70</v>
      </c>
      <c r="M2399" s="536">
        <f>IF('statement of marks'!FH94="","",'statement of marks'!FH94)</f>
        <v>100</v>
      </c>
      <c r="N2399" s="536">
        <f>IF('statement of marks'!FH94="","",'statement of marks'!FH94)</f>
        <v>100</v>
      </c>
      <c r="O2399" s="536">
        <f>IF('statement of marks'!FI94="","",'statement of marks'!FI94)</f>
        <v>100</v>
      </c>
      <c r="P2399" s="557"/>
      <c r="Q2399" s="536">
        <f>IF('statement of marks'!FI94="","",'statement of marks'!FI94)</f>
        <v>100</v>
      </c>
      <c r="R2399" s="536">
        <f>IF('statement of marks'!FJ94="","",'statement of marks'!FJ94)</f>
        <v>200</v>
      </c>
      <c r="S2399" s="557"/>
      <c r="T2399" s="538">
        <f>IF('statement of marks'!FJ94="","",'statement of marks'!FJ94)</f>
        <v>200</v>
      </c>
      <c r="U2399" s="541" t="str">
        <f>IF('statement of marks'!II94="","",'statement of marks'!II94)</f>
        <v>A</v>
      </c>
      <c r="V2399" s="542" t="str">
        <f>IF(OR(U2399="S",U2399="RE"),'result subject-wise'!AL$6,"")</f>
        <v/>
      </c>
      <c r="W2399" s="558" t="str">
        <f>IF('result subject-wise'!AL94="","",'result subject-wise'!AL94)</f>
        <v/>
      </c>
      <c r="X2399" s="558" t="str">
        <f>IF('result subject-wise'!AM94="","",'result subject-wise'!AM94)</f>
        <v/>
      </c>
      <c r="Y2399" s="1093"/>
    </row>
    <row r="2400" spans="1:25" ht="18" customHeight="1">
      <c r="A2400" s="1124"/>
      <c r="B2400" s="895" t="str">
        <f>'statement of marks'!$FP$3</f>
        <v>JEEVAN KAUShAL</v>
      </c>
      <c r="C2400" s="895"/>
      <c r="D2400" s="535" t="str">
        <f>IF('statement of marks'!DO94="","",'statement of marks'!DO94)</f>
        <v/>
      </c>
      <c r="E2400" s="1109" t="s">
        <v>278</v>
      </c>
      <c r="F2400" s="1109"/>
      <c r="G2400" s="536">
        <f>'statement of marks'!$FP$6</f>
        <v>30</v>
      </c>
      <c r="H2400" s="536"/>
      <c r="I2400" s="559"/>
      <c r="J2400" s="537">
        <f>IF('statement of marks'!FP94="","",'statement of marks'!FP94)</f>
        <v>30</v>
      </c>
      <c r="K2400" s="1109" t="s">
        <v>279</v>
      </c>
      <c r="L2400" s="1109"/>
      <c r="M2400" s="536">
        <f>'statement of marks'!$FQ$6</f>
        <v>30</v>
      </c>
      <c r="N2400" s="538">
        <f>IF('statement of marks'!FQ94="","",'statement of marks'!FQ94)</f>
        <v>30</v>
      </c>
      <c r="O2400" s="1109" t="s">
        <v>108</v>
      </c>
      <c r="P2400" s="1109"/>
      <c r="Q2400" s="536">
        <f>'statement of marks'!$FR$6</f>
        <v>40</v>
      </c>
      <c r="R2400" s="541">
        <f>IF('statement of marks'!FR94="","",'statement of marks'!FR94)</f>
        <v>40</v>
      </c>
      <c r="S2400" s="541"/>
      <c r="T2400" s="538">
        <f>IF('statement of marks'!FS94="","",'statement of marks'!FS94)</f>
        <v>100</v>
      </c>
      <c r="U2400" s="541" t="str">
        <f>IF('statement of marks'!IJ94="","",'statement of marks'!IJ94)</f>
        <v>A</v>
      </c>
      <c r="V2400" s="542" t="str">
        <f>IF(OR(U2400="S",U2400="RE"),'result subject-wise'!AN$6,"")</f>
        <v/>
      </c>
      <c r="W2400" s="558" t="str">
        <f>IF('result subject-wise'!AN94="","",'result subject-wise'!AN94)</f>
        <v/>
      </c>
      <c r="X2400" s="558" t="str">
        <f>IF('result subject-wise'!AO94="","",'result subject-wise'!AO94)</f>
        <v/>
      </c>
      <c r="Y2400" s="1093"/>
    </row>
    <row r="2401" spans="1:25" ht="18" customHeight="1">
      <c r="A2401" s="1124"/>
      <c r="B2401" s="1110" t="s">
        <v>195</v>
      </c>
      <c r="C2401" s="1110"/>
      <c r="D2401" s="560">
        <f>IF(AND(D2397="",D2399="",D2400=""),"",SUM(D2397:D2400))</f>
        <v>60</v>
      </c>
      <c r="E2401" s="1111" t="str">
        <f>IF('statement of marks'!IP94="","",'statement of marks'!IP94)</f>
        <v>SUPPL.</v>
      </c>
      <c r="F2401" s="1111"/>
      <c r="G2401" s="1111"/>
      <c r="H2401" s="1111"/>
      <c r="I2401" s="1111"/>
      <c r="J2401" s="1111"/>
      <c r="K2401" s="1111"/>
      <c r="L2401" s="1111"/>
      <c r="M2401" s="533" t="s">
        <v>309</v>
      </c>
      <c r="N2401" s="541" t="str">
        <f>IF('statement of marks'!IS94="","",'statement of marks'!IS94)</f>
        <v/>
      </c>
      <c r="O2401" s="1091" t="s">
        <v>281</v>
      </c>
      <c r="P2401" s="1091"/>
      <c r="Q2401" s="1091"/>
      <c r="R2401" s="541" t="str">
        <f>IF('statement of marks'!IU94="","",'statement of marks'!IU94)</f>
        <v/>
      </c>
      <c r="S2401" s="1112" t="s">
        <v>295</v>
      </c>
      <c r="T2401" s="1112"/>
      <c r="U2401" s="1112"/>
      <c r="V2401" s="1112"/>
      <c r="W2401" s="1112"/>
      <c r="X2401" s="1112"/>
      <c r="Y2401" s="1113"/>
    </row>
    <row r="2402" spans="1:25" ht="18" customHeight="1">
      <c r="A2402" s="1124"/>
      <c r="B2402" s="1110" t="s">
        <v>300</v>
      </c>
      <c r="C2402" s="1110"/>
      <c r="D2402" s="534" t="s">
        <v>201</v>
      </c>
      <c r="E2402" s="1085" t="s">
        <v>122</v>
      </c>
      <c r="F2402" s="1085"/>
      <c r="G2402" s="1091" t="s">
        <v>124</v>
      </c>
      <c r="H2402" s="1091"/>
      <c r="I2402" s="1091"/>
      <c r="J2402" s="1091"/>
      <c r="K2402" s="1091" t="s">
        <v>126</v>
      </c>
      <c r="L2402" s="1091"/>
      <c r="M2402" s="1091" t="s">
        <v>128</v>
      </c>
      <c r="N2402" s="1091"/>
      <c r="O2402" s="924" t="s">
        <v>303</v>
      </c>
      <c r="P2402" s="924"/>
      <c r="Q2402" s="924"/>
      <c r="R2402" s="561"/>
      <c r="S2402" s="1114" t="s">
        <v>195</v>
      </c>
      <c r="T2402" s="1114"/>
      <c r="U2402" s="1115" t="str">
        <f>IF('result subject-wise'!AR94="","",'result subject-wise'!AR94)</f>
        <v/>
      </c>
      <c r="V2402" s="1115"/>
      <c r="W2402" s="1086" t="s">
        <v>459</v>
      </c>
      <c r="X2402" s="1086"/>
      <c r="Y2402" s="562" t="str">
        <f>IF('result subject-wise'!AS94="","",'result subject-wise'!AS94)</f>
        <v/>
      </c>
    </row>
    <row r="2403" spans="1:25" ht="18" customHeight="1">
      <c r="A2403" s="1124"/>
      <c r="B2403" s="1116" t="s">
        <v>302</v>
      </c>
      <c r="C2403" s="1116"/>
      <c r="D2403" s="536">
        <f>IF('statement of marks'!CN94="","",'statement of marks'!CN94)</f>
        <v>50</v>
      </c>
      <c r="E2403" s="1117">
        <f>IF('statement of marks'!GK94="","",'statement of marks'!GK94)</f>
        <v>34</v>
      </c>
      <c r="F2403" s="1117"/>
      <c r="G2403" s="1117">
        <f>IF('statement of marks'!GM94="","",'statement of marks'!GM94)</f>
        <v>24</v>
      </c>
      <c r="H2403" s="1117"/>
      <c r="I2403" s="1117"/>
      <c r="J2403" s="1117"/>
      <c r="K2403" s="1117" t="str">
        <f>IF('statement of marks'!GO94="","",'statement of marks'!GO94)</f>
        <v/>
      </c>
      <c r="L2403" s="1117"/>
      <c r="M2403" s="1117" t="str">
        <f>IF('statement of marks'!GQ94="","",'statement of marks'!GQ94)</f>
        <v/>
      </c>
      <c r="N2403" s="1117"/>
      <c r="O2403" s="1117" t="str">
        <f>IF('statement of marks'!GS94="","",'statement of marks'!GS94)</f>
        <v/>
      </c>
      <c r="P2403" s="1117"/>
      <c r="Q2403" s="1117"/>
      <c r="R2403" s="563"/>
      <c r="S2403" s="1086" t="s">
        <v>460</v>
      </c>
      <c r="T2403" s="1086"/>
      <c r="U2403" s="1086"/>
      <c r="V2403" s="1086"/>
      <c r="W2403" s="1115" t="str">
        <f>IF('result subject-wise'!AT94="","",'result subject-wise'!AT94)</f>
        <v/>
      </c>
      <c r="X2403" s="1115"/>
      <c r="Y2403" s="1118"/>
    </row>
    <row r="2404" spans="1:25" ht="18" customHeight="1">
      <c r="A2404" s="1124"/>
      <c r="B2404" s="1084" t="s">
        <v>301</v>
      </c>
      <c r="C2404" s="1084"/>
      <c r="D2404" s="536">
        <f>IF('statement of marks'!BJ94="","",'statement of marks'!BJ94)</f>
        <v>50</v>
      </c>
      <c r="E2404" s="1085" t="str">
        <f>IF('statement of marks'!GL94="","",'statement of marks'!GL94)</f>
        <v/>
      </c>
      <c r="F2404" s="1085"/>
      <c r="G2404" s="1085" t="str">
        <f>IF('statement of marks'!GN94="","",'statement of marks'!GN94)</f>
        <v/>
      </c>
      <c r="H2404" s="1085"/>
      <c r="I2404" s="1085"/>
      <c r="J2404" s="1085"/>
      <c r="K2404" s="1085">
        <f>IF('statement of marks'!GP94="","",'statement of marks'!GP94)</f>
        <v>130</v>
      </c>
      <c r="L2404" s="1085"/>
      <c r="M2404" s="1085">
        <f>IF('statement of marks'!GR94="","",'statement of marks'!GR94)</f>
        <v>264</v>
      </c>
      <c r="N2404" s="1085"/>
      <c r="O2404" s="1085">
        <f>IF('statement of marks'!GT94="","",'statement of marks'!GT94)</f>
        <v>362</v>
      </c>
      <c r="P2404" s="1085"/>
      <c r="Q2404" s="1085"/>
      <c r="R2404" s="564"/>
      <c r="S2404" s="1086" t="s">
        <v>296</v>
      </c>
      <c r="T2404" s="1086"/>
      <c r="U2404" s="1086"/>
      <c r="V2404" s="1086"/>
      <c r="W2404" s="1087" t="str">
        <f>IF(U2402="","",'result subject-wise'!$G$118)</f>
        <v/>
      </c>
      <c r="X2404" s="1087"/>
      <c r="Y2404" s="1088"/>
    </row>
    <row r="2405" spans="1:25" ht="18" customHeight="1">
      <c r="A2405" s="1124"/>
      <c r="B2405" s="1089" t="s">
        <v>307</v>
      </c>
      <c r="C2405" s="1089"/>
      <c r="D2405" s="535" t="str">
        <f>IF('statement of marks'!DR94="","",'statement of marks'!DR94)</f>
        <v/>
      </c>
      <c r="E2405" s="1090"/>
      <c r="F2405" s="1090"/>
      <c r="G2405" s="1090"/>
      <c r="H2405" s="1090"/>
      <c r="I2405" s="1090"/>
      <c r="J2405" s="1090"/>
      <c r="K2405" s="1090"/>
      <c r="L2405" s="1090"/>
      <c r="M2405" s="1090"/>
      <c r="N2405" s="1090"/>
      <c r="O2405" s="1091"/>
      <c r="P2405" s="1091"/>
      <c r="Q2405" s="1091"/>
      <c r="R2405" s="1091"/>
      <c r="S2405" s="1091"/>
      <c r="T2405" s="1091"/>
      <c r="U2405" s="1092"/>
      <c r="V2405" s="1092"/>
      <c r="W2405" s="1092"/>
      <c r="X2405" s="1092"/>
      <c r="Y2405" s="1093"/>
    </row>
    <row r="2406" spans="1:25" ht="18" customHeight="1">
      <c r="A2406" s="1124"/>
      <c r="B2406" s="895" t="s">
        <v>297</v>
      </c>
      <c r="C2406" s="895"/>
      <c r="D2406" s="544">
        <f>IF(AND(D2403="",D2404="",D2405=""),"",SUM(D2403:D2405))</f>
        <v>100</v>
      </c>
      <c r="E2406" s="1090"/>
      <c r="F2406" s="1090"/>
      <c r="G2406" s="1090"/>
      <c r="H2406" s="1090"/>
      <c r="I2406" s="1090"/>
      <c r="J2406" s="1090"/>
      <c r="K2406" s="1090"/>
      <c r="L2406" s="1090"/>
      <c r="M2406" s="1090"/>
      <c r="N2406" s="1090"/>
      <c r="O2406" s="1091"/>
      <c r="P2406" s="1091"/>
      <c r="Q2406" s="1091"/>
      <c r="R2406" s="1091"/>
      <c r="S2406" s="1091"/>
      <c r="T2406" s="1091"/>
      <c r="U2406" s="1092"/>
      <c r="V2406" s="1092"/>
      <c r="W2406" s="1092"/>
      <c r="X2406" s="1092"/>
      <c r="Y2406" s="1093"/>
    </row>
    <row r="2407" spans="1:25" ht="18" customHeight="1">
      <c r="A2407" s="1124"/>
      <c r="B2407" s="1089" t="s">
        <v>790</v>
      </c>
      <c r="C2407" s="1089"/>
      <c r="D2407" s="565">
        <f>IF(J2390="ML",L2389)+IF(J2391="ML",L2389)+IF(J2392="ML",L2389-D2392)+IF(J2393="ML",L2389-D2393)+IF(J2394="ML",L2389-D2394)+IF(K2392="ml",D2392)+IF(K2393="ml",D2393)+IF(K2394="ml",D2394)</f>
        <v>0</v>
      </c>
      <c r="E2407" s="1090"/>
      <c r="F2407" s="1090"/>
      <c r="G2407" s="1090"/>
      <c r="H2407" s="1090"/>
      <c r="I2407" s="1090"/>
      <c r="J2407" s="1090"/>
      <c r="K2407" s="1090"/>
      <c r="L2407" s="1090"/>
      <c r="M2407" s="1090"/>
      <c r="N2407" s="1090"/>
      <c r="O2407" s="1091" t="s">
        <v>112</v>
      </c>
      <c r="P2407" s="1091"/>
      <c r="Q2407" s="1091"/>
      <c r="R2407" s="1091"/>
      <c r="S2407" s="1091"/>
      <c r="T2407" s="1091"/>
      <c r="U2407" s="1094" t="s">
        <v>798</v>
      </c>
      <c r="V2407" s="1094"/>
      <c r="W2407" s="1094"/>
      <c r="X2407" s="1094"/>
      <c r="Y2407" s="1095"/>
    </row>
    <row r="2408" spans="1:25" ht="18" customHeight="1" thickBot="1">
      <c r="A2408" s="1125"/>
      <c r="B2408" s="1098" t="s">
        <v>308</v>
      </c>
      <c r="C2408" s="1098"/>
      <c r="D2408" s="566"/>
      <c r="E2408" s="1099"/>
      <c r="F2408" s="1099"/>
      <c r="G2408" s="1099"/>
      <c r="H2408" s="1099"/>
      <c r="I2408" s="1099"/>
      <c r="J2408" s="1099"/>
      <c r="K2408" s="1099"/>
      <c r="L2408" s="1099"/>
      <c r="M2408" s="1099"/>
      <c r="N2408" s="1099"/>
      <c r="O2408" s="1100">
        <f>'statement of marks'!$IV$110</f>
        <v>45794</v>
      </c>
      <c r="P2408" s="1100"/>
      <c r="Q2408" s="1100"/>
      <c r="R2408" s="1100"/>
      <c r="S2408" s="1100"/>
      <c r="T2408" s="1100"/>
      <c r="U2408" s="1096"/>
      <c r="V2408" s="1096"/>
      <c r="W2408" s="1096"/>
      <c r="X2408" s="1096"/>
      <c r="Y2408" s="1097"/>
    </row>
    <row r="2409" spans="1:25" ht="18" customHeight="1">
      <c r="A2409" s="1119" t="s">
        <v>282</v>
      </c>
      <c r="B2409" s="1120"/>
      <c r="C2409" s="1120"/>
      <c r="D2409" s="1120"/>
      <c r="E2409" s="1120"/>
      <c r="F2409" s="1120"/>
      <c r="G2409" s="1120"/>
      <c r="H2409" s="1120"/>
      <c r="I2409" s="1120"/>
      <c r="J2409" s="1120"/>
      <c r="K2409" s="1120"/>
      <c r="L2409" s="1120"/>
      <c r="M2409" s="1120"/>
      <c r="N2409" s="1120"/>
      <c r="O2409" s="1120"/>
      <c r="P2409" s="1120"/>
      <c r="Q2409" s="1120"/>
      <c r="R2409" s="1120"/>
      <c r="S2409" s="1120"/>
      <c r="T2409" s="1120"/>
      <c r="U2409" s="1120"/>
      <c r="V2409" s="1120"/>
      <c r="W2409" s="1120"/>
      <c r="X2409" s="1120"/>
      <c r="Y2409" s="1121"/>
    </row>
    <row r="2410" spans="1:25" ht="18" customHeight="1">
      <c r="A2410" s="1122" t="str">
        <f>'statement of marks'!$A$1</f>
        <v>Govt. Hr. Sec. School,</v>
      </c>
      <c r="B2410" s="1091"/>
      <c r="C2410" s="1091"/>
      <c r="D2410" s="1091"/>
      <c r="E2410" s="1091"/>
      <c r="F2410" s="1091"/>
      <c r="G2410" s="1091"/>
      <c r="H2410" s="1091"/>
      <c r="I2410" s="1091"/>
      <c r="J2410" s="1091"/>
      <c r="K2410" s="1091"/>
      <c r="L2410" s="1091"/>
      <c r="M2410" s="1091"/>
      <c r="N2410" s="1091"/>
      <c r="O2410" s="1091"/>
      <c r="P2410" s="1091"/>
      <c r="Q2410" s="1091"/>
      <c r="R2410" s="1091"/>
      <c r="S2410" s="1091"/>
      <c r="T2410" s="1091"/>
      <c r="U2410" s="1091"/>
      <c r="V2410" s="1091"/>
      <c r="W2410" s="1091"/>
      <c r="X2410" s="1091"/>
      <c r="Y2410" s="1123"/>
    </row>
    <row r="2411" spans="1:25" ht="18" customHeight="1">
      <c r="A2411" s="1124"/>
      <c r="B2411" s="1048" t="s">
        <v>100</v>
      </c>
      <c r="C2411" s="1048"/>
      <c r="D2411" s="1112" t="s">
        <v>485</v>
      </c>
      <c r="E2411" s="1048" t="str">
        <f>'statement of marks'!$F$3</f>
        <v>2024-25</v>
      </c>
      <c r="F2411" s="1048"/>
      <c r="G2411" s="1126" t="str">
        <f>IF(U2430="","MAIN EXAMINATION",IF(E2429="Suppl.","SUPPLEMENTARY EXAMINATION",IF(E2429="Re-exam.","RE-EXAMINATION",)))</f>
        <v>MAIN EXAMINATION</v>
      </c>
      <c r="H2411" s="1127"/>
      <c r="I2411" s="1127"/>
      <c r="J2411" s="1127"/>
      <c r="K2411" s="1127"/>
      <c r="L2411" s="1127"/>
      <c r="M2411" s="1127"/>
      <c r="N2411" s="1127"/>
      <c r="O2411" s="1127"/>
      <c r="P2411" s="1127"/>
      <c r="Q2411" s="1127"/>
      <c r="R2411" s="1127"/>
      <c r="S2411" s="1128"/>
      <c r="T2411" s="1129" t="s">
        <v>305</v>
      </c>
      <c r="U2411" s="1130"/>
      <c r="V2411" s="1131"/>
      <c r="W2411" s="1048" t="str">
        <f>'statement of marks'!$A$3</f>
        <v>11 'A'</v>
      </c>
      <c r="X2411" s="1048"/>
      <c r="Y2411" s="1135"/>
    </row>
    <row r="2412" spans="1:25" ht="18" customHeight="1">
      <c r="A2412" s="1124"/>
      <c r="B2412" s="895" t="s">
        <v>36</v>
      </c>
      <c r="C2412" s="895"/>
      <c r="D2412" s="1112"/>
      <c r="E2412" s="1132" t="str">
        <f>IF('statement of marks'!G95="","",'statement of marks'!G95)</f>
        <v>A 087</v>
      </c>
      <c r="F2412" s="1133"/>
      <c r="G2412" s="1133"/>
      <c r="H2412" s="1133"/>
      <c r="I2412" s="1133"/>
      <c r="J2412" s="1133"/>
      <c r="K2412" s="1133"/>
      <c r="L2412" s="1133"/>
      <c r="M2412" s="1133"/>
      <c r="N2412" s="1133"/>
      <c r="O2412" s="1133"/>
      <c r="P2412" s="1133"/>
      <c r="Q2412" s="1133"/>
      <c r="R2412" s="1133"/>
      <c r="S2412" s="1134"/>
      <c r="T2412" s="1129" t="s">
        <v>304</v>
      </c>
      <c r="U2412" s="1130"/>
      <c r="V2412" s="1131"/>
      <c r="W2412" s="1048">
        <f>IF('statement of marks'!E95="","",'statement of marks'!E95)</f>
        <v>11187</v>
      </c>
      <c r="X2412" s="1048"/>
      <c r="Y2412" s="1135"/>
    </row>
    <row r="2413" spans="1:25" ht="18" customHeight="1">
      <c r="A2413" s="1124"/>
      <c r="B2413" s="895" t="s">
        <v>37</v>
      </c>
      <c r="C2413" s="895"/>
      <c r="D2413" s="1112"/>
      <c r="E2413" s="1132" t="str">
        <f>IF('statement of marks'!H95="","",'statement of marks'!H95)</f>
        <v>B 087</v>
      </c>
      <c r="F2413" s="1133"/>
      <c r="G2413" s="1133"/>
      <c r="H2413" s="1133"/>
      <c r="I2413" s="1133"/>
      <c r="J2413" s="1133"/>
      <c r="K2413" s="1133"/>
      <c r="L2413" s="1133"/>
      <c r="M2413" s="1133"/>
      <c r="N2413" s="1133"/>
      <c r="O2413" s="1133"/>
      <c r="P2413" s="1133"/>
      <c r="Q2413" s="1133"/>
      <c r="R2413" s="1133"/>
      <c r="S2413" s="1134"/>
      <c r="T2413" s="1129" t="s">
        <v>35</v>
      </c>
      <c r="U2413" s="1130"/>
      <c r="V2413" s="1131"/>
      <c r="W2413" s="1048" t="str">
        <f>IF('statement of marks'!D95="","",'statement of marks'!D95)</f>
        <v/>
      </c>
      <c r="X2413" s="1048"/>
      <c r="Y2413" s="1135"/>
    </row>
    <row r="2414" spans="1:25" ht="18" customHeight="1">
      <c r="A2414" s="1124"/>
      <c r="B2414" s="895" t="s">
        <v>38</v>
      </c>
      <c r="C2414" s="895"/>
      <c r="D2414" s="1112"/>
      <c r="E2414" s="1132" t="str">
        <f>IF('statement of marks'!I95="","",'statement of marks'!I95)</f>
        <v>C 087</v>
      </c>
      <c r="F2414" s="1133"/>
      <c r="G2414" s="1133"/>
      <c r="H2414" s="1133"/>
      <c r="I2414" s="1133"/>
      <c r="J2414" s="1133"/>
      <c r="K2414" s="1133"/>
      <c r="L2414" s="1133"/>
      <c r="M2414" s="1133"/>
      <c r="N2414" s="1133"/>
      <c r="O2414" s="1133"/>
      <c r="P2414" s="1133"/>
      <c r="Q2414" s="1133"/>
      <c r="R2414" s="1133"/>
      <c r="S2414" s="1134"/>
      <c r="T2414" s="1129" t="s">
        <v>280</v>
      </c>
      <c r="U2414" s="1130"/>
      <c r="V2414" s="1131"/>
      <c r="W2414" s="1136" t="str">
        <f>IF('statement of marks'!F95="","",'statement of marks'!F95)</f>
        <v/>
      </c>
      <c r="X2414" s="1136"/>
      <c r="Y2414" s="1137"/>
    </row>
    <row r="2415" spans="1:25" ht="18" customHeight="1">
      <c r="A2415" s="1124"/>
      <c r="B2415" s="1138" t="s">
        <v>218</v>
      </c>
      <c r="C2415" s="1109" t="s">
        <v>293</v>
      </c>
      <c r="D2415" s="1109" t="s">
        <v>457</v>
      </c>
      <c r="E2415" s="1103" t="s">
        <v>109</v>
      </c>
      <c r="F2415" s="1103" t="s">
        <v>110</v>
      </c>
      <c r="G2415" s="1103" t="s">
        <v>111</v>
      </c>
      <c r="H2415" s="1103" t="s">
        <v>797</v>
      </c>
      <c r="I2415" s="1139" t="str">
        <f>IF('statement of marks'!N$4="","",'statement of marks'!N$4)</f>
        <v>VRIKSHAROPAN</v>
      </c>
      <c r="J2415" s="1140" t="s">
        <v>276</v>
      </c>
      <c r="K2415" s="1140" t="s">
        <v>277</v>
      </c>
      <c r="L2415" s="1103" t="s">
        <v>284</v>
      </c>
      <c r="M2415" s="1103" t="s">
        <v>294</v>
      </c>
      <c r="N2415" s="1102" t="s">
        <v>458</v>
      </c>
      <c r="O2415" s="1141" t="s">
        <v>287</v>
      </c>
      <c r="P2415" s="1141" t="s">
        <v>288</v>
      </c>
      <c r="Q2415" s="1101" t="s">
        <v>289</v>
      </c>
      <c r="R2415" s="1101" t="s">
        <v>285</v>
      </c>
      <c r="S2415" s="1101" t="s">
        <v>286</v>
      </c>
      <c r="T2415" s="1102" t="s">
        <v>306</v>
      </c>
      <c r="U2415" s="1103" t="s">
        <v>311</v>
      </c>
      <c r="V2415" s="1104" t="s">
        <v>310</v>
      </c>
      <c r="W2415" s="1104" t="s">
        <v>799</v>
      </c>
      <c r="X2415" s="1103" t="s">
        <v>283</v>
      </c>
      <c r="Y2415" s="1105" t="s">
        <v>290</v>
      </c>
    </row>
    <row r="2416" spans="1:25" ht="18" customHeight="1">
      <c r="A2416" s="1124"/>
      <c r="B2416" s="1138"/>
      <c r="C2416" s="1109"/>
      <c r="D2416" s="1109"/>
      <c r="E2416" s="1103"/>
      <c r="F2416" s="1103"/>
      <c r="G2416" s="1103"/>
      <c r="H2416" s="1103"/>
      <c r="I2416" s="1139"/>
      <c r="J2416" s="1140"/>
      <c r="K2416" s="1140"/>
      <c r="L2416" s="1103"/>
      <c r="M2416" s="1103"/>
      <c r="N2416" s="1102"/>
      <c r="O2416" s="1141"/>
      <c r="P2416" s="1141"/>
      <c r="Q2416" s="1101"/>
      <c r="R2416" s="1101"/>
      <c r="S2416" s="1101"/>
      <c r="T2416" s="1102"/>
      <c r="U2416" s="1103"/>
      <c r="V2416" s="1104"/>
      <c r="W2416" s="1104"/>
      <c r="X2416" s="1103"/>
      <c r="Y2416" s="1105"/>
    </row>
    <row r="2417" spans="1:25" ht="18" customHeight="1">
      <c r="A2417" s="1124"/>
      <c r="B2417" s="1144" t="s">
        <v>113</v>
      </c>
      <c r="C2417" s="1144"/>
      <c r="D2417" s="535"/>
      <c r="E2417" s="534">
        <f>IF('statement of marks'!J$6="","",'statement of marks'!J$6)</f>
        <v>10</v>
      </c>
      <c r="F2417" s="534">
        <f>IF('statement of marks'!K$6="","",'statement of marks'!K$6)</f>
        <v>10</v>
      </c>
      <c r="G2417" s="534">
        <f>IF('statement of marks'!L$6="","",'statement of marks'!L$6)</f>
        <v>8</v>
      </c>
      <c r="H2417" s="534">
        <f>IF('statement of marks'!M$6="","",'statement of marks'!M$6)</f>
        <v>28</v>
      </c>
      <c r="I2417" s="536">
        <f>IF('statement of marks'!N$6="","",'statement of marks'!N$6)</f>
        <v>2</v>
      </c>
      <c r="J2417" s="298" t="s">
        <v>89</v>
      </c>
      <c r="K2417" s="1106"/>
      <c r="L2417" s="534">
        <f>IF('statement of marks'!O$6="","",'statement of marks'!O$6)</f>
        <v>70</v>
      </c>
      <c r="M2417" s="298" t="s">
        <v>87</v>
      </c>
      <c r="N2417" s="534">
        <f>IF('statement of marks'!P$6="","",'statement of marks'!P$6)</f>
        <v>100</v>
      </c>
      <c r="O2417" s="298" t="s">
        <v>298</v>
      </c>
      <c r="P2417" s="945"/>
      <c r="Q2417" s="534">
        <f>IF('statement of marks'!Q$6="","",'statement of marks'!Q$6)</f>
        <v>100</v>
      </c>
      <c r="R2417" s="298" t="s">
        <v>299</v>
      </c>
      <c r="S2417" s="298" t="s">
        <v>454</v>
      </c>
      <c r="T2417" s="538">
        <f>IF('statement of marks'!R$6="","",'statement of marks'!R$6)</f>
        <v>200</v>
      </c>
      <c r="U2417" s="539"/>
      <c r="V2417" s="539"/>
      <c r="W2417" s="539"/>
      <c r="X2417" s="539"/>
      <c r="Y2417" s="540" t="str">
        <f>IF(OR(X2424=0,X2424&lt;V2424),"",T2417)</f>
        <v/>
      </c>
    </row>
    <row r="2418" spans="1:25" ht="18" customHeight="1">
      <c r="A2418" s="1124"/>
      <c r="B2418" s="895" t="str">
        <f>'statement of marks'!$J$3</f>
        <v>HINDI COMPULSORY</v>
      </c>
      <c r="C2418" s="895"/>
      <c r="D2418" s="535"/>
      <c r="E2418" s="541">
        <f>IF('statement of marks'!J95="","",'statement of marks'!J95)</f>
        <v>10</v>
      </c>
      <c r="F2418" s="541">
        <f>IF('statement of marks'!K95="","",'statement of marks'!K95)</f>
        <v>10</v>
      </c>
      <c r="G2418" s="541">
        <f>IF('statement of marks'!L95="","",'statement of marks'!L95)</f>
        <v>8</v>
      </c>
      <c r="H2418" s="541">
        <f>IF('statement of marks'!M95="","",'statement of marks'!M95)</f>
        <v>28</v>
      </c>
      <c r="I2418" s="541">
        <f>IF('statement of marks'!N95="","",'statement of marks'!N95)</f>
        <v>2</v>
      </c>
      <c r="J2418" s="537">
        <f>IF('statement of marks'!O95="","",'statement of marks'!O95)</f>
        <v>70</v>
      </c>
      <c r="K2418" s="1106"/>
      <c r="L2418" s="536">
        <f>IF('statement of marks'!O95="","",'statement of marks'!O95)</f>
        <v>70</v>
      </c>
      <c r="M2418" s="536">
        <f>IF('statement of marks'!P95="","",'statement of marks'!P95)</f>
        <v>100</v>
      </c>
      <c r="N2418" s="538">
        <f>IF('statement of marks'!P95="","",'statement of marks'!P95)</f>
        <v>100</v>
      </c>
      <c r="O2418" s="537">
        <f>IF('statement of marks'!Q95="","",'statement of marks'!Q95)</f>
        <v>100</v>
      </c>
      <c r="P2418" s="945"/>
      <c r="Q2418" s="536">
        <f>IF('statement of marks'!Q95="","",'statement of marks'!Q95)</f>
        <v>100</v>
      </c>
      <c r="R2418" s="536">
        <f>IF('statement of marks'!R95="","",'statement of marks'!R95)</f>
        <v>200</v>
      </c>
      <c r="S2418" s="1107" t="str">
        <f>IF(AND(K2419="",P2419=""),"",SUM(K2419,P2419))</f>
        <v/>
      </c>
      <c r="T2418" s="538">
        <f>IF('statement of marks'!R95="","",'statement of marks'!R95)</f>
        <v>200</v>
      </c>
      <c r="U2418" s="541" t="str">
        <f>CONCATENATE('statement of marks'!GV95,'statement of marks'!GW95,'statement of marks'!GX95)</f>
        <v>D</v>
      </c>
      <c r="V2418" s="542" t="str">
        <f>IF(OR(U2418="S",U2418="RE"),'result subject-wise'!T$6,"")</f>
        <v/>
      </c>
      <c r="W2418" s="542" t="str">
        <f>IF('result subject-wise'!U95="","",'result subject-wise'!U95)</f>
        <v/>
      </c>
      <c r="X2418" s="542" t="str">
        <f>IF('result subject-wise'!V95="","",'result subject-wise'!V95)</f>
        <v/>
      </c>
      <c r="Y2418" s="540" t="str">
        <f>IF(OR(X2424=0,X2424&lt;V2424),"",IF(U2418="RE",SUM(T2418,W2418),IF(U2418="S",W2418,T2418)))</f>
        <v/>
      </c>
    </row>
    <row r="2419" spans="1:25" ht="18" customHeight="1">
      <c r="A2419" s="1124"/>
      <c r="B2419" s="895" t="str">
        <f>'statement of marks'!$X$3</f>
        <v>ENGLISH COMPULSORY</v>
      </c>
      <c r="C2419" s="895"/>
      <c r="D2419" s="535" t="s">
        <v>455</v>
      </c>
      <c r="E2419" s="541">
        <f>IF('statement of marks'!X95="","",'statement of marks'!X95)</f>
        <v>10</v>
      </c>
      <c r="F2419" s="541">
        <f>IF('statement of marks'!Y95="","",'statement of marks'!Y95)</f>
        <v>10</v>
      </c>
      <c r="G2419" s="541">
        <f>IF('statement of marks'!Z95="","",'statement of marks'!Z95)</f>
        <v>8</v>
      </c>
      <c r="H2419" s="541">
        <f>IF('statement of marks'!AA95="","",'statement of marks'!AA95)</f>
        <v>28</v>
      </c>
      <c r="I2419" s="541">
        <f>IF('statement of marks'!AB95="","",'statement of marks'!AB95)</f>
        <v>2</v>
      </c>
      <c r="J2419" s="537">
        <f>IF('statement of marks'!AC95="","",'statement of marks'!AC95)</f>
        <v>70</v>
      </c>
      <c r="K2419" s="1106"/>
      <c r="L2419" s="536">
        <f>IF('statement of marks'!AC95="","",'statement of marks'!AC95)</f>
        <v>70</v>
      </c>
      <c r="M2419" s="536">
        <f>IF('statement of marks'!AD95="","",'statement of marks'!AD95)</f>
        <v>100</v>
      </c>
      <c r="N2419" s="538">
        <f>IF('statement of marks'!AD95="","",'statement of marks'!AD95)</f>
        <v>100</v>
      </c>
      <c r="O2419" s="537">
        <f>IF('statement of marks'!AE95="","",'statement of marks'!AE95)</f>
        <v>100</v>
      </c>
      <c r="P2419" s="945"/>
      <c r="Q2419" s="536">
        <f>IF('statement of marks'!AE95="","",'statement of marks'!AE95)</f>
        <v>100</v>
      </c>
      <c r="R2419" s="536">
        <f>IF('statement of marks'!AF95="","",'statement of marks'!AF95)</f>
        <v>200</v>
      </c>
      <c r="S2419" s="1107"/>
      <c r="T2419" s="538">
        <f>IF('statement of marks'!AF95="","",'statement of marks'!AF95)</f>
        <v>200</v>
      </c>
      <c r="U2419" s="541" t="str">
        <f>CONCATENATE('statement of marks'!GY95,'statement of marks'!GZ95,'statement of marks'!HA95)</f>
        <v>D</v>
      </c>
      <c r="V2419" s="542" t="str">
        <f>IF(OR(U2419="S",U2419="RE"),'result subject-wise'!W$6,"")</f>
        <v/>
      </c>
      <c r="W2419" s="542" t="str">
        <f>IF('result subject-wise'!X95="","",'result subject-wise'!X95)</f>
        <v/>
      </c>
      <c r="X2419" s="542" t="str">
        <f>IF('result subject-wise'!Y95="","",'result subject-wise'!Y95)</f>
        <v/>
      </c>
      <c r="Y2419" s="540" t="str">
        <f>IF(OR(X2424=0,X2424&lt;V2424),"",IF(U2419="RE",SUM(T2419,W2419),IF(U2419="S",W2419,T2419)))</f>
        <v/>
      </c>
    </row>
    <row r="2420" spans="1:25" ht="18" customHeight="1">
      <c r="A2420" s="1124"/>
      <c r="B2420" s="1143" t="str">
        <f>'statement of marks'!AM95</f>
        <v>PHYSICS</v>
      </c>
      <c r="C2420" s="1143"/>
      <c r="D2420" s="535">
        <f>IF('statement of marks'!BH95="","",'statement of marks'!BH95)</f>
        <v>20</v>
      </c>
      <c r="E2420" s="541">
        <f>IF('statement of marks'!AN95="","",'statement of marks'!AN95)</f>
        <v>10</v>
      </c>
      <c r="F2420" s="541">
        <f>IF('statement of marks'!AO95="","",'statement of marks'!AO95)</f>
        <v>10</v>
      </c>
      <c r="G2420" s="541">
        <f>IF('statement of marks'!AP95="","",'statement of marks'!AP95)</f>
        <v>9</v>
      </c>
      <c r="H2420" s="541">
        <f>IF('statement of marks'!AQ95="","",'statement of marks'!AQ95)</f>
        <v>29</v>
      </c>
      <c r="I2420" s="541">
        <f>IF('statement of marks'!AR95="","",'statement of marks'!AR95)</f>
        <v>1</v>
      </c>
      <c r="J2420" s="537">
        <f>IF('statement of marks'!AS95="","",'statement of marks'!AS95)</f>
        <v>30</v>
      </c>
      <c r="K2420" s="537">
        <f>IF('statement of marks'!AT95="","",'statement of marks'!AT95)</f>
        <v>20</v>
      </c>
      <c r="L2420" s="536">
        <f>IF('statement of marks'!AU95="","",'statement of marks'!AU95)</f>
        <v>50</v>
      </c>
      <c r="M2420" s="536">
        <f>IF('statement of marks'!AV95="","",'statement of marks'!AV95)</f>
        <v>60</v>
      </c>
      <c r="N2420" s="538">
        <f>IF('statement of marks'!AW95="","",'statement of marks'!AW95)</f>
        <v>80</v>
      </c>
      <c r="O2420" s="537">
        <f>IF('statement of marks'!AX95="","",'statement of marks'!AX95)</f>
        <v>70</v>
      </c>
      <c r="P2420" s="537">
        <f>IF('statement of marks'!AY95="","",'statement of marks'!AY95)</f>
        <v>30</v>
      </c>
      <c r="Q2420" s="536">
        <f>IF('statement of marks'!AZ95="","",'statement of marks'!AZ95)</f>
        <v>100</v>
      </c>
      <c r="R2420" s="536">
        <f>IF('statement of marks'!BA95="","",'statement of marks'!BA95)</f>
        <v>130</v>
      </c>
      <c r="S2420" s="538">
        <f>IF('statement of marks'!BB95="","",'statement of marks'!BB95)</f>
        <v>50</v>
      </c>
      <c r="T2420" s="538">
        <f>IF('statement of marks'!BC95="","",'statement of marks'!BC95)</f>
        <v>180</v>
      </c>
      <c r="U2420" s="541" t="str">
        <f>CONCATENATE('statement of marks'!HB95,'statement of marks'!HK95,'statement of marks'!HL95)</f>
        <v>D</v>
      </c>
      <c r="V2420" s="542" t="str">
        <f>IF('result subject-wise'!Z95="","",'result subject-wise'!Z95)</f>
        <v/>
      </c>
      <c r="W2420" s="542" t="str">
        <f>IF('result subject-wise'!AB95="","",'result subject-wise'!AB95)</f>
        <v/>
      </c>
      <c r="X2420" s="542" t="str">
        <f>IF('result subject-wise'!AC95="","",'result subject-wise'!AC95)</f>
        <v/>
      </c>
      <c r="Y2420" s="540" t="str">
        <f>IF(OR(X2424=0,X2424&lt;V2424),"",IF(OR(U2420="RE",U2420="REP"),SUM(T2420,W2420),IF(U2420="S",W2420,T2420)))</f>
        <v/>
      </c>
    </row>
    <row r="2421" spans="1:25" ht="18" customHeight="1">
      <c r="A2421" s="1124"/>
      <c r="B2421" s="1143" t="str">
        <f>'statement of marks'!BQ95</f>
        <v>CHEMISTRY</v>
      </c>
      <c r="C2421" s="1143"/>
      <c r="D2421" s="535">
        <f>IF('statement of marks'!CL95="","",'statement of marks'!CL95)</f>
        <v>20</v>
      </c>
      <c r="E2421" s="541">
        <f>IF('statement of marks'!BR95="","",'statement of marks'!BR95)</f>
        <v>10</v>
      </c>
      <c r="F2421" s="541">
        <f>IF('statement of marks'!BS95="","",'statement of marks'!BS95)</f>
        <v>10</v>
      </c>
      <c r="G2421" s="541">
        <f>IF('statement of marks'!BT95="","",'statement of marks'!BT95)</f>
        <v>9</v>
      </c>
      <c r="H2421" s="541">
        <f>IF('statement of marks'!BU95="","",'statement of marks'!BU95)</f>
        <v>29</v>
      </c>
      <c r="I2421" s="541">
        <f>IF('statement of marks'!BV95="","",'statement of marks'!BV95)</f>
        <v>1</v>
      </c>
      <c r="J2421" s="537">
        <f>IF('statement of marks'!BW95="","",'statement of marks'!BW95)</f>
        <v>50</v>
      </c>
      <c r="K2421" s="537">
        <f>IF('statement of marks'!BX95="","",'statement of marks'!BX95)</f>
        <v>20</v>
      </c>
      <c r="L2421" s="536">
        <f>IF('statement of marks'!BY95="","",'statement of marks'!BY95)</f>
        <v>70</v>
      </c>
      <c r="M2421" s="536">
        <f>IF('statement of marks'!BZ95="","",'statement of marks'!BZ95)</f>
        <v>80</v>
      </c>
      <c r="N2421" s="538">
        <f>IF('statement of marks'!CA95="","",'statement of marks'!CA95)</f>
        <v>100</v>
      </c>
      <c r="O2421" s="537">
        <f>IF('statement of marks'!CB95="","",'statement of marks'!CB95)</f>
        <v>70</v>
      </c>
      <c r="P2421" s="537">
        <f>IF('statement of marks'!CC95="","",'statement of marks'!CC95)</f>
        <v>30</v>
      </c>
      <c r="Q2421" s="536">
        <f>IF('statement of marks'!CD95="","",'statement of marks'!CD95)</f>
        <v>100</v>
      </c>
      <c r="R2421" s="536">
        <f>IF('statement of marks'!CE95="","",'statement of marks'!CE95)</f>
        <v>150</v>
      </c>
      <c r="S2421" s="538">
        <f>IF('statement of marks'!CF95="","",'statement of marks'!CF95)</f>
        <v>50</v>
      </c>
      <c r="T2421" s="538">
        <f>IF('statement of marks'!CG95="","",'statement of marks'!CG95)</f>
        <v>200</v>
      </c>
      <c r="U2421" s="541" t="str">
        <f>CONCATENATE('statement of marks'!HM95,'statement of marks'!HV95,'statement of marks'!HW95)</f>
        <v>D</v>
      </c>
      <c r="V2421" s="542" t="str">
        <f>IF('result subject-wise'!AD95="","",'result subject-wise'!AD95)</f>
        <v/>
      </c>
      <c r="W2421" s="542" t="str">
        <f>IF('result subject-wise'!AF95="","",'result subject-wise'!AF95)</f>
        <v/>
      </c>
      <c r="X2421" s="542" t="str">
        <f>IF('result subject-wise'!AG95="","",'result subject-wise'!AG95)</f>
        <v/>
      </c>
      <c r="Y2421" s="540" t="str">
        <f>IF(OR(X2424=0,X2424&lt;V2424),"",IF(OR(U2421="RE",U2421="REP"),SUM(T2421,W2421),IF(U2421="S",W2421,T2421)))</f>
        <v/>
      </c>
    </row>
    <row r="2422" spans="1:25" ht="18" customHeight="1">
      <c r="A2422" s="1124"/>
      <c r="B2422" s="1143" t="str">
        <f>'statement of marks'!CU95</f>
        <v>MATHEMATICS</v>
      </c>
      <c r="C2422" s="1143"/>
      <c r="D2422" s="535" t="str">
        <f>IF('statement of marks'!DP95="","",'statement of marks'!DP95)</f>
        <v/>
      </c>
      <c r="E2422" s="541">
        <f>IF('statement of marks'!CV95="","",'statement of marks'!CV95)</f>
        <v>10</v>
      </c>
      <c r="F2422" s="541">
        <f>IF('statement of marks'!CW95="","",'statement of marks'!CW95)</f>
        <v>10</v>
      </c>
      <c r="G2422" s="541">
        <f>IF('statement of marks'!CX95="","",'statement of marks'!CX95)</f>
        <v>9</v>
      </c>
      <c r="H2422" s="541">
        <f>IF('statement of marks'!CY95="","",'statement of marks'!CY95)</f>
        <v>29</v>
      </c>
      <c r="I2422" s="541">
        <f>IF('statement of marks'!CZ95="","",'statement of marks'!CZ95)</f>
        <v>1</v>
      </c>
      <c r="J2422" s="537">
        <f>IF('statement of marks'!DA95="","",'statement of marks'!DA95)</f>
        <v>70</v>
      </c>
      <c r="K2422" s="537" t="str">
        <f>IF('statement of marks'!DB95="","",'statement of marks'!DB95)</f>
        <v/>
      </c>
      <c r="L2422" s="536">
        <f>IF('statement of marks'!DC95="","",'statement of marks'!DC95)</f>
        <v>70</v>
      </c>
      <c r="M2422" s="536">
        <f>IF('statement of marks'!DD95="","",'statement of marks'!DD95)</f>
        <v>100</v>
      </c>
      <c r="N2422" s="538">
        <f>IF('statement of marks'!DE95="","",'statement of marks'!DE95)</f>
        <v>100</v>
      </c>
      <c r="O2422" s="537">
        <f>IF('statement of marks'!DF95="","",'statement of marks'!DF95)</f>
        <v>18</v>
      </c>
      <c r="P2422" s="537" t="str">
        <f>IF('statement of marks'!DG95="","",'statement of marks'!DG95)</f>
        <v/>
      </c>
      <c r="Q2422" s="536">
        <f>IF('statement of marks'!DH95="","",'statement of marks'!DH95)</f>
        <v>18</v>
      </c>
      <c r="R2422" s="536">
        <f>IF('statement of marks'!DI95="","",'statement of marks'!DI95)</f>
        <v>118</v>
      </c>
      <c r="S2422" s="538" t="str">
        <f>IF('statement of marks'!DJ95="","",'statement of marks'!DJ95)</f>
        <v/>
      </c>
      <c r="T2422" s="538">
        <f>IF('statement of marks'!DK95="","",'statement of marks'!DK95)</f>
        <v>118</v>
      </c>
      <c r="U2422" s="541" t="str">
        <f>CONCATENATE('statement of marks'!HX95,'statement of marks'!IG95,'statement of marks'!IH95)</f>
        <v>S</v>
      </c>
      <c r="V2422" s="542">
        <f>IF('result subject-wise'!AH95="","",'result subject-wise'!AH95)</f>
        <v>100</v>
      </c>
      <c r="W2422" s="542" t="str">
        <f>IF('result subject-wise'!AJ95="","",'result subject-wise'!AJ95)</f>
        <v/>
      </c>
      <c r="X2422" s="542" t="str">
        <f>IF('result subject-wise'!AK95="","",'result subject-wise'!AK95)</f>
        <v/>
      </c>
      <c r="Y2422" s="540" t="str">
        <f>IF(OR(X2424=0,X2424&lt;V2424),"",IF(OR(U2422="RE",U2422="REP"),SUM(T2422,W2422),IF(U2422="S",W2422,T2422)))</f>
        <v/>
      </c>
    </row>
    <row r="2423" spans="1:25" ht="18" customHeight="1">
      <c r="A2423" s="1124"/>
      <c r="B2423" s="1108" t="s">
        <v>291</v>
      </c>
      <c r="C2423" s="1108"/>
      <c r="D2423" s="543">
        <f>IF(AND(D2420="",D2421="",D2422=""),"",SUM(D2420:D2422))</f>
        <v>40</v>
      </c>
      <c r="E2423" s="544">
        <f>IF(AND(E2418="",E2419="",E2420="",E2421="",E2422=""),"",SUM(E2418:E2422))</f>
        <v>50</v>
      </c>
      <c r="F2423" s="544">
        <f t="shared" ref="F2423:H2423" si="684">IF(AND(F2418="",F2419="",F2420="",F2421="",F2422=""),"",SUM(F2418:F2422))</f>
        <v>50</v>
      </c>
      <c r="G2423" s="544">
        <f t="shared" si="684"/>
        <v>43</v>
      </c>
      <c r="H2423" s="544">
        <f t="shared" si="684"/>
        <v>143</v>
      </c>
      <c r="I2423" s="544">
        <f>IF(AND(I2418="",I2419="",I2420="",I2421="",I2422=""),"",SUM(I2418:I2422))</f>
        <v>7</v>
      </c>
      <c r="J2423" s="544">
        <f t="shared" ref="J2423:R2423" si="685">IF(AND(J2418="",J2419="",J2420="",J2421="",J2422=""),"",SUM(J2418:J2422))</f>
        <v>290</v>
      </c>
      <c r="K2423" s="544">
        <f t="shared" si="685"/>
        <v>40</v>
      </c>
      <c r="L2423" s="544">
        <f t="shared" si="685"/>
        <v>330</v>
      </c>
      <c r="M2423" s="544">
        <f t="shared" si="685"/>
        <v>440</v>
      </c>
      <c r="N2423" s="544">
        <f t="shared" si="685"/>
        <v>480</v>
      </c>
      <c r="O2423" s="544">
        <f t="shared" si="685"/>
        <v>358</v>
      </c>
      <c r="P2423" s="544">
        <f t="shared" si="685"/>
        <v>60</v>
      </c>
      <c r="Q2423" s="544">
        <f t="shared" si="685"/>
        <v>418</v>
      </c>
      <c r="R2423" s="544">
        <f t="shared" si="685"/>
        <v>798</v>
      </c>
      <c r="S2423" s="544">
        <f>IF(AND(S2418="",S2419="",S2420="",S2421="",S2422=""),"",SUM(S2418:S2422))</f>
        <v>100</v>
      </c>
      <c r="T2423" s="544">
        <f t="shared" ref="T2423" si="686">IF(AND(T2418="",T2419="",T2420="",T2421="",T2422=""),"",SUM(T2418:T2422))</f>
        <v>898</v>
      </c>
      <c r="U2423" s="544"/>
      <c r="V2423" s="544">
        <f t="shared" ref="V2423:W2423" si="687">IF(AND(V2418="",V2419="",V2420="",V2421="",V2422=""),"",SUM(V2418:V2422))</f>
        <v>100</v>
      </c>
      <c r="W2423" s="544" t="str">
        <f t="shared" si="687"/>
        <v/>
      </c>
      <c r="X2423" s="545"/>
      <c r="Y2423" s="546" t="str">
        <f t="shared" ref="Y2423" si="688">IF(AND(Y2418="",Y2419="",Y2420="",Y2421="",Y2422=""),"",SUM(Y2418:Y2422))</f>
        <v/>
      </c>
    </row>
    <row r="2424" spans="1:25" ht="18" customHeight="1">
      <c r="A2424" s="1124"/>
      <c r="B2424" s="1142" t="s">
        <v>292</v>
      </c>
      <c r="C2424" s="1142"/>
      <c r="D2424" s="547" t="s">
        <v>456</v>
      </c>
      <c r="E2424" s="548">
        <f>IF(E2423="","",(5*E2417)-(COUNTIF(E2418:E2422,"NA")*E2417+COUNTIF(E2418:E2422,"ML")*E2417))</f>
        <v>50</v>
      </c>
      <c r="F2424" s="548">
        <f>IF(F2423="","",(5*F2417)-(COUNTIF(F2418:F2422,"NA")*F2417+COUNTIF(F2418:F2422,"ML")*F2417))</f>
        <v>50</v>
      </c>
      <c r="G2424" s="548">
        <f>IF(G2423="","",(43)-(COUNTIF(G2418:G2422,"NA")*G2417+COUNTIF(G2418:G2422,"ML")*G2417))</f>
        <v>43</v>
      </c>
      <c r="H2424" s="548">
        <f>IF(H2423="","",(143)-(COUNTIF(H2418:H2422,"NA")*H2417+COUNTIF(H2418:H2422,"ML")*H2417))</f>
        <v>143</v>
      </c>
      <c r="I2424" s="549">
        <f>IF(I2423="","",7)</f>
        <v>7</v>
      </c>
      <c r="J2424" s="538">
        <f>L2424-K2424</f>
        <v>310</v>
      </c>
      <c r="K2424" s="538">
        <f>IF(D2423="","",(D2423-(IF(K2420="ml",D2420)+IF(K2421="ml",D2421)+IF(K2422="ml",D2422))))</f>
        <v>40</v>
      </c>
      <c r="L2424" s="538">
        <f>IF(OR(L2423=0,L2423=""),L2423,(5*L2417)-D2435)</f>
        <v>350</v>
      </c>
      <c r="M2424" s="538">
        <f>IF(M2423="","",SUM(H2424:J2424))</f>
        <v>460</v>
      </c>
      <c r="N2424" s="538">
        <f>IF(N2423="","",SUM(D2423,M2424))</f>
        <v>500</v>
      </c>
      <c r="O2424" s="538">
        <f>Q2424-D2429</f>
        <v>440</v>
      </c>
      <c r="P2424" s="538">
        <f>IF(D2429="","",D2429)</f>
        <v>60</v>
      </c>
      <c r="Q2424" s="538">
        <f>IF(Q2423="","",5*Q2417)</f>
        <v>500</v>
      </c>
      <c r="R2424" s="538">
        <f>IF(O2424="","",SUM(M2424,O2424))</f>
        <v>900</v>
      </c>
      <c r="S2424" s="538">
        <f>IF(D2434="","",D2434)</f>
        <v>100</v>
      </c>
      <c r="T2424" s="538">
        <f>IF(T2423="","",SUM(R2424,S2424))</f>
        <v>1000</v>
      </c>
      <c r="U2424" s="550"/>
      <c r="V2424" s="551">
        <f>COUNTIF(U2418:U2428,"S")</f>
        <v>1</v>
      </c>
      <c r="W2424" s="551">
        <f>COUNTIF(U2418:U2428,"RE")+COUNTIF(U2418:U2428,"REP")</f>
        <v>0</v>
      </c>
      <c r="X2424" s="551">
        <f>COUNTIF(X2418:X2423,"P")+COUNTIF(X2427:X2428,"P")</f>
        <v>0</v>
      </c>
      <c r="Y2424" s="552" t="str">
        <f>IF(OR(X2424=0,X2424&lt;(V2424+W2424)),"",(T2424-(V2424*Y2417)+V2423))</f>
        <v/>
      </c>
    </row>
    <row r="2425" spans="1:25" ht="18" customHeight="1">
      <c r="A2425" s="1124"/>
      <c r="B2425" s="895" t="s">
        <v>151</v>
      </c>
      <c r="C2425" s="895"/>
      <c r="D2425" s="553">
        <f>IF('statement of marks'!BG95="","",'statement of marks'!BG95)</f>
        <v>30</v>
      </c>
      <c r="E2425" s="568">
        <f t="shared" ref="E2425:H2425" si="689">IF(E2424="","",E2423/E2424*100)</f>
        <v>100</v>
      </c>
      <c r="F2425" s="568">
        <f t="shared" si="689"/>
        <v>100</v>
      </c>
      <c r="G2425" s="568">
        <f t="shared" si="689"/>
        <v>100</v>
      </c>
      <c r="H2425" s="568">
        <f t="shared" si="689"/>
        <v>100</v>
      </c>
      <c r="I2425" s="568">
        <f>IF(I2424="","",I2423/I2424*100)</f>
        <v>100</v>
      </c>
      <c r="J2425" s="568">
        <f t="shared" ref="J2425:R2425" si="690">IF(J2424="","",J2423/J2424*100)</f>
        <v>93.548387096774192</v>
      </c>
      <c r="K2425" s="568">
        <f t="shared" si="690"/>
        <v>100</v>
      </c>
      <c r="L2425" s="568">
        <f t="shared" si="690"/>
        <v>94.285714285714278</v>
      </c>
      <c r="M2425" s="568">
        <f t="shared" si="690"/>
        <v>95.652173913043484</v>
      </c>
      <c r="N2425" s="569">
        <f t="shared" si="690"/>
        <v>96</v>
      </c>
      <c r="O2425" s="568">
        <f t="shared" si="690"/>
        <v>81.36363636363636</v>
      </c>
      <c r="P2425" s="568">
        <f t="shared" si="690"/>
        <v>100</v>
      </c>
      <c r="Q2425" s="568">
        <f t="shared" si="690"/>
        <v>83.6</v>
      </c>
      <c r="R2425" s="568">
        <f t="shared" si="690"/>
        <v>88.666666666666671</v>
      </c>
      <c r="S2425" s="569">
        <f>IF(S2424="","",S2423/S2424*100)</f>
        <v>100</v>
      </c>
      <c r="T2425" s="569">
        <f t="shared" ref="T2425" si="691">IF(T2424="","",T2423/T2424*100)</f>
        <v>89.8</v>
      </c>
      <c r="U2425" s="539"/>
      <c r="V2425" s="539"/>
      <c r="W2425" s="539"/>
      <c r="X2425" s="539"/>
      <c r="Y2425" s="554" t="str">
        <f>IF(Y2424="","",Y2423/Y2424*100)</f>
        <v/>
      </c>
    </row>
    <row r="2426" spans="1:25" ht="18" customHeight="1">
      <c r="A2426" s="1124"/>
      <c r="B2426" s="895" t="str">
        <f>'statement of marks'!DZ95</f>
        <v>BIOLOGY</v>
      </c>
      <c r="C2426" s="895"/>
      <c r="D2426" s="548"/>
      <c r="E2426" s="541">
        <f>IF('statement of marks'!EA95="","",'statement of marks'!EA95)</f>
        <v>10</v>
      </c>
      <c r="F2426" s="541">
        <f>IF('statement of marks'!EB95="","",'statement of marks'!EB95)</f>
        <v>10</v>
      </c>
      <c r="G2426" s="541">
        <f>IF('statement of marks'!EC95="","",'statement of marks'!EC95)</f>
        <v>10</v>
      </c>
      <c r="H2426" s="541">
        <f>IF('statement of marks'!ED95="","",'statement of marks'!ED95)</f>
        <v>30</v>
      </c>
      <c r="I2426" s="541" t="str">
        <f>IF('statement of marks'!EE95="","",'statement of marks'!EE95)</f>
        <v/>
      </c>
      <c r="J2426" s="537">
        <f>IF('statement of marks'!EF95="","",'statement of marks'!EF95)</f>
        <v>50</v>
      </c>
      <c r="K2426" s="537">
        <f>IF('statement of marks'!EG95="","",'statement of marks'!EG95)</f>
        <v>20</v>
      </c>
      <c r="L2426" s="536">
        <f>IF('statement of marks'!EH95="","",'statement of marks'!EH95)</f>
        <v>70</v>
      </c>
      <c r="M2426" s="536">
        <f>IF('statement of marks'!EI95="","",'statement of marks'!EI95)</f>
        <v>80</v>
      </c>
      <c r="N2426" s="538">
        <f>IF('statement of marks'!EJ95="","",'statement of marks'!EJ95)</f>
        <v>100</v>
      </c>
      <c r="O2426" s="537">
        <f>IF('statement of marks'!EK95="","",'statement of marks'!EK95)</f>
        <v>70</v>
      </c>
      <c r="P2426" s="537">
        <f>IF('statement of marks'!EL95="","",'statement of marks'!EL95)</f>
        <v>30</v>
      </c>
      <c r="Q2426" s="536">
        <f>IF('statement of marks'!EM95="","",'statement of marks'!EM95)</f>
        <v>100</v>
      </c>
      <c r="R2426" s="536">
        <f>IF('statement of marks'!EN95="","",'statement of marks'!EN95)</f>
        <v>150</v>
      </c>
      <c r="S2426" s="538">
        <f>IF('statement of marks'!EO95="","",'statement of marks'!EO95)</f>
        <v>50</v>
      </c>
      <c r="T2426" s="538">
        <f>IF('statement of marks'!EP95="","",'statement of marks'!EP95)</f>
        <v>200</v>
      </c>
      <c r="U2426" s="538" t="str">
        <f>IF('statement of marks'!FB95="","",'statement of marks'!FB95)</f>
        <v>I</v>
      </c>
      <c r="V2426" s="542"/>
      <c r="W2426" s="542"/>
      <c r="X2426" s="542"/>
      <c r="Y2426" s="540"/>
    </row>
    <row r="2427" spans="1:25" ht="18" customHeight="1">
      <c r="A2427" s="1124"/>
      <c r="B2427" s="1089" t="str">
        <f>'statement of marks'!$FC$3</f>
        <v>Azadi ke Baad ka Swarnim Bharat</v>
      </c>
      <c r="C2427" s="1089"/>
      <c r="D2427" s="553">
        <f>IF('statement of marks'!CK95="","",'statement of marks'!CK95)</f>
        <v>30</v>
      </c>
      <c r="E2427" s="541">
        <f>IF('statement of marks'!FC95="","",'statement of marks'!FC95)</f>
        <v>10</v>
      </c>
      <c r="F2427" s="541">
        <f>IF('statement of marks'!FD95="","",'statement of marks'!FD95)</f>
        <v>10</v>
      </c>
      <c r="G2427" s="541">
        <f>IF('statement of marks'!FE95="","",'statement of marks'!FE95)</f>
        <v>10</v>
      </c>
      <c r="H2427" s="541">
        <f>IF('statement of marks'!FF95="","",'statement of marks'!FF95)</f>
        <v>30</v>
      </c>
      <c r="I2427" s="555"/>
      <c r="J2427" s="541">
        <f>IF('statement of marks'!FG95="","",'statement of marks'!FG95)</f>
        <v>70</v>
      </c>
      <c r="K2427" s="556"/>
      <c r="L2427" s="536">
        <f>IF('statement of marks'!FG95="","",'statement of marks'!FG95)</f>
        <v>70</v>
      </c>
      <c r="M2427" s="536">
        <f>IF('statement of marks'!FH95="","",'statement of marks'!FH95)</f>
        <v>100</v>
      </c>
      <c r="N2427" s="536">
        <f>IF('statement of marks'!FH95="","",'statement of marks'!FH95)</f>
        <v>100</v>
      </c>
      <c r="O2427" s="536">
        <f>IF('statement of marks'!FI95="","",'statement of marks'!FI95)</f>
        <v>100</v>
      </c>
      <c r="P2427" s="557"/>
      <c r="Q2427" s="536">
        <f>IF('statement of marks'!FI95="","",'statement of marks'!FI95)</f>
        <v>100</v>
      </c>
      <c r="R2427" s="536">
        <f>IF('statement of marks'!FJ95="","",'statement of marks'!FJ95)</f>
        <v>200</v>
      </c>
      <c r="S2427" s="557"/>
      <c r="T2427" s="538">
        <f>IF('statement of marks'!FJ95="","",'statement of marks'!FJ95)</f>
        <v>200</v>
      </c>
      <c r="U2427" s="541" t="str">
        <f>IF('statement of marks'!II95="","",'statement of marks'!II95)</f>
        <v>A</v>
      </c>
      <c r="V2427" s="542" t="str">
        <f>IF(OR(U2427="S",U2427="RE"),'result subject-wise'!AL$6,"")</f>
        <v/>
      </c>
      <c r="W2427" s="558" t="str">
        <f>IF('result subject-wise'!AL95="","",'result subject-wise'!AL95)</f>
        <v/>
      </c>
      <c r="X2427" s="558" t="str">
        <f>IF('result subject-wise'!AM95="","",'result subject-wise'!AM95)</f>
        <v/>
      </c>
      <c r="Y2427" s="1093"/>
    </row>
    <row r="2428" spans="1:25" ht="18" customHeight="1">
      <c r="A2428" s="1124"/>
      <c r="B2428" s="895" t="str">
        <f>'statement of marks'!$FP$3</f>
        <v>JEEVAN KAUShAL</v>
      </c>
      <c r="C2428" s="895"/>
      <c r="D2428" s="535" t="str">
        <f>IF('statement of marks'!DO95="","",'statement of marks'!DO95)</f>
        <v/>
      </c>
      <c r="E2428" s="1109" t="s">
        <v>278</v>
      </c>
      <c r="F2428" s="1109"/>
      <c r="G2428" s="536">
        <f>'statement of marks'!$FP$6</f>
        <v>30</v>
      </c>
      <c r="H2428" s="536"/>
      <c r="I2428" s="559"/>
      <c r="J2428" s="537">
        <f>IF('statement of marks'!FP95="","",'statement of marks'!FP95)</f>
        <v>30</v>
      </c>
      <c r="K2428" s="1109" t="s">
        <v>279</v>
      </c>
      <c r="L2428" s="1109"/>
      <c r="M2428" s="536">
        <f>'statement of marks'!$FQ$6</f>
        <v>30</v>
      </c>
      <c r="N2428" s="538">
        <f>IF('statement of marks'!FQ95="","",'statement of marks'!FQ95)</f>
        <v>30</v>
      </c>
      <c r="O2428" s="1109" t="s">
        <v>108</v>
      </c>
      <c r="P2428" s="1109"/>
      <c r="Q2428" s="536">
        <f>'statement of marks'!$FR$6</f>
        <v>40</v>
      </c>
      <c r="R2428" s="541">
        <f>IF('statement of marks'!FR95="","",'statement of marks'!FR95)</f>
        <v>40</v>
      </c>
      <c r="S2428" s="541"/>
      <c r="T2428" s="538">
        <f>IF('statement of marks'!FS95="","",'statement of marks'!FS95)</f>
        <v>100</v>
      </c>
      <c r="U2428" s="541" t="str">
        <f>IF('statement of marks'!IJ95="","",'statement of marks'!IJ95)</f>
        <v>A</v>
      </c>
      <c r="V2428" s="542" t="str">
        <f>IF(OR(U2428="S",U2428="RE"),'result subject-wise'!AN$6,"")</f>
        <v/>
      </c>
      <c r="W2428" s="558" t="str">
        <f>IF('result subject-wise'!AN95="","",'result subject-wise'!AN95)</f>
        <v/>
      </c>
      <c r="X2428" s="558" t="str">
        <f>IF('result subject-wise'!AO95="","",'result subject-wise'!AO95)</f>
        <v/>
      </c>
      <c r="Y2428" s="1093"/>
    </row>
    <row r="2429" spans="1:25" ht="18" customHeight="1">
      <c r="A2429" s="1124"/>
      <c r="B2429" s="1110" t="s">
        <v>195</v>
      </c>
      <c r="C2429" s="1110"/>
      <c r="D2429" s="560">
        <f>IF(AND(D2425="",D2427="",D2428=""),"",SUM(D2425:D2428))</f>
        <v>60</v>
      </c>
      <c r="E2429" s="1111" t="str">
        <f>IF('statement of marks'!IP95="","",'statement of marks'!IP95)</f>
        <v>SUPPL.</v>
      </c>
      <c r="F2429" s="1111"/>
      <c r="G2429" s="1111"/>
      <c r="H2429" s="1111"/>
      <c r="I2429" s="1111"/>
      <c r="J2429" s="1111"/>
      <c r="K2429" s="1111"/>
      <c r="L2429" s="1111"/>
      <c r="M2429" s="533" t="s">
        <v>309</v>
      </c>
      <c r="N2429" s="541" t="str">
        <f>IF('statement of marks'!IS95="","",'statement of marks'!IS95)</f>
        <v/>
      </c>
      <c r="O2429" s="1091" t="s">
        <v>281</v>
      </c>
      <c r="P2429" s="1091"/>
      <c r="Q2429" s="1091"/>
      <c r="R2429" s="541" t="str">
        <f>IF('statement of marks'!IU95="","",'statement of marks'!IU95)</f>
        <v/>
      </c>
      <c r="S2429" s="1112" t="s">
        <v>295</v>
      </c>
      <c r="T2429" s="1112"/>
      <c r="U2429" s="1112"/>
      <c r="V2429" s="1112"/>
      <c r="W2429" s="1112"/>
      <c r="X2429" s="1112"/>
      <c r="Y2429" s="1113"/>
    </row>
    <row r="2430" spans="1:25" ht="18" customHeight="1">
      <c r="A2430" s="1124"/>
      <c r="B2430" s="1110" t="s">
        <v>300</v>
      </c>
      <c r="C2430" s="1110"/>
      <c r="D2430" s="534" t="s">
        <v>201</v>
      </c>
      <c r="E2430" s="1085" t="s">
        <v>122</v>
      </c>
      <c r="F2430" s="1085"/>
      <c r="G2430" s="1091" t="s">
        <v>124</v>
      </c>
      <c r="H2430" s="1091"/>
      <c r="I2430" s="1091"/>
      <c r="J2430" s="1091"/>
      <c r="K2430" s="1091" t="s">
        <v>126</v>
      </c>
      <c r="L2430" s="1091"/>
      <c r="M2430" s="1091" t="s">
        <v>128</v>
      </c>
      <c r="N2430" s="1091"/>
      <c r="O2430" s="924" t="s">
        <v>303</v>
      </c>
      <c r="P2430" s="924"/>
      <c r="Q2430" s="924"/>
      <c r="R2430" s="561"/>
      <c r="S2430" s="1114" t="s">
        <v>195</v>
      </c>
      <c r="T2430" s="1114"/>
      <c r="U2430" s="1115" t="str">
        <f>IF('result subject-wise'!AR95="","",'result subject-wise'!AR95)</f>
        <v/>
      </c>
      <c r="V2430" s="1115"/>
      <c r="W2430" s="1086" t="s">
        <v>459</v>
      </c>
      <c r="X2430" s="1086"/>
      <c r="Y2430" s="562" t="str">
        <f>IF('result subject-wise'!AS95="","",'result subject-wise'!AS95)</f>
        <v/>
      </c>
    </row>
    <row r="2431" spans="1:25" ht="18" customHeight="1">
      <c r="A2431" s="1124"/>
      <c r="B2431" s="1116" t="s">
        <v>302</v>
      </c>
      <c r="C2431" s="1116"/>
      <c r="D2431" s="536">
        <f>IF('statement of marks'!CN95="","",'statement of marks'!CN95)</f>
        <v>50</v>
      </c>
      <c r="E2431" s="1117">
        <f>IF('statement of marks'!GK95="","",'statement of marks'!GK95)</f>
        <v>34</v>
      </c>
      <c r="F2431" s="1117"/>
      <c r="G2431" s="1117">
        <f>IF('statement of marks'!GM95="","",'statement of marks'!GM95)</f>
        <v>24</v>
      </c>
      <c r="H2431" s="1117"/>
      <c r="I2431" s="1117"/>
      <c r="J2431" s="1117"/>
      <c r="K2431" s="1117" t="str">
        <f>IF('statement of marks'!GO95="","",'statement of marks'!GO95)</f>
        <v/>
      </c>
      <c r="L2431" s="1117"/>
      <c r="M2431" s="1117" t="str">
        <f>IF('statement of marks'!GQ95="","",'statement of marks'!GQ95)</f>
        <v/>
      </c>
      <c r="N2431" s="1117"/>
      <c r="O2431" s="1117" t="str">
        <f>IF('statement of marks'!GS95="","",'statement of marks'!GS95)</f>
        <v/>
      </c>
      <c r="P2431" s="1117"/>
      <c r="Q2431" s="1117"/>
      <c r="R2431" s="563"/>
      <c r="S2431" s="1086" t="s">
        <v>460</v>
      </c>
      <c r="T2431" s="1086"/>
      <c r="U2431" s="1086"/>
      <c r="V2431" s="1086"/>
      <c r="W2431" s="1115" t="str">
        <f>IF('result subject-wise'!AT95="","",'result subject-wise'!AT95)</f>
        <v/>
      </c>
      <c r="X2431" s="1115"/>
      <c r="Y2431" s="1118"/>
    </row>
    <row r="2432" spans="1:25" ht="18" customHeight="1">
      <c r="A2432" s="1124"/>
      <c r="B2432" s="1084" t="s">
        <v>301</v>
      </c>
      <c r="C2432" s="1084"/>
      <c r="D2432" s="536">
        <f>IF('statement of marks'!BJ95="","",'statement of marks'!BJ95)</f>
        <v>50</v>
      </c>
      <c r="E2432" s="1085" t="str">
        <f>IF('statement of marks'!GL95="","",'statement of marks'!GL95)</f>
        <v/>
      </c>
      <c r="F2432" s="1085"/>
      <c r="G2432" s="1085" t="str">
        <f>IF('statement of marks'!GN95="","",'statement of marks'!GN95)</f>
        <v/>
      </c>
      <c r="H2432" s="1085"/>
      <c r="I2432" s="1085"/>
      <c r="J2432" s="1085"/>
      <c r="K2432" s="1085">
        <f>IF('statement of marks'!GP95="","",'statement of marks'!GP95)</f>
        <v>130</v>
      </c>
      <c r="L2432" s="1085"/>
      <c r="M2432" s="1085">
        <f>IF('statement of marks'!GR95="","",'statement of marks'!GR95)</f>
        <v>264</v>
      </c>
      <c r="N2432" s="1085"/>
      <c r="O2432" s="1085">
        <f>IF('statement of marks'!GT95="","",'statement of marks'!GT95)</f>
        <v>362</v>
      </c>
      <c r="P2432" s="1085"/>
      <c r="Q2432" s="1085"/>
      <c r="R2432" s="564"/>
      <c r="S2432" s="1086" t="s">
        <v>296</v>
      </c>
      <c r="T2432" s="1086"/>
      <c r="U2432" s="1086"/>
      <c r="V2432" s="1086"/>
      <c r="W2432" s="1087" t="str">
        <f>IF(U2430="","",'result subject-wise'!$G$118)</f>
        <v/>
      </c>
      <c r="X2432" s="1087"/>
      <c r="Y2432" s="1088"/>
    </row>
    <row r="2433" spans="1:25" ht="18" customHeight="1">
      <c r="A2433" s="1124"/>
      <c r="B2433" s="1089" t="s">
        <v>307</v>
      </c>
      <c r="C2433" s="1089"/>
      <c r="D2433" s="535" t="str">
        <f>IF('statement of marks'!DR95="","",'statement of marks'!DR95)</f>
        <v/>
      </c>
      <c r="E2433" s="1090"/>
      <c r="F2433" s="1090"/>
      <c r="G2433" s="1090"/>
      <c r="H2433" s="1090"/>
      <c r="I2433" s="1090"/>
      <c r="J2433" s="1090"/>
      <c r="K2433" s="1090"/>
      <c r="L2433" s="1090"/>
      <c r="M2433" s="1090"/>
      <c r="N2433" s="1090"/>
      <c r="O2433" s="1091"/>
      <c r="P2433" s="1091"/>
      <c r="Q2433" s="1091"/>
      <c r="R2433" s="1091"/>
      <c r="S2433" s="1091"/>
      <c r="T2433" s="1091"/>
      <c r="U2433" s="1092"/>
      <c r="V2433" s="1092"/>
      <c r="W2433" s="1092"/>
      <c r="X2433" s="1092"/>
      <c r="Y2433" s="1093"/>
    </row>
    <row r="2434" spans="1:25" ht="18" customHeight="1">
      <c r="A2434" s="1124"/>
      <c r="B2434" s="895" t="s">
        <v>297</v>
      </c>
      <c r="C2434" s="895"/>
      <c r="D2434" s="544">
        <f>IF(AND(D2431="",D2432="",D2433=""),"",SUM(D2431:D2433))</f>
        <v>100</v>
      </c>
      <c r="E2434" s="1090"/>
      <c r="F2434" s="1090"/>
      <c r="G2434" s="1090"/>
      <c r="H2434" s="1090"/>
      <c r="I2434" s="1090"/>
      <c r="J2434" s="1090"/>
      <c r="K2434" s="1090"/>
      <c r="L2434" s="1090"/>
      <c r="M2434" s="1090"/>
      <c r="N2434" s="1090"/>
      <c r="O2434" s="1091"/>
      <c r="P2434" s="1091"/>
      <c r="Q2434" s="1091"/>
      <c r="R2434" s="1091"/>
      <c r="S2434" s="1091"/>
      <c r="T2434" s="1091"/>
      <c r="U2434" s="1092"/>
      <c r="V2434" s="1092"/>
      <c r="W2434" s="1092"/>
      <c r="X2434" s="1092"/>
      <c r="Y2434" s="1093"/>
    </row>
    <row r="2435" spans="1:25" ht="18" customHeight="1">
      <c r="A2435" s="1124"/>
      <c r="B2435" s="1089" t="s">
        <v>790</v>
      </c>
      <c r="C2435" s="1089"/>
      <c r="D2435" s="565">
        <f>IF(J2418="ML",L2417)+IF(J2419="ML",L2417)+IF(J2420="ML",L2417-D2420)+IF(J2421="ML",L2417-D2421)+IF(J2422="ML",L2417-D2422)+IF(K2420="ml",D2420)+IF(K2421="ml",D2421)+IF(K2422="ml",D2422)</f>
        <v>0</v>
      </c>
      <c r="E2435" s="1090"/>
      <c r="F2435" s="1090"/>
      <c r="G2435" s="1090"/>
      <c r="H2435" s="1090"/>
      <c r="I2435" s="1090"/>
      <c r="J2435" s="1090"/>
      <c r="K2435" s="1090"/>
      <c r="L2435" s="1090"/>
      <c r="M2435" s="1090"/>
      <c r="N2435" s="1090"/>
      <c r="O2435" s="1091" t="s">
        <v>112</v>
      </c>
      <c r="P2435" s="1091"/>
      <c r="Q2435" s="1091"/>
      <c r="R2435" s="1091"/>
      <c r="S2435" s="1091"/>
      <c r="T2435" s="1091"/>
      <c r="U2435" s="1094" t="s">
        <v>798</v>
      </c>
      <c r="V2435" s="1094"/>
      <c r="W2435" s="1094"/>
      <c r="X2435" s="1094"/>
      <c r="Y2435" s="1095"/>
    </row>
    <row r="2436" spans="1:25" ht="18" customHeight="1" thickBot="1">
      <c r="A2436" s="1125"/>
      <c r="B2436" s="1098" t="s">
        <v>308</v>
      </c>
      <c r="C2436" s="1098"/>
      <c r="D2436" s="566"/>
      <c r="E2436" s="1099"/>
      <c r="F2436" s="1099"/>
      <c r="G2436" s="1099"/>
      <c r="H2436" s="1099"/>
      <c r="I2436" s="1099"/>
      <c r="J2436" s="1099"/>
      <c r="K2436" s="1099"/>
      <c r="L2436" s="1099"/>
      <c r="M2436" s="1099"/>
      <c r="N2436" s="1099"/>
      <c r="O2436" s="1100">
        <f>'statement of marks'!$IV$110</f>
        <v>45794</v>
      </c>
      <c r="P2436" s="1100"/>
      <c r="Q2436" s="1100"/>
      <c r="R2436" s="1100"/>
      <c r="S2436" s="1100"/>
      <c r="T2436" s="1100"/>
      <c r="U2436" s="1096"/>
      <c r="V2436" s="1096"/>
      <c r="W2436" s="1096"/>
      <c r="X2436" s="1096"/>
      <c r="Y2436" s="1097"/>
    </row>
    <row r="2437" spans="1:25" ht="18" customHeight="1">
      <c r="A2437" s="1119" t="s">
        <v>282</v>
      </c>
      <c r="B2437" s="1120"/>
      <c r="C2437" s="1120"/>
      <c r="D2437" s="1120"/>
      <c r="E2437" s="1120"/>
      <c r="F2437" s="1120"/>
      <c r="G2437" s="1120"/>
      <c r="H2437" s="1120"/>
      <c r="I2437" s="1120"/>
      <c r="J2437" s="1120"/>
      <c r="K2437" s="1120"/>
      <c r="L2437" s="1120"/>
      <c r="M2437" s="1120"/>
      <c r="N2437" s="1120"/>
      <c r="O2437" s="1120"/>
      <c r="P2437" s="1120"/>
      <c r="Q2437" s="1120"/>
      <c r="R2437" s="1120"/>
      <c r="S2437" s="1120"/>
      <c r="T2437" s="1120"/>
      <c r="U2437" s="1120"/>
      <c r="V2437" s="1120"/>
      <c r="W2437" s="1120"/>
      <c r="X2437" s="1120"/>
      <c r="Y2437" s="1121"/>
    </row>
    <row r="2438" spans="1:25" ht="18" customHeight="1">
      <c r="A2438" s="1122" t="str">
        <f>'statement of marks'!$A$1</f>
        <v>Govt. Hr. Sec. School,</v>
      </c>
      <c r="B2438" s="1091"/>
      <c r="C2438" s="1091"/>
      <c r="D2438" s="1091"/>
      <c r="E2438" s="1091"/>
      <c r="F2438" s="1091"/>
      <c r="G2438" s="1091"/>
      <c r="H2438" s="1091"/>
      <c r="I2438" s="1091"/>
      <c r="J2438" s="1091"/>
      <c r="K2438" s="1091"/>
      <c r="L2438" s="1091"/>
      <c r="M2438" s="1091"/>
      <c r="N2438" s="1091"/>
      <c r="O2438" s="1091"/>
      <c r="P2438" s="1091"/>
      <c r="Q2438" s="1091"/>
      <c r="R2438" s="1091"/>
      <c r="S2438" s="1091"/>
      <c r="T2438" s="1091"/>
      <c r="U2438" s="1091"/>
      <c r="V2438" s="1091"/>
      <c r="W2438" s="1091"/>
      <c r="X2438" s="1091"/>
      <c r="Y2438" s="1123"/>
    </row>
    <row r="2439" spans="1:25" ht="18" customHeight="1">
      <c r="A2439" s="1124"/>
      <c r="B2439" s="1048" t="s">
        <v>100</v>
      </c>
      <c r="C2439" s="1048"/>
      <c r="D2439" s="1112" t="s">
        <v>485</v>
      </c>
      <c r="E2439" s="1048" t="str">
        <f>'statement of marks'!$F$3</f>
        <v>2024-25</v>
      </c>
      <c r="F2439" s="1048"/>
      <c r="G2439" s="1126" t="str">
        <f>IF(U2458="","MAIN EXAMINATION",IF(E2474="Suppl.","SUPPLEMENTARY EXAMINATION",IF(E2474="Re-exam.","RE-EXAMINATION",)))</f>
        <v>MAIN EXAMINATION</v>
      </c>
      <c r="H2439" s="1127"/>
      <c r="I2439" s="1127"/>
      <c r="J2439" s="1127"/>
      <c r="K2439" s="1127"/>
      <c r="L2439" s="1127"/>
      <c r="M2439" s="1127"/>
      <c r="N2439" s="1127"/>
      <c r="O2439" s="1127"/>
      <c r="P2439" s="1127"/>
      <c r="Q2439" s="1127"/>
      <c r="R2439" s="1127"/>
      <c r="S2439" s="1128"/>
      <c r="T2439" s="1129" t="s">
        <v>305</v>
      </c>
      <c r="U2439" s="1130"/>
      <c r="V2439" s="1131"/>
      <c r="W2439" s="1048" t="str">
        <f>'statement of marks'!$A$3</f>
        <v>11 'A'</v>
      </c>
      <c r="X2439" s="1048"/>
      <c r="Y2439" s="1135"/>
    </row>
    <row r="2440" spans="1:25" ht="18" customHeight="1">
      <c r="A2440" s="1124"/>
      <c r="B2440" s="895" t="s">
        <v>36</v>
      </c>
      <c r="C2440" s="895"/>
      <c r="D2440" s="1112"/>
      <c r="E2440" s="1132" t="str">
        <f>IF('statement of marks'!G96="","",'statement of marks'!G96)</f>
        <v>A 088</v>
      </c>
      <c r="F2440" s="1133"/>
      <c r="G2440" s="1133"/>
      <c r="H2440" s="1133"/>
      <c r="I2440" s="1133"/>
      <c r="J2440" s="1133"/>
      <c r="K2440" s="1133"/>
      <c r="L2440" s="1133"/>
      <c r="M2440" s="1133"/>
      <c r="N2440" s="1133"/>
      <c r="O2440" s="1133"/>
      <c r="P2440" s="1133"/>
      <c r="Q2440" s="1133"/>
      <c r="R2440" s="1133"/>
      <c r="S2440" s="1134"/>
      <c r="T2440" s="1129" t="s">
        <v>304</v>
      </c>
      <c r="U2440" s="1130"/>
      <c r="V2440" s="1131"/>
      <c r="W2440" s="1048">
        <f>IF('statement of marks'!E96="","",'statement of marks'!E96)</f>
        <v>11188</v>
      </c>
      <c r="X2440" s="1048"/>
      <c r="Y2440" s="1135"/>
    </row>
    <row r="2441" spans="1:25" ht="18" customHeight="1">
      <c r="A2441" s="1124"/>
      <c r="B2441" s="895" t="s">
        <v>37</v>
      </c>
      <c r="C2441" s="895"/>
      <c r="D2441" s="1112"/>
      <c r="E2441" s="1132" t="str">
        <f>IF('statement of marks'!H96="","",'statement of marks'!H96)</f>
        <v>B 088</v>
      </c>
      <c r="F2441" s="1133"/>
      <c r="G2441" s="1133"/>
      <c r="H2441" s="1133"/>
      <c r="I2441" s="1133"/>
      <c r="J2441" s="1133"/>
      <c r="K2441" s="1133"/>
      <c r="L2441" s="1133"/>
      <c r="M2441" s="1133"/>
      <c r="N2441" s="1133"/>
      <c r="O2441" s="1133"/>
      <c r="P2441" s="1133"/>
      <c r="Q2441" s="1133"/>
      <c r="R2441" s="1133"/>
      <c r="S2441" s="1134"/>
      <c r="T2441" s="1129" t="s">
        <v>35</v>
      </c>
      <c r="U2441" s="1130"/>
      <c r="V2441" s="1131"/>
      <c r="W2441" s="1048" t="str">
        <f>IF('statement of marks'!D96="","",'statement of marks'!D96)</f>
        <v/>
      </c>
      <c r="X2441" s="1048"/>
      <c r="Y2441" s="1135"/>
    </row>
    <row r="2442" spans="1:25" ht="18" customHeight="1">
      <c r="A2442" s="1124"/>
      <c r="B2442" s="895" t="s">
        <v>38</v>
      </c>
      <c r="C2442" s="895"/>
      <c r="D2442" s="1112"/>
      <c r="E2442" s="1132" t="str">
        <f>IF('statement of marks'!I96="","",'statement of marks'!I96)</f>
        <v>C 088</v>
      </c>
      <c r="F2442" s="1133"/>
      <c r="G2442" s="1133"/>
      <c r="H2442" s="1133"/>
      <c r="I2442" s="1133"/>
      <c r="J2442" s="1133"/>
      <c r="K2442" s="1133"/>
      <c r="L2442" s="1133"/>
      <c r="M2442" s="1133"/>
      <c r="N2442" s="1133"/>
      <c r="O2442" s="1133"/>
      <c r="P2442" s="1133"/>
      <c r="Q2442" s="1133"/>
      <c r="R2442" s="1133"/>
      <c r="S2442" s="1134"/>
      <c r="T2442" s="1129" t="s">
        <v>280</v>
      </c>
      <c r="U2442" s="1130"/>
      <c r="V2442" s="1131"/>
      <c r="W2442" s="1136" t="str">
        <f>IF('statement of marks'!F96="","",'statement of marks'!F96)</f>
        <v/>
      </c>
      <c r="X2442" s="1136"/>
      <c r="Y2442" s="1137"/>
    </row>
    <row r="2443" spans="1:25" ht="18" customHeight="1">
      <c r="A2443" s="1124"/>
      <c r="B2443" s="1138" t="s">
        <v>218</v>
      </c>
      <c r="C2443" s="1109" t="s">
        <v>293</v>
      </c>
      <c r="D2443" s="1109" t="s">
        <v>457</v>
      </c>
      <c r="E2443" s="1103" t="s">
        <v>109</v>
      </c>
      <c r="F2443" s="1103" t="s">
        <v>110</v>
      </c>
      <c r="G2443" s="1103" t="s">
        <v>111</v>
      </c>
      <c r="H2443" s="1103" t="s">
        <v>797</v>
      </c>
      <c r="I2443" s="1139" t="str">
        <f>IF('statement of marks'!N$4="","",'statement of marks'!N$4)</f>
        <v>VRIKSHAROPAN</v>
      </c>
      <c r="J2443" s="1140" t="s">
        <v>276</v>
      </c>
      <c r="K2443" s="1140" t="s">
        <v>277</v>
      </c>
      <c r="L2443" s="1103" t="s">
        <v>284</v>
      </c>
      <c r="M2443" s="1103" t="s">
        <v>294</v>
      </c>
      <c r="N2443" s="1102" t="s">
        <v>458</v>
      </c>
      <c r="O2443" s="1141" t="s">
        <v>287</v>
      </c>
      <c r="P2443" s="1141" t="s">
        <v>288</v>
      </c>
      <c r="Q2443" s="1101" t="s">
        <v>289</v>
      </c>
      <c r="R2443" s="1101" t="s">
        <v>285</v>
      </c>
      <c r="S2443" s="1101" t="s">
        <v>286</v>
      </c>
      <c r="T2443" s="1102" t="s">
        <v>306</v>
      </c>
      <c r="U2443" s="1103" t="s">
        <v>311</v>
      </c>
      <c r="V2443" s="1104" t="s">
        <v>310</v>
      </c>
      <c r="W2443" s="1104" t="s">
        <v>799</v>
      </c>
      <c r="X2443" s="1103" t="s">
        <v>283</v>
      </c>
      <c r="Y2443" s="1105" t="s">
        <v>290</v>
      </c>
    </row>
    <row r="2444" spans="1:25" ht="18" customHeight="1">
      <c r="A2444" s="1124"/>
      <c r="B2444" s="1138"/>
      <c r="C2444" s="1109"/>
      <c r="D2444" s="1109"/>
      <c r="E2444" s="1103"/>
      <c r="F2444" s="1103"/>
      <c r="G2444" s="1103"/>
      <c r="H2444" s="1103"/>
      <c r="I2444" s="1139"/>
      <c r="J2444" s="1140"/>
      <c r="K2444" s="1140"/>
      <c r="L2444" s="1103"/>
      <c r="M2444" s="1103"/>
      <c r="N2444" s="1102"/>
      <c r="O2444" s="1141"/>
      <c r="P2444" s="1141"/>
      <c r="Q2444" s="1101"/>
      <c r="R2444" s="1101"/>
      <c r="S2444" s="1101"/>
      <c r="T2444" s="1102"/>
      <c r="U2444" s="1103"/>
      <c r="V2444" s="1104"/>
      <c r="W2444" s="1104"/>
      <c r="X2444" s="1103"/>
      <c r="Y2444" s="1105"/>
    </row>
    <row r="2445" spans="1:25" ht="18" customHeight="1">
      <c r="A2445" s="1124"/>
      <c r="B2445" s="1144" t="s">
        <v>113</v>
      </c>
      <c r="C2445" s="1144"/>
      <c r="D2445" s="535"/>
      <c r="E2445" s="534">
        <f>IF('statement of marks'!J$6="","",'statement of marks'!J$6)</f>
        <v>10</v>
      </c>
      <c r="F2445" s="534">
        <f>IF('statement of marks'!K$6="","",'statement of marks'!K$6)</f>
        <v>10</v>
      </c>
      <c r="G2445" s="534">
        <f>IF('statement of marks'!L$6="","",'statement of marks'!L$6)</f>
        <v>8</v>
      </c>
      <c r="H2445" s="534">
        <f>IF('statement of marks'!M$6="","",'statement of marks'!M$6)</f>
        <v>28</v>
      </c>
      <c r="I2445" s="536">
        <f>IF('statement of marks'!N$6="","",'statement of marks'!N$6)</f>
        <v>2</v>
      </c>
      <c r="J2445" s="298" t="s">
        <v>89</v>
      </c>
      <c r="K2445" s="1106"/>
      <c r="L2445" s="534">
        <f>IF('statement of marks'!O$6="","",'statement of marks'!O$6)</f>
        <v>70</v>
      </c>
      <c r="M2445" s="298" t="s">
        <v>87</v>
      </c>
      <c r="N2445" s="534">
        <f>IF('statement of marks'!P$6="","",'statement of marks'!P$6)</f>
        <v>100</v>
      </c>
      <c r="O2445" s="298" t="s">
        <v>298</v>
      </c>
      <c r="P2445" s="945"/>
      <c r="Q2445" s="534">
        <f>IF('statement of marks'!Q$6="","",'statement of marks'!Q$6)</f>
        <v>100</v>
      </c>
      <c r="R2445" s="298" t="s">
        <v>299</v>
      </c>
      <c r="S2445" s="298" t="s">
        <v>454</v>
      </c>
      <c r="T2445" s="538">
        <f>IF('statement of marks'!R$6="","",'statement of marks'!R$6)</f>
        <v>200</v>
      </c>
      <c r="U2445" s="539"/>
      <c r="V2445" s="539"/>
      <c r="W2445" s="539"/>
      <c r="X2445" s="539"/>
      <c r="Y2445" s="540" t="str">
        <f>IF(OR(X2452=0,X2452&lt;V2452),"",T2445)</f>
        <v/>
      </c>
    </row>
    <row r="2446" spans="1:25" ht="18" customHeight="1">
      <c r="A2446" s="1124"/>
      <c r="B2446" s="895" t="str">
        <f>'statement of marks'!$J$3</f>
        <v>HINDI COMPULSORY</v>
      </c>
      <c r="C2446" s="895"/>
      <c r="D2446" s="535"/>
      <c r="E2446" s="541">
        <f>IF('statement of marks'!J96="","",'statement of marks'!J96)</f>
        <v>10</v>
      </c>
      <c r="F2446" s="541">
        <f>IF('statement of marks'!K96="","",'statement of marks'!K96)</f>
        <v>10</v>
      </c>
      <c r="G2446" s="541">
        <f>IF('statement of marks'!L96="","",'statement of marks'!L96)</f>
        <v>8</v>
      </c>
      <c r="H2446" s="541">
        <f>IF('statement of marks'!M96="","",'statement of marks'!M96)</f>
        <v>28</v>
      </c>
      <c r="I2446" s="541">
        <f>IF('statement of marks'!N96="","",'statement of marks'!N96)</f>
        <v>2</v>
      </c>
      <c r="J2446" s="537">
        <f>IF('statement of marks'!O96="","",'statement of marks'!O96)</f>
        <v>70</v>
      </c>
      <c r="K2446" s="1106"/>
      <c r="L2446" s="536">
        <f>IF('statement of marks'!O96="","",'statement of marks'!O96)</f>
        <v>70</v>
      </c>
      <c r="M2446" s="536">
        <f>IF('statement of marks'!P96="","",'statement of marks'!P96)</f>
        <v>100</v>
      </c>
      <c r="N2446" s="538">
        <f>IF('statement of marks'!P96="","",'statement of marks'!P96)</f>
        <v>100</v>
      </c>
      <c r="O2446" s="537">
        <f>IF('statement of marks'!Q96="","",'statement of marks'!Q96)</f>
        <v>100</v>
      </c>
      <c r="P2446" s="945"/>
      <c r="Q2446" s="536">
        <f>IF('statement of marks'!Q96="","",'statement of marks'!Q96)</f>
        <v>100</v>
      </c>
      <c r="R2446" s="536">
        <f>IF('statement of marks'!R96="","",'statement of marks'!R96)</f>
        <v>200</v>
      </c>
      <c r="S2446" s="1107" t="str">
        <f>IF(AND(K2447="",P2447=""),"",SUM(K2447,P2447))</f>
        <v/>
      </c>
      <c r="T2446" s="538">
        <f>IF('statement of marks'!R96="","",'statement of marks'!R96)</f>
        <v>200</v>
      </c>
      <c r="U2446" s="541" t="str">
        <f>CONCATENATE('statement of marks'!GV96,'statement of marks'!GW96,'statement of marks'!GX96)</f>
        <v>D</v>
      </c>
      <c r="V2446" s="542" t="str">
        <f>IF(OR(U2446="S",U2446="RE"),'result subject-wise'!T$6,"")</f>
        <v/>
      </c>
      <c r="W2446" s="542" t="str">
        <f>IF('result subject-wise'!U96="","",'result subject-wise'!U96)</f>
        <v/>
      </c>
      <c r="X2446" s="542" t="str">
        <f>IF('result subject-wise'!V96="","",'result subject-wise'!V96)</f>
        <v/>
      </c>
      <c r="Y2446" s="540" t="str">
        <f>IF(OR(X2452=0,X2452&lt;V2452),"",IF(U2446="RE",SUM(T2446,W2446),IF(U2446="S",W2446,T2446)))</f>
        <v/>
      </c>
    </row>
    <row r="2447" spans="1:25" ht="18" customHeight="1">
      <c r="A2447" s="1124"/>
      <c r="B2447" s="895" t="str">
        <f>'statement of marks'!$X$3</f>
        <v>ENGLISH COMPULSORY</v>
      </c>
      <c r="C2447" s="895"/>
      <c r="D2447" s="535" t="s">
        <v>455</v>
      </c>
      <c r="E2447" s="541">
        <f>IF('statement of marks'!X96="","",'statement of marks'!X96)</f>
        <v>10</v>
      </c>
      <c r="F2447" s="541">
        <f>IF('statement of marks'!Y96="","",'statement of marks'!Y96)</f>
        <v>10</v>
      </c>
      <c r="G2447" s="541">
        <f>IF('statement of marks'!Z96="","",'statement of marks'!Z96)</f>
        <v>8</v>
      </c>
      <c r="H2447" s="541">
        <f>IF('statement of marks'!AA96="","",'statement of marks'!AA96)</f>
        <v>28</v>
      </c>
      <c r="I2447" s="541">
        <f>IF('statement of marks'!AB96="","",'statement of marks'!AB96)</f>
        <v>2</v>
      </c>
      <c r="J2447" s="537">
        <f>IF('statement of marks'!AC96="","",'statement of marks'!AC96)</f>
        <v>70</v>
      </c>
      <c r="K2447" s="1106"/>
      <c r="L2447" s="536">
        <f>IF('statement of marks'!AC96="","",'statement of marks'!AC96)</f>
        <v>70</v>
      </c>
      <c r="M2447" s="536">
        <f>IF('statement of marks'!AD96="","",'statement of marks'!AD96)</f>
        <v>100</v>
      </c>
      <c r="N2447" s="538">
        <f>IF('statement of marks'!AD96="","",'statement of marks'!AD96)</f>
        <v>100</v>
      </c>
      <c r="O2447" s="537">
        <f>IF('statement of marks'!AE96="","",'statement of marks'!AE96)</f>
        <v>100</v>
      </c>
      <c r="P2447" s="945"/>
      <c r="Q2447" s="536">
        <f>IF('statement of marks'!AE96="","",'statement of marks'!AE96)</f>
        <v>100</v>
      </c>
      <c r="R2447" s="536">
        <f>IF('statement of marks'!AF96="","",'statement of marks'!AF96)</f>
        <v>200</v>
      </c>
      <c r="S2447" s="1107"/>
      <c r="T2447" s="538">
        <f>IF('statement of marks'!AF96="","",'statement of marks'!AF96)</f>
        <v>200</v>
      </c>
      <c r="U2447" s="541" t="str">
        <f>CONCATENATE('statement of marks'!GY96,'statement of marks'!GZ96,'statement of marks'!HA96)</f>
        <v>D</v>
      </c>
      <c r="V2447" s="542" t="str">
        <f>IF(OR(U2447="S",U2447="RE"),'result subject-wise'!W$6,"")</f>
        <v/>
      </c>
      <c r="W2447" s="542" t="str">
        <f>IF('result subject-wise'!X96="","",'result subject-wise'!X96)</f>
        <v/>
      </c>
      <c r="X2447" s="542" t="str">
        <f>IF('result subject-wise'!Y96="","",'result subject-wise'!Y96)</f>
        <v/>
      </c>
      <c r="Y2447" s="540" t="str">
        <f>IF(OR(X2452=0,X2452&lt;V2452),"",IF(U2447="RE",SUM(T2447,W2447),IF(U2447="S",W2447,T2447)))</f>
        <v/>
      </c>
    </row>
    <row r="2448" spans="1:25" ht="18" customHeight="1">
      <c r="A2448" s="1124"/>
      <c r="B2448" s="1143" t="str">
        <f>'statement of marks'!AM96</f>
        <v>PHYSICS</v>
      </c>
      <c r="C2448" s="1143"/>
      <c r="D2448" s="535">
        <f>IF('statement of marks'!BH96="","",'statement of marks'!BH96)</f>
        <v>20</v>
      </c>
      <c r="E2448" s="541">
        <f>IF('statement of marks'!AN96="","",'statement of marks'!AN96)</f>
        <v>10</v>
      </c>
      <c r="F2448" s="541">
        <f>IF('statement of marks'!AO96="","",'statement of marks'!AO96)</f>
        <v>10</v>
      </c>
      <c r="G2448" s="541">
        <f>IF('statement of marks'!AP96="","",'statement of marks'!AP96)</f>
        <v>9</v>
      </c>
      <c r="H2448" s="541">
        <f>IF('statement of marks'!AQ96="","",'statement of marks'!AQ96)</f>
        <v>29</v>
      </c>
      <c r="I2448" s="541">
        <f>IF('statement of marks'!AR96="","",'statement of marks'!AR96)</f>
        <v>1</v>
      </c>
      <c r="J2448" s="537">
        <f>IF('statement of marks'!AS96="","",'statement of marks'!AS96)</f>
        <v>30</v>
      </c>
      <c r="K2448" s="537">
        <f>IF('statement of marks'!AT96="","",'statement of marks'!AT96)</f>
        <v>20</v>
      </c>
      <c r="L2448" s="536">
        <f>IF('statement of marks'!AU96="","",'statement of marks'!AU96)</f>
        <v>50</v>
      </c>
      <c r="M2448" s="536">
        <f>IF('statement of marks'!AV96="","",'statement of marks'!AV96)</f>
        <v>60</v>
      </c>
      <c r="N2448" s="538">
        <f>IF('statement of marks'!AW96="","",'statement of marks'!AW96)</f>
        <v>80</v>
      </c>
      <c r="O2448" s="537">
        <f>IF('statement of marks'!AX96="","",'statement of marks'!AX96)</f>
        <v>70</v>
      </c>
      <c r="P2448" s="537">
        <f>IF('statement of marks'!AY96="","",'statement of marks'!AY96)</f>
        <v>30</v>
      </c>
      <c r="Q2448" s="536">
        <f>IF('statement of marks'!AZ96="","",'statement of marks'!AZ96)</f>
        <v>100</v>
      </c>
      <c r="R2448" s="536">
        <f>IF('statement of marks'!BA96="","",'statement of marks'!BA96)</f>
        <v>130</v>
      </c>
      <c r="S2448" s="538">
        <f>IF('statement of marks'!BB96="","",'statement of marks'!BB96)</f>
        <v>50</v>
      </c>
      <c r="T2448" s="538">
        <f>IF('statement of marks'!BC96="","",'statement of marks'!BC96)</f>
        <v>180</v>
      </c>
      <c r="U2448" s="541" t="str">
        <f>CONCATENATE('statement of marks'!HB96,'statement of marks'!HK96,'statement of marks'!HL96)</f>
        <v>D</v>
      </c>
      <c r="V2448" s="542" t="str">
        <f>IF('result subject-wise'!Z96="","",'result subject-wise'!Z96)</f>
        <v/>
      </c>
      <c r="W2448" s="542" t="str">
        <f>IF('result subject-wise'!AB96="","",'result subject-wise'!AB96)</f>
        <v/>
      </c>
      <c r="X2448" s="542" t="str">
        <f>IF('result subject-wise'!AC96="","",'result subject-wise'!AC96)</f>
        <v/>
      </c>
      <c r="Y2448" s="540" t="str">
        <f>IF(OR(X2452=0,X2452&lt;V2452),"",IF(OR(U2448="RE",U2448="REP"),SUM(T2448,W2448),IF(U2448="S",W2448,T2448)))</f>
        <v/>
      </c>
    </row>
    <row r="2449" spans="1:25" ht="18" customHeight="1">
      <c r="A2449" s="1124"/>
      <c r="B2449" s="1143" t="str">
        <f>'statement of marks'!BQ96</f>
        <v>CHEMISTRY</v>
      </c>
      <c r="C2449" s="1143"/>
      <c r="D2449" s="535">
        <f>IF('statement of marks'!CL96="","",'statement of marks'!CL96)</f>
        <v>20</v>
      </c>
      <c r="E2449" s="541">
        <f>IF('statement of marks'!BR96="","",'statement of marks'!BR96)</f>
        <v>10</v>
      </c>
      <c r="F2449" s="541">
        <f>IF('statement of marks'!BS96="","",'statement of marks'!BS96)</f>
        <v>10</v>
      </c>
      <c r="G2449" s="541">
        <f>IF('statement of marks'!BT96="","",'statement of marks'!BT96)</f>
        <v>9</v>
      </c>
      <c r="H2449" s="541">
        <f>IF('statement of marks'!BU96="","",'statement of marks'!BU96)</f>
        <v>29</v>
      </c>
      <c r="I2449" s="541">
        <f>IF('statement of marks'!BV96="","",'statement of marks'!BV96)</f>
        <v>1</v>
      </c>
      <c r="J2449" s="537">
        <f>IF('statement of marks'!BW96="","",'statement of marks'!BW96)</f>
        <v>50</v>
      </c>
      <c r="K2449" s="537">
        <f>IF('statement of marks'!BX96="","",'statement of marks'!BX96)</f>
        <v>20</v>
      </c>
      <c r="L2449" s="536">
        <f>IF('statement of marks'!BY96="","",'statement of marks'!BY96)</f>
        <v>70</v>
      </c>
      <c r="M2449" s="536">
        <f>IF('statement of marks'!BZ96="","",'statement of marks'!BZ96)</f>
        <v>80</v>
      </c>
      <c r="N2449" s="538">
        <f>IF('statement of marks'!CA96="","",'statement of marks'!CA96)</f>
        <v>100</v>
      </c>
      <c r="O2449" s="537">
        <f>IF('statement of marks'!CB96="","",'statement of marks'!CB96)</f>
        <v>70</v>
      </c>
      <c r="P2449" s="537">
        <f>IF('statement of marks'!CC96="","",'statement of marks'!CC96)</f>
        <v>30</v>
      </c>
      <c r="Q2449" s="536">
        <f>IF('statement of marks'!CD96="","",'statement of marks'!CD96)</f>
        <v>100</v>
      </c>
      <c r="R2449" s="536">
        <f>IF('statement of marks'!CE96="","",'statement of marks'!CE96)</f>
        <v>150</v>
      </c>
      <c r="S2449" s="538">
        <f>IF('statement of marks'!CF96="","",'statement of marks'!CF96)</f>
        <v>50</v>
      </c>
      <c r="T2449" s="538">
        <f>IF('statement of marks'!CG96="","",'statement of marks'!CG96)</f>
        <v>200</v>
      </c>
      <c r="U2449" s="541" t="str">
        <f>CONCATENATE('statement of marks'!HM96,'statement of marks'!HV96,'statement of marks'!HW96)</f>
        <v>D</v>
      </c>
      <c r="V2449" s="542" t="str">
        <f>IF('result subject-wise'!AD96="","",'result subject-wise'!AD96)</f>
        <v/>
      </c>
      <c r="W2449" s="542" t="str">
        <f>IF('result subject-wise'!AF96="","",'result subject-wise'!AF96)</f>
        <v/>
      </c>
      <c r="X2449" s="542" t="str">
        <f>IF('result subject-wise'!AG96="","",'result subject-wise'!AG96)</f>
        <v/>
      </c>
      <c r="Y2449" s="540" t="str">
        <f>IF(OR(X2452=0,X2452&lt;V2452),"",IF(OR(U2449="RE",U2449="REP"),SUM(T2449,W2449),IF(U2449="S",W2449,T2449)))</f>
        <v/>
      </c>
    </row>
    <row r="2450" spans="1:25" ht="18" customHeight="1">
      <c r="A2450" s="1124"/>
      <c r="B2450" s="1143" t="str">
        <f>'statement of marks'!CU96</f>
        <v>MATHEMATICS</v>
      </c>
      <c r="C2450" s="1143"/>
      <c r="D2450" s="535" t="str">
        <f>IF('statement of marks'!DP96="","",'statement of marks'!DP96)</f>
        <v/>
      </c>
      <c r="E2450" s="541">
        <f>IF('statement of marks'!CV96="","",'statement of marks'!CV96)</f>
        <v>10</v>
      </c>
      <c r="F2450" s="541">
        <f>IF('statement of marks'!CW96="","",'statement of marks'!CW96)</f>
        <v>10</v>
      </c>
      <c r="G2450" s="541">
        <f>IF('statement of marks'!CX96="","",'statement of marks'!CX96)</f>
        <v>9</v>
      </c>
      <c r="H2450" s="541">
        <f>IF('statement of marks'!CY96="","",'statement of marks'!CY96)</f>
        <v>29</v>
      </c>
      <c r="I2450" s="541">
        <f>IF('statement of marks'!CZ96="","",'statement of marks'!CZ96)</f>
        <v>1</v>
      </c>
      <c r="J2450" s="537">
        <f>IF('statement of marks'!DA96="","",'statement of marks'!DA96)</f>
        <v>70</v>
      </c>
      <c r="K2450" s="537" t="str">
        <f>IF('statement of marks'!DB96="","",'statement of marks'!DB96)</f>
        <v/>
      </c>
      <c r="L2450" s="536">
        <f>IF('statement of marks'!DC96="","",'statement of marks'!DC96)</f>
        <v>70</v>
      </c>
      <c r="M2450" s="536">
        <f>IF('statement of marks'!DD96="","",'statement of marks'!DD96)</f>
        <v>100</v>
      </c>
      <c r="N2450" s="538">
        <f>IF('statement of marks'!DE96="","",'statement of marks'!DE96)</f>
        <v>100</v>
      </c>
      <c r="O2450" s="537">
        <f>IF('statement of marks'!DF96="","",'statement of marks'!DF96)</f>
        <v>18</v>
      </c>
      <c r="P2450" s="537" t="str">
        <f>IF('statement of marks'!DG96="","",'statement of marks'!DG96)</f>
        <v/>
      </c>
      <c r="Q2450" s="536">
        <f>IF('statement of marks'!DH96="","",'statement of marks'!DH96)</f>
        <v>18</v>
      </c>
      <c r="R2450" s="536">
        <f>IF('statement of marks'!DI96="","",'statement of marks'!DI96)</f>
        <v>118</v>
      </c>
      <c r="S2450" s="538" t="str">
        <f>IF('statement of marks'!DJ96="","",'statement of marks'!DJ96)</f>
        <v/>
      </c>
      <c r="T2450" s="538">
        <f>IF('statement of marks'!DK96="","",'statement of marks'!DK96)</f>
        <v>118</v>
      </c>
      <c r="U2450" s="541" t="str">
        <f>CONCATENATE('statement of marks'!HX96,'statement of marks'!IG96,'statement of marks'!IH96)</f>
        <v>S</v>
      </c>
      <c r="V2450" s="542">
        <f>IF('result subject-wise'!AH96="","",'result subject-wise'!AH96)</f>
        <v>100</v>
      </c>
      <c r="W2450" s="542" t="str">
        <f>IF('result subject-wise'!AJ96="","",'result subject-wise'!AJ96)</f>
        <v/>
      </c>
      <c r="X2450" s="542" t="str">
        <f>IF('result subject-wise'!AK96="","",'result subject-wise'!AK96)</f>
        <v/>
      </c>
      <c r="Y2450" s="540" t="str">
        <f>IF(OR(X2452=0,X2452&lt;V2452),"",IF(OR(U2450="RE",U2450="REP"),SUM(T2450,W2450),IF(U2450="S",W2450,T2450)))</f>
        <v/>
      </c>
    </row>
    <row r="2451" spans="1:25" ht="18" customHeight="1">
      <c r="A2451" s="1124"/>
      <c r="B2451" s="1108" t="s">
        <v>291</v>
      </c>
      <c r="C2451" s="1108"/>
      <c r="D2451" s="543">
        <f>IF(AND(D2448="",D2449="",D2450=""),"",SUM(D2448:D2450))</f>
        <v>40</v>
      </c>
      <c r="E2451" s="544">
        <f>IF(AND(E2446="",E2447="",E2448="",E2449="",E2450=""),"",SUM(E2446:E2450))</f>
        <v>50</v>
      </c>
      <c r="F2451" s="544">
        <f t="shared" ref="F2451:H2451" si="692">IF(AND(F2446="",F2447="",F2448="",F2449="",F2450=""),"",SUM(F2446:F2450))</f>
        <v>50</v>
      </c>
      <c r="G2451" s="544">
        <f t="shared" si="692"/>
        <v>43</v>
      </c>
      <c r="H2451" s="544">
        <f t="shared" si="692"/>
        <v>143</v>
      </c>
      <c r="I2451" s="544">
        <f>IF(AND(I2446="",I2447="",I2448="",I2449="",I2450=""),"",SUM(I2446:I2450))</f>
        <v>7</v>
      </c>
      <c r="J2451" s="544">
        <f t="shared" ref="J2451:Q2451" si="693">IF(AND(J2446="",J2447="",J2448="",J2449="",J2450=""),"",SUM(J2446:J2450))</f>
        <v>290</v>
      </c>
      <c r="K2451" s="544">
        <f t="shared" si="693"/>
        <v>40</v>
      </c>
      <c r="L2451" s="544">
        <f t="shared" si="693"/>
        <v>330</v>
      </c>
      <c r="M2451" s="544">
        <f t="shared" si="693"/>
        <v>440</v>
      </c>
      <c r="N2451" s="544">
        <f t="shared" si="693"/>
        <v>480</v>
      </c>
      <c r="O2451" s="544">
        <f t="shared" si="693"/>
        <v>358</v>
      </c>
      <c r="P2451" s="544">
        <f t="shared" si="693"/>
        <v>60</v>
      </c>
      <c r="Q2451" s="544">
        <f t="shared" si="693"/>
        <v>418</v>
      </c>
      <c r="R2451" s="544">
        <f>IF(AND(R2446="",R2447="",R2448="",R2449="",R2450=""),"",SUM(R2446:R2450))</f>
        <v>798</v>
      </c>
      <c r="S2451" s="544">
        <f>IF(AND(S2446="",S2447="",S2448="",S2449="",S2450=""),"",SUM(S2446:S2450))</f>
        <v>100</v>
      </c>
      <c r="T2451" s="544">
        <f t="shared" ref="T2451" si="694">IF(AND(T2446="",T2447="",T2448="",T2449="",T2450=""),"",SUM(T2446:T2450))</f>
        <v>898</v>
      </c>
      <c r="U2451" s="544"/>
      <c r="V2451" s="544">
        <f t="shared" ref="V2451:W2451" si="695">IF(AND(V2446="",V2447="",V2448="",V2449="",V2450=""),"",SUM(V2446:V2450))</f>
        <v>100</v>
      </c>
      <c r="W2451" s="544" t="str">
        <f t="shared" si="695"/>
        <v/>
      </c>
      <c r="X2451" s="545"/>
      <c r="Y2451" s="546" t="str">
        <f t="shared" ref="Y2451" si="696">IF(AND(Y2446="",Y2447="",Y2448="",Y2449="",Y2450=""),"",SUM(Y2446:Y2450))</f>
        <v/>
      </c>
    </row>
    <row r="2452" spans="1:25" ht="18" customHeight="1">
      <c r="A2452" s="1124"/>
      <c r="B2452" s="1142" t="s">
        <v>292</v>
      </c>
      <c r="C2452" s="1142"/>
      <c r="D2452" s="547" t="s">
        <v>456</v>
      </c>
      <c r="E2452" s="548">
        <f>IF(E2451="","",(5*E2445)-(COUNTIF(E2446:E2450,"NA")*E2445+COUNTIF(E2446:E2450,"ML")*E2445))</f>
        <v>50</v>
      </c>
      <c r="F2452" s="548">
        <f>IF(F2451="","",(5*F2445)-(COUNTIF(F2446:F2450,"NA")*F2445+COUNTIF(F2446:F2450,"ML")*F2445))</f>
        <v>50</v>
      </c>
      <c r="G2452" s="548">
        <f>IF(G2451="","",(43)-(COUNTIF(G2446:G2450,"NA")*G2445+COUNTIF(G2446:G2450,"ML")*G2445))</f>
        <v>43</v>
      </c>
      <c r="H2452" s="548">
        <f>IF(H2451="","",(143)-(COUNTIF(H2446:H2450,"NA")*H2445+COUNTIF(H2446:H2450,"ML")*H2445))</f>
        <v>143</v>
      </c>
      <c r="I2452" s="549">
        <f>IF(I2451="","",7)</f>
        <v>7</v>
      </c>
      <c r="J2452" s="538">
        <f>L2452-K2452</f>
        <v>310</v>
      </c>
      <c r="K2452" s="538">
        <f>IF(D2451="","",(D2451-(IF(K2448="ml",D2448)+IF(K2449="ml",D2449)+IF(K2450="ml",D2450))))</f>
        <v>40</v>
      </c>
      <c r="L2452" s="538">
        <f>IF(OR(L2451=0,L2451=""),L2451,(5*L2445)-D2463)</f>
        <v>350</v>
      </c>
      <c r="M2452" s="538">
        <f>IF(M2451="","",SUM(H2452:J2452))</f>
        <v>460</v>
      </c>
      <c r="N2452" s="538">
        <f>IF(N2451="","",SUM(D2451,M2452))</f>
        <v>500</v>
      </c>
      <c r="O2452" s="538">
        <f>Q2452-D2457</f>
        <v>440</v>
      </c>
      <c r="P2452" s="538">
        <f>IF(D2457="","",D2457)</f>
        <v>60</v>
      </c>
      <c r="Q2452" s="538">
        <f>IF(Q2451="","",5*Q2445)</f>
        <v>500</v>
      </c>
      <c r="R2452" s="538">
        <f>IF(O2452="","",SUM(M2452,O2452))</f>
        <v>900</v>
      </c>
      <c r="S2452" s="538">
        <f>IF(D2462="","",D2462)</f>
        <v>100</v>
      </c>
      <c r="T2452" s="538">
        <f>IF(T2451="","",SUM(R2452,S2452))</f>
        <v>1000</v>
      </c>
      <c r="U2452" s="550"/>
      <c r="V2452" s="551">
        <f>COUNTIF(U2446:U2456,"S")</f>
        <v>1</v>
      </c>
      <c r="W2452" s="551">
        <f>COUNTIF(U2446:U2456,"RE")+COUNTIF(U2446:U2456,"REP")</f>
        <v>0</v>
      </c>
      <c r="X2452" s="551">
        <f>COUNTIF(X2446:X2451,"P")+COUNTIF(X2455:X2456,"P")</f>
        <v>0</v>
      </c>
      <c r="Y2452" s="552" t="str">
        <f>IF(OR(X2452=0,X2452&lt;(V2452+W2452)),"",(T2452-(V2452*Y2445)+V2451))</f>
        <v/>
      </c>
    </row>
    <row r="2453" spans="1:25" ht="18" customHeight="1">
      <c r="A2453" s="1124"/>
      <c r="B2453" s="895" t="s">
        <v>151</v>
      </c>
      <c r="C2453" s="895"/>
      <c r="D2453" s="553">
        <f>IF('statement of marks'!BG96="","",'statement of marks'!BG96)</f>
        <v>30</v>
      </c>
      <c r="E2453" s="568">
        <f t="shared" ref="E2453:H2453" si="697">IF(E2452="","",E2451/E2452*100)</f>
        <v>100</v>
      </c>
      <c r="F2453" s="568">
        <f t="shared" si="697"/>
        <v>100</v>
      </c>
      <c r="G2453" s="568">
        <f t="shared" si="697"/>
        <v>100</v>
      </c>
      <c r="H2453" s="568">
        <f t="shared" si="697"/>
        <v>100</v>
      </c>
      <c r="I2453" s="568">
        <f>IF(I2452="","",I2451/I2452*100)</f>
        <v>100</v>
      </c>
      <c r="J2453" s="568">
        <f t="shared" ref="J2453:R2453" si="698">IF(J2452="","",J2451/J2452*100)</f>
        <v>93.548387096774192</v>
      </c>
      <c r="K2453" s="568">
        <f t="shared" si="698"/>
        <v>100</v>
      </c>
      <c r="L2453" s="568">
        <f t="shared" si="698"/>
        <v>94.285714285714278</v>
      </c>
      <c r="M2453" s="568">
        <f t="shared" si="698"/>
        <v>95.652173913043484</v>
      </c>
      <c r="N2453" s="569">
        <f t="shared" si="698"/>
        <v>96</v>
      </c>
      <c r="O2453" s="568">
        <f t="shared" si="698"/>
        <v>81.36363636363636</v>
      </c>
      <c r="P2453" s="568">
        <f t="shared" si="698"/>
        <v>100</v>
      </c>
      <c r="Q2453" s="568">
        <f t="shared" si="698"/>
        <v>83.6</v>
      </c>
      <c r="R2453" s="568">
        <f t="shared" si="698"/>
        <v>88.666666666666671</v>
      </c>
      <c r="S2453" s="569">
        <f>IF(S2452="","",S2451/S2452*100)</f>
        <v>100</v>
      </c>
      <c r="T2453" s="569">
        <f t="shared" ref="T2453" si="699">IF(T2452="","",T2451/T2452*100)</f>
        <v>89.8</v>
      </c>
      <c r="U2453" s="539"/>
      <c r="V2453" s="539"/>
      <c r="W2453" s="539"/>
      <c r="X2453" s="539"/>
      <c r="Y2453" s="554" t="str">
        <f>IF(Y2452="","",Y2451/Y2452*100)</f>
        <v/>
      </c>
    </row>
    <row r="2454" spans="1:25" ht="18" customHeight="1">
      <c r="A2454" s="1124"/>
      <c r="B2454" s="895" t="str">
        <f>'statement of marks'!DZ96</f>
        <v>BIOLOGY</v>
      </c>
      <c r="C2454" s="895"/>
      <c r="D2454" s="548"/>
      <c r="E2454" s="541">
        <f>IF('statement of marks'!EA96="","",'statement of marks'!EA96)</f>
        <v>10</v>
      </c>
      <c r="F2454" s="541">
        <f>IF('statement of marks'!EB96="","",'statement of marks'!EB96)</f>
        <v>10</v>
      </c>
      <c r="G2454" s="541">
        <f>IF('statement of marks'!EC96="","",'statement of marks'!EC96)</f>
        <v>10</v>
      </c>
      <c r="H2454" s="541">
        <f>IF('statement of marks'!ED96="","",'statement of marks'!ED96)</f>
        <v>30</v>
      </c>
      <c r="I2454" s="541" t="str">
        <f>IF('statement of marks'!EE96="","",'statement of marks'!EE96)</f>
        <v/>
      </c>
      <c r="J2454" s="537">
        <f>IF('statement of marks'!EF96="","",'statement of marks'!EF96)</f>
        <v>50</v>
      </c>
      <c r="K2454" s="537">
        <f>IF('statement of marks'!EG96="","",'statement of marks'!EG96)</f>
        <v>20</v>
      </c>
      <c r="L2454" s="536">
        <f>IF('statement of marks'!EH96="","",'statement of marks'!EH96)</f>
        <v>70</v>
      </c>
      <c r="M2454" s="536">
        <f>IF('statement of marks'!EI96="","",'statement of marks'!EI96)</f>
        <v>80</v>
      </c>
      <c r="N2454" s="538">
        <f>IF('statement of marks'!EJ96="","",'statement of marks'!EJ96)</f>
        <v>100</v>
      </c>
      <c r="O2454" s="537">
        <f>IF('statement of marks'!EK96="","",'statement of marks'!EK96)</f>
        <v>70</v>
      </c>
      <c r="P2454" s="537">
        <f>IF('statement of marks'!EL96="","",'statement of marks'!EL96)</f>
        <v>30</v>
      </c>
      <c r="Q2454" s="536">
        <f>IF('statement of marks'!EM96="","",'statement of marks'!EM96)</f>
        <v>100</v>
      </c>
      <c r="R2454" s="536">
        <f>IF('statement of marks'!EN96="","",'statement of marks'!EN96)</f>
        <v>150</v>
      </c>
      <c r="S2454" s="538">
        <f>IF('statement of marks'!EO96="","",'statement of marks'!EO96)</f>
        <v>50</v>
      </c>
      <c r="T2454" s="538">
        <f>IF('statement of marks'!EP96="","",'statement of marks'!EP96)</f>
        <v>200</v>
      </c>
      <c r="U2454" s="538" t="str">
        <f>IF('statement of marks'!FB96="","",'statement of marks'!FB96)</f>
        <v>I</v>
      </c>
      <c r="V2454" s="542"/>
      <c r="W2454" s="542"/>
      <c r="X2454" s="542"/>
      <c r="Y2454" s="540"/>
    </row>
    <row r="2455" spans="1:25" ht="18" customHeight="1">
      <c r="A2455" s="1124"/>
      <c r="B2455" s="1089" t="str">
        <f>'statement of marks'!$FC$3</f>
        <v>Azadi ke Baad ka Swarnim Bharat</v>
      </c>
      <c r="C2455" s="1089"/>
      <c r="D2455" s="553">
        <f>IF('statement of marks'!CK96="","",'statement of marks'!CK96)</f>
        <v>30</v>
      </c>
      <c r="E2455" s="541">
        <f>IF('statement of marks'!FC96="","",'statement of marks'!FC96)</f>
        <v>10</v>
      </c>
      <c r="F2455" s="541">
        <f>IF('statement of marks'!FD96="","",'statement of marks'!FD96)</f>
        <v>10</v>
      </c>
      <c r="G2455" s="541">
        <f>IF('statement of marks'!FE96="","",'statement of marks'!FE96)</f>
        <v>10</v>
      </c>
      <c r="H2455" s="541">
        <f>IF('statement of marks'!FF96="","",'statement of marks'!FF96)</f>
        <v>30</v>
      </c>
      <c r="I2455" s="555"/>
      <c r="J2455" s="541">
        <f>IF('statement of marks'!FG96="","",'statement of marks'!FG96)</f>
        <v>70</v>
      </c>
      <c r="K2455" s="556"/>
      <c r="L2455" s="536">
        <f>IF('statement of marks'!FG96="","",'statement of marks'!FG96)</f>
        <v>70</v>
      </c>
      <c r="M2455" s="536">
        <f>IF('statement of marks'!FH96="","",'statement of marks'!FH96)</f>
        <v>100</v>
      </c>
      <c r="N2455" s="536">
        <f>IF('statement of marks'!FH96="","",'statement of marks'!FH96)</f>
        <v>100</v>
      </c>
      <c r="O2455" s="536">
        <f>IF('statement of marks'!FI96="","",'statement of marks'!FI96)</f>
        <v>100</v>
      </c>
      <c r="P2455" s="557"/>
      <c r="Q2455" s="536">
        <f>IF('statement of marks'!FI96="","",'statement of marks'!FI96)</f>
        <v>100</v>
      </c>
      <c r="R2455" s="536">
        <f>IF('statement of marks'!FJ96="","",'statement of marks'!FJ96)</f>
        <v>200</v>
      </c>
      <c r="S2455" s="557"/>
      <c r="T2455" s="538">
        <f>IF('statement of marks'!FJ96="","",'statement of marks'!FJ96)</f>
        <v>200</v>
      </c>
      <c r="U2455" s="541" t="str">
        <f>IF('statement of marks'!II96="","",'statement of marks'!II96)</f>
        <v>A</v>
      </c>
      <c r="V2455" s="542" t="str">
        <f>IF(OR(U2455="S",U2455="RE"),'result subject-wise'!AL$6,"")</f>
        <v/>
      </c>
      <c r="W2455" s="558" t="str">
        <f>IF('result subject-wise'!AL96="","",'result subject-wise'!AL96)</f>
        <v/>
      </c>
      <c r="X2455" s="558" t="str">
        <f>IF('result subject-wise'!AM96="","",'result subject-wise'!AM96)</f>
        <v/>
      </c>
      <c r="Y2455" s="1093"/>
    </row>
    <row r="2456" spans="1:25" ht="18" customHeight="1">
      <c r="A2456" s="1124"/>
      <c r="B2456" s="895" t="str">
        <f>'statement of marks'!$FP$3</f>
        <v>JEEVAN KAUShAL</v>
      </c>
      <c r="C2456" s="895"/>
      <c r="D2456" s="535" t="str">
        <f>IF('statement of marks'!DO96="","",'statement of marks'!DO96)</f>
        <v/>
      </c>
      <c r="E2456" s="1109" t="s">
        <v>278</v>
      </c>
      <c r="F2456" s="1109"/>
      <c r="G2456" s="536">
        <f>'statement of marks'!$FP$6</f>
        <v>30</v>
      </c>
      <c r="H2456" s="536"/>
      <c r="I2456" s="559"/>
      <c r="J2456" s="537">
        <f>IF('statement of marks'!FP96="","",'statement of marks'!FP96)</f>
        <v>30</v>
      </c>
      <c r="K2456" s="1109" t="s">
        <v>279</v>
      </c>
      <c r="L2456" s="1109"/>
      <c r="M2456" s="536">
        <f>'statement of marks'!$FQ$6</f>
        <v>30</v>
      </c>
      <c r="N2456" s="538">
        <f>IF('statement of marks'!FQ96="","",'statement of marks'!FQ96)</f>
        <v>30</v>
      </c>
      <c r="O2456" s="1109" t="s">
        <v>108</v>
      </c>
      <c r="P2456" s="1109"/>
      <c r="Q2456" s="536">
        <f>'statement of marks'!$FR$6</f>
        <v>40</v>
      </c>
      <c r="R2456" s="541">
        <f>IF('statement of marks'!FR96="","",'statement of marks'!FR96)</f>
        <v>40</v>
      </c>
      <c r="S2456" s="541"/>
      <c r="T2456" s="538">
        <f>IF('statement of marks'!FS96="","",'statement of marks'!FS96)</f>
        <v>100</v>
      </c>
      <c r="U2456" s="541" t="str">
        <f>IF('statement of marks'!IJ96="","",'statement of marks'!IJ96)</f>
        <v>A</v>
      </c>
      <c r="V2456" s="542" t="str">
        <f>IF(OR(U2456="S",U2456="RE"),'result subject-wise'!AN$6,"")</f>
        <v/>
      </c>
      <c r="W2456" s="558" t="str">
        <f>IF('result subject-wise'!AN96="","",'result subject-wise'!AN96)</f>
        <v/>
      </c>
      <c r="X2456" s="558" t="str">
        <f>IF('result subject-wise'!AO96="","",'result subject-wise'!AO96)</f>
        <v/>
      </c>
      <c r="Y2456" s="1093"/>
    </row>
    <row r="2457" spans="1:25" ht="18" customHeight="1">
      <c r="A2457" s="1124"/>
      <c r="B2457" s="1110" t="s">
        <v>195</v>
      </c>
      <c r="C2457" s="1110"/>
      <c r="D2457" s="560">
        <f>IF(AND(D2453="",D2455="",D2456=""),"",SUM(D2453:D2456))</f>
        <v>60</v>
      </c>
      <c r="E2457" s="1111" t="str">
        <f>IF('statement of marks'!IP96="","",'statement of marks'!IP96)</f>
        <v>SUPPL.</v>
      </c>
      <c r="F2457" s="1111"/>
      <c r="G2457" s="1111"/>
      <c r="H2457" s="1111"/>
      <c r="I2457" s="1111"/>
      <c r="J2457" s="1111"/>
      <c r="K2457" s="1111"/>
      <c r="L2457" s="1111"/>
      <c r="M2457" s="533" t="s">
        <v>309</v>
      </c>
      <c r="N2457" s="541" t="str">
        <f>IF('statement of marks'!IS96="","",'statement of marks'!IS96)</f>
        <v/>
      </c>
      <c r="O2457" s="1091" t="s">
        <v>281</v>
      </c>
      <c r="P2457" s="1091"/>
      <c r="Q2457" s="1091"/>
      <c r="R2457" s="541" t="str">
        <f>IF('statement of marks'!IU96="","",'statement of marks'!IU96)</f>
        <v/>
      </c>
      <c r="S2457" s="1112" t="s">
        <v>295</v>
      </c>
      <c r="T2457" s="1112"/>
      <c r="U2457" s="1112"/>
      <c r="V2457" s="1112"/>
      <c r="W2457" s="1112"/>
      <c r="X2457" s="1112"/>
      <c r="Y2457" s="1113"/>
    </row>
    <row r="2458" spans="1:25" ht="18" customHeight="1">
      <c r="A2458" s="1124"/>
      <c r="B2458" s="1110" t="s">
        <v>300</v>
      </c>
      <c r="C2458" s="1110"/>
      <c r="D2458" s="534" t="s">
        <v>201</v>
      </c>
      <c r="E2458" s="1085" t="s">
        <v>122</v>
      </c>
      <c r="F2458" s="1085"/>
      <c r="G2458" s="1091" t="s">
        <v>124</v>
      </c>
      <c r="H2458" s="1091"/>
      <c r="I2458" s="1091"/>
      <c r="J2458" s="1091"/>
      <c r="K2458" s="1091" t="s">
        <v>126</v>
      </c>
      <c r="L2458" s="1091"/>
      <c r="M2458" s="1091" t="s">
        <v>128</v>
      </c>
      <c r="N2458" s="1091"/>
      <c r="O2458" s="924" t="s">
        <v>303</v>
      </c>
      <c r="P2458" s="924"/>
      <c r="Q2458" s="924"/>
      <c r="R2458" s="561"/>
      <c r="S2458" s="1114" t="s">
        <v>195</v>
      </c>
      <c r="T2458" s="1114"/>
      <c r="U2458" s="1115" t="str">
        <f>IF('result subject-wise'!AR96="","",'result subject-wise'!AR96)</f>
        <v/>
      </c>
      <c r="V2458" s="1115"/>
      <c r="W2458" s="1086" t="s">
        <v>459</v>
      </c>
      <c r="X2458" s="1086"/>
      <c r="Y2458" s="562" t="str">
        <f>IF('result subject-wise'!AS96="","",'result subject-wise'!AS96)</f>
        <v/>
      </c>
    </row>
    <row r="2459" spans="1:25" ht="18" customHeight="1">
      <c r="A2459" s="1124"/>
      <c r="B2459" s="1116" t="s">
        <v>302</v>
      </c>
      <c r="C2459" s="1116"/>
      <c r="D2459" s="536">
        <f>IF('statement of marks'!CN96="","",'statement of marks'!CN96)</f>
        <v>50</v>
      </c>
      <c r="E2459" s="1117">
        <f>IF('statement of marks'!GK96="","",'statement of marks'!GK96)</f>
        <v>34</v>
      </c>
      <c r="F2459" s="1117"/>
      <c r="G2459" s="1117">
        <f>IF('statement of marks'!GM96="","",'statement of marks'!GM96)</f>
        <v>24</v>
      </c>
      <c r="H2459" s="1117"/>
      <c r="I2459" s="1117"/>
      <c r="J2459" s="1117"/>
      <c r="K2459" s="1117" t="str">
        <f>IF('statement of marks'!GO96="","",'statement of marks'!GO96)</f>
        <v/>
      </c>
      <c r="L2459" s="1117"/>
      <c r="M2459" s="1117" t="str">
        <f>IF('statement of marks'!GQ96="","",'statement of marks'!GQ96)</f>
        <v/>
      </c>
      <c r="N2459" s="1117"/>
      <c r="O2459" s="1117" t="str">
        <f>IF('statement of marks'!GS96="","",'statement of marks'!GS96)</f>
        <v/>
      </c>
      <c r="P2459" s="1117"/>
      <c r="Q2459" s="1117"/>
      <c r="R2459" s="563"/>
      <c r="S2459" s="1086" t="s">
        <v>460</v>
      </c>
      <c r="T2459" s="1086"/>
      <c r="U2459" s="1086"/>
      <c r="V2459" s="1086"/>
      <c r="W2459" s="1115" t="str">
        <f>IF('result subject-wise'!AT96="","",'result subject-wise'!AT96)</f>
        <v/>
      </c>
      <c r="X2459" s="1115"/>
      <c r="Y2459" s="1118"/>
    </row>
    <row r="2460" spans="1:25" ht="18" customHeight="1">
      <c r="A2460" s="1124"/>
      <c r="B2460" s="1084" t="s">
        <v>301</v>
      </c>
      <c r="C2460" s="1084"/>
      <c r="D2460" s="536">
        <f>IF('statement of marks'!BJ96="","",'statement of marks'!BJ96)</f>
        <v>50</v>
      </c>
      <c r="E2460" s="1085" t="str">
        <f>IF('statement of marks'!GL96="","",'statement of marks'!GL96)</f>
        <v/>
      </c>
      <c r="F2460" s="1085"/>
      <c r="G2460" s="1085" t="str">
        <f>IF('statement of marks'!GN96="","",'statement of marks'!GN96)</f>
        <v/>
      </c>
      <c r="H2460" s="1085"/>
      <c r="I2460" s="1085"/>
      <c r="J2460" s="1085"/>
      <c r="K2460" s="1085">
        <f>IF('statement of marks'!GP96="","",'statement of marks'!GP96)</f>
        <v>130</v>
      </c>
      <c r="L2460" s="1085"/>
      <c r="M2460" s="1085">
        <f>IF('statement of marks'!GR96="","",'statement of marks'!GR96)</f>
        <v>264</v>
      </c>
      <c r="N2460" s="1085"/>
      <c r="O2460" s="1085">
        <f>IF('statement of marks'!GT96="","",'statement of marks'!GT96)</f>
        <v>362</v>
      </c>
      <c r="P2460" s="1085"/>
      <c r="Q2460" s="1085"/>
      <c r="R2460" s="564"/>
      <c r="S2460" s="1086" t="s">
        <v>296</v>
      </c>
      <c r="T2460" s="1086"/>
      <c r="U2460" s="1086"/>
      <c r="V2460" s="1086"/>
      <c r="W2460" s="1087" t="str">
        <f>IF(U2458="","",'result subject-wise'!$G$118)</f>
        <v/>
      </c>
      <c r="X2460" s="1087"/>
      <c r="Y2460" s="1088"/>
    </row>
    <row r="2461" spans="1:25" ht="18" customHeight="1">
      <c r="A2461" s="1124"/>
      <c r="B2461" s="1089" t="s">
        <v>307</v>
      </c>
      <c r="C2461" s="1089"/>
      <c r="D2461" s="535" t="str">
        <f>IF('statement of marks'!DR96="","",'statement of marks'!DR96)</f>
        <v/>
      </c>
      <c r="E2461" s="1090"/>
      <c r="F2461" s="1090"/>
      <c r="G2461" s="1090"/>
      <c r="H2461" s="1090"/>
      <c r="I2461" s="1090"/>
      <c r="J2461" s="1090"/>
      <c r="K2461" s="1090"/>
      <c r="L2461" s="1090"/>
      <c r="M2461" s="1090"/>
      <c r="N2461" s="1090"/>
      <c r="O2461" s="1091"/>
      <c r="P2461" s="1091"/>
      <c r="Q2461" s="1091"/>
      <c r="R2461" s="1091"/>
      <c r="S2461" s="1091"/>
      <c r="T2461" s="1091"/>
      <c r="U2461" s="1092"/>
      <c r="V2461" s="1092"/>
      <c r="W2461" s="1092"/>
      <c r="X2461" s="1092"/>
      <c r="Y2461" s="1093"/>
    </row>
    <row r="2462" spans="1:25" ht="18" customHeight="1">
      <c r="A2462" s="1124"/>
      <c r="B2462" s="895" t="s">
        <v>297</v>
      </c>
      <c r="C2462" s="895"/>
      <c r="D2462" s="544">
        <f>IF(AND(D2459="",D2460="",D2461=""),"",SUM(D2459:D2461))</f>
        <v>100</v>
      </c>
      <c r="E2462" s="1090"/>
      <c r="F2462" s="1090"/>
      <c r="G2462" s="1090"/>
      <c r="H2462" s="1090"/>
      <c r="I2462" s="1090"/>
      <c r="J2462" s="1090"/>
      <c r="K2462" s="1090"/>
      <c r="L2462" s="1090"/>
      <c r="M2462" s="1090"/>
      <c r="N2462" s="1090"/>
      <c r="O2462" s="1091"/>
      <c r="P2462" s="1091"/>
      <c r="Q2462" s="1091"/>
      <c r="R2462" s="1091"/>
      <c r="S2462" s="1091"/>
      <c r="T2462" s="1091"/>
      <c r="U2462" s="1092"/>
      <c r="V2462" s="1092"/>
      <c r="W2462" s="1092"/>
      <c r="X2462" s="1092"/>
      <c r="Y2462" s="1093"/>
    </row>
    <row r="2463" spans="1:25" ht="18" customHeight="1">
      <c r="A2463" s="1124"/>
      <c r="B2463" s="1089" t="s">
        <v>790</v>
      </c>
      <c r="C2463" s="1089"/>
      <c r="D2463" s="565">
        <f>IF(J2446="ML",L2445)+IF(J2447="ML",L2445)+IF(J2448="ML",L2445-D2448)+IF(J2449="ML",L2445-D2449)+IF(J2450="ML",L2445-D2450)+IF(K2448="ml",D2448)+IF(K2449="ml",D2449)+IF(K2450="ml",D2450)</f>
        <v>0</v>
      </c>
      <c r="E2463" s="1090"/>
      <c r="F2463" s="1090"/>
      <c r="G2463" s="1090"/>
      <c r="H2463" s="1090"/>
      <c r="I2463" s="1090"/>
      <c r="J2463" s="1090"/>
      <c r="K2463" s="1090"/>
      <c r="L2463" s="1090"/>
      <c r="M2463" s="1090"/>
      <c r="N2463" s="1090"/>
      <c r="O2463" s="1091" t="s">
        <v>112</v>
      </c>
      <c r="P2463" s="1091"/>
      <c r="Q2463" s="1091"/>
      <c r="R2463" s="1091"/>
      <c r="S2463" s="1091"/>
      <c r="T2463" s="1091"/>
      <c r="U2463" s="1094" t="s">
        <v>798</v>
      </c>
      <c r="V2463" s="1094"/>
      <c r="W2463" s="1094"/>
      <c r="X2463" s="1094"/>
      <c r="Y2463" s="1095"/>
    </row>
    <row r="2464" spans="1:25" ht="18" customHeight="1" thickBot="1">
      <c r="A2464" s="1125"/>
      <c r="B2464" s="1098" t="s">
        <v>308</v>
      </c>
      <c r="C2464" s="1098"/>
      <c r="D2464" s="566"/>
      <c r="E2464" s="1099"/>
      <c r="F2464" s="1099"/>
      <c r="G2464" s="1099"/>
      <c r="H2464" s="1099"/>
      <c r="I2464" s="1099"/>
      <c r="J2464" s="1099"/>
      <c r="K2464" s="1099"/>
      <c r="L2464" s="1099"/>
      <c r="M2464" s="1099"/>
      <c r="N2464" s="1099"/>
      <c r="O2464" s="1100">
        <f>'statement of marks'!$IV$110</f>
        <v>45794</v>
      </c>
      <c r="P2464" s="1100"/>
      <c r="Q2464" s="1100"/>
      <c r="R2464" s="1100"/>
      <c r="S2464" s="1100"/>
      <c r="T2464" s="1100"/>
      <c r="U2464" s="1096"/>
      <c r="V2464" s="1096"/>
      <c r="W2464" s="1096"/>
      <c r="X2464" s="1096"/>
      <c r="Y2464" s="1097"/>
    </row>
    <row r="2465" spans="1:25" ht="18" customHeight="1">
      <c r="A2465" s="1119" t="s">
        <v>282</v>
      </c>
      <c r="B2465" s="1120"/>
      <c r="C2465" s="1120"/>
      <c r="D2465" s="1120"/>
      <c r="E2465" s="1120"/>
      <c r="F2465" s="1120"/>
      <c r="G2465" s="1120"/>
      <c r="H2465" s="1120"/>
      <c r="I2465" s="1120"/>
      <c r="J2465" s="1120"/>
      <c r="K2465" s="1120"/>
      <c r="L2465" s="1120"/>
      <c r="M2465" s="1120"/>
      <c r="N2465" s="1120"/>
      <c r="O2465" s="1120"/>
      <c r="P2465" s="1120"/>
      <c r="Q2465" s="1120"/>
      <c r="R2465" s="1120"/>
      <c r="S2465" s="1120"/>
      <c r="T2465" s="1120"/>
      <c r="U2465" s="1120"/>
      <c r="V2465" s="1120"/>
      <c r="W2465" s="1120"/>
      <c r="X2465" s="1120"/>
      <c r="Y2465" s="1121"/>
    </row>
    <row r="2466" spans="1:25" ht="18" customHeight="1">
      <c r="A2466" s="1122" t="str">
        <f>'statement of marks'!$A$1</f>
        <v>Govt. Hr. Sec. School,</v>
      </c>
      <c r="B2466" s="1091"/>
      <c r="C2466" s="1091"/>
      <c r="D2466" s="1091"/>
      <c r="E2466" s="1091"/>
      <c r="F2466" s="1091"/>
      <c r="G2466" s="1091"/>
      <c r="H2466" s="1091"/>
      <c r="I2466" s="1091"/>
      <c r="J2466" s="1091"/>
      <c r="K2466" s="1091"/>
      <c r="L2466" s="1091"/>
      <c r="M2466" s="1091"/>
      <c r="N2466" s="1091"/>
      <c r="O2466" s="1091"/>
      <c r="P2466" s="1091"/>
      <c r="Q2466" s="1091"/>
      <c r="R2466" s="1091"/>
      <c r="S2466" s="1091"/>
      <c r="T2466" s="1091"/>
      <c r="U2466" s="1091"/>
      <c r="V2466" s="1091"/>
      <c r="W2466" s="1091"/>
      <c r="X2466" s="1091"/>
      <c r="Y2466" s="1123"/>
    </row>
    <row r="2467" spans="1:25" ht="18" customHeight="1">
      <c r="A2467" s="1124"/>
      <c r="B2467" s="1048" t="s">
        <v>100</v>
      </c>
      <c r="C2467" s="1048"/>
      <c r="D2467" s="1112" t="s">
        <v>485</v>
      </c>
      <c r="E2467" s="1048" t="str">
        <f>'statement of marks'!$F$3</f>
        <v>2024-25</v>
      </c>
      <c r="F2467" s="1048"/>
      <c r="G2467" s="1126" t="str">
        <f>IF(U2486="","MAIN EXAMINATION",IF(E2485="Suppl.","SUPPLEMENTARY EXAMINATION",IF(E2485="Re-exam.","RE-EXAMINATION",)))</f>
        <v>MAIN EXAMINATION</v>
      </c>
      <c r="H2467" s="1127"/>
      <c r="I2467" s="1127"/>
      <c r="J2467" s="1127"/>
      <c r="K2467" s="1127"/>
      <c r="L2467" s="1127"/>
      <c r="M2467" s="1127"/>
      <c r="N2467" s="1127"/>
      <c r="O2467" s="1127"/>
      <c r="P2467" s="1127"/>
      <c r="Q2467" s="1127"/>
      <c r="R2467" s="1127"/>
      <c r="S2467" s="1128"/>
      <c r="T2467" s="1129" t="s">
        <v>305</v>
      </c>
      <c r="U2467" s="1130"/>
      <c r="V2467" s="1131"/>
      <c r="W2467" s="1048" t="str">
        <f>'statement of marks'!$A$3</f>
        <v>11 'A'</v>
      </c>
      <c r="X2467" s="1048"/>
      <c r="Y2467" s="1135"/>
    </row>
    <row r="2468" spans="1:25" ht="18" customHeight="1">
      <c r="A2468" s="1124"/>
      <c r="B2468" s="895" t="s">
        <v>36</v>
      </c>
      <c r="C2468" s="895"/>
      <c r="D2468" s="1112"/>
      <c r="E2468" s="1132" t="str">
        <f>IF('statement of marks'!G97="","",'statement of marks'!G97)</f>
        <v>A 089</v>
      </c>
      <c r="F2468" s="1133"/>
      <c r="G2468" s="1133"/>
      <c r="H2468" s="1133"/>
      <c r="I2468" s="1133"/>
      <c r="J2468" s="1133"/>
      <c r="K2468" s="1133"/>
      <c r="L2468" s="1133"/>
      <c r="M2468" s="1133"/>
      <c r="N2468" s="1133"/>
      <c r="O2468" s="1133"/>
      <c r="P2468" s="1133"/>
      <c r="Q2468" s="1133"/>
      <c r="R2468" s="1133"/>
      <c r="S2468" s="1134"/>
      <c r="T2468" s="1129" t="s">
        <v>304</v>
      </c>
      <c r="U2468" s="1130"/>
      <c r="V2468" s="1131"/>
      <c r="W2468" s="1048">
        <f>IF('statement of marks'!E97="","",'statement of marks'!E97)</f>
        <v>11189</v>
      </c>
      <c r="X2468" s="1048"/>
      <c r="Y2468" s="1135"/>
    </row>
    <row r="2469" spans="1:25" ht="18" customHeight="1">
      <c r="A2469" s="1124"/>
      <c r="B2469" s="895" t="s">
        <v>37</v>
      </c>
      <c r="C2469" s="895"/>
      <c r="D2469" s="1112"/>
      <c r="E2469" s="1132" t="str">
        <f>IF('statement of marks'!H97="","",'statement of marks'!H97)</f>
        <v>B 089</v>
      </c>
      <c r="F2469" s="1133"/>
      <c r="G2469" s="1133"/>
      <c r="H2469" s="1133"/>
      <c r="I2469" s="1133"/>
      <c r="J2469" s="1133"/>
      <c r="K2469" s="1133"/>
      <c r="L2469" s="1133"/>
      <c r="M2469" s="1133"/>
      <c r="N2469" s="1133"/>
      <c r="O2469" s="1133"/>
      <c r="P2469" s="1133"/>
      <c r="Q2469" s="1133"/>
      <c r="R2469" s="1133"/>
      <c r="S2469" s="1134"/>
      <c r="T2469" s="1129" t="s">
        <v>35</v>
      </c>
      <c r="U2469" s="1130"/>
      <c r="V2469" s="1131"/>
      <c r="W2469" s="1048" t="str">
        <f>IF('statement of marks'!D97="","",'statement of marks'!D97)</f>
        <v/>
      </c>
      <c r="X2469" s="1048"/>
      <c r="Y2469" s="1135"/>
    </row>
    <row r="2470" spans="1:25" ht="18" customHeight="1">
      <c r="A2470" s="1124"/>
      <c r="B2470" s="895" t="s">
        <v>38</v>
      </c>
      <c r="C2470" s="895"/>
      <c r="D2470" s="1112"/>
      <c r="E2470" s="1132" t="str">
        <f>IF('statement of marks'!I97="","",'statement of marks'!I97)</f>
        <v>C 089</v>
      </c>
      <c r="F2470" s="1133"/>
      <c r="G2470" s="1133"/>
      <c r="H2470" s="1133"/>
      <c r="I2470" s="1133"/>
      <c r="J2470" s="1133"/>
      <c r="K2470" s="1133"/>
      <c r="L2470" s="1133"/>
      <c r="M2470" s="1133"/>
      <c r="N2470" s="1133"/>
      <c r="O2470" s="1133"/>
      <c r="P2470" s="1133"/>
      <c r="Q2470" s="1133"/>
      <c r="R2470" s="1133"/>
      <c r="S2470" s="1134"/>
      <c r="T2470" s="1129" t="s">
        <v>280</v>
      </c>
      <c r="U2470" s="1130"/>
      <c r="V2470" s="1131"/>
      <c r="W2470" s="1136" t="str">
        <f>IF('statement of marks'!F97="","",'statement of marks'!F97)</f>
        <v/>
      </c>
      <c r="X2470" s="1136"/>
      <c r="Y2470" s="1137"/>
    </row>
    <row r="2471" spans="1:25" ht="18" customHeight="1">
      <c r="A2471" s="1124"/>
      <c r="B2471" s="1138" t="s">
        <v>218</v>
      </c>
      <c r="C2471" s="1109" t="s">
        <v>293</v>
      </c>
      <c r="D2471" s="1109" t="s">
        <v>457</v>
      </c>
      <c r="E2471" s="1103" t="s">
        <v>109</v>
      </c>
      <c r="F2471" s="1103" t="s">
        <v>110</v>
      </c>
      <c r="G2471" s="1103" t="s">
        <v>111</v>
      </c>
      <c r="H2471" s="1103" t="s">
        <v>797</v>
      </c>
      <c r="I2471" s="1139" t="str">
        <f>IF('statement of marks'!N$4="","",'statement of marks'!N$4)</f>
        <v>VRIKSHAROPAN</v>
      </c>
      <c r="J2471" s="1140" t="s">
        <v>276</v>
      </c>
      <c r="K2471" s="1140" t="s">
        <v>277</v>
      </c>
      <c r="L2471" s="1103" t="s">
        <v>284</v>
      </c>
      <c r="M2471" s="1103" t="s">
        <v>294</v>
      </c>
      <c r="N2471" s="1102" t="s">
        <v>458</v>
      </c>
      <c r="O2471" s="1141" t="s">
        <v>287</v>
      </c>
      <c r="P2471" s="1141" t="s">
        <v>288</v>
      </c>
      <c r="Q2471" s="1101" t="s">
        <v>289</v>
      </c>
      <c r="R2471" s="1101" t="s">
        <v>285</v>
      </c>
      <c r="S2471" s="1101" t="s">
        <v>286</v>
      </c>
      <c r="T2471" s="1102" t="s">
        <v>306</v>
      </c>
      <c r="U2471" s="1103" t="s">
        <v>311</v>
      </c>
      <c r="V2471" s="1104" t="s">
        <v>310</v>
      </c>
      <c r="W2471" s="1104" t="s">
        <v>799</v>
      </c>
      <c r="X2471" s="1103" t="s">
        <v>283</v>
      </c>
      <c r="Y2471" s="1105" t="s">
        <v>290</v>
      </c>
    </row>
    <row r="2472" spans="1:25" ht="18" customHeight="1">
      <c r="A2472" s="1124"/>
      <c r="B2472" s="1138"/>
      <c r="C2472" s="1109"/>
      <c r="D2472" s="1109"/>
      <c r="E2472" s="1103"/>
      <c r="F2472" s="1103"/>
      <c r="G2472" s="1103"/>
      <c r="H2472" s="1103"/>
      <c r="I2472" s="1139"/>
      <c r="J2472" s="1140"/>
      <c r="K2472" s="1140"/>
      <c r="L2472" s="1103"/>
      <c r="M2472" s="1103"/>
      <c r="N2472" s="1102"/>
      <c r="O2472" s="1141"/>
      <c r="P2472" s="1141"/>
      <c r="Q2472" s="1101"/>
      <c r="R2472" s="1101"/>
      <c r="S2472" s="1101"/>
      <c r="T2472" s="1102"/>
      <c r="U2472" s="1103"/>
      <c r="V2472" s="1104"/>
      <c r="W2472" s="1104"/>
      <c r="X2472" s="1103"/>
      <c r="Y2472" s="1105"/>
    </row>
    <row r="2473" spans="1:25" ht="18" customHeight="1">
      <c r="A2473" s="1124"/>
      <c r="B2473" s="1144" t="s">
        <v>113</v>
      </c>
      <c r="C2473" s="1144"/>
      <c r="D2473" s="535"/>
      <c r="E2473" s="534">
        <f>IF('statement of marks'!J$6="","",'statement of marks'!J$6)</f>
        <v>10</v>
      </c>
      <c r="F2473" s="534">
        <f>IF('statement of marks'!K$6="","",'statement of marks'!K$6)</f>
        <v>10</v>
      </c>
      <c r="G2473" s="534">
        <f>IF('statement of marks'!L$6="","",'statement of marks'!L$6)</f>
        <v>8</v>
      </c>
      <c r="H2473" s="534">
        <f>IF('statement of marks'!M$6="","",'statement of marks'!M$6)</f>
        <v>28</v>
      </c>
      <c r="I2473" s="536">
        <f>IF('statement of marks'!N$6="","",'statement of marks'!N$6)</f>
        <v>2</v>
      </c>
      <c r="J2473" s="298" t="s">
        <v>89</v>
      </c>
      <c r="K2473" s="1106"/>
      <c r="L2473" s="534">
        <f>IF('statement of marks'!O$6="","",'statement of marks'!O$6)</f>
        <v>70</v>
      </c>
      <c r="M2473" s="298" t="s">
        <v>87</v>
      </c>
      <c r="N2473" s="534">
        <f>IF('statement of marks'!P$6="","",'statement of marks'!P$6)</f>
        <v>100</v>
      </c>
      <c r="O2473" s="298" t="s">
        <v>298</v>
      </c>
      <c r="P2473" s="945"/>
      <c r="Q2473" s="534">
        <f>IF('statement of marks'!Q$6="","",'statement of marks'!Q$6)</f>
        <v>100</v>
      </c>
      <c r="R2473" s="298" t="s">
        <v>299</v>
      </c>
      <c r="S2473" s="298" t="s">
        <v>454</v>
      </c>
      <c r="T2473" s="538">
        <f>IF('statement of marks'!R$6="","",'statement of marks'!R$6)</f>
        <v>200</v>
      </c>
      <c r="U2473" s="539"/>
      <c r="V2473" s="539"/>
      <c r="W2473" s="539"/>
      <c r="X2473" s="539"/>
      <c r="Y2473" s="540" t="str">
        <f>IF(OR(X2480=0,X2480&lt;V2480),"",T2473)</f>
        <v/>
      </c>
    </row>
    <row r="2474" spans="1:25" ht="18" customHeight="1">
      <c r="A2474" s="1124"/>
      <c r="B2474" s="895" t="str">
        <f>'statement of marks'!$J$3</f>
        <v>HINDI COMPULSORY</v>
      </c>
      <c r="C2474" s="895"/>
      <c r="D2474" s="535"/>
      <c r="E2474" s="541">
        <f>IF('statement of marks'!J97="","",'statement of marks'!J97)</f>
        <v>10</v>
      </c>
      <c r="F2474" s="541">
        <f>IF('statement of marks'!K97="","",'statement of marks'!K97)</f>
        <v>10</v>
      </c>
      <c r="G2474" s="541">
        <f>IF('statement of marks'!L97="","",'statement of marks'!L97)</f>
        <v>8</v>
      </c>
      <c r="H2474" s="541">
        <f>IF('statement of marks'!M97="","",'statement of marks'!M97)</f>
        <v>28</v>
      </c>
      <c r="I2474" s="541">
        <f>IF('statement of marks'!N97="","",'statement of marks'!N97)</f>
        <v>2</v>
      </c>
      <c r="J2474" s="537">
        <f>IF('statement of marks'!O97="","",'statement of marks'!O97)</f>
        <v>70</v>
      </c>
      <c r="K2474" s="1106"/>
      <c r="L2474" s="536">
        <f>IF('statement of marks'!O97="","",'statement of marks'!O97)</f>
        <v>70</v>
      </c>
      <c r="M2474" s="536">
        <f>IF('statement of marks'!P97="","",'statement of marks'!P97)</f>
        <v>100</v>
      </c>
      <c r="N2474" s="538">
        <f>IF('statement of marks'!P97="","",'statement of marks'!P97)</f>
        <v>100</v>
      </c>
      <c r="O2474" s="537">
        <f>IF('statement of marks'!Q97="","",'statement of marks'!Q97)</f>
        <v>100</v>
      </c>
      <c r="P2474" s="945"/>
      <c r="Q2474" s="536">
        <f>IF('statement of marks'!Q97="","",'statement of marks'!Q97)</f>
        <v>100</v>
      </c>
      <c r="R2474" s="536">
        <f>IF('statement of marks'!R97="","",'statement of marks'!R97)</f>
        <v>200</v>
      </c>
      <c r="S2474" s="1107" t="str">
        <f>IF(AND(K2475="",P2475=""),"",SUM(K2475,P2475))</f>
        <v/>
      </c>
      <c r="T2474" s="538">
        <f>IF('statement of marks'!R97="","",'statement of marks'!R97)</f>
        <v>200</v>
      </c>
      <c r="U2474" s="541" t="str">
        <f>CONCATENATE('statement of marks'!GV97,'statement of marks'!GW97,'statement of marks'!GX97)</f>
        <v>D</v>
      </c>
      <c r="V2474" s="542" t="str">
        <f>IF(OR(U2474="S",U2474="RE"),'result subject-wise'!T$6,"")</f>
        <v/>
      </c>
      <c r="W2474" s="542" t="str">
        <f>IF('result subject-wise'!U97="","",'result subject-wise'!U97)</f>
        <v/>
      </c>
      <c r="X2474" s="542" t="str">
        <f>IF('result subject-wise'!V97="","",'result subject-wise'!V97)</f>
        <v/>
      </c>
      <c r="Y2474" s="540" t="str">
        <f>IF(OR(X2480=0,X2480&lt;V2480),"",IF(U2474="RE",SUM(T2474,W2474),IF(U2474="S",W2474,T2474)))</f>
        <v/>
      </c>
    </row>
    <row r="2475" spans="1:25" ht="18" customHeight="1">
      <c r="A2475" s="1124"/>
      <c r="B2475" s="895" t="str">
        <f>'statement of marks'!$X$3</f>
        <v>ENGLISH COMPULSORY</v>
      </c>
      <c r="C2475" s="895"/>
      <c r="D2475" s="535" t="s">
        <v>455</v>
      </c>
      <c r="E2475" s="541">
        <f>IF('statement of marks'!X97="","",'statement of marks'!X97)</f>
        <v>10</v>
      </c>
      <c r="F2475" s="541">
        <f>IF('statement of marks'!Y97="","",'statement of marks'!Y97)</f>
        <v>10</v>
      </c>
      <c r="G2475" s="541">
        <f>IF('statement of marks'!Z97="","",'statement of marks'!Z97)</f>
        <v>8</v>
      </c>
      <c r="H2475" s="541">
        <f>IF('statement of marks'!AA97="","",'statement of marks'!AA97)</f>
        <v>28</v>
      </c>
      <c r="I2475" s="541">
        <f>IF('statement of marks'!AB97="","",'statement of marks'!AB97)</f>
        <v>2</v>
      </c>
      <c r="J2475" s="537">
        <f>IF('statement of marks'!AC97="","",'statement of marks'!AC97)</f>
        <v>70</v>
      </c>
      <c r="K2475" s="1106"/>
      <c r="L2475" s="536">
        <f>IF('statement of marks'!AC97="","",'statement of marks'!AC97)</f>
        <v>70</v>
      </c>
      <c r="M2475" s="536">
        <f>IF('statement of marks'!AD97="","",'statement of marks'!AD97)</f>
        <v>100</v>
      </c>
      <c r="N2475" s="538">
        <f>IF('statement of marks'!AD97="","",'statement of marks'!AD97)</f>
        <v>100</v>
      </c>
      <c r="O2475" s="537">
        <f>IF('statement of marks'!AE97="","",'statement of marks'!AE97)</f>
        <v>100</v>
      </c>
      <c r="P2475" s="945"/>
      <c r="Q2475" s="536">
        <f>IF('statement of marks'!AE97="","",'statement of marks'!AE97)</f>
        <v>100</v>
      </c>
      <c r="R2475" s="536">
        <f>IF('statement of marks'!AF97="","",'statement of marks'!AF97)</f>
        <v>200</v>
      </c>
      <c r="S2475" s="1107"/>
      <c r="T2475" s="538">
        <f>IF('statement of marks'!AF97="","",'statement of marks'!AF97)</f>
        <v>200</v>
      </c>
      <c r="U2475" s="541" t="str">
        <f>CONCATENATE('statement of marks'!GY97,'statement of marks'!GZ97,'statement of marks'!HA97)</f>
        <v>D</v>
      </c>
      <c r="V2475" s="542" t="str">
        <f>IF(OR(U2475="S",U2475="RE"),'result subject-wise'!W$6,"")</f>
        <v/>
      </c>
      <c r="W2475" s="542" t="str">
        <f>IF('result subject-wise'!X97="","",'result subject-wise'!X97)</f>
        <v/>
      </c>
      <c r="X2475" s="542" t="str">
        <f>IF('result subject-wise'!Y97="","",'result subject-wise'!Y97)</f>
        <v/>
      </c>
      <c r="Y2475" s="540" t="str">
        <f>IF(OR(X2480=0,X2480&lt;V2480),"",IF(U2475="RE",SUM(T2475,W2475),IF(U2475="S",W2475,T2475)))</f>
        <v/>
      </c>
    </row>
    <row r="2476" spans="1:25" ht="18" customHeight="1">
      <c r="A2476" s="1124"/>
      <c r="B2476" s="1143" t="str">
        <f>'statement of marks'!AM97</f>
        <v>PHYSICS</v>
      </c>
      <c r="C2476" s="1143"/>
      <c r="D2476" s="535">
        <f>IF('statement of marks'!BH97="","",'statement of marks'!BH97)</f>
        <v>20</v>
      </c>
      <c r="E2476" s="541">
        <f>IF('statement of marks'!AN97="","",'statement of marks'!AN97)</f>
        <v>10</v>
      </c>
      <c r="F2476" s="541">
        <f>IF('statement of marks'!AO97="","",'statement of marks'!AO97)</f>
        <v>10</v>
      </c>
      <c r="G2476" s="541">
        <f>IF('statement of marks'!AP97="","",'statement of marks'!AP97)</f>
        <v>9</v>
      </c>
      <c r="H2476" s="541">
        <f>IF('statement of marks'!AQ97="","",'statement of marks'!AQ97)</f>
        <v>29</v>
      </c>
      <c r="I2476" s="541">
        <f>IF('statement of marks'!AR97="","",'statement of marks'!AR97)</f>
        <v>1</v>
      </c>
      <c r="J2476" s="537">
        <f>IF('statement of marks'!AS97="","",'statement of marks'!AS97)</f>
        <v>30</v>
      </c>
      <c r="K2476" s="537">
        <f>IF('statement of marks'!AT97="","",'statement of marks'!AT97)</f>
        <v>20</v>
      </c>
      <c r="L2476" s="536">
        <f>IF('statement of marks'!AU97="","",'statement of marks'!AU97)</f>
        <v>50</v>
      </c>
      <c r="M2476" s="536">
        <f>IF('statement of marks'!AV97="","",'statement of marks'!AV97)</f>
        <v>60</v>
      </c>
      <c r="N2476" s="538">
        <f>IF('statement of marks'!AW97="","",'statement of marks'!AW97)</f>
        <v>80</v>
      </c>
      <c r="O2476" s="537">
        <f>IF('statement of marks'!AX97="","",'statement of marks'!AX97)</f>
        <v>70</v>
      </c>
      <c r="P2476" s="537">
        <f>IF('statement of marks'!AY97="","",'statement of marks'!AY97)</f>
        <v>30</v>
      </c>
      <c r="Q2476" s="536">
        <f>IF('statement of marks'!AZ97="","",'statement of marks'!AZ97)</f>
        <v>100</v>
      </c>
      <c r="R2476" s="536">
        <f>IF('statement of marks'!BA97="","",'statement of marks'!BA97)</f>
        <v>130</v>
      </c>
      <c r="S2476" s="538">
        <f>IF('statement of marks'!BB97="","",'statement of marks'!BB97)</f>
        <v>50</v>
      </c>
      <c r="T2476" s="538">
        <f>IF('statement of marks'!BC97="","",'statement of marks'!BC97)</f>
        <v>180</v>
      </c>
      <c r="U2476" s="541" t="str">
        <f>CONCATENATE('statement of marks'!HB97,'statement of marks'!HK97,'statement of marks'!HL97)</f>
        <v>D</v>
      </c>
      <c r="V2476" s="542" t="str">
        <f>IF('result subject-wise'!Z97="","",'result subject-wise'!Z97)</f>
        <v/>
      </c>
      <c r="W2476" s="542" t="str">
        <f>IF('result subject-wise'!AB97="","",'result subject-wise'!AB97)</f>
        <v/>
      </c>
      <c r="X2476" s="542" t="str">
        <f>IF('result subject-wise'!AC97="","",'result subject-wise'!AC97)</f>
        <v/>
      </c>
      <c r="Y2476" s="540" t="str">
        <f>IF(OR(X2480=0,X2480&lt;V2480),"",IF(OR(U2476="RE",U2476="REP"),SUM(T2476,W2476),IF(U2476="S",W2476,T2476)))</f>
        <v/>
      </c>
    </row>
    <row r="2477" spans="1:25" ht="18" customHeight="1">
      <c r="A2477" s="1124"/>
      <c r="B2477" s="1143" t="str">
        <f>'statement of marks'!BQ97</f>
        <v>CHEMISTRY</v>
      </c>
      <c r="C2477" s="1143"/>
      <c r="D2477" s="535">
        <f>IF('statement of marks'!CL97="","",'statement of marks'!CL97)</f>
        <v>20</v>
      </c>
      <c r="E2477" s="541">
        <f>IF('statement of marks'!BR97="","",'statement of marks'!BR97)</f>
        <v>10</v>
      </c>
      <c r="F2477" s="541">
        <f>IF('statement of marks'!BS97="","",'statement of marks'!BS97)</f>
        <v>10</v>
      </c>
      <c r="G2477" s="541">
        <f>IF('statement of marks'!BT97="","",'statement of marks'!BT97)</f>
        <v>9</v>
      </c>
      <c r="H2477" s="541">
        <f>IF('statement of marks'!BU97="","",'statement of marks'!BU97)</f>
        <v>29</v>
      </c>
      <c r="I2477" s="541">
        <f>IF('statement of marks'!BV97="","",'statement of marks'!BV97)</f>
        <v>1</v>
      </c>
      <c r="J2477" s="537">
        <f>IF('statement of marks'!BW97="","",'statement of marks'!BW97)</f>
        <v>50</v>
      </c>
      <c r="K2477" s="537">
        <f>IF('statement of marks'!BX97="","",'statement of marks'!BX97)</f>
        <v>20</v>
      </c>
      <c r="L2477" s="536">
        <f>IF('statement of marks'!BY97="","",'statement of marks'!BY97)</f>
        <v>70</v>
      </c>
      <c r="M2477" s="536">
        <f>IF('statement of marks'!BZ97="","",'statement of marks'!BZ97)</f>
        <v>80</v>
      </c>
      <c r="N2477" s="538">
        <f>IF('statement of marks'!CA97="","",'statement of marks'!CA97)</f>
        <v>100</v>
      </c>
      <c r="O2477" s="537">
        <f>IF('statement of marks'!CB97="","",'statement of marks'!CB97)</f>
        <v>70</v>
      </c>
      <c r="P2477" s="537">
        <f>IF('statement of marks'!CC97="","",'statement of marks'!CC97)</f>
        <v>30</v>
      </c>
      <c r="Q2477" s="536">
        <f>IF('statement of marks'!CD97="","",'statement of marks'!CD97)</f>
        <v>100</v>
      </c>
      <c r="R2477" s="536">
        <f>IF('statement of marks'!CE97="","",'statement of marks'!CE97)</f>
        <v>150</v>
      </c>
      <c r="S2477" s="538">
        <f>IF('statement of marks'!CF97="","",'statement of marks'!CF97)</f>
        <v>50</v>
      </c>
      <c r="T2477" s="538">
        <f>IF('statement of marks'!CG97="","",'statement of marks'!CG97)</f>
        <v>200</v>
      </c>
      <c r="U2477" s="541" t="str">
        <f>CONCATENATE('statement of marks'!HM97,'statement of marks'!HV97,'statement of marks'!HW97)</f>
        <v>D</v>
      </c>
      <c r="V2477" s="542" t="str">
        <f>IF('result subject-wise'!AD97="","",'result subject-wise'!AD97)</f>
        <v/>
      </c>
      <c r="W2477" s="542" t="str">
        <f>IF('result subject-wise'!AF97="","",'result subject-wise'!AF97)</f>
        <v/>
      </c>
      <c r="X2477" s="542" t="str">
        <f>IF('result subject-wise'!AG97="","",'result subject-wise'!AG97)</f>
        <v/>
      </c>
      <c r="Y2477" s="540" t="str">
        <f>IF(OR(X2480=0,X2480&lt;V2480),"",IF(OR(U2477="RE",U2477="REP"),SUM(T2477,W2477),IF(U2477="S",W2477,T2477)))</f>
        <v/>
      </c>
    </row>
    <row r="2478" spans="1:25" ht="18" customHeight="1">
      <c r="A2478" s="1124"/>
      <c r="B2478" s="1143" t="str">
        <f>'statement of marks'!CU97</f>
        <v>MATHEMATICS</v>
      </c>
      <c r="C2478" s="1143"/>
      <c r="D2478" s="535" t="str">
        <f>IF('statement of marks'!DP97="","",'statement of marks'!DP97)</f>
        <v/>
      </c>
      <c r="E2478" s="541">
        <f>IF('statement of marks'!CV97="","",'statement of marks'!CV97)</f>
        <v>10</v>
      </c>
      <c r="F2478" s="541">
        <f>IF('statement of marks'!CW97="","",'statement of marks'!CW97)</f>
        <v>10</v>
      </c>
      <c r="G2478" s="541">
        <f>IF('statement of marks'!CX97="","",'statement of marks'!CX97)</f>
        <v>9</v>
      </c>
      <c r="H2478" s="541">
        <f>IF('statement of marks'!CY97="","",'statement of marks'!CY97)</f>
        <v>29</v>
      </c>
      <c r="I2478" s="541">
        <f>IF('statement of marks'!CZ97="","",'statement of marks'!CZ97)</f>
        <v>1</v>
      </c>
      <c r="J2478" s="537">
        <f>IF('statement of marks'!DA97="","",'statement of marks'!DA97)</f>
        <v>70</v>
      </c>
      <c r="K2478" s="537" t="str">
        <f>IF('statement of marks'!DB97="","",'statement of marks'!DB97)</f>
        <v/>
      </c>
      <c r="L2478" s="536">
        <f>IF('statement of marks'!DC97="","",'statement of marks'!DC97)</f>
        <v>70</v>
      </c>
      <c r="M2478" s="536">
        <f>IF('statement of marks'!DD97="","",'statement of marks'!DD97)</f>
        <v>100</v>
      </c>
      <c r="N2478" s="538">
        <f>IF('statement of marks'!DE97="","",'statement of marks'!DE97)</f>
        <v>100</v>
      </c>
      <c r="O2478" s="537">
        <f>IF('statement of marks'!DF97="","",'statement of marks'!DF97)</f>
        <v>18</v>
      </c>
      <c r="P2478" s="537" t="str">
        <f>IF('statement of marks'!DG97="","",'statement of marks'!DG97)</f>
        <v/>
      </c>
      <c r="Q2478" s="536">
        <f>IF('statement of marks'!DH97="","",'statement of marks'!DH97)</f>
        <v>18</v>
      </c>
      <c r="R2478" s="536">
        <f>IF('statement of marks'!DI97="","",'statement of marks'!DI97)</f>
        <v>118</v>
      </c>
      <c r="S2478" s="538" t="str">
        <f>IF('statement of marks'!DJ97="","",'statement of marks'!DJ97)</f>
        <v/>
      </c>
      <c r="T2478" s="538">
        <f>IF('statement of marks'!DK97="","",'statement of marks'!DK97)</f>
        <v>118</v>
      </c>
      <c r="U2478" s="541" t="str">
        <f>CONCATENATE('statement of marks'!HX97,'statement of marks'!IG97,'statement of marks'!IH97)</f>
        <v>S</v>
      </c>
      <c r="V2478" s="542">
        <f>IF('result subject-wise'!AH97="","",'result subject-wise'!AH97)</f>
        <v>100</v>
      </c>
      <c r="W2478" s="542" t="str">
        <f>IF('result subject-wise'!AJ97="","",'result subject-wise'!AJ97)</f>
        <v/>
      </c>
      <c r="X2478" s="542" t="str">
        <f>IF('result subject-wise'!AK97="","",'result subject-wise'!AK97)</f>
        <v/>
      </c>
      <c r="Y2478" s="540" t="str">
        <f>IF(OR(X2480=0,X2480&lt;V2480),"",IF(OR(U2478="RE",U2478="REP"),SUM(T2478,W2478),IF(U2478="S",W2478,T2478)))</f>
        <v/>
      </c>
    </row>
    <row r="2479" spans="1:25" ht="18" customHeight="1">
      <c r="A2479" s="1124"/>
      <c r="B2479" s="1108" t="s">
        <v>291</v>
      </c>
      <c r="C2479" s="1108"/>
      <c r="D2479" s="543">
        <f>IF(AND(D2476="",D2477="",D2478=""),"",SUM(D2476:D2478))</f>
        <v>40</v>
      </c>
      <c r="E2479" s="544">
        <f>IF(AND(E2474="",E2475="",E2476="",E2477="",E2478=""),"",SUM(E2474:E2478))</f>
        <v>50</v>
      </c>
      <c r="F2479" s="544">
        <f t="shared" ref="F2479:H2479" si="700">IF(AND(F2474="",F2475="",F2476="",F2477="",F2478=""),"",SUM(F2474:F2478))</f>
        <v>50</v>
      </c>
      <c r="G2479" s="544">
        <f t="shared" si="700"/>
        <v>43</v>
      </c>
      <c r="H2479" s="544">
        <f t="shared" si="700"/>
        <v>143</v>
      </c>
      <c r="I2479" s="544">
        <f>IF(AND(I2474="",I2475="",I2476="",I2477="",I2478=""),"",SUM(I2474:I2478))</f>
        <v>7</v>
      </c>
      <c r="J2479" s="544">
        <f t="shared" ref="J2479:R2479" si="701">IF(AND(J2474="",J2475="",J2476="",J2477="",J2478=""),"",SUM(J2474:J2478))</f>
        <v>290</v>
      </c>
      <c r="K2479" s="544">
        <f t="shared" si="701"/>
        <v>40</v>
      </c>
      <c r="L2479" s="544">
        <f t="shared" si="701"/>
        <v>330</v>
      </c>
      <c r="M2479" s="544">
        <f t="shared" si="701"/>
        <v>440</v>
      </c>
      <c r="N2479" s="544">
        <f t="shared" si="701"/>
        <v>480</v>
      </c>
      <c r="O2479" s="544">
        <f t="shared" si="701"/>
        <v>358</v>
      </c>
      <c r="P2479" s="544">
        <f t="shared" si="701"/>
        <v>60</v>
      </c>
      <c r="Q2479" s="544">
        <f t="shared" si="701"/>
        <v>418</v>
      </c>
      <c r="R2479" s="544">
        <f t="shared" si="701"/>
        <v>798</v>
      </c>
      <c r="S2479" s="544">
        <f>IF(AND(S2474="",S2475="",S2476="",S2477="",S2478=""),"",SUM(S2474:S2478))</f>
        <v>100</v>
      </c>
      <c r="T2479" s="544">
        <f t="shared" ref="T2479" si="702">IF(AND(T2474="",T2475="",T2476="",T2477="",T2478=""),"",SUM(T2474:T2478))</f>
        <v>898</v>
      </c>
      <c r="U2479" s="544"/>
      <c r="V2479" s="544">
        <f t="shared" ref="V2479:W2479" si="703">IF(AND(V2474="",V2475="",V2476="",V2477="",V2478=""),"",SUM(V2474:V2478))</f>
        <v>100</v>
      </c>
      <c r="W2479" s="544" t="str">
        <f t="shared" si="703"/>
        <v/>
      </c>
      <c r="X2479" s="545"/>
      <c r="Y2479" s="546" t="str">
        <f t="shared" ref="Y2479" si="704">IF(AND(Y2474="",Y2475="",Y2476="",Y2477="",Y2478=""),"",SUM(Y2474:Y2478))</f>
        <v/>
      </c>
    </row>
    <row r="2480" spans="1:25" ht="18" customHeight="1">
      <c r="A2480" s="1124"/>
      <c r="B2480" s="1142" t="s">
        <v>292</v>
      </c>
      <c r="C2480" s="1142"/>
      <c r="D2480" s="547" t="s">
        <v>456</v>
      </c>
      <c r="E2480" s="548">
        <f>IF(E2479="","",(5*E2473)-(COUNTIF(E2474:E2478,"NA")*E2473+COUNTIF(E2474:E2478,"ML")*E2473))</f>
        <v>50</v>
      </c>
      <c r="F2480" s="548">
        <f>IF(F2479="","",(5*F2473)-(COUNTIF(F2474:F2478,"NA")*F2473+COUNTIF(F2474:F2478,"ML")*F2473))</f>
        <v>50</v>
      </c>
      <c r="G2480" s="548">
        <f>IF(G2479="","",(43)-(COUNTIF(G2474:G2478,"NA")*G2473+COUNTIF(G2474:G2478,"ML")*G2473))</f>
        <v>43</v>
      </c>
      <c r="H2480" s="548">
        <f>IF(H2479="","",(143)-(COUNTIF(H2474:H2478,"NA")*H2473+COUNTIF(H2474:H2478,"ML")*H2473))</f>
        <v>143</v>
      </c>
      <c r="I2480" s="549">
        <f>IF(I2479="","",7)</f>
        <v>7</v>
      </c>
      <c r="J2480" s="538">
        <f>L2480-K2480</f>
        <v>310</v>
      </c>
      <c r="K2480" s="538">
        <f>IF(D2479="","",(D2479-(IF(K2476="ml",D2476)+IF(K2477="ml",D2477)+IF(K2478="ml",D2478))))</f>
        <v>40</v>
      </c>
      <c r="L2480" s="538">
        <f>IF(OR(L2479=0,L2479=""),L2479,(5*L2473)-D2491)</f>
        <v>350</v>
      </c>
      <c r="M2480" s="538">
        <f>IF(M2479="","",SUM(H2480:J2480))</f>
        <v>460</v>
      </c>
      <c r="N2480" s="538">
        <f>IF(N2479="","",SUM(D2479,M2480))</f>
        <v>500</v>
      </c>
      <c r="O2480" s="538">
        <f>Q2480-D2485</f>
        <v>440</v>
      </c>
      <c r="P2480" s="538">
        <f>IF(D2485="","",D2485)</f>
        <v>60</v>
      </c>
      <c r="Q2480" s="538">
        <f>IF(Q2479="","",5*Q2473)</f>
        <v>500</v>
      </c>
      <c r="R2480" s="538">
        <f>IF(O2480="","",SUM(M2480,O2480))</f>
        <v>900</v>
      </c>
      <c r="S2480" s="538">
        <f>IF(D2490="","",D2490)</f>
        <v>100</v>
      </c>
      <c r="T2480" s="538">
        <f>IF(T2479="","",SUM(R2480,S2480))</f>
        <v>1000</v>
      </c>
      <c r="U2480" s="550"/>
      <c r="V2480" s="551">
        <f>COUNTIF(U2474:U2484,"S")</f>
        <v>1</v>
      </c>
      <c r="W2480" s="551">
        <f>COUNTIF(U2474:U2484,"RE")+COUNTIF(U2474:U2484,"REP")</f>
        <v>0</v>
      </c>
      <c r="X2480" s="551">
        <f>COUNTIF(X2474:X2479,"P")+COUNTIF(X2483:X2484,"P")</f>
        <v>0</v>
      </c>
      <c r="Y2480" s="552" t="str">
        <f>IF(OR(X2480=0,X2480&lt;(V2480+W2480)),"",(T2480-(V2480*Y2473)+V2479))</f>
        <v/>
      </c>
    </row>
    <row r="2481" spans="1:25" ht="18" customHeight="1">
      <c r="A2481" s="1124"/>
      <c r="B2481" s="895" t="s">
        <v>151</v>
      </c>
      <c r="C2481" s="895"/>
      <c r="D2481" s="553">
        <f>IF('statement of marks'!BG97="","",'statement of marks'!BG97)</f>
        <v>30</v>
      </c>
      <c r="E2481" s="568">
        <f t="shared" ref="E2481:H2481" si="705">IF(E2480="","",E2479/E2480*100)</f>
        <v>100</v>
      </c>
      <c r="F2481" s="568">
        <f t="shared" si="705"/>
        <v>100</v>
      </c>
      <c r="G2481" s="568">
        <f t="shared" si="705"/>
        <v>100</v>
      </c>
      <c r="H2481" s="568">
        <f t="shared" si="705"/>
        <v>100</v>
      </c>
      <c r="I2481" s="568">
        <f>IF(I2480="","",I2479/I2480*100)</f>
        <v>100</v>
      </c>
      <c r="J2481" s="568">
        <f t="shared" ref="J2481:R2481" si="706">IF(J2480="","",J2479/J2480*100)</f>
        <v>93.548387096774192</v>
      </c>
      <c r="K2481" s="568">
        <f t="shared" si="706"/>
        <v>100</v>
      </c>
      <c r="L2481" s="568">
        <f t="shared" si="706"/>
        <v>94.285714285714278</v>
      </c>
      <c r="M2481" s="568">
        <f t="shared" si="706"/>
        <v>95.652173913043484</v>
      </c>
      <c r="N2481" s="569">
        <f t="shared" si="706"/>
        <v>96</v>
      </c>
      <c r="O2481" s="568">
        <f t="shared" si="706"/>
        <v>81.36363636363636</v>
      </c>
      <c r="P2481" s="568">
        <f t="shared" si="706"/>
        <v>100</v>
      </c>
      <c r="Q2481" s="568">
        <f t="shared" si="706"/>
        <v>83.6</v>
      </c>
      <c r="R2481" s="568">
        <f t="shared" si="706"/>
        <v>88.666666666666671</v>
      </c>
      <c r="S2481" s="569">
        <f>IF(S2480="","",S2479/S2480*100)</f>
        <v>100</v>
      </c>
      <c r="T2481" s="569">
        <f t="shared" ref="T2481" si="707">IF(T2480="","",T2479/T2480*100)</f>
        <v>89.8</v>
      </c>
      <c r="U2481" s="539"/>
      <c r="V2481" s="539"/>
      <c r="W2481" s="539"/>
      <c r="X2481" s="539"/>
      <c r="Y2481" s="554" t="str">
        <f>IF(Y2480="","",Y2479/Y2480*100)</f>
        <v/>
      </c>
    </row>
    <row r="2482" spans="1:25" ht="18" customHeight="1">
      <c r="A2482" s="1124"/>
      <c r="B2482" s="895" t="str">
        <f>'statement of marks'!DZ97</f>
        <v>BIOLOGY</v>
      </c>
      <c r="C2482" s="895"/>
      <c r="D2482" s="548"/>
      <c r="E2482" s="541">
        <f>IF('statement of marks'!EA97="","",'statement of marks'!EA97)</f>
        <v>10</v>
      </c>
      <c r="F2482" s="541">
        <f>IF('statement of marks'!EB97="","",'statement of marks'!EB97)</f>
        <v>10</v>
      </c>
      <c r="G2482" s="541">
        <f>IF('statement of marks'!EC97="","",'statement of marks'!EC97)</f>
        <v>10</v>
      </c>
      <c r="H2482" s="541">
        <f>IF('statement of marks'!ED97="","",'statement of marks'!ED97)</f>
        <v>30</v>
      </c>
      <c r="I2482" s="541" t="str">
        <f>IF('statement of marks'!EE97="","",'statement of marks'!EE97)</f>
        <v/>
      </c>
      <c r="J2482" s="537">
        <f>IF('statement of marks'!EF97="","",'statement of marks'!EF97)</f>
        <v>50</v>
      </c>
      <c r="K2482" s="537">
        <f>IF('statement of marks'!EG97="","",'statement of marks'!EG97)</f>
        <v>20</v>
      </c>
      <c r="L2482" s="536">
        <f>IF('statement of marks'!EH97="","",'statement of marks'!EH97)</f>
        <v>70</v>
      </c>
      <c r="M2482" s="536">
        <f>IF('statement of marks'!EI97="","",'statement of marks'!EI97)</f>
        <v>80</v>
      </c>
      <c r="N2482" s="538">
        <f>IF('statement of marks'!EJ97="","",'statement of marks'!EJ97)</f>
        <v>100</v>
      </c>
      <c r="O2482" s="537">
        <f>IF('statement of marks'!EK97="","",'statement of marks'!EK97)</f>
        <v>70</v>
      </c>
      <c r="P2482" s="537">
        <f>IF('statement of marks'!EL97="","",'statement of marks'!EL97)</f>
        <v>30</v>
      </c>
      <c r="Q2482" s="536">
        <f>IF('statement of marks'!EM97="","",'statement of marks'!EM97)</f>
        <v>100</v>
      </c>
      <c r="R2482" s="536">
        <f>IF('statement of marks'!EN97="","",'statement of marks'!EN97)</f>
        <v>150</v>
      </c>
      <c r="S2482" s="538">
        <f>IF('statement of marks'!EO97="","",'statement of marks'!EO97)</f>
        <v>50</v>
      </c>
      <c r="T2482" s="538">
        <f>IF('statement of marks'!EP97="","",'statement of marks'!EP97)</f>
        <v>200</v>
      </c>
      <c r="U2482" s="538" t="str">
        <f>IF('statement of marks'!FB97="","",'statement of marks'!FB97)</f>
        <v>I</v>
      </c>
      <c r="V2482" s="542"/>
      <c r="W2482" s="542"/>
      <c r="X2482" s="542"/>
      <c r="Y2482" s="540"/>
    </row>
    <row r="2483" spans="1:25" ht="18" customHeight="1">
      <c r="A2483" s="1124"/>
      <c r="B2483" s="1089" t="str">
        <f>'statement of marks'!$FC$3</f>
        <v>Azadi ke Baad ka Swarnim Bharat</v>
      </c>
      <c r="C2483" s="1089"/>
      <c r="D2483" s="553">
        <f>IF('statement of marks'!CK97="","",'statement of marks'!CK97)</f>
        <v>30</v>
      </c>
      <c r="E2483" s="541">
        <f>IF('statement of marks'!FC97="","",'statement of marks'!FC97)</f>
        <v>10</v>
      </c>
      <c r="F2483" s="541">
        <f>IF('statement of marks'!FD97="","",'statement of marks'!FD97)</f>
        <v>10</v>
      </c>
      <c r="G2483" s="541">
        <f>IF('statement of marks'!FE97="","",'statement of marks'!FE97)</f>
        <v>10</v>
      </c>
      <c r="H2483" s="541">
        <f>IF('statement of marks'!FF97="","",'statement of marks'!FF97)</f>
        <v>30</v>
      </c>
      <c r="I2483" s="555"/>
      <c r="J2483" s="541">
        <f>IF('statement of marks'!FG97="","",'statement of marks'!FG97)</f>
        <v>70</v>
      </c>
      <c r="K2483" s="556"/>
      <c r="L2483" s="536">
        <f>IF('statement of marks'!FG97="","",'statement of marks'!FG97)</f>
        <v>70</v>
      </c>
      <c r="M2483" s="536">
        <f>IF('statement of marks'!FH97="","",'statement of marks'!FH97)</f>
        <v>100</v>
      </c>
      <c r="N2483" s="536">
        <f>IF('statement of marks'!FH97="","",'statement of marks'!FH97)</f>
        <v>100</v>
      </c>
      <c r="O2483" s="536">
        <f>IF('statement of marks'!FI97="","",'statement of marks'!FI97)</f>
        <v>100</v>
      </c>
      <c r="P2483" s="557"/>
      <c r="Q2483" s="536">
        <f>IF('statement of marks'!FI97="","",'statement of marks'!FI97)</f>
        <v>100</v>
      </c>
      <c r="R2483" s="536">
        <f>IF('statement of marks'!FJ97="","",'statement of marks'!FJ97)</f>
        <v>200</v>
      </c>
      <c r="S2483" s="557"/>
      <c r="T2483" s="538">
        <f>IF('statement of marks'!FJ97="","",'statement of marks'!FJ97)</f>
        <v>200</v>
      </c>
      <c r="U2483" s="541" t="str">
        <f>IF('statement of marks'!II97="","",'statement of marks'!II97)</f>
        <v>A</v>
      </c>
      <c r="V2483" s="542" t="str">
        <f>IF(OR(U2483="S",U2483="RE"),'result subject-wise'!AL$6,"")</f>
        <v/>
      </c>
      <c r="W2483" s="558" t="str">
        <f>IF('result subject-wise'!AL97="","",'result subject-wise'!AL97)</f>
        <v/>
      </c>
      <c r="X2483" s="558" t="str">
        <f>IF('result subject-wise'!AM97="","",'result subject-wise'!AM97)</f>
        <v/>
      </c>
      <c r="Y2483" s="1093"/>
    </row>
    <row r="2484" spans="1:25" ht="18" customHeight="1">
      <c r="A2484" s="1124"/>
      <c r="B2484" s="895" t="str">
        <f>'statement of marks'!$FP$3</f>
        <v>JEEVAN KAUShAL</v>
      </c>
      <c r="C2484" s="895"/>
      <c r="D2484" s="535" t="str">
        <f>IF('statement of marks'!DO97="","",'statement of marks'!DO97)</f>
        <v/>
      </c>
      <c r="E2484" s="1109" t="s">
        <v>278</v>
      </c>
      <c r="F2484" s="1109"/>
      <c r="G2484" s="536">
        <f>'statement of marks'!$FP$6</f>
        <v>30</v>
      </c>
      <c r="H2484" s="536"/>
      <c r="I2484" s="559"/>
      <c r="J2484" s="537">
        <f>IF('statement of marks'!FP97="","",'statement of marks'!FP97)</f>
        <v>30</v>
      </c>
      <c r="K2484" s="1109" t="s">
        <v>279</v>
      </c>
      <c r="L2484" s="1109"/>
      <c r="M2484" s="536">
        <f>'statement of marks'!$FQ$6</f>
        <v>30</v>
      </c>
      <c r="N2484" s="538">
        <f>IF('statement of marks'!FQ97="","",'statement of marks'!FQ97)</f>
        <v>30</v>
      </c>
      <c r="O2484" s="1109" t="s">
        <v>108</v>
      </c>
      <c r="P2484" s="1109"/>
      <c r="Q2484" s="536">
        <f>'statement of marks'!$FR$6</f>
        <v>40</v>
      </c>
      <c r="R2484" s="541">
        <f>IF('statement of marks'!FR97="","",'statement of marks'!FR97)</f>
        <v>40</v>
      </c>
      <c r="S2484" s="541"/>
      <c r="T2484" s="538">
        <f>IF('statement of marks'!FS97="","",'statement of marks'!FS97)</f>
        <v>100</v>
      </c>
      <c r="U2484" s="541" t="str">
        <f>IF('statement of marks'!IJ97="","",'statement of marks'!IJ97)</f>
        <v>A</v>
      </c>
      <c r="V2484" s="542" t="str">
        <f>IF(OR(U2484="S",U2484="RE"),'result subject-wise'!AN$6,"")</f>
        <v/>
      </c>
      <c r="W2484" s="558" t="str">
        <f>IF('result subject-wise'!AN97="","",'result subject-wise'!AN97)</f>
        <v/>
      </c>
      <c r="X2484" s="558" t="str">
        <f>IF('result subject-wise'!AO97="","",'result subject-wise'!AO97)</f>
        <v/>
      </c>
      <c r="Y2484" s="1093"/>
    </row>
    <row r="2485" spans="1:25" ht="18" customHeight="1">
      <c r="A2485" s="1124"/>
      <c r="B2485" s="1110" t="s">
        <v>195</v>
      </c>
      <c r="C2485" s="1110"/>
      <c r="D2485" s="560">
        <f>IF(AND(D2481="",D2483="",D2484=""),"",SUM(D2481:D2484))</f>
        <v>60</v>
      </c>
      <c r="E2485" s="1111" t="str">
        <f>IF('statement of marks'!IP97="","",'statement of marks'!IP97)</f>
        <v>SUPPL.</v>
      </c>
      <c r="F2485" s="1111"/>
      <c r="G2485" s="1111"/>
      <c r="H2485" s="1111"/>
      <c r="I2485" s="1111"/>
      <c r="J2485" s="1111"/>
      <c r="K2485" s="1111"/>
      <c r="L2485" s="1111"/>
      <c r="M2485" s="533" t="s">
        <v>309</v>
      </c>
      <c r="N2485" s="541" t="str">
        <f>IF('statement of marks'!IS97="","",'statement of marks'!IS97)</f>
        <v/>
      </c>
      <c r="O2485" s="1091" t="s">
        <v>281</v>
      </c>
      <c r="P2485" s="1091"/>
      <c r="Q2485" s="1091"/>
      <c r="R2485" s="541" t="str">
        <f>IF('statement of marks'!IU97="","",'statement of marks'!IU97)</f>
        <v/>
      </c>
      <c r="S2485" s="1112" t="s">
        <v>295</v>
      </c>
      <c r="T2485" s="1112"/>
      <c r="U2485" s="1112"/>
      <c r="V2485" s="1112"/>
      <c r="W2485" s="1112"/>
      <c r="X2485" s="1112"/>
      <c r="Y2485" s="1113"/>
    </row>
    <row r="2486" spans="1:25" ht="18" customHeight="1">
      <c r="A2486" s="1124"/>
      <c r="B2486" s="1110" t="s">
        <v>300</v>
      </c>
      <c r="C2486" s="1110"/>
      <c r="D2486" s="534" t="s">
        <v>201</v>
      </c>
      <c r="E2486" s="1085" t="s">
        <v>122</v>
      </c>
      <c r="F2486" s="1085"/>
      <c r="G2486" s="1091" t="s">
        <v>124</v>
      </c>
      <c r="H2486" s="1091"/>
      <c r="I2486" s="1091"/>
      <c r="J2486" s="1091"/>
      <c r="K2486" s="1091" t="s">
        <v>126</v>
      </c>
      <c r="L2486" s="1091"/>
      <c r="M2486" s="1091" t="s">
        <v>128</v>
      </c>
      <c r="N2486" s="1091"/>
      <c r="O2486" s="924" t="s">
        <v>303</v>
      </c>
      <c r="P2486" s="924"/>
      <c r="Q2486" s="924"/>
      <c r="R2486" s="561"/>
      <c r="S2486" s="1114" t="s">
        <v>195</v>
      </c>
      <c r="T2486" s="1114"/>
      <c r="U2486" s="1115" t="str">
        <f>IF('result subject-wise'!AR97="","",'result subject-wise'!AR97)</f>
        <v/>
      </c>
      <c r="V2486" s="1115"/>
      <c r="W2486" s="1086" t="s">
        <v>459</v>
      </c>
      <c r="X2486" s="1086"/>
      <c r="Y2486" s="562" t="str">
        <f>IF('result subject-wise'!AS97="","",'result subject-wise'!AS97)</f>
        <v/>
      </c>
    </row>
    <row r="2487" spans="1:25" ht="18" customHeight="1">
      <c r="A2487" s="1124"/>
      <c r="B2487" s="1116" t="s">
        <v>302</v>
      </c>
      <c r="C2487" s="1116"/>
      <c r="D2487" s="536">
        <f>IF('statement of marks'!CN97="","",'statement of marks'!CN97)</f>
        <v>50</v>
      </c>
      <c r="E2487" s="1117">
        <f>IF('statement of marks'!GK97="","",'statement of marks'!GK97)</f>
        <v>34</v>
      </c>
      <c r="F2487" s="1117"/>
      <c r="G2487" s="1117">
        <f>IF('statement of marks'!GM97="","",'statement of marks'!GM97)</f>
        <v>24</v>
      </c>
      <c r="H2487" s="1117"/>
      <c r="I2487" s="1117"/>
      <c r="J2487" s="1117"/>
      <c r="K2487" s="1117" t="str">
        <f>IF('statement of marks'!GO97="","",'statement of marks'!GO97)</f>
        <v/>
      </c>
      <c r="L2487" s="1117"/>
      <c r="M2487" s="1117" t="str">
        <f>IF('statement of marks'!GQ97="","",'statement of marks'!GQ97)</f>
        <v/>
      </c>
      <c r="N2487" s="1117"/>
      <c r="O2487" s="1117" t="str">
        <f>IF('statement of marks'!GS97="","",'statement of marks'!GS97)</f>
        <v/>
      </c>
      <c r="P2487" s="1117"/>
      <c r="Q2487" s="1117"/>
      <c r="R2487" s="563"/>
      <c r="S2487" s="1086" t="s">
        <v>460</v>
      </c>
      <c r="T2487" s="1086"/>
      <c r="U2487" s="1086"/>
      <c r="V2487" s="1086"/>
      <c r="W2487" s="1115" t="str">
        <f>IF('result subject-wise'!AT97="","",'result subject-wise'!AT97)</f>
        <v/>
      </c>
      <c r="X2487" s="1115"/>
      <c r="Y2487" s="1118"/>
    </row>
    <row r="2488" spans="1:25" ht="18" customHeight="1">
      <c r="A2488" s="1124"/>
      <c r="B2488" s="1084" t="s">
        <v>301</v>
      </c>
      <c r="C2488" s="1084"/>
      <c r="D2488" s="536">
        <f>IF('statement of marks'!BJ97="","",'statement of marks'!BJ97)</f>
        <v>50</v>
      </c>
      <c r="E2488" s="1085" t="str">
        <f>IF('statement of marks'!GL97="","",'statement of marks'!GL97)</f>
        <v/>
      </c>
      <c r="F2488" s="1085"/>
      <c r="G2488" s="1085" t="str">
        <f>IF('statement of marks'!GN97="","",'statement of marks'!GN97)</f>
        <v/>
      </c>
      <c r="H2488" s="1085"/>
      <c r="I2488" s="1085"/>
      <c r="J2488" s="1085"/>
      <c r="K2488" s="1085">
        <f>IF('statement of marks'!GP97="","",'statement of marks'!GP97)</f>
        <v>130</v>
      </c>
      <c r="L2488" s="1085"/>
      <c r="M2488" s="1085">
        <f>IF('statement of marks'!GR97="","",'statement of marks'!GR97)</f>
        <v>264</v>
      </c>
      <c r="N2488" s="1085"/>
      <c r="O2488" s="1085">
        <f>IF('statement of marks'!GT97="","",'statement of marks'!GT97)</f>
        <v>362</v>
      </c>
      <c r="P2488" s="1085"/>
      <c r="Q2488" s="1085"/>
      <c r="R2488" s="564"/>
      <c r="S2488" s="1086" t="s">
        <v>296</v>
      </c>
      <c r="T2488" s="1086"/>
      <c r="U2488" s="1086"/>
      <c r="V2488" s="1086"/>
      <c r="W2488" s="1087" t="str">
        <f>IF(U2486="","",'result subject-wise'!$G$118)</f>
        <v/>
      </c>
      <c r="X2488" s="1087"/>
      <c r="Y2488" s="1088"/>
    </row>
    <row r="2489" spans="1:25" ht="18" customHeight="1">
      <c r="A2489" s="1124"/>
      <c r="B2489" s="1089" t="s">
        <v>307</v>
      </c>
      <c r="C2489" s="1089"/>
      <c r="D2489" s="535" t="str">
        <f>IF('statement of marks'!DR97="","",'statement of marks'!DR97)</f>
        <v/>
      </c>
      <c r="E2489" s="1090"/>
      <c r="F2489" s="1090"/>
      <c r="G2489" s="1090"/>
      <c r="H2489" s="1090"/>
      <c r="I2489" s="1090"/>
      <c r="J2489" s="1090"/>
      <c r="K2489" s="1090"/>
      <c r="L2489" s="1090"/>
      <c r="M2489" s="1090"/>
      <c r="N2489" s="1090"/>
      <c r="O2489" s="1091"/>
      <c r="P2489" s="1091"/>
      <c r="Q2489" s="1091"/>
      <c r="R2489" s="1091"/>
      <c r="S2489" s="1091"/>
      <c r="T2489" s="1091"/>
      <c r="U2489" s="1092"/>
      <c r="V2489" s="1092"/>
      <c r="W2489" s="1092"/>
      <c r="X2489" s="1092"/>
      <c r="Y2489" s="1093"/>
    </row>
    <row r="2490" spans="1:25" ht="18" customHeight="1">
      <c r="A2490" s="1124"/>
      <c r="B2490" s="895" t="s">
        <v>297</v>
      </c>
      <c r="C2490" s="895"/>
      <c r="D2490" s="544">
        <f>IF(AND(D2487="",D2488="",D2489=""),"",SUM(D2487:D2489))</f>
        <v>100</v>
      </c>
      <c r="E2490" s="1090"/>
      <c r="F2490" s="1090"/>
      <c r="G2490" s="1090"/>
      <c r="H2490" s="1090"/>
      <c r="I2490" s="1090"/>
      <c r="J2490" s="1090"/>
      <c r="K2490" s="1090"/>
      <c r="L2490" s="1090"/>
      <c r="M2490" s="1090"/>
      <c r="N2490" s="1090"/>
      <c r="O2490" s="1091"/>
      <c r="P2490" s="1091"/>
      <c r="Q2490" s="1091"/>
      <c r="R2490" s="1091"/>
      <c r="S2490" s="1091"/>
      <c r="T2490" s="1091"/>
      <c r="U2490" s="1092"/>
      <c r="V2490" s="1092"/>
      <c r="W2490" s="1092"/>
      <c r="X2490" s="1092"/>
      <c r="Y2490" s="1093"/>
    </row>
    <row r="2491" spans="1:25" ht="18" customHeight="1">
      <c r="A2491" s="1124"/>
      <c r="B2491" s="1089" t="s">
        <v>790</v>
      </c>
      <c r="C2491" s="1089"/>
      <c r="D2491" s="565">
        <f>IF(J2474="ML",L2473)+IF(J2475="ML",L2473)+IF(J2476="ML",L2473-D2476)+IF(J2477="ML",L2473-D2477)+IF(J2478="ML",L2473-D2478)+IF(K2476="ml",D2476)+IF(K2477="ml",D2477)+IF(K2478="ml",D2478)</f>
        <v>0</v>
      </c>
      <c r="E2491" s="1090"/>
      <c r="F2491" s="1090"/>
      <c r="G2491" s="1090"/>
      <c r="H2491" s="1090"/>
      <c r="I2491" s="1090"/>
      <c r="J2491" s="1090"/>
      <c r="K2491" s="1090"/>
      <c r="L2491" s="1090"/>
      <c r="M2491" s="1090"/>
      <c r="N2491" s="1090"/>
      <c r="O2491" s="1091" t="s">
        <v>112</v>
      </c>
      <c r="P2491" s="1091"/>
      <c r="Q2491" s="1091"/>
      <c r="R2491" s="1091"/>
      <c r="S2491" s="1091"/>
      <c r="T2491" s="1091"/>
      <c r="U2491" s="1094" t="s">
        <v>798</v>
      </c>
      <c r="V2491" s="1094"/>
      <c r="W2491" s="1094"/>
      <c r="X2491" s="1094"/>
      <c r="Y2491" s="1095"/>
    </row>
    <row r="2492" spans="1:25" ht="18" customHeight="1" thickBot="1">
      <c r="A2492" s="1125"/>
      <c r="B2492" s="1098" t="s">
        <v>308</v>
      </c>
      <c r="C2492" s="1098"/>
      <c r="D2492" s="566"/>
      <c r="E2492" s="1099"/>
      <c r="F2492" s="1099"/>
      <c r="G2492" s="1099"/>
      <c r="H2492" s="1099"/>
      <c r="I2492" s="1099"/>
      <c r="J2492" s="1099"/>
      <c r="K2492" s="1099"/>
      <c r="L2492" s="1099"/>
      <c r="M2492" s="1099"/>
      <c r="N2492" s="1099"/>
      <c r="O2492" s="1100">
        <f>'statement of marks'!$IV$110</f>
        <v>45794</v>
      </c>
      <c r="P2492" s="1100"/>
      <c r="Q2492" s="1100"/>
      <c r="R2492" s="1100"/>
      <c r="S2492" s="1100"/>
      <c r="T2492" s="1100"/>
      <c r="U2492" s="1096"/>
      <c r="V2492" s="1096"/>
      <c r="W2492" s="1096"/>
      <c r="X2492" s="1096"/>
      <c r="Y2492" s="1097"/>
    </row>
    <row r="2493" spans="1:25" ht="18" customHeight="1">
      <c r="A2493" s="1119" t="s">
        <v>282</v>
      </c>
      <c r="B2493" s="1120"/>
      <c r="C2493" s="1120"/>
      <c r="D2493" s="1120"/>
      <c r="E2493" s="1120"/>
      <c r="F2493" s="1120"/>
      <c r="G2493" s="1120"/>
      <c r="H2493" s="1120"/>
      <c r="I2493" s="1120"/>
      <c r="J2493" s="1120"/>
      <c r="K2493" s="1120"/>
      <c r="L2493" s="1120"/>
      <c r="M2493" s="1120"/>
      <c r="N2493" s="1120"/>
      <c r="O2493" s="1120"/>
      <c r="P2493" s="1120"/>
      <c r="Q2493" s="1120"/>
      <c r="R2493" s="1120"/>
      <c r="S2493" s="1120"/>
      <c r="T2493" s="1120"/>
      <c r="U2493" s="1120"/>
      <c r="V2493" s="1120"/>
      <c r="W2493" s="1120"/>
      <c r="X2493" s="1120"/>
      <c r="Y2493" s="1121"/>
    </row>
    <row r="2494" spans="1:25" ht="18" customHeight="1">
      <c r="A2494" s="1122" t="str">
        <f>'statement of marks'!$A$1</f>
        <v>Govt. Hr. Sec. School,</v>
      </c>
      <c r="B2494" s="1091"/>
      <c r="C2494" s="1091"/>
      <c r="D2494" s="1091"/>
      <c r="E2494" s="1091"/>
      <c r="F2494" s="1091"/>
      <c r="G2494" s="1091"/>
      <c r="H2494" s="1091"/>
      <c r="I2494" s="1091"/>
      <c r="J2494" s="1091"/>
      <c r="K2494" s="1091"/>
      <c r="L2494" s="1091"/>
      <c r="M2494" s="1091"/>
      <c r="N2494" s="1091"/>
      <c r="O2494" s="1091"/>
      <c r="P2494" s="1091"/>
      <c r="Q2494" s="1091"/>
      <c r="R2494" s="1091"/>
      <c r="S2494" s="1091"/>
      <c r="T2494" s="1091"/>
      <c r="U2494" s="1091"/>
      <c r="V2494" s="1091"/>
      <c r="W2494" s="1091"/>
      <c r="X2494" s="1091"/>
      <c r="Y2494" s="1123"/>
    </row>
    <row r="2495" spans="1:25" ht="18" customHeight="1">
      <c r="A2495" s="1124"/>
      <c r="B2495" s="1048" t="s">
        <v>100</v>
      </c>
      <c r="C2495" s="1048"/>
      <c r="D2495" s="1112" t="s">
        <v>485</v>
      </c>
      <c r="E2495" s="1048" t="str">
        <f>'statement of marks'!$F$3</f>
        <v>2024-25</v>
      </c>
      <c r="F2495" s="1048"/>
      <c r="G2495" s="1126" t="str">
        <f>IF(U2514="","MAIN EXAMINATION",IF(E2513="Suppl.","SUPPLEMENTARY EXAMINATION",IF(E2513="Re-exam.","RE-EXAMINATION",)))</f>
        <v>MAIN EXAMINATION</v>
      </c>
      <c r="H2495" s="1127"/>
      <c r="I2495" s="1127"/>
      <c r="J2495" s="1127"/>
      <c r="K2495" s="1127"/>
      <c r="L2495" s="1127"/>
      <c r="M2495" s="1127"/>
      <c r="N2495" s="1127"/>
      <c r="O2495" s="1127"/>
      <c r="P2495" s="1127"/>
      <c r="Q2495" s="1127"/>
      <c r="R2495" s="1127"/>
      <c r="S2495" s="1128"/>
      <c r="T2495" s="1129" t="s">
        <v>305</v>
      </c>
      <c r="U2495" s="1130"/>
      <c r="V2495" s="1131"/>
      <c r="W2495" s="1048" t="str">
        <f>'statement of marks'!$A$3</f>
        <v>11 'A'</v>
      </c>
      <c r="X2495" s="1048"/>
      <c r="Y2495" s="1135"/>
    </row>
    <row r="2496" spans="1:25" ht="18" customHeight="1">
      <c r="A2496" s="1124"/>
      <c r="B2496" s="895" t="s">
        <v>36</v>
      </c>
      <c r="C2496" s="895"/>
      <c r="D2496" s="1112"/>
      <c r="E2496" s="1132" t="str">
        <f>IF('statement of marks'!G98="","",'statement of marks'!G98)</f>
        <v>A 090</v>
      </c>
      <c r="F2496" s="1133"/>
      <c r="G2496" s="1133"/>
      <c r="H2496" s="1133"/>
      <c r="I2496" s="1133"/>
      <c r="J2496" s="1133"/>
      <c r="K2496" s="1133"/>
      <c r="L2496" s="1133"/>
      <c r="M2496" s="1133"/>
      <c r="N2496" s="1133"/>
      <c r="O2496" s="1133"/>
      <c r="P2496" s="1133"/>
      <c r="Q2496" s="1133"/>
      <c r="R2496" s="1133"/>
      <c r="S2496" s="1134"/>
      <c r="T2496" s="1129" t="s">
        <v>304</v>
      </c>
      <c r="U2496" s="1130"/>
      <c r="V2496" s="1131"/>
      <c r="W2496" s="1048">
        <f>IF('statement of marks'!E98="","",'statement of marks'!E98)</f>
        <v>11190</v>
      </c>
      <c r="X2496" s="1048"/>
      <c r="Y2496" s="1135"/>
    </row>
    <row r="2497" spans="1:25" ht="18" customHeight="1">
      <c r="A2497" s="1124"/>
      <c r="B2497" s="895" t="s">
        <v>37</v>
      </c>
      <c r="C2497" s="895"/>
      <c r="D2497" s="1112"/>
      <c r="E2497" s="1132" t="str">
        <f>IF('statement of marks'!H98="","",'statement of marks'!H98)</f>
        <v>B 090</v>
      </c>
      <c r="F2497" s="1133"/>
      <c r="G2497" s="1133"/>
      <c r="H2497" s="1133"/>
      <c r="I2497" s="1133"/>
      <c r="J2497" s="1133"/>
      <c r="K2497" s="1133"/>
      <c r="L2497" s="1133"/>
      <c r="M2497" s="1133"/>
      <c r="N2497" s="1133"/>
      <c r="O2497" s="1133"/>
      <c r="P2497" s="1133"/>
      <c r="Q2497" s="1133"/>
      <c r="R2497" s="1133"/>
      <c r="S2497" s="1134"/>
      <c r="T2497" s="1129" t="s">
        <v>35</v>
      </c>
      <c r="U2497" s="1130"/>
      <c r="V2497" s="1131"/>
      <c r="W2497" s="1048" t="str">
        <f>IF('statement of marks'!D98="","",'statement of marks'!D98)</f>
        <v/>
      </c>
      <c r="X2497" s="1048"/>
      <c r="Y2497" s="1135"/>
    </row>
    <row r="2498" spans="1:25" ht="18" customHeight="1">
      <c r="A2498" s="1124"/>
      <c r="B2498" s="895" t="s">
        <v>38</v>
      </c>
      <c r="C2498" s="895"/>
      <c r="D2498" s="1112"/>
      <c r="E2498" s="1132" t="str">
        <f>IF('statement of marks'!I98="","",'statement of marks'!I98)</f>
        <v>C 090</v>
      </c>
      <c r="F2498" s="1133"/>
      <c r="G2498" s="1133"/>
      <c r="H2498" s="1133"/>
      <c r="I2498" s="1133"/>
      <c r="J2498" s="1133"/>
      <c r="K2498" s="1133"/>
      <c r="L2498" s="1133"/>
      <c r="M2498" s="1133"/>
      <c r="N2498" s="1133"/>
      <c r="O2498" s="1133"/>
      <c r="P2498" s="1133"/>
      <c r="Q2498" s="1133"/>
      <c r="R2498" s="1133"/>
      <c r="S2498" s="1134"/>
      <c r="T2498" s="1129" t="s">
        <v>280</v>
      </c>
      <c r="U2498" s="1130"/>
      <c r="V2498" s="1131"/>
      <c r="W2498" s="1136" t="str">
        <f>IF('statement of marks'!F98="","",'statement of marks'!F98)</f>
        <v/>
      </c>
      <c r="X2498" s="1136"/>
      <c r="Y2498" s="1137"/>
    </row>
    <row r="2499" spans="1:25" ht="18" customHeight="1">
      <c r="A2499" s="1124"/>
      <c r="B2499" s="1138" t="s">
        <v>218</v>
      </c>
      <c r="C2499" s="1109" t="s">
        <v>293</v>
      </c>
      <c r="D2499" s="1109" t="s">
        <v>457</v>
      </c>
      <c r="E2499" s="1103" t="s">
        <v>109</v>
      </c>
      <c r="F2499" s="1103" t="s">
        <v>110</v>
      </c>
      <c r="G2499" s="1103" t="s">
        <v>111</v>
      </c>
      <c r="H2499" s="1103" t="s">
        <v>797</v>
      </c>
      <c r="I2499" s="1139" t="str">
        <f>IF('statement of marks'!N$4="","",'statement of marks'!N$4)</f>
        <v>VRIKSHAROPAN</v>
      </c>
      <c r="J2499" s="1140" t="s">
        <v>276</v>
      </c>
      <c r="K2499" s="1140" t="s">
        <v>277</v>
      </c>
      <c r="L2499" s="1103" t="s">
        <v>284</v>
      </c>
      <c r="M2499" s="1103" t="s">
        <v>294</v>
      </c>
      <c r="N2499" s="1102" t="s">
        <v>458</v>
      </c>
      <c r="O2499" s="1141" t="s">
        <v>287</v>
      </c>
      <c r="P2499" s="1141" t="s">
        <v>288</v>
      </c>
      <c r="Q2499" s="1101" t="s">
        <v>289</v>
      </c>
      <c r="R2499" s="1101" t="s">
        <v>285</v>
      </c>
      <c r="S2499" s="1101" t="s">
        <v>286</v>
      </c>
      <c r="T2499" s="1102" t="s">
        <v>306</v>
      </c>
      <c r="U2499" s="1103" t="s">
        <v>311</v>
      </c>
      <c r="V2499" s="1104" t="s">
        <v>310</v>
      </c>
      <c r="W2499" s="1104" t="s">
        <v>799</v>
      </c>
      <c r="X2499" s="1103" t="s">
        <v>283</v>
      </c>
      <c r="Y2499" s="1105" t="s">
        <v>290</v>
      </c>
    </row>
    <row r="2500" spans="1:25" ht="18" customHeight="1">
      <c r="A2500" s="1124"/>
      <c r="B2500" s="1138"/>
      <c r="C2500" s="1109"/>
      <c r="D2500" s="1109"/>
      <c r="E2500" s="1103"/>
      <c r="F2500" s="1103"/>
      <c r="G2500" s="1103"/>
      <c r="H2500" s="1103"/>
      <c r="I2500" s="1139"/>
      <c r="J2500" s="1140"/>
      <c r="K2500" s="1140"/>
      <c r="L2500" s="1103"/>
      <c r="M2500" s="1103"/>
      <c r="N2500" s="1102"/>
      <c r="O2500" s="1141"/>
      <c r="P2500" s="1141"/>
      <c r="Q2500" s="1101"/>
      <c r="R2500" s="1101"/>
      <c r="S2500" s="1101"/>
      <c r="T2500" s="1102"/>
      <c r="U2500" s="1103"/>
      <c r="V2500" s="1104"/>
      <c r="W2500" s="1104"/>
      <c r="X2500" s="1103"/>
      <c r="Y2500" s="1105"/>
    </row>
    <row r="2501" spans="1:25" ht="18" customHeight="1">
      <c r="A2501" s="1124"/>
      <c r="B2501" s="1144" t="s">
        <v>113</v>
      </c>
      <c r="C2501" s="1144"/>
      <c r="D2501" s="535"/>
      <c r="E2501" s="534">
        <f>IF('statement of marks'!J$6="","",'statement of marks'!J$6)</f>
        <v>10</v>
      </c>
      <c r="F2501" s="534">
        <f>IF('statement of marks'!K$6="","",'statement of marks'!K$6)</f>
        <v>10</v>
      </c>
      <c r="G2501" s="534">
        <f>IF('statement of marks'!L$6="","",'statement of marks'!L$6)</f>
        <v>8</v>
      </c>
      <c r="H2501" s="534">
        <f>IF('statement of marks'!M$6="","",'statement of marks'!M$6)</f>
        <v>28</v>
      </c>
      <c r="I2501" s="536">
        <f>IF('statement of marks'!N$6="","",'statement of marks'!N$6)</f>
        <v>2</v>
      </c>
      <c r="J2501" s="298" t="s">
        <v>89</v>
      </c>
      <c r="K2501" s="1106"/>
      <c r="L2501" s="534">
        <f>IF('statement of marks'!O$6="","",'statement of marks'!O$6)</f>
        <v>70</v>
      </c>
      <c r="M2501" s="298" t="s">
        <v>87</v>
      </c>
      <c r="N2501" s="534">
        <f>IF('statement of marks'!P$6="","",'statement of marks'!P$6)</f>
        <v>100</v>
      </c>
      <c r="O2501" s="298" t="s">
        <v>298</v>
      </c>
      <c r="P2501" s="945"/>
      <c r="Q2501" s="534">
        <f>IF('statement of marks'!Q$6="","",'statement of marks'!Q$6)</f>
        <v>100</v>
      </c>
      <c r="R2501" s="298" t="s">
        <v>299</v>
      </c>
      <c r="S2501" s="298" t="s">
        <v>454</v>
      </c>
      <c r="T2501" s="538">
        <f>IF('statement of marks'!R$6="","",'statement of marks'!R$6)</f>
        <v>200</v>
      </c>
      <c r="U2501" s="539"/>
      <c r="V2501" s="539"/>
      <c r="W2501" s="539"/>
      <c r="X2501" s="539"/>
      <c r="Y2501" s="540" t="str">
        <f>IF(OR(X2508=0,X2508&lt;V2508),"",T2501)</f>
        <v/>
      </c>
    </row>
    <row r="2502" spans="1:25" ht="18" customHeight="1">
      <c r="A2502" s="1124"/>
      <c r="B2502" s="895" t="str">
        <f>'statement of marks'!$J$3</f>
        <v>HINDI COMPULSORY</v>
      </c>
      <c r="C2502" s="895"/>
      <c r="D2502" s="535"/>
      <c r="E2502" s="541">
        <f>IF('statement of marks'!J98="","",'statement of marks'!J98)</f>
        <v>10</v>
      </c>
      <c r="F2502" s="541">
        <f>IF('statement of marks'!K98="","",'statement of marks'!K98)</f>
        <v>10</v>
      </c>
      <c r="G2502" s="541">
        <f>IF('statement of marks'!L98="","",'statement of marks'!L98)</f>
        <v>8</v>
      </c>
      <c r="H2502" s="541">
        <f>IF('statement of marks'!M98="","",'statement of marks'!M98)</f>
        <v>28</v>
      </c>
      <c r="I2502" s="541">
        <f>IF('statement of marks'!N98="","",'statement of marks'!N98)</f>
        <v>2</v>
      </c>
      <c r="J2502" s="537">
        <f>IF('statement of marks'!O98="","",'statement of marks'!O98)</f>
        <v>70</v>
      </c>
      <c r="K2502" s="1106"/>
      <c r="L2502" s="536">
        <f>IF('statement of marks'!O98="","",'statement of marks'!O98)</f>
        <v>70</v>
      </c>
      <c r="M2502" s="536">
        <f>IF('statement of marks'!P98="","",'statement of marks'!P98)</f>
        <v>100</v>
      </c>
      <c r="N2502" s="538">
        <f>IF('statement of marks'!P98="","",'statement of marks'!P98)</f>
        <v>100</v>
      </c>
      <c r="O2502" s="537">
        <f>IF('statement of marks'!Q98="","",'statement of marks'!Q98)</f>
        <v>100</v>
      </c>
      <c r="P2502" s="945"/>
      <c r="Q2502" s="536">
        <f>IF('statement of marks'!Q98="","",'statement of marks'!Q98)</f>
        <v>100</v>
      </c>
      <c r="R2502" s="536">
        <f>IF('statement of marks'!R98="","",'statement of marks'!R98)</f>
        <v>200</v>
      </c>
      <c r="S2502" s="1107" t="str">
        <f>IF(AND(K2503="",P2503=""),"",SUM(K2503,P2503))</f>
        <v/>
      </c>
      <c r="T2502" s="538">
        <f>IF('statement of marks'!R98="","",'statement of marks'!R98)</f>
        <v>200</v>
      </c>
      <c r="U2502" s="541" t="str">
        <f>CONCATENATE('statement of marks'!GV98,'statement of marks'!GW98,'statement of marks'!GX98)</f>
        <v>D</v>
      </c>
      <c r="V2502" s="542" t="str">
        <f>IF(OR(U2502="S",U2502="RE"),'result subject-wise'!T$6,"")</f>
        <v/>
      </c>
      <c r="W2502" s="542" t="str">
        <f>IF('result subject-wise'!U98="","",'result subject-wise'!U98)</f>
        <v/>
      </c>
      <c r="X2502" s="542" t="str">
        <f>IF('result subject-wise'!V98="","",'result subject-wise'!V98)</f>
        <v/>
      </c>
      <c r="Y2502" s="540" t="str">
        <f>IF(OR(X2508=0,X2508&lt;V2508),"",IF(U2502="RE",SUM(T2502,W2502),IF(U2502="S",W2502,T2502)))</f>
        <v/>
      </c>
    </row>
    <row r="2503" spans="1:25" ht="18" customHeight="1">
      <c r="A2503" s="1124"/>
      <c r="B2503" s="895" t="str">
        <f>'statement of marks'!$X$3</f>
        <v>ENGLISH COMPULSORY</v>
      </c>
      <c r="C2503" s="895"/>
      <c r="D2503" s="535" t="s">
        <v>455</v>
      </c>
      <c r="E2503" s="541">
        <f>IF('statement of marks'!X98="","",'statement of marks'!X98)</f>
        <v>10</v>
      </c>
      <c r="F2503" s="541">
        <f>IF('statement of marks'!Y98="","",'statement of marks'!Y98)</f>
        <v>10</v>
      </c>
      <c r="G2503" s="541">
        <f>IF('statement of marks'!Z98="","",'statement of marks'!Z98)</f>
        <v>8</v>
      </c>
      <c r="H2503" s="541">
        <f>IF('statement of marks'!AA98="","",'statement of marks'!AA98)</f>
        <v>28</v>
      </c>
      <c r="I2503" s="541">
        <f>IF('statement of marks'!AB98="","",'statement of marks'!AB98)</f>
        <v>2</v>
      </c>
      <c r="J2503" s="537">
        <f>IF('statement of marks'!AC98="","",'statement of marks'!AC98)</f>
        <v>70</v>
      </c>
      <c r="K2503" s="1106"/>
      <c r="L2503" s="536">
        <f>IF('statement of marks'!AC98="","",'statement of marks'!AC98)</f>
        <v>70</v>
      </c>
      <c r="M2503" s="536">
        <f>IF('statement of marks'!AD98="","",'statement of marks'!AD98)</f>
        <v>100</v>
      </c>
      <c r="N2503" s="538">
        <f>IF('statement of marks'!AD98="","",'statement of marks'!AD98)</f>
        <v>100</v>
      </c>
      <c r="O2503" s="537">
        <f>IF('statement of marks'!AE98="","",'statement of marks'!AE98)</f>
        <v>100</v>
      </c>
      <c r="P2503" s="945"/>
      <c r="Q2503" s="536">
        <f>IF('statement of marks'!AE98="","",'statement of marks'!AE98)</f>
        <v>100</v>
      </c>
      <c r="R2503" s="536">
        <f>IF('statement of marks'!AF98="","",'statement of marks'!AF98)</f>
        <v>200</v>
      </c>
      <c r="S2503" s="1107"/>
      <c r="T2503" s="538">
        <f>IF('statement of marks'!AF98="","",'statement of marks'!AF98)</f>
        <v>200</v>
      </c>
      <c r="U2503" s="541" t="str">
        <f>CONCATENATE('statement of marks'!GY98,'statement of marks'!GZ98,'statement of marks'!HA98)</f>
        <v>D</v>
      </c>
      <c r="V2503" s="542" t="str">
        <f>IF(OR(U2503="S",U2503="RE"),'result subject-wise'!W$6,"")</f>
        <v/>
      </c>
      <c r="W2503" s="542" t="str">
        <f>IF('result subject-wise'!X98="","",'result subject-wise'!X98)</f>
        <v/>
      </c>
      <c r="X2503" s="542" t="str">
        <f>IF('result subject-wise'!Y98="","",'result subject-wise'!Y98)</f>
        <v/>
      </c>
      <c r="Y2503" s="540" t="str">
        <f>IF(OR(X2508=0,X2508&lt;V2508),"",IF(U2503="RE",SUM(T2503,W2503),IF(U2503="S",W2503,T2503)))</f>
        <v/>
      </c>
    </row>
    <row r="2504" spans="1:25" ht="18" customHeight="1">
      <c r="A2504" s="1124"/>
      <c r="B2504" s="1143" t="str">
        <f>'statement of marks'!AM98</f>
        <v>PHYSICS</v>
      </c>
      <c r="C2504" s="1143"/>
      <c r="D2504" s="535">
        <f>IF('statement of marks'!BH98="","",'statement of marks'!BH98)</f>
        <v>20</v>
      </c>
      <c r="E2504" s="541">
        <f>IF('statement of marks'!AN98="","",'statement of marks'!AN98)</f>
        <v>10</v>
      </c>
      <c r="F2504" s="541">
        <f>IF('statement of marks'!AO98="","",'statement of marks'!AO98)</f>
        <v>10</v>
      </c>
      <c r="G2504" s="541">
        <f>IF('statement of marks'!AP98="","",'statement of marks'!AP98)</f>
        <v>9</v>
      </c>
      <c r="H2504" s="541">
        <f>IF('statement of marks'!AQ98="","",'statement of marks'!AQ98)</f>
        <v>29</v>
      </c>
      <c r="I2504" s="541">
        <f>IF('statement of marks'!AR98="","",'statement of marks'!AR98)</f>
        <v>1</v>
      </c>
      <c r="J2504" s="537">
        <f>IF('statement of marks'!AS98="","",'statement of marks'!AS98)</f>
        <v>30</v>
      </c>
      <c r="K2504" s="537">
        <f>IF('statement of marks'!AT98="","",'statement of marks'!AT98)</f>
        <v>20</v>
      </c>
      <c r="L2504" s="536">
        <f>IF('statement of marks'!AU98="","",'statement of marks'!AU98)</f>
        <v>50</v>
      </c>
      <c r="M2504" s="536">
        <f>IF('statement of marks'!AV98="","",'statement of marks'!AV98)</f>
        <v>60</v>
      </c>
      <c r="N2504" s="538">
        <f>IF('statement of marks'!AW98="","",'statement of marks'!AW98)</f>
        <v>80</v>
      </c>
      <c r="O2504" s="537">
        <f>IF('statement of marks'!AX98="","",'statement of marks'!AX98)</f>
        <v>70</v>
      </c>
      <c r="P2504" s="537">
        <f>IF('statement of marks'!AY98="","",'statement of marks'!AY98)</f>
        <v>30</v>
      </c>
      <c r="Q2504" s="536">
        <f>IF('statement of marks'!AZ98="","",'statement of marks'!AZ98)</f>
        <v>100</v>
      </c>
      <c r="R2504" s="536">
        <f>IF('statement of marks'!BA98="","",'statement of marks'!BA98)</f>
        <v>130</v>
      </c>
      <c r="S2504" s="538">
        <f>IF('statement of marks'!BB98="","",'statement of marks'!BB98)</f>
        <v>50</v>
      </c>
      <c r="T2504" s="538">
        <f>IF('statement of marks'!BC98="","",'statement of marks'!BC98)</f>
        <v>180</v>
      </c>
      <c r="U2504" s="541" t="str">
        <f>CONCATENATE('statement of marks'!HB98,'statement of marks'!HK98,'statement of marks'!HL98)</f>
        <v>D</v>
      </c>
      <c r="V2504" s="542" t="str">
        <f>IF('result subject-wise'!Z98="","",'result subject-wise'!Z98)</f>
        <v/>
      </c>
      <c r="W2504" s="542" t="str">
        <f>IF('result subject-wise'!AB98="","",'result subject-wise'!AB98)</f>
        <v/>
      </c>
      <c r="X2504" s="542" t="str">
        <f>IF('result subject-wise'!AC98="","",'result subject-wise'!AC98)</f>
        <v/>
      </c>
      <c r="Y2504" s="540" t="str">
        <f>IF(OR(X2508=0,X2508&lt;V2508),"",IF(OR(U2504="RE",U2504="REP"),SUM(T2504,W2504),IF(U2504="S",W2504,T2504)))</f>
        <v/>
      </c>
    </row>
    <row r="2505" spans="1:25" ht="18" customHeight="1">
      <c r="A2505" s="1124"/>
      <c r="B2505" s="1143" t="str">
        <f>'statement of marks'!BQ98</f>
        <v>CHEMISTRY</v>
      </c>
      <c r="C2505" s="1143"/>
      <c r="D2505" s="535">
        <f>IF('statement of marks'!CL98="","",'statement of marks'!CL98)</f>
        <v>20</v>
      </c>
      <c r="E2505" s="541">
        <f>IF('statement of marks'!BR98="","",'statement of marks'!BR98)</f>
        <v>10</v>
      </c>
      <c r="F2505" s="541">
        <f>IF('statement of marks'!BS98="","",'statement of marks'!BS98)</f>
        <v>10</v>
      </c>
      <c r="G2505" s="541">
        <f>IF('statement of marks'!BT98="","",'statement of marks'!BT98)</f>
        <v>9</v>
      </c>
      <c r="H2505" s="541">
        <f>IF('statement of marks'!BU98="","",'statement of marks'!BU98)</f>
        <v>29</v>
      </c>
      <c r="I2505" s="541">
        <f>IF('statement of marks'!BV98="","",'statement of marks'!BV98)</f>
        <v>1</v>
      </c>
      <c r="J2505" s="537">
        <f>IF('statement of marks'!BW98="","",'statement of marks'!BW98)</f>
        <v>50</v>
      </c>
      <c r="K2505" s="537">
        <f>IF('statement of marks'!BX98="","",'statement of marks'!BX98)</f>
        <v>20</v>
      </c>
      <c r="L2505" s="536">
        <f>IF('statement of marks'!BY98="","",'statement of marks'!BY98)</f>
        <v>70</v>
      </c>
      <c r="M2505" s="536">
        <f>IF('statement of marks'!BZ98="","",'statement of marks'!BZ98)</f>
        <v>80</v>
      </c>
      <c r="N2505" s="538">
        <f>IF('statement of marks'!CA98="","",'statement of marks'!CA98)</f>
        <v>100</v>
      </c>
      <c r="O2505" s="537">
        <f>IF('statement of marks'!CB98="","",'statement of marks'!CB98)</f>
        <v>70</v>
      </c>
      <c r="P2505" s="537">
        <f>IF('statement of marks'!CC98="","",'statement of marks'!CC98)</f>
        <v>30</v>
      </c>
      <c r="Q2505" s="536">
        <f>IF('statement of marks'!CD98="","",'statement of marks'!CD98)</f>
        <v>100</v>
      </c>
      <c r="R2505" s="536">
        <f>IF('statement of marks'!CE98="","",'statement of marks'!CE98)</f>
        <v>150</v>
      </c>
      <c r="S2505" s="538">
        <f>IF('statement of marks'!CF98="","",'statement of marks'!CF98)</f>
        <v>50</v>
      </c>
      <c r="T2505" s="538">
        <f>IF('statement of marks'!CG98="","",'statement of marks'!CG98)</f>
        <v>200</v>
      </c>
      <c r="U2505" s="541" t="str">
        <f>CONCATENATE('statement of marks'!HM98,'statement of marks'!HV98,'statement of marks'!HW98)</f>
        <v>D</v>
      </c>
      <c r="V2505" s="542" t="str">
        <f>IF('result subject-wise'!AD98="","",'result subject-wise'!AD98)</f>
        <v/>
      </c>
      <c r="W2505" s="542" t="str">
        <f>IF('result subject-wise'!AF98="","",'result subject-wise'!AF98)</f>
        <v/>
      </c>
      <c r="X2505" s="542" t="str">
        <f>IF('result subject-wise'!AG98="","",'result subject-wise'!AG98)</f>
        <v/>
      </c>
      <c r="Y2505" s="540" t="str">
        <f>IF(OR(X2508=0,X2508&lt;V2508),"",IF(OR(U2505="RE",U2505="REP"),SUM(T2505,W2505),IF(U2505="S",W2505,T2505)))</f>
        <v/>
      </c>
    </row>
    <row r="2506" spans="1:25" ht="18" customHeight="1">
      <c r="A2506" s="1124"/>
      <c r="B2506" s="1143" t="str">
        <f>'statement of marks'!CU98</f>
        <v>MATHEMATICS</v>
      </c>
      <c r="C2506" s="1143"/>
      <c r="D2506" s="535" t="str">
        <f>IF('statement of marks'!DP98="","",'statement of marks'!DP98)</f>
        <v/>
      </c>
      <c r="E2506" s="541">
        <f>IF('statement of marks'!CV98="","",'statement of marks'!CV98)</f>
        <v>10</v>
      </c>
      <c r="F2506" s="541">
        <f>IF('statement of marks'!CW98="","",'statement of marks'!CW98)</f>
        <v>10</v>
      </c>
      <c r="G2506" s="541">
        <f>IF('statement of marks'!CX98="","",'statement of marks'!CX98)</f>
        <v>9</v>
      </c>
      <c r="H2506" s="541">
        <f>IF('statement of marks'!CY98="","",'statement of marks'!CY98)</f>
        <v>29</v>
      </c>
      <c r="I2506" s="541">
        <f>IF('statement of marks'!CZ98="","",'statement of marks'!CZ98)</f>
        <v>1</v>
      </c>
      <c r="J2506" s="537">
        <f>IF('statement of marks'!DA98="","",'statement of marks'!DA98)</f>
        <v>70</v>
      </c>
      <c r="K2506" s="537" t="str">
        <f>IF('statement of marks'!DB98="","",'statement of marks'!DB98)</f>
        <v/>
      </c>
      <c r="L2506" s="536">
        <f>IF('statement of marks'!DC98="","",'statement of marks'!DC98)</f>
        <v>70</v>
      </c>
      <c r="M2506" s="536">
        <f>IF('statement of marks'!DD98="","",'statement of marks'!DD98)</f>
        <v>100</v>
      </c>
      <c r="N2506" s="538">
        <f>IF('statement of marks'!DE98="","",'statement of marks'!DE98)</f>
        <v>100</v>
      </c>
      <c r="O2506" s="537">
        <f>IF('statement of marks'!DF98="","",'statement of marks'!DF98)</f>
        <v>18</v>
      </c>
      <c r="P2506" s="537" t="str">
        <f>IF('statement of marks'!DG98="","",'statement of marks'!DG98)</f>
        <v/>
      </c>
      <c r="Q2506" s="536">
        <f>IF('statement of marks'!DH98="","",'statement of marks'!DH98)</f>
        <v>18</v>
      </c>
      <c r="R2506" s="536">
        <f>IF('statement of marks'!DI98="","",'statement of marks'!DI98)</f>
        <v>118</v>
      </c>
      <c r="S2506" s="538" t="str">
        <f>IF('statement of marks'!DJ98="","",'statement of marks'!DJ98)</f>
        <v/>
      </c>
      <c r="T2506" s="538">
        <f>IF('statement of marks'!DK98="","",'statement of marks'!DK98)</f>
        <v>118</v>
      </c>
      <c r="U2506" s="541" t="str">
        <f>CONCATENATE('statement of marks'!HX98,'statement of marks'!IG98,'statement of marks'!IH98)</f>
        <v>S</v>
      </c>
      <c r="V2506" s="542">
        <f>IF('result subject-wise'!AH98="","",'result subject-wise'!AH98)</f>
        <v>100</v>
      </c>
      <c r="W2506" s="542" t="str">
        <f>IF('result subject-wise'!AJ98="","",'result subject-wise'!AJ98)</f>
        <v/>
      </c>
      <c r="X2506" s="542" t="str">
        <f>IF('result subject-wise'!AK98="","",'result subject-wise'!AK98)</f>
        <v/>
      </c>
      <c r="Y2506" s="540" t="str">
        <f>IF(OR(X2508=0,X2508&lt;V2508),"",IF(OR(U2506="RE",U2506="REP"),SUM(T2506,W2506),IF(U2506="S",W2506,T2506)))</f>
        <v/>
      </c>
    </row>
    <row r="2507" spans="1:25" ht="18" customHeight="1">
      <c r="A2507" s="1124"/>
      <c r="B2507" s="1108" t="s">
        <v>291</v>
      </c>
      <c r="C2507" s="1108"/>
      <c r="D2507" s="543">
        <f>IF(AND(D2504="",D2505="",D2506=""),"",SUM(D2504:D2506))</f>
        <v>40</v>
      </c>
      <c r="E2507" s="544">
        <f>IF(AND(E2502="",E2503="",E2504="",E2505="",E2506=""),"",SUM(E2502:E2506))</f>
        <v>50</v>
      </c>
      <c r="F2507" s="544">
        <f t="shared" ref="F2507:H2507" si="708">IF(AND(F2502="",F2503="",F2504="",F2505="",F2506=""),"",SUM(F2502:F2506))</f>
        <v>50</v>
      </c>
      <c r="G2507" s="544">
        <f t="shared" si="708"/>
        <v>43</v>
      </c>
      <c r="H2507" s="544">
        <f t="shared" si="708"/>
        <v>143</v>
      </c>
      <c r="I2507" s="544">
        <f>IF(AND(I2502="",I2503="",I2504="",I2505="",I2506=""),"",SUM(I2502:I2506))</f>
        <v>7</v>
      </c>
      <c r="J2507" s="544">
        <f t="shared" ref="J2507:R2507" si="709">IF(AND(J2502="",J2503="",J2504="",J2505="",J2506=""),"",SUM(J2502:J2506))</f>
        <v>290</v>
      </c>
      <c r="K2507" s="544">
        <f t="shared" si="709"/>
        <v>40</v>
      </c>
      <c r="L2507" s="544">
        <f t="shared" si="709"/>
        <v>330</v>
      </c>
      <c r="M2507" s="544">
        <f t="shared" si="709"/>
        <v>440</v>
      </c>
      <c r="N2507" s="544">
        <f t="shared" si="709"/>
        <v>480</v>
      </c>
      <c r="O2507" s="544">
        <f t="shared" si="709"/>
        <v>358</v>
      </c>
      <c r="P2507" s="544">
        <f t="shared" si="709"/>
        <v>60</v>
      </c>
      <c r="Q2507" s="544">
        <f t="shared" si="709"/>
        <v>418</v>
      </c>
      <c r="R2507" s="544">
        <f t="shared" si="709"/>
        <v>798</v>
      </c>
      <c r="S2507" s="544">
        <f>IF(AND(S2502="",S2503="",S2504="",S2505="",S2506=""),"",SUM(S2502:S2506))</f>
        <v>100</v>
      </c>
      <c r="T2507" s="544">
        <f t="shared" ref="T2507" si="710">IF(AND(T2502="",T2503="",T2504="",T2505="",T2506=""),"",SUM(T2502:T2506))</f>
        <v>898</v>
      </c>
      <c r="U2507" s="544"/>
      <c r="V2507" s="544">
        <f t="shared" ref="V2507:W2507" si="711">IF(AND(V2502="",V2503="",V2504="",V2505="",V2506=""),"",SUM(V2502:V2506))</f>
        <v>100</v>
      </c>
      <c r="W2507" s="544" t="str">
        <f t="shared" si="711"/>
        <v/>
      </c>
      <c r="X2507" s="545"/>
      <c r="Y2507" s="546" t="str">
        <f t="shared" ref="Y2507" si="712">IF(AND(Y2502="",Y2503="",Y2504="",Y2505="",Y2506=""),"",SUM(Y2502:Y2506))</f>
        <v/>
      </c>
    </row>
    <row r="2508" spans="1:25" ht="18" customHeight="1">
      <c r="A2508" s="1124"/>
      <c r="B2508" s="1142" t="s">
        <v>292</v>
      </c>
      <c r="C2508" s="1142"/>
      <c r="D2508" s="547" t="s">
        <v>456</v>
      </c>
      <c r="E2508" s="548">
        <f>IF(E2507="","",(5*E2501)-(COUNTIF(E2502:E2506,"NA")*E2501+COUNTIF(E2502:E2506,"ML")*E2501))</f>
        <v>50</v>
      </c>
      <c r="F2508" s="548">
        <f>IF(F2507="","",(5*F2501)-(COUNTIF(F2502:F2506,"NA")*F2501+COUNTIF(F2502:F2506,"ML")*F2501))</f>
        <v>50</v>
      </c>
      <c r="G2508" s="548">
        <f>IF(G2507="","",(43)-(COUNTIF(G2502:G2506,"NA")*G2501+COUNTIF(G2502:G2506,"ML")*G2501))</f>
        <v>43</v>
      </c>
      <c r="H2508" s="548">
        <f>IF(H2507="","",(143)-(COUNTIF(H2502:H2506,"NA")*H2501+COUNTIF(H2502:H2506,"ML")*H2501))</f>
        <v>143</v>
      </c>
      <c r="I2508" s="549">
        <f>IF(I2507="","",7)</f>
        <v>7</v>
      </c>
      <c r="J2508" s="538">
        <f>L2508-K2508</f>
        <v>310</v>
      </c>
      <c r="K2508" s="538">
        <f>IF(D2507="","",(D2507-(IF(K2504="ml",D2504)+IF(K2505="ml",D2505)+IF(K2506="ml",D2506))))</f>
        <v>40</v>
      </c>
      <c r="L2508" s="538">
        <f>IF(OR(L2507=0,L2507=""),L2507,(5*L2501)-D2519)</f>
        <v>350</v>
      </c>
      <c r="M2508" s="538">
        <f>IF(M2507="","",SUM(H2508:J2508))</f>
        <v>460</v>
      </c>
      <c r="N2508" s="538">
        <f>IF(N2507="","",SUM(D2507,M2508))</f>
        <v>500</v>
      </c>
      <c r="O2508" s="538">
        <f>Q2508-D2513</f>
        <v>440</v>
      </c>
      <c r="P2508" s="538">
        <f>IF(D2513="","",D2513)</f>
        <v>60</v>
      </c>
      <c r="Q2508" s="538">
        <f>IF(Q2507="","",5*Q2501)</f>
        <v>500</v>
      </c>
      <c r="R2508" s="538">
        <f>IF(O2508="","",SUM(M2508,O2508))</f>
        <v>900</v>
      </c>
      <c r="S2508" s="538">
        <f>IF(D2518="","",D2518)</f>
        <v>100</v>
      </c>
      <c r="T2508" s="538">
        <f>IF(T2507="","",SUM(R2508,S2508))</f>
        <v>1000</v>
      </c>
      <c r="U2508" s="550"/>
      <c r="V2508" s="551">
        <f>COUNTIF(U2502:U2512,"S")</f>
        <v>1</v>
      </c>
      <c r="W2508" s="551">
        <f>COUNTIF(U2502:U2512,"RE")+COUNTIF(U2502:U2512,"REP")</f>
        <v>0</v>
      </c>
      <c r="X2508" s="551">
        <f>COUNTIF(X2502:X2507,"P")+COUNTIF(X2511:X2512,"P")</f>
        <v>0</v>
      </c>
      <c r="Y2508" s="552" t="str">
        <f>IF(OR(X2508=0,X2508&lt;(V2508+W2508)),"",(T2508-(V2508*Y2501)+V2507))</f>
        <v/>
      </c>
    </row>
    <row r="2509" spans="1:25" ht="18" customHeight="1">
      <c r="A2509" s="1124"/>
      <c r="B2509" s="895" t="s">
        <v>151</v>
      </c>
      <c r="C2509" s="895"/>
      <c r="D2509" s="553">
        <f>IF('statement of marks'!BG98="","",'statement of marks'!BG98)</f>
        <v>30</v>
      </c>
      <c r="E2509" s="568">
        <f t="shared" ref="E2509:H2509" si="713">IF(E2508="","",E2507/E2508*100)</f>
        <v>100</v>
      </c>
      <c r="F2509" s="568">
        <f t="shared" si="713"/>
        <v>100</v>
      </c>
      <c r="G2509" s="568">
        <f t="shared" si="713"/>
        <v>100</v>
      </c>
      <c r="H2509" s="568">
        <f t="shared" si="713"/>
        <v>100</v>
      </c>
      <c r="I2509" s="568">
        <f>IF(I2508="","",I2507/I2508*100)</f>
        <v>100</v>
      </c>
      <c r="J2509" s="568">
        <f t="shared" ref="J2509:R2509" si="714">IF(J2508="","",J2507/J2508*100)</f>
        <v>93.548387096774192</v>
      </c>
      <c r="K2509" s="568">
        <f t="shared" si="714"/>
        <v>100</v>
      </c>
      <c r="L2509" s="568">
        <f t="shared" si="714"/>
        <v>94.285714285714278</v>
      </c>
      <c r="M2509" s="568">
        <f t="shared" si="714"/>
        <v>95.652173913043484</v>
      </c>
      <c r="N2509" s="569">
        <f t="shared" si="714"/>
        <v>96</v>
      </c>
      <c r="O2509" s="568">
        <f t="shared" si="714"/>
        <v>81.36363636363636</v>
      </c>
      <c r="P2509" s="568">
        <f t="shared" si="714"/>
        <v>100</v>
      </c>
      <c r="Q2509" s="568">
        <f t="shared" si="714"/>
        <v>83.6</v>
      </c>
      <c r="R2509" s="568">
        <f t="shared" si="714"/>
        <v>88.666666666666671</v>
      </c>
      <c r="S2509" s="569">
        <f>IF(S2508="","",S2507/S2508*100)</f>
        <v>100</v>
      </c>
      <c r="T2509" s="569">
        <f t="shared" ref="T2509" si="715">IF(T2508="","",T2507/T2508*100)</f>
        <v>89.8</v>
      </c>
      <c r="U2509" s="539"/>
      <c r="V2509" s="539"/>
      <c r="W2509" s="539"/>
      <c r="X2509" s="539"/>
      <c r="Y2509" s="554" t="str">
        <f>IF(Y2508="","",Y2507/Y2508*100)</f>
        <v/>
      </c>
    </row>
    <row r="2510" spans="1:25" ht="18" customHeight="1">
      <c r="A2510" s="1124"/>
      <c r="B2510" s="895" t="str">
        <f>'statement of marks'!DZ98</f>
        <v>BIOLOGY</v>
      </c>
      <c r="C2510" s="895"/>
      <c r="D2510" s="548"/>
      <c r="E2510" s="541">
        <f>IF('statement of marks'!EA98="","",'statement of marks'!EA98)</f>
        <v>10</v>
      </c>
      <c r="F2510" s="541">
        <f>IF('statement of marks'!EB98="","",'statement of marks'!EB98)</f>
        <v>10</v>
      </c>
      <c r="G2510" s="541">
        <f>IF('statement of marks'!EC98="","",'statement of marks'!EC98)</f>
        <v>10</v>
      </c>
      <c r="H2510" s="541">
        <f>IF('statement of marks'!ED98="","",'statement of marks'!ED98)</f>
        <v>30</v>
      </c>
      <c r="I2510" s="541" t="str">
        <f>IF('statement of marks'!EE98="","",'statement of marks'!EE98)</f>
        <v/>
      </c>
      <c r="J2510" s="537">
        <f>IF('statement of marks'!EF98="","",'statement of marks'!EF98)</f>
        <v>50</v>
      </c>
      <c r="K2510" s="537">
        <f>IF('statement of marks'!EG98="","",'statement of marks'!EG98)</f>
        <v>20</v>
      </c>
      <c r="L2510" s="536">
        <f>IF('statement of marks'!EH98="","",'statement of marks'!EH98)</f>
        <v>70</v>
      </c>
      <c r="M2510" s="536">
        <f>IF('statement of marks'!EI98="","",'statement of marks'!EI98)</f>
        <v>80</v>
      </c>
      <c r="N2510" s="538">
        <f>IF('statement of marks'!EJ98="","",'statement of marks'!EJ98)</f>
        <v>100</v>
      </c>
      <c r="O2510" s="537">
        <f>IF('statement of marks'!EK98="","",'statement of marks'!EK98)</f>
        <v>70</v>
      </c>
      <c r="P2510" s="537">
        <f>IF('statement of marks'!EL98="","",'statement of marks'!EL98)</f>
        <v>30</v>
      </c>
      <c r="Q2510" s="536">
        <f>IF('statement of marks'!EM98="","",'statement of marks'!EM98)</f>
        <v>100</v>
      </c>
      <c r="R2510" s="536">
        <f>IF('statement of marks'!EN98="","",'statement of marks'!EN98)</f>
        <v>150</v>
      </c>
      <c r="S2510" s="538">
        <f>IF('statement of marks'!EO98="","",'statement of marks'!EO98)</f>
        <v>50</v>
      </c>
      <c r="T2510" s="538">
        <f>IF('statement of marks'!EP98="","",'statement of marks'!EP98)</f>
        <v>200</v>
      </c>
      <c r="U2510" s="538" t="str">
        <f>IF('statement of marks'!FB98="","",'statement of marks'!FB98)</f>
        <v>I</v>
      </c>
      <c r="V2510" s="542"/>
      <c r="W2510" s="542"/>
      <c r="X2510" s="542"/>
      <c r="Y2510" s="540"/>
    </row>
    <row r="2511" spans="1:25" ht="18" customHeight="1">
      <c r="A2511" s="1124"/>
      <c r="B2511" s="1089" t="str">
        <f>'statement of marks'!$FC$3</f>
        <v>Azadi ke Baad ka Swarnim Bharat</v>
      </c>
      <c r="C2511" s="1089"/>
      <c r="D2511" s="553">
        <f>IF('statement of marks'!CK98="","",'statement of marks'!CK98)</f>
        <v>30</v>
      </c>
      <c r="E2511" s="541">
        <f>IF('statement of marks'!FC98="","",'statement of marks'!FC98)</f>
        <v>10</v>
      </c>
      <c r="F2511" s="541">
        <f>IF('statement of marks'!FD98="","",'statement of marks'!FD98)</f>
        <v>10</v>
      </c>
      <c r="G2511" s="541">
        <f>IF('statement of marks'!FE98="","",'statement of marks'!FE98)</f>
        <v>10</v>
      </c>
      <c r="H2511" s="541">
        <f>IF('statement of marks'!FF98="","",'statement of marks'!FF98)</f>
        <v>30</v>
      </c>
      <c r="I2511" s="555"/>
      <c r="J2511" s="541">
        <f>IF('statement of marks'!FG98="","",'statement of marks'!FG98)</f>
        <v>70</v>
      </c>
      <c r="K2511" s="556"/>
      <c r="L2511" s="536">
        <f>IF('statement of marks'!FG98="","",'statement of marks'!FG98)</f>
        <v>70</v>
      </c>
      <c r="M2511" s="536">
        <f>IF('statement of marks'!FH98="","",'statement of marks'!FH98)</f>
        <v>100</v>
      </c>
      <c r="N2511" s="536">
        <f>IF('statement of marks'!FH98="","",'statement of marks'!FH98)</f>
        <v>100</v>
      </c>
      <c r="O2511" s="536">
        <f>IF('statement of marks'!FI98="","",'statement of marks'!FI98)</f>
        <v>100</v>
      </c>
      <c r="P2511" s="557"/>
      <c r="Q2511" s="536">
        <f>IF('statement of marks'!FI98="","",'statement of marks'!FI98)</f>
        <v>100</v>
      </c>
      <c r="R2511" s="536">
        <f>IF('statement of marks'!FJ98="","",'statement of marks'!FJ98)</f>
        <v>200</v>
      </c>
      <c r="S2511" s="557"/>
      <c r="T2511" s="538">
        <f>IF('statement of marks'!FJ98="","",'statement of marks'!FJ98)</f>
        <v>200</v>
      </c>
      <c r="U2511" s="541" t="str">
        <f>IF('statement of marks'!II98="","",'statement of marks'!II98)</f>
        <v>A</v>
      </c>
      <c r="V2511" s="542" t="str">
        <f>IF(OR(U2511="S",U2511="RE"),'result subject-wise'!AL$6,"")</f>
        <v/>
      </c>
      <c r="W2511" s="558" t="str">
        <f>IF('result subject-wise'!AL98="","",'result subject-wise'!AL98)</f>
        <v/>
      </c>
      <c r="X2511" s="558" t="str">
        <f>IF('result subject-wise'!AM98="","",'result subject-wise'!AM98)</f>
        <v/>
      </c>
      <c r="Y2511" s="1093"/>
    </row>
    <row r="2512" spans="1:25" ht="18" customHeight="1">
      <c r="A2512" s="1124"/>
      <c r="B2512" s="895" t="str">
        <f>'statement of marks'!$FP$3</f>
        <v>JEEVAN KAUShAL</v>
      </c>
      <c r="C2512" s="895"/>
      <c r="D2512" s="535" t="str">
        <f>IF('statement of marks'!DO98="","",'statement of marks'!DO98)</f>
        <v/>
      </c>
      <c r="E2512" s="1109" t="s">
        <v>278</v>
      </c>
      <c r="F2512" s="1109"/>
      <c r="G2512" s="536">
        <f>'statement of marks'!$FP$6</f>
        <v>30</v>
      </c>
      <c r="H2512" s="536"/>
      <c r="I2512" s="559"/>
      <c r="J2512" s="537">
        <f>IF('statement of marks'!FP98="","",'statement of marks'!FP98)</f>
        <v>30</v>
      </c>
      <c r="K2512" s="1109" t="s">
        <v>279</v>
      </c>
      <c r="L2512" s="1109"/>
      <c r="M2512" s="536">
        <f>'statement of marks'!$FQ$6</f>
        <v>30</v>
      </c>
      <c r="N2512" s="538">
        <f>IF('statement of marks'!FQ98="","",'statement of marks'!FQ98)</f>
        <v>30</v>
      </c>
      <c r="O2512" s="1109" t="s">
        <v>108</v>
      </c>
      <c r="P2512" s="1109"/>
      <c r="Q2512" s="536">
        <f>'statement of marks'!$FR$6</f>
        <v>40</v>
      </c>
      <c r="R2512" s="541">
        <f>IF('statement of marks'!FR98="","",'statement of marks'!FR98)</f>
        <v>40</v>
      </c>
      <c r="S2512" s="541"/>
      <c r="T2512" s="538">
        <f>IF('statement of marks'!FS98="","",'statement of marks'!FS98)</f>
        <v>100</v>
      </c>
      <c r="U2512" s="541" t="str">
        <f>IF('statement of marks'!IJ98="","",'statement of marks'!IJ98)</f>
        <v>A</v>
      </c>
      <c r="V2512" s="542" t="str">
        <f>IF(OR(U2512="S",U2512="RE"),'result subject-wise'!AN$6,"")</f>
        <v/>
      </c>
      <c r="W2512" s="558" t="str">
        <f>IF('result subject-wise'!AN98="","",'result subject-wise'!AN98)</f>
        <v/>
      </c>
      <c r="X2512" s="558" t="str">
        <f>IF('result subject-wise'!AO98="","",'result subject-wise'!AO98)</f>
        <v/>
      </c>
      <c r="Y2512" s="1093"/>
    </row>
    <row r="2513" spans="1:25" ht="18" customHeight="1">
      <c r="A2513" s="1124"/>
      <c r="B2513" s="1110" t="s">
        <v>195</v>
      </c>
      <c r="C2513" s="1110"/>
      <c r="D2513" s="560">
        <f>IF(AND(D2509="",D2511="",D2512=""),"",SUM(D2509:D2512))</f>
        <v>60</v>
      </c>
      <c r="E2513" s="1111" t="str">
        <f>IF('statement of marks'!IP98="","",'statement of marks'!IP98)</f>
        <v>SUPPL.</v>
      </c>
      <c r="F2513" s="1111"/>
      <c r="G2513" s="1111"/>
      <c r="H2513" s="1111"/>
      <c r="I2513" s="1111"/>
      <c r="J2513" s="1111"/>
      <c r="K2513" s="1111"/>
      <c r="L2513" s="1111"/>
      <c r="M2513" s="533" t="s">
        <v>309</v>
      </c>
      <c r="N2513" s="541" t="str">
        <f>IF('statement of marks'!IS98="","",'statement of marks'!IS98)</f>
        <v/>
      </c>
      <c r="O2513" s="1091" t="s">
        <v>281</v>
      </c>
      <c r="P2513" s="1091"/>
      <c r="Q2513" s="1091"/>
      <c r="R2513" s="541" t="str">
        <f>IF('statement of marks'!IU98="","",'statement of marks'!IU98)</f>
        <v/>
      </c>
      <c r="S2513" s="1112" t="s">
        <v>295</v>
      </c>
      <c r="T2513" s="1112"/>
      <c r="U2513" s="1112"/>
      <c r="V2513" s="1112"/>
      <c r="W2513" s="1112"/>
      <c r="X2513" s="1112"/>
      <c r="Y2513" s="1113"/>
    </row>
    <row r="2514" spans="1:25" ht="18" customHeight="1">
      <c r="A2514" s="1124"/>
      <c r="B2514" s="1110" t="s">
        <v>300</v>
      </c>
      <c r="C2514" s="1110"/>
      <c r="D2514" s="534" t="s">
        <v>201</v>
      </c>
      <c r="E2514" s="1085" t="s">
        <v>122</v>
      </c>
      <c r="F2514" s="1085"/>
      <c r="G2514" s="1091" t="s">
        <v>124</v>
      </c>
      <c r="H2514" s="1091"/>
      <c r="I2514" s="1091"/>
      <c r="J2514" s="1091"/>
      <c r="K2514" s="1091" t="s">
        <v>126</v>
      </c>
      <c r="L2514" s="1091"/>
      <c r="M2514" s="1091" t="s">
        <v>128</v>
      </c>
      <c r="N2514" s="1091"/>
      <c r="O2514" s="924" t="s">
        <v>303</v>
      </c>
      <c r="P2514" s="924"/>
      <c r="Q2514" s="924"/>
      <c r="R2514" s="561"/>
      <c r="S2514" s="1114" t="s">
        <v>195</v>
      </c>
      <c r="T2514" s="1114"/>
      <c r="U2514" s="1115" t="str">
        <f>IF('result subject-wise'!AR98="","",'result subject-wise'!AR98)</f>
        <v/>
      </c>
      <c r="V2514" s="1115"/>
      <c r="W2514" s="1086" t="s">
        <v>459</v>
      </c>
      <c r="X2514" s="1086"/>
      <c r="Y2514" s="562" t="str">
        <f>IF('result subject-wise'!AS98="","",'result subject-wise'!AS98)</f>
        <v/>
      </c>
    </row>
    <row r="2515" spans="1:25" ht="18" customHeight="1">
      <c r="A2515" s="1124"/>
      <c r="B2515" s="1116" t="s">
        <v>302</v>
      </c>
      <c r="C2515" s="1116"/>
      <c r="D2515" s="536">
        <f>IF('statement of marks'!CN98="","",'statement of marks'!CN98)</f>
        <v>50</v>
      </c>
      <c r="E2515" s="1117">
        <f>IF('statement of marks'!GK98="","",'statement of marks'!GK98)</f>
        <v>34</v>
      </c>
      <c r="F2515" s="1117"/>
      <c r="G2515" s="1117">
        <f>IF('statement of marks'!GM98="","",'statement of marks'!GM98)</f>
        <v>24</v>
      </c>
      <c r="H2515" s="1117"/>
      <c r="I2515" s="1117"/>
      <c r="J2515" s="1117"/>
      <c r="K2515" s="1117" t="str">
        <f>IF('statement of marks'!GO98="","",'statement of marks'!GO98)</f>
        <v/>
      </c>
      <c r="L2515" s="1117"/>
      <c r="M2515" s="1117" t="str">
        <f>IF('statement of marks'!GQ98="","",'statement of marks'!GQ98)</f>
        <v/>
      </c>
      <c r="N2515" s="1117"/>
      <c r="O2515" s="1117" t="str">
        <f>IF('statement of marks'!GS98="","",'statement of marks'!GS98)</f>
        <v/>
      </c>
      <c r="P2515" s="1117"/>
      <c r="Q2515" s="1117"/>
      <c r="R2515" s="563"/>
      <c r="S2515" s="1086" t="s">
        <v>460</v>
      </c>
      <c r="T2515" s="1086"/>
      <c r="U2515" s="1086"/>
      <c r="V2515" s="1086"/>
      <c r="W2515" s="1115" t="str">
        <f>IF('result subject-wise'!AT98="","",'result subject-wise'!AT98)</f>
        <v/>
      </c>
      <c r="X2515" s="1115"/>
      <c r="Y2515" s="1118"/>
    </row>
    <row r="2516" spans="1:25" ht="18" customHeight="1">
      <c r="A2516" s="1124"/>
      <c r="B2516" s="1084" t="s">
        <v>301</v>
      </c>
      <c r="C2516" s="1084"/>
      <c r="D2516" s="536">
        <f>IF('statement of marks'!BJ98="","",'statement of marks'!BJ98)</f>
        <v>50</v>
      </c>
      <c r="E2516" s="1085" t="str">
        <f>IF('statement of marks'!GL98="","",'statement of marks'!GL98)</f>
        <v/>
      </c>
      <c r="F2516" s="1085"/>
      <c r="G2516" s="1085" t="str">
        <f>IF('statement of marks'!GN98="","",'statement of marks'!GN98)</f>
        <v/>
      </c>
      <c r="H2516" s="1085"/>
      <c r="I2516" s="1085"/>
      <c r="J2516" s="1085"/>
      <c r="K2516" s="1085">
        <f>IF('statement of marks'!GP98="","",'statement of marks'!GP98)</f>
        <v>130</v>
      </c>
      <c r="L2516" s="1085"/>
      <c r="M2516" s="1085">
        <f>IF('statement of marks'!GR98="","",'statement of marks'!GR98)</f>
        <v>264</v>
      </c>
      <c r="N2516" s="1085"/>
      <c r="O2516" s="1085">
        <f>IF('statement of marks'!GT98="","",'statement of marks'!GT98)</f>
        <v>362</v>
      </c>
      <c r="P2516" s="1085"/>
      <c r="Q2516" s="1085"/>
      <c r="R2516" s="564"/>
      <c r="S2516" s="1086" t="s">
        <v>296</v>
      </c>
      <c r="T2516" s="1086"/>
      <c r="U2516" s="1086"/>
      <c r="V2516" s="1086"/>
      <c r="W2516" s="1087" t="str">
        <f>IF(U2514="","",'result subject-wise'!$G$118)</f>
        <v/>
      </c>
      <c r="X2516" s="1087"/>
      <c r="Y2516" s="1088"/>
    </row>
    <row r="2517" spans="1:25" ht="18" customHeight="1">
      <c r="A2517" s="1124"/>
      <c r="B2517" s="1089" t="s">
        <v>307</v>
      </c>
      <c r="C2517" s="1089"/>
      <c r="D2517" s="535" t="str">
        <f>IF('statement of marks'!DR98="","",'statement of marks'!DR98)</f>
        <v/>
      </c>
      <c r="E2517" s="1090"/>
      <c r="F2517" s="1090"/>
      <c r="G2517" s="1090"/>
      <c r="H2517" s="1090"/>
      <c r="I2517" s="1090"/>
      <c r="J2517" s="1090"/>
      <c r="K2517" s="1090"/>
      <c r="L2517" s="1090"/>
      <c r="M2517" s="1090"/>
      <c r="N2517" s="1090"/>
      <c r="O2517" s="1091"/>
      <c r="P2517" s="1091"/>
      <c r="Q2517" s="1091"/>
      <c r="R2517" s="1091"/>
      <c r="S2517" s="1091"/>
      <c r="T2517" s="1091"/>
      <c r="U2517" s="1092"/>
      <c r="V2517" s="1092"/>
      <c r="W2517" s="1092"/>
      <c r="X2517" s="1092"/>
      <c r="Y2517" s="1093"/>
    </row>
    <row r="2518" spans="1:25" ht="18" customHeight="1">
      <c r="A2518" s="1124"/>
      <c r="B2518" s="895" t="s">
        <v>297</v>
      </c>
      <c r="C2518" s="895"/>
      <c r="D2518" s="544">
        <f>IF(AND(D2515="",D2516="",D2517=""),"",SUM(D2515:D2517))</f>
        <v>100</v>
      </c>
      <c r="E2518" s="1090"/>
      <c r="F2518" s="1090"/>
      <c r="G2518" s="1090"/>
      <c r="H2518" s="1090"/>
      <c r="I2518" s="1090"/>
      <c r="J2518" s="1090"/>
      <c r="K2518" s="1090"/>
      <c r="L2518" s="1090"/>
      <c r="M2518" s="1090"/>
      <c r="N2518" s="1090"/>
      <c r="O2518" s="1091"/>
      <c r="P2518" s="1091"/>
      <c r="Q2518" s="1091"/>
      <c r="R2518" s="1091"/>
      <c r="S2518" s="1091"/>
      <c r="T2518" s="1091"/>
      <c r="U2518" s="1092"/>
      <c r="V2518" s="1092"/>
      <c r="W2518" s="1092"/>
      <c r="X2518" s="1092"/>
      <c r="Y2518" s="1093"/>
    </row>
    <row r="2519" spans="1:25" ht="18" customHeight="1">
      <c r="A2519" s="1124"/>
      <c r="B2519" s="1089" t="s">
        <v>790</v>
      </c>
      <c r="C2519" s="1089"/>
      <c r="D2519" s="565">
        <f>IF(J2502="ML",L2501)+IF(J2503="ML",L2501)+IF(J2504="ML",L2501-D2504)+IF(J2505="ML",L2501-D2505)+IF(J2506="ML",L2501-D2506)+IF(K2504="ml",D2504)+IF(K2505="ml",D2505)+IF(K2506="ml",D2506)</f>
        <v>0</v>
      </c>
      <c r="E2519" s="1090"/>
      <c r="F2519" s="1090"/>
      <c r="G2519" s="1090"/>
      <c r="H2519" s="1090"/>
      <c r="I2519" s="1090"/>
      <c r="J2519" s="1090"/>
      <c r="K2519" s="1090"/>
      <c r="L2519" s="1090"/>
      <c r="M2519" s="1090"/>
      <c r="N2519" s="1090"/>
      <c r="O2519" s="1091" t="s">
        <v>112</v>
      </c>
      <c r="P2519" s="1091"/>
      <c r="Q2519" s="1091"/>
      <c r="R2519" s="1091"/>
      <c r="S2519" s="1091"/>
      <c r="T2519" s="1091"/>
      <c r="U2519" s="1094" t="s">
        <v>798</v>
      </c>
      <c r="V2519" s="1094"/>
      <c r="W2519" s="1094"/>
      <c r="X2519" s="1094"/>
      <c r="Y2519" s="1095"/>
    </row>
    <row r="2520" spans="1:25" ht="18" customHeight="1" thickBot="1">
      <c r="A2520" s="1125"/>
      <c r="B2520" s="1098" t="s">
        <v>308</v>
      </c>
      <c r="C2520" s="1098"/>
      <c r="D2520" s="566"/>
      <c r="E2520" s="1099"/>
      <c r="F2520" s="1099"/>
      <c r="G2520" s="1099"/>
      <c r="H2520" s="1099"/>
      <c r="I2520" s="1099"/>
      <c r="J2520" s="1099"/>
      <c r="K2520" s="1099"/>
      <c r="L2520" s="1099"/>
      <c r="M2520" s="1099"/>
      <c r="N2520" s="1099"/>
      <c r="O2520" s="1100">
        <f>'statement of marks'!$IV$110</f>
        <v>45794</v>
      </c>
      <c r="P2520" s="1100"/>
      <c r="Q2520" s="1100"/>
      <c r="R2520" s="1100"/>
      <c r="S2520" s="1100"/>
      <c r="T2520" s="1100"/>
      <c r="U2520" s="1096"/>
      <c r="V2520" s="1096"/>
      <c r="W2520" s="1096"/>
      <c r="X2520" s="1096"/>
      <c r="Y2520" s="1097"/>
    </row>
    <row r="2521" spans="1:25" ht="18" customHeight="1">
      <c r="A2521" s="1119" t="s">
        <v>282</v>
      </c>
      <c r="B2521" s="1120"/>
      <c r="C2521" s="1120"/>
      <c r="D2521" s="1120"/>
      <c r="E2521" s="1120"/>
      <c r="F2521" s="1120"/>
      <c r="G2521" s="1120"/>
      <c r="H2521" s="1120"/>
      <c r="I2521" s="1120"/>
      <c r="J2521" s="1120"/>
      <c r="K2521" s="1120"/>
      <c r="L2521" s="1120"/>
      <c r="M2521" s="1120"/>
      <c r="N2521" s="1120"/>
      <c r="O2521" s="1120"/>
      <c r="P2521" s="1120"/>
      <c r="Q2521" s="1120"/>
      <c r="R2521" s="1120"/>
      <c r="S2521" s="1120"/>
      <c r="T2521" s="1120"/>
      <c r="U2521" s="1120"/>
      <c r="V2521" s="1120"/>
      <c r="W2521" s="1120"/>
      <c r="X2521" s="1120"/>
      <c r="Y2521" s="1121"/>
    </row>
    <row r="2522" spans="1:25" ht="18" customHeight="1">
      <c r="A2522" s="1122" t="str">
        <f>'statement of marks'!$A$1</f>
        <v>Govt. Hr. Sec. School,</v>
      </c>
      <c r="B2522" s="1091"/>
      <c r="C2522" s="1091"/>
      <c r="D2522" s="1091"/>
      <c r="E2522" s="1091"/>
      <c r="F2522" s="1091"/>
      <c r="G2522" s="1091"/>
      <c r="H2522" s="1091"/>
      <c r="I2522" s="1091"/>
      <c r="J2522" s="1091"/>
      <c r="K2522" s="1091"/>
      <c r="L2522" s="1091"/>
      <c r="M2522" s="1091"/>
      <c r="N2522" s="1091"/>
      <c r="O2522" s="1091"/>
      <c r="P2522" s="1091"/>
      <c r="Q2522" s="1091"/>
      <c r="R2522" s="1091"/>
      <c r="S2522" s="1091"/>
      <c r="T2522" s="1091"/>
      <c r="U2522" s="1091"/>
      <c r="V2522" s="1091"/>
      <c r="W2522" s="1091"/>
      <c r="X2522" s="1091"/>
      <c r="Y2522" s="1123"/>
    </row>
    <row r="2523" spans="1:25" ht="18" customHeight="1">
      <c r="A2523" s="1124"/>
      <c r="B2523" s="1048" t="s">
        <v>100</v>
      </c>
      <c r="C2523" s="1048"/>
      <c r="D2523" s="1112" t="s">
        <v>485</v>
      </c>
      <c r="E2523" s="1048" t="str">
        <f>'statement of marks'!$F$3</f>
        <v>2024-25</v>
      </c>
      <c r="F2523" s="1048"/>
      <c r="G2523" s="1126" t="str">
        <f>IF(U2542="","MAIN EXAMINATION",IF(E2541="Suppl.","SUPPLEMENTARY EXAMINATION",IF(E2541="Re-exam.","RE-EXAMINATION",)))</f>
        <v>MAIN EXAMINATION</v>
      </c>
      <c r="H2523" s="1127"/>
      <c r="I2523" s="1127"/>
      <c r="J2523" s="1127"/>
      <c r="K2523" s="1127"/>
      <c r="L2523" s="1127"/>
      <c r="M2523" s="1127"/>
      <c r="N2523" s="1127"/>
      <c r="O2523" s="1127"/>
      <c r="P2523" s="1127"/>
      <c r="Q2523" s="1127"/>
      <c r="R2523" s="1127"/>
      <c r="S2523" s="1128"/>
      <c r="T2523" s="1129" t="s">
        <v>305</v>
      </c>
      <c r="U2523" s="1130"/>
      <c r="V2523" s="1131"/>
      <c r="W2523" s="1048" t="str">
        <f>'statement of marks'!$A$3</f>
        <v>11 'A'</v>
      </c>
      <c r="X2523" s="1048"/>
      <c r="Y2523" s="1135"/>
    </row>
    <row r="2524" spans="1:25" ht="18" customHeight="1">
      <c r="A2524" s="1124"/>
      <c r="B2524" s="895" t="s">
        <v>36</v>
      </c>
      <c r="C2524" s="895"/>
      <c r="D2524" s="1112"/>
      <c r="E2524" s="1132" t="str">
        <f>IF('statement of marks'!G99="","",'statement of marks'!G99)</f>
        <v>A 091</v>
      </c>
      <c r="F2524" s="1133"/>
      <c r="G2524" s="1133"/>
      <c r="H2524" s="1133"/>
      <c r="I2524" s="1133"/>
      <c r="J2524" s="1133"/>
      <c r="K2524" s="1133"/>
      <c r="L2524" s="1133"/>
      <c r="M2524" s="1133"/>
      <c r="N2524" s="1133"/>
      <c r="O2524" s="1133"/>
      <c r="P2524" s="1133"/>
      <c r="Q2524" s="1133"/>
      <c r="R2524" s="1133"/>
      <c r="S2524" s="1134"/>
      <c r="T2524" s="1129" t="s">
        <v>304</v>
      </c>
      <c r="U2524" s="1130"/>
      <c r="V2524" s="1131"/>
      <c r="W2524" s="1048">
        <f>IF('statement of marks'!E99="","",'statement of marks'!E99)</f>
        <v>11191</v>
      </c>
      <c r="X2524" s="1048"/>
      <c r="Y2524" s="1135"/>
    </row>
    <row r="2525" spans="1:25" ht="18" customHeight="1">
      <c r="A2525" s="1124"/>
      <c r="B2525" s="895" t="s">
        <v>37</v>
      </c>
      <c r="C2525" s="895"/>
      <c r="D2525" s="1112"/>
      <c r="E2525" s="1132" t="str">
        <f>IF('statement of marks'!H99="","",'statement of marks'!H99)</f>
        <v>B 091</v>
      </c>
      <c r="F2525" s="1133"/>
      <c r="G2525" s="1133"/>
      <c r="H2525" s="1133"/>
      <c r="I2525" s="1133"/>
      <c r="J2525" s="1133"/>
      <c r="K2525" s="1133"/>
      <c r="L2525" s="1133"/>
      <c r="M2525" s="1133"/>
      <c r="N2525" s="1133"/>
      <c r="O2525" s="1133"/>
      <c r="P2525" s="1133"/>
      <c r="Q2525" s="1133"/>
      <c r="R2525" s="1133"/>
      <c r="S2525" s="1134"/>
      <c r="T2525" s="1129" t="s">
        <v>35</v>
      </c>
      <c r="U2525" s="1130"/>
      <c r="V2525" s="1131"/>
      <c r="W2525" s="1048" t="str">
        <f>IF('statement of marks'!D99="","",'statement of marks'!D99)</f>
        <v/>
      </c>
      <c r="X2525" s="1048"/>
      <c r="Y2525" s="1135"/>
    </row>
    <row r="2526" spans="1:25" ht="18" customHeight="1">
      <c r="A2526" s="1124"/>
      <c r="B2526" s="895" t="s">
        <v>38</v>
      </c>
      <c r="C2526" s="895"/>
      <c r="D2526" s="1112"/>
      <c r="E2526" s="1132" t="str">
        <f>IF('statement of marks'!I99="","",'statement of marks'!I99)</f>
        <v>C 091</v>
      </c>
      <c r="F2526" s="1133"/>
      <c r="G2526" s="1133"/>
      <c r="H2526" s="1133"/>
      <c r="I2526" s="1133"/>
      <c r="J2526" s="1133"/>
      <c r="K2526" s="1133"/>
      <c r="L2526" s="1133"/>
      <c r="M2526" s="1133"/>
      <c r="N2526" s="1133"/>
      <c r="O2526" s="1133"/>
      <c r="P2526" s="1133"/>
      <c r="Q2526" s="1133"/>
      <c r="R2526" s="1133"/>
      <c r="S2526" s="1134"/>
      <c r="T2526" s="1129" t="s">
        <v>280</v>
      </c>
      <c r="U2526" s="1130"/>
      <c r="V2526" s="1131"/>
      <c r="W2526" s="1136" t="str">
        <f>IF('statement of marks'!F99="","",'statement of marks'!F99)</f>
        <v/>
      </c>
      <c r="X2526" s="1136"/>
      <c r="Y2526" s="1137"/>
    </row>
    <row r="2527" spans="1:25" ht="18" customHeight="1">
      <c r="A2527" s="1124"/>
      <c r="B2527" s="1138" t="s">
        <v>218</v>
      </c>
      <c r="C2527" s="1109" t="s">
        <v>293</v>
      </c>
      <c r="D2527" s="1109" t="s">
        <v>457</v>
      </c>
      <c r="E2527" s="1103" t="s">
        <v>109</v>
      </c>
      <c r="F2527" s="1103" t="s">
        <v>110</v>
      </c>
      <c r="G2527" s="1103" t="s">
        <v>111</v>
      </c>
      <c r="H2527" s="1103" t="s">
        <v>797</v>
      </c>
      <c r="I2527" s="1139" t="str">
        <f>IF('statement of marks'!N$4="","",'statement of marks'!N$4)</f>
        <v>VRIKSHAROPAN</v>
      </c>
      <c r="J2527" s="1140" t="s">
        <v>276</v>
      </c>
      <c r="K2527" s="1140" t="s">
        <v>277</v>
      </c>
      <c r="L2527" s="1103" t="s">
        <v>284</v>
      </c>
      <c r="M2527" s="1103" t="s">
        <v>294</v>
      </c>
      <c r="N2527" s="1102" t="s">
        <v>458</v>
      </c>
      <c r="O2527" s="1141" t="s">
        <v>287</v>
      </c>
      <c r="P2527" s="1141" t="s">
        <v>288</v>
      </c>
      <c r="Q2527" s="1101" t="s">
        <v>289</v>
      </c>
      <c r="R2527" s="1101" t="s">
        <v>285</v>
      </c>
      <c r="S2527" s="1101" t="s">
        <v>286</v>
      </c>
      <c r="T2527" s="1102" t="s">
        <v>306</v>
      </c>
      <c r="U2527" s="1103" t="s">
        <v>311</v>
      </c>
      <c r="V2527" s="1104" t="s">
        <v>310</v>
      </c>
      <c r="W2527" s="1104" t="s">
        <v>799</v>
      </c>
      <c r="X2527" s="1103" t="s">
        <v>283</v>
      </c>
      <c r="Y2527" s="1105" t="s">
        <v>290</v>
      </c>
    </row>
    <row r="2528" spans="1:25" ht="18" customHeight="1">
      <c r="A2528" s="1124"/>
      <c r="B2528" s="1138"/>
      <c r="C2528" s="1109"/>
      <c r="D2528" s="1109"/>
      <c r="E2528" s="1103"/>
      <c r="F2528" s="1103"/>
      <c r="G2528" s="1103"/>
      <c r="H2528" s="1103"/>
      <c r="I2528" s="1139"/>
      <c r="J2528" s="1140"/>
      <c r="K2528" s="1140"/>
      <c r="L2528" s="1103"/>
      <c r="M2528" s="1103"/>
      <c r="N2528" s="1102"/>
      <c r="O2528" s="1141"/>
      <c r="P2528" s="1141"/>
      <c r="Q2528" s="1101"/>
      <c r="R2528" s="1101"/>
      <c r="S2528" s="1101"/>
      <c r="T2528" s="1102"/>
      <c r="U2528" s="1103"/>
      <c r="V2528" s="1104"/>
      <c r="W2528" s="1104"/>
      <c r="X2528" s="1103"/>
      <c r="Y2528" s="1105"/>
    </row>
    <row r="2529" spans="1:25" ht="18" customHeight="1">
      <c r="A2529" s="1124"/>
      <c r="B2529" s="1144" t="s">
        <v>113</v>
      </c>
      <c r="C2529" s="1144"/>
      <c r="D2529" s="535"/>
      <c r="E2529" s="534">
        <f>IF('statement of marks'!J$6="","",'statement of marks'!J$6)</f>
        <v>10</v>
      </c>
      <c r="F2529" s="534">
        <f>IF('statement of marks'!K$6="","",'statement of marks'!K$6)</f>
        <v>10</v>
      </c>
      <c r="G2529" s="534">
        <f>IF('statement of marks'!L$6="","",'statement of marks'!L$6)</f>
        <v>8</v>
      </c>
      <c r="H2529" s="534">
        <f>IF('statement of marks'!M$6="","",'statement of marks'!M$6)</f>
        <v>28</v>
      </c>
      <c r="I2529" s="536">
        <f>IF('statement of marks'!N$6="","",'statement of marks'!N$6)</f>
        <v>2</v>
      </c>
      <c r="J2529" s="298" t="s">
        <v>89</v>
      </c>
      <c r="K2529" s="1106"/>
      <c r="L2529" s="534">
        <f>IF('statement of marks'!O$6="","",'statement of marks'!O$6)</f>
        <v>70</v>
      </c>
      <c r="M2529" s="298" t="s">
        <v>87</v>
      </c>
      <c r="N2529" s="534">
        <f>IF('statement of marks'!P$6="","",'statement of marks'!P$6)</f>
        <v>100</v>
      </c>
      <c r="O2529" s="298" t="s">
        <v>298</v>
      </c>
      <c r="P2529" s="945"/>
      <c r="Q2529" s="534">
        <f>IF('statement of marks'!Q$6="","",'statement of marks'!Q$6)</f>
        <v>100</v>
      </c>
      <c r="R2529" s="298" t="s">
        <v>299</v>
      </c>
      <c r="S2529" s="298" t="s">
        <v>454</v>
      </c>
      <c r="T2529" s="538">
        <f>IF('statement of marks'!R$6="","",'statement of marks'!R$6)</f>
        <v>200</v>
      </c>
      <c r="U2529" s="539"/>
      <c r="V2529" s="539"/>
      <c r="W2529" s="539"/>
      <c r="X2529" s="539"/>
      <c r="Y2529" s="540" t="str">
        <f>IF(OR(X2536=0,X2536&lt;V2536),"",T2529)</f>
        <v/>
      </c>
    </row>
    <row r="2530" spans="1:25" ht="18" customHeight="1">
      <c r="A2530" s="1124"/>
      <c r="B2530" s="895" t="str">
        <f>'statement of marks'!$J$3</f>
        <v>HINDI COMPULSORY</v>
      </c>
      <c r="C2530" s="895"/>
      <c r="D2530" s="535"/>
      <c r="E2530" s="541">
        <f>IF('statement of marks'!J99="","",'statement of marks'!J99)</f>
        <v>10</v>
      </c>
      <c r="F2530" s="541">
        <f>IF('statement of marks'!K99="","",'statement of marks'!K99)</f>
        <v>10</v>
      </c>
      <c r="G2530" s="541">
        <f>IF('statement of marks'!L99="","",'statement of marks'!L99)</f>
        <v>8</v>
      </c>
      <c r="H2530" s="541">
        <f>IF('statement of marks'!M99="","",'statement of marks'!M99)</f>
        <v>28</v>
      </c>
      <c r="I2530" s="541">
        <f>IF('statement of marks'!N99="","",'statement of marks'!N99)</f>
        <v>2</v>
      </c>
      <c r="J2530" s="537">
        <f>IF('statement of marks'!O99="","",'statement of marks'!O99)</f>
        <v>70</v>
      </c>
      <c r="K2530" s="1106"/>
      <c r="L2530" s="536">
        <f>IF('statement of marks'!O99="","",'statement of marks'!O99)</f>
        <v>70</v>
      </c>
      <c r="M2530" s="536">
        <f>IF('statement of marks'!P99="","",'statement of marks'!P99)</f>
        <v>100</v>
      </c>
      <c r="N2530" s="538">
        <f>IF('statement of marks'!P99="","",'statement of marks'!P99)</f>
        <v>100</v>
      </c>
      <c r="O2530" s="537">
        <f>IF('statement of marks'!Q99="","",'statement of marks'!Q99)</f>
        <v>100</v>
      </c>
      <c r="P2530" s="945"/>
      <c r="Q2530" s="536">
        <f>IF('statement of marks'!Q99="","",'statement of marks'!Q99)</f>
        <v>100</v>
      </c>
      <c r="R2530" s="536">
        <f>IF('statement of marks'!R99="","",'statement of marks'!R99)</f>
        <v>200</v>
      </c>
      <c r="S2530" s="1107" t="str">
        <f>IF(AND(K2531="",P2531=""),"",SUM(K2531,P2531))</f>
        <v/>
      </c>
      <c r="T2530" s="538">
        <f>IF('statement of marks'!R99="","",'statement of marks'!R99)</f>
        <v>200</v>
      </c>
      <c r="U2530" s="541" t="str">
        <f>CONCATENATE('statement of marks'!GV99,'statement of marks'!GW99,'statement of marks'!GX99)</f>
        <v>D</v>
      </c>
      <c r="V2530" s="542" t="str">
        <f>IF(OR(U2530="S",U2530="RE"),'result subject-wise'!T$6,"")</f>
        <v/>
      </c>
      <c r="W2530" s="542" t="str">
        <f>IF('result subject-wise'!U99="","",'result subject-wise'!U99)</f>
        <v/>
      </c>
      <c r="X2530" s="542" t="str">
        <f>IF('result subject-wise'!V99="","",'result subject-wise'!V99)</f>
        <v/>
      </c>
      <c r="Y2530" s="540" t="str">
        <f>IF(OR(X2536=0,X2536&lt;V2536),"",IF(U2530="RE",SUM(T2530,W2530),IF(U2530="S",W2530,T2530)))</f>
        <v/>
      </c>
    </row>
    <row r="2531" spans="1:25" ht="18" customHeight="1">
      <c r="A2531" s="1124"/>
      <c r="B2531" s="895" t="str">
        <f>'statement of marks'!$X$3</f>
        <v>ENGLISH COMPULSORY</v>
      </c>
      <c r="C2531" s="895"/>
      <c r="D2531" s="535" t="s">
        <v>455</v>
      </c>
      <c r="E2531" s="541">
        <f>IF('statement of marks'!X99="","",'statement of marks'!X99)</f>
        <v>10</v>
      </c>
      <c r="F2531" s="541">
        <f>IF('statement of marks'!Y99="","",'statement of marks'!Y99)</f>
        <v>10</v>
      </c>
      <c r="G2531" s="541">
        <f>IF('statement of marks'!Z99="","",'statement of marks'!Z99)</f>
        <v>8</v>
      </c>
      <c r="H2531" s="541">
        <f>IF('statement of marks'!AA99="","",'statement of marks'!AA99)</f>
        <v>28</v>
      </c>
      <c r="I2531" s="541">
        <f>IF('statement of marks'!AB99="","",'statement of marks'!AB99)</f>
        <v>2</v>
      </c>
      <c r="J2531" s="537">
        <f>IF('statement of marks'!AC99="","",'statement of marks'!AC99)</f>
        <v>70</v>
      </c>
      <c r="K2531" s="1106"/>
      <c r="L2531" s="536">
        <f>IF('statement of marks'!AC99="","",'statement of marks'!AC99)</f>
        <v>70</v>
      </c>
      <c r="M2531" s="536">
        <f>IF('statement of marks'!AD99="","",'statement of marks'!AD99)</f>
        <v>100</v>
      </c>
      <c r="N2531" s="538">
        <f>IF('statement of marks'!AD99="","",'statement of marks'!AD99)</f>
        <v>100</v>
      </c>
      <c r="O2531" s="537">
        <f>IF('statement of marks'!AE99="","",'statement of marks'!AE99)</f>
        <v>100</v>
      </c>
      <c r="P2531" s="945"/>
      <c r="Q2531" s="536">
        <f>IF('statement of marks'!AE99="","",'statement of marks'!AE99)</f>
        <v>100</v>
      </c>
      <c r="R2531" s="536">
        <f>IF('statement of marks'!AF99="","",'statement of marks'!AF99)</f>
        <v>200</v>
      </c>
      <c r="S2531" s="1107"/>
      <c r="T2531" s="538">
        <f>IF('statement of marks'!AF99="","",'statement of marks'!AF99)</f>
        <v>200</v>
      </c>
      <c r="U2531" s="541" t="str">
        <f>CONCATENATE('statement of marks'!GY99,'statement of marks'!GZ99,'statement of marks'!HA99)</f>
        <v>D</v>
      </c>
      <c r="V2531" s="542" t="str">
        <f>IF(OR(U2531="S",U2531="RE"),'result subject-wise'!W$6,"")</f>
        <v/>
      </c>
      <c r="W2531" s="542" t="str">
        <f>IF('result subject-wise'!X99="","",'result subject-wise'!X99)</f>
        <v/>
      </c>
      <c r="X2531" s="542" t="str">
        <f>IF('result subject-wise'!Y99="","",'result subject-wise'!Y99)</f>
        <v/>
      </c>
      <c r="Y2531" s="540" t="str">
        <f>IF(OR(X2536=0,X2536&lt;V2536),"",IF(U2531="RE",SUM(T2531,W2531),IF(U2531="S",W2531,T2531)))</f>
        <v/>
      </c>
    </row>
    <row r="2532" spans="1:25" ht="18" customHeight="1">
      <c r="A2532" s="1124"/>
      <c r="B2532" s="1143" t="str">
        <f>'statement of marks'!AM99</f>
        <v>PHYSICS</v>
      </c>
      <c r="C2532" s="1143"/>
      <c r="D2532" s="535">
        <f>IF('statement of marks'!BH99="","",'statement of marks'!BH99)</f>
        <v>20</v>
      </c>
      <c r="E2532" s="541">
        <f>IF('statement of marks'!AN99="","",'statement of marks'!AN99)</f>
        <v>10</v>
      </c>
      <c r="F2532" s="541">
        <f>IF('statement of marks'!AO99="","",'statement of marks'!AO99)</f>
        <v>10</v>
      </c>
      <c r="G2532" s="541">
        <f>IF('statement of marks'!AP99="","",'statement of marks'!AP99)</f>
        <v>9</v>
      </c>
      <c r="H2532" s="541">
        <f>IF('statement of marks'!AQ99="","",'statement of marks'!AQ99)</f>
        <v>29</v>
      </c>
      <c r="I2532" s="541">
        <f>IF('statement of marks'!AR99="","",'statement of marks'!AR99)</f>
        <v>1</v>
      </c>
      <c r="J2532" s="537">
        <f>IF('statement of marks'!AS99="","",'statement of marks'!AS99)</f>
        <v>30</v>
      </c>
      <c r="K2532" s="537">
        <f>IF('statement of marks'!AT99="","",'statement of marks'!AT99)</f>
        <v>20</v>
      </c>
      <c r="L2532" s="536">
        <f>IF('statement of marks'!AU99="","",'statement of marks'!AU99)</f>
        <v>50</v>
      </c>
      <c r="M2532" s="536">
        <f>IF('statement of marks'!AV99="","",'statement of marks'!AV99)</f>
        <v>60</v>
      </c>
      <c r="N2532" s="538">
        <f>IF('statement of marks'!AW99="","",'statement of marks'!AW99)</f>
        <v>80</v>
      </c>
      <c r="O2532" s="537">
        <f>IF('statement of marks'!AX99="","",'statement of marks'!AX99)</f>
        <v>70</v>
      </c>
      <c r="P2532" s="537">
        <f>IF('statement of marks'!AY99="","",'statement of marks'!AY99)</f>
        <v>30</v>
      </c>
      <c r="Q2532" s="536">
        <f>IF('statement of marks'!AZ99="","",'statement of marks'!AZ99)</f>
        <v>100</v>
      </c>
      <c r="R2532" s="536">
        <f>IF('statement of marks'!BA99="","",'statement of marks'!BA99)</f>
        <v>130</v>
      </c>
      <c r="S2532" s="538">
        <f>IF('statement of marks'!BB99="","",'statement of marks'!BB99)</f>
        <v>50</v>
      </c>
      <c r="T2532" s="538">
        <f>IF('statement of marks'!BC99="","",'statement of marks'!BC99)</f>
        <v>180</v>
      </c>
      <c r="U2532" s="541" t="str">
        <f>CONCATENATE('statement of marks'!HB99,'statement of marks'!HK99,'statement of marks'!HL99)</f>
        <v>D</v>
      </c>
      <c r="V2532" s="542" t="str">
        <f>IF('result subject-wise'!Z99="","",'result subject-wise'!Z99)</f>
        <v/>
      </c>
      <c r="W2532" s="542" t="str">
        <f>IF('result subject-wise'!AB99="","",'result subject-wise'!AB99)</f>
        <v/>
      </c>
      <c r="X2532" s="542" t="str">
        <f>IF('result subject-wise'!AC99="","",'result subject-wise'!AC99)</f>
        <v/>
      </c>
      <c r="Y2532" s="540" t="str">
        <f>IF(OR(X2536=0,X2536&lt;V2536),"",IF(OR(U2532="RE",U2532="REP"),SUM(T2532,W2532),IF(U2532="S",W2532,T2532)))</f>
        <v/>
      </c>
    </row>
    <row r="2533" spans="1:25" ht="18" customHeight="1">
      <c r="A2533" s="1124"/>
      <c r="B2533" s="1143" t="str">
        <f>'statement of marks'!BQ99</f>
        <v>CHEMISTRY</v>
      </c>
      <c r="C2533" s="1143"/>
      <c r="D2533" s="535">
        <f>IF('statement of marks'!CL99="","",'statement of marks'!CL99)</f>
        <v>20</v>
      </c>
      <c r="E2533" s="541">
        <f>IF('statement of marks'!BR99="","",'statement of marks'!BR99)</f>
        <v>10</v>
      </c>
      <c r="F2533" s="541">
        <f>IF('statement of marks'!BS99="","",'statement of marks'!BS99)</f>
        <v>10</v>
      </c>
      <c r="G2533" s="541">
        <f>IF('statement of marks'!BT99="","",'statement of marks'!BT99)</f>
        <v>9</v>
      </c>
      <c r="H2533" s="541">
        <f>IF('statement of marks'!BU99="","",'statement of marks'!BU99)</f>
        <v>29</v>
      </c>
      <c r="I2533" s="541">
        <f>IF('statement of marks'!BV99="","",'statement of marks'!BV99)</f>
        <v>1</v>
      </c>
      <c r="J2533" s="537">
        <f>IF('statement of marks'!BW99="","",'statement of marks'!BW99)</f>
        <v>50</v>
      </c>
      <c r="K2533" s="537">
        <f>IF('statement of marks'!BX99="","",'statement of marks'!BX99)</f>
        <v>20</v>
      </c>
      <c r="L2533" s="536">
        <f>IF('statement of marks'!BY99="","",'statement of marks'!BY99)</f>
        <v>70</v>
      </c>
      <c r="M2533" s="536">
        <f>IF('statement of marks'!BZ99="","",'statement of marks'!BZ99)</f>
        <v>80</v>
      </c>
      <c r="N2533" s="538">
        <f>IF('statement of marks'!CA99="","",'statement of marks'!CA99)</f>
        <v>100</v>
      </c>
      <c r="O2533" s="537">
        <f>IF('statement of marks'!CB99="","",'statement of marks'!CB99)</f>
        <v>70</v>
      </c>
      <c r="P2533" s="537">
        <f>IF('statement of marks'!CC99="","",'statement of marks'!CC99)</f>
        <v>30</v>
      </c>
      <c r="Q2533" s="536">
        <f>IF('statement of marks'!CD99="","",'statement of marks'!CD99)</f>
        <v>100</v>
      </c>
      <c r="R2533" s="536">
        <f>IF('statement of marks'!CE99="","",'statement of marks'!CE99)</f>
        <v>150</v>
      </c>
      <c r="S2533" s="538">
        <f>IF('statement of marks'!CF99="","",'statement of marks'!CF99)</f>
        <v>50</v>
      </c>
      <c r="T2533" s="538">
        <f>IF('statement of marks'!CG99="","",'statement of marks'!CG99)</f>
        <v>200</v>
      </c>
      <c r="U2533" s="541" t="str">
        <f>CONCATENATE('statement of marks'!HM99,'statement of marks'!HV99,'statement of marks'!HW99)</f>
        <v>D</v>
      </c>
      <c r="V2533" s="542" t="str">
        <f>IF('result subject-wise'!AD99="","",'result subject-wise'!AD99)</f>
        <v/>
      </c>
      <c r="W2533" s="542" t="str">
        <f>IF('result subject-wise'!AF99="","",'result subject-wise'!AF99)</f>
        <v/>
      </c>
      <c r="X2533" s="542" t="str">
        <f>IF('result subject-wise'!AG99="","",'result subject-wise'!AG99)</f>
        <v/>
      </c>
      <c r="Y2533" s="540" t="str">
        <f>IF(OR(X2536=0,X2536&lt;V2536),"",IF(OR(U2533="RE",U2533="REP"),SUM(T2533,W2533),IF(U2533="S",W2533,T2533)))</f>
        <v/>
      </c>
    </row>
    <row r="2534" spans="1:25" ht="18" customHeight="1">
      <c r="A2534" s="1124"/>
      <c r="B2534" s="1143" t="str">
        <f>'statement of marks'!CU99</f>
        <v>MATHEMATICS</v>
      </c>
      <c r="C2534" s="1143"/>
      <c r="D2534" s="535" t="str">
        <f>IF('statement of marks'!DP99="","",'statement of marks'!DP99)</f>
        <v/>
      </c>
      <c r="E2534" s="541">
        <f>IF('statement of marks'!CV99="","",'statement of marks'!CV99)</f>
        <v>10</v>
      </c>
      <c r="F2534" s="541">
        <f>IF('statement of marks'!CW99="","",'statement of marks'!CW99)</f>
        <v>10</v>
      </c>
      <c r="G2534" s="541">
        <f>IF('statement of marks'!CX99="","",'statement of marks'!CX99)</f>
        <v>9</v>
      </c>
      <c r="H2534" s="541">
        <f>IF('statement of marks'!CY99="","",'statement of marks'!CY99)</f>
        <v>29</v>
      </c>
      <c r="I2534" s="541">
        <f>IF('statement of marks'!CZ99="","",'statement of marks'!CZ99)</f>
        <v>1</v>
      </c>
      <c r="J2534" s="537">
        <f>IF('statement of marks'!DA99="","",'statement of marks'!DA99)</f>
        <v>70</v>
      </c>
      <c r="K2534" s="537" t="str">
        <f>IF('statement of marks'!DB99="","",'statement of marks'!DB99)</f>
        <v/>
      </c>
      <c r="L2534" s="536">
        <f>IF('statement of marks'!DC99="","",'statement of marks'!DC99)</f>
        <v>70</v>
      </c>
      <c r="M2534" s="536">
        <f>IF('statement of marks'!DD99="","",'statement of marks'!DD99)</f>
        <v>100</v>
      </c>
      <c r="N2534" s="538">
        <f>IF('statement of marks'!DE99="","",'statement of marks'!DE99)</f>
        <v>100</v>
      </c>
      <c r="O2534" s="537">
        <f>IF('statement of marks'!DF99="","",'statement of marks'!DF99)</f>
        <v>18</v>
      </c>
      <c r="P2534" s="537" t="str">
        <f>IF('statement of marks'!DG99="","",'statement of marks'!DG99)</f>
        <v/>
      </c>
      <c r="Q2534" s="536">
        <f>IF('statement of marks'!DH99="","",'statement of marks'!DH99)</f>
        <v>18</v>
      </c>
      <c r="R2534" s="536">
        <f>IF('statement of marks'!DI99="","",'statement of marks'!DI99)</f>
        <v>118</v>
      </c>
      <c r="S2534" s="538" t="str">
        <f>IF('statement of marks'!DJ99="","",'statement of marks'!DJ99)</f>
        <v/>
      </c>
      <c r="T2534" s="538">
        <f>IF('statement of marks'!DK99="","",'statement of marks'!DK99)</f>
        <v>118</v>
      </c>
      <c r="U2534" s="541" t="str">
        <f>CONCATENATE('statement of marks'!HX99,'statement of marks'!IG99,'statement of marks'!IH99)</f>
        <v>S</v>
      </c>
      <c r="V2534" s="542">
        <f>IF('result subject-wise'!AH99="","",'result subject-wise'!AH99)</f>
        <v>100</v>
      </c>
      <c r="W2534" s="542" t="str">
        <f>IF('result subject-wise'!AJ99="","",'result subject-wise'!AJ99)</f>
        <v/>
      </c>
      <c r="X2534" s="542" t="str">
        <f>IF('result subject-wise'!AK99="","",'result subject-wise'!AK99)</f>
        <v/>
      </c>
      <c r="Y2534" s="540" t="str">
        <f>IF(OR(X2536=0,X2536&lt;V2536),"",IF(OR(U2534="RE",U2534="REP"),SUM(T2534,W2534),IF(U2534="S",W2534,T2534)))</f>
        <v/>
      </c>
    </row>
    <row r="2535" spans="1:25" ht="18" customHeight="1">
      <c r="A2535" s="1124"/>
      <c r="B2535" s="1108" t="s">
        <v>291</v>
      </c>
      <c r="C2535" s="1108"/>
      <c r="D2535" s="543">
        <f>IF(AND(D2532="",D2533="",D2534=""),"",SUM(D2532:D2534))</f>
        <v>40</v>
      </c>
      <c r="E2535" s="544">
        <f>IF(AND(E2530="",E2531="",E2532="",E2533="",E2534=""),"",SUM(E2530:E2534))</f>
        <v>50</v>
      </c>
      <c r="F2535" s="544">
        <f t="shared" ref="F2535:H2535" si="716">IF(AND(F2530="",F2531="",F2532="",F2533="",F2534=""),"",SUM(F2530:F2534))</f>
        <v>50</v>
      </c>
      <c r="G2535" s="544">
        <f t="shared" si="716"/>
        <v>43</v>
      </c>
      <c r="H2535" s="544">
        <f t="shared" si="716"/>
        <v>143</v>
      </c>
      <c r="I2535" s="544">
        <f>IF(AND(I2530="",I2531="",I2532="",I2533="",I2534=""),"",SUM(I2530:I2534))</f>
        <v>7</v>
      </c>
      <c r="J2535" s="544">
        <f t="shared" ref="J2535:R2535" si="717">IF(AND(J2530="",J2531="",J2532="",J2533="",J2534=""),"",SUM(J2530:J2534))</f>
        <v>290</v>
      </c>
      <c r="K2535" s="544">
        <f t="shared" si="717"/>
        <v>40</v>
      </c>
      <c r="L2535" s="544">
        <f t="shared" si="717"/>
        <v>330</v>
      </c>
      <c r="M2535" s="544">
        <f t="shared" si="717"/>
        <v>440</v>
      </c>
      <c r="N2535" s="544">
        <f t="shared" si="717"/>
        <v>480</v>
      </c>
      <c r="O2535" s="544">
        <f t="shared" si="717"/>
        <v>358</v>
      </c>
      <c r="P2535" s="544">
        <f t="shared" si="717"/>
        <v>60</v>
      </c>
      <c r="Q2535" s="544">
        <f t="shared" si="717"/>
        <v>418</v>
      </c>
      <c r="R2535" s="544">
        <f t="shared" si="717"/>
        <v>798</v>
      </c>
      <c r="S2535" s="544">
        <f>IF(AND(S2530="",S2531="",S2532="",S2533="",S2534=""),"",SUM(S2530:S2534))</f>
        <v>100</v>
      </c>
      <c r="T2535" s="544">
        <f t="shared" ref="T2535" si="718">IF(AND(T2530="",T2531="",T2532="",T2533="",T2534=""),"",SUM(T2530:T2534))</f>
        <v>898</v>
      </c>
      <c r="U2535" s="544"/>
      <c r="V2535" s="544">
        <f t="shared" ref="V2535:W2535" si="719">IF(AND(V2530="",V2531="",V2532="",V2533="",V2534=""),"",SUM(V2530:V2534))</f>
        <v>100</v>
      </c>
      <c r="W2535" s="544" t="str">
        <f t="shared" si="719"/>
        <v/>
      </c>
      <c r="X2535" s="545"/>
      <c r="Y2535" s="546" t="str">
        <f t="shared" ref="Y2535" si="720">IF(AND(Y2530="",Y2531="",Y2532="",Y2533="",Y2534=""),"",SUM(Y2530:Y2534))</f>
        <v/>
      </c>
    </row>
    <row r="2536" spans="1:25" ht="18" customHeight="1">
      <c r="A2536" s="1124"/>
      <c r="B2536" s="1142" t="s">
        <v>292</v>
      </c>
      <c r="C2536" s="1142"/>
      <c r="D2536" s="547" t="s">
        <v>456</v>
      </c>
      <c r="E2536" s="548">
        <f>IF(E2535="","",(5*E2529)-(COUNTIF(E2530:E2534,"NA")*E2529+COUNTIF(E2530:E2534,"ML")*E2529))</f>
        <v>50</v>
      </c>
      <c r="F2536" s="548">
        <f>IF(F2535="","",(5*F2529)-(COUNTIF(F2530:F2534,"NA")*F2529+COUNTIF(F2530:F2534,"ML")*F2529))</f>
        <v>50</v>
      </c>
      <c r="G2536" s="548">
        <f>IF(G2535="","",(43)-(COUNTIF(G2530:G2534,"NA")*G2529+COUNTIF(G2530:G2534,"ML")*G2529))</f>
        <v>43</v>
      </c>
      <c r="H2536" s="548">
        <f>IF(H2535="","",(143)-(COUNTIF(H2530:H2534,"NA")*H2529+COUNTIF(H2530:H2534,"ML")*H2529))</f>
        <v>143</v>
      </c>
      <c r="I2536" s="549">
        <f>IF(I2535="","",7)</f>
        <v>7</v>
      </c>
      <c r="J2536" s="538">
        <f>L2536-K2536</f>
        <v>310</v>
      </c>
      <c r="K2536" s="538">
        <f>IF(D2535="","",(D2535-(IF(K2532="ml",D2532)+IF(K2533="ml",D2533)+IF(K2534="ml",D2534))))</f>
        <v>40</v>
      </c>
      <c r="L2536" s="538">
        <f>IF(OR(L2535=0,L2535=""),L2535,(5*L2529)-D2547)</f>
        <v>350</v>
      </c>
      <c r="M2536" s="538">
        <f>IF(M2535="","",SUM(H2536:J2536))</f>
        <v>460</v>
      </c>
      <c r="N2536" s="538">
        <f>IF(N2535="","",SUM(D2535,M2536))</f>
        <v>500</v>
      </c>
      <c r="O2536" s="538">
        <f>Q2536-D2541</f>
        <v>440</v>
      </c>
      <c r="P2536" s="538">
        <f>IF(D2541="","",D2541)</f>
        <v>60</v>
      </c>
      <c r="Q2536" s="538">
        <f>IF(Q2535="","",5*Q2529)</f>
        <v>500</v>
      </c>
      <c r="R2536" s="538">
        <f>IF(O2536="","",SUM(M2536,O2536))</f>
        <v>900</v>
      </c>
      <c r="S2536" s="538">
        <f>IF(D2546="","",D2546)</f>
        <v>100</v>
      </c>
      <c r="T2536" s="538">
        <f>IF(T2535="","",SUM(R2536,S2536))</f>
        <v>1000</v>
      </c>
      <c r="U2536" s="550"/>
      <c r="V2536" s="551">
        <f>COUNTIF(U2530:U2540,"S")</f>
        <v>1</v>
      </c>
      <c r="W2536" s="551">
        <f>COUNTIF(U2530:U2540,"RE")+COUNTIF(U2530:U2540,"REP")</f>
        <v>0</v>
      </c>
      <c r="X2536" s="551">
        <f>COUNTIF(X2530:X2535,"P")+COUNTIF(X2539:X2540,"P")</f>
        <v>0</v>
      </c>
      <c r="Y2536" s="552" t="str">
        <f>IF(OR(X2536=0,X2536&lt;(V2536+W2536)),"",(T2536-(V2536*Y2529)+V2535))</f>
        <v/>
      </c>
    </row>
    <row r="2537" spans="1:25" ht="18" customHeight="1">
      <c r="A2537" s="1124"/>
      <c r="B2537" s="895" t="s">
        <v>151</v>
      </c>
      <c r="C2537" s="895"/>
      <c r="D2537" s="553">
        <f>IF('statement of marks'!BG99="","",'statement of marks'!BG99)</f>
        <v>30</v>
      </c>
      <c r="E2537" s="568">
        <f t="shared" ref="E2537:H2537" si="721">IF(E2536="","",E2535/E2536*100)</f>
        <v>100</v>
      </c>
      <c r="F2537" s="568">
        <f t="shared" si="721"/>
        <v>100</v>
      </c>
      <c r="G2537" s="568">
        <f t="shared" si="721"/>
        <v>100</v>
      </c>
      <c r="H2537" s="568">
        <f t="shared" si="721"/>
        <v>100</v>
      </c>
      <c r="I2537" s="568">
        <f>IF(I2536="","",I2535/I2536*100)</f>
        <v>100</v>
      </c>
      <c r="J2537" s="568">
        <f t="shared" ref="J2537:R2537" si="722">IF(J2536="","",J2535/J2536*100)</f>
        <v>93.548387096774192</v>
      </c>
      <c r="K2537" s="568">
        <f t="shared" si="722"/>
        <v>100</v>
      </c>
      <c r="L2537" s="568">
        <f t="shared" si="722"/>
        <v>94.285714285714278</v>
      </c>
      <c r="M2537" s="568">
        <f t="shared" si="722"/>
        <v>95.652173913043484</v>
      </c>
      <c r="N2537" s="569">
        <f t="shared" si="722"/>
        <v>96</v>
      </c>
      <c r="O2537" s="568">
        <f t="shared" si="722"/>
        <v>81.36363636363636</v>
      </c>
      <c r="P2537" s="568">
        <f t="shared" si="722"/>
        <v>100</v>
      </c>
      <c r="Q2537" s="568">
        <f t="shared" si="722"/>
        <v>83.6</v>
      </c>
      <c r="R2537" s="568">
        <f t="shared" si="722"/>
        <v>88.666666666666671</v>
      </c>
      <c r="S2537" s="569">
        <f>IF(S2536="","",S2535/S2536*100)</f>
        <v>100</v>
      </c>
      <c r="T2537" s="569">
        <f t="shared" ref="T2537" si="723">IF(T2536="","",T2535/T2536*100)</f>
        <v>89.8</v>
      </c>
      <c r="U2537" s="539"/>
      <c r="V2537" s="539"/>
      <c r="W2537" s="539"/>
      <c r="X2537" s="539"/>
      <c r="Y2537" s="554" t="str">
        <f>IF(Y2536="","",Y2535/Y2536*100)</f>
        <v/>
      </c>
    </row>
    <row r="2538" spans="1:25" ht="18" customHeight="1">
      <c r="A2538" s="1124"/>
      <c r="B2538" s="895" t="str">
        <f>'statement of marks'!DZ99</f>
        <v>BIOLOGY</v>
      </c>
      <c r="C2538" s="895"/>
      <c r="D2538" s="548"/>
      <c r="E2538" s="541">
        <f>IF('statement of marks'!EA99="","",'statement of marks'!EA99)</f>
        <v>10</v>
      </c>
      <c r="F2538" s="541">
        <f>IF('statement of marks'!EB99="","",'statement of marks'!EB99)</f>
        <v>10</v>
      </c>
      <c r="G2538" s="541">
        <f>IF('statement of marks'!EC99="","",'statement of marks'!EC99)</f>
        <v>10</v>
      </c>
      <c r="H2538" s="541">
        <f>IF('statement of marks'!ED99="","",'statement of marks'!ED99)</f>
        <v>30</v>
      </c>
      <c r="I2538" s="541" t="str">
        <f>IF('statement of marks'!EE99="","",'statement of marks'!EE99)</f>
        <v/>
      </c>
      <c r="J2538" s="537">
        <f>IF('statement of marks'!EF99="","",'statement of marks'!EF99)</f>
        <v>50</v>
      </c>
      <c r="K2538" s="537">
        <f>IF('statement of marks'!EG99="","",'statement of marks'!EG99)</f>
        <v>20</v>
      </c>
      <c r="L2538" s="536">
        <f>IF('statement of marks'!EH99="","",'statement of marks'!EH99)</f>
        <v>70</v>
      </c>
      <c r="M2538" s="536">
        <f>IF('statement of marks'!EI99="","",'statement of marks'!EI99)</f>
        <v>80</v>
      </c>
      <c r="N2538" s="538">
        <f>IF('statement of marks'!EJ99="","",'statement of marks'!EJ99)</f>
        <v>100</v>
      </c>
      <c r="O2538" s="537">
        <f>IF('statement of marks'!EK99="","",'statement of marks'!EK99)</f>
        <v>70</v>
      </c>
      <c r="P2538" s="537">
        <f>IF('statement of marks'!EL99="","",'statement of marks'!EL99)</f>
        <v>30</v>
      </c>
      <c r="Q2538" s="536">
        <f>IF('statement of marks'!EM99="","",'statement of marks'!EM99)</f>
        <v>100</v>
      </c>
      <c r="R2538" s="536">
        <f>IF('statement of marks'!EN99="","",'statement of marks'!EN99)</f>
        <v>150</v>
      </c>
      <c r="S2538" s="538">
        <f>IF('statement of marks'!EO99="","",'statement of marks'!EO99)</f>
        <v>50</v>
      </c>
      <c r="T2538" s="538">
        <f>IF('statement of marks'!EP99="","",'statement of marks'!EP99)</f>
        <v>200</v>
      </c>
      <c r="U2538" s="538" t="str">
        <f>IF('statement of marks'!FB99="","",'statement of marks'!FB99)</f>
        <v>I</v>
      </c>
      <c r="V2538" s="542"/>
      <c r="W2538" s="542"/>
      <c r="X2538" s="542"/>
      <c r="Y2538" s="540"/>
    </row>
    <row r="2539" spans="1:25" ht="18" customHeight="1">
      <c r="A2539" s="1124"/>
      <c r="B2539" s="1089" t="str">
        <f>'statement of marks'!$FC$3</f>
        <v>Azadi ke Baad ka Swarnim Bharat</v>
      </c>
      <c r="C2539" s="1089"/>
      <c r="D2539" s="553">
        <f>IF('statement of marks'!CK99="","",'statement of marks'!CK99)</f>
        <v>30</v>
      </c>
      <c r="E2539" s="541">
        <f>IF('statement of marks'!FC99="","",'statement of marks'!FC99)</f>
        <v>10</v>
      </c>
      <c r="F2539" s="541">
        <f>IF('statement of marks'!FD99="","",'statement of marks'!FD99)</f>
        <v>10</v>
      </c>
      <c r="G2539" s="541">
        <f>IF('statement of marks'!FE99="","",'statement of marks'!FE99)</f>
        <v>10</v>
      </c>
      <c r="H2539" s="541">
        <f>IF('statement of marks'!FF99="","",'statement of marks'!FF99)</f>
        <v>30</v>
      </c>
      <c r="I2539" s="555"/>
      <c r="J2539" s="541">
        <f>IF('statement of marks'!FG99="","",'statement of marks'!FG99)</f>
        <v>70</v>
      </c>
      <c r="K2539" s="556"/>
      <c r="L2539" s="536">
        <f>IF('statement of marks'!FG99="","",'statement of marks'!FG99)</f>
        <v>70</v>
      </c>
      <c r="M2539" s="536">
        <f>IF('statement of marks'!FH99="","",'statement of marks'!FH99)</f>
        <v>100</v>
      </c>
      <c r="N2539" s="536">
        <f>IF('statement of marks'!FH99="","",'statement of marks'!FH99)</f>
        <v>100</v>
      </c>
      <c r="O2539" s="536">
        <f>IF('statement of marks'!FI99="","",'statement of marks'!FI99)</f>
        <v>100</v>
      </c>
      <c r="P2539" s="557"/>
      <c r="Q2539" s="536">
        <f>IF('statement of marks'!FI99="","",'statement of marks'!FI99)</f>
        <v>100</v>
      </c>
      <c r="R2539" s="536">
        <f>IF('statement of marks'!FJ99="","",'statement of marks'!FJ99)</f>
        <v>200</v>
      </c>
      <c r="S2539" s="557"/>
      <c r="T2539" s="538">
        <f>IF('statement of marks'!FJ99="","",'statement of marks'!FJ99)</f>
        <v>200</v>
      </c>
      <c r="U2539" s="541" t="str">
        <f>IF('statement of marks'!II99="","",'statement of marks'!II99)</f>
        <v>A</v>
      </c>
      <c r="V2539" s="542" t="str">
        <f>IF(OR(U2539="S",U2539="RE"),'result subject-wise'!AL$6,"")</f>
        <v/>
      </c>
      <c r="W2539" s="558" t="str">
        <f>IF('result subject-wise'!AL99="","",'result subject-wise'!AL99)</f>
        <v/>
      </c>
      <c r="X2539" s="558" t="str">
        <f>IF('result subject-wise'!AM99="","",'result subject-wise'!AM99)</f>
        <v/>
      </c>
      <c r="Y2539" s="1093"/>
    </row>
    <row r="2540" spans="1:25" ht="18" customHeight="1">
      <c r="A2540" s="1124"/>
      <c r="B2540" s="895" t="str">
        <f>'statement of marks'!$FP$3</f>
        <v>JEEVAN KAUShAL</v>
      </c>
      <c r="C2540" s="895"/>
      <c r="D2540" s="535" t="str">
        <f>IF('statement of marks'!DO99="","",'statement of marks'!DO99)</f>
        <v/>
      </c>
      <c r="E2540" s="1109" t="s">
        <v>278</v>
      </c>
      <c r="F2540" s="1109"/>
      <c r="G2540" s="536">
        <f>'statement of marks'!$FP$6</f>
        <v>30</v>
      </c>
      <c r="H2540" s="536"/>
      <c r="I2540" s="559"/>
      <c r="J2540" s="537">
        <f>IF('statement of marks'!FP99="","",'statement of marks'!FP99)</f>
        <v>30</v>
      </c>
      <c r="K2540" s="1109" t="s">
        <v>279</v>
      </c>
      <c r="L2540" s="1109"/>
      <c r="M2540" s="536">
        <f>'statement of marks'!$FQ$6</f>
        <v>30</v>
      </c>
      <c r="N2540" s="538">
        <f>IF('statement of marks'!FQ99="","",'statement of marks'!FQ99)</f>
        <v>30</v>
      </c>
      <c r="O2540" s="1109" t="s">
        <v>108</v>
      </c>
      <c r="P2540" s="1109"/>
      <c r="Q2540" s="536">
        <f>'statement of marks'!$FR$6</f>
        <v>40</v>
      </c>
      <c r="R2540" s="541">
        <f>IF('statement of marks'!FR99="","",'statement of marks'!FR99)</f>
        <v>40</v>
      </c>
      <c r="S2540" s="541"/>
      <c r="T2540" s="538">
        <f>IF('statement of marks'!FS99="","",'statement of marks'!FS99)</f>
        <v>100</v>
      </c>
      <c r="U2540" s="541" t="str">
        <f>IF('statement of marks'!IJ99="","",'statement of marks'!IJ99)</f>
        <v>A</v>
      </c>
      <c r="V2540" s="542" t="str">
        <f>IF(OR(U2540="S",U2540="RE"),'result subject-wise'!AN$6,"")</f>
        <v/>
      </c>
      <c r="W2540" s="558" t="str">
        <f>IF('result subject-wise'!AN99="","",'result subject-wise'!AN99)</f>
        <v/>
      </c>
      <c r="X2540" s="558" t="str">
        <f>IF('result subject-wise'!AO99="","",'result subject-wise'!AO99)</f>
        <v/>
      </c>
      <c r="Y2540" s="1093"/>
    </row>
    <row r="2541" spans="1:25" ht="18" customHeight="1">
      <c r="A2541" s="1124"/>
      <c r="B2541" s="1110" t="s">
        <v>195</v>
      </c>
      <c r="C2541" s="1110"/>
      <c r="D2541" s="560">
        <f>IF(AND(D2537="",D2539="",D2540=""),"",SUM(D2537:D2540))</f>
        <v>60</v>
      </c>
      <c r="E2541" s="1111" t="str">
        <f>IF('statement of marks'!IP99="","",'statement of marks'!IP99)</f>
        <v>SUPPL.</v>
      </c>
      <c r="F2541" s="1111"/>
      <c r="G2541" s="1111"/>
      <c r="H2541" s="1111"/>
      <c r="I2541" s="1111"/>
      <c r="J2541" s="1111"/>
      <c r="K2541" s="1111"/>
      <c r="L2541" s="1111"/>
      <c r="M2541" s="533" t="s">
        <v>309</v>
      </c>
      <c r="N2541" s="541" t="str">
        <f>IF('statement of marks'!IS99="","",'statement of marks'!IS99)</f>
        <v/>
      </c>
      <c r="O2541" s="1091" t="s">
        <v>281</v>
      </c>
      <c r="P2541" s="1091"/>
      <c r="Q2541" s="1091"/>
      <c r="R2541" s="541" t="str">
        <f>IF('statement of marks'!IU99="","",'statement of marks'!IU99)</f>
        <v/>
      </c>
      <c r="S2541" s="1112" t="s">
        <v>295</v>
      </c>
      <c r="T2541" s="1112"/>
      <c r="U2541" s="1112"/>
      <c r="V2541" s="1112"/>
      <c r="W2541" s="1112"/>
      <c r="X2541" s="1112"/>
      <c r="Y2541" s="1113"/>
    </row>
    <row r="2542" spans="1:25" ht="18" customHeight="1">
      <c r="A2542" s="1124"/>
      <c r="B2542" s="1110" t="s">
        <v>300</v>
      </c>
      <c r="C2542" s="1110"/>
      <c r="D2542" s="534" t="s">
        <v>201</v>
      </c>
      <c r="E2542" s="1085" t="s">
        <v>122</v>
      </c>
      <c r="F2542" s="1085"/>
      <c r="G2542" s="1091" t="s">
        <v>124</v>
      </c>
      <c r="H2542" s="1091"/>
      <c r="I2542" s="1091"/>
      <c r="J2542" s="1091"/>
      <c r="K2542" s="1091" t="s">
        <v>126</v>
      </c>
      <c r="L2542" s="1091"/>
      <c r="M2542" s="1091" t="s">
        <v>128</v>
      </c>
      <c r="N2542" s="1091"/>
      <c r="O2542" s="924" t="s">
        <v>303</v>
      </c>
      <c r="P2542" s="924"/>
      <c r="Q2542" s="924"/>
      <c r="R2542" s="561"/>
      <c r="S2542" s="1114" t="s">
        <v>195</v>
      </c>
      <c r="T2542" s="1114"/>
      <c r="U2542" s="1115" t="str">
        <f>IF('result subject-wise'!AR99="","",'result subject-wise'!AR99)</f>
        <v/>
      </c>
      <c r="V2542" s="1115"/>
      <c r="W2542" s="1086" t="s">
        <v>459</v>
      </c>
      <c r="X2542" s="1086"/>
      <c r="Y2542" s="562" t="str">
        <f>IF('result subject-wise'!AS99="","",'result subject-wise'!AS99)</f>
        <v/>
      </c>
    </row>
    <row r="2543" spans="1:25" ht="18" customHeight="1">
      <c r="A2543" s="1124"/>
      <c r="B2543" s="1116" t="s">
        <v>302</v>
      </c>
      <c r="C2543" s="1116"/>
      <c r="D2543" s="536">
        <f>IF('statement of marks'!CN99="","",'statement of marks'!CN99)</f>
        <v>50</v>
      </c>
      <c r="E2543" s="1117">
        <f>IF('statement of marks'!GK99="","",'statement of marks'!GK99)</f>
        <v>34</v>
      </c>
      <c r="F2543" s="1117"/>
      <c r="G2543" s="1117">
        <f>IF('statement of marks'!GM99="","",'statement of marks'!GM99)</f>
        <v>24</v>
      </c>
      <c r="H2543" s="1117"/>
      <c r="I2543" s="1117"/>
      <c r="J2543" s="1117"/>
      <c r="K2543" s="1117" t="str">
        <f>IF('statement of marks'!GO99="","",'statement of marks'!GO99)</f>
        <v/>
      </c>
      <c r="L2543" s="1117"/>
      <c r="M2543" s="1117" t="str">
        <f>IF('statement of marks'!GQ99="","",'statement of marks'!GQ99)</f>
        <v/>
      </c>
      <c r="N2543" s="1117"/>
      <c r="O2543" s="1117" t="str">
        <f>IF('statement of marks'!GS99="","",'statement of marks'!GS99)</f>
        <v/>
      </c>
      <c r="P2543" s="1117"/>
      <c r="Q2543" s="1117"/>
      <c r="R2543" s="563"/>
      <c r="S2543" s="1086" t="s">
        <v>460</v>
      </c>
      <c r="T2543" s="1086"/>
      <c r="U2543" s="1086"/>
      <c r="V2543" s="1086"/>
      <c r="W2543" s="1115" t="str">
        <f>IF('result subject-wise'!AT99="","",'result subject-wise'!AT99)</f>
        <v/>
      </c>
      <c r="X2543" s="1115"/>
      <c r="Y2543" s="1118"/>
    </row>
    <row r="2544" spans="1:25" ht="18" customHeight="1">
      <c r="A2544" s="1124"/>
      <c r="B2544" s="1084" t="s">
        <v>301</v>
      </c>
      <c r="C2544" s="1084"/>
      <c r="D2544" s="536">
        <f>IF('statement of marks'!BJ99="","",'statement of marks'!BJ99)</f>
        <v>50</v>
      </c>
      <c r="E2544" s="1085" t="str">
        <f>IF('statement of marks'!GL99="","",'statement of marks'!GL99)</f>
        <v/>
      </c>
      <c r="F2544" s="1085"/>
      <c r="G2544" s="1085" t="str">
        <f>IF('statement of marks'!GN99="","",'statement of marks'!GN99)</f>
        <v/>
      </c>
      <c r="H2544" s="1085"/>
      <c r="I2544" s="1085"/>
      <c r="J2544" s="1085"/>
      <c r="K2544" s="1085">
        <f>IF('statement of marks'!GP99="","",'statement of marks'!GP99)</f>
        <v>130</v>
      </c>
      <c r="L2544" s="1085"/>
      <c r="M2544" s="1085">
        <f>IF('statement of marks'!GR99="","",'statement of marks'!GR99)</f>
        <v>264</v>
      </c>
      <c r="N2544" s="1085"/>
      <c r="O2544" s="1085">
        <f>IF('statement of marks'!GT99="","",'statement of marks'!GT99)</f>
        <v>362</v>
      </c>
      <c r="P2544" s="1085"/>
      <c r="Q2544" s="1085"/>
      <c r="R2544" s="564"/>
      <c r="S2544" s="1086" t="s">
        <v>296</v>
      </c>
      <c r="T2544" s="1086"/>
      <c r="U2544" s="1086"/>
      <c r="V2544" s="1086"/>
      <c r="W2544" s="1087" t="str">
        <f>IF(U2542="","",'result subject-wise'!$G$118)</f>
        <v/>
      </c>
      <c r="X2544" s="1087"/>
      <c r="Y2544" s="1088"/>
    </row>
    <row r="2545" spans="1:25" ht="18" customHeight="1">
      <c r="A2545" s="1124"/>
      <c r="B2545" s="1089" t="s">
        <v>307</v>
      </c>
      <c r="C2545" s="1089"/>
      <c r="D2545" s="535" t="str">
        <f>IF('statement of marks'!DR99="","",'statement of marks'!DR99)</f>
        <v/>
      </c>
      <c r="E2545" s="1090"/>
      <c r="F2545" s="1090"/>
      <c r="G2545" s="1090"/>
      <c r="H2545" s="1090"/>
      <c r="I2545" s="1090"/>
      <c r="J2545" s="1090"/>
      <c r="K2545" s="1090"/>
      <c r="L2545" s="1090"/>
      <c r="M2545" s="1090"/>
      <c r="N2545" s="1090"/>
      <c r="O2545" s="1091"/>
      <c r="P2545" s="1091"/>
      <c r="Q2545" s="1091"/>
      <c r="R2545" s="1091"/>
      <c r="S2545" s="1091"/>
      <c r="T2545" s="1091"/>
      <c r="U2545" s="1092"/>
      <c r="V2545" s="1092"/>
      <c r="W2545" s="1092"/>
      <c r="X2545" s="1092"/>
      <c r="Y2545" s="1093"/>
    </row>
    <row r="2546" spans="1:25" ht="18" customHeight="1">
      <c r="A2546" s="1124"/>
      <c r="B2546" s="895" t="s">
        <v>297</v>
      </c>
      <c r="C2546" s="895"/>
      <c r="D2546" s="544">
        <f>IF(AND(D2543="",D2544="",D2545=""),"",SUM(D2543:D2545))</f>
        <v>100</v>
      </c>
      <c r="E2546" s="1090"/>
      <c r="F2546" s="1090"/>
      <c r="G2546" s="1090"/>
      <c r="H2546" s="1090"/>
      <c r="I2546" s="1090"/>
      <c r="J2546" s="1090"/>
      <c r="K2546" s="1090"/>
      <c r="L2546" s="1090"/>
      <c r="M2546" s="1090"/>
      <c r="N2546" s="1090"/>
      <c r="O2546" s="1091"/>
      <c r="P2546" s="1091"/>
      <c r="Q2546" s="1091"/>
      <c r="R2546" s="1091"/>
      <c r="S2546" s="1091"/>
      <c r="T2546" s="1091"/>
      <c r="U2546" s="1092"/>
      <c r="V2546" s="1092"/>
      <c r="W2546" s="1092"/>
      <c r="X2546" s="1092"/>
      <c r="Y2546" s="1093"/>
    </row>
    <row r="2547" spans="1:25" ht="18" customHeight="1">
      <c r="A2547" s="1124"/>
      <c r="B2547" s="1089" t="s">
        <v>790</v>
      </c>
      <c r="C2547" s="1089"/>
      <c r="D2547" s="565">
        <f>IF(J2530="ML",L2529)+IF(J2531="ML",L2529)+IF(J2532="ML",L2529-D2532)+IF(J2533="ML",L2529-D2533)+IF(J2534="ML",L2529-D2534)+IF(K2532="ml",D2532)+IF(K2533="ml",D2533)+IF(K2534="ml",D2534)</f>
        <v>0</v>
      </c>
      <c r="E2547" s="1090"/>
      <c r="F2547" s="1090"/>
      <c r="G2547" s="1090"/>
      <c r="H2547" s="1090"/>
      <c r="I2547" s="1090"/>
      <c r="J2547" s="1090"/>
      <c r="K2547" s="1090"/>
      <c r="L2547" s="1090"/>
      <c r="M2547" s="1090"/>
      <c r="N2547" s="1090"/>
      <c r="O2547" s="1091" t="s">
        <v>112</v>
      </c>
      <c r="P2547" s="1091"/>
      <c r="Q2547" s="1091"/>
      <c r="R2547" s="1091"/>
      <c r="S2547" s="1091"/>
      <c r="T2547" s="1091"/>
      <c r="U2547" s="1094" t="s">
        <v>798</v>
      </c>
      <c r="V2547" s="1094"/>
      <c r="W2547" s="1094"/>
      <c r="X2547" s="1094"/>
      <c r="Y2547" s="1095"/>
    </row>
    <row r="2548" spans="1:25" ht="18" customHeight="1" thickBot="1">
      <c r="A2548" s="1125"/>
      <c r="B2548" s="1098" t="s">
        <v>308</v>
      </c>
      <c r="C2548" s="1098"/>
      <c r="D2548" s="566"/>
      <c r="E2548" s="1099"/>
      <c r="F2548" s="1099"/>
      <c r="G2548" s="1099"/>
      <c r="H2548" s="1099"/>
      <c r="I2548" s="1099"/>
      <c r="J2548" s="1099"/>
      <c r="K2548" s="1099"/>
      <c r="L2548" s="1099"/>
      <c r="M2548" s="1099"/>
      <c r="N2548" s="1099"/>
      <c r="O2548" s="1100">
        <f>'statement of marks'!$IV$110</f>
        <v>45794</v>
      </c>
      <c r="P2548" s="1100"/>
      <c r="Q2548" s="1100"/>
      <c r="R2548" s="1100"/>
      <c r="S2548" s="1100"/>
      <c r="T2548" s="1100"/>
      <c r="U2548" s="1096"/>
      <c r="V2548" s="1096"/>
      <c r="W2548" s="1096"/>
      <c r="X2548" s="1096"/>
      <c r="Y2548" s="1097"/>
    </row>
    <row r="2549" spans="1:25" ht="18" customHeight="1">
      <c r="A2549" s="1119" t="s">
        <v>282</v>
      </c>
      <c r="B2549" s="1120"/>
      <c r="C2549" s="1120"/>
      <c r="D2549" s="1120"/>
      <c r="E2549" s="1120"/>
      <c r="F2549" s="1120"/>
      <c r="G2549" s="1120"/>
      <c r="H2549" s="1120"/>
      <c r="I2549" s="1120"/>
      <c r="J2549" s="1120"/>
      <c r="K2549" s="1120"/>
      <c r="L2549" s="1120"/>
      <c r="M2549" s="1120"/>
      <c r="N2549" s="1120"/>
      <c r="O2549" s="1120"/>
      <c r="P2549" s="1120"/>
      <c r="Q2549" s="1120"/>
      <c r="R2549" s="1120"/>
      <c r="S2549" s="1120"/>
      <c r="T2549" s="1120"/>
      <c r="U2549" s="1120"/>
      <c r="V2549" s="1120"/>
      <c r="W2549" s="1120"/>
      <c r="X2549" s="1120"/>
      <c r="Y2549" s="1121"/>
    </row>
    <row r="2550" spans="1:25" ht="18" customHeight="1">
      <c r="A2550" s="1122" t="str">
        <f>'statement of marks'!$A$1</f>
        <v>Govt. Hr. Sec. School,</v>
      </c>
      <c r="B2550" s="1091"/>
      <c r="C2550" s="1091"/>
      <c r="D2550" s="1091"/>
      <c r="E2550" s="1091"/>
      <c r="F2550" s="1091"/>
      <c r="G2550" s="1091"/>
      <c r="H2550" s="1091"/>
      <c r="I2550" s="1091"/>
      <c r="J2550" s="1091"/>
      <c r="K2550" s="1091"/>
      <c r="L2550" s="1091"/>
      <c r="M2550" s="1091"/>
      <c r="N2550" s="1091"/>
      <c r="O2550" s="1091"/>
      <c r="P2550" s="1091"/>
      <c r="Q2550" s="1091"/>
      <c r="R2550" s="1091"/>
      <c r="S2550" s="1091"/>
      <c r="T2550" s="1091"/>
      <c r="U2550" s="1091"/>
      <c r="V2550" s="1091"/>
      <c r="W2550" s="1091"/>
      <c r="X2550" s="1091"/>
      <c r="Y2550" s="1123"/>
    </row>
    <row r="2551" spans="1:25" ht="18" customHeight="1">
      <c r="A2551" s="1124"/>
      <c r="B2551" s="1048" t="s">
        <v>100</v>
      </c>
      <c r="C2551" s="1048"/>
      <c r="D2551" s="1112" t="s">
        <v>485</v>
      </c>
      <c r="E2551" s="1048" t="str">
        <f>'statement of marks'!$F$3</f>
        <v>2024-25</v>
      </c>
      <c r="F2551" s="1048"/>
      <c r="G2551" s="1126" t="str">
        <f>IF(U2570="","MAIN EXAMINATION",IF(E2586="Suppl.","SUPPLEMENTARY EXAMINATION",IF(E2586="Re-exam.","RE-EXAMINATION",)))</f>
        <v>MAIN EXAMINATION</v>
      </c>
      <c r="H2551" s="1127"/>
      <c r="I2551" s="1127"/>
      <c r="J2551" s="1127"/>
      <c r="K2551" s="1127"/>
      <c r="L2551" s="1127"/>
      <c r="M2551" s="1127"/>
      <c r="N2551" s="1127"/>
      <c r="O2551" s="1127"/>
      <c r="P2551" s="1127"/>
      <c r="Q2551" s="1127"/>
      <c r="R2551" s="1127"/>
      <c r="S2551" s="1128"/>
      <c r="T2551" s="1129" t="s">
        <v>305</v>
      </c>
      <c r="U2551" s="1130"/>
      <c r="V2551" s="1131"/>
      <c r="W2551" s="1048" t="str">
        <f>'statement of marks'!$A$3</f>
        <v>11 'A'</v>
      </c>
      <c r="X2551" s="1048"/>
      <c r="Y2551" s="1135"/>
    </row>
    <row r="2552" spans="1:25" ht="18" customHeight="1">
      <c r="A2552" s="1124"/>
      <c r="B2552" s="895" t="s">
        <v>36</v>
      </c>
      <c r="C2552" s="895"/>
      <c r="D2552" s="1112"/>
      <c r="E2552" s="1132" t="str">
        <f>IF('statement of marks'!G100="","",'statement of marks'!G100)</f>
        <v>A 092</v>
      </c>
      <c r="F2552" s="1133"/>
      <c r="G2552" s="1133"/>
      <c r="H2552" s="1133"/>
      <c r="I2552" s="1133"/>
      <c r="J2552" s="1133"/>
      <c r="K2552" s="1133"/>
      <c r="L2552" s="1133"/>
      <c r="M2552" s="1133"/>
      <c r="N2552" s="1133"/>
      <c r="O2552" s="1133"/>
      <c r="P2552" s="1133"/>
      <c r="Q2552" s="1133"/>
      <c r="R2552" s="1133"/>
      <c r="S2552" s="1134"/>
      <c r="T2552" s="1129" t="s">
        <v>304</v>
      </c>
      <c r="U2552" s="1130"/>
      <c r="V2552" s="1131"/>
      <c r="W2552" s="1048">
        <f>IF('statement of marks'!E100="","",'statement of marks'!E100)</f>
        <v>11192</v>
      </c>
      <c r="X2552" s="1048"/>
      <c r="Y2552" s="1135"/>
    </row>
    <row r="2553" spans="1:25" ht="18" customHeight="1">
      <c r="A2553" s="1124"/>
      <c r="B2553" s="895" t="s">
        <v>37</v>
      </c>
      <c r="C2553" s="895"/>
      <c r="D2553" s="1112"/>
      <c r="E2553" s="1132" t="str">
        <f>IF('statement of marks'!H100="","",'statement of marks'!H100)</f>
        <v>B 092</v>
      </c>
      <c r="F2553" s="1133"/>
      <c r="G2553" s="1133"/>
      <c r="H2553" s="1133"/>
      <c r="I2553" s="1133"/>
      <c r="J2553" s="1133"/>
      <c r="K2553" s="1133"/>
      <c r="L2553" s="1133"/>
      <c r="M2553" s="1133"/>
      <c r="N2553" s="1133"/>
      <c r="O2553" s="1133"/>
      <c r="P2553" s="1133"/>
      <c r="Q2553" s="1133"/>
      <c r="R2553" s="1133"/>
      <c r="S2553" s="1134"/>
      <c r="T2553" s="1129" t="s">
        <v>35</v>
      </c>
      <c r="U2553" s="1130"/>
      <c r="V2553" s="1131"/>
      <c r="W2553" s="1048" t="str">
        <f>IF('statement of marks'!D100="","",'statement of marks'!D100)</f>
        <v/>
      </c>
      <c r="X2553" s="1048"/>
      <c r="Y2553" s="1135"/>
    </row>
    <row r="2554" spans="1:25" ht="18" customHeight="1">
      <c r="A2554" s="1124"/>
      <c r="B2554" s="895" t="s">
        <v>38</v>
      </c>
      <c r="C2554" s="895"/>
      <c r="D2554" s="1112"/>
      <c r="E2554" s="1132" t="str">
        <f>IF('statement of marks'!I100="","",'statement of marks'!I100)</f>
        <v>C 092</v>
      </c>
      <c r="F2554" s="1133"/>
      <c r="G2554" s="1133"/>
      <c r="H2554" s="1133"/>
      <c r="I2554" s="1133"/>
      <c r="J2554" s="1133"/>
      <c r="K2554" s="1133"/>
      <c r="L2554" s="1133"/>
      <c r="M2554" s="1133"/>
      <c r="N2554" s="1133"/>
      <c r="O2554" s="1133"/>
      <c r="P2554" s="1133"/>
      <c r="Q2554" s="1133"/>
      <c r="R2554" s="1133"/>
      <c r="S2554" s="1134"/>
      <c r="T2554" s="1129" t="s">
        <v>280</v>
      </c>
      <c r="U2554" s="1130"/>
      <c r="V2554" s="1131"/>
      <c r="W2554" s="1136" t="str">
        <f>IF('statement of marks'!F100="","",'statement of marks'!F100)</f>
        <v/>
      </c>
      <c r="X2554" s="1136"/>
      <c r="Y2554" s="1137"/>
    </row>
    <row r="2555" spans="1:25" ht="18" customHeight="1">
      <c r="A2555" s="1124"/>
      <c r="B2555" s="1138" t="s">
        <v>218</v>
      </c>
      <c r="C2555" s="1109" t="s">
        <v>293</v>
      </c>
      <c r="D2555" s="1109" t="s">
        <v>457</v>
      </c>
      <c r="E2555" s="1103" t="s">
        <v>109</v>
      </c>
      <c r="F2555" s="1103" t="s">
        <v>110</v>
      </c>
      <c r="G2555" s="1103" t="s">
        <v>111</v>
      </c>
      <c r="H2555" s="1103" t="s">
        <v>797</v>
      </c>
      <c r="I2555" s="1139" t="str">
        <f>IF('statement of marks'!N$4="","",'statement of marks'!N$4)</f>
        <v>VRIKSHAROPAN</v>
      </c>
      <c r="J2555" s="1140" t="s">
        <v>276</v>
      </c>
      <c r="K2555" s="1140" t="s">
        <v>277</v>
      </c>
      <c r="L2555" s="1103" t="s">
        <v>284</v>
      </c>
      <c r="M2555" s="1103" t="s">
        <v>294</v>
      </c>
      <c r="N2555" s="1102" t="s">
        <v>458</v>
      </c>
      <c r="O2555" s="1141" t="s">
        <v>287</v>
      </c>
      <c r="P2555" s="1141" t="s">
        <v>288</v>
      </c>
      <c r="Q2555" s="1101" t="s">
        <v>289</v>
      </c>
      <c r="R2555" s="1101" t="s">
        <v>285</v>
      </c>
      <c r="S2555" s="1101" t="s">
        <v>286</v>
      </c>
      <c r="T2555" s="1102" t="s">
        <v>306</v>
      </c>
      <c r="U2555" s="1103" t="s">
        <v>311</v>
      </c>
      <c r="V2555" s="1104" t="s">
        <v>310</v>
      </c>
      <c r="W2555" s="1104" t="s">
        <v>799</v>
      </c>
      <c r="X2555" s="1103" t="s">
        <v>283</v>
      </c>
      <c r="Y2555" s="1105" t="s">
        <v>290</v>
      </c>
    </row>
    <row r="2556" spans="1:25" ht="18" customHeight="1">
      <c r="A2556" s="1124"/>
      <c r="B2556" s="1138"/>
      <c r="C2556" s="1109"/>
      <c r="D2556" s="1109"/>
      <c r="E2556" s="1103"/>
      <c r="F2556" s="1103"/>
      <c r="G2556" s="1103"/>
      <c r="H2556" s="1103"/>
      <c r="I2556" s="1139"/>
      <c r="J2556" s="1140"/>
      <c r="K2556" s="1140"/>
      <c r="L2556" s="1103"/>
      <c r="M2556" s="1103"/>
      <c r="N2556" s="1102"/>
      <c r="O2556" s="1141"/>
      <c r="P2556" s="1141"/>
      <c r="Q2556" s="1101"/>
      <c r="R2556" s="1101"/>
      <c r="S2556" s="1101"/>
      <c r="T2556" s="1102"/>
      <c r="U2556" s="1103"/>
      <c r="V2556" s="1104"/>
      <c r="W2556" s="1104"/>
      <c r="X2556" s="1103"/>
      <c r="Y2556" s="1105"/>
    </row>
    <row r="2557" spans="1:25" ht="18" customHeight="1">
      <c r="A2557" s="1124"/>
      <c r="B2557" s="1144" t="s">
        <v>113</v>
      </c>
      <c r="C2557" s="1144"/>
      <c r="D2557" s="535"/>
      <c r="E2557" s="534">
        <f>IF('statement of marks'!J$6="","",'statement of marks'!J$6)</f>
        <v>10</v>
      </c>
      <c r="F2557" s="534">
        <f>IF('statement of marks'!K$6="","",'statement of marks'!K$6)</f>
        <v>10</v>
      </c>
      <c r="G2557" s="534">
        <f>IF('statement of marks'!L$6="","",'statement of marks'!L$6)</f>
        <v>8</v>
      </c>
      <c r="H2557" s="534">
        <f>IF('statement of marks'!M$6="","",'statement of marks'!M$6)</f>
        <v>28</v>
      </c>
      <c r="I2557" s="536">
        <f>IF('statement of marks'!N$6="","",'statement of marks'!N$6)</f>
        <v>2</v>
      </c>
      <c r="J2557" s="298" t="s">
        <v>89</v>
      </c>
      <c r="K2557" s="1106"/>
      <c r="L2557" s="534">
        <f>IF('statement of marks'!O$6="","",'statement of marks'!O$6)</f>
        <v>70</v>
      </c>
      <c r="M2557" s="298" t="s">
        <v>87</v>
      </c>
      <c r="N2557" s="534">
        <f>IF('statement of marks'!P$6="","",'statement of marks'!P$6)</f>
        <v>100</v>
      </c>
      <c r="O2557" s="298" t="s">
        <v>298</v>
      </c>
      <c r="P2557" s="945"/>
      <c r="Q2557" s="534">
        <f>IF('statement of marks'!Q$6="","",'statement of marks'!Q$6)</f>
        <v>100</v>
      </c>
      <c r="R2557" s="298" t="s">
        <v>299</v>
      </c>
      <c r="S2557" s="298" t="s">
        <v>454</v>
      </c>
      <c r="T2557" s="538">
        <f>IF('statement of marks'!R$6="","",'statement of marks'!R$6)</f>
        <v>200</v>
      </c>
      <c r="U2557" s="539"/>
      <c r="V2557" s="539"/>
      <c r="W2557" s="539"/>
      <c r="X2557" s="539"/>
      <c r="Y2557" s="540" t="str">
        <f>IF(OR(X2564=0,X2564&lt;V2564),"",T2557)</f>
        <v/>
      </c>
    </row>
    <row r="2558" spans="1:25" ht="18" customHeight="1">
      <c r="A2558" s="1124"/>
      <c r="B2558" s="895" t="str">
        <f>'statement of marks'!$J$3</f>
        <v>HINDI COMPULSORY</v>
      </c>
      <c r="C2558" s="895"/>
      <c r="D2558" s="535"/>
      <c r="E2558" s="541">
        <f>IF('statement of marks'!J100="","",'statement of marks'!J100)</f>
        <v>10</v>
      </c>
      <c r="F2558" s="541">
        <f>IF('statement of marks'!K100="","",'statement of marks'!K100)</f>
        <v>10</v>
      </c>
      <c r="G2558" s="541">
        <f>IF('statement of marks'!L100="","",'statement of marks'!L100)</f>
        <v>8</v>
      </c>
      <c r="H2558" s="541">
        <f>IF('statement of marks'!M100="","",'statement of marks'!M100)</f>
        <v>28</v>
      </c>
      <c r="I2558" s="541">
        <f>IF('statement of marks'!N100="","",'statement of marks'!N100)</f>
        <v>2</v>
      </c>
      <c r="J2558" s="537">
        <f>IF('statement of marks'!O100="","",'statement of marks'!O100)</f>
        <v>70</v>
      </c>
      <c r="K2558" s="1106"/>
      <c r="L2558" s="536">
        <f>IF('statement of marks'!O100="","",'statement of marks'!O100)</f>
        <v>70</v>
      </c>
      <c r="M2558" s="536">
        <f>IF('statement of marks'!P100="","",'statement of marks'!P100)</f>
        <v>100</v>
      </c>
      <c r="N2558" s="538">
        <f>IF('statement of marks'!P100="","",'statement of marks'!P100)</f>
        <v>100</v>
      </c>
      <c r="O2558" s="537">
        <f>IF('statement of marks'!Q100="","",'statement of marks'!Q100)</f>
        <v>100</v>
      </c>
      <c r="P2558" s="945"/>
      <c r="Q2558" s="536">
        <f>IF('statement of marks'!Q100="","",'statement of marks'!Q100)</f>
        <v>100</v>
      </c>
      <c r="R2558" s="536">
        <f>IF('statement of marks'!R100="","",'statement of marks'!R100)</f>
        <v>200</v>
      </c>
      <c r="S2558" s="1107" t="str">
        <f>IF(AND(K2559="",P2559=""),"",SUM(K2559,P2559))</f>
        <v/>
      </c>
      <c r="T2558" s="538">
        <f>IF('statement of marks'!R100="","",'statement of marks'!R100)</f>
        <v>200</v>
      </c>
      <c r="U2558" s="541" t="str">
        <f>CONCATENATE('statement of marks'!GV100,'statement of marks'!GW100,'statement of marks'!GX100)</f>
        <v>D</v>
      </c>
      <c r="V2558" s="542" t="str">
        <f>IF(OR(U2558="S",U2558="RE"),'result subject-wise'!T$6,"")</f>
        <v/>
      </c>
      <c r="W2558" s="542" t="str">
        <f>IF('result subject-wise'!U100="","",'result subject-wise'!U100)</f>
        <v/>
      </c>
      <c r="X2558" s="542" t="str">
        <f>IF('result subject-wise'!V100="","",'result subject-wise'!V100)</f>
        <v/>
      </c>
      <c r="Y2558" s="540" t="str">
        <f>IF(OR(X2564=0,X2564&lt;V2564),"",IF(U2558="RE",SUM(T2558,W2558),IF(U2558="S",W2558,T2558)))</f>
        <v/>
      </c>
    </row>
    <row r="2559" spans="1:25" ht="18" customHeight="1">
      <c r="A2559" s="1124"/>
      <c r="B2559" s="895" t="str">
        <f>'statement of marks'!$X$3</f>
        <v>ENGLISH COMPULSORY</v>
      </c>
      <c r="C2559" s="895"/>
      <c r="D2559" s="535" t="s">
        <v>455</v>
      </c>
      <c r="E2559" s="541">
        <f>IF('statement of marks'!X100="","",'statement of marks'!X100)</f>
        <v>10</v>
      </c>
      <c r="F2559" s="541">
        <f>IF('statement of marks'!Y100="","",'statement of marks'!Y100)</f>
        <v>10</v>
      </c>
      <c r="G2559" s="541">
        <f>IF('statement of marks'!Z100="","",'statement of marks'!Z100)</f>
        <v>8</v>
      </c>
      <c r="H2559" s="541">
        <f>IF('statement of marks'!AA100="","",'statement of marks'!AA100)</f>
        <v>28</v>
      </c>
      <c r="I2559" s="541">
        <f>IF('statement of marks'!AB100="","",'statement of marks'!AB100)</f>
        <v>2</v>
      </c>
      <c r="J2559" s="537">
        <f>IF('statement of marks'!AC100="","",'statement of marks'!AC100)</f>
        <v>70</v>
      </c>
      <c r="K2559" s="1106"/>
      <c r="L2559" s="536">
        <f>IF('statement of marks'!AC100="","",'statement of marks'!AC100)</f>
        <v>70</v>
      </c>
      <c r="M2559" s="536">
        <f>IF('statement of marks'!AD100="","",'statement of marks'!AD100)</f>
        <v>100</v>
      </c>
      <c r="N2559" s="538">
        <f>IF('statement of marks'!AD100="","",'statement of marks'!AD100)</f>
        <v>100</v>
      </c>
      <c r="O2559" s="537">
        <f>IF('statement of marks'!AE100="","",'statement of marks'!AE100)</f>
        <v>100</v>
      </c>
      <c r="P2559" s="945"/>
      <c r="Q2559" s="536">
        <f>IF('statement of marks'!AE100="","",'statement of marks'!AE100)</f>
        <v>100</v>
      </c>
      <c r="R2559" s="536">
        <f>IF('statement of marks'!AF100="","",'statement of marks'!AF100)</f>
        <v>200</v>
      </c>
      <c r="S2559" s="1107"/>
      <c r="T2559" s="538">
        <f>IF('statement of marks'!AF100="","",'statement of marks'!AF100)</f>
        <v>200</v>
      </c>
      <c r="U2559" s="541" t="str">
        <f>CONCATENATE('statement of marks'!GY100,'statement of marks'!GZ100,'statement of marks'!HA100)</f>
        <v>D</v>
      </c>
      <c r="V2559" s="542" t="str">
        <f>IF(OR(U2559="S",U2559="RE"),'result subject-wise'!W$6,"")</f>
        <v/>
      </c>
      <c r="W2559" s="542" t="str">
        <f>IF('result subject-wise'!X100="","",'result subject-wise'!X100)</f>
        <v/>
      </c>
      <c r="X2559" s="542" t="str">
        <f>IF('result subject-wise'!Y100="","",'result subject-wise'!Y100)</f>
        <v/>
      </c>
      <c r="Y2559" s="540" t="str">
        <f>IF(OR(X2564=0,X2564&lt;V2564),"",IF(U2559="RE",SUM(T2559,W2559),IF(U2559="S",W2559,T2559)))</f>
        <v/>
      </c>
    </row>
    <row r="2560" spans="1:25" ht="18" customHeight="1">
      <c r="A2560" s="1124"/>
      <c r="B2560" s="1143" t="str">
        <f>'statement of marks'!AM100</f>
        <v>PHYSICS</v>
      </c>
      <c r="C2560" s="1143"/>
      <c r="D2560" s="535">
        <f>IF('statement of marks'!BH100="","",'statement of marks'!BH100)</f>
        <v>20</v>
      </c>
      <c r="E2560" s="541">
        <f>IF('statement of marks'!AN100="","",'statement of marks'!AN100)</f>
        <v>10</v>
      </c>
      <c r="F2560" s="541">
        <f>IF('statement of marks'!AO100="","",'statement of marks'!AO100)</f>
        <v>10</v>
      </c>
      <c r="G2560" s="541">
        <f>IF('statement of marks'!AP100="","",'statement of marks'!AP100)</f>
        <v>9</v>
      </c>
      <c r="H2560" s="541">
        <f>IF('statement of marks'!AQ100="","",'statement of marks'!AQ100)</f>
        <v>29</v>
      </c>
      <c r="I2560" s="541">
        <f>IF('statement of marks'!AR100="","",'statement of marks'!AR100)</f>
        <v>1</v>
      </c>
      <c r="J2560" s="537">
        <f>IF('statement of marks'!AS100="","",'statement of marks'!AS100)</f>
        <v>30</v>
      </c>
      <c r="K2560" s="537">
        <f>IF('statement of marks'!AT100="","",'statement of marks'!AT100)</f>
        <v>20</v>
      </c>
      <c r="L2560" s="536">
        <f>IF('statement of marks'!AU100="","",'statement of marks'!AU100)</f>
        <v>50</v>
      </c>
      <c r="M2560" s="536">
        <f>IF('statement of marks'!AV100="","",'statement of marks'!AV100)</f>
        <v>60</v>
      </c>
      <c r="N2560" s="538">
        <f>IF('statement of marks'!AW100="","",'statement of marks'!AW100)</f>
        <v>80</v>
      </c>
      <c r="O2560" s="537">
        <f>IF('statement of marks'!AX100="","",'statement of marks'!AX100)</f>
        <v>70</v>
      </c>
      <c r="P2560" s="537">
        <f>IF('statement of marks'!AY100="","",'statement of marks'!AY100)</f>
        <v>30</v>
      </c>
      <c r="Q2560" s="536">
        <f>IF('statement of marks'!AZ100="","",'statement of marks'!AZ100)</f>
        <v>100</v>
      </c>
      <c r="R2560" s="536">
        <f>IF('statement of marks'!BA100="","",'statement of marks'!BA100)</f>
        <v>130</v>
      </c>
      <c r="S2560" s="538">
        <f>IF('statement of marks'!BB100="","",'statement of marks'!BB100)</f>
        <v>50</v>
      </c>
      <c r="T2560" s="538">
        <f>IF('statement of marks'!BC100="","",'statement of marks'!BC100)</f>
        <v>180</v>
      </c>
      <c r="U2560" s="541" t="str">
        <f>CONCATENATE('statement of marks'!HB100,'statement of marks'!HK100,'statement of marks'!HL100)</f>
        <v>D</v>
      </c>
      <c r="V2560" s="542" t="str">
        <f>IF('result subject-wise'!Z100="","",'result subject-wise'!Z100)</f>
        <v/>
      </c>
      <c r="W2560" s="542" t="str">
        <f>IF('result subject-wise'!AB100="","",'result subject-wise'!AB100)</f>
        <v/>
      </c>
      <c r="X2560" s="542" t="str">
        <f>IF('result subject-wise'!AC100="","",'result subject-wise'!AC100)</f>
        <v/>
      </c>
      <c r="Y2560" s="540" t="str">
        <f>IF(OR(X2564=0,X2564&lt;V2564),"",IF(OR(U2560="RE",U2560="REP"),SUM(T2560,W2560),IF(U2560="S",W2560,T2560)))</f>
        <v/>
      </c>
    </row>
    <row r="2561" spans="1:25" ht="18" customHeight="1">
      <c r="A2561" s="1124"/>
      <c r="B2561" s="1143" t="str">
        <f>'statement of marks'!BQ100</f>
        <v>CHEMISTRY</v>
      </c>
      <c r="C2561" s="1143"/>
      <c r="D2561" s="535">
        <f>IF('statement of marks'!CL100="","",'statement of marks'!CL100)</f>
        <v>20</v>
      </c>
      <c r="E2561" s="541">
        <f>IF('statement of marks'!BR100="","",'statement of marks'!BR100)</f>
        <v>10</v>
      </c>
      <c r="F2561" s="541">
        <f>IF('statement of marks'!BS100="","",'statement of marks'!BS100)</f>
        <v>10</v>
      </c>
      <c r="G2561" s="541">
        <f>IF('statement of marks'!BT100="","",'statement of marks'!BT100)</f>
        <v>9</v>
      </c>
      <c r="H2561" s="541">
        <f>IF('statement of marks'!BU100="","",'statement of marks'!BU100)</f>
        <v>29</v>
      </c>
      <c r="I2561" s="541">
        <f>IF('statement of marks'!BV100="","",'statement of marks'!BV100)</f>
        <v>1</v>
      </c>
      <c r="J2561" s="537">
        <f>IF('statement of marks'!BW100="","",'statement of marks'!BW100)</f>
        <v>50</v>
      </c>
      <c r="K2561" s="537">
        <f>IF('statement of marks'!BX100="","",'statement of marks'!BX100)</f>
        <v>20</v>
      </c>
      <c r="L2561" s="536">
        <f>IF('statement of marks'!BY100="","",'statement of marks'!BY100)</f>
        <v>70</v>
      </c>
      <c r="M2561" s="536">
        <f>IF('statement of marks'!BZ100="","",'statement of marks'!BZ100)</f>
        <v>80</v>
      </c>
      <c r="N2561" s="538">
        <f>IF('statement of marks'!CA100="","",'statement of marks'!CA100)</f>
        <v>100</v>
      </c>
      <c r="O2561" s="537">
        <f>IF('statement of marks'!CB100="","",'statement of marks'!CB100)</f>
        <v>70</v>
      </c>
      <c r="P2561" s="537">
        <f>IF('statement of marks'!CC100="","",'statement of marks'!CC100)</f>
        <v>30</v>
      </c>
      <c r="Q2561" s="536">
        <f>IF('statement of marks'!CD100="","",'statement of marks'!CD100)</f>
        <v>100</v>
      </c>
      <c r="R2561" s="536">
        <f>IF('statement of marks'!CE100="","",'statement of marks'!CE100)</f>
        <v>150</v>
      </c>
      <c r="S2561" s="538">
        <f>IF('statement of marks'!CF100="","",'statement of marks'!CF100)</f>
        <v>50</v>
      </c>
      <c r="T2561" s="538">
        <f>IF('statement of marks'!CG100="","",'statement of marks'!CG100)</f>
        <v>200</v>
      </c>
      <c r="U2561" s="541" t="str">
        <f>CONCATENATE('statement of marks'!HM100,'statement of marks'!HV100,'statement of marks'!HW100)</f>
        <v>D</v>
      </c>
      <c r="V2561" s="542" t="str">
        <f>IF('result subject-wise'!AD100="","",'result subject-wise'!AD100)</f>
        <v/>
      </c>
      <c r="W2561" s="542" t="str">
        <f>IF('result subject-wise'!AF100="","",'result subject-wise'!AF100)</f>
        <v/>
      </c>
      <c r="X2561" s="542" t="str">
        <f>IF('result subject-wise'!AG100="","",'result subject-wise'!AG100)</f>
        <v/>
      </c>
      <c r="Y2561" s="540" t="str">
        <f>IF(OR(X2564=0,X2564&lt;V2564),"",IF(OR(U2561="RE",U2561="REP"),SUM(T2561,W2561),IF(U2561="S",W2561,T2561)))</f>
        <v/>
      </c>
    </row>
    <row r="2562" spans="1:25" ht="18" customHeight="1">
      <c r="A2562" s="1124"/>
      <c r="B2562" s="1143" t="str">
        <f>'statement of marks'!CU100</f>
        <v>MATHEMATICS</v>
      </c>
      <c r="C2562" s="1143"/>
      <c r="D2562" s="535" t="str">
        <f>IF('statement of marks'!DP100="","",'statement of marks'!DP100)</f>
        <v/>
      </c>
      <c r="E2562" s="541">
        <f>IF('statement of marks'!CV100="","",'statement of marks'!CV100)</f>
        <v>10</v>
      </c>
      <c r="F2562" s="541">
        <f>IF('statement of marks'!CW100="","",'statement of marks'!CW100)</f>
        <v>10</v>
      </c>
      <c r="G2562" s="541">
        <f>IF('statement of marks'!CX100="","",'statement of marks'!CX100)</f>
        <v>9</v>
      </c>
      <c r="H2562" s="541">
        <f>IF('statement of marks'!CY100="","",'statement of marks'!CY100)</f>
        <v>29</v>
      </c>
      <c r="I2562" s="541">
        <f>IF('statement of marks'!CZ100="","",'statement of marks'!CZ100)</f>
        <v>1</v>
      </c>
      <c r="J2562" s="537">
        <f>IF('statement of marks'!DA100="","",'statement of marks'!DA100)</f>
        <v>70</v>
      </c>
      <c r="K2562" s="537" t="str">
        <f>IF('statement of marks'!DB100="","",'statement of marks'!DB100)</f>
        <v/>
      </c>
      <c r="L2562" s="536">
        <f>IF('statement of marks'!DC100="","",'statement of marks'!DC100)</f>
        <v>70</v>
      </c>
      <c r="M2562" s="536">
        <f>IF('statement of marks'!DD100="","",'statement of marks'!DD100)</f>
        <v>100</v>
      </c>
      <c r="N2562" s="538">
        <f>IF('statement of marks'!DE100="","",'statement of marks'!DE100)</f>
        <v>100</v>
      </c>
      <c r="O2562" s="537">
        <f>IF('statement of marks'!DF100="","",'statement of marks'!DF100)</f>
        <v>18</v>
      </c>
      <c r="P2562" s="537" t="str">
        <f>IF('statement of marks'!DG100="","",'statement of marks'!DG100)</f>
        <v/>
      </c>
      <c r="Q2562" s="536">
        <f>IF('statement of marks'!DH100="","",'statement of marks'!DH100)</f>
        <v>18</v>
      </c>
      <c r="R2562" s="536">
        <f>IF('statement of marks'!DI100="","",'statement of marks'!DI100)</f>
        <v>118</v>
      </c>
      <c r="S2562" s="538" t="str">
        <f>IF('statement of marks'!DJ100="","",'statement of marks'!DJ100)</f>
        <v/>
      </c>
      <c r="T2562" s="538">
        <f>IF('statement of marks'!DK100="","",'statement of marks'!DK100)</f>
        <v>118</v>
      </c>
      <c r="U2562" s="541" t="str">
        <f>CONCATENATE('statement of marks'!HX100,'statement of marks'!IG100,'statement of marks'!IH100)</f>
        <v>S</v>
      </c>
      <c r="V2562" s="542">
        <f>IF('result subject-wise'!AH100="","",'result subject-wise'!AH100)</f>
        <v>100</v>
      </c>
      <c r="W2562" s="542" t="str">
        <f>IF('result subject-wise'!AJ100="","",'result subject-wise'!AJ100)</f>
        <v/>
      </c>
      <c r="X2562" s="542" t="str">
        <f>IF('result subject-wise'!AK100="","",'result subject-wise'!AK100)</f>
        <v/>
      </c>
      <c r="Y2562" s="540" t="str">
        <f>IF(OR(X2564=0,X2564&lt;V2564),"",IF(OR(U2562="RE",U2562="REP"),SUM(T2562,W2562),IF(U2562="S",W2562,T2562)))</f>
        <v/>
      </c>
    </row>
    <row r="2563" spans="1:25" ht="18" customHeight="1">
      <c r="A2563" s="1124"/>
      <c r="B2563" s="1108" t="s">
        <v>291</v>
      </c>
      <c r="C2563" s="1108"/>
      <c r="D2563" s="543">
        <f>IF(AND(D2560="",D2561="",D2562=""),"",SUM(D2560:D2562))</f>
        <v>40</v>
      </c>
      <c r="E2563" s="544">
        <f>IF(AND(E2558="",E2559="",E2560="",E2561="",E2562=""),"",SUM(E2558:E2562))</f>
        <v>50</v>
      </c>
      <c r="F2563" s="544">
        <f t="shared" ref="F2563:H2563" si="724">IF(AND(F2558="",F2559="",F2560="",F2561="",F2562=""),"",SUM(F2558:F2562))</f>
        <v>50</v>
      </c>
      <c r="G2563" s="544">
        <f t="shared" si="724"/>
        <v>43</v>
      </c>
      <c r="H2563" s="544">
        <f t="shared" si="724"/>
        <v>143</v>
      </c>
      <c r="I2563" s="544">
        <f>IF(AND(I2558="",I2559="",I2560="",I2561="",I2562=""),"",SUM(I2558:I2562))</f>
        <v>7</v>
      </c>
      <c r="J2563" s="544">
        <f t="shared" ref="J2563:Q2563" si="725">IF(AND(J2558="",J2559="",J2560="",J2561="",J2562=""),"",SUM(J2558:J2562))</f>
        <v>290</v>
      </c>
      <c r="K2563" s="544">
        <f t="shared" si="725"/>
        <v>40</v>
      </c>
      <c r="L2563" s="544">
        <f t="shared" si="725"/>
        <v>330</v>
      </c>
      <c r="M2563" s="544">
        <f t="shared" si="725"/>
        <v>440</v>
      </c>
      <c r="N2563" s="544">
        <f t="shared" si="725"/>
        <v>480</v>
      </c>
      <c r="O2563" s="544">
        <f t="shared" si="725"/>
        <v>358</v>
      </c>
      <c r="P2563" s="544">
        <f t="shared" si="725"/>
        <v>60</v>
      </c>
      <c r="Q2563" s="544">
        <f t="shared" si="725"/>
        <v>418</v>
      </c>
      <c r="R2563" s="544">
        <f>IF(AND(R2558="",R2559="",R2560="",R2561="",R2562=""),"",SUM(R2558:R2562))</f>
        <v>798</v>
      </c>
      <c r="S2563" s="544">
        <f>IF(AND(S2558="",S2559="",S2560="",S2561="",S2562=""),"",SUM(S2558:S2562))</f>
        <v>100</v>
      </c>
      <c r="T2563" s="544">
        <f t="shared" ref="T2563" si="726">IF(AND(T2558="",T2559="",T2560="",T2561="",T2562=""),"",SUM(T2558:T2562))</f>
        <v>898</v>
      </c>
      <c r="U2563" s="544"/>
      <c r="V2563" s="544">
        <f t="shared" ref="V2563:W2563" si="727">IF(AND(V2558="",V2559="",V2560="",V2561="",V2562=""),"",SUM(V2558:V2562))</f>
        <v>100</v>
      </c>
      <c r="W2563" s="544" t="str">
        <f t="shared" si="727"/>
        <v/>
      </c>
      <c r="X2563" s="545"/>
      <c r="Y2563" s="546" t="str">
        <f t="shared" ref="Y2563" si="728">IF(AND(Y2558="",Y2559="",Y2560="",Y2561="",Y2562=""),"",SUM(Y2558:Y2562))</f>
        <v/>
      </c>
    </row>
    <row r="2564" spans="1:25" ht="18" customHeight="1">
      <c r="A2564" s="1124"/>
      <c r="B2564" s="1142" t="s">
        <v>292</v>
      </c>
      <c r="C2564" s="1142"/>
      <c r="D2564" s="547" t="s">
        <v>456</v>
      </c>
      <c r="E2564" s="548">
        <f>IF(E2563="","",(5*E2557)-(COUNTIF(E2558:E2562,"NA")*E2557+COUNTIF(E2558:E2562,"ML")*E2557))</f>
        <v>50</v>
      </c>
      <c r="F2564" s="548">
        <f>IF(F2563="","",(5*F2557)-(COUNTIF(F2558:F2562,"NA")*F2557+COUNTIF(F2558:F2562,"ML")*F2557))</f>
        <v>50</v>
      </c>
      <c r="G2564" s="548">
        <f>IF(G2563="","",(43)-(COUNTIF(G2558:G2562,"NA")*G2557+COUNTIF(G2558:G2562,"ML")*G2557))</f>
        <v>43</v>
      </c>
      <c r="H2564" s="548">
        <f>IF(H2563="","",(143)-(COUNTIF(H2558:H2562,"NA")*H2557+COUNTIF(H2558:H2562,"ML")*H2557))</f>
        <v>143</v>
      </c>
      <c r="I2564" s="549">
        <f>IF(I2563="","",7)</f>
        <v>7</v>
      </c>
      <c r="J2564" s="538">
        <f>L2564-K2564</f>
        <v>310</v>
      </c>
      <c r="K2564" s="538">
        <f>IF(D2563="","",(D2563-(IF(K2560="ml",D2560)+IF(K2561="ml",D2561)+IF(K2562="ml",D2562))))</f>
        <v>40</v>
      </c>
      <c r="L2564" s="538">
        <f>IF(OR(L2563=0,L2563=""),L2563,(5*L2557)-D2575)</f>
        <v>350</v>
      </c>
      <c r="M2564" s="538">
        <f>IF(M2563="","",SUM(H2564:J2564))</f>
        <v>460</v>
      </c>
      <c r="N2564" s="538">
        <f>IF(N2563="","",SUM(D2563,M2564))</f>
        <v>500</v>
      </c>
      <c r="O2564" s="538">
        <f>Q2564-D2569</f>
        <v>440</v>
      </c>
      <c r="P2564" s="538">
        <f>IF(D2569="","",D2569)</f>
        <v>60</v>
      </c>
      <c r="Q2564" s="538">
        <f>IF(Q2563="","",5*Q2557)</f>
        <v>500</v>
      </c>
      <c r="R2564" s="538">
        <f>IF(O2564="","",SUM(M2564,O2564))</f>
        <v>900</v>
      </c>
      <c r="S2564" s="538">
        <f>IF(D2574="","",D2574)</f>
        <v>100</v>
      </c>
      <c r="T2564" s="538">
        <f>IF(T2563="","",SUM(R2564,S2564))</f>
        <v>1000</v>
      </c>
      <c r="U2564" s="550"/>
      <c r="V2564" s="551">
        <f>COUNTIF(U2558:U2568,"S")</f>
        <v>1</v>
      </c>
      <c r="W2564" s="551">
        <f>COUNTIF(U2558:U2568,"RE")+COUNTIF(U2558:U2568,"REP")</f>
        <v>0</v>
      </c>
      <c r="X2564" s="551">
        <f>COUNTIF(X2558:X2563,"P")+COUNTIF(X2567:X2568,"P")</f>
        <v>0</v>
      </c>
      <c r="Y2564" s="552" t="str">
        <f>IF(OR(X2564=0,X2564&lt;(V2564+W2564)),"",(T2564-(V2564*Y2557)+V2563))</f>
        <v/>
      </c>
    </row>
    <row r="2565" spans="1:25" ht="18" customHeight="1">
      <c r="A2565" s="1124"/>
      <c r="B2565" s="895" t="s">
        <v>151</v>
      </c>
      <c r="C2565" s="895"/>
      <c r="D2565" s="553">
        <f>IF('statement of marks'!BG100="","",'statement of marks'!BG100)</f>
        <v>30</v>
      </c>
      <c r="E2565" s="568">
        <f t="shared" ref="E2565:H2565" si="729">IF(E2564="","",E2563/E2564*100)</f>
        <v>100</v>
      </c>
      <c r="F2565" s="568">
        <f t="shared" si="729"/>
        <v>100</v>
      </c>
      <c r="G2565" s="568">
        <f t="shared" si="729"/>
        <v>100</v>
      </c>
      <c r="H2565" s="568">
        <f t="shared" si="729"/>
        <v>100</v>
      </c>
      <c r="I2565" s="568">
        <f>IF(I2564="","",I2563/I2564*100)</f>
        <v>100</v>
      </c>
      <c r="J2565" s="568">
        <f t="shared" ref="J2565:R2565" si="730">IF(J2564="","",J2563/J2564*100)</f>
        <v>93.548387096774192</v>
      </c>
      <c r="K2565" s="568">
        <f t="shared" si="730"/>
        <v>100</v>
      </c>
      <c r="L2565" s="568">
        <f t="shared" si="730"/>
        <v>94.285714285714278</v>
      </c>
      <c r="M2565" s="568">
        <f t="shared" si="730"/>
        <v>95.652173913043484</v>
      </c>
      <c r="N2565" s="569">
        <f t="shared" si="730"/>
        <v>96</v>
      </c>
      <c r="O2565" s="568">
        <f t="shared" si="730"/>
        <v>81.36363636363636</v>
      </c>
      <c r="P2565" s="568">
        <f t="shared" si="730"/>
        <v>100</v>
      </c>
      <c r="Q2565" s="568">
        <f t="shared" si="730"/>
        <v>83.6</v>
      </c>
      <c r="R2565" s="568">
        <f t="shared" si="730"/>
        <v>88.666666666666671</v>
      </c>
      <c r="S2565" s="569">
        <f>IF(S2564="","",S2563/S2564*100)</f>
        <v>100</v>
      </c>
      <c r="T2565" s="569">
        <f t="shared" ref="T2565" si="731">IF(T2564="","",T2563/T2564*100)</f>
        <v>89.8</v>
      </c>
      <c r="U2565" s="539"/>
      <c r="V2565" s="539"/>
      <c r="W2565" s="539"/>
      <c r="X2565" s="539"/>
      <c r="Y2565" s="554" t="str">
        <f>IF(Y2564="","",Y2563/Y2564*100)</f>
        <v/>
      </c>
    </row>
    <row r="2566" spans="1:25" ht="18" customHeight="1">
      <c r="A2566" s="1124"/>
      <c r="B2566" s="895" t="str">
        <f>'statement of marks'!DZ100</f>
        <v>BIOLOGY</v>
      </c>
      <c r="C2566" s="895"/>
      <c r="D2566" s="548"/>
      <c r="E2566" s="541">
        <f>IF('statement of marks'!EA100="","",'statement of marks'!EA100)</f>
        <v>10</v>
      </c>
      <c r="F2566" s="541">
        <f>IF('statement of marks'!EB100="","",'statement of marks'!EB100)</f>
        <v>10</v>
      </c>
      <c r="G2566" s="541">
        <f>IF('statement of marks'!EC100="","",'statement of marks'!EC100)</f>
        <v>10</v>
      </c>
      <c r="H2566" s="541">
        <f>IF('statement of marks'!ED100="","",'statement of marks'!ED100)</f>
        <v>30</v>
      </c>
      <c r="I2566" s="541" t="str">
        <f>IF('statement of marks'!EE100="","",'statement of marks'!EE100)</f>
        <v/>
      </c>
      <c r="J2566" s="537">
        <f>IF('statement of marks'!EF100="","",'statement of marks'!EF100)</f>
        <v>50</v>
      </c>
      <c r="K2566" s="537">
        <f>IF('statement of marks'!EG100="","",'statement of marks'!EG100)</f>
        <v>20</v>
      </c>
      <c r="L2566" s="536">
        <f>IF('statement of marks'!EH100="","",'statement of marks'!EH100)</f>
        <v>70</v>
      </c>
      <c r="M2566" s="536">
        <f>IF('statement of marks'!EI100="","",'statement of marks'!EI100)</f>
        <v>80</v>
      </c>
      <c r="N2566" s="538">
        <f>IF('statement of marks'!EJ100="","",'statement of marks'!EJ100)</f>
        <v>100</v>
      </c>
      <c r="O2566" s="537">
        <f>IF('statement of marks'!EK100="","",'statement of marks'!EK100)</f>
        <v>70</v>
      </c>
      <c r="P2566" s="537">
        <f>IF('statement of marks'!EL100="","",'statement of marks'!EL100)</f>
        <v>30</v>
      </c>
      <c r="Q2566" s="536">
        <f>IF('statement of marks'!EM100="","",'statement of marks'!EM100)</f>
        <v>100</v>
      </c>
      <c r="R2566" s="536">
        <f>IF('statement of marks'!EN100="","",'statement of marks'!EN100)</f>
        <v>150</v>
      </c>
      <c r="S2566" s="538">
        <f>IF('statement of marks'!EO100="","",'statement of marks'!EO100)</f>
        <v>50</v>
      </c>
      <c r="T2566" s="538">
        <f>IF('statement of marks'!EP100="","",'statement of marks'!EP100)</f>
        <v>200</v>
      </c>
      <c r="U2566" s="538" t="str">
        <f>IF('statement of marks'!FB100="","",'statement of marks'!FB100)</f>
        <v>I</v>
      </c>
      <c r="V2566" s="542"/>
      <c r="W2566" s="542"/>
      <c r="X2566" s="542"/>
      <c r="Y2566" s="540"/>
    </row>
    <row r="2567" spans="1:25" ht="18" customHeight="1">
      <c r="A2567" s="1124"/>
      <c r="B2567" s="1089" t="str">
        <f>'statement of marks'!$FC$3</f>
        <v>Azadi ke Baad ka Swarnim Bharat</v>
      </c>
      <c r="C2567" s="1089"/>
      <c r="D2567" s="553">
        <f>IF('statement of marks'!CK100="","",'statement of marks'!CK100)</f>
        <v>30</v>
      </c>
      <c r="E2567" s="541">
        <f>IF('statement of marks'!FC100="","",'statement of marks'!FC100)</f>
        <v>10</v>
      </c>
      <c r="F2567" s="541">
        <f>IF('statement of marks'!FD100="","",'statement of marks'!FD100)</f>
        <v>10</v>
      </c>
      <c r="G2567" s="541">
        <f>IF('statement of marks'!FE100="","",'statement of marks'!FE100)</f>
        <v>10</v>
      </c>
      <c r="H2567" s="541">
        <f>IF('statement of marks'!FF100="","",'statement of marks'!FF100)</f>
        <v>30</v>
      </c>
      <c r="I2567" s="555"/>
      <c r="J2567" s="541">
        <f>IF('statement of marks'!FG100="","",'statement of marks'!FG100)</f>
        <v>70</v>
      </c>
      <c r="K2567" s="556"/>
      <c r="L2567" s="536">
        <f>IF('statement of marks'!FG100="","",'statement of marks'!FG100)</f>
        <v>70</v>
      </c>
      <c r="M2567" s="536">
        <f>IF('statement of marks'!FH100="","",'statement of marks'!FH100)</f>
        <v>100</v>
      </c>
      <c r="N2567" s="536">
        <f>IF('statement of marks'!FH100="","",'statement of marks'!FH100)</f>
        <v>100</v>
      </c>
      <c r="O2567" s="536">
        <f>IF('statement of marks'!FI100="","",'statement of marks'!FI100)</f>
        <v>100</v>
      </c>
      <c r="P2567" s="557"/>
      <c r="Q2567" s="536">
        <f>IF('statement of marks'!FI100="","",'statement of marks'!FI100)</f>
        <v>100</v>
      </c>
      <c r="R2567" s="536">
        <f>IF('statement of marks'!FJ100="","",'statement of marks'!FJ100)</f>
        <v>200</v>
      </c>
      <c r="S2567" s="557"/>
      <c r="T2567" s="538">
        <f>IF('statement of marks'!FJ100="","",'statement of marks'!FJ100)</f>
        <v>200</v>
      </c>
      <c r="U2567" s="541" t="str">
        <f>IF('statement of marks'!II100="","",'statement of marks'!II100)</f>
        <v>A</v>
      </c>
      <c r="V2567" s="542" t="str">
        <f>IF(OR(U2567="S",U2567="RE"),'result subject-wise'!AL$6,"")</f>
        <v/>
      </c>
      <c r="W2567" s="558" t="str">
        <f>IF('result subject-wise'!AL100="","",'result subject-wise'!AL100)</f>
        <v/>
      </c>
      <c r="X2567" s="558" t="str">
        <f>IF('result subject-wise'!AM100="","",'result subject-wise'!AM100)</f>
        <v/>
      </c>
      <c r="Y2567" s="1093"/>
    </row>
    <row r="2568" spans="1:25" ht="18" customHeight="1">
      <c r="A2568" s="1124"/>
      <c r="B2568" s="895" t="str">
        <f>'statement of marks'!$FP$3</f>
        <v>JEEVAN KAUShAL</v>
      </c>
      <c r="C2568" s="895"/>
      <c r="D2568" s="535" t="str">
        <f>IF('statement of marks'!DO100="","",'statement of marks'!DO100)</f>
        <v/>
      </c>
      <c r="E2568" s="1109" t="s">
        <v>278</v>
      </c>
      <c r="F2568" s="1109"/>
      <c r="G2568" s="536">
        <f>'statement of marks'!$FP$6</f>
        <v>30</v>
      </c>
      <c r="H2568" s="536"/>
      <c r="I2568" s="559"/>
      <c r="J2568" s="537">
        <f>IF('statement of marks'!FP100="","",'statement of marks'!FP100)</f>
        <v>30</v>
      </c>
      <c r="K2568" s="1109" t="s">
        <v>279</v>
      </c>
      <c r="L2568" s="1109"/>
      <c r="M2568" s="536">
        <f>'statement of marks'!$FQ$6</f>
        <v>30</v>
      </c>
      <c r="N2568" s="538">
        <f>IF('statement of marks'!FQ100="","",'statement of marks'!FQ100)</f>
        <v>30</v>
      </c>
      <c r="O2568" s="1109" t="s">
        <v>108</v>
      </c>
      <c r="P2568" s="1109"/>
      <c r="Q2568" s="536">
        <f>'statement of marks'!$FR$6</f>
        <v>40</v>
      </c>
      <c r="R2568" s="541">
        <f>IF('statement of marks'!FR100="","",'statement of marks'!FR100)</f>
        <v>40</v>
      </c>
      <c r="S2568" s="541"/>
      <c r="T2568" s="538">
        <f>IF('statement of marks'!FS100="","",'statement of marks'!FS100)</f>
        <v>100</v>
      </c>
      <c r="U2568" s="541" t="str">
        <f>IF('statement of marks'!IJ100="","",'statement of marks'!IJ100)</f>
        <v>A</v>
      </c>
      <c r="V2568" s="542" t="str">
        <f>IF(OR(U2568="S",U2568="RE"),'result subject-wise'!AN$6,"")</f>
        <v/>
      </c>
      <c r="W2568" s="558" t="str">
        <f>IF('result subject-wise'!AN100="","",'result subject-wise'!AN100)</f>
        <v/>
      </c>
      <c r="X2568" s="558" t="str">
        <f>IF('result subject-wise'!AO100="","",'result subject-wise'!AO100)</f>
        <v/>
      </c>
      <c r="Y2568" s="1093"/>
    </row>
    <row r="2569" spans="1:25" ht="18" customHeight="1">
      <c r="A2569" s="1124"/>
      <c r="B2569" s="1110" t="s">
        <v>195</v>
      </c>
      <c r="C2569" s="1110"/>
      <c r="D2569" s="560">
        <f>IF(AND(D2565="",D2567="",D2568=""),"",SUM(D2565:D2568))</f>
        <v>60</v>
      </c>
      <c r="E2569" s="1111" t="str">
        <f>IF('statement of marks'!IP100="","",'statement of marks'!IP100)</f>
        <v>SUPPL.</v>
      </c>
      <c r="F2569" s="1111"/>
      <c r="G2569" s="1111"/>
      <c r="H2569" s="1111"/>
      <c r="I2569" s="1111"/>
      <c r="J2569" s="1111"/>
      <c r="K2569" s="1111"/>
      <c r="L2569" s="1111"/>
      <c r="M2569" s="533" t="s">
        <v>309</v>
      </c>
      <c r="N2569" s="541" t="str">
        <f>IF('statement of marks'!IS100="","",'statement of marks'!IS100)</f>
        <v/>
      </c>
      <c r="O2569" s="1091" t="s">
        <v>281</v>
      </c>
      <c r="P2569" s="1091"/>
      <c r="Q2569" s="1091"/>
      <c r="R2569" s="541" t="str">
        <f>IF('statement of marks'!IU100="","",'statement of marks'!IU100)</f>
        <v/>
      </c>
      <c r="S2569" s="1112" t="s">
        <v>295</v>
      </c>
      <c r="T2569" s="1112"/>
      <c r="U2569" s="1112"/>
      <c r="V2569" s="1112"/>
      <c r="W2569" s="1112"/>
      <c r="X2569" s="1112"/>
      <c r="Y2569" s="1113"/>
    </row>
    <row r="2570" spans="1:25" ht="18" customHeight="1">
      <c r="A2570" s="1124"/>
      <c r="B2570" s="1110" t="s">
        <v>300</v>
      </c>
      <c r="C2570" s="1110"/>
      <c r="D2570" s="534" t="s">
        <v>201</v>
      </c>
      <c r="E2570" s="1085" t="s">
        <v>122</v>
      </c>
      <c r="F2570" s="1085"/>
      <c r="G2570" s="1091" t="s">
        <v>124</v>
      </c>
      <c r="H2570" s="1091"/>
      <c r="I2570" s="1091"/>
      <c r="J2570" s="1091"/>
      <c r="K2570" s="1091" t="s">
        <v>126</v>
      </c>
      <c r="L2570" s="1091"/>
      <c r="M2570" s="1091" t="s">
        <v>128</v>
      </c>
      <c r="N2570" s="1091"/>
      <c r="O2570" s="924" t="s">
        <v>303</v>
      </c>
      <c r="P2570" s="924"/>
      <c r="Q2570" s="924"/>
      <c r="R2570" s="561"/>
      <c r="S2570" s="1114" t="s">
        <v>195</v>
      </c>
      <c r="T2570" s="1114"/>
      <c r="U2570" s="1115" t="str">
        <f>IF('result subject-wise'!AR100="","",'result subject-wise'!AR100)</f>
        <v/>
      </c>
      <c r="V2570" s="1115"/>
      <c r="W2570" s="1086" t="s">
        <v>459</v>
      </c>
      <c r="X2570" s="1086"/>
      <c r="Y2570" s="562" t="str">
        <f>IF('result subject-wise'!AS100="","",'result subject-wise'!AS100)</f>
        <v/>
      </c>
    </row>
    <row r="2571" spans="1:25" ht="18" customHeight="1">
      <c r="A2571" s="1124"/>
      <c r="B2571" s="1116" t="s">
        <v>302</v>
      </c>
      <c r="C2571" s="1116"/>
      <c r="D2571" s="536">
        <f>IF('statement of marks'!CN100="","",'statement of marks'!CN100)</f>
        <v>50</v>
      </c>
      <c r="E2571" s="1117">
        <f>IF('statement of marks'!GK100="","",'statement of marks'!GK100)</f>
        <v>34</v>
      </c>
      <c r="F2571" s="1117"/>
      <c r="G2571" s="1117">
        <f>IF('statement of marks'!GM100="","",'statement of marks'!GM100)</f>
        <v>24</v>
      </c>
      <c r="H2571" s="1117"/>
      <c r="I2571" s="1117"/>
      <c r="J2571" s="1117"/>
      <c r="K2571" s="1117" t="str">
        <f>IF('statement of marks'!GO100="","",'statement of marks'!GO100)</f>
        <v/>
      </c>
      <c r="L2571" s="1117"/>
      <c r="M2571" s="1117" t="str">
        <f>IF('statement of marks'!GQ100="","",'statement of marks'!GQ100)</f>
        <v/>
      </c>
      <c r="N2571" s="1117"/>
      <c r="O2571" s="1117" t="str">
        <f>IF('statement of marks'!GS100="","",'statement of marks'!GS100)</f>
        <v/>
      </c>
      <c r="P2571" s="1117"/>
      <c r="Q2571" s="1117"/>
      <c r="R2571" s="563"/>
      <c r="S2571" s="1086" t="s">
        <v>460</v>
      </c>
      <c r="T2571" s="1086"/>
      <c r="U2571" s="1086"/>
      <c r="V2571" s="1086"/>
      <c r="W2571" s="1115" t="str">
        <f>IF('result subject-wise'!AT100="","",'result subject-wise'!AT100)</f>
        <v/>
      </c>
      <c r="X2571" s="1115"/>
      <c r="Y2571" s="1118"/>
    </row>
    <row r="2572" spans="1:25" ht="18" customHeight="1">
      <c r="A2572" s="1124"/>
      <c r="B2572" s="1084" t="s">
        <v>301</v>
      </c>
      <c r="C2572" s="1084"/>
      <c r="D2572" s="536">
        <f>IF('statement of marks'!BJ100="","",'statement of marks'!BJ100)</f>
        <v>50</v>
      </c>
      <c r="E2572" s="1085" t="str">
        <f>IF('statement of marks'!GL100="","",'statement of marks'!GL100)</f>
        <v/>
      </c>
      <c r="F2572" s="1085"/>
      <c r="G2572" s="1085" t="str">
        <f>IF('statement of marks'!GN100="","",'statement of marks'!GN100)</f>
        <v/>
      </c>
      <c r="H2572" s="1085"/>
      <c r="I2572" s="1085"/>
      <c r="J2572" s="1085"/>
      <c r="K2572" s="1085">
        <f>IF('statement of marks'!GP100="","",'statement of marks'!GP100)</f>
        <v>130</v>
      </c>
      <c r="L2572" s="1085"/>
      <c r="M2572" s="1085">
        <f>IF('statement of marks'!GR100="","",'statement of marks'!GR100)</f>
        <v>264</v>
      </c>
      <c r="N2572" s="1085"/>
      <c r="O2572" s="1085">
        <f>IF('statement of marks'!GT100="","",'statement of marks'!GT100)</f>
        <v>362</v>
      </c>
      <c r="P2572" s="1085"/>
      <c r="Q2572" s="1085"/>
      <c r="R2572" s="564"/>
      <c r="S2572" s="1086" t="s">
        <v>296</v>
      </c>
      <c r="T2572" s="1086"/>
      <c r="U2572" s="1086"/>
      <c r="V2572" s="1086"/>
      <c r="W2572" s="1087" t="str">
        <f>IF(U2570="","",'result subject-wise'!$G$118)</f>
        <v/>
      </c>
      <c r="X2572" s="1087"/>
      <c r="Y2572" s="1088"/>
    </row>
    <row r="2573" spans="1:25" ht="18" customHeight="1">
      <c r="A2573" s="1124"/>
      <c r="B2573" s="1089" t="s">
        <v>307</v>
      </c>
      <c r="C2573" s="1089"/>
      <c r="D2573" s="535" t="str">
        <f>IF('statement of marks'!DR100="","",'statement of marks'!DR100)</f>
        <v/>
      </c>
      <c r="E2573" s="1090"/>
      <c r="F2573" s="1090"/>
      <c r="G2573" s="1090"/>
      <c r="H2573" s="1090"/>
      <c r="I2573" s="1090"/>
      <c r="J2573" s="1090"/>
      <c r="K2573" s="1090"/>
      <c r="L2573" s="1090"/>
      <c r="M2573" s="1090"/>
      <c r="N2573" s="1090"/>
      <c r="O2573" s="1091"/>
      <c r="P2573" s="1091"/>
      <c r="Q2573" s="1091"/>
      <c r="R2573" s="1091"/>
      <c r="S2573" s="1091"/>
      <c r="T2573" s="1091"/>
      <c r="U2573" s="1092"/>
      <c r="V2573" s="1092"/>
      <c r="W2573" s="1092"/>
      <c r="X2573" s="1092"/>
      <c r="Y2573" s="1093"/>
    </row>
    <row r="2574" spans="1:25" ht="18" customHeight="1">
      <c r="A2574" s="1124"/>
      <c r="B2574" s="895" t="s">
        <v>297</v>
      </c>
      <c r="C2574" s="895"/>
      <c r="D2574" s="544">
        <f>IF(AND(D2571="",D2572="",D2573=""),"",SUM(D2571:D2573))</f>
        <v>100</v>
      </c>
      <c r="E2574" s="1090"/>
      <c r="F2574" s="1090"/>
      <c r="G2574" s="1090"/>
      <c r="H2574" s="1090"/>
      <c r="I2574" s="1090"/>
      <c r="J2574" s="1090"/>
      <c r="K2574" s="1090"/>
      <c r="L2574" s="1090"/>
      <c r="M2574" s="1090"/>
      <c r="N2574" s="1090"/>
      <c r="O2574" s="1091"/>
      <c r="P2574" s="1091"/>
      <c r="Q2574" s="1091"/>
      <c r="R2574" s="1091"/>
      <c r="S2574" s="1091"/>
      <c r="T2574" s="1091"/>
      <c r="U2574" s="1092"/>
      <c r="V2574" s="1092"/>
      <c r="W2574" s="1092"/>
      <c r="X2574" s="1092"/>
      <c r="Y2574" s="1093"/>
    </row>
    <row r="2575" spans="1:25" ht="18" customHeight="1">
      <c r="A2575" s="1124"/>
      <c r="B2575" s="1089" t="s">
        <v>790</v>
      </c>
      <c r="C2575" s="1089"/>
      <c r="D2575" s="565">
        <f>IF(J2558="ML",L2557)+IF(J2559="ML",L2557)+IF(J2560="ML",L2557-D2560)+IF(J2561="ML",L2557-D2561)+IF(J2562="ML",L2557-D2562)+IF(K2560="ml",D2560)+IF(K2561="ml",D2561)+IF(K2562="ml",D2562)</f>
        <v>0</v>
      </c>
      <c r="E2575" s="1090"/>
      <c r="F2575" s="1090"/>
      <c r="G2575" s="1090"/>
      <c r="H2575" s="1090"/>
      <c r="I2575" s="1090"/>
      <c r="J2575" s="1090"/>
      <c r="K2575" s="1090"/>
      <c r="L2575" s="1090"/>
      <c r="M2575" s="1090"/>
      <c r="N2575" s="1090"/>
      <c r="O2575" s="1091" t="s">
        <v>112</v>
      </c>
      <c r="P2575" s="1091"/>
      <c r="Q2575" s="1091"/>
      <c r="R2575" s="1091"/>
      <c r="S2575" s="1091"/>
      <c r="T2575" s="1091"/>
      <c r="U2575" s="1094" t="s">
        <v>798</v>
      </c>
      <c r="V2575" s="1094"/>
      <c r="W2575" s="1094"/>
      <c r="X2575" s="1094"/>
      <c r="Y2575" s="1095"/>
    </row>
    <row r="2576" spans="1:25" ht="18" customHeight="1" thickBot="1">
      <c r="A2576" s="1125"/>
      <c r="B2576" s="1098" t="s">
        <v>308</v>
      </c>
      <c r="C2576" s="1098"/>
      <c r="D2576" s="566"/>
      <c r="E2576" s="1099"/>
      <c r="F2576" s="1099"/>
      <c r="G2576" s="1099"/>
      <c r="H2576" s="1099"/>
      <c r="I2576" s="1099"/>
      <c r="J2576" s="1099"/>
      <c r="K2576" s="1099"/>
      <c r="L2576" s="1099"/>
      <c r="M2576" s="1099"/>
      <c r="N2576" s="1099"/>
      <c r="O2576" s="1100">
        <f>'statement of marks'!$IV$110</f>
        <v>45794</v>
      </c>
      <c r="P2576" s="1100"/>
      <c r="Q2576" s="1100"/>
      <c r="R2576" s="1100"/>
      <c r="S2576" s="1100"/>
      <c r="T2576" s="1100"/>
      <c r="U2576" s="1096"/>
      <c r="V2576" s="1096"/>
      <c r="W2576" s="1096"/>
      <c r="X2576" s="1096"/>
      <c r="Y2576" s="1097"/>
    </row>
    <row r="2577" spans="1:25" ht="18" customHeight="1">
      <c r="A2577" s="1119" t="s">
        <v>282</v>
      </c>
      <c r="B2577" s="1120"/>
      <c r="C2577" s="1120"/>
      <c r="D2577" s="1120"/>
      <c r="E2577" s="1120"/>
      <c r="F2577" s="1120"/>
      <c r="G2577" s="1120"/>
      <c r="H2577" s="1120"/>
      <c r="I2577" s="1120"/>
      <c r="J2577" s="1120"/>
      <c r="K2577" s="1120"/>
      <c r="L2577" s="1120"/>
      <c r="M2577" s="1120"/>
      <c r="N2577" s="1120"/>
      <c r="O2577" s="1120"/>
      <c r="P2577" s="1120"/>
      <c r="Q2577" s="1120"/>
      <c r="R2577" s="1120"/>
      <c r="S2577" s="1120"/>
      <c r="T2577" s="1120"/>
      <c r="U2577" s="1120"/>
      <c r="V2577" s="1120"/>
      <c r="W2577" s="1120"/>
      <c r="X2577" s="1120"/>
      <c r="Y2577" s="1121"/>
    </row>
    <row r="2578" spans="1:25" ht="18" customHeight="1">
      <c r="A2578" s="1122" t="str">
        <f>'statement of marks'!$A$1</f>
        <v>Govt. Hr. Sec. School,</v>
      </c>
      <c r="B2578" s="1091"/>
      <c r="C2578" s="1091"/>
      <c r="D2578" s="1091"/>
      <c r="E2578" s="1091"/>
      <c r="F2578" s="1091"/>
      <c r="G2578" s="1091"/>
      <c r="H2578" s="1091"/>
      <c r="I2578" s="1091"/>
      <c r="J2578" s="1091"/>
      <c r="K2578" s="1091"/>
      <c r="L2578" s="1091"/>
      <c r="M2578" s="1091"/>
      <c r="N2578" s="1091"/>
      <c r="O2578" s="1091"/>
      <c r="P2578" s="1091"/>
      <c r="Q2578" s="1091"/>
      <c r="R2578" s="1091"/>
      <c r="S2578" s="1091"/>
      <c r="T2578" s="1091"/>
      <c r="U2578" s="1091"/>
      <c r="V2578" s="1091"/>
      <c r="W2578" s="1091"/>
      <c r="X2578" s="1091"/>
      <c r="Y2578" s="1123"/>
    </row>
    <row r="2579" spans="1:25" ht="18" customHeight="1">
      <c r="A2579" s="1124"/>
      <c r="B2579" s="1048" t="s">
        <v>100</v>
      </c>
      <c r="C2579" s="1048"/>
      <c r="D2579" s="1112" t="s">
        <v>485</v>
      </c>
      <c r="E2579" s="1048" t="str">
        <f>'statement of marks'!$F$3</f>
        <v>2024-25</v>
      </c>
      <c r="F2579" s="1048"/>
      <c r="G2579" s="1126" t="str">
        <f>IF(U2598="","MAIN EXAMINATION",IF(E2597="Suppl.","SUPPLEMENTARY EXAMINATION",IF(E2597="Re-exam.","RE-EXAMINATION",)))</f>
        <v>MAIN EXAMINATION</v>
      </c>
      <c r="H2579" s="1127"/>
      <c r="I2579" s="1127"/>
      <c r="J2579" s="1127"/>
      <c r="K2579" s="1127"/>
      <c r="L2579" s="1127"/>
      <c r="M2579" s="1127"/>
      <c r="N2579" s="1127"/>
      <c r="O2579" s="1127"/>
      <c r="P2579" s="1127"/>
      <c r="Q2579" s="1127"/>
      <c r="R2579" s="1127"/>
      <c r="S2579" s="1128"/>
      <c r="T2579" s="1129" t="s">
        <v>305</v>
      </c>
      <c r="U2579" s="1130"/>
      <c r="V2579" s="1131"/>
      <c r="W2579" s="1048" t="str">
        <f>'statement of marks'!$A$3</f>
        <v>11 'A'</v>
      </c>
      <c r="X2579" s="1048"/>
      <c r="Y2579" s="1135"/>
    </row>
    <row r="2580" spans="1:25" ht="18" customHeight="1">
      <c r="A2580" s="1124"/>
      <c r="B2580" s="895" t="s">
        <v>36</v>
      </c>
      <c r="C2580" s="895"/>
      <c r="D2580" s="1112"/>
      <c r="E2580" s="1132" t="str">
        <f>IF('statement of marks'!G101="","",'statement of marks'!G101)</f>
        <v>A 093</v>
      </c>
      <c r="F2580" s="1133"/>
      <c r="G2580" s="1133"/>
      <c r="H2580" s="1133"/>
      <c r="I2580" s="1133"/>
      <c r="J2580" s="1133"/>
      <c r="K2580" s="1133"/>
      <c r="L2580" s="1133"/>
      <c r="M2580" s="1133"/>
      <c r="N2580" s="1133"/>
      <c r="O2580" s="1133"/>
      <c r="P2580" s="1133"/>
      <c r="Q2580" s="1133"/>
      <c r="R2580" s="1133"/>
      <c r="S2580" s="1134"/>
      <c r="T2580" s="1129" t="s">
        <v>304</v>
      </c>
      <c r="U2580" s="1130"/>
      <c r="V2580" s="1131"/>
      <c r="W2580" s="1048">
        <f>IF('statement of marks'!E101="","",'statement of marks'!E101)</f>
        <v>11193</v>
      </c>
      <c r="X2580" s="1048"/>
      <c r="Y2580" s="1135"/>
    </row>
    <row r="2581" spans="1:25" ht="18" customHeight="1">
      <c r="A2581" s="1124"/>
      <c r="B2581" s="895" t="s">
        <v>37</v>
      </c>
      <c r="C2581" s="895"/>
      <c r="D2581" s="1112"/>
      <c r="E2581" s="1132" t="str">
        <f>IF('statement of marks'!H101="","",'statement of marks'!H101)</f>
        <v>B 093</v>
      </c>
      <c r="F2581" s="1133"/>
      <c r="G2581" s="1133"/>
      <c r="H2581" s="1133"/>
      <c r="I2581" s="1133"/>
      <c r="J2581" s="1133"/>
      <c r="K2581" s="1133"/>
      <c r="L2581" s="1133"/>
      <c r="M2581" s="1133"/>
      <c r="N2581" s="1133"/>
      <c r="O2581" s="1133"/>
      <c r="P2581" s="1133"/>
      <c r="Q2581" s="1133"/>
      <c r="R2581" s="1133"/>
      <c r="S2581" s="1134"/>
      <c r="T2581" s="1129" t="s">
        <v>35</v>
      </c>
      <c r="U2581" s="1130"/>
      <c r="V2581" s="1131"/>
      <c r="W2581" s="1048" t="str">
        <f>IF('statement of marks'!D101="","",'statement of marks'!D101)</f>
        <v/>
      </c>
      <c r="X2581" s="1048"/>
      <c r="Y2581" s="1135"/>
    </row>
    <row r="2582" spans="1:25" ht="18" customHeight="1">
      <c r="A2582" s="1124"/>
      <c r="B2582" s="895" t="s">
        <v>38</v>
      </c>
      <c r="C2582" s="895"/>
      <c r="D2582" s="1112"/>
      <c r="E2582" s="1132" t="str">
        <f>IF('statement of marks'!I101="","",'statement of marks'!I101)</f>
        <v>C 093</v>
      </c>
      <c r="F2582" s="1133"/>
      <c r="G2582" s="1133"/>
      <c r="H2582" s="1133"/>
      <c r="I2582" s="1133"/>
      <c r="J2582" s="1133"/>
      <c r="K2582" s="1133"/>
      <c r="L2582" s="1133"/>
      <c r="M2582" s="1133"/>
      <c r="N2582" s="1133"/>
      <c r="O2582" s="1133"/>
      <c r="P2582" s="1133"/>
      <c r="Q2582" s="1133"/>
      <c r="R2582" s="1133"/>
      <c r="S2582" s="1134"/>
      <c r="T2582" s="1129" t="s">
        <v>280</v>
      </c>
      <c r="U2582" s="1130"/>
      <c r="V2582" s="1131"/>
      <c r="W2582" s="1136" t="str">
        <f>IF('statement of marks'!F101="","",'statement of marks'!F101)</f>
        <v/>
      </c>
      <c r="X2582" s="1136"/>
      <c r="Y2582" s="1137"/>
    </row>
    <row r="2583" spans="1:25" ht="18" customHeight="1">
      <c r="A2583" s="1124"/>
      <c r="B2583" s="1138" t="s">
        <v>218</v>
      </c>
      <c r="C2583" s="1109" t="s">
        <v>293</v>
      </c>
      <c r="D2583" s="1109" t="s">
        <v>457</v>
      </c>
      <c r="E2583" s="1103" t="s">
        <v>109</v>
      </c>
      <c r="F2583" s="1103" t="s">
        <v>110</v>
      </c>
      <c r="G2583" s="1103" t="s">
        <v>111</v>
      </c>
      <c r="H2583" s="1103" t="s">
        <v>797</v>
      </c>
      <c r="I2583" s="1139" t="str">
        <f>IF('statement of marks'!N$4="","",'statement of marks'!N$4)</f>
        <v>VRIKSHAROPAN</v>
      </c>
      <c r="J2583" s="1140" t="s">
        <v>276</v>
      </c>
      <c r="K2583" s="1140" t="s">
        <v>277</v>
      </c>
      <c r="L2583" s="1103" t="s">
        <v>284</v>
      </c>
      <c r="M2583" s="1103" t="s">
        <v>294</v>
      </c>
      <c r="N2583" s="1102" t="s">
        <v>458</v>
      </c>
      <c r="O2583" s="1141" t="s">
        <v>287</v>
      </c>
      <c r="P2583" s="1141" t="s">
        <v>288</v>
      </c>
      <c r="Q2583" s="1101" t="s">
        <v>289</v>
      </c>
      <c r="R2583" s="1101" t="s">
        <v>285</v>
      </c>
      <c r="S2583" s="1101" t="s">
        <v>286</v>
      </c>
      <c r="T2583" s="1102" t="s">
        <v>306</v>
      </c>
      <c r="U2583" s="1103" t="s">
        <v>311</v>
      </c>
      <c r="V2583" s="1104" t="s">
        <v>310</v>
      </c>
      <c r="W2583" s="1104" t="s">
        <v>799</v>
      </c>
      <c r="X2583" s="1103" t="s">
        <v>283</v>
      </c>
      <c r="Y2583" s="1105" t="s">
        <v>290</v>
      </c>
    </row>
    <row r="2584" spans="1:25" ht="18" customHeight="1">
      <c r="A2584" s="1124"/>
      <c r="B2584" s="1138"/>
      <c r="C2584" s="1109"/>
      <c r="D2584" s="1109"/>
      <c r="E2584" s="1103"/>
      <c r="F2584" s="1103"/>
      <c r="G2584" s="1103"/>
      <c r="H2584" s="1103"/>
      <c r="I2584" s="1139"/>
      <c r="J2584" s="1140"/>
      <c r="K2584" s="1140"/>
      <c r="L2584" s="1103"/>
      <c r="M2584" s="1103"/>
      <c r="N2584" s="1102"/>
      <c r="O2584" s="1141"/>
      <c r="P2584" s="1141"/>
      <c r="Q2584" s="1101"/>
      <c r="R2584" s="1101"/>
      <c r="S2584" s="1101"/>
      <c r="T2584" s="1102"/>
      <c r="U2584" s="1103"/>
      <c r="V2584" s="1104"/>
      <c r="W2584" s="1104"/>
      <c r="X2584" s="1103"/>
      <c r="Y2584" s="1105"/>
    </row>
    <row r="2585" spans="1:25" ht="18" customHeight="1">
      <c r="A2585" s="1124"/>
      <c r="B2585" s="1144" t="s">
        <v>113</v>
      </c>
      <c r="C2585" s="1144"/>
      <c r="D2585" s="535"/>
      <c r="E2585" s="534">
        <f>IF('statement of marks'!J$6="","",'statement of marks'!J$6)</f>
        <v>10</v>
      </c>
      <c r="F2585" s="534">
        <f>IF('statement of marks'!K$6="","",'statement of marks'!K$6)</f>
        <v>10</v>
      </c>
      <c r="G2585" s="534">
        <f>IF('statement of marks'!L$6="","",'statement of marks'!L$6)</f>
        <v>8</v>
      </c>
      <c r="H2585" s="534">
        <f>IF('statement of marks'!M$6="","",'statement of marks'!M$6)</f>
        <v>28</v>
      </c>
      <c r="I2585" s="536">
        <f>IF('statement of marks'!N$6="","",'statement of marks'!N$6)</f>
        <v>2</v>
      </c>
      <c r="J2585" s="298" t="s">
        <v>89</v>
      </c>
      <c r="K2585" s="1106"/>
      <c r="L2585" s="534">
        <f>IF('statement of marks'!O$6="","",'statement of marks'!O$6)</f>
        <v>70</v>
      </c>
      <c r="M2585" s="298" t="s">
        <v>87</v>
      </c>
      <c r="N2585" s="534">
        <f>IF('statement of marks'!P$6="","",'statement of marks'!P$6)</f>
        <v>100</v>
      </c>
      <c r="O2585" s="298" t="s">
        <v>298</v>
      </c>
      <c r="P2585" s="945"/>
      <c r="Q2585" s="534">
        <f>IF('statement of marks'!Q$6="","",'statement of marks'!Q$6)</f>
        <v>100</v>
      </c>
      <c r="R2585" s="298" t="s">
        <v>299</v>
      </c>
      <c r="S2585" s="298" t="s">
        <v>454</v>
      </c>
      <c r="T2585" s="538">
        <f>IF('statement of marks'!R$6="","",'statement of marks'!R$6)</f>
        <v>200</v>
      </c>
      <c r="U2585" s="539"/>
      <c r="V2585" s="539"/>
      <c r="W2585" s="539"/>
      <c r="X2585" s="539"/>
      <c r="Y2585" s="540" t="str">
        <f>IF(OR(X2592=0,X2592&lt;V2592),"",T2585)</f>
        <v/>
      </c>
    </row>
    <row r="2586" spans="1:25" ht="18" customHeight="1">
      <c r="A2586" s="1124"/>
      <c r="B2586" s="895" t="str">
        <f>'statement of marks'!$J$3</f>
        <v>HINDI COMPULSORY</v>
      </c>
      <c r="C2586" s="895"/>
      <c r="D2586" s="535"/>
      <c r="E2586" s="541">
        <f>IF('statement of marks'!J101="","",'statement of marks'!J101)</f>
        <v>10</v>
      </c>
      <c r="F2586" s="541">
        <f>IF('statement of marks'!K101="","",'statement of marks'!K101)</f>
        <v>10</v>
      </c>
      <c r="G2586" s="541">
        <f>IF('statement of marks'!L101="","",'statement of marks'!L101)</f>
        <v>8</v>
      </c>
      <c r="H2586" s="541">
        <f>IF('statement of marks'!M101="","",'statement of marks'!M101)</f>
        <v>28</v>
      </c>
      <c r="I2586" s="541">
        <f>IF('statement of marks'!N101="","",'statement of marks'!N101)</f>
        <v>2</v>
      </c>
      <c r="J2586" s="537">
        <f>IF('statement of marks'!O101="","",'statement of marks'!O101)</f>
        <v>70</v>
      </c>
      <c r="K2586" s="1106"/>
      <c r="L2586" s="536">
        <f>IF('statement of marks'!O101="","",'statement of marks'!O101)</f>
        <v>70</v>
      </c>
      <c r="M2586" s="536">
        <f>IF('statement of marks'!P101="","",'statement of marks'!P101)</f>
        <v>100</v>
      </c>
      <c r="N2586" s="538">
        <f>IF('statement of marks'!P101="","",'statement of marks'!P101)</f>
        <v>100</v>
      </c>
      <c r="O2586" s="537">
        <f>IF('statement of marks'!Q101="","",'statement of marks'!Q101)</f>
        <v>100</v>
      </c>
      <c r="P2586" s="945"/>
      <c r="Q2586" s="536">
        <f>IF('statement of marks'!Q101="","",'statement of marks'!Q101)</f>
        <v>100</v>
      </c>
      <c r="R2586" s="536">
        <f>IF('statement of marks'!R101="","",'statement of marks'!R101)</f>
        <v>200</v>
      </c>
      <c r="S2586" s="1107" t="str">
        <f>IF(AND(K2587="",P2587=""),"",SUM(K2587,P2587))</f>
        <v/>
      </c>
      <c r="T2586" s="538">
        <f>IF('statement of marks'!R101="","",'statement of marks'!R101)</f>
        <v>200</v>
      </c>
      <c r="U2586" s="541" t="str">
        <f>CONCATENATE('statement of marks'!GV101,'statement of marks'!GW101,'statement of marks'!GX101)</f>
        <v>D</v>
      </c>
      <c r="V2586" s="542" t="str">
        <f>IF(OR(U2586="S",U2586="RE"),'result subject-wise'!T$6,"")</f>
        <v/>
      </c>
      <c r="W2586" s="542" t="str">
        <f>IF('result subject-wise'!U101="","",'result subject-wise'!U101)</f>
        <v/>
      </c>
      <c r="X2586" s="542" t="str">
        <f>IF('result subject-wise'!V101="","",'result subject-wise'!V101)</f>
        <v/>
      </c>
      <c r="Y2586" s="540" t="str">
        <f>IF(OR(X2592=0,X2592&lt;V2592),"",IF(U2586="RE",SUM(T2586,W2586),IF(U2586="S",W2586,T2586)))</f>
        <v/>
      </c>
    </row>
    <row r="2587" spans="1:25" ht="18" customHeight="1">
      <c r="A2587" s="1124"/>
      <c r="B2587" s="895" t="str">
        <f>'statement of marks'!$X$3</f>
        <v>ENGLISH COMPULSORY</v>
      </c>
      <c r="C2587" s="895"/>
      <c r="D2587" s="535" t="s">
        <v>455</v>
      </c>
      <c r="E2587" s="541">
        <f>IF('statement of marks'!X101="","",'statement of marks'!X101)</f>
        <v>10</v>
      </c>
      <c r="F2587" s="541">
        <f>IF('statement of marks'!Y101="","",'statement of marks'!Y101)</f>
        <v>10</v>
      </c>
      <c r="G2587" s="541">
        <f>IF('statement of marks'!Z101="","",'statement of marks'!Z101)</f>
        <v>8</v>
      </c>
      <c r="H2587" s="541">
        <f>IF('statement of marks'!AA101="","",'statement of marks'!AA101)</f>
        <v>28</v>
      </c>
      <c r="I2587" s="541">
        <f>IF('statement of marks'!AB101="","",'statement of marks'!AB101)</f>
        <v>2</v>
      </c>
      <c r="J2587" s="537">
        <f>IF('statement of marks'!AC101="","",'statement of marks'!AC101)</f>
        <v>70</v>
      </c>
      <c r="K2587" s="1106"/>
      <c r="L2587" s="536">
        <f>IF('statement of marks'!AC101="","",'statement of marks'!AC101)</f>
        <v>70</v>
      </c>
      <c r="M2587" s="536">
        <f>IF('statement of marks'!AD101="","",'statement of marks'!AD101)</f>
        <v>100</v>
      </c>
      <c r="N2587" s="538">
        <f>IF('statement of marks'!AD101="","",'statement of marks'!AD101)</f>
        <v>100</v>
      </c>
      <c r="O2587" s="537">
        <f>IF('statement of marks'!AE101="","",'statement of marks'!AE101)</f>
        <v>100</v>
      </c>
      <c r="P2587" s="945"/>
      <c r="Q2587" s="536">
        <f>IF('statement of marks'!AE101="","",'statement of marks'!AE101)</f>
        <v>100</v>
      </c>
      <c r="R2587" s="536">
        <f>IF('statement of marks'!AF101="","",'statement of marks'!AF101)</f>
        <v>200</v>
      </c>
      <c r="S2587" s="1107"/>
      <c r="T2587" s="538">
        <f>IF('statement of marks'!AF101="","",'statement of marks'!AF101)</f>
        <v>200</v>
      </c>
      <c r="U2587" s="541" t="str">
        <f>CONCATENATE('statement of marks'!GY101,'statement of marks'!GZ101,'statement of marks'!HA101)</f>
        <v>D</v>
      </c>
      <c r="V2587" s="542" t="str">
        <f>IF(OR(U2587="S",U2587="RE"),'result subject-wise'!W$6,"")</f>
        <v/>
      </c>
      <c r="W2587" s="542" t="str">
        <f>IF('result subject-wise'!X101="","",'result subject-wise'!X101)</f>
        <v/>
      </c>
      <c r="X2587" s="542" t="str">
        <f>IF('result subject-wise'!Y101="","",'result subject-wise'!Y101)</f>
        <v/>
      </c>
      <c r="Y2587" s="540" t="str">
        <f>IF(OR(X2592=0,X2592&lt;V2592),"",IF(U2587="RE",SUM(T2587,W2587),IF(U2587="S",W2587,T2587)))</f>
        <v/>
      </c>
    </row>
    <row r="2588" spans="1:25" ht="18" customHeight="1">
      <c r="A2588" s="1124"/>
      <c r="B2588" s="1143" t="str">
        <f>'statement of marks'!AM101</f>
        <v>PHYSICS</v>
      </c>
      <c r="C2588" s="1143"/>
      <c r="D2588" s="535">
        <f>IF('statement of marks'!BH101="","",'statement of marks'!BH101)</f>
        <v>20</v>
      </c>
      <c r="E2588" s="541">
        <f>IF('statement of marks'!AN101="","",'statement of marks'!AN101)</f>
        <v>10</v>
      </c>
      <c r="F2588" s="541">
        <f>IF('statement of marks'!AO101="","",'statement of marks'!AO101)</f>
        <v>10</v>
      </c>
      <c r="G2588" s="541">
        <f>IF('statement of marks'!AP101="","",'statement of marks'!AP101)</f>
        <v>9</v>
      </c>
      <c r="H2588" s="541">
        <f>IF('statement of marks'!AQ101="","",'statement of marks'!AQ101)</f>
        <v>29</v>
      </c>
      <c r="I2588" s="541">
        <f>IF('statement of marks'!AR101="","",'statement of marks'!AR101)</f>
        <v>1</v>
      </c>
      <c r="J2588" s="537">
        <f>IF('statement of marks'!AS101="","",'statement of marks'!AS101)</f>
        <v>30</v>
      </c>
      <c r="K2588" s="537">
        <f>IF('statement of marks'!AT101="","",'statement of marks'!AT101)</f>
        <v>20</v>
      </c>
      <c r="L2588" s="536">
        <f>IF('statement of marks'!AU101="","",'statement of marks'!AU101)</f>
        <v>50</v>
      </c>
      <c r="M2588" s="536">
        <f>IF('statement of marks'!AV101="","",'statement of marks'!AV101)</f>
        <v>60</v>
      </c>
      <c r="N2588" s="538">
        <f>IF('statement of marks'!AW101="","",'statement of marks'!AW101)</f>
        <v>80</v>
      </c>
      <c r="O2588" s="537">
        <f>IF('statement of marks'!AX101="","",'statement of marks'!AX101)</f>
        <v>70</v>
      </c>
      <c r="P2588" s="537">
        <f>IF('statement of marks'!AY101="","",'statement of marks'!AY101)</f>
        <v>30</v>
      </c>
      <c r="Q2588" s="536">
        <f>IF('statement of marks'!AZ101="","",'statement of marks'!AZ101)</f>
        <v>100</v>
      </c>
      <c r="R2588" s="536">
        <f>IF('statement of marks'!BA101="","",'statement of marks'!BA101)</f>
        <v>130</v>
      </c>
      <c r="S2588" s="538">
        <f>IF('statement of marks'!BB101="","",'statement of marks'!BB101)</f>
        <v>50</v>
      </c>
      <c r="T2588" s="538">
        <f>IF('statement of marks'!BC101="","",'statement of marks'!BC101)</f>
        <v>180</v>
      </c>
      <c r="U2588" s="541" t="str">
        <f>CONCATENATE('statement of marks'!HB101,'statement of marks'!HK101,'statement of marks'!HL101)</f>
        <v>D</v>
      </c>
      <c r="V2588" s="542" t="str">
        <f>IF('result subject-wise'!Z101="","",'result subject-wise'!Z101)</f>
        <v/>
      </c>
      <c r="W2588" s="542" t="str">
        <f>IF('result subject-wise'!AB101="","",'result subject-wise'!AB101)</f>
        <v/>
      </c>
      <c r="X2588" s="542" t="str">
        <f>IF('result subject-wise'!AC101="","",'result subject-wise'!AC101)</f>
        <v/>
      </c>
      <c r="Y2588" s="540" t="str">
        <f>IF(OR(X2592=0,X2592&lt;V2592),"",IF(OR(U2588="RE",U2588="REP"),SUM(T2588,W2588),IF(U2588="S",W2588,T2588)))</f>
        <v/>
      </c>
    </row>
    <row r="2589" spans="1:25" ht="18" customHeight="1">
      <c r="A2589" s="1124"/>
      <c r="B2589" s="1143" t="str">
        <f>'statement of marks'!BQ101</f>
        <v>CHEMISTRY</v>
      </c>
      <c r="C2589" s="1143"/>
      <c r="D2589" s="535">
        <f>IF('statement of marks'!CL101="","",'statement of marks'!CL101)</f>
        <v>20</v>
      </c>
      <c r="E2589" s="541">
        <f>IF('statement of marks'!BR101="","",'statement of marks'!BR101)</f>
        <v>10</v>
      </c>
      <c r="F2589" s="541">
        <f>IF('statement of marks'!BS101="","",'statement of marks'!BS101)</f>
        <v>10</v>
      </c>
      <c r="G2589" s="541">
        <f>IF('statement of marks'!BT101="","",'statement of marks'!BT101)</f>
        <v>9</v>
      </c>
      <c r="H2589" s="541">
        <f>IF('statement of marks'!BU101="","",'statement of marks'!BU101)</f>
        <v>29</v>
      </c>
      <c r="I2589" s="541">
        <f>IF('statement of marks'!BV101="","",'statement of marks'!BV101)</f>
        <v>1</v>
      </c>
      <c r="J2589" s="537">
        <f>IF('statement of marks'!BW101="","",'statement of marks'!BW101)</f>
        <v>50</v>
      </c>
      <c r="K2589" s="537">
        <f>IF('statement of marks'!BX101="","",'statement of marks'!BX101)</f>
        <v>20</v>
      </c>
      <c r="L2589" s="536">
        <f>IF('statement of marks'!BY101="","",'statement of marks'!BY101)</f>
        <v>70</v>
      </c>
      <c r="M2589" s="536">
        <f>IF('statement of marks'!BZ101="","",'statement of marks'!BZ101)</f>
        <v>80</v>
      </c>
      <c r="N2589" s="538">
        <f>IF('statement of marks'!CA101="","",'statement of marks'!CA101)</f>
        <v>100</v>
      </c>
      <c r="O2589" s="537">
        <f>IF('statement of marks'!CB101="","",'statement of marks'!CB101)</f>
        <v>70</v>
      </c>
      <c r="P2589" s="537">
        <f>IF('statement of marks'!CC101="","",'statement of marks'!CC101)</f>
        <v>30</v>
      </c>
      <c r="Q2589" s="536">
        <f>IF('statement of marks'!CD101="","",'statement of marks'!CD101)</f>
        <v>100</v>
      </c>
      <c r="R2589" s="536">
        <f>IF('statement of marks'!CE101="","",'statement of marks'!CE101)</f>
        <v>150</v>
      </c>
      <c r="S2589" s="538">
        <f>IF('statement of marks'!CF101="","",'statement of marks'!CF101)</f>
        <v>50</v>
      </c>
      <c r="T2589" s="538">
        <f>IF('statement of marks'!CG101="","",'statement of marks'!CG101)</f>
        <v>200</v>
      </c>
      <c r="U2589" s="541" t="str">
        <f>CONCATENATE('statement of marks'!HM101,'statement of marks'!HV101,'statement of marks'!HW101)</f>
        <v>D</v>
      </c>
      <c r="V2589" s="542" t="str">
        <f>IF('result subject-wise'!AD101="","",'result subject-wise'!AD101)</f>
        <v/>
      </c>
      <c r="W2589" s="542" t="str">
        <f>IF('result subject-wise'!AF101="","",'result subject-wise'!AF101)</f>
        <v/>
      </c>
      <c r="X2589" s="542" t="str">
        <f>IF('result subject-wise'!AG101="","",'result subject-wise'!AG101)</f>
        <v/>
      </c>
      <c r="Y2589" s="540" t="str">
        <f>IF(OR(X2592=0,X2592&lt;V2592),"",IF(OR(U2589="RE",U2589="REP"),SUM(T2589,W2589),IF(U2589="S",W2589,T2589)))</f>
        <v/>
      </c>
    </row>
    <row r="2590" spans="1:25" ht="18" customHeight="1">
      <c r="A2590" s="1124"/>
      <c r="B2590" s="1143" t="str">
        <f>'statement of marks'!CU101</f>
        <v>MATHEMATICS</v>
      </c>
      <c r="C2590" s="1143"/>
      <c r="D2590" s="535" t="str">
        <f>IF('statement of marks'!DP101="","",'statement of marks'!DP101)</f>
        <v/>
      </c>
      <c r="E2590" s="541">
        <f>IF('statement of marks'!CV101="","",'statement of marks'!CV101)</f>
        <v>10</v>
      </c>
      <c r="F2590" s="541">
        <f>IF('statement of marks'!CW101="","",'statement of marks'!CW101)</f>
        <v>10</v>
      </c>
      <c r="G2590" s="541">
        <f>IF('statement of marks'!CX101="","",'statement of marks'!CX101)</f>
        <v>9</v>
      </c>
      <c r="H2590" s="541">
        <f>IF('statement of marks'!CY101="","",'statement of marks'!CY101)</f>
        <v>29</v>
      </c>
      <c r="I2590" s="541">
        <f>IF('statement of marks'!CZ101="","",'statement of marks'!CZ101)</f>
        <v>1</v>
      </c>
      <c r="J2590" s="537">
        <f>IF('statement of marks'!DA101="","",'statement of marks'!DA101)</f>
        <v>70</v>
      </c>
      <c r="K2590" s="537" t="str">
        <f>IF('statement of marks'!DB101="","",'statement of marks'!DB101)</f>
        <v/>
      </c>
      <c r="L2590" s="536">
        <f>IF('statement of marks'!DC101="","",'statement of marks'!DC101)</f>
        <v>70</v>
      </c>
      <c r="M2590" s="536">
        <f>IF('statement of marks'!DD101="","",'statement of marks'!DD101)</f>
        <v>100</v>
      </c>
      <c r="N2590" s="538">
        <f>IF('statement of marks'!DE101="","",'statement of marks'!DE101)</f>
        <v>100</v>
      </c>
      <c r="O2590" s="537">
        <f>IF('statement of marks'!DF101="","",'statement of marks'!DF101)</f>
        <v>18</v>
      </c>
      <c r="P2590" s="537" t="str">
        <f>IF('statement of marks'!DG101="","",'statement of marks'!DG101)</f>
        <v/>
      </c>
      <c r="Q2590" s="536">
        <f>IF('statement of marks'!DH101="","",'statement of marks'!DH101)</f>
        <v>18</v>
      </c>
      <c r="R2590" s="536">
        <f>IF('statement of marks'!DI101="","",'statement of marks'!DI101)</f>
        <v>118</v>
      </c>
      <c r="S2590" s="538" t="str">
        <f>IF('statement of marks'!DJ101="","",'statement of marks'!DJ101)</f>
        <v/>
      </c>
      <c r="T2590" s="538">
        <f>IF('statement of marks'!DK101="","",'statement of marks'!DK101)</f>
        <v>118</v>
      </c>
      <c r="U2590" s="541" t="str">
        <f>CONCATENATE('statement of marks'!HX101,'statement of marks'!IG101,'statement of marks'!IH101)</f>
        <v>S</v>
      </c>
      <c r="V2590" s="542">
        <f>IF('result subject-wise'!AH101="","",'result subject-wise'!AH101)</f>
        <v>100</v>
      </c>
      <c r="W2590" s="542" t="str">
        <f>IF('result subject-wise'!AJ101="","",'result subject-wise'!AJ101)</f>
        <v/>
      </c>
      <c r="X2590" s="542" t="str">
        <f>IF('result subject-wise'!AK101="","",'result subject-wise'!AK101)</f>
        <v/>
      </c>
      <c r="Y2590" s="540" t="str">
        <f>IF(OR(X2592=0,X2592&lt;V2592),"",IF(OR(U2590="RE",U2590="REP"),SUM(T2590,W2590),IF(U2590="S",W2590,T2590)))</f>
        <v/>
      </c>
    </row>
    <row r="2591" spans="1:25" ht="18" customHeight="1">
      <c r="A2591" s="1124"/>
      <c r="B2591" s="1108" t="s">
        <v>291</v>
      </c>
      <c r="C2591" s="1108"/>
      <c r="D2591" s="543">
        <f>IF(AND(D2588="",D2589="",D2590=""),"",SUM(D2588:D2590))</f>
        <v>40</v>
      </c>
      <c r="E2591" s="544">
        <f>IF(AND(E2586="",E2587="",E2588="",E2589="",E2590=""),"",SUM(E2586:E2590))</f>
        <v>50</v>
      </c>
      <c r="F2591" s="544">
        <f t="shared" ref="F2591:H2591" si="732">IF(AND(F2586="",F2587="",F2588="",F2589="",F2590=""),"",SUM(F2586:F2590))</f>
        <v>50</v>
      </c>
      <c r="G2591" s="544">
        <f t="shared" si="732"/>
        <v>43</v>
      </c>
      <c r="H2591" s="544">
        <f t="shared" si="732"/>
        <v>143</v>
      </c>
      <c r="I2591" s="544">
        <f>IF(AND(I2586="",I2587="",I2588="",I2589="",I2590=""),"",SUM(I2586:I2590))</f>
        <v>7</v>
      </c>
      <c r="J2591" s="544">
        <f t="shared" ref="J2591:R2591" si="733">IF(AND(J2586="",J2587="",J2588="",J2589="",J2590=""),"",SUM(J2586:J2590))</f>
        <v>290</v>
      </c>
      <c r="K2591" s="544">
        <f t="shared" si="733"/>
        <v>40</v>
      </c>
      <c r="L2591" s="544">
        <f t="shared" si="733"/>
        <v>330</v>
      </c>
      <c r="M2591" s="544">
        <f t="shared" si="733"/>
        <v>440</v>
      </c>
      <c r="N2591" s="544">
        <f t="shared" si="733"/>
        <v>480</v>
      </c>
      <c r="O2591" s="544">
        <f t="shared" si="733"/>
        <v>358</v>
      </c>
      <c r="P2591" s="544">
        <f t="shared" si="733"/>
        <v>60</v>
      </c>
      <c r="Q2591" s="544">
        <f t="shared" si="733"/>
        <v>418</v>
      </c>
      <c r="R2591" s="544">
        <f t="shared" si="733"/>
        <v>798</v>
      </c>
      <c r="S2591" s="544">
        <f>IF(AND(S2586="",S2587="",S2588="",S2589="",S2590=""),"",SUM(S2586:S2590))</f>
        <v>100</v>
      </c>
      <c r="T2591" s="544">
        <f t="shared" ref="T2591" si="734">IF(AND(T2586="",T2587="",T2588="",T2589="",T2590=""),"",SUM(T2586:T2590))</f>
        <v>898</v>
      </c>
      <c r="U2591" s="544"/>
      <c r="V2591" s="544">
        <f t="shared" ref="V2591:W2591" si="735">IF(AND(V2586="",V2587="",V2588="",V2589="",V2590=""),"",SUM(V2586:V2590))</f>
        <v>100</v>
      </c>
      <c r="W2591" s="544" t="str">
        <f t="shared" si="735"/>
        <v/>
      </c>
      <c r="X2591" s="545"/>
      <c r="Y2591" s="546" t="str">
        <f t="shared" ref="Y2591" si="736">IF(AND(Y2586="",Y2587="",Y2588="",Y2589="",Y2590=""),"",SUM(Y2586:Y2590))</f>
        <v/>
      </c>
    </row>
    <row r="2592" spans="1:25" ht="18" customHeight="1">
      <c r="A2592" s="1124"/>
      <c r="B2592" s="1142" t="s">
        <v>292</v>
      </c>
      <c r="C2592" s="1142"/>
      <c r="D2592" s="547" t="s">
        <v>456</v>
      </c>
      <c r="E2592" s="548">
        <f>IF(E2591="","",(5*E2585)-(COUNTIF(E2586:E2590,"NA")*E2585+COUNTIF(E2586:E2590,"ML")*E2585))</f>
        <v>50</v>
      </c>
      <c r="F2592" s="548">
        <f>IF(F2591="","",(5*F2585)-(COUNTIF(F2586:F2590,"NA")*F2585+COUNTIF(F2586:F2590,"ML")*F2585))</f>
        <v>50</v>
      </c>
      <c r="G2592" s="548">
        <f>IF(G2591="","",(43)-(COUNTIF(G2586:G2590,"NA")*G2585+COUNTIF(G2586:G2590,"ML")*G2585))</f>
        <v>43</v>
      </c>
      <c r="H2592" s="548">
        <f>IF(H2591="","",(143)-(COUNTIF(H2586:H2590,"NA")*H2585+COUNTIF(H2586:H2590,"ML")*H2585))</f>
        <v>143</v>
      </c>
      <c r="I2592" s="549">
        <f>IF(I2591="","",7)</f>
        <v>7</v>
      </c>
      <c r="J2592" s="538">
        <f>L2592-K2592</f>
        <v>310</v>
      </c>
      <c r="K2592" s="538">
        <f>IF(D2591="","",(D2591-(IF(K2588="ml",D2588)+IF(K2589="ml",D2589)+IF(K2590="ml",D2590))))</f>
        <v>40</v>
      </c>
      <c r="L2592" s="538">
        <f>IF(OR(L2591=0,L2591=""),L2591,(5*L2585)-D2603)</f>
        <v>350</v>
      </c>
      <c r="M2592" s="538">
        <f>IF(M2591="","",SUM(H2592:J2592))</f>
        <v>460</v>
      </c>
      <c r="N2592" s="538">
        <f>IF(N2591="","",SUM(D2591,M2592))</f>
        <v>500</v>
      </c>
      <c r="O2592" s="538">
        <f>Q2592-D2597</f>
        <v>440</v>
      </c>
      <c r="P2592" s="538">
        <f>IF(D2597="","",D2597)</f>
        <v>60</v>
      </c>
      <c r="Q2592" s="538">
        <f>IF(Q2591="","",5*Q2585)</f>
        <v>500</v>
      </c>
      <c r="R2592" s="538">
        <f>IF(O2592="","",SUM(M2592,O2592))</f>
        <v>900</v>
      </c>
      <c r="S2592" s="538">
        <f>IF(D2602="","",D2602)</f>
        <v>100</v>
      </c>
      <c r="T2592" s="538">
        <f>IF(T2591="","",SUM(R2592,S2592))</f>
        <v>1000</v>
      </c>
      <c r="U2592" s="550"/>
      <c r="V2592" s="551">
        <f>COUNTIF(U2586:U2596,"S")</f>
        <v>1</v>
      </c>
      <c r="W2592" s="551">
        <f>COUNTIF(U2586:U2596,"RE")+COUNTIF(U2586:U2596,"REP")</f>
        <v>0</v>
      </c>
      <c r="X2592" s="551">
        <f>COUNTIF(X2586:X2591,"P")+COUNTIF(X2595:X2596,"P")</f>
        <v>0</v>
      </c>
      <c r="Y2592" s="552" t="str">
        <f>IF(OR(X2592=0,X2592&lt;(V2592+W2592)),"",(T2592-(V2592*Y2585)+V2591))</f>
        <v/>
      </c>
    </row>
    <row r="2593" spans="1:25" ht="18" customHeight="1">
      <c r="A2593" s="1124"/>
      <c r="B2593" s="895" t="s">
        <v>151</v>
      </c>
      <c r="C2593" s="895"/>
      <c r="D2593" s="553">
        <f>IF('statement of marks'!BG101="","",'statement of marks'!BG101)</f>
        <v>30</v>
      </c>
      <c r="E2593" s="568">
        <f t="shared" ref="E2593:H2593" si="737">IF(E2592="","",E2591/E2592*100)</f>
        <v>100</v>
      </c>
      <c r="F2593" s="568">
        <f t="shared" si="737"/>
        <v>100</v>
      </c>
      <c r="G2593" s="568">
        <f t="shared" si="737"/>
        <v>100</v>
      </c>
      <c r="H2593" s="568">
        <f t="shared" si="737"/>
        <v>100</v>
      </c>
      <c r="I2593" s="568">
        <f>IF(I2592="","",I2591/I2592*100)</f>
        <v>100</v>
      </c>
      <c r="J2593" s="568">
        <f t="shared" ref="J2593:R2593" si="738">IF(J2592="","",J2591/J2592*100)</f>
        <v>93.548387096774192</v>
      </c>
      <c r="K2593" s="568">
        <f t="shared" si="738"/>
        <v>100</v>
      </c>
      <c r="L2593" s="568">
        <f t="shared" si="738"/>
        <v>94.285714285714278</v>
      </c>
      <c r="M2593" s="568">
        <f t="shared" si="738"/>
        <v>95.652173913043484</v>
      </c>
      <c r="N2593" s="569">
        <f t="shared" si="738"/>
        <v>96</v>
      </c>
      <c r="O2593" s="568">
        <f t="shared" si="738"/>
        <v>81.36363636363636</v>
      </c>
      <c r="P2593" s="568">
        <f t="shared" si="738"/>
        <v>100</v>
      </c>
      <c r="Q2593" s="568">
        <f t="shared" si="738"/>
        <v>83.6</v>
      </c>
      <c r="R2593" s="568">
        <f t="shared" si="738"/>
        <v>88.666666666666671</v>
      </c>
      <c r="S2593" s="569">
        <f>IF(S2592="","",S2591/S2592*100)</f>
        <v>100</v>
      </c>
      <c r="T2593" s="569">
        <f t="shared" ref="T2593" si="739">IF(T2592="","",T2591/T2592*100)</f>
        <v>89.8</v>
      </c>
      <c r="U2593" s="539"/>
      <c r="V2593" s="539"/>
      <c r="W2593" s="539"/>
      <c r="X2593" s="539"/>
      <c r="Y2593" s="554" t="str">
        <f>IF(Y2592="","",Y2591/Y2592*100)</f>
        <v/>
      </c>
    </row>
    <row r="2594" spans="1:25" ht="18" customHeight="1">
      <c r="A2594" s="1124"/>
      <c r="B2594" s="895" t="str">
        <f>'statement of marks'!DZ101</f>
        <v>BIOLOGY</v>
      </c>
      <c r="C2594" s="895"/>
      <c r="D2594" s="548"/>
      <c r="E2594" s="541">
        <f>IF('statement of marks'!EA101="","",'statement of marks'!EA101)</f>
        <v>10</v>
      </c>
      <c r="F2594" s="541">
        <f>IF('statement of marks'!EB101="","",'statement of marks'!EB101)</f>
        <v>10</v>
      </c>
      <c r="G2594" s="541">
        <f>IF('statement of marks'!EC101="","",'statement of marks'!EC101)</f>
        <v>10</v>
      </c>
      <c r="H2594" s="541">
        <f>IF('statement of marks'!ED101="","",'statement of marks'!ED101)</f>
        <v>30</v>
      </c>
      <c r="I2594" s="541" t="str">
        <f>IF('statement of marks'!EE101="","",'statement of marks'!EE101)</f>
        <v/>
      </c>
      <c r="J2594" s="537">
        <f>IF('statement of marks'!EF101="","",'statement of marks'!EF101)</f>
        <v>50</v>
      </c>
      <c r="K2594" s="537">
        <f>IF('statement of marks'!EG101="","",'statement of marks'!EG101)</f>
        <v>20</v>
      </c>
      <c r="L2594" s="536">
        <f>IF('statement of marks'!EH101="","",'statement of marks'!EH101)</f>
        <v>70</v>
      </c>
      <c r="M2594" s="536">
        <f>IF('statement of marks'!EI101="","",'statement of marks'!EI101)</f>
        <v>80</v>
      </c>
      <c r="N2594" s="538">
        <f>IF('statement of marks'!EJ101="","",'statement of marks'!EJ101)</f>
        <v>100</v>
      </c>
      <c r="O2594" s="537">
        <f>IF('statement of marks'!EK101="","",'statement of marks'!EK101)</f>
        <v>70</v>
      </c>
      <c r="P2594" s="537">
        <f>IF('statement of marks'!EL101="","",'statement of marks'!EL101)</f>
        <v>30</v>
      </c>
      <c r="Q2594" s="536">
        <f>IF('statement of marks'!EM101="","",'statement of marks'!EM101)</f>
        <v>100</v>
      </c>
      <c r="R2594" s="536">
        <f>IF('statement of marks'!EN101="","",'statement of marks'!EN101)</f>
        <v>150</v>
      </c>
      <c r="S2594" s="538">
        <f>IF('statement of marks'!EO101="","",'statement of marks'!EO101)</f>
        <v>50</v>
      </c>
      <c r="T2594" s="538">
        <f>IF('statement of marks'!EP101="","",'statement of marks'!EP101)</f>
        <v>200</v>
      </c>
      <c r="U2594" s="538" t="str">
        <f>IF('statement of marks'!FB101="","",'statement of marks'!FB101)</f>
        <v>I</v>
      </c>
      <c r="V2594" s="542"/>
      <c r="W2594" s="542"/>
      <c r="X2594" s="542"/>
      <c r="Y2594" s="540"/>
    </row>
    <row r="2595" spans="1:25" ht="18" customHeight="1">
      <c r="A2595" s="1124"/>
      <c r="B2595" s="1089" t="str">
        <f>'statement of marks'!$FC$3</f>
        <v>Azadi ke Baad ka Swarnim Bharat</v>
      </c>
      <c r="C2595" s="1089"/>
      <c r="D2595" s="553">
        <f>IF('statement of marks'!CK101="","",'statement of marks'!CK101)</f>
        <v>30</v>
      </c>
      <c r="E2595" s="541">
        <f>IF('statement of marks'!FC101="","",'statement of marks'!FC101)</f>
        <v>10</v>
      </c>
      <c r="F2595" s="541">
        <f>IF('statement of marks'!FD101="","",'statement of marks'!FD101)</f>
        <v>10</v>
      </c>
      <c r="G2595" s="541">
        <f>IF('statement of marks'!FE101="","",'statement of marks'!FE101)</f>
        <v>10</v>
      </c>
      <c r="H2595" s="541">
        <f>IF('statement of marks'!FF101="","",'statement of marks'!FF101)</f>
        <v>30</v>
      </c>
      <c r="I2595" s="555"/>
      <c r="J2595" s="541">
        <f>IF('statement of marks'!FG101="","",'statement of marks'!FG101)</f>
        <v>70</v>
      </c>
      <c r="K2595" s="556"/>
      <c r="L2595" s="536">
        <f>IF('statement of marks'!FG101="","",'statement of marks'!FG101)</f>
        <v>70</v>
      </c>
      <c r="M2595" s="536">
        <f>IF('statement of marks'!FH101="","",'statement of marks'!FH101)</f>
        <v>100</v>
      </c>
      <c r="N2595" s="536">
        <f>IF('statement of marks'!FH101="","",'statement of marks'!FH101)</f>
        <v>100</v>
      </c>
      <c r="O2595" s="536">
        <f>IF('statement of marks'!FI101="","",'statement of marks'!FI101)</f>
        <v>100</v>
      </c>
      <c r="P2595" s="557"/>
      <c r="Q2595" s="536">
        <f>IF('statement of marks'!FI101="","",'statement of marks'!FI101)</f>
        <v>100</v>
      </c>
      <c r="R2595" s="536">
        <f>IF('statement of marks'!FJ101="","",'statement of marks'!FJ101)</f>
        <v>200</v>
      </c>
      <c r="S2595" s="557"/>
      <c r="T2595" s="538">
        <f>IF('statement of marks'!FJ101="","",'statement of marks'!FJ101)</f>
        <v>200</v>
      </c>
      <c r="U2595" s="541" t="str">
        <f>IF('statement of marks'!II101="","",'statement of marks'!II101)</f>
        <v>A</v>
      </c>
      <c r="V2595" s="542" t="str">
        <f>IF(OR(U2595="S",U2595="RE"),'result subject-wise'!AL$6,"")</f>
        <v/>
      </c>
      <c r="W2595" s="558" t="str">
        <f>IF('result subject-wise'!AL101="","",'result subject-wise'!AL101)</f>
        <v/>
      </c>
      <c r="X2595" s="558" t="str">
        <f>IF('result subject-wise'!AM101="","",'result subject-wise'!AM101)</f>
        <v/>
      </c>
      <c r="Y2595" s="1093"/>
    </row>
    <row r="2596" spans="1:25" ht="18" customHeight="1">
      <c r="A2596" s="1124"/>
      <c r="B2596" s="895" t="str">
        <f>'statement of marks'!$FP$3</f>
        <v>JEEVAN KAUShAL</v>
      </c>
      <c r="C2596" s="895"/>
      <c r="D2596" s="535" t="str">
        <f>IF('statement of marks'!DO101="","",'statement of marks'!DO101)</f>
        <v/>
      </c>
      <c r="E2596" s="1109" t="s">
        <v>278</v>
      </c>
      <c r="F2596" s="1109"/>
      <c r="G2596" s="536">
        <f>'statement of marks'!$FP$6</f>
        <v>30</v>
      </c>
      <c r="H2596" s="536"/>
      <c r="I2596" s="559"/>
      <c r="J2596" s="537">
        <f>IF('statement of marks'!FP101="","",'statement of marks'!FP101)</f>
        <v>30</v>
      </c>
      <c r="K2596" s="1109" t="s">
        <v>279</v>
      </c>
      <c r="L2596" s="1109"/>
      <c r="M2596" s="536">
        <f>'statement of marks'!$FQ$6</f>
        <v>30</v>
      </c>
      <c r="N2596" s="538">
        <f>IF('statement of marks'!FQ101="","",'statement of marks'!FQ101)</f>
        <v>30</v>
      </c>
      <c r="O2596" s="1109" t="s">
        <v>108</v>
      </c>
      <c r="P2596" s="1109"/>
      <c r="Q2596" s="536">
        <f>'statement of marks'!$FR$6</f>
        <v>40</v>
      </c>
      <c r="R2596" s="541">
        <f>IF('statement of marks'!FR101="","",'statement of marks'!FR101)</f>
        <v>40</v>
      </c>
      <c r="S2596" s="541"/>
      <c r="T2596" s="538">
        <f>IF('statement of marks'!FS101="","",'statement of marks'!FS101)</f>
        <v>100</v>
      </c>
      <c r="U2596" s="541" t="str">
        <f>IF('statement of marks'!IJ101="","",'statement of marks'!IJ101)</f>
        <v>A</v>
      </c>
      <c r="V2596" s="542" t="str">
        <f>IF(OR(U2596="S",U2596="RE"),'result subject-wise'!AN$6,"")</f>
        <v/>
      </c>
      <c r="W2596" s="558" t="str">
        <f>IF('result subject-wise'!AN101="","",'result subject-wise'!AN101)</f>
        <v/>
      </c>
      <c r="X2596" s="558" t="str">
        <f>IF('result subject-wise'!AO101="","",'result subject-wise'!AO101)</f>
        <v/>
      </c>
      <c r="Y2596" s="1093"/>
    </row>
    <row r="2597" spans="1:25" ht="18" customHeight="1">
      <c r="A2597" s="1124"/>
      <c r="B2597" s="1110" t="s">
        <v>195</v>
      </c>
      <c r="C2597" s="1110"/>
      <c r="D2597" s="560">
        <f>IF(AND(D2593="",D2595="",D2596=""),"",SUM(D2593:D2596))</f>
        <v>60</v>
      </c>
      <c r="E2597" s="1111" t="str">
        <f>IF('statement of marks'!IP101="","",'statement of marks'!IP101)</f>
        <v>SUPPL.</v>
      </c>
      <c r="F2597" s="1111"/>
      <c r="G2597" s="1111"/>
      <c r="H2597" s="1111"/>
      <c r="I2597" s="1111"/>
      <c r="J2597" s="1111"/>
      <c r="K2597" s="1111"/>
      <c r="L2597" s="1111"/>
      <c r="M2597" s="533" t="s">
        <v>309</v>
      </c>
      <c r="N2597" s="541" t="str">
        <f>IF('statement of marks'!IS101="","",'statement of marks'!IS101)</f>
        <v/>
      </c>
      <c r="O2597" s="1091" t="s">
        <v>281</v>
      </c>
      <c r="P2597" s="1091"/>
      <c r="Q2597" s="1091"/>
      <c r="R2597" s="541" t="str">
        <f>IF('statement of marks'!IU101="","",'statement of marks'!IU101)</f>
        <v/>
      </c>
      <c r="S2597" s="1112" t="s">
        <v>295</v>
      </c>
      <c r="T2597" s="1112"/>
      <c r="U2597" s="1112"/>
      <c r="V2597" s="1112"/>
      <c r="W2597" s="1112"/>
      <c r="X2597" s="1112"/>
      <c r="Y2597" s="1113"/>
    </row>
    <row r="2598" spans="1:25" ht="18" customHeight="1">
      <c r="A2598" s="1124"/>
      <c r="B2598" s="1110" t="s">
        <v>300</v>
      </c>
      <c r="C2598" s="1110"/>
      <c r="D2598" s="534" t="s">
        <v>201</v>
      </c>
      <c r="E2598" s="1085" t="s">
        <v>122</v>
      </c>
      <c r="F2598" s="1085"/>
      <c r="G2598" s="1091" t="s">
        <v>124</v>
      </c>
      <c r="H2598" s="1091"/>
      <c r="I2598" s="1091"/>
      <c r="J2598" s="1091"/>
      <c r="K2598" s="1091" t="s">
        <v>126</v>
      </c>
      <c r="L2598" s="1091"/>
      <c r="M2598" s="1091" t="s">
        <v>128</v>
      </c>
      <c r="N2598" s="1091"/>
      <c r="O2598" s="924" t="s">
        <v>303</v>
      </c>
      <c r="P2598" s="924"/>
      <c r="Q2598" s="924"/>
      <c r="R2598" s="561"/>
      <c r="S2598" s="1114" t="s">
        <v>195</v>
      </c>
      <c r="T2598" s="1114"/>
      <c r="U2598" s="1115" t="str">
        <f>IF('result subject-wise'!AR101="","",'result subject-wise'!AR101)</f>
        <v/>
      </c>
      <c r="V2598" s="1115"/>
      <c r="W2598" s="1086" t="s">
        <v>459</v>
      </c>
      <c r="X2598" s="1086"/>
      <c r="Y2598" s="562" t="str">
        <f>IF('result subject-wise'!AS101="","",'result subject-wise'!AS101)</f>
        <v/>
      </c>
    </row>
    <row r="2599" spans="1:25" ht="18" customHeight="1">
      <c r="A2599" s="1124"/>
      <c r="B2599" s="1116" t="s">
        <v>302</v>
      </c>
      <c r="C2599" s="1116"/>
      <c r="D2599" s="536">
        <f>IF('statement of marks'!CN101="","",'statement of marks'!CN101)</f>
        <v>50</v>
      </c>
      <c r="E2599" s="1117">
        <f>IF('statement of marks'!GK101="","",'statement of marks'!GK101)</f>
        <v>34</v>
      </c>
      <c r="F2599" s="1117"/>
      <c r="G2599" s="1117">
        <f>IF('statement of marks'!GM101="","",'statement of marks'!GM101)</f>
        <v>24</v>
      </c>
      <c r="H2599" s="1117"/>
      <c r="I2599" s="1117"/>
      <c r="J2599" s="1117"/>
      <c r="K2599" s="1117" t="str">
        <f>IF('statement of marks'!GO101="","",'statement of marks'!GO101)</f>
        <v/>
      </c>
      <c r="L2599" s="1117"/>
      <c r="M2599" s="1117" t="str">
        <f>IF('statement of marks'!GQ101="","",'statement of marks'!GQ101)</f>
        <v/>
      </c>
      <c r="N2599" s="1117"/>
      <c r="O2599" s="1117" t="str">
        <f>IF('statement of marks'!GS101="","",'statement of marks'!GS101)</f>
        <v/>
      </c>
      <c r="P2599" s="1117"/>
      <c r="Q2599" s="1117"/>
      <c r="R2599" s="563"/>
      <c r="S2599" s="1086" t="s">
        <v>460</v>
      </c>
      <c r="T2599" s="1086"/>
      <c r="U2599" s="1086"/>
      <c r="V2599" s="1086"/>
      <c r="W2599" s="1115" t="str">
        <f>IF('result subject-wise'!AT101="","",'result subject-wise'!AT101)</f>
        <v/>
      </c>
      <c r="X2599" s="1115"/>
      <c r="Y2599" s="1118"/>
    </row>
    <row r="2600" spans="1:25" ht="18" customHeight="1">
      <c r="A2600" s="1124"/>
      <c r="B2600" s="1084" t="s">
        <v>301</v>
      </c>
      <c r="C2600" s="1084"/>
      <c r="D2600" s="536">
        <f>IF('statement of marks'!BJ101="","",'statement of marks'!BJ101)</f>
        <v>50</v>
      </c>
      <c r="E2600" s="1085" t="str">
        <f>IF('statement of marks'!GL101="","",'statement of marks'!GL101)</f>
        <v/>
      </c>
      <c r="F2600" s="1085"/>
      <c r="G2600" s="1085" t="str">
        <f>IF('statement of marks'!GN101="","",'statement of marks'!GN101)</f>
        <v/>
      </c>
      <c r="H2600" s="1085"/>
      <c r="I2600" s="1085"/>
      <c r="J2600" s="1085"/>
      <c r="K2600" s="1085">
        <f>IF('statement of marks'!GP101="","",'statement of marks'!GP101)</f>
        <v>130</v>
      </c>
      <c r="L2600" s="1085"/>
      <c r="M2600" s="1085">
        <f>IF('statement of marks'!GR101="","",'statement of marks'!GR101)</f>
        <v>264</v>
      </c>
      <c r="N2600" s="1085"/>
      <c r="O2600" s="1085">
        <f>IF('statement of marks'!GT101="","",'statement of marks'!GT101)</f>
        <v>362</v>
      </c>
      <c r="P2600" s="1085"/>
      <c r="Q2600" s="1085"/>
      <c r="R2600" s="564"/>
      <c r="S2600" s="1086" t="s">
        <v>296</v>
      </c>
      <c r="T2600" s="1086"/>
      <c r="U2600" s="1086"/>
      <c r="V2600" s="1086"/>
      <c r="W2600" s="1087" t="str">
        <f>IF(U2598="","",'result subject-wise'!$G$118)</f>
        <v/>
      </c>
      <c r="X2600" s="1087"/>
      <c r="Y2600" s="1088"/>
    </row>
    <row r="2601" spans="1:25" ht="18" customHeight="1">
      <c r="A2601" s="1124"/>
      <c r="B2601" s="1089" t="s">
        <v>307</v>
      </c>
      <c r="C2601" s="1089"/>
      <c r="D2601" s="535" t="str">
        <f>IF('statement of marks'!DR101="","",'statement of marks'!DR101)</f>
        <v/>
      </c>
      <c r="E2601" s="1090"/>
      <c r="F2601" s="1090"/>
      <c r="G2601" s="1090"/>
      <c r="H2601" s="1090"/>
      <c r="I2601" s="1090"/>
      <c r="J2601" s="1090"/>
      <c r="K2601" s="1090"/>
      <c r="L2601" s="1090"/>
      <c r="M2601" s="1090"/>
      <c r="N2601" s="1090"/>
      <c r="O2601" s="1091"/>
      <c r="P2601" s="1091"/>
      <c r="Q2601" s="1091"/>
      <c r="R2601" s="1091"/>
      <c r="S2601" s="1091"/>
      <c r="T2601" s="1091"/>
      <c r="U2601" s="1092"/>
      <c r="V2601" s="1092"/>
      <c r="W2601" s="1092"/>
      <c r="X2601" s="1092"/>
      <c r="Y2601" s="1093"/>
    </row>
    <row r="2602" spans="1:25" ht="18" customHeight="1">
      <c r="A2602" s="1124"/>
      <c r="B2602" s="895" t="s">
        <v>297</v>
      </c>
      <c r="C2602" s="895"/>
      <c r="D2602" s="544">
        <f>IF(AND(D2599="",D2600="",D2601=""),"",SUM(D2599:D2601))</f>
        <v>100</v>
      </c>
      <c r="E2602" s="1090"/>
      <c r="F2602" s="1090"/>
      <c r="G2602" s="1090"/>
      <c r="H2602" s="1090"/>
      <c r="I2602" s="1090"/>
      <c r="J2602" s="1090"/>
      <c r="K2602" s="1090"/>
      <c r="L2602" s="1090"/>
      <c r="M2602" s="1090"/>
      <c r="N2602" s="1090"/>
      <c r="O2602" s="1091"/>
      <c r="P2602" s="1091"/>
      <c r="Q2602" s="1091"/>
      <c r="R2602" s="1091"/>
      <c r="S2602" s="1091"/>
      <c r="T2602" s="1091"/>
      <c r="U2602" s="1092"/>
      <c r="V2602" s="1092"/>
      <c r="W2602" s="1092"/>
      <c r="X2602" s="1092"/>
      <c r="Y2602" s="1093"/>
    </row>
    <row r="2603" spans="1:25" ht="18" customHeight="1">
      <c r="A2603" s="1124"/>
      <c r="B2603" s="1089" t="s">
        <v>790</v>
      </c>
      <c r="C2603" s="1089"/>
      <c r="D2603" s="565">
        <f>IF(J2586="ML",L2585)+IF(J2587="ML",L2585)+IF(J2588="ML",L2585-D2588)+IF(J2589="ML",L2585-D2589)+IF(J2590="ML",L2585-D2590)+IF(K2588="ml",D2588)+IF(K2589="ml",D2589)+IF(K2590="ml",D2590)</f>
        <v>0</v>
      </c>
      <c r="E2603" s="1090"/>
      <c r="F2603" s="1090"/>
      <c r="G2603" s="1090"/>
      <c r="H2603" s="1090"/>
      <c r="I2603" s="1090"/>
      <c r="J2603" s="1090"/>
      <c r="K2603" s="1090"/>
      <c r="L2603" s="1090"/>
      <c r="M2603" s="1090"/>
      <c r="N2603" s="1090"/>
      <c r="O2603" s="1091" t="s">
        <v>112</v>
      </c>
      <c r="P2603" s="1091"/>
      <c r="Q2603" s="1091"/>
      <c r="R2603" s="1091"/>
      <c r="S2603" s="1091"/>
      <c r="T2603" s="1091"/>
      <c r="U2603" s="1094" t="s">
        <v>798</v>
      </c>
      <c r="V2603" s="1094"/>
      <c r="W2603" s="1094"/>
      <c r="X2603" s="1094"/>
      <c r="Y2603" s="1095"/>
    </row>
    <row r="2604" spans="1:25" ht="18" customHeight="1" thickBot="1">
      <c r="A2604" s="1125"/>
      <c r="B2604" s="1098" t="s">
        <v>308</v>
      </c>
      <c r="C2604" s="1098"/>
      <c r="D2604" s="566"/>
      <c r="E2604" s="1099"/>
      <c r="F2604" s="1099"/>
      <c r="G2604" s="1099"/>
      <c r="H2604" s="1099"/>
      <c r="I2604" s="1099"/>
      <c r="J2604" s="1099"/>
      <c r="K2604" s="1099"/>
      <c r="L2604" s="1099"/>
      <c r="M2604" s="1099"/>
      <c r="N2604" s="1099"/>
      <c r="O2604" s="1100">
        <f>'statement of marks'!$IV$110</f>
        <v>45794</v>
      </c>
      <c r="P2604" s="1100"/>
      <c r="Q2604" s="1100"/>
      <c r="R2604" s="1100"/>
      <c r="S2604" s="1100"/>
      <c r="T2604" s="1100"/>
      <c r="U2604" s="1096"/>
      <c r="V2604" s="1096"/>
      <c r="W2604" s="1096"/>
      <c r="X2604" s="1096"/>
      <c r="Y2604" s="1097"/>
    </row>
    <row r="2605" spans="1:25" ht="18" customHeight="1">
      <c r="A2605" s="1119" t="s">
        <v>282</v>
      </c>
      <c r="B2605" s="1120"/>
      <c r="C2605" s="1120"/>
      <c r="D2605" s="1120"/>
      <c r="E2605" s="1120"/>
      <c r="F2605" s="1120"/>
      <c r="G2605" s="1120"/>
      <c r="H2605" s="1120"/>
      <c r="I2605" s="1120"/>
      <c r="J2605" s="1120"/>
      <c r="K2605" s="1120"/>
      <c r="L2605" s="1120"/>
      <c r="M2605" s="1120"/>
      <c r="N2605" s="1120"/>
      <c r="O2605" s="1120"/>
      <c r="P2605" s="1120"/>
      <c r="Q2605" s="1120"/>
      <c r="R2605" s="1120"/>
      <c r="S2605" s="1120"/>
      <c r="T2605" s="1120"/>
      <c r="U2605" s="1120"/>
      <c r="V2605" s="1120"/>
      <c r="W2605" s="1120"/>
      <c r="X2605" s="1120"/>
      <c r="Y2605" s="1121"/>
    </row>
    <row r="2606" spans="1:25" ht="18" customHeight="1">
      <c r="A2606" s="1122" t="str">
        <f>'statement of marks'!$A$1</f>
        <v>Govt. Hr. Sec. School,</v>
      </c>
      <c r="B2606" s="1091"/>
      <c r="C2606" s="1091"/>
      <c r="D2606" s="1091"/>
      <c r="E2606" s="1091"/>
      <c r="F2606" s="1091"/>
      <c r="G2606" s="1091"/>
      <c r="H2606" s="1091"/>
      <c r="I2606" s="1091"/>
      <c r="J2606" s="1091"/>
      <c r="K2606" s="1091"/>
      <c r="L2606" s="1091"/>
      <c r="M2606" s="1091"/>
      <c r="N2606" s="1091"/>
      <c r="O2606" s="1091"/>
      <c r="P2606" s="1091"/>
      <c r="Q2606" s="1091"/>
      <c r="R2606" s="1091"/>
      <c r="S2606" s="1091"/>
      <c r="T2606" s="1091"/>
      <c r="U2606" s="1091"/>
      <c r="V2606" s="1091"/>
      <c r="W2606" s="1091"/>
      <c r="X2606" s="1091"/>
      <c r="Y2606" s="1123"/>
    </row>
    <row r="2607" spans="1:25" ht="18" customHeight="1">
      <c r="A2607" s="1124"/>
      <c r="B2607" s="1048" t="s">
        <v>100</v>
      </c>
      <c r="C2607" s="1048"/>
      <c r="D2607" s="1112" t="s">
        <v>485</v>
      </c>
      <c r="E2607" s="1048" t="str">
        <f>'statement of marks'!$F$3</f>
        <v>2024-25</v>
      </c>
      <c r="F2607" s="1048"/>
      <c r="G2607" s="1126" t="str">
        <f>IF(U2626="","MAIN EXAMINATION",IF(E2625="Suppl.","SUPPLEMENTARY EXAMINATION",IF(E2625="Re-exam.","RE-EXAMINATION",)))</f>
        <v>MAIN EXAMINATION</v>
      </c>
      <c r="H2607" s="1127"/>
      <c r="I2607" s="1127"/>
      <c r="J2607" s="1127"/>
      <c r="K2607" s="1127"/>
      <c r="L2607" s="1127"/>
      <c r="M2607" s="1127"/>
      <c r="N2607" s="1127"/>
      <c r="O2607" s="1127"/>
      <c r="P2607" s="1127"/>
      <c r="Q2607" s="1127"/>
      <c r="R2607" s="1127"/>
      <c r="S2607" s="1128"/>
      <c r="T2607" s="1129" t="s">
        <v>305</v>
      </c>
      <c r="U2607" s="1130"/>
      <c r="V2607" s="1131"/>
      <c r="W2607" s="1048" t="str">
        <f>'statement of marks'!$A$3</f>
        <v>11 'A'</v>
      </c>
      <c r="X2607" s="1048"/>
      <c r="Y2607" s="1135"/>
    </row>
    <row r="2608" spans="1:25" ht="18" customHeight="1">
      <c r="A2608" s="1124"/>
      <c r="B2608" s="895" t="s">
        <v>36</v>
      </c>
      <c r="C2608" s="895"/>
      <c r="D2608" s="1112"/>
      <c r="E2608" s="1132" t="str">
        <f>IF('statement of marks'!G102="","",'statement of marks'!G102)</f>
        <v>A 094</v>
      </c>
      <c r="F2608" s="1133"/>
      <c r="G2608" s="1133"/>
      <c r="H2608" s="1133"/>
      <c r="I2608" s="1133"/>
      <c r="J2608" s="1133"/>
      <c r="K2608" s="1133"/>
      <c r="L2608" s="1133"/>
      <c r="M2608" s="1133"/>
      <c r="N2608" s="1133"/>
      <c r="O2608" s="1133"/>
      <c r="P2608" s="1133"/>
      <c r="Q2608" s="1133"/>
      <c r="R2608" s="1133"/>
      <c r="S2608" s="1134"/>
      <c r="T2608" s="1129" t="s">
        <v>304</v>
      </c>
      <c r="U2608" s="1130"/>
      <c r="V2608" s="1131"/>
      <c r="W2608" s="1048">
        <f>IF('statement of marks'!E102="","",'statement of marks'!E102)</f>
        <v>11194</v>
      </c>
      <c r="X2608" s="1048"/>
      <c r="Y2608" s="1135"/>
    </row>
    <row r="2609" spans="1:25" ht="18" customHeight="1">
      <c r="A2609" s="1124"/>
      <c r="B2609" s="895" t="s">
        <v>37</v>
      </c>
      <c r="C2609" s="895"/>
      <c r="D2609" s="1112"/>
      <c r="E2609" s="1132" t="str">
        <f>IF('statement of marks'!H102="","",'statement of marks'!H102)</f>
        <v>B 094</v>
      </c>
      <c r="F2609" s="1133"/>
      <c r="G2609" s="1133"/>
      <c r="H2609" s="1133"/>
      <c r="I2609" s="1133"/>
      <c r="J2609" s="1133"/>
      <c r="K2609" s="1133"/>
      <c r="L2609" s="1133"/>
      <c r="M2609" s="1133"/>
      <c r="N2609" s="1133"/>
      <c r="O2609" s="1133"/>
      <c r="P2609" s="1133"/>
      <c r="Q2609" s="1133"/>
      <c r="R2609" s="1133"/>
      <c r="S2609" s="1134"/>
      <c r="T2609" s="1129" t="s">
        <v>35</v>
      </c>
      <c r="U2609" s="1130"/>
      <c r="V2609" s="1131"/>
      <c r="W2609" s="1048" t="str">
        <f>IF('statement of marks'!D102="","",'statement of marks'!D102)</f>
        <v/>
      </c>
      <c r="X2609" s="1048"/>
      <c r="Y2609" s="1135"/>
    </row>
    <row r="2610" spans="1:25" ht="18" customHeight="1">
      <c r="A2610" s="1124"/>
      <c r="B2610" s="895" t="s">
        <v>38</v>
      </c>
      <c r="C2610" s="895"/>
      <c r="D2610" s="1112"/>
      <c r="E2610" s="1132" t="str">
        <f>IF('statement of marks'!I102="","",'statement of marks'!I102)</f>
        <v>C 094</v>
      </c>
      <c r="F2610" s="1133"/>
      <c r="G2610" s="1133"/>
      <c r="H2610" s="1133"/>
      <c r="I2610" s="1133"/>
      <c r="J2610" s="1133"/>
      <c r="K2610" s="1133"/>
      <c r="L2610" s="1133"/>
      <c r="M2610" s="1133"/>
      <c r="N2610" s="1133"/>
      <c r="O2610" s="1133"/>
      <c r="P2610" s="1133"/>
      <c r="Q2610" s="1133"/>
      <c r="R2610" s="1133"/>
      <c r="S2610" s="1134"/>
      <c r="T2610" s="1129" t="s">
        <v>280</v>
      </c>
      <c r="U2610" s="1130"/>
      <c r="V2610" s="1131"/>
      <c r="W2610" s="1136" t="str">
        <f>IF('statement of marks'!F102="","",'statement of marks'!F102)</f>
        <v/>
      </c>
      <c r="X2610" s="1136"/>
      <c r="Y2610" s="1137"/>
    </row>
    <row r="2611" spans="1:25" ht="18" customHeight="1">
      <c r="A2611" s="1124"/>
      <c r="B2611" s="1138" t="s">
        <v>218</v>
      </c>
      <c r="C2611" s="1109" t="s">
        <v>293</v>
      </c>
      <c r="D2611" s="1109" t="s">
        <v>457</v>
      </c>
      <c r="E2611" s="1103" t="s">
        <v>109</v>
      </c>
      <c r="F2611" s="1103" t="s">
        <v>110</v>
      </c>
      <c r="G2611" s="1103" t="s">
        <v>111</v>
      </c>
      <c r="H2611" s="1103" t="s">
        <v>797</v>
      </c>
      <c r="I2611" s="1139" t="str">
        <f>IF('statement of marks'!N$4="","",'statement of marks'!N$4)</f>
        <v>VRIKSHAROPAN</v>
      </c>
      <c r="J2611" s="1140" t="s">
        <v>276</v>
      </c>
      <c r="K2611" s="1140" t="s">
        <v>277</v>
      </c>
      <c r="L2611" s="1103" t="s">
        <v>284</v>
      </c>
      <c r="M2611" s="1103" t="s">
        <v>294</v>
      </c>
      <c r="N2611" s="1102" t="s">
        <v>458</v>
      </c>
      <c r="O2611" s="1141" t="s">
        <v>287</v>
      </c>
      <c r="P2611" s="1141" t="s">
        <v>288</v>
      </c>
      <c r="Q2611" s="1101" t="s">
        <v>289</v>
      </c>
      <c r="R2611" s="1101" t="s">
        <v>285</v>
      </c>
      <c r="S2611" s="1101" t="s">
        <v>286</v>
      </c>
      <c r="T2611" s="1102" t="s">
        <v>306</v>
      </c>
      <c r="U2611" s="1103" t="s">
        <v>311</v>
      </c>
      <c r="V2611" s="1104" t="s">
        <v>310</v>
      </c>
      <c r="W2611" s="1104" t="s">
        <v>799</v>
      </c>
      <c r="X2611" s="1103" t="s">
        <v>283</v>
      </c>
      <c r="Y2611" s="1105" t="s">
        <v>290</v>
      </c>
    </row>
    <row r="2612" spans="1:25" ht="18" customHeight="1">
      <c r="A2612" s="1124"/>
      <c r="B2612" s="1138"/>
      <c r="C2612" s="1109"/>
      <c r="D2612" s="1109"/>
      <c r="E2612" s="1103"/>
      <c r="F2612" s="1103"/>
      <c r="G2612" s="1103"/>
      <c r="H2612" s="1103"/>
      <c r="I2612" s="1139"/>
      <c r="J2612" s="1140"/>
      <c r="K2612" s="1140"/>
      <c r="L2612" s="1103"/>
      <c r="M2612" s="1103"/>
      <c r="N2612" s="1102"/>
      <c r="O2612" s="1141"/>
      <c r="P2612" s="1141"/>
      <c r="Q2612" s="1101"/>
      <c r="R2612" s="1101"/>
      <c r="S2612" s="1101"/>
      <c r="T2612" s="1102"/>
      <c r="U2612" s="1103"/>
      <c r="V2612" s="1104"/>
      <c r="W2612" s="1104"/>
      <c r="X2612" s="1103"/>
      <c r="Y2612" s="1105"/>
    </row>
    <row r="2613" spans="1:25" ht="18" customHeight="1">
      <c r="A2613" s="1124"/>
      <c r="B2613" s="1144" t="s">
        <v>113</v>
      </c>
      <c r="C2613" s="1144"/>
      <c r="D2613" s="535"/>
      <c r="E2613" s="534">
        <f>IF('statement of marks'!J$6="","",'statement of marks'!J$6)</f>
        <v>10</v>
      </c>
      <c r="F2613" s="534">
        <f>IF('statement of marks'!K$6="","",'statement of marks'!K$6)</f>
        <v>10</v>
      </c>
      <c r="G2613" s="534">
        <f>IF('statement of marks'!L$6="","",'statement of marks'!L$6)</f>
        <v>8</v>
      </c>
      <c r="H2613" s="534">
        <f>IF('statement of marks'!M$6="","",'statement of marks'!M$6)</f>
        <v>28</v>
      </c>
      <c r="I2613" s="536">
        <f>IF('statement of marks'!N$6="","",'statement of marks'!N$6)</f>
        <v>2</v>
      </c>
      <c r="J2613" s="298" t="s">
        <v>89</v>
      </c>
      <c r="K2613" s="1106"/>
      <c r="L2613" s="534">
        <f>IF('statement of marks'!O$6="","",'statement of marks'!O$6)</f>
        <v>70</v>
      </c>
      <c r="M2613" s="298" t="s">
        <v>87</v>
      </c>
      <c r="N2613" s="534">
        <f>IF('statement of marks'!P$6="","",'statement of marks'!P$6)</f>
        <v>100</v>
      </c>
      <c r="O2613" s="298" t="s">
        <v>298</v>
      </c>
      <c r="P2613" s="945"/>
      <c r="Q2613" s="534">
        <f>IF('statement of marks'!Q$6="","",'statement of marks'!Q$6)</f>
        <v>100</v>
      </c>
      <c r="R2613" s="298" t="s">
        <v>299</v>
      </c>
      <c r="S2613" s="298" t="s">
        <v>454</v>
      </c>
      <c r="T2613" s="538">
        <f>IF('statement of marks'!R$6="","",'statement of marks'!R$6)</f>
        <v>200</v>
      </c>
      <c r="U2613" s="539"/>
      <c r="V2613" s="539"/>
      <c r="W2613" s="539"/>
      <c r="X2613" s="539"/>
      <c r="Y2613" s="540" t="str">
        <f>IF(OR(X2620=0,X2620&lt;V2620),"",T2613)</f>
        <v/>
      </c>
    </row>
    <row r="2614" spans="1:25" ht="18" customHeight="1">
      <c r="A2614" s="1124"/>
      <c r="B2614" s="895" t="str">
        <f>'statement of marks'!$J$3</f>
        <v>HINDI COMPULSORY</v>
      </c>
      <c r="C2614" s="895"/>
      <c r="D2614" s="535"/>
      <c r="E2614" s="541">
        <f>IF('statement of marks'!J102="","",'statement of marks'!J102)</f>
        <v>10</v>
      </c>
      <c r="F2614" s="541">
        <f>IF('statement of marks'!K102="","",'statement of marks'!K102)</f>
        <v>10</v>
      </c>
      <c r="G2614" s="541">
        <f>IF('statement of marks'!L102="","",'statement of marks'!L102)</f>
        <v>8</v>
      </c>
      <c r="H2614" s="541">
        <f>IF('statement of marks'!M102="","",'statement of marks'!M102)</f>
        <v>28</v>
      </c>
      <c r="I2614" s="541">
        <f>IF('statement of marks'!N102="","",'statement of marks'!N102)</f>
        <v>2</v>
      </c>
      <c r="J2614" s="537">
        <f>IF('statement of marks'!O102="","",'statement of marks'!O102)</f>
        <v>70</v>
      </c>
      <c r="K2614" s="1106"/>
      <c r="L2614" s="536">
        <f>IF('statement of marks'!O102="","",'statement of marks'!O102)</f>
        <v>70</v>
      </c>
      <c r="M2614" s="536">
        <f>IF('statement of marks'!P102="","",'statement of marks'!P102)</f>
        <v>100</v>
      </c>
      <c r="N2614" s="538">
        <f>IF('statement of marks'!P102="","",'statement of marks'!P102)</f>
        <v>100</v>
      </c>
      <c r="O2614" s="537">
        <f>IF('statement of marks'!Q102="","",'statement of marks'!Q102)</f>
        <v>100</v>
      </c>
      <c r="P2614" s="945"/>
      <c r="Q2614" s="536">
        <f>IF('statement of marks'!Q102="","",'statement of marks'!Q102)</f>
        <v>100</v>
      </c>
      <c r="R2614" s="536">
        <f>IF('statement of marks'!R102="","",'statement of marks'!R102)</f>
        <v>200</v>
      </c>
      <c r="S2614" s="1107" t="str">
        <f>IF(AND(K2615="",P2615=""),"",SUM(K2615,P2615))</f>
        <v/>
      </c>
      <c r="T2614" s="538">
        <f>IF('statement of marks'!R102="","",'statement of marks'!R102)</f>
        <v>200</v>
      </c>
      <c r="U2614" s="541" t="str">
        <f>CONCATENATE('statement of marks'!GV102,'statement of marks'!GW102,'statement of marks'!GX102)</f>
        <v>D</v>
      </c>
      <c r="V2614" s="542" t="str">
        <f>IF(OR(U2614="S",U2614="RE"),'result subject-wise'!T$6,"")</f>
        <v/>
      </c>
      <c r="W2614" s="542" t="str">
        <f>IF('result subject-wise'!U102="","",'result subject-wise'!U102)</f>
        <v/>
      </c>
      <c r="X2614" s="542" t="str">
        <f>IF('result subject-wise'!V102="","",'result subject-wise'!V102)</f>
        <v/>
      </c>
      <c r="Y2614" s="540" t="str">
        <f>IF(OR(X2620=0,X2620&lt;V2620),"",IF(U2614="RE",SUM(T2614,W2614),IF(U2614="S",W2614,T2614)))</f>
        <v/>
      </c>
    </row>
    <row r="2615" spans="1:25" ht="18" customHeight="1">
      <c r="A2615" s="1124"/>
      <c r="B2615" s="895" t="str">
        <f>'statement of marks'!$X$3</f>
        <v>ENGLISH COMPULSORY</v>
      </c>
      <c r="C2615" s="895"/>
      <c r="D2615" s="535" t="s">
        <v>455</v>
      </c>
      <c r="E2615" s="541">
        <f>IF('statement of marks'!X102="","",'statement of marks'!X102)</f>
        <v>10</v>
      </c>
      <c r="F2615" s="541">
        <f>IF('statement of marks'!Y102="","",'statement of marks'!Y102)</f>
        <v>10</v>
      </c>
      <c r="G2615" s="541">
        <f>IF('statement of marks'!Z102="","",'statement of marks'!Z102)</f>
        <v>8</v>
      </c>
      <c r="H2615" s="541">
        <f>IF('statement of marks'!AA102="","",'statement of marks'!AA102)</f>
        <v>28</v>
      </c>
      <c r="I2615" s="541">
        <f>IF('statement of marks'!AB102="","",'statement of marks'!AB102)</f>
        <v>2</v>
      </c>
      <c r="J2615" s="537">
        <f>IF('statement of marks'!AC102="","",'statement of marks'!AC102)</f>
        <v>70</v>
      </c>
      <c r="K2615" s="1106"/>
      <c r="L2615" s="536">
        <f>IF('statement of marks'!AC102="","",'statement of marks'!AC102)</f>
        <v>70</v>
      </c>
      <c r="M2615" s="536">
        <f>IF('statement of marks'!AD102="","",'statement of marks'!AD102)</f>
        <v>100</v>
      </c>
      <c r="N2615" s="538">
        <f>IF('statement of marks'!AD102="","",'statement of marks'!AD102)</f>
        <v>100</v>
      </c>
      <c r="O2615" s="537">
        <f>IF('statement of marks'!AE102="","",'statement of marks'!AE102)</f>
        <v>100</v>
      </c>
      <c r="P2615" s="945"/>
      <c r="Q2615" s="536">
        <f>IF('statement of marks'!AE102="","",'statement of marks'!AE102)</f>
        <v>100</v>
      </c>
      <c r="R2615" s="536">
        <f>IF('statement of marks'!AF102="","",'statement of marks'!AF102)</f>
        <v>200</v>
      </c>
      <c r="S2615" s="1107"/>
      <c r="T2615" s="538">
        <f>IF('statement of marks'!AF102="","",'statement of marks'!AF102)</f>
        <v>200</v>
      </c>
      <c r="U2615" s="541" t="str">
        <f>CONCATENATE('statement of marks'!GY102,'statement of marks'!GZ102,'statement of marks'!HA102)</f>
        <v>D</v>
      </c>
      <c r="V2615" s="542" t="str">
        <f>IF(OR(U2615="S",U2615="RE"),'result subject-wise'!W$6,"")</f>
        <v/>
      </c>
      <c r="W2615" s="542" t="str">
        <f>IF('result subject-wise'!X102="","",'result subject-wise'!X102)</f>
        <v/>
      </c>
      <c r="X2615" s="542" t="str">
        <f>IF('result subject-wise'!Y102="","",'result subject-wise'!Y102)</f>
        <v/>
      </c>
      <c r="Y2615" s="540" t="str">
        <f>IF(OR(X2620=0,X2620&lt;V2620),"",IF(U2615="RE",SUM(T2615,W2615),IF(U2615="S",W2615,T2615)))</f>
        <v/>
      </c>
    </row>
    <row r="2616" spans="1:25" ht="18" customHeight="1">
      <c r="A2616" s="1124"/>
      <c r="B2616" s="1143" t="str">
        <f>'statement of marks'!AM102</f>
        <v>PHYSICS</v>
      </c>
      <c r="C2616" s="1143"/>
      <c r="D2616" s="535">
        <f>IF('statement of marks'!BH102="","",'statement of marks'!BH102)</f>
        <v>20</v>
      </c>
      <c r="E2616" s="541">
        <f>IF('statement of marks'!AN102="","",'statement of marks'!AN102)</f>
        <v>10</v>
      </c>
      <c r="F2616" s="541">
        <f>IF('statement of marks'!AO102="","",'statement of marks'!AO102)</f>
        <v>10</v>
      </c>
      <c r="G2616" s="541">
        <f>IF('statement of marks'!AP102="","",'statement of marks'!AP102)</f>
        <v>9</v>
      </c>
      <c r="H2616" s="541">
        <f>IF('statement of marks'!AQ102="","",'statement of marks'!AQ102)</f>
        <v>29</v>
      </c>
      <c r="I2616" s="541">
        <f>IF('statement of marks'!AR102="","",'statement of marks'!AR102)</f>
        <v>1</v>
      </c>
      <c r="J2616" s="537">
        <f>IF('statement of marks'!AS102="","",'statement of marks'!AS102)</f>
        <v>30</v>
      </c>
      <c r="K2616" s="537">
        <f>IF('statement of marks'!AT102="","",'statement of marks'!AT102)</f>
        <v>20</v>
      </c>
      <c r="L2616" s="536">
        <f>IF('statement of marks'!AU102="","",'statement of marks'!AU102)</f>
        <v>50</v>
      </c>
      <c r="M2616" s="536">
        <f>IF('statement of marks'!AV102="","",'statement of marks'!AV102)</f>
        <v>60</v>
      </c>
      <c r="N2616" s="538">
        <f>IF('statement of marks'!AW102="","",'statement of marks'!AW102)</f>
        <v>80</v>
      </c>
      <c r="O2616" s="537">
        <f>IF('statement of marks'!AX102="","",'statement of marks'!AX102)</f>
        <v>70</v>
      </c>
      <c r="P2616" s="537">
        <f>IF('statement of marks'!AY102="","",'statement of marks'!AY102)</f>
        <v>30</v>
      </c>
      <c r="Q2616" s="536">
        <f>IF('statement of marks'!AZ102="","",'statement of marks'!AZ102)</f>
        <v>100</v>
      </c>
      <c r="R2616" s="536">
        <f>IF('statement of marks'!BA102="","",'statement of marks'!BA102)</f>
        <v>130</v>
      </c>
      <c r="S2616" s="538">
        <f>IF('statement of marks'!BB102="","",'statement of marks'!BB102)</f>
        <v>50</v>
      </c>
      <c r="T2616" s="538">
        <f>IF('statement of marks'!BC102="","",'statement of marks'!BC102)</f>
        <v>180</v>
      </c>
      <c r="U2616" s="541" t="str">
        <f>CONCATENATE('statement of marks'!HB102,'statement of marks'!HK102,'statement of marks'!HL102)</f>
        <v>D</v>
      </c>
      <c r="V2616" s="542" t="str">
        <f>IF('result subject-wise'!Z102="","",'result subject-wise'!Z102)</f>
        <v/>
      </c>
      <c r="W2616" s="542" t="str">
        <f>IF('result subject-wise'!AB102="","",'result subject-wise'!AB102)</f>
        <v/>
      </c>
      <c r="X2616" s="542" t="str">
        <f>IF('result subject-wise'!AC102="","",'result subject-wise'!AC102)</f>
        <v/>
      </c>
      <c r="Y2616" s="540" t="str">
        <f>IF(OR(X2620=0,X2620&lt;V2620),"",IF(OR(U2616="RE",U2616="REP"),SUM(T2616,W2616),IF(U2616="S",W2616,T2616)))</f>
        <v/>
      </c>
    </row>
    <row r="2617" spans="1:25" ht="18" customHeight="1">
      <c r="A2617" s="1124"/>
      <c r="B2617" s="1143" t="str">
        <f>'statement of marks'!BQ102</f>
        <v>CHEMISTRY</v>
      </c>
      <c r="C2617" s="1143"/>
      <c r="D2617" s="535">
        <f>IF('statement of marks'!CL102="","",'statement of marks'!CL102)</f>
        <v>20</v>
      </c>
      <c r="E2617" s="541">
        <f>IF('statement of marks'!BR102="","",'statement of marks'!BR102)</f>
        <v>10</v>
      </c>
      <c r="F2617" s="541">
        <f>IF('statement of marks'!BS102="","",'statement of marks'!BS102)</f>
        <v>10</v>
      </c>
      <c r="G2617" s="541">
        <f>IF('statement of marks'!BT102="","",'statement of marks'!BT102)</f>
        <v>9</v>
      </c>
      <c r="H2617" s="541">
        <f>IF('statement of marks'!BU102="","",'statement of marks'!BU102)</f>
        <v>29</v>
      </c>
      <c r="I2617" s="541">
        <f>IF('statement of marks'!BV102="","",'statement of marks'!BV102)</f>
        <v>1</v>
      </c>
      <c r="J2617" s="537">
        <f>IF('statement of marks'!BW102="","",'statement of marks'!BW102)</f>
        <v>50</v>
      </c>
      <c r="K2617" s="537">
        <f>IF('statement of marks'!BX102="","",'statement of marks'!BX102)</f>
        <v>20</v>
      </c>
      <c r="L2617" s="536">
        <f>IF('statement of marks'!BY102="","",'statement of marks'!BY102)</f>
        <v>70</v>
      </c>
      <c r="M2617" s="536">
        <f>IF('statement of marks'!BZ102="","",'statement of marks'!BZ102)</f>
        <v>80</v>
      </c>
      <c r="N2617" s="538">
        <f>IF('statement of marks'!CA102="","",'statement of marks'!CA102)</f>
        <v>100</v>
      </c>
      <c r="O2617" s="537">
        <f>IF('statement of marks'!CB102="","",'statement of marks'!CB102)</f>
        <v>70</v>
      </c>
      <c r="P2617" s="537">
        <f>IF('statement of marks'!CC102="","",'statement of marks'!CC102)</f>
        <v>30</v>
      </c>
      <c r="Q2617" s="536">
        <f>IF('statement of marks'!CD102="","",'statement of marks'!CD102)</f>
        <v>100</v>
      </c>
      <c r="R2617" s="536">
        <f>IF('statement of marks'!CE102="","",'statement of marks'!CE102)</f>
        <v>150</v>
      </c>
      <c r="S2617" s="538">
        <f>IF('statement of marks'!CF102="","",'statement of marks'!CF102)</f>
        <v>50</v>
      </c>
      <c r="T2617" s="538">
        <f>IF('statement of marks'!CG102="","",'statement of marks'!CG102)</f>
        <v>200</v>
      </c>
      <c r="U2617" s="541" t="str">
        <f>CONCATENATE('statement of marks'!HM102,'statement of marks'!HV102,'statement of marks'!HW102)</f>
        <v>D</v>
      </c>
      <c r="V2617" s="542" t="str">
        <f>IF('result subject-wise'!AD102="","",'result subject-wise'!AD102)</f>
        <v/>
      </c>
      <c r="W2617" s="542" t="str">
        <f>IF('result subject-wise'!AF102="","",'result subject-wise'!AF102)</f>
        <v/>
      </c>
      <c r="X2617" s="542" t="str">
        <f>IF('result subject-wise'!AG102="","",'result subject-wise'!AG102)</f>
        <v/>
      </c>
      <c r="Y2617" s="540" t="str">
        <f>IF(OR(X2620=0,X2620&lt;V2620),"",IF(OR(U2617="RE",U2617="REP"),SUM(T2617,W2617),IF(U2617="S",W2617,T2617)))</f>
        <v/>
      </c>
    </row>
    <row r="2618" spans="1:25" ht="18" customHeight="1">
      <c r="A2618" s="1124"/>
      <c r="B2618" s="1143" t="str">
        <f>'statement of marks'!CU102</f>
        <v>MATHEMATICS</v>
      </c>
      <c r="C2618" s="1143"/>
      <c r="D2618" s="535" t="str">
        <f>IF('statement of marks'!DP102="","",'statement of marks'!DP102)</f>
        <v/>
      </c>
      <c r="E2618" s="541">
        <f>IF('statement of marks'!CV102="","",'statement of marks'!CV102)</f>
        <v>10</v>
      </c>
      <c r="F2618" s="541">
        <f>IF('statement of marks'!CW102="","",'statement of marks'!CW102)</f>
        <v>10</v>
      </c>
      <c r="G2618" s="541">
        <f>IF('statement of marks'!CX102="","",'statement of marks'!CX102)</f>
        <v>9</v>
      </c>
      <c r="H2618" s="541">
        <f>IF('statement of marks'!CY102="","",'statement of marks'!CY102)</f>
        <v>29</v>
      </c>
      <c r="I2618" s="541">
        <f>IF('statement of marks'!CZ102="","",'statement of marks'!CZ102)</f>
        <v>1</v>
      </c>
      <c r="J2618" s="537">
        <f>IF('statement of marks'!DA102="","",'statement of marks'!DA102)</f>
        <v>70</v>
      </c>
      <c r="K2618" s="537" t="str">
        <f>IF('statement of marks'!DB102="","",'statement of marks'!DB102)</f>
        <v/>
      </c>
      <c r="L2618" s="536">
        <f>IF('statement of marks'!DC102="","",'statement of marks'!DC102)</f>
        <v>70</v>
      </c>
      <c r="M2618" s="536">
        <f>IF('statement of marks'!DD102="","",'statement of marks'!DD102)</f>
        <v>100</v>
      </c>
      <c r="N2618" s="538">
        <f>IF('statement of marks'!DE102="","",'statement of marks'!DE102)</f>
        <v>100</v>
      </c>
      <c r="O2618" s="537">
        <f>IF('statement of marks'!DF102="","",'statement of marks'!DF102)</f>
        <v>18</v>
      </c>
      <c r="P2618" s="537" t="str">
        <f>IF('statement of marks'!DG102="","",'statement of marks'!DG102)</f>
        <v/>
      </c>
      <c r="Q2618" s="536">
        <f>IF('statement of marks'!DH102="","",'statement of marks'!DH102)</f>
        <v>18</v>
      </c>
      <c r="R2618" s="536">
        <f>IF('statement of marks'!DI102="","",'statement of marks'!DI102)</f>
        <v>118</v>
      </c>
      <c r="S2618" s="538" t="str">
        <f>IF('statement of marks'!DJ102="","",'statement of marks'!DJ102)</f>
        <v/>
      </c>
      <c r="T2618" s="538">
        <f>IF('statement of marks'!DK102="","",'statement of marks'!DK102)</f>
        <v>118</v>
      </c>
      <c r="U2618" s="541" t="str">
        <f>CONCATENATE('statement of marks'!HX102,'statement of marks'!IG102,'statement of marks'!IH102)</f>
        <v>S</v>
      </c>
      <c r="V2618" s="542">
        <f>IF('result subject-wise'!AH102="","",'result subject-wise'!AH102)</f>
        <v>100</v>
      </c>
      <c r="W2618" s="542" t="str">
        <f>IF('result subject-wise'!AJ102="","",'result subject-wise'!AJ102)</f>
        <v/>
      </c>
      <c r="X2618" s="542" t="str">
        <f>IF('result subject-wise'!AK102="","",'result subject-wise'!AK102)</f>
        <v/>
      </c>
      <c r="Y2618" s="540" t="str">
        <f>IF(OR(X2620=0,X2620&lt;V2620),"",IF(OR(U2618="RE",U2618="REP"),SUM(T2618,W2618),IF(U2618="S",W2618,T2618)))</f>
        <v/>
      </c>
    </row>
    <row r="2619" spans="1:25" ht="18" customHeight="1">
      <c r="A2619" s="1124"/>
      <c r="B2619" s="1108" t="s">
        <v>291</v>
      </c>
      <c r="C2619" s="1108"/>
      <c r="D2619" s="543">
        <f>IF(AND(D2616="",D2617="",D2618=""),"",SUM(D2616:D2618))</f>
        <v>40</v>
      </c>
      <c r="E2619" s="544">
        <f>IF(AND(E2614="",E2615="",E2616="",E2617="",E2618=""),"",SUM(E2614:E2618))</f>
        <v>50</v>
      </c>
      <c r="F2619" s="544">
        <f t="shared" ref="F2619:H2619" si="740">IF(AND(F2614="",F2615="",F2616="",F2617="",F2618=""),"",SUM(F2614:F2618))</f>
        <v>50</v>
      </c>
      <c r="G2619" s="544">
        <f t="shared" si="740"/>
        <v>43</v>
      </c>
      <c r="H2619" s="544">
        <f t="shared" si="740"/>
        <v>143</v>
      </c>
      <c r="I2619" s="544">
        <f>IF(AND(I2614="",I2615="",I2616="",I2617="",I2618=""),"",SUM(I2614:I2618))</f>
        <v>7</v>
      </c>
      <c r="J2619" s="544">
        <f t="shared" ref="J2619:R2619" si="741">IF(AND(J2614="",J2615="",J2616="",J2617="",J2618=""),"",SUM(J2614:J2618))</f>
        <v>290</v>
      </c>
      <c r="K2619" s="544">
        <f t="shared" si="741"/>
        <v>40</v>
      </c>
      <c r="L2619" s="544">
        <f t="shared" si="741"/>
        <v>330</v>
      </c>
      <c r="M2619" s="544">
        <f t="shared" si="741"/>
        <v>440</v>
      </c>
      <c r="N2619" s="544">
        <f t="shared" si="741"/>
        <v>480</v>
      </c>
      <c r="O2619" s="544">
        <f t="shared" si="741"/>
        <v>358</v>
      </c>
      <c r="P2619" s="544">
        <f t="shared" si="741"/>
        <v>60</v>
      </c>
      <c r="Q2619" s="544">
        <f t="shared" si="741"/>
        <v>418</v>
      </c>
      <c r="R2619" s="544">
        <f t="shared" si="741"/>
        <v>798</v>
      </c>
      <c r="S2619" s="544">
        <f>IF(AND(S2614="",S2615="",S2616="",S2617="",S2618=""),"",SUM(S2614:S2618))</f>
        <v>100</v>
      </c>
      <c r="T2619" s="544">
        <f t="shared" ref="T2619" si="742">IF(AND(T2614="",T2615="",T2616="",T2617="",T2618=""),"",SUM(T2614:T2618))</f>
        <v>898</v>
      </c>
      <c r="U2619" s="544"/>
      <c r="V2619" s="544">
        <f t="shared" ref="V2619:W2619" si="743">IF(AND(V2614="",V2615="",V2616="",V2617="",V2618=""),"",SUM(V2614:V2618))</f>
        <v>100</v>
      </c>
      <c r="W2619" s="544" t="str">
        <f t="shared" si="743"/>
        <v/>
      </c>
      <c r="X2619" s="545"/>
      <c r="Y2619" s="546" t="str">
        <f t="shared" ref="Y2619" si="744">IF(AND(Y2614="",Y2615="",Y2616="",Y2617="",Y2618=""),"",SUM(Y2614:Y2618))</f>
        <v/>
      </c>
    </row>
    <row r="2620" spans="1:25" ht="18" customHeight="1">
      <c r="A2620" s="1124"/>
      <c r="B2620" s="1142" t="s">
        <v>292</v>
      </c>
      <c r="C2620" s="1142"/>
      <c r="D2620" s="547" t="s">
        <v>456</v>
      </c>
      <c r="E2620" s="548">
        <f>IF(E2619="","",(5*E2613)-(COUNTIF(E2614:E2618,"NA")*E2613+COUNTIF(E2614:E2618,"ML")*E2613))</f>
        <v>50</v>
      </c>
      <c r="F2620" s="548">
        <f>IF(F2619="","",(5*F2613)-(COUNTIF(F2614:F2618,"NA")*F2613+COUNTIF(F2614:F2618,"ML")*F2613))</f>
        <v>50</v>
      </c>
      <c r="G2620" s="548">
        <f>IF(G2619="","",(43)-(COUNTIF(G2614:G2618,"NA")*G2613+COUNTIF(G2614:G2618,"ML")*G2613))</f>
        <v>43</v>
      </c>
      <c r="H2620" s="548">
        <f>IF(H2619="","",(143)-(COUNTIF(H2614:H2618,"NA")*H2613+COUNTIF(H2614:H2618,"ML")*H2613))</f>
        <v>143</v>
      </c>
      <c r="I2620" s="549">
        <f>IF(I2619="","",7)</f>
        <v>7</v>
      </c>
      <c r="J2620" s="538">
        <f>L2620-K2620</f>
        <v>310</v>
      </c>
      <c r="K2620" s="538">
        <f>IF(D2619="","",(D2619-(IF(K2616="ml",D2616)+IF(K2617="ml",D2617)+IF(K2618="ml",D2618))))</f>
        <v>40</v>
      </c>
      <c r="L2620" s="538">
        <f>IF(OR(L2619=0,L2619=""),L2619,(5*L2613)-D2631)</f>
        <v>350</v>
      </c>
      <c r="M2620" s="538">
        <f>IF(M2619="","",SUM(H2620:J2620))</f>
        <v>460</v>
      </c>
      <c r="N2620" s="538">
        <f>IF(N2619="","",SUM(D2619,M2620))</f>
        <v>500</v>
      </c>
      <c r="O2620" s="538">
        <f>Q2620-D2625</f>
        <v>440</v>
      </c>
      <c r="P2620" s="538">
        <f>IF(D2625="","",D2625)</f>
        <v>60</v>
      </c>
      <c r="Q2620" s="538">
        <f>IF(Q2619="","",5*Q2613)</f>
        <v>500</v>
      </c>
      <c r="R2620" s="538">
        <f>IF(O2620="","",SUM(M2620,O2620))</f>
        <v>900</v>
      </c>
      <c r="S2620" s="538">
        <f>IF(D2630="","",D2630)</f>
        <v>100</v>
      </c>
      <c r="T2620" s="538">
        <f>IF(T2619="","",SUM(R2620,S2620))</f>
        <v>1000</v>
      </c>
      <c r="U2620" s="550"/>
      <c r="V2620" s="551">
        <f>COUNTIF(U2614:U2624,"S")</f>
        <v>1</v>
      </c>
      <c r="W2620" s="551">
        <f>COUNTIF(U2614:U2624,"RE")+COUNTIF(U2614:U2624,"REP")</f>
        <v>0</v>
      </c>
      <c r="X2620" s="551">
        <f>COUNTIF(X2614:X2619,"P")+COUNTIF(X2623:X2624,"P")</f>
        <v>0</v>
      </c>
      <c r="Y2620" s="552" t="str">
        <f>IF(OR(X2620=0,X2620&lt;(V2620+W2620)),"",(T2620-(V2620*Y2613)+V2619))</f>
        <v/>
      </c>
    </row>
    <row r="2621" spans="1:25" ht="18" customHeight="1">
      <c r="A2621" s="1124"/>
      <c r="B2621" s="895" t="s">
        <v>151</v>
      </c>
      <c r="C2621" s="895"/>
      <c r="D2621" s="553">
        <f>IF('statement of marks'!BG102="","",'statement of marks'!BG102)</f>
        <v>30</v>
      </c>
      <c r="E2621" s="568">
        <f t="shared" ref="E2621:H2621" si="745">IF(E2620="","",E2619/E2620*100)</f>
        <v>100</v>
      </c>
      <c r="F2621" s="568">
        <f t="shared" si="745"/>
        <v>100</v>
      </c>
      <c r="G2621" s="568">
        <f t="shared" si="745"/>
        <v>100</v>
      </c>
      <c r="H2621" s="568">
        <f t="shared" si="745"/>
        <v>100</v>
      </c>
      <c r="I2621" s="568">
        <f>IF(I2620="","",I2619/I2620*100)</f>
        <v>100</v>
      </c>
      <c r="J2621" s="568">
        <f t="shared" ref="J2621:R2621" si="746">IF(J2620="","",J2619/J2620*100)</f>
        <v>93.548387096774192</v>
      </c>
      <c r="K2621" s="568">
        <f t="shared" si="746"/>
        <v>100</v>
      </c>
      <c r="L2621" s="568">
        <f t="shared" si="746"/>
        <v>94.285714285714278</v>
      </c>
      <c r="M2621" s="568">
        <f t="shared" si="746"/>
        <v>95.652173913043484</v>
      </c>
      <c r="N2621" s="569">
        <f t="shared" si="746"/>
        <v>96</v>
      </c>
      <c r="O2621" s="568">
        <f t="shared" si="746"/>
        <v>81.36363636363636</v>
      </c>
      <c r="P2621" s="568">
        <f t="shared" si="746"/>
        <v>100</v>
      </c>
      <c r="Q2621" s="568">
        <f t="shared" si="746"/>
        <v>83.6</v>
      </c>
      <c r="R2621" s="568">
        <f t="shared" si="746"/>
        <v>88.666666666666671</v>
      </c>
      <c r="S2621" s="569">
        <f>IF(S2620="","",S2619/S2620*100)</f>
        <v>100</v>
      </c>
      <c r="T2621" s="569">
        <f t="shared" ref="T2621" si="747">IF(T2620="","",T2619/T2620*100)</f>
        <v>89.8</v>
      </c>
      <c r="U2621" s="539"/>
      <c r="V2621" s="539"/>
      <c r="W2621" s="539"/>
      <c r="X2621" s="539"/>
      <c r="Y2621" s="554" t="str">
        <f>IF(Y2620="","",Y2619/Y2620*100)</f>
        <v/>
      </c>
    </row>
    <row r="2622" spans="1:25" ht="18" customHeight="1">
      <c r="A2622" s="1124"/>
      <c r="B2622" s="895" t="str">
        <f>'statement of marks'!DZ102</f>
        <v>BIOLOGY</v>
      </c>
      <c r="C2622" s="895"/>
      <c r="D2622" s="548"/>
      <c r="E2622" s="541">
        <f>IF('statement of marks'!EA102="","",'statement of marks'!EA102)</f>
        <v>10</v>
      </c>
      <c r="F2622" s="541">
        <f>IF('statement of marks'!EB102="","",'statement of marks'!EB102)</f>
        <v>10</v>
      </c>
      <c r="G2622" s="541">
        <f>IF('statement of marks'!EC102="","",'statement of marks'!EC102)</f>
        <v>10</v>
      </c>
      <c r="H2622" s="541">
        <f>IF('statement of marks'!ED102="","",'statement of marks'!ED102)</f>
        <v>30</v>
      </c>
      <c r="I2622" s="541" t="str">
        <f>IF('statement of marks'!EE102="","",'statement of marks'!EE102)</f>
        <v/>
      </c>
      <c r="J2622" s="537">
        <f>IF('statement of marks'!EF102="","",'statement of marks'!EF102)</f>
        <v>50</v>
      </c>
      <c r="K2622" s="537">
        <f>IF('statement of marks'!EG102="","",'statement of marks'!EG102)</f>
        <v>20</v>
      </c>
      <c r="L2622" s="536">
        <f>IF('statement of marks'!EH102="","",'statement of marks'!EH102)</f>
        <v>70</v>
      </c>
      <c r="M2622" s="536">
        <f>IF('statement of marks'!EI102="","",'statement of marks'!EI102)</f>
        <v>80</v>
      </c>
      <c r="N2622" s="538">
        <f>IF('statement of marks'!EJ102="","",'statement of marks'!EJ102)</f>
        <v>100</v>
      </c>
      <c r="O2622" s="537">
        <f>IF('statement of marks'!EK102="","",'statement of marks'!EK102)</f>
        <v>70</v>
      </c>
      <c r="P2622" s="537">
        <f>IF('statement of marks'!EL102="","",'statement of marks'!EL102)</f>
        <v>30</v>
      </c>
      <c r="Q2622" s="536">
        <f>IF('statement of marks'!EM102="","",'statement of marks'!EM102)</f>
        <v>100</v>
      </c>
      <c r="R2622" s="536">
        <f>IF('statement of marks'!EN102="","",'statement of marks'!EN102)</f>
        <v>150</v>
      </c>
      <c r="S2622" s="538">
        <f>IF('statement of marks'!EO102="","",'statement of marks'!EO102)</f>
        <v>50</v>
      </c>
      <c r="T2622" s="538">
        <f>IF('statement of marks'!EP102="","",'statement of marks'!EP102)</f>
        <v>200</v>
      </c>
      <c r="U2622" s="538" t="str">
        <f>IF('statement of marks'!FB102="","",'statement of marks'!FB102)</f>
        <v>I</v>
      </c>
      <c r="V2622" s="542"/>
      <c r="W2622" s="542"/>
      <c r="X2622" s="542"/>
      <c r="Y2622" s="540"/>
    </row>
    <row r="2623" spans="1:25" ht="18" customHeight="1">
      <c r="A2623" s="1124"/>
      <c r="B2623" s="1089" t="str">
        <f>'statement of marks'!$FC$3</f>
        <v>Azadi ke Baad ka Swarnim Bharat</v>
      </c>
      <c r="C2623" s="1089"/>
      <c r="D2623" s="553">
        <f>IF('statement of marks'!CK102="","",'statement of marks'!CK102)</f>
        <v>30</v>
      </c>
      <c r="E2623" s="541">
        <f>IF('statement of marks'!FC102="","",'statement of marks'!FC102)</f>
        <v>10</v>
      </c>
      <c r="F2623" s="541">
        <f>IF('statement of marks'!FD102="","",'statement of marks'!FD102)</f>
        <v>10</v>
      </c>
      <c r="G2623" s="541">
        <f>IF('statement of marks'!FE102="","",'statement of marks'!FE102)</f>
        <v>10</v>
      </c>
      <c r="H2623" s="541">
        <f>IF('statement of marks'!FF102="","",'statement of marks'!FF102)</f>
        <v>30</v>
      </c>
      <c r="I2623" s="555"/>
      <c r="J2623" s="541">
        <f>IF('statement of marks'!FG102="","",'statement of marks'!FG102)</f>
        <v>70</v>
      </c>
      <c r="K2623" s="556"/>
      <c r="L2623" s="536">
        <f>IF('statement of marks'!FG102="","",'statement of marks'!FG102)</f>
        <v>70</v>
      </c>
      <c r="M2623" s="536">
        <f>IF('statement of marks'!FH102="","",'statement of marks'!FH102)</f>
        <v>100</v>
      </c>
      <c r="N2623" s="536">
        <f>IF('statement of marks'!FH102="","",'statement of marks'!FH102)</f>
        <v>100</v>
      </c>
      <c r="O2623" s="536">
        <f>IF('statement of marks'!FI102="","",'statement of marks'!FI102)</f>
        <v>100</v>
      </c>
      <c r="P2623" s="557"/>
      <c r="Q2623" s="536">
        <f>IF('statement of marks'!FI102="","",'statement of marks'!FI102)</f>
        <v>100</v>
      </c>
      <c r="R2623" s="536">
        <f>IF('statement of marks'!FJ102="","",'statement of marks'!FJ102)</f>
        <v>200</v>
      </c>
      <c r="S2623" s="557"/>
      <c r="T2623" s="538">
        <f>IF('statement of marks'!FJ102="","",'statement of marks'!FJ102)</f>
        <v>200</v>
      </c>
      <c r="U2623" s="541" t="str">
        <f>IF('statement of marks'!II102="","",'statement of marks'!II102)</f>
        <v>A</v>
      </c>
      <c r="V2623" s="542" t="str">
        <f>IF(OR(U2623="S",U2623="RE"),'result subject-wise'!AL$6,"")</f>
        <v/>
      </c>
      <c r="W2623" s="558" t="str">
        <f>IF('result subject-wise'!AL102="","",'result subject-wise'!AL102)</f>
        <v/>
      </c>
      <c r="X2623" s="558" t="str">
        <f>IF('result subject-wise'!AM102="","",'result subject-wise'!AM102)</f>
        <v/>
      </c>
      <c r="Y2623" s="1093"/>
    </row>
    <row r="2624" spans="1:25" ht="18" customHeight="1">
      <c r="A2624" s="1124"/>
      <c r="B2624" s="895" t="str">
        <f>'statement of marks'!$FP$3</f>
        <v>JEEVAN KAUShAL</v>
      </c>
      <c r="C2624" s="895"/>
      <c r="D2624" s="535" t="str">
        <f>IF('statement of marks'!DO102="","",'statement of marks'!DO102)</f>
        <v/>
      </c>
      <c r="E2624" s="1109" t="s">
        <v>278</v>
      </c>
      <c r="F2624" s="1109"/>
      <c r="G2624" s="536">
        <f>'statement of marks'!$FP$6</f>
        <v>30</v>
      </c>
      <c r="H2624" s="536"/>
      <c r="I2624" s="559"/>
      <c r="J2624" s="537">
        <f>IF('statement of marks'!FP102="","",'statement of marks'!FP102)</f>
        <v>30</v>
      </c>
      <c r="K2624" s="1109" t="s">
        <v>279</v>
      </c>
      <c r="L2624" s="1109"/>
      <c r="M2624" s="536">
        <f>'statement of marks'!$FQ$6</f>
        <v>30</v>
      </c>
      <c r="N2624" s="538">
        <f>IF('statement of marks'!FQ102="","",'statement of marks'!FQ102)</f>
        <v>30</v>
      </c>
      <c r="O2624" s="1109" t="s">
        <v>108</v>
      </c>
      <c r="P2624" s="1109"/>
      <c r="Q2624" s="536">
        <f>'statement of marks'!$FR$6</f>
        <v>40</v>
      </c>
      <c r="R2624" s="541">
        <f>IF('statement of marks'!FR102="","",'statement of marks'!FR102)</f>
        <v>40</v>
      </c>
      <c r="S2624" s="541"/>
      <c r="T2624" s="538">
        <f>IF('statement of marks'!FS102="","",'statement of marks'!FS102)</f>
        <v>100</v>
      </c>
      <c r="U2624" s="541" t="str">
        <f>IF('statement of marks'!IJ102="","",'statement of marks'!IJ102)</f>
        <v>A</v>
      </c>
      <c r="V2624" s="542" t="str">
        <f>IF(OR(U2624="S",U2624="RE"),'result subject-wise'!AN$6,"")</f>
        <v/>
      </c>
      <c r="W2624" s="558" t="str">
        <f>IF('result subject-wise'!AN102="","",'result subject-wise'!AN102)</f>
        <v/>
      </c>
      <c r="X2624" s="558" t="str">
        <f>IF('result subject-wise'!AO102="","",'result subject-wise'!AO102)</f>
        <v/>
      </c>
      <c r="Y2624" s="1093"/>
    </row>
    <row r="2625" spans="1:25" ht="18" customHeight="1">
      <c r="A2625" s="1124"/>
      <c r="B2625" s="1110" t="s">
        <v>195</v>
      </c>
      <c r="C2625" s="1110"/>
      <c r="D2625" s="560">
        <f>IF(AND(D2621="",D2623="",D2624=""),"",SUM(D2621:D2624))</f>
        <v>60</v>
      </c>
      <c r="E2625" s="1111" t="str">
        <f>IF('statement of marks'!IP102="","",'statement of marks'!IP102)</f>
        <v>SUPPL.</v>
      </c>
      <c r="F2625" s="1111"/>
      <c r="G2625" s="1111"/>
      <c r="H2625" s="1111"/>
      <c r="I2625" s="1111"/>
      <c r="J2625" s="1111"/>
      <c r="K2625" s="1111"/>
      <c r="L2625" s="1111"/>
      <c r="M2625" s="533" t="s">
        <v>309</v>
      </c>
      <c r="N2625" s="541" t="str">
        <f>IF('statement of marks'!IS102="","",'statement of marks'!IS102)</f>
        <v/>
      </c>
      <c r="O2625" s="1091" t="s">
        <v>281</v>
      </c>
      <c r="P2625" s="1091"/>
      <c r="Q2625" s="1091"/>
      <c r="R2625" s="541" t="str">
        <f>IF('statement of marks'!IU102="","",'statement of marks'!IU102)</f>
        <v/>
      </c>
      <c r="S2625" s="1112" t="s">
        <v>295</v>
      </c>
      <c r="T2625" s="1112"/>
      <c r="U2625" s="1112"/>
      <c r="V2625" s="1112"/>
      <c r="W2625" s="1112"/>
      <c r="X2625" s="1112"/>
      <c r="Y2625" s="1113"/>
    </row>
    <row r="2626" spans="1:25" ht="18" customHeight="1">
      <c r="A2626" s="1124"/>
      <c r="B2626" s="1110" t="s">
        <v>300</v>
      </c>
      <c r="C2626" s="1110"/>
      <c r="D2626" s="534" t="s">
        <v>201</v>
      </c>
      <c r="E2626" s="1085" t="s">
        <v>122</v>
      </c>
      <c r="F2626" s="1085"/>
      <c r="G2626" s="1091" t="s">
        <v>124</v>
      </c>
      <c r="H2626" s="1091"/>
      <c r="I2626" s="1091"/>
      <c r="J2626" s="1091"/>
      <c r="K2626" s="1091" t="s">
        <v>126</v>
      </c>
      <c r="L2626" s="1091"/>
      <c r="M2626" s="1091" t="s">
        <v>128</v>
      </c>
      <c r="N2626" s="1091"/>
      <c r="O2626" s="924" t="s">
        <v>303</v>
      </c>
      <c r="P2626" s="924"/>
      <c r="Q2626" s="924"/>
      <c r="R2626" s="561"/>
      <c r="S2626" s="1114" t="s">
        <v>195</v>
      </c>
      <c r="T2626" s="1114"/>
      <c r="U2626" s="1115" t="str">
        <f>IF('result subject-wise'!AR102="","",'result subject-wise'!AR102)</f>
        <v/>
      </c>
      <c r="V2626" s="1115"/>
      <c r="W2626" s="1086" t="s">
        <v>459</v>
      </c>
      <c r="X2626" s="1086"/>
      <c r="Y2626" s="562" t="str">
        <f>IF('result subject-wise'!AS102="","",'result subject-wise'!AS102)</f>
        <v/>
      </c>
    </row>
    <row r="2627" spans="1:25" ht="18" customHeight="1">
      <c r="A2627" s="1124"/>
      <c r="B2627" s="1116" t="s">
        <v>302</v>
      </c>
      <c r="C2627" s="1116"/>
      <c r="D2627" s="536">
        <f>IF('statement of marks'!CN102="","",'statement of marks'!CN102)</f>
        <v>50</v>
      </c>
      <c r="E2627" s="1117">
        <f>IF('statement of marks'!GK102="","",'statement of marks'!GK102)</f>
        <v>34</v>
      </c>
      <c r="F2627" s="1117"/>
      <c r="G2627" s="1117">
        <f>IF('statement of marks'!GM102="","",'statement of marks'!GM102)</f>
        <v>24</v>
      </c>
      <c r="H2627" s="1117"/>
      <c r="I2627" s="1117"/>
      <c r="J2627" s="1117"/>
      <c r="K2627" s="1117" t="str">
        <f>IF('statement of marks'!GO102="","",'statement of marks'!GO102)</f>
        <v/>
      </c>
      <c r="L2627" s="1117"/>
      <c r="M2627" s="1117" t="str">
        <f>IF('statement of marks'!GQ102="","",'statement of marks'!GQ102)</f>
        <v/>
      </c>
      <c r="N2627" s="1117"/>
      <c r="O2627" s="1117" t="str">
        <f>IF('statement of marks'!GS102="","",'statement of marks'!GS102)</f>
        <v/>
      </c>
      <c r="P2627" s="1117"/>
      <c r="Q2627" s="1117"/>
      <c r="R2627" s="563"/>
      <c r="S2627" s="1086" t="s">
        <v>460</v>
      </c>
      <c r="T2627" s="1086"/>
      <c r="U2627" s="1086"/>
      <c r="V2627" s="1086"/>
      <c r="W2627" s="1115" t="str">
        <f>IF('result subject-wise'!AT102="","",'result subject-wise'!AT102)</f>
        <v/>
      </c>
      <c r="X2627" s="1115"/>
      <c r="Y2627" s="1118"/>
    </row>
    <row r="2628" spans="1:25" ht="18" customHeight="1">
      <c r="A2628" s="1124"/>
      <c r="B2628" s="1084" t="s">
        <v>301</v>
      </c>
      <c r="C2628" s="1084"/>
      <c r="D2628" s="536">
        <f>IF('statement of marks'!BJ102="","",'statement of marks'!BJ102)</f>
        <v>50</v>
      </c>
      <c r="E2628" s="1085" t="str">
        <f>IF('statement of marks'!GL102="","",'statement of marks'!GL102)</f>
        <v/>
      </c>
      <c r="F2628" s="1085"/>
      <c r="G2628" s="1085" t="str">
        <f>IF('statement of marks'!GN102="","",'statement of marks'!GN102)</f>
        <v/>
      </c>
      <c r="H2628" s="1085"/>
      <c r="I2628" s="1085"/>
      <c r="J2628" s="1085"/>
      <c r="K2628" s="1085">
        <f>IF('statement of marks'!GP102="","",'statement of marks'!GP102)</f>
        <v>130</v>
      </c>
      <c r="L2628" s="1085"/>
      <c r="M2628" s="1085">
        <f>IF('statement of marks'!GR102="","",'statement of marks'!GR102)</f>
        <v>264</v>
      </c>
      <c r="N2628" s="1085"/>
      <c r="O2628" s="1085">
        <f>IF('statement of marks'!GT102="","",'statement of marks'!GT102)</f>
        <v>362</v>
      </c>
      <c r="P2628" s="1085"/>
      <c r="Q2628" s="1085"/>
      <c r="R2628" s="564"/>
      <c r="S2628" s="1086" t="s">
        <v>296</v>
      </c>
      <c r="T2628" s="1086"/>
      <c r="U2628" s="1086"/>
      <c r="V2628" s="1086"/>
      <c r="W2628" s="1087" t="str">
        <f>IF(U2626="","",'result subject-wise'!$G$118)</f>
        <v/>
      </c>
      <c r="X2628" s="1087"/>
      <c r="Y2628" s="1088"/>
    </row>
    <row r="2629" spans="1:25" ht="18" customHeight="1">
      <c r="A2629" s="1124"/>
      <c r="B2629" s="1089" t="s">
        <v>307</v>
      </c>
      <c r="C2629" s="1089"/>
      <c r="D2629" s="535" t="str">
        <f>IF('statement of marks'!DR102="","",'statement of marks'!DR102)</f>
        <v/>
      </c>
      <c r="E2629" s="1090"/>
      <c r="F2629" s="1090"/>
      <c r="G2629" s="1090"/>
      <c r="H2629" s="1090"/>
      <c r="I2629" s="1090"/>
      <c r="J2629" s="1090"/>
      <c r="K2629" s="1090"/>
      <c r="L2629" s="1090"/>
      <c r="M2629" s="1090"/>
      <c r="N2629" s="1090"/>
      <c r="O2629" s="1091"/>
      <c r="P2629" s="1091"/>
      <c r="Q2629" s="1091"/>
      <c r="R2629" s="1091"/>
      <c r="S2629" s="1091"/>
      <c r="T2629" s="1091"/>
      <c r="U2629" s="1092"/>
      <c r="V2629" s="1092"/>
      <c r="W2629" s="1092"/>
      <c r="X2629" s="1092"/>
      <c r="Y2629" s="1093"/>
    </row>
    <row r="2630" spans="1:25" ht="18" customHeight="1">
      <c r="A2630" s="1124"/>
      <c r="B2630" s="895" t="s">
        <v>297</v>
      </c>
      <c r="C2630" s="895"/>
      <c r="D2630" s="544">
        <f>IF(AND(D2627="",D2628="",D2629=""),"",SUM(D2627:D2629))</f>
        <v>100</v>
      </c>
      <c r="E2630" s="1090"/>
      <c r="F2630" s="1090"/>
      <c r="G2630" s="1090"/>
      <c r="H2630" s="1090"/>
      <c r="I2630" s="1090"/>
      <c r="J2630" s="1090"/>
      <c r="K2630" s="1090"/>
      <c r="L2630" s="1090"/>
      <c r="M2630" s="1090"/>
      <c r="N2630" s="1090"/>
      <c r="O2630" s="1091"/>
      <c r="P2630" s="1091"/>
      <c r="Q2630" s="1091"/>
      <c r="R2630" s="1091"/>
      <c r="S2630" s="1091"/>
      <c r="T2630" s="1091"/>
      <c r="U2630" s="1092"/>
      <c r="V2630" s="1092"/>
      <c r="W2630" s="1092"/>
      <c r="X2630" s="1092"/>
      <c r="Y2630" s="1093"/>
    </row>
    <row r="2631" spans="1:25" ht="18" customHeight="1">
      <c r="A2631" s="1124"/>
      <c r="B2631" s="1089" t="s">
        <v>790</v>
      </c>
      <c r="C2631" s="1089"/>
      <c r="D2631" s="565">
        <f>IF(J2614="ML",L2613)+IF(J2615="ML",L2613)+IF(J2616="ML",L2613-D2616)+IF(J2617="ML",L2613-D2617)+IF(J2618="ML",L2613-D2618)+IF(K2616="ml",D2616)+IF(K2617="ml",D2617)+IF(K2618="ml",D2618)</f>
        <v>0</v>
      </c>
      <c r="E2631" s="1090"/>
      <c r="F2631" s="1090"/>
      <c r="G2631" s="1090"/>
      <c r="H2631" s="1090"/>
      <c r="I2631" s="1090"/>
      <c r="J2631" s="1090"/>
      <c r="K2631" s="1090"/>
      <c r="L2631" s="1090"/>
      <c r="M2631" s="1090"/>
      <c r="N2631" s="1090"/>
      <c r="O2631" s="1091" t="s">
        <v>112</v>
      </c>
      <c r="P2631" s="1091"/>
      <c r="Q2631" s="1091"/>
      <c r="R2631" s="1091"/>
      <c r="S2631" s="1091"/>
      <c r="T2631" s="1091"/>
      <c r="U2631" s="1094" t="s">
        <v>798</v>
      </c>
      <c r="V2631" s="1094"/>
      <c r="W2631" s="1094"/>
      <c r="X2631" s="1094"/>
      <c r="Y2631" s="1095"/>
    </row>
    <row r="2632" spans="1:25" ht="18" customHeight="1" thickBot="1">
      <c r="A2632" s="1125"/>
      <c r="B2632" s="1098" t="s">
        <v>308</v>
      </c>
      <c r="C2632" s="1098"/>
      <c r="D2632" s="566"/>
      <c r="E2632" s="1099"/>
      <c r="F2632" s="1099"/>
      <c r="G2632" s="1099"/>
      <c r="H2632" s="1099"/>
      <c r="I2632" s="1099"/>
      <c r="J2632" s="1099"/>
      <c r="K2632" s="1099"/>
      <c r="L2632" s="1099"/>
      <c r="M2632" s="1099"/>
      <c r="N2632" s="1099"/>
      <c r="O2632" s="1100">
        <f>'statement of marks'!$IV$110</f>
        <v>45794</v>
      </c>
      <c r="P2632" s="1100"/>
      <c r="Q2632" s="1100"/>
      <c r="R2632" s="1100"/>
      <c r="S2632" s="1100"/>
      <c r="T2632" s="1100"/>
      <c r="U2632" s="1096"/>
      <c r="V2632" s="1096"/>
      <c r="W2632" s="1096"/>
      <c r="X2632" s="1096"/>
      <c r="Y2632" s="1097"/>
    </row>
    <row r="2633" spans="1:25" ht="18" customHeight="1">
      <c r="A2633" s="1119" t="s">
        <v>282</v>
      </c>
      <c r="B2633" s="1120"/>
      <c r="C2633" s="1120"/>
      <c r="D2633" s="1120"/>
      <c r="E2633" s="1120"/>
      <c r="F2633" s="1120"/>
      <c r="G2633" s="1120"/>
      <c r="H2633" s="1120"/>
      <c r="I2633" s="1120"/>
      <c r="J2633" s="1120"/>
      <c r="K2633" s="1120"/>
      <c r="L2633" s="1120"/>
      <c r="M2633" s="1120"/>
      <c r="N2633" s="1120"/>
      <c r="O2633" s="1120"/>
      <c r="P2633" s="1120"/>
      <c r="Q2633" s="1120"/>
      <c r="R2633" s="1120"/>
      <c r="S2633" s="1120"/>
      <c r="T2633" s="1120"/>
      <c r="U2633" s="1120"/>
      <c r="V2633" s="1120"/>
      <c r="W2633" s="1120"/>
      <c r="X2633" s="1120"/>
      <c r="Y2633" s="1121"/>
    </row>
    <row r="2634" spans="1:25" ht="18" customHeight="1">
      <c r="A2634" s="1122" t="str">
        <f>'statement of marks'!$A$1</f>
        <v>Govt. Hr. Sec. School,</v>
      </c>
      <c r="B2634" s="1091"/>
      <c r="C2634" s="1091"/>
      <c r="D2634" s="1091"/>
      <c r="E2634" s="1091"/>
      <c r="F2634" s="1091"/>
      <c r="G2634" s="1091"/>
      <c r="H2634" s="1091"/>
      <c r="I2634" s="1091"/>
      <c r="J2634" s="1091"/>
      <c r="K2634" s="1091"/>
      <c r="L2634" s="1091"/>
      <c r="M2634" s="1091"/>
      <c r="N2634" s="1091"/>
      <c r="O2634" s="1091"/>
      <c r="P2634" s="1091"/>
      <c r="Q2634" s="1091"/>
      <c r="R2634" s="1091"/>
      <c r="S2634" s="1091"/>
      <c r="T2634" s="1091"/>
      <c r="U2634" s="1091"/>
      <c r="V2634" s="1091"/>
      <c r="W2634" s="1091"/>
      <c r="X2634" s="1091"/>
      <c r="Y2634" s="1123"/>
    </row>
    <row r="2635" spans="1:25" ht="18" customHeight="1">
      <c r="A2635" s="1124"/>
      <c r="B2635" s="1048" t="s">
        <v>100</v>
      </c>
      <c r="C2635" s="1048"/>
      <c r="D2635" s="1112" t="s">
        <v>485</v>
      </c>
      <c r="E2635" s="1048" t="str">
        <f>'statement of marks'!$F$3</f>
        <v>2024-25</v>
      </c>
      <c r="F2635" s="1048"/>
      <c r="G2635" s="1126" t="str">
        <f>IF(U2654="","MAIN EXAMINATION",IF(E2670="Suppl.","SUPPLEMENTARY EXAMINATION",IF(E2670="Re-exam.","RE-EXAMINATION",)))</f>
        <v>MAIN EXAMINATION</v>
      </c>
      <c r="H2635" s="1127"/>
      <c r="I2635" s="1127"/>
      <c r="J2635" s="1127"/>
      <c r="K2635" s="1127"/>
      <c r="L2635" s="1127"/>
      <c r="M2635" s="1127"/>
      <c r="N2635" s="1127"/>
      <c r="O2635" s="1127"/>
      <c r="P2635" s="1127"/>
      <c r="Q2635" s="1127"/>
      <c r="R2635" s="1127"/>
      <c r="S2635" s="1128"/>
      <c r="T2635" s="1129" t="s">
        <v>305</v>
      </c>
      <c r="U2635" s="1130"/>
      <c r="V2635" s="1131"/>
      <c r="W2635" s="1048" t="str">
        <f>'statement of marks'!$A$3</f>
        <v>11 'A'</v>
      </c>
      <c r="X2635" s="1048"/>
      <c r="Y2635" s="1135"/>
    </row>
    <row r="2636" spans="1:25" ht="18" customHeight="1">
      <c r="A2636" s="1124"/>
      <c r="B2636" s="895" t="s">
        <v>36</v>
      </c>
      <c r="C2636" s="895"/>
      <c r="D2636" s="1112"/>
      <c r="E2636" s="1132" t="str">
        <f>IF('statement of marks'!G103="","",'statement of marks'!G103)</f>
        <v>A 095</v>
      </c>
      <c r="F2636" s="1133"/>
      <c r="G2636" s="1133"/>
      <c r="H2636" s="1133"/>
      <c r="I2636" s="1133"/>
      <c r="J2636" s="1133"/>
      <c r="K2636" s="1133"/>
      <c r="L2636" s="1133"/>
      <c r="M2636" s="1133"/>
      <c r="N2636" s="1133"/>
      <c r="O2636" s="1133"/>
      <c r="P2636" s="1133"/>
      <c r="Q2636" s="1133"/>
      <c r="R2636" s="1133"/>
      <c r="S2636" s="1134"/>
      <c r="T2636" s="1129" t="s">
        <v>304</v>
      </c>
      <c r="U2636" s="1130"/>
      <c r="V2636" s="1131"/>
      <c r="W2636" s="1048">
        <f>IF('statement of marks'!E103="","",'statement of marks'!E103)</f>
        <v>11195</v>
      </c>
      <c r="X2636" s="1048"/>
      <c r="Y2636" s="1135"/>
    </row>
    <row r="2637" spans="1:25" ht="18" customHeight="1">
      <c r="A2637" s="1124"/>
      <c r="B2637" s="895" t="s">
        <v>37</v>
      </c>
      <c r="C2637" s="895"/>
      <c r="D2637" s="1112"/>
      <c r="E2637" s="1132" t="str">
        <f>IF('statement of marks'!H103="","",'statement of marks'!H103)</f>
        <v>B 095</v>
      </c>
      <c r="F2637" s="1133"/>
      <c r="G2637" s="1133"/>
      <c r="H2637" s="1133"/>
      <c r="I2637" s="1133"/>
      <c r="J2637" s="1133"/>
      <c r="K2637" s="1133"/>
      <c r="L2637" s="1133"/>
      <c r="M2637" s="1133"/>
      <c r="N2637" s="1133"/>
      <c r="O2637" s="1133"/>
      <c r="P2637" s="1133"/>
      <c r="Q2637" s="1133"/>
      <c r="R2637" s="1133"/>
      <c r="S2637" s="1134"/>
      <c r="T2637" s="1129" t="s">
        <v>35</v>
      </c>
      <c r="U2637" s="1130"/>
      <c r="V2637" s="1131"/>
      <c r="W2637" s="1048" t="str">
        <f>IF('statement of marks'!D103="","",'statement of marks'!D103)</f>
        <v/>
      </c>
      <c r="X2637" s="1048"/>
      <c r="Y2637" s="1135"/>
    </row>
    <row r="2638" spans="1:25" ht="18" customHeight="1">
      <c r="A2638" s="1124"/>
      <c r="B2638" s="895" t="s">
        <v>38</v>
      </c>
      <c r="C2638" s="895"/>
      <c r="D2638" s="1112"/>
      <c r="E2638" s="1132" t="str">
        <f>IF('statement of marks'!I103="","",'statement of marks'!I103)</f>
        <v>C 095</v>
      </c>
      <c r="F2638" s="1133"/>
      <c r="G2638" s="1133"/>
      <c r="H2638" s="1133"/>
      <c r="I2638" s="1133"/>
      <c r="J2638" s="1133"/>
      <c r="K2638" s="1133"/>
      <c r="L2638" s="1133"/>
      <c r="M2638" s="1133"/>
      <c r="N2638" s="1133"/>
      <c r="O2638" s="1133"/>
      <c r="P2638" s="1133"/>
      <c r="Q2638" s="1133"/>
      <c r="R2638" s="1133"/>
      <c r="S2638" s="1134"/>
      <c r="T2638" s="1129" t="s">
        <v>280</v>
      </c>
      <c r="U2638" s="1130"/>
      <c r="V2638" s="1131"/>
      <c r="W2638" s="1136" t="str">
        <f>IF('statement of marks'!F103="","",'statement of marks'!F103)</f>
        <v/>
      </c>
      <c r="X2638" s="1136"/>
      <c r="Y2638" s="1137"/>
    </row>
    <row r="2639" spans="1:25" ht="18" customHeight="1">
      <c r="A2639" s="1124"/>
      <c r="B2639" s="1138" t="s">
        <v>218</v>
      </c>
      <c r="C2639" s="1109" t="s">
        <v>293</v>
      </c>
      <c r="D2639" s="1109" t="s">
        <v>457</v>
      </c>
      <c r="E2639" s="1103" t="s">
        <v>109</v>
      </c>
      <c r="F2639" s="1103" t="s">
        <v>110</v>
      </c>
      <c r="G2639" s="1103" t="s">
        <v>111</v>
      </c>
      <c r="H2639" s="1103" t="s">
        <v>797</v>
      </c>
      <c r="I2639" s="1139" t="str">
        <f>IF('statement of marks'!N$4="","",'statement of marks'!N$4)</f>
        <v>VRIKSHAROPAN</v>
      </c>
      <c r="J2639" s="1140" t="s">
        <v>276</v>
      </c>
      <c r="K2639" s="1140" t="s">
        <v>277</v>
      </c>
      <c r="L2639" s="1103" t="s">
        <v>284</v>
      </c>
      <c r="M2639" s="1103" t="s">
        <v>294</v>
      </c>
      <c r="N2639" s="1102" t="s">
        <v>458</v>
      </c>
      <c r="O2639" s="1141" t="s">
        <v>287</v>
      </c>
      <c r="P2639" s="1141" t="s">
        <v>288</v>
      </c>
      <c r="Q2639" s="1101" t="s">
        <v>289</v>
      </c>
      <c r="R2639" s="1101" t="s">
        <v>285</v>
      </c>
      <c r="S2639" s="1101" t="s">
        <v>286</v>
      </c>
      <c r="T2639" s="1102" t="s">
        <v>306</v>
      </c>
      <c r="U2639" s="1103" t="s">
        <v>311</v>
      </c>
      <c r="V2639" s="1104" t="s">
        <v>310</v>
      </c>
      <c r="W2639" s="1104" t="s">
        <v>799</v>
      </c>
      <c r="X2639" s="1103" t="s">
        <v>283</v>
      </c>
      <c r="Y2639" s="1105" t="s">
        <v>290</v>
      </c>
    </row>
    <row r="2640" spans="1:25" ht="18" customHeight="1">
      <c r="A2640" s="1124"/>
      <c r="B2640" s="1138"/>
      <c r="C2640" s="1109"/>
      <c r="D2640" s="1109"/>
      <c r="E2640" s="1103"/>
      <c r="F2640" s="1103"/>
      <c r="G2640" s="1103"/>
      <c r="H2640" s="1103"/>
      <c r="I2640" s="1139"/>
      <c r="J2640" s="1140"/>
      <c r="K2640" s="1140"/>
      <c r="L2640" s="1103"/>
      <c r="M2640" s="1103"/>
      <c r="N2640" s="1102"/>
      <c r="O2640" s="1141"/>
      <c r="P2640" s="1141"/>
      <c r="Q2640" s="1101"/>
      <c r="R2640" s="1101"/>
      <c r="S2640" s="1101"/>
      <c r="T2640" s="1102"/>
      <c r="U2640" s="1103"/>
      <c r="V2640" s="1104"/>
      <c r="W2640" s="1104"/>
      <c r="X2640" s="1103"/>
      <c r="Y2640" s="1105"/>
    </row>
    <row r="2641" spans="1:25" ht="18" customHeight="1">
      <c r="A2641" s="1124"/>
      <c r="B2641" s="1144" t="s">
        <v>113</v>
      </c>
      <c r="C2641" s="1144"/>
      <c r="D2641" s="535"/>
      <c r="E2641" s="534">
        <f>IF('statement of marks'!J$6="","",'statement of marks'!J$6)</f>
        <v>10</v>
      </c>
      <c r="F2641" s="534">
        <f>IF('statement of marks'!K$6="","",'statement of marks'!K$6)</f>
        <v>10</v>
      </c>
      <c r="G2641" s="534">
        <f>IF('statement of marks'!L$6="","",'statement of marks'!L$6)</f>
        <v>8</v>
      </c>
      <c r="H2641" s="534">
        <f>IF('statement of marks'!M$6="","",'statement of marks'!M$6)</f>
        <v>28</v>
      </c>
      <c r="I2641" s="536">
        <f>IF('statement of marks'!N$6="","",'statement of marks'!N$6)</f>
        <v>2</v>
      </c>
      <c r="J2641" s="298" t="s">
        <v>89</v>
      </c>
      <c r="K2641" s="1106"/>
      <c r="L2641" s="534">
        <f>IF('statement of marks'!O$6="","",'statement of marks'!O$6)</f>
        <v>70</v>
      </c>
      <c r="M2641" s="298" t="s">
        <v>87</v>
      </c>
      <c r="N2641" s="534">
        <f>IF('statement of marks'!P$6="","",'statement of marks'!P$6)</f>
        <v>100</v>
      </c>
      <c r="O2641" s="298" t="s">
        <v>298</v>
      </c>
      <c r="P2641" s="945"/>
      <c r="Q2641" s="534">
        <f>IF('statement of marks'!Q$6="","",'statement of marks'!Q$6)</f>
        <v>100</v>
      </c>
      <c r="R2641" s="298" t="s">
        <v>299</v>
      </c>
      <c r="S2641" s="298" t="s">
        <v>454</v>
      </c>
      <c r="T2641" s="538">
        <f>IF('statement of marks'!R$6="","",'statement of marks'!R$6)</f>
        <v>200</v>
      </c>
      <c r="U2641" s="539"/>
      <c r="V2641" s="539"/>
      <c r="W2641" s="539"/>
      <c r="X2641" s="539"/>
      <c r="Y2641" s="540" t="str">
        <f>IF(OR(X2648=0,X2648&lt;V2648),"",T2641)</f>
        <v/>
      </c>
    </row>
    <row r="2642" spans="1:25" ht="18" customHeight="1">
      <c r="A2642" s="1124"/>
      <c r="B2642" s="895" t="str">
        <f>'statement of marks'!$J$3</f>
        <v>HINDI COMPULSORY</v>
      </c>
      <c r="C2642" s="895"/>
      <c r="D2642" s="535"/>
      <c r="E2642" s="541">
        <f>IF('statement of marks'!J103="","",'statement of marks'!J103)</f>
        <v>10</v>
      </c>
      <c r="F2642" s="541">
        <f>IF('statement of marks'!K103="","",'statement of marks'!K103)</f>
        <v>10</v>
      </c>
      <c r="G2642" s="541">
        <f>IF('statement of marks'!L103="","",'statement of marks'!L103)</f>
        <v>8</v>
      </c>
      <c r="H2642" s="541">
        <f>IF('statement of marks'!M103="","",'statement of marks'!M103)</f>
        <v>28</v>
      </c>
      <c r="I2642" s="541">
        <f>IF('statement of marks'!N103="","",'statement of marks'!N103)</f>
        <v>2</v>
      </c>
      <c r="J2642" s="537">
        <f>IF('statement of marks'!O103="","",'statement of marks'!O103)</f>
        <v>70</v>
      </c>
      <c r="K2642" s="1106"/>
      <c r="L2642" s="536">
        <f>IF('statement of marks'!O103="","",'statement of marks'!O103)</f>
        <v>70</v>
      </c>
      <c r="M2642" s="536">
        <f>IF('statement of marks'!P103="","",'statement of marks'!P103)</f>
        <v>100</v>
      </c>
      <c r="N2642" s="538">
        <f>IF('statement of marks'!P103="","",'statement of marks'!P103)</f>
        <v>100</v>
      </c>
      <c r="O2642" s="537">
        <f>IF('statement of marks'!Q103="","",'statement of marks'!Q103)</f>
        <v>100</v>
      </c>
      <c r="P2642" s="945"/>
      <c r="Q2642" s="536">
        <f>IF('statement of marks'!Q103="","",'statement of marks'!Q103)</f>
        <v>100</v>
      </c>
      <c r="R2642" s="536">
        <f>IF('statement of marks'!R103="","",'statement of marks'!R103)</f>
        <v>200</v>
      </c>
      <c r="S2642" s="1107" t="str">
        <f>IF(AND(K2643="",P2643=""),"",SUM(K2643,P2643))</f>
        <v/>
      </c>
      <c r="T2642" s="538">
        <f>IF('statement of marks'!R103="","",'statement of marks'!R103)</f>
        <v>200</v>
      </c>
      <c r="U2642" s="541" t="str">
        <f>CONCATENATE('statement of marks'!GV103,'statement of marks'!GW103,'statement of marks'!GX103)</f>
        <v>D</v>
      </c>
      <c r="V2642" s="542" t="str">
        <f>IF(OR(U2642="S",U2642="RE"),'result subject-wise'!T$6,"")</f>
        <v/>
      </c>
      <c r="W2642" s="542" t="str">
        <f>IF('result subject-wise'!U103="","",'result subject-wise'!U103)</f>
        <v/>
      </c>
      <c r="X2642" s="542" t="str">
        <f>IF('result subject-wise'!V103="","",'result subject-wise'!V103)</f>
        <v/>
      </c>
      <c r="Y2642" s="540" t="str">
        <f>IF(OR(X2648=0,X2648&lt;V2648),"",IF(U2642="RE",SUM(T2642,W2642),IF(U2642="S",W2642,T2642)))</f>
        <v/>
      </c>
    </row>
    <row r="2643" spans="1:25" ht="18" customHeight="1">
      <c r="A2643" s="1124"/>
      <c r="B2643" s="895" t="str">
        <f>'statement of marks'!$X$3</f>
        <v>ENGLISH COMPULSORY</v>
      </c>
      <c r="C2643" s="895"/>
      <c r="D2643" s="535" t="s">
        <v>455</v>
      </c>
      <c r="E2643" s="541">
        <f>IF('statement of marks'!X103="","",'statement of marks'!X103)</f>
        <v>10</v>
      </c>
      <c r="F2643" s="541">
        <f>IF('statement of marks'!Y103="","",'statement of marks'!Y103)</f>
        <v>10</v>
      </c>
      <c r="G2643" s="541">
        <f>IF('statement of marks'!Z103="","",'statement of marks'!Z103)</f>
        <v>8</v>
      </c>
      <c r="H2643" s="541">
        <f>IF('statement of marks'!AA103="","",'statement of marks'!AA103)</f>
        <v>28</v>
      </c>
      <c r="I2643" s="541">
        <f>IF('statement of marks'!AB103="","",'statement of marks'!AB103)</f>
        <v>2</v>
      </c>
      <c r="J2643" s="537">
        <f>IF('statement of marks'!AC103="","",'statement of marks'!AC103)</f>
        <v>70</v>
      </c>
      <c r="K2643" s="1106"/>
      <c r="L2643" s="536">
        <f>IF('statement of marks'!AC103="","",'statement of marks'!AC103)</f>
        <v>70</v>
      </c>
      <c r="M2643" s="536">
        <f>IF('statement of marks'!AD103="","",'statement of marks'!AD103)</f>
        <v>100</v>
      </c>
      <c r="N2643" s="538">
        <f>IF('statement of marks'!AD103="","",'statement of marks'!AD103)</f>
        <v>100</v>
      </c>
      <c r="O2643" s="537">
        <f>IF('statement of marks'!AE103="","",'statement of marks'!AE103)</f>
        <v>100</v>
      </c>
      <c r="P2643" s="945"/>
      <c r="Q2643" s="536">
        <f>IF('statement of marks'!AE103="","",'statement of marks'!AE103)</f>
        <v>100</v>
      </c>
      <c r="R2643" s="536">
        <f>IF('statement of marks'!AF103="","",'statement of marks'!AF103)</f>
        <v>200</v>
      </c>
      <c r="S2643" s="1107"/>
      <c r="T2643" s="538">
        <f>IF('statement of marks'!AF103="","",'statement of marks'!AF103)</f>
        <v>200</v>
      </c>
      <c r="U2643" s="541" t="str">
        <f>CONCATENATE('statement of marks'!GY103,'statement of marks'!GZ103,'statement of marks'!HA103)</f>
        <v>D</v>
      </c>
      <c r="V2643" s="542" t="str">
        <f>IF(OR(U2643="S",U2643="RE"),'result subject-wise'!W$6,"")</f>
        <v/>
      </c>
      <c r="W2643" s="542" t="str">
        <f>IF('result subject-wise'!X103="","",'result subject-wise'!X103)</f>
        <v/>
      </c>
      <c r="X2643" s="542" t="str">
        <f>IF('result subject-wise'!Y103="","",'result subject-wise'!Y103)</f>
        <v/>
      </c>
      <c r="Y2643" s="540" t="str">
        <f>IF(OR(X2648=0,X2648&lt;V2648),"",IF(U2643="RE",SUM(T2643,W2643),IF(U2643="S",W2643,T2643)))</f>
        <v/>
      </c>
    </row>
    <row r="2644" spans="1:25" ht="18" customHeight="1">
      <c r="A2644" s="1124"/>
      <c r="B2644" s="1143" t="str">
        <f>'statement of marks'!AM103</f>
        <v>PHYSICS</v>
      </c>
      <c r="C2644" s="1143"/>
      <c r="D2644" s="535">
        <f>IF('statement of marks'!BH103="","",'statement of marks'!BH103)</f>
        <v>20</v>
      </c>
      <c r="E2644" s="541">
        <f>IF('statement of marks'!AN103="","",'statement of marks'!AN103)</f>
        <v>10</v>
      </c>
      <c r="F2644" s="541">
        <f>IF('statement of marks'!AO103="","",'statement of marks'!AO103)</f>
        <v>10</v>
      </c>
      <c r="G2644" s="541">
        <f>IF('statement of marks'!AP103="","",'statement of marks'!AP103)</f>
        <v>9</v>
      </c>
      <c r="H2644" s="541">
        <f>IF('statement of marks'!AQ103="","",'statement of marks'!AQ103)</f>
        <v>29</v>
      </c>
      <c r="I2644" s="541">
        <f>IF('statement of marks'!AR103="","",'statement of marks'!AR103)</f>
        <v>1</v>
      </c>
      <c r="J2644" s="537">
        <f>IF('statement of marks'!AS103="","",'statement of marks'!AS103)</f>
        <v>30</v>
      </c>
      <c r="K2644" s="537">
        <f>IF('statement of marks'!AT103="","",'statement of marks'!AT103)</f>
        <v>20</v>
      </c>
      <c r="L2644" s="536">
        <f>IF('statement of marks'!AU103="","",'statement of marks'!AU103)</f>
        <v>50</v>
      </c>
      <c r="M2644" s="536">
        <f>IF('statement of marks'!AV103="","",'statement of marks'!AV103)</f>
        <v>60</v>
      </c>
      <c r="N2644" s="538">
        <f>IF('statement of marks'!AW103="","",'statement of marks'!AW103)</f>
        <v>80</v>
      </c>
      <c r="O2644" s="537">
        <f>IF('statement of marks'!AX103="","",'statement of marks'!AX103)</f>
        <v>70</v>
      </c>
      <c r="P2644" s="537">
        <f>IF('statement of marks'!AY103="","",'statement of marks'!AY103)</f>
        <v>30</v>
      </c>
      <c r="Q2644" s="536">
        <f>IF('statement of marks'!AZ103="","",'statement of marks'!AZ103)</f>
        <v>100</v>
      </c>
      <c r="R2644" s="536">
        <f>IF('statement of marks'!BA103="","",'statement of marks'!BA103)</f>
        <v>130</v>
      </c>
      <c r="S2644" s="538">
        <f>IF('statement of marks'!BB103="","",'statement of marks'!BB103)</f>
        <v>50</v>
      </c>
      <c r="T2644" s="538">
        <f>IF('statement of marks'!BC103="","",'statement of marks'!BC103)</f>
        <v>180</v>
      </c>
      <c r="U2644" s="541" t="str">
        <f>CONCATENATE('statement of marks'!HB103,'statement of marks'!HK103,'statement of marks'!HL103)</f>
        <v>D</v>
      </c>
      <c r="V2644" s="542" t="str">
        <f>IF('result subject-wise'!Z103="","",'result subject-wise'!Z103)</f>
        <v/>
      </c>
      <c r="W2644" s="542" t="str">
        <f>IF('result subject-wise'!AB103="","",'result subject-wise'!AB103)</f>
        <v/>
      </c>
      <c r="X2644" s="542" t="str">
        <f>IF('result subject-wise'!AC103="","",'result subject-wise'!AC103)</f>
        <v/>
      </c>
      <c r="Y2644" s="540" t="str">
        <f>IF(OR(X2648=0,X2648&lt;V2648),"",IF(OR(U2644="RE",U2644="REP"),SUM(T2644,W2644),IF(U2644="S",W2644,T2644)))</f>
        <v/>
      </c>
    </row>
    <row r="2645" spans="1:25" ht="18" customHeight="1">
      <c r="A2645" s="1124"/>
      <c r="B2645" s="1143" t="str">
        <f>'statement of marks'!BQ103</f>
        <v>CHEMISTRY</v>
      </c>
      <c r="C2645" s="1143"/>
      <c r="D2645" s="535">
        <f>IF('statement of marks'!CL103="","",'statement of marks'!CL103)</f>
        <v>20</v>
      </c>
      <c r="E2645" s="541">
        <f>IF('statement of marks'!BR103="","",'statement of marks'!BR103)</f>
        <v>10</v>
      </c>
      <c r="F2645" s="541">
        <f>IF('statement of marks'!BS103="","",'statement of marks'!BS103)</f>
        <v>10</v>
      </c>
      <c r="G2645" s="541">
        <f>IF('statement of marks'!BT103="","",'statement of marks'!BT103)</f>
        <v>9</v>
      </c>
      <c r="H2645" s="541">
        <f>IF('statement of marks'!BU103="","",'statement of marks'!BU103)</f>
        <v>29</v>
      </c>
      <c r="I2645" s="541">
        <f>IF('statement of marks'!BV103="","",'statement of marks'!BV103)</f>
        <v>1</v>
      </c>
      <c r="J2645" s="537">
        <f>IF('statement of marks'!BW103="","",'statement of marks'!BW103)</f>
        <v>50</v>
      </c>
      <c r="K2645" s="537">
        <f>IF('statement of marks'!BX103="","",'statement of marks'!BX103)</f>
        <v>20</v>
      </c>
      <c r="L2645" s="536">
        <f>IF('statement of marks'!BY103="","",'statement of marks'!BY103)</f>
        <v>70</v>
      </c>
      <c r="M2645" s="536">
        <f>IF('statement of marks'!BZ103="","",'statement of marks'!BZ103)</f>
        <v>80</v>
      </c>
      <c r="N2645" s="538">
        <f>IF('statement of marks'!CA103="","",'statement of marks'!CA103)</f>
        <v>100</v>
      </c>
      <c r="O2645" s="537">
        <f>IF('statement of marks'!CB103="","",'statement of marks'!CB103)</f>
        <v>70</v>
      </c>
      <c r="P2645" s="537">
        <f>IF('statement of marks'!CC103="","",'statement of marks'!CC103)</f>
        <v>30</v>
      </c>
      <c r="Q2645" s="536">
        <f>IF('statement of marks'!CD103="","",'statement of marks'!CD103)</f>
        <v>100</v>
      </c>
      <c r="R2645" s="536">
        <f>IF('statement of marks'!CE103="","",'statement of marks'!CE103)</f>
        <v>150</v>
      </c>
      <c r="S2645" s="538">
        <f>IF('statement of marks'!CF103="","",'statement of marks'!CF103)</f>
        <v>50</v>
      </c>
      <c r="T2645" s="538">
        <f>IF('statement of marks'!CG103="","",'statement of marks'!CG103)</f>
        <v>200</v>
      </c>
      <c r="U2645" s="541" t="str">
        <f>CONCATENATE('statement of marks'!HM103,'statement of marks'!HV103,'statement of marks'!HW103)</f>
        <v>D</v>
      </c>
      <c r="V2645" s="542" t="str">
        <f>IF('result subject-wise'!AD103="","",'result subject-wise'!AD103)</f>
        <v/>
      </c>
      <c r="W2645" s="542" t="str">
        <f>IF('result subject-wise'!AF103="","",'result subject-wise'!AF103)</f>
        <v/>
      </c>
      <c r="X2645" s="542" t="str">
        <f>IF('result subject-wise'!AG103="","",'result subject-wise'!AG103)</f>
        <v/>
      </c>
      <c r="Y2645" s="540" t="str">
        <f>IF(OR(X2648=0,X2648&lt;V2648),"",IF(OR(U2645="RE",U2645="REP"),SUM(T2645,W2645),IF(U2645="S",W2645,T2645)))</f>
        <v/>
      </c>
    </row>
    <row r="2646" spans="1:25" ht="18" customHeight="1">
      <c r="A2646" s="1124"/>
      <c r="B2646" s="1143" t="str">
        <f>'statement of marks'!CU103</f>
        <v>MATHEMATICS</v>
      </c>
      <c r="C2646" s="1143"/>
      <c r="D2646" s="535" t="str">
        <f>IF('statement of marks'!DP103="","",'statement of marks'!DP103)</f>
        <v/>
      </c>
      <c r="E2646" s="541">
        <f>IF('statement of marks'!CV103="","",'statement of marks'!CV103)</f>
        <v>10</v>
      </c>
      <c r="F2646" s="541">
        <f>IF('statement of marks'!CW103="","",'statement of marks'!CW103)</f>
        <v>10</v>
      </c>
      <c r="G2646" s="541">
        <f>IF('statement of marks'!CX103="","",'statement of marks'!CX103)</f>
        <v>9</v>
      </c>
      <c r="H2646" s="541">
        <f>IF('statement of marks'!CY103="","",'statement of marks'!CY103)</f>
        <v>29</v>
      </c>
      <c r="I2646" s="541">
        <f>IF('statement of marks'!CZ103="","",'statement of marks'!CZ103)</f>
        <v>1</v>
      </c>
      <c r="J2646" s="537">
        <f>IF('statement of marks'!DA103="","",'statement of marks'!DA103)</f>
        <v>70</v>
      </c>
      <c r="K2646" s="537" t="str">
        <f>IF('statement of marks'!DB103="","",'statement of marks'!DB103)</f>
        <v/>
      </c>
      <c r="L2646" s="536">
        <f>IF('statement of marks'!DC103="","",'statement of marks'!DC103)</f>
        <v>70</v>
      </c>
      <c r="M2646" s="536">
        <f>IF('statement of marks'!DD103="","",'statement of marks'!DD103)</f>
        <v>100</v>
      </c>
      <c r="N2646" s="538">
        <f>IF('statement of marks'!DE103="","",'statement of marks'!DE103)</f>
        <v>100</v>
      </c>
      <c r="O2646" s="537">
        <f>IF('statement of marks'!DF103="","",'statement of marks'!DF103)</f>
        <v>18</v>
      </c>
      <c r="P2646" s="537" t="str">
        <f>IF('statement of marks'!DG103="","",'statement of marks'!DG103)</f>
        <v/>
      </c>
      <c r="Q2646" s="536">
        <f>IF('statement of marks'!DH103="","",'statement of marks'!DH103)</f>
        <v>18</v>
      </c>
      <c r="R2646" s="536">
        <f>IF('statement of marks'!DI103="","",'statement of marks'!DI103)</f>
        <v>118</v>
      </c>
      <c r="S2646" s="538" t="str">
        <f>IF('statement of marks'!DJ103="","",'statement of marks'!DJ103)</f>
        <v/>
      </c>
      <c r="T2646" s="538">
        <f>IF('statement of marks'!DK103="","",'statement of marks'!DK103)</f>
        <v>118</v>
      </c>
      <c r="U2646" s="541" t="str">
        <f>CONCATENATE('statement of marks'!HX103,'statement of marks'!IG103,'statement of marks'!IH103)</f>
        <v>S</v>
      </c>
      <c r="V2646" s="542">
        <f>IF('result subject-wise'!AH103="","",'result subject-wise'!AH103)</f>
        <v>100</v>
      </c>
      <c r="W2646" s="542" t="str">
        <f>IF('result subject-wise'!AJ103="","",'result subject-wise'!AJ103)</f>
        <v/>
      </c>
      <c r="X2646" s="542" t="str">
        <f>IF('result subject-wise'!AK103="","",'result subject-wise'!AK103)</f>
        <v/>
      </c>
      <c r="Y2646" s="540" t="str">
        <f>IF(OR(X2648=0,X2648&lt;V2648),"",IF(OR(U2646="RE",U2646="REP"),SUM(T2646,W2646),IF(U2646="S",W2646,T2646)))</f>
        <v/>
      </c>
    </row>
    <row r="2647" spans="1:25" ht="18" customHeight="1">
      <c r="A2647" s="1124"/>
      <c r="B2647" s="1108" t="s">
        <v>291</v>
      </c>
      <c r="C2647" s="1108"/>
      <c r="D2647" s="543">
        <f>IF(AND(D2644="",D2645="",D2646=""),"",SUM(D2644:D2646))</f>
        <v>40</v>
      </c>
      <c r="E2647" s="544">
        <f>IF(AND(E2642="",E2643="",E2644="",E2645="",E2646=""),"",SUM(E2642:E2646))</f>
        <v>50</v>
      </c>
      <c r="F2647" s="544">
        <f t="shared" ref="F2647:H2647" si="748">IF(AND(F2642="",F2643="",F2644="",F2645="",F2646=""),"",SUM(F2642:F2646))</f>
        <v>50</v>
      </c>
      <c r="G2647" s="544">
        <f t="shared" si="748"/>
        <v>43</v>
      </c>
      <c r="H2647" s="544">
        <f t="shared" si="748"/>
        <v>143</v>
      </c>
      <c r="I2647" s="544">
        <f>IF(AND(I2642="",I2643="",I2644="",I2645="",I2646=""),"",SUM(I2642:I2646))</f>
        <v>7</v>
      </c>
      <c r="J2647" s="544">
        <f t="shared" ref="J2647:Q2647" si="749">IF(AND(J2642="",J2643="",J2644="",J2645="",J2646=""),"",SUM(J2642:J2646))</f>
        <v>290</v>
      </c>
      <c r="K2647" s="544">
        <f t="shared" si="749"/>
        <v>40</v>
      </c>
      <c r="L2647" s="544">
        <f t="shared" si="749"/>
        <v>330</v>
      </c>
      <c r="M2647" s="544">
        <f t="shared" si="749"/>
        <v>440</v>
      </c>
      <c r="N2647" s="544">
        <f t="shared" si="749"/>
        <v>480</v>
      </c>
      <c r="O2647" s="544">
        <f t="shared" si="749"/>
        <v>358</v>
      </c>
      <c r="P2647" s="544">
        <f t="shared" si="749"/>
        <v>60</v>
      </c>
      <c r="Q2647" s="544">
        <f t="shared" si="749"/>
        <v>418</v>
      </c>
      <c r="R2647" s="544">
        <f>IF(AND(R2642="",R2643="",R2644="",R2645="",R2646=""),"",SUM(R2642:R2646))</f>
        <v>798</v>
      </c>
      <c r="S2647" s="544">
        <f>IF(AND(S2642="",S2643="",S2644="",S2645="",S2646=""),"",SUM(S2642:S2646))</f>
        <v>100</v>
      </c>
      <c r="T2647" s="544">
        <f t="shared" ref="T2647" si="750">IF(AND(T2642="",T2643="",T2644="",T2645="",T2646=""),"",SUM(T2642:T2646))</f>
        <v>898</v>
      </c>
      <c r="U2647" s="544"/>
      <c r="V2647" s="544">
        <f t="shared" ref="V2647:W2647" si="751">IF(AND(V2642="",V2643="",V2644="",V2645="",V2646=""),"",SUM(V2642:V2646))</f>
        <v>100</v>
      </c>
      <c r="W2647" s="544" t="str">
        <f t="shared" si="751"/>
        <v/>
      </c>
      <c r="X2647" s="545"/>
      <c r="Y2647" s="546" t="str">
        <f t="shared" ref="Y2647" si="752">IF(AND(Y2642="",Y2643="",Y2644="",Y2645="",Y2646=""),"",SUM(Y2642:Y2646))</f>
        <v/>
      </c>
    </row>
    <row r="2648" spans="1:25" ht="18" customHeight="1">
      <c r="A2648" s="1124"/>
      <c r="B2648" s="1142" t="s">
        <v>292</v>
      </c>
      <c r="C2648" s="1142"/>
      <c r="D2648" s="547" t="s">
        <v>456</v>
      </c>
      <c r="E2648" s="548">
        <f>IF(E2647="","",(5*E2641)-(COUNTIF(E2642:E2646,"NA")*E2641+COUNTIF(E2642:E2646,"ML")*E2641))</f>
        <v>50</v>
      </c>
      <c r="F2648" s="548">
        <f>IF(F2647="","",(5*F2641)-(COUNTIF(F2642:F2646,"NA")*F2641+COUNTIF(F2642:F2646,"ML")*F2641))</f>
        <v>50</v>
      </c>
      <c r="G2648" s="548">
        <f>IF(G2647="","",(43)-(COUNTIF(G2642:G2646,"NA")*G2641+COUNTIF(G2642:G2646,"ML")*G2641))</f>
        <v>43</v>
      </c>
      <c r="H2648" s="548">
        <f>IF(H2647="","",(143)-(COUNTIF(H2642:H2646,"NA")*H2641+COUNTIF(H2642:H2646,"ML")*H2641))</f>
        <v>143</v>
      </c>
      <c r="I2648" s="549">
        <f>IF(I2647="","",7)</f>
        <v>7</v>
      </c>
      <c r="J2648" s="538">
        <f>L2648-K2648</f>
        <v>310</v>
      </c>
      <c r="K2648" s="538">
        <f>IF(D2647="","",(D2647-(IF(K2644="ml",D2644)+IF(K2645="ml",D2645)+IF(K2646="ml",D2646))))</f>
        <v>40</v>
      </c>
      <c r="L2648" s="538">
        <f>IF(OR(L2647=0,L2647=""),L2647,(5*L2641)-D2659)</f>
        <v>350</v>
      </c>
      <c r="M2648" s="538">
        <f>IF(M2647="","",SUM(H2648:J2648))</f>
        <v>460</v>
      </c>
      <c r="N2648" s="538">
        <f>IF(N2647="","",SUM(D2647,M2648))</f>
        <v>500</v>
      </c>
      <c r="O2648" s="538">
        <f>Q2648-D2653</f>
        <v>440</v>
      </c>
      <c r="P2648" s="538">
        <f>IF(D2653="","",D2653)</f>
        <v>60</v>
      </c>
      <c r="Q2648" s="538">
        <f>IF(Q2647="","",5*Q2641)</f>
        <v>500</v>
      </c>
      <c r="R2648" s="538">
        <f>IF(O2648="","",SUM(M2648,O2648))</f>
        <v>900</v>
      </c>
      <c r="S2648" s="538">
        <f>IF(D2658="","",D2658)</f>
        <v>100</v>
      </c>
      <c r="T2648" s="538">
        <f>IF(T2647="","",SUM(R2648,S2648))</f>
        <v>1000</v>
      </c>
      <c r="U2648" s="550"/>
      <c r="V2648" s="551">
        <f>COUNTIF(U2642:U2652,"S")</f>
        <v>1</v>
      </c>
      <c r="W2648" s="551">
        <f>COUNTIF(U2642:U2652,"RE")+COUNTIF(U2642:U2652,"REP")</f>
        <v>0</v>
      </c>
      <c r="X2648" s="551">
        <f>COUNTIF(X2642:X2647,"P")+COUNTIF(X2651:X2652,"P")</f>
        <v>0</v>
      </c>
      <c r="Y2648" s="552" t="str">
        <f>IF(OR(X2648=0,X2648&lt;(V2648+W2648)),"",(T2648-(V2648*Y2641)+V2647))</f>
        <v/>
      </c>
    </row>
    <row r="2649" spans="1:25" ht="18" customHeight="1">
      <c r="A2649" s="1124"/>
      <c r="B2649" s="895" t="s">
        <v>151</v>
      </c>
      <c r="C2649" s="895"/>
      <c r="D2649" s="553">
        <f>IF('statement of marks'!BG103="","",'statement of marks'!BG103)</f>
        <v>30</v>
      </c>
      <c r="E2649" s="568">
        <f t="shared" ref="E2649:H2649" si="753">IF(E2648="","",E2647/E2648*100)</f>
        <v>100</v>
      </c>
      <c r="F2649" s="568">
        <f t="shared" si="753"/>
        <v>100</v>
      </c>
      <c r="G2649" s="568">
        <f t="shared" si="753"/>
        <v>100</v>
      </c>
      <c r="H2649" s="568">
        <f t="shared" si="753"/>
        <v>100</v>
      </c>
      <c r="I2649" s="568">
        <f>IF(I2648="","",I2647/I2648*100)</f>
        <v>100</v>
      </c>
      <c r="J2649" s="568">
        <f t="shared" ref="J2649:R2649" si="754">IF(J2648="","",J2647/J2648*100)</f>
        <v>93.548387096774192</v>
      </c>
      <c r="K2649" s="568">
        <f t="shared" si="754"/>
        <v>100</v>
      </c>
      <c r="L2649" s="568">
        <f t="shared" si="754"/>
        <v>94.285714285714278</v>
      </c>
      <c r="M2649" s="568">
        <f t="shared" si="754"/>
        <v>95.652173913043484</v>
      </c>
      <c r="N2649" s="569">
        <f t="shared" si="754"/>
        <v>96</v>
      </c>
      <c r="O2649" s="568">
        <f t="shared" si="754"/>
        <v>81.36363636363636</v>
      </c>
      <c r="P2649" s="568">
        <f t="shared" si="754"/>
        <v>100</v>
      </c>
      <c r="Q2649" s="568">
        <f t="shared" si="754"/>
        <v>83.6</v>
      </c>
      <c r="R2649" s="568">
        <f t="shared" si="754"/>
        <v>88.666666666666671</v>
      </c>
      <c r="S2649" s="569">
        <f>IF(S2648="","",S2647/S2648*100)</f>
        <v>100</v>
      </c>
      <c r="T2649" s="569">
        <f t="shared" ref="T2649" si="755">IF(T2648="","",T2647/T2648*100)</f>
        <v>89.8</v>
      </c>
      <c r="U2649" s="539"/>
      <c r="V2649" s="539"/>
      <c r="W2649" s="539"/>
      <c r="X2649" s="539"/>
      <c r="Y2649" s="554" t="str">
        <f>IF(Y2648="","",Y2647/Y2648*100)</f>
        <v/>
      </c>
    </row>
    <row r="2650" spans="1:25" ht="18" customHeight="1">
      <c r="A2650" s="1124"/>
      <c r="B2650" s="895" t="str">
        <f>'statement of marks'!DZ103</f>
        <v>BIOLOGY</v>
      </c>
      <c r="C2650" s="895"/>
      <c r="D2650" s="548"/>
      <c r="E2650" s="541">
        <f>IF('statement of marks'!EA103="","",'statement of marks'!EA103)</f>
        <v>10</v>
      </c>
      <c r="F2650" s="541">
        <f>IF('statement of marks'!EB103="","",'statement of marks'!EB103)</f>
        <v>10</v>
      </c>
      <c r="G2650" s="541">
        <f>IF('statement of marks'!EC103="","",'statement of marks'!EC103)</f>
        <v>10</v>
      </c>
      <c r="H2650" s="541">
        <f>IF('statement of marks'!ED103="","",'statement of marks'!ED103)</f>
        <v>30</v>
      </c>
      <c r="I2650" s="541" t="str">
        <f>IF('statement of marks'!EE103="","",'statement of marks'!EE103)</f>
        <v/>
      </c>
      <c r="J2650" s="537">
        <f>IF('statement of marks'!EF103="","",'statement of marks'!EF103)</f>
        <v>50</v>
      </c>
      <c r="K2650" s="537">
        <f>IF('statement of marks'!EG103="","",'statement of marks'!EG103)</f>
        <v>20</v>
      </c>
      <c r="L2650" s="536">
        <f>IF('statement of marks'!EH103="","",'statement of marks'!EH103)</f>
        <v>70</v>
      </c>
      <c r="M2650" s="536">
        <f>IF('statement of marks'!EI103="","",'statement of marks'!EI103)</f>
        <v>80</v>
      </c>
      <c r="N2650" s="538">
        <f>IF('statement of marks'!EJ103="","",'statement of marks'!EJ103)</f>
        <v>100</v>
      </c>
      <c r="O2650" s="537">
        <f>IF('statement of marks'!EK103="","",'statement of marks'!EK103)</f>
        <v>70</v>
      </c>
      <c r="P2650" s="537">
        <f>IF('statement of marks'!EL103="","",'statement of marks'!EL103)</f>
        <v>30</v>
      </c>
      <c r="Q2650" s="536">
        <f>IF('statement of marks'!EM103="","",'statement of marks'!EM103)</f>
        <v>100</v>
      </c>
      <c r="R2650" s="536">
        <f>IF('statement of marks'!EN103="","",'statement of marks'!EN103)</f>
        <v>150</v>
      </c>
      <c r="S2650" s="538">
        <f>IF('statement of marks'!EO103="","",'statement of marks'!EO103)</f>
        <v>50</v>
      </c>
      <c r="T2650" s="538">
        <f>IF('statement of marks'!EP103="","",'statement of marks'!EP103)</f>
        <v>200</v>
      </c>
      <c r="U2650" s="538" t="str">
        <f>IF('statement of marks'!FB103="","",'statement of marks'!FB103)</f>
        <v>I</v>
      </c>
      <c r="V2650" s="542"/>
      <c r="W2650" s="542"/>
      <c r="X2650" s="542"/>
      <c r="Y2650" s="540"/>
    </row>
    <row r="2651" spans="1:25" ht="18" customHeight="1">
      <c r="A2651" s="1124"/>
      <c r="B2651" s="1089" t="str">
        <f>'statement of marks'!$FC$3</f>
        <v>Azadi ke Baad ka Swarnim Bharat</v>
      </c>
      <c r="C2651" s="1089"/>
      <c r="D2651" s="553">
        <f>IF('statement of marks'!CK103="","",'statement of marks'!CK103)</f>
        <v>30</v>
      </c>
      <c r="E2651" s="541">
        <f>IF('statement of marks'!FC103="","",'statement of marks'!FC103)</f>
        <v>10</v>
      </c>
      <c r="F2651" s="541">
        <f>IF('statement of marks'!FD103="","",'statement of marks'!FD103)</f>
        <v>10</v>
      </c>
      <c r="G2651" s="541">
        <f>IF('statement of marks'!FE103="","",'statement of marks'!FE103)</f>
        <v>10</v>
      </c>
      <c r="H2651" s="541">
        <f>IF('statement of marks'!FF103="","",'statement of marks'!FF103)</f>
        <v>30</v>
      </c>
      <c r="I2651" s="555"/>
      <c r="J2651" s="541">
        <f>IF('statement of marks'!FG103="","",'statement of marks'!FG103)</f>
        <v>70</v>
      </c>
      <c r="K2651" s="556"/>
      <c r="L2651" s="536">
        <f>IF('statement of marks'!FG103="","",'statement of marks'!FG103)</f>
        <v>70</v>
      </c>
      <c r="M2651" s="536">
        <f>IF('statement of marks'!FH103="","",'statement of marks'!FH103)</f>
        <v>100</v>
      </c>
      <c r="N2651" s="536">
        <f>IF('statement of marks'!FH103="","",'statement of marks'!FH103)</f>
        <v>100</v>
      </c>
      <c r="O2651" s="536">
        <f>IF('statement of marks'!FI103="","",'statement of marks'!FI103)</f>
        <v>100</v>
      </c>
      <c r="P2651" s="557"/>
      <c r="Q2651" s="536">
        <f>IF('statement of marks'!FI103="","",'statement of marks'!FI103)</f>
        <v>100</v>
      </c>
      <c r="R2651" s="536">
        <f>IF('statement of marks'!FJ103="","",'statement of marks'!FJ103)</f>
        <v>200</v>
      </c>
      <c r="S2651" s="557"/>
      <c r="T2651" s="538">
        <f>IF('statement of marks'!FJ103="","",'statement of marks'!FJ103)</f>
        <v>200</v>
      </c>
      <c r="U2651" s="541" t="str">
        <f>IF('statement of marks'!II103="","",'statement of marks'!II103)</f>
        <v>A</v>
      </c>
      <c r="V2651" s="542" t="str">
        <f>IF(OR(U2651="S",U2651="RE"),'result subject-wise'!AL$6,"")</f>
        <v/>
      </c>
      <c r="W2651" s="558" t="str">
        <f>IF('result subject-wise'!AL103="","",'result subject-wise'!AL103)</f>
        <v/>
      </c>
      <c r="X2651" s="558" t="str">
        <f>IF('result subject-wise'!AM103="","",'result subject-wise'!AM103)</f>
        <v/>
      </c>
      <c r="Y2651" s="1093"/>
    </row>
    <row r="2652" spans="1:25" ht="18" customHeight="1">
      <c r="A2652" s="1124"/>
      <c r="B2652" s="895" t="str">
        <f>'statement of marks'!$FP$3</f>
        <v>JEEVAN KAUShAL</v>
      </c>
      <c r="C2652" s="895"/>
      <c r="D2652" s="535" t="str">
        <f>IF('statement of marks'!DO103="","",'statement of marks'!DO103)</f>
        <v/>
      </c>
      <c r="E2652" s="1109" t="s">
        <v>278</v>
      </c>
      <c r="F2652" s="1109"/>
      <c r="G2652" s="536">
        <f>'statement of marks'!$FP$6</f>
        <v>30</v>
      </c>
      <c r="H2652" s="536"/>
      <c r="I2652" s="559"/>
      <c r="J2652" s="537">
        <f>IF('statement of marks'!FP103="","",'statement of marks'!FP103)</f>
        <v>30</v>
      </c>
      <c r="K2652" s="1109" t="s">
        <v>279</v>
      </c>
      <c r="L2652" s="1109"/>
      <c r="M2652" s="536">
        <f>'statement of marks'!$FQ$6</f>
        <v>30</v>
      </c>
      <c r="N2652" s="538">
        <f>IF('statement of marks'!FQ103="","",'statement of marks'!FQ103)</f>
        <v>30</v>
      </c>
      <c r="O2652" s="1109" t="s">
        <v>108</v>
      </c>
      <c r="P2652" s="1109"/>
      <c r="Q2652" s="536">
        <f>'statement of marks'!$FR$6</f>
        <v>40</v>
      </c>
      <c r="R2652" s="541">
        <f>IF('statement of marks'!FR103="","",'statement of marks'!FR103)</f>
        <v>40</v>
      </c>
      <c r="S2652" s="541"/>
      <c r="T2652" s="538">
        <f>IF('statement of marks'!FS103="","",'statement of marks'!FS103)</f>
        <v>100</v>
      </c>
      <c r="U2652" s="541" t="str">
        <f>IF('statement of marks'!IJ103="","",'statement of marks'!IJ103)</f>
        <v>A</v>
      </c>
      <c r="V2652" s="542" t="str">
        <f>IF(OR(U2652="S",U2652="RE"),'result subject-wise'!AN$6,"")</f>
        <v/>
      </c>
      <c r="W2652" s="558" t="str">
        <f>IF('result subject-wise'!AN103="","",'result subject-wise'!AN103)</f>
        <v/>
      </c>
      <c r="X2652" s="558" t="str">
        <f>IF('result subject-wise'!AO103="","",'result subject-wise'!AO103)</f>
        <v/>
      </c>
      <c r="Y2652" s="1093"/>
    </row>
    <row r="2653" spans="1:25" ht="18" customHeight="1">
      <c r="A2653" s="1124"/>
      <c r="B2653" s="1110" t="s">
        <v>195</v>
      </c>
      <c r="C2653" s="1110"/>
      <c r="D2653" s="560">
        <f>IF(AND(D2649="",D2651="",D2652=""),"",SUM(D2649:D2652))</f>
        <v>60</v>
      </c>
      <c r="E2653" s="1111" t="str">
        <f>IF('statement of marks'!IP103="","",'statement of marks'!IP103)</f>
        <v>SUPPL.</v>
      </c>
      <c r="F2653" s="1111"/>
      <c r="G2653" s="1111"/>
      <c r="H2653" s="1111"/>
      <c r="I2653" s="1111"/>
      <c r="J2653" s="1111"/>
      <c r="K2653" s="1111"/>
      <c r="L2653" s="1111"/>
      <c r="M2653" s="533" t="s">
        <v>309</v>
      </c>
      <c r="N2653" s="541" t="str">
        <f>IF('statement of marks'!IS103="","",'statement of marks'!IS103)</f>
        <v/>
      </c>
      <c r="O2653" s="1091" t="s">
        <v>281</v>
      </c>
      <c r="P2653" s="1091"/>
      <c r="Q2653" s="1091"/>
      <c r="R2653" s="541" t="str">
        <f>IF('statement of marks'!IU103="","",'statement of marks'!IU103)</f>
        <v/>
      </c>
      <c r="S2653" s="1112" t="s">
        <v>295</v>
      </c>
      <c r="T2653" s="1112"/>
      <c r="U2653" s="1112"/>
      <c r="V2653" s="1112"/>
      <c r="W2653" s="1112"/>
      <c r="X2653" s="1112"/>
      <c r="Y2653" s="1113"/>
    </row>
    <row r="2654" spans="1:25" ht="18" customHeight="1">
      <c r="A2654" s="1124"/>
      <c r="B2654" s="1110" t="s">
        <v>300</v>
      </c>
      <c r="C2654" s="1110"/>
      <c r="D2654" s="534" t="s">
        <v>201</v>
      </c>
      <c r="E2654" s="1085" t="s">
        <v>122</v>
      </c>
      <c r="F2654" s="1085"/>
      <c r="G2654" s="1091" t="s">
        <v>124</v>
      </c>
      <c r="H2654" s="1091"/>
      <c r="I2654" s="1091"/>
      <c r="J2654" s="1091"/>
      <c r="K2654" s="1091" t="s">
        <v>126</v>
      </c>
      <c r="L2654" s="1091"/>
      <c r="M2654" s="1091" t="s">
        <v>128</v>
      </c>
      <c r="N2654" s="1091"/>
      <c r="O2654" s="924" t="s">
        <v>303</v>
      </c>
      <c r="P2654" s="924"/>
      <c r="Q2654" s="924"/>
      <c r="R2654" s="561"/>
      <c r="S2654" s="1114" t="s">
        <v>195</v>
      </c>
      <c r="T2654" s="1114"/>
      <c r="U2654" s="1115" t="str">
        <f>IF('result subject-wise'!AR103="","",'result subject-wise'!AR103)</f>
        <v/>
      </c>
      <c r="V2654" s="1115"/>
      <c r="W2654" s="1086" t="s">
        <v>459</v>
      </c>
      <c r="X2654" s="1086"/>
      <c r="Y2654" s="562" t="str">
        <f>IF('result subject-wise'!AS103="","",'result subject-wise'!AS103)</f>
        <v/>
      </c>
    </row>
    <row r="2655" spans="1:25" ht="18" customHeight="1">
      <c r="A2655" s="1124"/>
      <c r="B2655" s="1116" t="s">
        <v>302</v>
      </c>
      <c r="C2655" s="1116"/>
      <c r="D2655" s="536">
        <f>IF('statement of marks'!CN103="","",'statement of marks'!CN103)</f>
        <v>50</v>
      </c>
      <c r="E2655" s="1117">
        <f>IF('statement of marks'!GK103="","",'statement of marks'!GK103)</f>
        <v>34</v>
      </c>
      <c r="F2655" s="1117"/>
      <c r="G2655" s="1117">
        <f>IF('statement of marks'!GM103="","",'statement of marks'!GM103)</f>
        <v>24</v>
      </c>
      <c r="H2655" s="1117"/>
      <c r="I2655" s="1117"/>
      <c r="J2655" s="1117"/>
      <c r="K2655" s="1117" t="str">
        <f>IF('statement of marks'!GO103="","",'statement of marks'!GO103)</f>
        <v/>
      </c>
      <c r="L2655" s="1117"/>
      <c r="M2655" s="1117" t="str">
        <f>IF('statement of marks'!GQ103="","",'statement of marks'!GQ103)</f>
        <v/>
      </c>
      <c r="N2655" s="1117"/>
      <c r="O2655" s="1117" t="str">
        <f>IF('statement of marks'!GS103="","",'statement of marks'!GS103)</f>
        <v/>
      </c>
      <c r="P2655" s="1117"/>
      <c r="Q2655" s="1117"/>
      <c r="R2655" s="563"/>
      <c r="S2655" s="1086" t="s">
        <v>460</v>
      </c>
      <c r="T2655" s="1086"/>
      <c r="U2655" s="1086"/>
      <c r="V2655" s="1086"/>
      <c r="W2655" s="1115" t="str">
        <f>IF('result subject-wise'!AT103="","",'result subject-wise'!AT103)</f>
        <v/>
      </c>
      <c r="X2655" s="1115"/>
      <c r="Y2655" s="1118"/>
    </row>
    <row r="2656" spans="1:25" ht="18" customHeight="1">
      <c r="A2656" s="1124"/>
      <c r="B2656" s="1084" t="s">
        <v>301</v>
      </c>
      <c r="C2656" s="1084"/>
      <c r="D2656" s="536">
        <f>IF('statement of marks'!BJ103="","",'statement of marks'!BJ103)</f>
        <v>50</v>
      </c>
      <c r="E2656" s="1085" t="str">
        <f>IF('statement of marks'!GL103="","",'statement of marks'!GL103)</f>
        <v/>
      </c>
      <c r="F2656" s="1085"/>
      <c r="G2656" s="1085" t="str">
        <f>IF('statement of marks'!GN103="","",'statement of marks'!GN103)</f>
        <v/>
      </c>
      <c r="H2656" s="1085"/>
      <c r="I2656" s="1085"/>
      <c r="J2656" s="1085"/>
      <c r="K2656" s="1085">
        <f>IF('statement of marks'!GP103="","",'statement of marks'!GP103)</f>
        <v>130</v>
      </c>
      <c r="L2656" s="1085"/>
      <c r="M2656" s="1085">
        <f>IF('statement of marks'!GR103="","",'statement of marks'!GR103)</f>
        <v>264</v>
      </c>
      <c r="N2656" s="1085"/>
      <c r="O2656" s="1085">
        <f>IF('statement of marks'!GT103="","",'statement of marks'!GT103)</f>
        <v>362</v>
      </c>
      <c r="P2656" s="1085"/>
      <c r="Q2656" s="1085"/>
      <c r="R2656" s="564"/>
      <c r="S2656" s="1086" t="s">
        <v>296</v>
      </c>
      <c r="T2656" s="1086"/>
      <c r="U2656" s="1086"/>
      <c r="V2656" s="1086"/>
      <c r="W2656" s="1087" t="str">
        <f>IF(U2654="","",'result subject-wise'!$G$118)</f>
        <v/>
      </c>
      <c r="X2656" s="1087"/>
      <c r="Y2656" s="1088"/>
    </row>
    <row r="2657" spans="1:25" ht="18" customHeight="1">
      <c r="A2657" s="1124"/>
      <c r="B2657" s="1089" t="s">
        <v>307</v>
      </c>
      <c r="C2657" s="1089"/>
      <c r="D2657" s="535" t="str">
        <f>IF('statement of marks'!DR103="","",'statement of marks'!DR103)</f>
        <v/>
      </c>
      <c r="E2657" s="1090"/>
      <c r="F2657" s="1090"/>
      <c r="G2657" s="1090"/>
      <c r="H2657" s="1090"/>
      <c r="I2657" s="1090"/>
      <c r="J2657" s="1090"/>
      <c r="K2657" s="1090"/>
      <c r="L2657" s="1090"/>
      <c r="M2657" s="1090"/>
      <c r="N2657" s="1090"/>
      <c r="O2657" s="1091"/>
      <c r="P2657" s="1091"/>
      <c r="Q2657" s="1091"/>
      <c r="R2657" s="1091"/>
      <c r="S2657" s="1091"/>
      <c r="T2657" s="1091"/>
      <c r="U2657" s="1092"/>
      <c r="V2657" s="1092"/>
      <c r="W2657" s="1092"/>
      <c r="X2657" s="1092"/>
      <c r="Y2657" s="1093"/>
    </row>
    <row r="2658" spans="1:25" ht="18" customHeight="1">
      <c r="A2658" s="1124"/>
      <c r="B2658" s="895" t="s">
        <v>297</v>
      </c>
      <c r="C2658" s="895"/>
      <c r="D2658" s="544">
        <f>IF(AND(D2655="",D2656="",D2657=""),"",SUM(D2655:D2657))</f>
        <v>100</v>
      </c>
      <c r="E2658" s="1090"/>
      <c r="F2658" s="1090"/>
      <c r="G2658" s="1090"/>
      <c r="H2658" s="1090"/>
      <c r="I2658" s="1090"/>
      <c r="J2658" s="1090"/>
      <c r="K2658" s="1090"/>
      <c r="L2658" s="1090"/>
      <c r="M2658" s="1090"/>
      <c r="N2658" s="1090"/>
      <c r="O2658" s="1091"/>
      <c r="P2658" s="1091"/>
      <c r="Q2658" s="1091"/>
      <c r="R2658" s="1091"/>
      <c r="S2658" s="1091"/>
      <c r="T2658" s="1091"/>
      <c r="U2658" s="1092"/>
      <c r="V2658" s="1092"/>
      <c r="W2658" s="1092"/>
      <c r="X2658" s="1092"/>
      <c r="Y2658" s="1093"/>
    </row>
    <row r="2659" spans="1:25" ht="18" customHeight="1">
      <c r="A2659" s="1124"/>
      <c r="B2659" s="1089" t="s">
        <v>790</v>
      </c>
      <c r="C2659" s="1089"/>
      <c r="D2659" s="565">
        <f>IF(J2642="ML",L2641)+IF(J2643="ML",L2641)+IF(J2644="ML",L2641-D2644)+IF(J2645="ML",L2641-D2645)+IF(J2646="ML",L2641-D2646)+IF(K2644="ml",D2644)+IF(K2645="ml",D2645)+IF(K2646="ml",D2646)</f>
        <v>0</v>
      </c>
      <c r="E2659" s="1090"/>
      <c r="F2659" s="1090"/>
      <c r="G2659" s="1090"/>
      <c r="H2659" s="1090"/>
      <c r="I2659" s="1090"/>
      <c r="J2659" s="1090"/>
      <c r="K2659" s="1090"/>
      <c r="L2659" s="1090"/>
      <c r="M2659" s="1090"/>
      <c r="N2659" s="1090"/>
      <c r="O2659" s="1091" t="s">
        <v>112</v>
      </c>
      <c r="P2659" s="1091"/>
      <c r="Q2659" s="1091"/>
      <c r="R2659" s="1091"/>
      <c r="S2659" s="1091"/>
      <c r="T2659" s="1091"/>
      <c r="U2659" s="1094" t="s">
        <v>798</v>
      </c>
      <c r="V2659" s="1094"/>
      <c r="W2659" s="1094"/>
      <c r="X2659" s="1094"/>
      <c r="Y2659" s="1095"/>
    </row>
    <row r="2660" spans="1:25" ht="18" customHeight="1" thickBot="1">
      <c r="A2660" s="1125"/>
      <c r="B2660" s="1098" t="s">
        <v>308</v>
      </c>
      <c r="C2660" s="1098"/>
      <c r="D2660" s="566"/>
      <c r="E2660" s="1099"/>
      <c r="F2660" s="1099"/>
      <c r="G2660" s="1099"/>
      <c r="H2660" s="1099"/>
      <c r="I2660" s="1099"/>
      <c r="J2660" s="1099"/>
      <c r="K2660" s="1099"/>
      <c r="L2660" s="1099"/>
      <c r="M2660" s="1099"/>
      <c r="N2660" s="1099"/>
      <c r="O2660" s="1100">
        <f>'statement of marks'!$IV$110</f>
        <v>45794</v>
      </c>
      <c r="P2660" s="1100"/>
      <c r="Q2660" s="1100"/>
      <c r="R2660" s="1100"/>
      <c r="S2660" s="1100"/>
      <c r="T2660" s="1100"/>
      <c r="U2660" s="1096"/>
      <c r="V2660" s="1096"/>
      <c r="W2660" s="1096"/>
      <c r="X2660" s="1096"/>
      <c r="Y2660" s="1097"/>
    </row>
    <row r="2661" spans="1:25" ht="18" customHeight="1">
      <c r="A2661" s="1119" t="s">
        <v>282</v>
      </c>
      <c r="B2661" s="1120"/>
      <c r="C2661" s="1120"/>
      <c r="D2661" s="1120"/>
      <c r="E2661" s="1120"/>
      <c r="F2661" s="1120"/>
      <c r="G2661" s="1120"/>
      <c r="H2661" s="1120"/>
      <c r="I2661" s="1120"/>
      <c r="J2661" s="1120"/>
      <c r="K2661" s="1120"/>
      <c r="L2661" s="1120"/>
      <c r="M2661" s="1120"/>
      <c r="N2661" s="1120"/>
      <c r="O2661" s="1120"/>
      <c r="P2661" s="1120"/>
      <c r="Q2661" s="1120"/>
      <c r="R2661" s="1120"/>
      <c r="S2661" s="1120"/>
      <c r="T2661" s="1120"/>
      <c r="U2661" s="1120"/>
      <c r="V2661" s="1120"/>
      <c r="W2661" s="1120"/>
      <c r="X2661" s="1120"/>
      <c r="Y2661" s="1121"/>
    </row>
    <row r="2662" spans="1:25" ht="18" customHeight="1">
      <c r="A2662" s="1122" t="str">
        <f>'statement of marks'!$A$1</f>
        <v>Govt. Hr. Sec. School,</v>
      </c>
      <c r="B2662" s="1091"/>
      <c r="C2662" s="1091"/>
      <c r="D2662" s="1091"/>
      <c r="E2662" s="1091"/>
      <c r="F2662" s="1091"/>
      <c r="G2662" s="1091"/>
      <c r="H2662" s="1091"/>
      <c r="I2662" s="1091"/>
      <c r="J2662" s="1091"/>
      <c r="K2662" s="1091"/>
      <c r="L2662" s="1091"/>
      <c r="M2662" s="1091"/>
      <c r="N2662" s="1091"/>
      <c r="O2662" s="1091"/>
      <c r="P2662" s="1091"/>
      <c r="Q2662" s="1091"/>
      <c r="R2662" s="1091"/>
      <c r="S2662" s="1091"/>
      <c r="T2662" s="1091"/>
      <c r="U2662" s="1091"/>
      <c r="V2662" s="1091"/>
      <c r="W2662" s="1091"/>
      <c r="X2662" s="1091"/>
      <c r="Y2662" s="1123"/>
    </row>
    <row r="2663" spans="1:25" ht="18" customHeight="1">
      <c r="A2663" s="1124"/>
      <c r="B2663" s="1048" t="s">
        <v>100</v>
      </c>
      <c r="C2663" s="1048"/>
      <c r="D2663" s="1112" t="s">
        <v>485</v>
      </c>
      <c r="E2663" s="1048" t="str">
        <f>'statement of marks'!$F$3</f>
        <v>2024-25</v>
      </c>
      <c r="F2663" s="1048"/>
      <c r="G2663" s="1126" t="str">
        <f>IF(U2682="","MAIN EXAMINATION",IF(E2681="Suppl.","SUPPLEMENTARY EXAMINATION",IF(E2681="Re-exam.","RE-EXAMINATION",)))</f>
        <v>MAIN EXAMINATION</v>
      </c>
      <c r="H2663" s="1127"/>
      <c r="I2663" s="1127"/>
      <c r="J2663" s="1127"/>
      <c r="K2663" s="1127"/>
      <c r="L2663" s="1127"/>
      <c r="M2663" s="1127"/>
      <c r="N2663" s="1127"/>
      <c r="O2663" s="1127"/>
      <c r="P2663" s="1127"/>
      <c r="Q2663" s="1127"/>
      <c r="R2663" s="1127"/>
      <c r="S2663" s="1128"/>
      <c r="T2663" s="1129" t="s">
        <v>305</v>
      </c>
      <c r="U2663" s="1130"/>
      <c r="V2663" s="1131"/>
      <c r="W2663" s="1048" t="str">
        <f>'statement of marks'!$A$3</f>
        <v>11 'A'</v>
      </c>
      <c r="X2663" s="1048"/>
      <c r="Y2663" s="1135"/>
    </row>
    <row r="2664" spans="1:25" ht="18" customHeight="1">
      <c r="A2664" s="1124"/>
      <c r="B2664" s="895" t="s">
        <v>36</v>
      </c>
      <c r="C2664" s="895"/>
      <c r="D2664" s="1112"/>
      <c r="E2664" s="1132" t="str">
        <f>IF('statement of marks'!G104="","",'statement of marks'!G104)</f>
        <v>A 096</v>
      </c>
      <c r="F2664" s="1133"/>
      <c r="G2664" s="1133"/>
      <c r="H2664" s="1133"/>
      <c r="I2664" s="1133"/>
      <c r="J2664" s="1133"/>
      <c r="K2664" s="1133"/>
      <c r="L2664" s="1133"/>
      <c r="M2664" s="1133"/>
      <c r="N2664" s="1133"/>
      <c r="O2664" s="1133"/>
      <c r="P2664" s="1133"/>
      <c r="Q2664" s="1133"/>
      <c r="R2664" s="1133"/>
      <c r="S2664" s="1134"/>
      <c r="T2664" s="1129" t="s">
        <v>304</v>
      </c>
      <c r="U2664" s="1130"/>
      <c r="V2664" s="1131"/>
      <c r="W2664" s="1048">
        <f>IF('statement of marks'!E104="","",'statement of marks'!E104)</f>
        <v>11196</v>
      </c>
      <c r="X2664" s="1048"/>
      <c r="Y2664" s="1135"/>
    </row>
    <row r="2665" spans="1:25" ht="18" customHeight="1">
      <c r="A2665" s="1124"/>
      <c r="B2665" s="895" t="s">
        <v>37</v>
      </c>
      <c r="C2665" s="895"/>
      <c r="D2665" s="1112"/>
      <c r="E2665" s="1132" t="str">
        <f>IF('statement of marks'!H104="","",'statement of marks'!H104)</f>
        <v>B 096</v>
      </c>
      <c r="F2665" s="1133"/>
      <c r="G2665" s="1133"/>
      <c r="H2665" s="1133"/>
      <c r="I2665" s="1133"/>
      <c r="J2665" s="1133"/>
      <c r="K2665" s="1133"/>
      <c r="L2665" s="1133"/>
      <c r="M2665" s="1133"/>
      <c r="N2665" s="1133"/>
      <c r="O2665" s="1133"/>
      <c r="P2665" s="1133"/>
      <c r="Q2665" s="1133"/>
      <c r="R2665" s="1133"/>
      <c r="S2665" s="1134"/>
      <c r="T2665" s="1129" t="s">
        <v>35</v>
      </c>
      <c r="U2665" s="1130"/>
      <c r="V2665" s="1131"/>
      <c r="W2665" s="1048" t="str">
        <f>IF('statement of marks'!D104="","",'statement of marks'!D104)</f>
        <v/>
      </c>
      <c r="X2665" s="1048"/>
      <c r="Y2665" s="1135"/>
    </row>
    <row r="2666" spans="1:25" ht="18" customHeight="1">
      <c r="A2666" s="1124"/>
      <c r="B2666" s="895" t="s">
        <v>38</v>
      </c>
      <c r="C2666" s="895"/>
      <c r="D2666" s="1112"/>
      <c r="E2666" s="1132" t="str">
        <f>IF('statement of marks'!I104="","",'statement of marks'!I104)</f>
        <v>C 096</v>
      </c>
      <c r="F2666" s="1133"/>
      <c r="G2666" s="1133"/>
      <c r="H2666" s="1133"/>
      <c r="I2666" s="1133"/>
      <c r="J2666" s="1133"/>
      <c r="K2666" s="1133"/>
      <c r="L2666" s="1133"/>
      <c r="M2666" s="1133"/>
      <c r="N2666" s="1133"/>
      <c r="O2666" s="1133"/>
      <c r="P2666" s="1133"/>
      <c r="Q2666" s="1133"/>
      <c r="R2666" s="1133"/>
      <c r="S2666" s="1134"/>
      <c r="T2666" s="1129" t="s">
        <v>280</v>
      </c>
      <c r="U2666" s="1130"/>
      <c r="V2666" s="1131"/>
      <c r="W2666" s="1136" t="str">
        <f>IF('statement of marks'!F104="","",'statement of marks'!F104)</f>
        <v/>
      </c>
      <c r="X2666" s="1136"/>
      <c r="Y2666" s="1137"/>
    </row>
    <row r="2667" spans="1:25" ht="18" customHeight="1">
      <c r="A2667" s="1124"/>
      <c r="B2667" s="1138" t="s">
        <v>218</v>
      </c>
      <c r="C2667" s="1109" t="s">
        <v>293</v>
      </c>
      <c r="D2667" s="1109" t="s">
        <v>457</v>
      </c>
      <c r="E2667" s="1103" t="s">
        <v>109</v>
      </c>
      <c r="F2667" s="1103" t="s">
        <v>110</v>
      </c>
      <c r="G2667" s="1103" t="s">
        <v>111</v>
      </c>
      <c r="H2667" s="1103" t="s">
        <v>797</v>
      </c>
      <c r="I2667" s="1139" t="str">
        <f>IF('statement of marks'!N$4="","",'statement of marks'!N$4)</f>
        <v>VRIKSHAROPAN</v>
      </c>
      <c r="J2667" s="1140" t="s">
        <v>276</v>
      </c>
      <c r="K2667" s="1140" t="s">
        <v>277</v>
      </c>
      <c r="L2667" s="1103" t="s">
        <v>284</v>
      </c>
      <c r="M2667" s="1103" t="s">
        <v>294</v>
      </c>
      <c r="N2667" s="1102" t="s">
        <v>458</v>
      </c>
      <c r="O2667" s="1141" t="s">
        <v>287</v>
      </c>
      <c r="P2667" s="1141" t="s">
        <v>288</v>
      </c>
      <c r="Q2667" s="1101" t="s">
        <v>289</v>
      </c>
      <c r="R2667" s="1101" t="s">
        <v>285</v>
      </c>
      <c r="S2667" s="1101" t="s">
        <v>286</v>
      </c>
      <c r="T2667" s="1102" t="s">
        <v>306</v>
      </c>
      <c r="U2667" s="1103" t="s">
        <v>311</v>
      </c>
      <c r="V2667" s="1104" t="s">
        <v>310</v>
      </c>
      <c r="W2667" s="1104" t="s">
        <v>799</v>
      </c>
      <c r="X2667" s="1103" t="s">
        <v>283</v>
      </c>
      <c r="Y2667" s="1105" t="s">
        <v>290</v>
      </c>
    </row>
    <row r="2668" spans="1:25" ht="18" customHeight="1">
      <c r="A2668" s="1124"/>
      <c r="B2668" s="1138"/>
      <c r="C2668" s="1109"/>
      <c r="D2668" s="1109"/>
      <c r="E2668" s="1103"/>
      <c r="F2668" s="1103"/>
      <c r="G2668" s="1103"/>
      <c r="H2668" s="1103"/>
      <c r="I2668" s="1139"/>
      <c r="J2668" s="1140"/>
      <c r="K2668" s="1140"/>
      <c r="L2668" s="1103"/>
      <c r="M2668" s="1103"/>
      <c r="N2668" s="1102"/>
      <c r="O2668" s="1141"/>
      <c r="P2668" s="1141"/>
      <c r="Q2668" s="1101"/>
      <c r="R2668" s="1101"/>
      <c r="S2668" s="1101"/>
      <c r="T2668" s="1102"/>
      <c r="U2668" s="1103"/>
      <c r="V2668" s="1104"/>
      <c r="W2668" s="1104"/>
      <c r="X2668" s="1103"/>
      <c r="Y2668" s="1105"/>
    </row>
    <row r="2669" spans="1:25" ht="18" customHeight="1">
      <c r="A2669" s="1124"/>
      <c r="B2669" s="1144" t="s">
        <v>113</v>
      </c>
      <c r="C2669" s="1144"/>
      <c r="D2669" s="535"/>
      <c r="E2669" s="534">
        <f>IF('statement of marks'!J$6="","",'statement of marks'!J$6)</f>
        <v>10</v>
      </c>
      <c r="F2669" s="534">
        <f>IF('statement of marks'!K$6="","",'statement of marks'!K$6)</f>
        <v>10</v>
      </c>
      <c r="G2669" s="534">
        <f>IF('statement of marks'!L$6="","",'statement of marks'!L$6)</f>
        <v>8</v>
      </c>
      <c r="H2669" s="534">
        <f>IF('statement of marks'!M$6="","",'statement of marks'!M$6)</f>
        <v>28</v>
      </c>
      <c r="I2669" s="536">
        <f>IF('statement of marks'!N$6="","",'statement of marks'!N$6)</f>
        <v>2</v>
      </c>
      <c r="J2669" s="298" t="s">
        <v>89</v>
      </c>
      <c r="K2669" s="1106"/>
      <c r="L2669" s="534">
        <f>IF('statement of marks'!O$6="","",'statement of marks'!O$6)</f>
        <v>70</v>
      </c>
      <c r="M2669" s="298" t="s">
        <v>87</v>
      </c>
      <c r="N2669" s="534">
        <f>IF('statement of marks'!P$6="","",'statement of marks'!P$6)</f>
        <v>100</v>
      </c>
      <c r="O2669" s="298" t="s">
        <v>298</v>
      </c>
      <c r="P2669" s="945"/>
      <c r="Q2669" s="534">
        <f>IF('statement of marks'!Q$6="","",'statement of marks'!Q$6)</f>
        <v>100</v>
      </c>
      <c r="R2669" s="298" t="s">
        <v>299</v>
      </c>
      <c r="S2669" s="298" t="s">
        <v>454</v>
      </c>
      <c r="T2669" s="538">
        <f>IF('statement of marks'!R$6="","",'statement of marks'!R$6)</f>
        <v>200</v>
      </c>
      <c r="U2669" s="539"/>
      <c r="V2669" s="539"/>
      <c r="W2669" s="539"/>
      <c r="X2669" s="539"/>
      <c r="Y2669" s="540" t="str">
        <f>IF(OR(X2676=0,X2676&lt;V2676),"",T2669)</f>
        <v/>
      </c>
    </row>
    <row r="2670" spans="1:25" ht="18" customHeight="1">
      <c r="A2670" s="1124"/>
      <c r="B2670" s="895" t="str">
        <f>'statement of marks'!$J$3</f>
        <v>HINDI COMPULSORY</v>
      </c>
      <c r="C2670" s="895"/>
      <c r="D2670" s="535"/>
      <c r="E2670" s="541">
        <f>IF('statement of marks'!J104="","",'statement of marks'!J104)</f>
        <v>10</v>
      </c>
      <c r="F2670" s="541">
        <f>IF('statement of marks'!K104="","",'statement of marks'!K104)</f>
        <v>10</v>
      </c>
      <c r="G2670" s="541">
        <f>IF('statement of marks'!L104="","",'statement of marks'!L104)</f>
        <v>8</v>
      </c>
      <c r="H2670" s="541">
        <f>IF('statement of marks'!M104="","",'statement of marks'!M104)</f>
        <v>28</v>
      </c>
      <c r="I2670" s="541">
        <f>IF('statement of marks'!N104="","",'statement of marks'!N104)</f>
        <v>2</v>
      </c>
      <c r="J2670" s="537">
        <f>IF('statement of marks'!O104="","",'statement of marks'!O104)</f>
        <v>70</v>
      </c>
      <c r="K2670" s="1106"/>
      <c r="L2670" s="536">
        <f>IF('statement of marks'!O104="","",'statement of marks'!O104)</f>
        <v>70</v>
      </c>
      <c r="M2670" s="536">
        <f>IF('statement of marks'!P104="","",'statement of marks'!P104)</f>
        <v>100</v>
      </c>
      <c r="N2670" s="538">
        <f>IF('statement of marks'!P104="","",'statement of marks'!P104)</f>
        <v>100</v>
      </c>
      <c r="O2670" s="537">
        <f>IF('statement of marks'!Q104="","",'statement of marks'!Q104)</f>
        <v>100</v>
      </c>
      <c r="P2670" s="945"/>
      <c r="Q2670" s="536">
        <f>IF('statement of marks'!Q104="","",'statement of marks'!Q104)</f>
        <v>100</v>
      </c>
      <c r="R2670" s="536">
        <f>IF('statement of marks'!R104="","",'statement of marks'!R104)</f>
        <v>200</v>
      </c>
      <c r="S2670" s="1107" t="str">
        <f>IF(AND(K2671="",P2671=""),"",SUM(K2671,P2671))</f>
        <v/>
      </c>
      <c r="T2670" s="538">
        <f>IF('statement of marks'!R104="","",'statement of marks'!R104)</f>
        <v>200</v>
      </c>
      <c r="U2670" s="541" t="str">
        <f>CONCATENATE('statement of marks'!GV104,'statement of marks'!GW104,'statement of marks'!GX104)</f>
        <v>D</v>
      </c>
      <c r="V2670" s="542" t="str">
        <f>IF(OR(U2670="S",U2670="RE"),'result subject-wise'!T$6,"")</f>
        <v/>
      </c>
      <c r="W2670" s="542" t="str">
        <f>IF('result subject-wise'!U104="","",'result subject-wise'!U104)</f>
        <v/>
      </c>
      <c r="X2670" s="542" t="str">
        <f>IF('result subject-wise'!V104="","",'result subject-wise'!V104)</f>
        <v/>
      </c>
      <c r="Y2670" s="540" t="str">
        <f>IF(OR(X2676=0,X2676&lt;V2676),"",IF(U2670="RE",SUM(T2670,W2670),IF(U2670="S",W2670,T2670)))</f>
        <v/>
      </c>
    </row>
    <row r="2671" spans="1:25" ht="18" customHeight="1">
      <c r="A2671" s="1124"/>
      <c r="B2671" s="895" t="str">
        <f>'statement of marks'!$X$3</f>
        <v>ENGLISH COMPULSORY</v>
      </c>
      <c r="C2671" s="895"/>
      <c r="D2671" s="535" t="s">
        <v>455</v>
      </c>
      <c r="E2671" s="541">
        <f>IF('statement of marks'!X104="","",'statement of marks'!X104)</f>
        <v>10</v>
      </c>
      <c r="F2671" s="541">
        <f>IF('statement of marks'!Y104="","",'statement of marks'!Y104)</f>
        <v>10</v>
      </c>
      <c r="G2671" s="541">
        <f>IF('statement of marks'!Z104="","",'statement of marks'!Z104)</f>
        <v>8</v>
      </c>
      <c r="H2671" s="541">
        <f>IF('statement of marks'!AA104="","",'statement of marks'!AA104)</f>
        <v>28</v>
      </c>
      <c r="I2671" s="541">
        <f>IF('statement of marks'!AB104="","",'statement of marks'!AB104)</f>
        <v>2</v>
      </c>
      <c r="J2671" s="537">
        <f>IF('statement of marks'!AC104="","",'statement of marks'!AC104)</f>
        <v>70</v>
      </c>
      <c r="K2671" s="1106"/>
      <c r="L2671" s="536">
        <f>IF('statement of marks'!AC104="","",'statement of marks'!AC104)</f>
        <v>70</v>
      </c>
      <c r="M2671" s="536">
        <f>IF('statement of marks'!AD104="","",'statement of marks'!AD104)</f>
        <v>100</v>
      </c>
      <c r="N2671" s="538">
        <f>IF('statement of marks'!AD104="","",'statement of marks'!AD104)</f>
        <v>100</v>
      </c>
      <c r="O2671" s="537">
        <f>IF('statement of marks'!AE104="","",'statement of marks'!AE104)</f>
        <v>100</v>
      </c>
      <c r="P2671" s="945"/>
      <c r="Q2671" s="536">
        <f>IF('statement of marks'!AE104="","",'statement of marks'!AE104)</f>
        <v>100</v>
      </c>
      <c r="R2671" s="536">
        <f>IF('statement of marks'!AF104="","",'statement of marks'!AF104)</f>
        <v>200</v>
      </c>
      <c r="S2671" s="1107"/>
      <c r="T2671" s="538">
        <f>IF('statement of marks'!AF104="","",'statement of marks'!AF104)</f>
        <v>200</v>
      </c>
      <c r="U2671" s="541" t="str">
        <f>CONCATENATE('statement of marks'!GY104,'statement of marks'!GZ104,'statement of marks'!HA104)</f>
        <v>D</v>
      </c>
      <c r="V2671" s="542" t="str">
        <f>IF(OR(U2671="S",U2671="RE"),'result subject-wise'!W$6,"")</f>
        <v/>
      </c>
      <c r="W2671" s="542" t="str">
        <f>IF('result subject-wise'!X104="","",'result subject-wise'!X104)</f>
        <v/>
      </c>
      <c r="X2671" s="542" t="str">
        <f>IF('result subject-wise'!Y104="","",'result subject-wise'!Y104)</f>
        <v/>
      </c>
      <c r="Y2671" s="540" t="str">
        <f>IF(OR(X2676=0,X2676&lt;V2676),"",IF(U2671="RE",SUM(T2671,W2671),IF(U2671="S",W2671,T2671)))</f>
        <v/>
      </c>
    </row>
    <row r="2672" spans="1:25" ht="18" customHeight="1">
      <c r="A2672" s="1124"/>
      <c r="B2672" s="1143" t="str">
        <f>'statement of marks'!AM104</f>
        <v>PHYSICS</v>
      </c>
      <c r="C2672" s="1143"/>
      <c r="D2672" s="535">
        <f>IF('statement of marks'!BH104="","",'statement of marks'!BH104)</f>
        <v>20</v>
      </c>
      <c r="E2672" s="541">
        <f>IF('statement of marks'!AN104="","",'statement of marks'!AN104)</f>
        <v>10</v>
      </c>
      <c r="F2672" s="541">
        <f>IF('statement of marks'!AO104="","",'statement of marks'!AO104)</f>
        <v>10</v>
      </c>
      <c r="G2672" s="541">
        <f>IF('statement of marks'!AP104="","",'statement of marks'!AP104)</f>
        <v>9</v>
      </c>
      <c r="H2672" s="541">
        <f>IF('statement of marks'!AQ104="","",'statement of marks'!AQ104)</f>
        <v>29</v>
      </c>
      <c r="I2672" s="541">
        <f>IF('statement of marks'!AR104="","",'statement of marks'!AR104)</f>
        <v>1</v>
      </c>
      <c r="J2672" s="537">
        <f>IF('statement of marks'!AS104="","",'statement of marks'!AS104)</f>
        <v>30</v>
      </c>
      <c r="K2672" s="537">
        <f>IF('statement of marks'!AT104="","",'statement of marks'!AT104)</f>
        <v>20</v>
      </c>
      <c r="L2672" s="536">
        <f>IF('statement of marks'!AU104="","",'statement of marks'!AU104)</f>
        <v>50</v>
      </c>
      <c r="M2672" s="536">
        <f>IF('statement of marks'!AV104="","",'statement of marks'!AV104)</f>
        <v>60</v>
      </c>
      <c r="N2672" s="538">
        <f>IF('statement of marks'!AW104="","",'statement of marks'!AW104)</f>
        <v>80</v>
      </c>
      <c r="O2672" s="537">
        <f>IF('statement of marks'!AX104="","",'statement of marks'!AX104)</f>
        <v>70</v>
      </c>
      <c r="P2672" s="537">
        <f>IF('statement of marks'!AY104="","",'statement of marks'!AY104)</f>
        <v>30</v>
      </c>
      <c r="Q2672" s="536">
        <f>IF('statement of marks'!AZ104="","",'statement of marks'!AZ104)</f>
        <v>100</v>
      </c>
      <c r="R2672" s="536">
        <f>IF('statement of marks'!BA104="","",'statement of marks'!BA104)</f>
        <v>130</v>
      </c>
      <c r="S2672" s="538">
        <f>IF('statement of marks'!BB104="","",'statement of marks'!BB104)</f>
        <v>50</v>
      </c>
      <c r="T2672" s="538">
        <f>IF('statement of marks'!BC104="","",'statement of marks'!BC104)</f>
        <v>180</v>
      </c>
      <c r="U2672" s="541" t="str">
        <f>CONCATENATE('statement of marks'!HB104,'statement of marks'!HK104,'statement of marks'!HL104)</f>
        <v>D</v>
      </c>
      <c r="V2672" s="542" t="str">
        <f>IF('result subject-wise'!Z104="","",'result subject-wise'!Z104)</f>
        <v/>
      </c>
      <c r="W2672" s="542" t="str">
        <f>IF('result subject-wise'!AB104="","",'result subject-wise'!AB104)</f>
        <v/>
      </c>
      <c r="X2672" s="542" t="str">
        <f>IF('result subject-wise'!AC104="","",'result subject-wise'!AC104)</f>
        <v/>
      </c>
      <c r="Y2672" s="540" t="str">
        <f>IF(OR(X2676=0,X2676&lt;V2676),"",IF(OR(U2672="RE",U2672="REP"),SUM(T2672,W2672),IF(U2672="S",W2672,T2672)))</f>
        <v/>
      </c>
    </row>
    <row r="2673" spans="1:25" ht="18" customHeight="1">
      <c r="A2673" s="1124"/>
      <c r="B2673" s="1143" t="str">
        <f>'statement of marks'!BQ104</f>
        <v>CHEMISTRY</v>
      </c>
      <c r="C2673" s="1143"/>
      <c r="D2673" s="535">
        <f>IF('statement of marks'!CL104="","",'statement of marks'!CL104)</f>
        <v>20</v>
      </c>
      <c r="E2673" s="541">
        <f>IF('statement of marks'!BR104="","",'statement of marks'!BR104)</f>
        <v>10</v>
      </c>
      <c r="F2673" s="541">
        <f>IF('statement of marks'!BS104="","",'statement of marks'!BS104)</f>
        <v>10</v>
      </c>
      <c r="G2673" s="541">
        <f>IF('statement of marks'!BT104="","",'statement of marks'!BT104)</f>
        <v>9</v>
      </c>
      <c r="H2673" s="541">
        <f>IF('statement of marks'!BU104="","",'statement of marks'!BU104)</f>
        <v>29</v>
      </c>
      <c r="I2673" s="541">
        <f>IF('statement of marks'!BV104="","",'statement of marks'!BV104)</f>
        <v>1</v>
      </c>
      <c r="J2673" s="537">
        <f>IF('statement of marks'!BW104="","",'statement of marks'!BW104)</f>
        <v>50</v>
      </c>
      <c r="K2673" s="537">
        <f>IF('statement of marks'!BX104="","",'statement of marks'!BX104)</f>
        <v>20</v>
      </c>
      <c r="L2673" s="536">
        <f>IF('statement of marks'!BY104="","",'statement of marks'!BY104)</f>
        <v>70</v>
      </c>
      <c r="M2673" s="536">
        <f>IF('statement of marks'!BZ104="","",'statement of marks'!BZ104)</f>
        <v>80</v>
      </c>
      <c r="N2673" s="538">
        <f>IF('statement of marks'!CA104="","",'statement of marks'!CA104)</f>
        <v>100</v>
      </c>
      <c r="O2673" s="537">
        <f>IF('statement of marks'!CB104="","",'statement of marks'!CB104)</f>
        <v>70</v>
      </c>
      <c r="P2673" s="537">
        <f>IF('statement of marks'!CC104="","",'statement of marks'!CC104)</f>
        <v>30</v>
      </c>
      <c r="Q2673" s="536">
        <f>IF('statement of marks'!CD104="","",'statement of marks'!CD104)</f>
        <v>100</v>
      </c>
      <c r="R2673" s="536">
        <f>IF('statement of marks'!CE104="","",'statement of marks'!CE104)</f>
        <v>150</v>
      </c>
      <c r="S2673" s="538">
        <f>IF('statement of marks'!CF104="","",'statement of marks'!CF104)</f>
        <v>50</v>
      </c>
      <c r="T2673" s="538">
        <f>IF('statement of marks'!CG104="","",'statement of marks'!CG104)</f>
        <v>200</v>
      </c>
      <c r="U2673" s="541" t="str">
        <f>CONCATENATE('statement of marks'!HM104,'statement of marks'!HV104,'statement of marks'!HW104)</f>
        <v>D</v>
      </c>
      <c r="V2673" s="542" t="str">
        <f>IF('result subject-wise'!AD104="","",'result subject-wise'!AD104)</f>
        <v/>
      </c>
      <c r="W2673" s="542" t="str">
        <f>IF('result subject-wise'!AF104="","",'result subject-wise'!AF104)</f>
        <v/>
      </c>
      <c r="X2673" s="542" t="str">
        <f>IF('result subject-wise'!AG104="","",'result subject-wise'!AG104)</f>
        <v/>
      </c>
      <c r="Y2673" s="540" t="str">
        <f>IF(OR(X2676=0,X2676&lt;V2676),"",IF(OR(U2673="RE",U2673="REP"),SUM(T2673,W2673),IF(U2673="S",W2673,T2673)))</f>
        <v/>
      </c>
    </row>
    <row r="2674" spans="1:25" ht="18" customHeight="1">
      <c r="A2674" s="1124"/>
      <c r="B2674" s="1143" t="str">
        <f>'statement of marks'!CU104</f>
        <v>MATHEMATICS</v>
      </c>
      <c r="C2674" s="1143"/>
      <c r="D2674" s="535" t="str">
        <f>IF('statement of marks'!DP104="","",'statement of marks'!DP104)</f>
        <v/>
      </c>
      <c r="E2674" s="541">
        <f>IF('statement of marks'!CV104="","",'statement of marks'!CV104)</f>
        <v>10</v>
      </c>
      <c r="F2674" s="541">
        <f>IF('statement of marks'!CW104="","",'statement of marks'!CW104)</f>
        <v>10</v>
      </c>
      <c r="G2674" s="541">
        <f>IF('statement of marks'!CX104="","",'statement of marks'!CX104)</f>
        <v>9</v>
      </c>
      <c r="H2674" s="541">
        <f>IF('statement of marks'!CY104="","",'statement of marks'!CY104)</f>
        <v>29</v>
      </c>
      <c r="I2674" s="541">
        <f>IF('statement of marks'!CZ104="","",'statement of marks'!CZ104)</f>
        <v>1</v>
      </c>
      <c r="J2674" s="537">
        <f>IF('statement of marks'!DA104="","",'statement of marks'!DA104)</f>
        <v>70</v>
      </c>
      <c r="K2674" s="537" t="str">
        <f>IF('statement of marks'!DB104="","",'statement of marks'!DB104)</f>
        <v/>
      </c>
      <c r="L2674" s="536">
        <f>IF('statement of marks'!DC104="","",'statement of marks'!DC104)</f>
        <v>70</v>
      </c>
      <c r="M2674" s="536">
        <f>IF('statement of marks'!DD104="","",'statement of marks'!DD104)</f>
        <v>100</v>
      </c>
      <c r="N2674" s="538">
        <f>IF('statement of marks'!DE104="","",'statement of marks'!DE104)</f>
        <v>100</v>
      </c>
      <c r="O2674" s="537">
        <f>IF('statement of marks'!DF104="","",'statement of marks'!DF104)</f>
        <v>18</v>
      </c>
      <c r="P2674" s="537" t="str">
        <f>IF('statement of marks'!DG104="","",'statement of marks'!DG104)</f>
        <v/>
      </c>
      <c r="Q2674" s="536">
        <f>IF('statement of marks'!DH104="","",'statement of marks'!DH104)</f>
        <v>18</v>
      </c>
      <c r="R2674" s="536">
        <f>IF('statement of marks'!DI104="","",'statement of marks'!DI104)</f>
        <v>118</v>
      </c>
      <c r="S2674" s="538" t="str">
        <f>IF('statement of marks'!DJ104="","",'statement of marks'!DJ104)</f>
        <v/>
      </c>
      <c r="T2674" s="538">
        <f>IF('statement of marks'!DK104="","",'statement of marks'!DK104)</f>
        <v>118</v>
      </c>
      <c r="U2674" s="541" t="str">
        <f>CONCATENATE('statement of marks'!HX104,'statement of marks'!IG104,'statement of marks'!IH104)</f>
        <v>S</v>
      </c>
      <c r="V2674" s="542">
        <f>IF('result subject-wise'!AH104="","",'result subject-wise'!AH104)</f>
        <v>100</v>
      </c>
      <c r="W2674" s="542" t="str">
        <f>IF('result subject-wise'!AJ104="","",'result subject-wise'!AJ104)</f>
        <v/>
      </c>
      <c r="X2674" s="542" t="str">
        <f>IF('result subject-wise'!AK104="","",'result subject-wise'!AK104)</f>
        <v/>
      </c>
      <c r="Y2674" s="540" t="str">
        <f>IF(OR(X2676=0,X2676&lt;V2676),"",IF(OR(U2674="RE",U2674="REP"),SUM(T2674,W2674),IF(U2674="S",W2674,T2674)))</f>
        <v/>
      </c>
    </row>
    <row r="2675" spans="1:25" ht="18" customHeight="1">
      <c r="A2675" s="1124"/>
      <c r="B2675" s="1108" t="s">
        <v>291</v>
      </c>
      <c r="C2675" s="1108"/>
      <c r="D2675" s="543">
        <f>IF(AND(D2672="",D2673="",D2674=""),"",SUM(D2672:D2674))</f>
        <v>40</v>
      </c>
      <c r="E2675" s="544">
        <f>IF(AND(E2670="",E2671="",E2672="",E2673="",E2674=""),"",SUM(E2670:E2674))</f>
        <v>50</v>
      </c>
      <c r="F2675" s="544">
        <f t="shared" ref="F2675:H2675" si="756">IF(AND(F2670="",F2671="",F2672="",F2673="",F2674=""),"",SUM(F2670:F2674))</f>
        <v>50</v>
      </c>
      <c r="G2675" s="544">
        <f t="shared" si="756"/>
        <v>43</v>
      </c>
      <c r="H2675" s="544">
        <f t="shared" si="756"/>
        <v>143</v>
      </c>
      <c r="I2675" s="544">
        <f>IF(AND(I2670="",I2671="",I2672="",I2673="",I2674=""),"",SUM(I2670:I2674))</f>
        <v>7</v>
      </c>
      <c r="J2675" s="544">
        <f t="shared" ref="J2675:R2675" si="757">IF(AND(J2670="",J2671="",J2672="",J2673="",J2674=""),"",SUM(J2670:J2674))</f>
        <v>290</v>
      </c>
      <c r="K2675" s="544">
        <f t="shared" si="757"/>
        <v>40</v>
      </c>
      <c r="L2675" s="544">
        <f t="shared" si="757"/>
        <v>330</v>
      </c>
      <c r="M2675" s="544">
        <f t="shared" si="757"/>
        <v>440</v>
      </c>
      <c r="N2675" s="544">
        <f t="shared" si="757"/>
        <v>480</v>
      </c>
      <c r="O2675" s="544">
        <f t="shared" si="757"/>
        <v>358</v>
      </c>
      <c r="P2675" s="544">
        <f t="shared" si="757"/>
        <v>60</v>
      </c>
      <c r="Q2675" s="544">
        <f t="shared" si="757"/>
        <v>418</v>
      </c>
      <c r="R2675" s="544">
        <f t="shared" si="757"/>
        <v>798</v>
      </c>
      <c r="S2675" s="544">
        <f>IF(AND(S2670="",S2671="",S2672="",S2673="",S2674=""),"",SUM(S2670:S2674))</f>
        <v>100</v>
      </c>
      <c r="T2675" s="544">
        <f t="shared" ref="T2675" si="758">IF(AND(T2670="",T2671="",T2672="",T2673="",T2674=""),"",SUM(T2670:T2674))</f>
        <v>898</v>
      </c>
      <c r="U2675" s="544"/>
      <c r="V2675" s="544">
        <f t="shared" ref="V2675:W2675" si="759">IF(AND(V2670="",V2671="",V2672="",V2673="",V2674=""),"",SUM(V2670:V2674))</f>
        <v>100</v>
      </c>
      <c r="W2675" s="544" t="str">
        <f t="shared" si="759"/>
        <v/>
      </c>
      <c r="X2675" s="545"/>
      <c r="Y2675" s="546" t="str">
        <f t="shared" ref="Y2675" si="760">IF(AND(Y2670="",Y2671="",Y2672="",Y2673="",Y2674=""),"",SUM(Y2670:Y2674))</f>
        <v/>
      </c>
    </row>
    <row r="2676" spans="1:25" ht="18" customHeight="1">
      <c r="A2676" s="1124"/>
      <c r="B2676" s="1142" t="s">
        <v>292</v>
      </c>
      <c r="C2676" s="1142"/>
      <c r="D2676" s="547" t="s">
        <v>456</v>
      </c>
      <c r="E2676" s="548">
        <f>IF(E2675="","",(5*E2669)-(COUNTIF(E2670:E2674,"NA")*E2669+COUNTIF(E2670:E2674,"ML")*E2669))</f>
        <v>50</v>
      </c>
      <c r="F2676" s="548">
        <f>IF(F2675="","",(5*F2669)-(COUNTIF(F2670:F2674,"NA")*F2669+COUNTIF(F2670:F2674,"ML")*F2669))</f>
        <v>50</v>
      </c>
      <c r="G2676" s="548">
        <f>IF(G2675="","",(43)-(COUNTIF(G2670:G2674,"NA")*G2669+COUNTIF(G2670:G2674,"ML")*G2669))</f>
        <v>43</v>
      </c>
      <c r="H2676" s="548">
        <f>IF(H2675="","",(143)-(COUNTIF(H2670:H2674,"NA")*H2669+COUNTIF(H2670:H2674,"ML")*H2669))</f>
        <v>143</v>
      </c>
      <c r="I2676" s="549">
        <f>IF(I2675="","",7)</f>
        <v>7</v>
      </c>
      <c r="J2676" s="538">
        <f>L2676-K2676</f>
        <v>310</v>
      </c>
      <c r="K2676" s="538">
        <f>IF(D2675="","",(D2675-(IF(K2672="ml",D2672)+IF(K2673="ml",D2673)+IF(K2674="ml",D2674))))</f>
        <v>40</v>
      </c>
      <c r="L2676" s="538">
        <f>IF(OR(L2675=0,L2675=""),L2675,(5*L2669)-D2687)</f>
        <v>350</v>
      </c>
      <c r="M2676" s="538">
        <f>IF(M2675="","",SUM(H2676:J2676))</f>
        <v>460</v>
      </c>
      <c r="N2676" s="538">
        <f>IF(N2675="","",SUM(D2675,M2676))</f>
        <v>500</v>
      </c>
      <c r="O2676" s="538">
        <f>Q2676-D2681</f>
        <v>440</v>
      </c>
      <c r="P2676" s="538">
        <f>IF(D2681="","",D2681)</f>
        <v>60</v>
      </c>
      <c r="Q2676" s="538">
        <f>IF(Q2675="","",5*Q2669)</f>
        <v>500</v>
      </c>
      <c r="R2676" s="538">
        <f>IF(O2676="","",SUM(M2676,O2676))</f>
        <v>900</v>
      </c>
      <c r="S2676" s="538">
        <f>IF(D2686="","",D2686)</f>
        <v>100</v>
      </c>
      <c r="T2676" s="538">
        <f>IF(T2675="","",SUM(R2676,S2676))</f>
        <v>1000</v>
      </c>
      <c r="U2676" s="550"/>
      <c r="V2676" s="551">
        <f>COUNTIF(U2670:U2680,"S")</f>
        <v>1</v>
      </c>
      <c r="W2676" s="551">
        <f>COUNTIF(U2670:U2680,"RE")+COUNTIF(U2670:U2680,"REP")</f>
        <v>0</v>
      </c>
      <c r="X2676" s="551">
        <f>COUNTIF(X2670:X2675,"P")+COUNTIF(X2679:X2680,"P")</f>
        <v>0</v>
      </c>
      <c r="Y2676" s="552" t="str">
        <f>IF(OR(X2676=0,X2676&lt;(V2676+W2676)),"",(T2676-(V2676*Y2669)+V2675))</f>
        <v/>
      </c>
    </row>
    <row r="2677" spans="1:25" ht="18" customHeight="1">
      <c r="A2677" s="1124"/>
      <c r="B2677" s="895" t="s">
        <v>151</v>
      </c>
      <c r="C2677" s="895"/>
      <c r="D2677" s="553">
        <f>IF('statement of marks'!BG104="","",'statement of marks'!BG104)</f>
        <v>30</v>
      </c>
      <c r="E2677" s="568">
        <f t="shared" ref="E2677:H2677" si="761">IF(E2676="","",E2675/E2676*100)</f>
        <v>100</v>
      </c>
      <c r="F2677" s="568">
        <f t="shared" si="761"/>
        <v>100</v>
      </c>
      <c r="G2677" s="568">
        <f t="shared" si="761"/>
        <v>100</v>
      </c>
      <c r="H2677" s="568">
        <f t="shared" si="761"/>
        <v>100</v>
      </c>
      <c r="I2677" s="568">
        <f>IF(I2676="","",I2675/I2676*100)</f>
        <v>100</v>
      </c>
      <c r="J2677" s="568">
        <f t="shared" ref="J2677:R2677" si="762">IF(J2676="","",J2675/J2676*100)</f>
        <v>93.548387096774192</v>
      </c>
      <c r="K2677" s="568">
        <f t="shared" si="762"/>
        <v>100</v>
      </c>
      <c r="L2677" s="568">
        <f t="shared" si="762"/>
        <v>94.285714285714278</v>
      </c>
      <c r="M2677" s="568">
        <f t="shared" si="762"/>
        <v>95.652173913043484</v>
      </c>
      <c r="N2677" s="569">
        <f t="shared" si="762"/>
        <v>96</v>
      </c>
      <c r="O2677" s="568">
        <f t="shared" si="762"/>
        <v>81.36363636363636</v>
      </c>
      <c r="P2677" s="568">
        <f t="shared" si="762"/>
        <v>100</v>
      </c>
      <c r="Q2677" s="568">
        <f t="shared" si="762"/>
        <v>83.6</v>
      </c>
      <c r="R2677" s="568">
        <f t="shared" si="762"/>
        <v>88.666666666666671</v>
      </c>
      <c r="S2677" s="569">
        <f>IF(S2676="","",S2675/S2676*100)</f>
        <v>100</v>
      </c>
      <c r="T2677" s="569">
        <f t="shared" ref="T2677" si="763">IF(T2676="","",T2675/T2676*100)</f>
        <v>89.8</v>
      </c>
      <c r="U2677" s="539"/>
      <c r="V2677" s="539"/>
      <c r="W2677" s="539"/>
      <c r="X2677" s="539"/>
      <c r="Y2677" s="554" t="str">
        <f>IF(Y2676="","",Y2675/Y2676*100)</f>
        <v/>
      </c>
    </row>
    <row r="2678" spans="1:25" ht="18" customHeight="1">
      <c r="A2678" s="1124"/>
      <c r="B2678" s="895" t="str">
        <f>'statement of marks'!DZ104</f>
        <v>BIOLOGY</v>
      </c>
      <c r="C2678" s="895"/>
      <c r="D2678" s="548"/>
      <c r="E2678" s="541">
        <f>IF('statement of marks'!EA104="","",'statement of marks'!EA104)</f>
        <v>10</v>
      </c>
      <c r="F2678" s="541">
        <f>IF('statement of marks'!EB104="","",'statement of marks'!EB104)</f>
        <v>10</v>
      </c>
      <c r="G2678" s="541">
        <f>IF('statement of marks'!EC104="","",'statement of marks'!EC104)</f>
        <v>10</v>
      </c>
      <c r="H2678" s="541">
        <f>IF('statement of marks'!ED104="","",'statement of marks'!ED104)</f>
        <v>30</v>
      </c>
      <c r="I2678" s="541" t="str">
        <f>IF('statement of marks'!EE104="","",'statement of marks'!EE104)</f>
        <v/>
      </c>
      <c r="J2678" s="537">
        <f>IF('statement of marks'!EF104="","",'statement of marks'!EF104)</f>
        <v>50</v>
      </c>
      <c r="K2678" s="537">
        <f>IF('statement of marks'!EG104="","",'statement of marks'!EG104)</f>
        <v>20</v>
      </c>
      <c r="L2678" s="536">
        <f>IF('statement of marks'!EH104="","",'statement of marks'!EH104)</f>
        <v>70</v>
      </c>
      <c r="M2678" s="536">
        <f>IF('statement of marks'!EI104="","",'statement of marks'!EI104)</f>
        <v>80</v>
      </c>
      <c r="N2678" s="538">
        <f>IF('statement of marks'!EJ104="","",'statement of marks'!EJ104)</f>
        <v>100</v>
      </c>
      <c r="O2678" s="537">
        <f>IF('statement of marks'!EK104="","",'statement of marks'!EK104)</f>
        <v>70</v>
      </c>
      <c r="P2678" s="537">
        <f>IF('statement of marks'!EL104="","",'statement of marks'!EL104)</f>
        <v>30</v>
      </c>
      <c r="Q2678" s="536">
        <f>IF('statement of marks'!EM104="","",'statement of marks'!EM104)</f>
        <v>100</v>
      </c>
      <c r="R2678" s="536">
        <f>IF('statement of marks'!EN104="","",'statement of marks'!EN104)</f>
        <v>150</v>
      </c>
      <c r="S2678" s="538">
        <f>IF('statement of marks'!EO104="","",'statement of marks'!EO104)</f>
        <v>50</v>
      </c>
      <c r="T2678" s="538">
        <f>IF('statement of marks'!EP104="","",'statement of marks'!EP104)</f>
        <v>200</v>
      </c>
      <c r="U2678" s="538" t="str">
        <f>IF('statement of marks'!FB104="","",'statement of marks'!FB104)</f>
        <v>I</v>
      </c>
      <c r="V2678" s="542"/>
      <c r="W2678" s="542"/>
      <c r="X2678" s="542"/>
      <c r="Y2678" s="540"/>
    </row>
    <row r="2679" spans="1:25" ht="18" customHeight="1">
      <c r="A2679" s="1124"/>
      <c r="B2679" s="1089" t="str">
        <f>'statement of marks'!$FC$3</f>
        <v>Azadi ke Baad ka Swarnim Bharat</v>
      </c>
      <c r="C2679" s="1089"/>
      <c r="D2679" s="553">
        <f>IF('statement of marks'!CK104="","",'statement of marks'!CK104)</f>
        <v>30</v>
      </c>
      <c r="E2679" s="541">
        <f>IF('statement of marks'!FC104="","",'statement of marks'!FC104)</f>
        <v>10</v>
      </c>
      <c r="F2679" s="541">
        <f>IF('statement of marks'!FD104="","",'statement of marks'!FD104)</f>
        <v>10</v>
      </c>
      <c r="G2679" s="541">
        <f>IF('statement of marks'!FE104="","",'statement of marks'!FE104)</f>
        <v>10</v>
      </c>
      <c r="H2679" s="541">
        <f>IF('statement of marks'!FF104="","",'statement of marks'!FF104)</f>
        <v>30</v>
      </c>
      <c r="I2679" s="555"/>
      <c r="J2679" s="541">
        <f>IF('statement of marks'!FG104="","",'statement of marks'!FG104)</f>
        <v>70</v>
      </c>
      <c r="K2679" s="556"/>
      <c r="L2679" s="536">
        <f>IF('statement of marks'!FG104="","",'statement of marks'!FG104)</f>
        <v>70</v>
      </c>
      <c r="M2679" s="536">
        <f>IF('statement of marks'!FH104="","",'statement of marks'!FH104)</f>
        <v>100</v>
      </c>
      <c r="N2679" s="536">
        <f>IF('statement of marks'!FH104="","",'statement of marks'!FH104)</f>
        <v>100</v>
      </c>
      <c r="O2679" s="536">
        <f>IF('statement of marks'!FI104="","",'statement of marks'!FI104)</f>
        <v>100</v>
      </c>
      <c r="P2679" s="557"/>
      <c r="Q2679" s="536">
        <f>IF('statement of marks'!FI104="","",'statement of marks'!FI104)</f>
        <v>100</v>
      </c>
      <c r="R2679" s="536">
        <f>IF('statement of marks'!FJ104="","",'statement of marks'!FJ104)</f>
        <v>200</v>
      </c>
      <c r="S2679" s="557"/>
      <c r="T2679" s="538">
        <f>IF('statement of marks'!FJ104="","",'statement of marks'!FJ104)</f>
        <v>200</v>
      </c>
      <c r="U2679" s="541" t="str">
        <f>IF('statement of marks'!II104="","",'statement of marks'!II104)</f>
        <v>A</v>
      </c>
      <c r="V2679" s="542" t="str">
        <f>IF(OR(U2679="S",U2679="RE"),'result subject-wise'!AL$6,"")</f>
        <v/>
      </c>
      <c r="W2679" s="558" t="str">
        <f>IF('result subject-wise'!AL104="","",'result subject-wise'!AL104)</f>
        <v/>
      </c>
      <c r="X2679" s="558" t="str">
        <f>IF('result subject-wise'!AM104="","",'result subject-wise'!AM104)</f>
        <v/>
      </c>
      <c r="Y2679" s="1093"/>
    </row>
    <row r="2680" spans="1:25" ht="18" customHeight="1">
      <c r="A2680" s="1124"/>
      <c r="B2680" s="895" t="str">
        <f>'statement of marks'!$FP$3</f>
        <v>JEEVAN KAUShAL</v>
      </c>
      <c r="C2680" s="895"/>
      <c r="D2680" s="535" t="str">
        <f>IF('statement of marks'!DO104="","",'statement of marks'!DO104)</f>
        <v/>
      </c>
      <c r="E2680" s="1109" t="s">
        <v>278</v>
      </c>
      <c r="F2680" s="1109"/>
      <c r="G2680" s="536">
        <f>'statement of marks'!$FP$6</f>
        <v>30</v>
      </c>
      <c r="H2680" s="536"/>
      <c r="I2680" s="559"/>
      <c r="J2680" s="537">
        <f>IF('statement of marks'!FP104="","",'statement of marks'!FP104)</f>
        <v>30</v>
      </c>
      <c r="K2680" s="1109" t="s">
        <v>279</v>
      </c>
      <c r="L2680" s="1109"/>
      <c r="M2680" s="536">
        <f>'statement of marks'!$FQ$6</f>
        <v>30</v>
      </c>
      <c r="N2680" s="538">
        <f>IF('statement of marks'!FQ104="","",'statement of marks'!FQ104)</f>
        <v>30</v>
      </c>
      <c r="O2680" s="1109" t="s">
        <v>108</v>
      </c>
      <c r="P2680" s="1109"/>
      <c r="Q2680" s="536">
        <f>'statement of marks'!$FR$6</f>
        <v>40</v>
      </c>
      <c r="R2680" s="541">
        <f>IF('statement of marks'!FR104="","",'statement of marks'!FR104)</f>
        <v>40</v>
      </c>
      <c r="S2680" s="541"/>
      <c r="T2680" s="538">
        <f>IF('statement of marks'!FS104="","",'statement of marks'!FS104)</f>
        <v>100</v>
      </c>
      <c r="U2680" s="541" t="str">
        <f>IF('statement of marks'!IJ104="","",'statement of marks'!IJ104)</f>
        <v>A</v>
      </c>
      <c r="V2680" s="542" t="str">
        <f>IF(OR(U2680="S",U2680="RE"),'result subject-wise'!AN$6,"")</f>
        <v/>
      </c>
      <c r="W2680" s="558" t="str">
        <f>IF('result subject-wise'!AN104="","",'result subject-wise'!AN104)</f>
        <v/>
      </c>
      <c r="X2680" s="558" t="str">
        <f>IF('result subject-wise'!AO104="","",'result subject-wise'!AO104)</f>
        <v/>
      </c>
      <c r="Y2680" s="1093"/>
    </row>
    <row r="2681" spans="1:25" ht="18" customHeight="1">
      <c r="A2681" s="1124"/>
      <c r="B2681" s="1110" t="s">
        <v>195</v>
      </c>
      <c r="C2681" s="1110"/>
      <c r="D2681" s="560">
        <f>IF(AND(D2677="",D2679="",D2680=""),"",SUM(D2677:D2680))</f>
        <v>60</v>
      </c>
      <c r="E2681" s="1111" t="str">
        <f>IF('statement of marks'!IP104="","",'statement of marks'!IP104)</f>
        <v>SUPPL.</v>
      </c>
      <c r="F2681" s="1111"/>
      <c r="G2681" s="1111"/>
      <c r="H2681" s="1111"/>
      <c r="I2681" s="1111"/>
      <c r="J2681" s="1111"/>
      <c r="K2681" s="1111"/>
      <c r="L2681" s="1111"/>
      <c r="M2681" s="533" t="s">
        <v>309</v>
      </c>
      <c r="N2681" s="541" t="str">
        <f>IF('statement of marks'!IS104="","",'statement of marks'!IS104)</f>
        <v/>
      </c>
      <c r="O2681" s="1091" t="s">
        <v>281</v>
      </c>
      <c r="P2681" s="1091"/>
      <c r="Q2681" s="1091"/>
      <c r="R2681" s="541" t="str">
        <f>IF('statement of marks'!IU104="","",'statement of marks'!IU104)</f>
        <v/>
      </c>
      <c r="S2681" s="1112" t="s">
        <v>295</v>
      </c>
      <c r="T2681" s="1112"/>
      <c r="U2681" s="1112"/>
      <c r="V2681" s="1112"/>
      <c r="W2681" s="1112"/>
      <c r="X2681" s="1112"/>
      <c r="Y2681" s="1113"/>
    </row>
    <row r="2682" spans="1:25" ht="18" customHeight="1">
      <c r="A2682" s="1124"/>
      <c r="B2682" s="1110" t="s">
        <v>300</v>
      </c>
      <c r="C2682" s="1110"/>
      <c r="D2682" s="534" t="s">
        <v>201</v>
      </c>
      <c r="E2682" s="1085" t="s">
        <v>122</v>
      </c>
      <c r="F2682" s="1085"/>
      <c r="G2682" s="1091" t="s">
        <v>124</v>
      </c>
      <c r="H2682" s="1091"/>
      <c r="I2682" s="1091"/>
      <c r="J2682" s="1091"/>
      <c r="K2682" s="1091" t="s">
        <v>126</v>
      </c>
      <c r="L2682" s="1091"/>
      <c r="M2682" s="1091" t="s">
        <v>128</v>
      </c>
      <c r="N2682" s="1091"/>
      <c r="O2682" s="924" t="s">
        <v>303</v>
      </c>
      <c r="P2682" s="924"/>
      <c r="Q2682" s="924"/>
      <c r="R2682" s="561"/>
      <c r="S2682" s="1114" t="s">
        <v>195</v>
      </c>
      <c r="T2682" s="1114"/>
      <c r="U2682" s="1115" t="str">
        <f>IF('result subject-wise'!AR104="","",'result subject-wise'!AR104)</f>
        <v/>
      </c>
      <c r="V2682" s="1115"/>
      <c r="W2682" s="1086" t="s">
        <v>459</v>
      </c>
      <c r="X2682" s="1086"/>
      <c r="Y2682" s="562" t="str">
        <f>IF('result subject-wise'!AS104="","",'result subject-wise'!AS104)</f>
        <v/>
      </c>
    </row>
    <row r="2683" spans="1:25" ht="18" customHeight="1">
      <c r="A2683" s="1124"/>
      <c r="B2683" s="1116" t="s">
        <v>302</v>
      </c>
      <c r="C2683" s="1116"/>
      <c r="D2683" s="536">
        <f>IF('statement of marks'!CN104="","",'statement of marks'!CN104)</f>
        <v>50</v>
      </c>
      <c r="E2683" s="1117">
        <f>IF('statement of marks'!GK104="","",'statement of marks'!GK104)</f>
        <v>34</v>
      </c>
      <c r="F2683" s="1117"/>
      <c r="G2683" s="1117">
        <f>IF('statement of marks'!GM104="","",'statement of marks'!GM104)</f>
        <v>24</v>
      </c>
      <c r="H2683" s="1117"/>
      <c r="I2683" s="1117"/>
      <c r="J2683" s="1117"/>
      <c r="K2683" s="1117" t="str">
        <f>IF('statement of marks'!GO104="","",'statement of marks'!GO104)</f>
        <v/>
      </c>
      <c r="L2683" s="1117"/>
      <c r="M2683" s="1117" t="str">
        <f>IF('statement of marks'!GQ104="","",'statement of marks'!GQ104)</f>
        <v/>
      </c>
      <c r="N2683" s="1117"/>
      <c r="O2683" s="1117" t="str">
        <f>IF('statement of marks'!GS104="","",'statement of marks'!GS104)</f>
        <v/>
      </c>
      <c r="P2683" s="1117"/>
      <c r="Q2683" s="1117"/>
      <c r="R2683" s="563"/>
      <c r="S2683" s="1086" t="s">
        <v>460</v>
      </c>
      <c r="T2683" s="1086"/>
      <c r="U2683" s="1086"/>
      <c r="V2683" s="1086"/>
      <c r="W2683" s="1115" t="str">
        <f>IF('result subject-wise'!AT104="","",'result subject-wise'!AT104)</f>
        <v/>
      </c>
      <c r="X2683" s="1115"/>
      <c r="Y2683" s="1118"/>
    </row>
    <row r="2684" spans="1:25" ht="18" customHeight="1">
      <c r="A2684" s="1124"/>
      <c r="B2684" s="1084" t="s">
        <v>301</v>
      </c>
      <c r="C2684" s="1084"/>
      <c r="D2684" s="536">
        <f>IF('statement of marks'!BJ104="","",'statement of marks'!BJ104)</f>
        <v>50</v>
      </c>
      <c r="E2684" s="1085" t="str">
        <f>IF('statement of marks'!GL104="","",'statement of marks'!GL104)</f>
        <v/>
      </c>
      <c r="F2684" s="1085"/>
      <c r="G2684" s="1085" t="str">
        <f>IF('statement of marks'!GN104="","",'statement of marks'!GN104)</f>
        <v/>
      </c>
      <c r="H2684" s="1085"/>
      <c r="I2684" s="1085"/>
      <c r="J2684" s="1085"/>
      <c r="K2684" s="1085">
        <f>IF('statement of marks'!GP104="","",'statement of marks'!GP104)</f>
        <v>130</v>
      </c>
      <c r="L2684" s="1085"/>
      <c r="M2684" s="1085">
        <f>IF('statement of marks'!GR104="","",'statement of marks'!GR104)</f>
        <v>264</v>
      </c>
      <c r="N2684" s="1085"/>
      <c r="O2684" s="1085">
        <f>IF('statement of marks'!GT104="","",'statement of marks'!GT104)</f>
        <v>362</v>
      </c>
      <c r="P2684" s="1085"/>
      <c r="Q2684" s="1085"/>
      <c r="R2684" s="564"/>
      <c r="S2684" s="1086" t="s">
        <v>296</v>
      </c>
      <c r="T2684" s="1086"/>
      <c r="U2684" s="1086"/>
      <c r="V2684" s="1086"/>
      <c r="W2684" s="1087" t="str">
        <f>IF(U2682="","",'result subject-wise'!$G$118)</f>
        <v/>
      </c>
      <c r="X2684" s="1087"/>
      <c r="Y2684" s="1088"/>
    </row>
    <row r="2685" spans="1:25" ht="18" customHeight="1">
      <c r="A2685" s="1124"/>
      <c r="B2685" s="1089" t="s">
        <v>307</v>
      </c>
      <c r="C2685" s="1089"/>
      <c r="D2685" s="535" t="str">
        <f>IF('statement of marks'!DR104="","",'statement of marks'!DR104)</f>
        <v/>
      </c>
      <c r="E2685" s="1090"/>
      <c r="F2685" s="1090"/>
      <c r="G2685" s="1090"/>
      <c r="H2685" s="1090"/>
      <c r="I2685" s="1090"/>
      <c r="J2685" s="1090"/>
      <c r="K2685" s="1090"/>
      <c r="L2685" s="1090"/>
      <c r="M2685" s="1090"/>
      <c r="N2685" s="1090"/>
      <c r="O2685" s="1091"/>
      <c r="P2685" s="1091"/>
      <c r="Q2685" s="1091"/>
      <c r="R2685" s="1091"/>
      <c r="S2685" s="1091"/>
      <c r="T2685" s="1091"/>
      <c r="U2685" s="1092"/>
      <c r="V2685" s="1092"/>
      <c r="W2685" s="1092"/>
      <c r="X2685" s="1092"/>
      <c r="Y2685" s="1093"/>
    </row>
    <row r="2686" spans="1:25" ht="18" customHeight="1">
      <c r="A2686" s="1124"/>
      <c r="B2686" s="895" t="s">
        <v>297</v>
      </c>
      <c r="C2686" s="895"/>
      <c r="D2686" s="544">
        <f>IF(AND(D2683="",D2684="",D2685=""),"",SUM(D2683:D2685))</f>
        <v>100</v>
      </c>
      <c r="E2686" s="1090"/>
      <c r="F2686" s="1090"/>
      <c r="G2686" s="1090"/>
      <c r="H2686" s="1090"/>
      <c r="I2686" s="1090"/>
      <c r="J2686" s="1090"/>
      <c r="K2686" s="1090"/>
      <c r="L2686" s="1090"/>
      <c r="M2686" s="1090"/>
      <c r="N2686" s="1090"/>
      <c r="O2686" s="1091"/>
      <c r="P2686" s="1091"/>
      <c r="Q2686" s="1091"/>
      <c r="R2686" s="1091"/>
      <c r="S2686" s="1091"/>
      <c r="T2686" s="1091"/>
      <c r="U2686" s="1092"/>
      <c r="V2686" s="1092"/>
      <c r="W2686" s="1092"/>
      <c r="X2686" s="1092"/>
      <c r="Y2686" s="1093"/>
    </row>
    <row r="2687" spans="1:25" ht="18" customHeight="1">
      <c r="A2687" s="1124"/>
      <c r="B2687" s="1089" t="s">
        <v>790</v>
      </c>
      <c r="C2687" s="1089"/>
      <c r="D2687" s="565">
        <f>IF(J2670="ML",L2669)+IF(J2671="ML",L2669)+IF(J2672="ML",L2669-D2672)+IF(J2673="ML",L2669-D2673)+IF(J2674="ML",L2669-D2674)+IF(K2672="ml",D2672)+IF(K2673="ml",D2673)+IF(K2674="ml",D2674)</f>
        <v>0</v>
      </c>
      <c r="E2687" s="1090"/>
      <c r="F2687" s="1090"/>
      <c r="G2687" s="1090"/>
      <c r="H2687" s="1090"/>
      <c r="I2687" s="1090"/>
      <c r="J2687" s="1090"/>
      <c r="K2687" s="1090"/>
      <c r="L2687" s="1090"/>
      <c r="M2687" s="1090"/>
      <c r="N2687" s="1090"/>
      <c r="O2687" s="1091" t="s">
        <v>112</v>
      </c>
      <c r="P2687" s="1091"/>
      <c r="Q2687" s="1091"/>
      <c r="R2687" s="1091"/>
      <c r="S2687" s="1091"/>
      <c r="T2687" s="1091"/>
      <c r="U2687" s="1094" t="s">
        <v>798</v>
      </c>
      <c r="V2687" s="1094"/>
      <c r="W2687" s="1094"/>
      <c r="X2687" s="1094"/>
      <c r="Y2687" s="1095"/>
    </row>
    <row r="2688" spans="1:25" ht="18" customHeight="1" thickBot="1">
      <c r="A2688" s="1125"/>
      <c r="B2688" s="1098" t="s">
        <v>308</v>
      </c>
      <c r="C2688" s="1098"/>
      <c r="D2688" s="566"/>
      <c r="E2688" s="1099"/>
      <c r="F2688" s="1099"/>
      <c r="G2688" s="1099"/>
      <c r="H2688" s="1099"/>
      <c r="I2688" s="1099"/>
      <c r="J2688" s="1099"/>
      <c r="K2688" s="1099"/>
      <c r="L2688" s="1099"/>
      <c r="M2688" s="1099"/>
      <c r="N2688" s="1099"/>
      <c r="O2688" s="1100">
        <f>'statement of marks'!$IV$110</f>
        <v>45794</v>
      </c>
      <c r="P2688" s="1100"/>
      <c r="Q2688" s="1100"/>
      <c r="R2688" s="1100"/>
      <c r="S2688" s="1100"/>
      <c r="T2688" s="1100"/>
      <c r="U2688" s="1096"/>
      <c r="V2688" s="1096"/>
      <c r="W2688" s="1096"/>
      <c r="X2688" s="1096"/>
      <c r="Y2688" s="1097"/>
    </row>
    <row r="2689" spans="1:25" ht="18" customHeight="1">
      <c r="A2689" s="1119" t="s">
        <v>282</v>
      </c>
      <c r="B2689" s="1120"/>
      <c r="C2689" s="1120"/>
      <c r="D2689" s="1120"/>
      <c r="E2689" s="1120"/>
      <c r="F2689" s="1120"/>
      <c r="G2689" s="1120"/>
      <c r="H2689" s="1120"/>
      <c r="I2689" s="1120"/>
      <c r="J2689" s="1120"/>
      <c r="K2689" s="1120"/>
      <c r="L2689" s="1120"/>
      <c r="M2689" s="1120"/>
      <c r="N2689" s="1120"/>
      <c r="O2689" s="1120"/>
      <c r="P2689" s="1120"/>
      <c r="Q2689" s="1120"/>
      <c r="R2689" s="1120"/>
      <c r="S2689" s="1120"/>
      <c r="T2689" s="1120"/>
      <c r="U2689" s="1120"/>
      <c r="V2689" s="1120"/>
      <c r="W2689" s="1120"/>
      <c r="X2689" s="1120"/>
      <c r="Y2689" s="1121"/>
    </row>
    <row r="2690" spans="1:25" ht="18" customHeight="1">
      <c r="A2690" s="1122" t="str">
        <f>'statement of marks'!$A$1</f>
        <v>Govt. Hr. Sec. School,</v>
      </c>
      <c r="B2690" s="1091"/>
      <c r="C2690" s="1091"/>
      <c r="D2690" s="1091"/>
      <c r="E2690" s="1091"/>
      <c r="F2690" s="1091"/>
      <c r="G2690" s="1091"/>
      <c r="H2690" s="1091"/>
      <c r="I2690" s="1091"/>
      <c r="J2690" s="1091"/>
      <c r="K2690" s="1091"/>
      <c r="L2690" s="1091"/>
      <c r="M2690" s="1091"/>
      <c r="N2690" s="1091"/>
      <c r="O2690" s="1091"/>
      <c r="P2690" s="1091"/>
      <c r="Q2690" s="1091"/>
      <c r="R2690" s="1091"/>
      <c r="S2690" s="1091"/>
      <c r="T2690" s="1091"/>
      <c r="U2690" s="1091"/>
      <c r="V2690" s="1091"/>
      <c r="W2690" s="1091"/>
      <c r="X2690" s="1091"/>
      <c r="Y2690" s="1123"/>
    </row>
    <row r="2691" spans="1:25" ht="18" customHeight="1">
      <c r="A2691" s="1124"/>
      <c r="B2691" s="1048" t="s">
        <v>100</v>
      </c>
      <c r="C2691" s="1048"/>
      <c r="D2691" s="1112" t="s">
        <v>485</v>
      </c>
      <c r="E2691" s="1048" t="str">
        <f>'statement of marks'!$F$3</f>
        <v>2024-25</v>
      </c>
      <c r="F2691" s="1048"/>
      <c r="G2691" s="1126" t="str">
        <f>IF(U2710="","MAIN EXAMINATION",IF(E2709="Suppl.","SUPPLEMENTARY EXAMINATION",IF(E2709="Re-exam.","RE-EXAMINATION",)))</f>
        <v>MAIN EXAMINATION</v>
      </c>
      <c r="H2691" s="1127"/>
      <c r="I2691" s="1127"/>
      <c r="J2691" s="1127"/>
      <c r="K2691" s="1127"/>
      <c r="L2691" s="1127"/>
      <c r="M2691" s="1127"/>
      <c r="N2691" s="1127"/>
      <c r="O2691" s="1127"/>
      <c r="P2691" s="1127"/>
      <c r="Q2691" s="1127"/>
      <c r="R2691" s="1127"/>
      <c r="S2691" s="1128"/>
      <c r="T2691" s="1129" t="s">
        <v>305</v>
      </c>
      <c r="U2691" s="1130"/>
      <c r="V2691" s="1131"/>
      <c r="W2691" s="1048" t="str">
        <f>'statement of marks'!$A$3</f>
        <v>11 'A'</v>
      </c>
      <c r="X2691" s="1048"/>
      <c r="Y2691" s="1135"/>
    </row>
    <row r="2692" spans="1:25" ht="18" customHeight="1">
      <c r="A2692" s="1124"/>
      <c r="B2692" s="895" t="s">
        <v>36</v>
      </c>
      <c r="C2692" s="895"/>
      <c r="D2692" s="1112"/>
      <c r="E2692" s="1132" t="str">
        <f>IF('statement of marks'!G105="","",'statement of marks'!G105)</f>
        <v>A 097</v>
      </c>
      <c r="F2692" s="1133"/>
      <c r="G2692" s="1133"/>
      <c r="H2692" s="1133"/>
      <c r="I2692" s="1133"/>
      <c r="J2692" s="1133"/>
      <c r="K2692" s="1133"/>
      <c r="L2692" s="1133"/>
      <c r="M2692" s="1133"/>
      <c r="N2692" s="1133"/>
      <c r="O2692" s="1133"/>
      <c r="P2692" s="1133"/>
      <c r="Q2692" s="1133"/>
      <c r="R2692" s="1133"/>
      <c r="S2692" s="1134"/>
      <c r="T2692" s="1129" t="s">
        <v>304</v>
      </c>
      <c r="U2692" s="1130"/>
      <c r="V2692" s="1131"/>
      <c r="W2692" s="1048">
        <f>IF('statement of marks'!E105="","",'statement of marks'!E105)</f>
        <v>11197</v>
      </c>
      <c r="X2692" s="1048"/>
      <c r="Y2692" s="1135"/>
    </row>
    <row r="2693" spans="1:25" ht="18" customHeight="1">
      <c r="A2693" s="1124"/>
      <c r="B2693" s="895" t="s">
        <v>37</v>
      </c>
      <c r="C2693" s="895"/>
      <c r="D2693" s="1112"/>
      <c r="E2693" s="1132" t="str">
        <f>IF('statement of marks'!H105="","",'statement of marks'!H105)</f>
        <v>B 097</v>
      </c>
      <c r="F2693" s="1133"/>
      <c r="G2693" s="1133"/>
      <c r="H2693" s="1133"/>
      <c r="I2693" s="1133"/>
      <c r="J2693" s="1133"/>
      <c r="K2693" s="1133"/>
      <c r="L2693" s="1133"/>
      <c r="M2693" s="1133"/>
      <c r="N2693" s="1133"/>
      <c r="O2693" s="1133"/>
      <c r="P2693" s="1133"/>
      <c r="Q2693" s="1133"/>
      <c r="R2693" s="1133"/>
      <c r="S2693" s="1134"/>
      <c r="T2693" s="1129" t="s">
        <v>35</v>
      </c>
      <c r="U2693" s="1130"/>
      <c r="V2693" s="1131"/>
      <c r="W2693" s="1048" t="str">
        <f>IF('statement of marks'!D105="","",'statement of marks'!D105)</f>
        <v/>
      </c>
      <c r="X2693" s="1048"/>
      <c r="Y2693" s="1135"/>
    </row>
    <row r="2694" spans="1:25" ht="18" customHeight="1">
      <c r="A2694" s="1124"/>
      <c r="B2694" s="895" t="s">
        <v>38</v>
      </c>
      <c r="C2694" s="895"/>
      <c r="D2694" s="1112"/>
      <c r="E2694" s="1132" t="str">
        <f>IF('statement of marks'!I105="","",'statement of marks'!I105)</f>
        <v>C 097</v>
      </c>
      <c r="F2694" s="1133"/>
      <c r="G2694" s="1133"/>
      <c r="H2694" s="1133"/>
      <c r="I2694" s="1133"/>
      <c r="J2694" s="1133"/>
      <c r="K2694" s="1133"/>
      <c r="L2694" s="1133"/>
      <c r="M2694" s="1133"/>
      <c r="N2694" s="1133"/>
      <c r="O2694" s="1133"/>
      <c r="P2694" s="1133"/>
      <c r="Q2694" s="1133"/>
      <c r="R2694" s="1133"/>
      <c r="S2694" s="1134"/>
      <c r="T2694" s="1129" t="s">
        <v>280</v>
      </c>
      <c r="U2694" s="1130"/>
      <c r="V2694" s="1131"/>
      <c r="W2694" s="1136" t="str">
        <f>IF('statement of marks'!F105="","",'statement of marks'!F105)</f>
        <v/>
      </c>
      <c r="X2694" s="1136"/>
      <c r="Y2694" s="1137"/>
    </row>
    <row r="2695" spans="1:25" ht="18" customHeight="1">
      <c r="A2695" s="1124"/>
      <c r="B2695" s="1138" t="s">
        <v>218</v>
      </c>
      <c r="C2695" s="1109" t="s">
        <v>293</v>
      </c>
      <c r="D2695" s="1109" t="s">
        <v>457</v>
      </c>
      <c r="E2695" s="1103" t="s">
        <v>109</v>
      </c>
      <c r="F2695" s="1103" t="s">
        <v>110</v>
      </c>
      <c r="G2695" s="1103" t="s">
        <v>111</v>
      </c>
      <c r="H2695" s="1103" t="s">
        <v>797</v>
      </c>
      <c r="I2695" s="1139" t="str">
        <f>IF('statement of marks'!N$4="","",'statement of marks'!N$4)</f>
        <v>VRIKSHAROPAN</v>
      </c>
      <c r="J2695" s="1140" t="s">
        <v>276</v>
      </c>
      <c r="K2695" s="1140" t="s">
        <v>277</v>
      </c>
      <c r="L2695" s="1103" t="s">
        <v>284</v>
      </c>
      <c r="M2695" s="1103" t="s">
        <v>294</v>
      </c>
      <c r="N2695" s="1102" t="s">
        <v>458</v>
      </c>
      <c r="O2695" s="1141" t="s">
        <v>287</v>
      </c>
      <c r="P2695" s="1141" t="s">
        <v>288</v>
      </c>
      <c r="Q2695" s="1101" t="s">
        <v>289</v>
      </c>
      <c r="R2695" s="1101" t="s">
        <v>285</v>
      </c>
      <c r="S2695" s="1101" t="s">
        <v>286</v>
      </c>
      <c r="T2695" s="1102" t="s">
        <v>306</v>
      </c>
      <c r="U2695" s="1103" t="s">
        <v>311</v>
      </c>
      <c r="V2695" s="1104" t="s">
        <v>310</v>
      </c>
      <c r="W2695" s="1104" t="s">
        <v>799</v>
      </c>
      <c r="X2695" s="1103" t="s">
        <v>283</v>
      </c>
      <c r="Y2695" s="1105" t="s">
        <v>290</v>
      </c>
    </row>
    <row r="2696" spans="1:25" ht="18" customHeight="1">
      <c r="A2696" s="1124"/>
      <c r="B2696" s="1138"/>
      <c r="C2696" s="1109"/>
      <c r="D2696" s="1109"/>
      <c r="E2696" s="1103"/>
      <c r="F2696" s="1103"/>
      <c r="G2696" s="1103"/>
      <c r="H2696" s="1103"/>
      <c r="I2696" s="1139"/>
      <c r="J2696" s="1140"/>
      <c r="K2696" s="1140"/>
      <c r="L2696" s="1103"/>
      <c r="M2696" s="1103"/>
      <c r="N2696" s="1102"/>
      <c r="O2696" s="1141"/>
      <c r="P2696" s="1141"/>
      <c r="Q2696" s="1101"/>
      <c r="R2696" s="1101"/>
      <c r="S2696" s="1101"/>
      <c r="T2696" s="1102"/>
      <c r="U2696" s="1103"/>
      <c r="V2696" s="1104"/>
      <c r="W2696" s="1104"/>
      <c r="X2696" s="1103"/>
      <c r="Y2696" s="1105"/>
    </row>
    <row r="2697" spans="1:25" ht="18" customHeight="1">
      <c r="A2697" s="1124"/>
      <c r="B2697" s="1144" t="s">
        <v>113</v>
      </c>
      <c r="C2697" s="1144"/>
      <c r="D2697" s="535"/>
      <c r="E2697" s="534">
        <f>IF('statement of marks'!J$6="","",'statement of marks'!J$6)</f>
        <v>10</v>
      </c>
      <c r="F2697" s="534">
        <f>IF('statement of marks'!K$6="","",'statement of marks'!K$6)</f>
        <v>10</v>
      </c>
      <c r="G2697" s="534">
        <f>IF('statement of marks'!L$6="","",'statement of marks'!L$6)</f>
        <v>8</v>
      </c>
      <c r="H2697" s="534">
        <f>IF('statement of marks'!M$6="","",'statement of marks'!M$6)</f>
        <v>28</v>
      </c>
      <c r="I2697" s="536">
        <f>IF('statement of marks'!N$6="","",'statement of marks'!N$6)</f>
        <v>2</v>
      </c>
      <c r="J2697" s="298" t="s">
        <v>89</v>
      </c>
      <c r="K2697" s="1106"/>
      <c r="L2697" s="534">
        <f>IF('statement of marks'!O$6="","",'statement of marks'!O$6)</f>
        <v>70</v>
      </c>
      <c r="M2697" s="298" t="s">
        <v>87</v>
      </c>
      <c r="N2697" s="534">
        <f>IF('statement of marks'!P$6="","",'statement of marks'!P$6)</f>
        <v>100</v>
      </c>
      <c r="O2697" s="298" t="s">
        <v>298</v>
      </c>
      <c r="P2697" s="945"/>
      <c r="Q2697" s="534">
        <f>IF('statement of marks'!Q$6="","",'statement of marks'!Q$6)</f>
        <v>100</v>
      </c>
      <c r="R2697" s="298" t="s">
        <v>299</v>
      </c>
      <c r="S2697" s="298" t="s">
        <v>454</v>
      </c>
      <c r="T2697" s="538">
        <f>IF('statement of marks'!R$6="","",'statement of marks'!R$6)</f>
        <v>200</v>
      </c>
      <c r="U2697" s="539"/>
      <c r="V2697" s="539"/>
      <c r="W2697" s="539"/>
      <c r="X2697" s="539"/>
      <c r="Y2697" s="540" t="str">
        <f>IF(OR(X2704=0,X2704&lt;V2704),"",T2697)</f>
        <v/>
      </c>
    </row>
    <row r="2698" spans="1:25" ht="18" customHeight="1">
      <c r="A2698" s="1124"/>
      <c r="B2698" s="895" t="str">
        <f>'statement of marks'!$J$3</f>
        <v>HINDI COMPULSORY</v>
      </c>
      <c r="C2698" s="895"/>
      <c r="D2698" s="535"/>
      <c r="E2698" s="541">
        <f>IF('statement of marks'!J105="","",'statement of marks'!J105)</f>
        <v>10</v>
      </c>
      <c r="F2698" s="541">
        <f>IF('statement of marks'!K105="","",'statement of marks'!K105)</f>
        <v>10</v>
      </c>
      <c r="G2698" s="541">
        <f>IF('statement of marks'!L105="","",'statement of marks'!L105)</f>
        <v>8</v>
      </c>
      <c r="H2698" s="541">
        <f>IF('statement of marks'!M105="","",'statement of marks'!M105)</f>
        <v>28</v>
      </c>
      <c r="I2698" s="541">
        <f>IF('statement of marks'!N105="","",'statement of marks'!N105)</f>
        <v>2</v>
      </c>
      <c r="J2698" s="537">
        <f>IF('statement of marks'!O105="","",'statement of marks'!O105)</f>
        <v>70</v>
      </c>
      <c r="K2698" s="1106"/>
      <c r="L2698" s="536">
        <f>IF('statement of marks'!O105="","",'statement of marks'!O105)</f>
        <v>70</v>
      </c>
      <c r="M2698" s="536">
        <f>IF('statement of marks'!P105="","",'statement of marks'!P105)</f>
        <v>100</v>
      </c>
      <c r="N2698" s="538">
        <f>IF('statement of marks'!P105="","",'statement of marks'!P105)</f>
        <v>100</v>
      </c>
      <c r="O2698" s="537">
        <f>IF('statement of marks'!Q105="","",'statement of marks'!Q105)</f>
        <v>100</v>
      </c>
      <c r="P2698" s="945"/>
      <c r="Q2698" s="536">
        <f>IF('statement of marks'!Q105="","",'statement of marks'!Q105)</f>
        <v>100</v>
      </c>
      <c r="R2698" s="536">
        <f>IF('statement of marks'!R105="","",'statement of marks'!R105)</f>
        <v>200</v>
      </c>
      <c r="S2698" s="1107" t="str">
        <f>IF(AND(K2699="",P2699=""),"",SUM(K2699,P2699))</f>
        <v/>
      </c>
      <c r="T2698" s="538">
        <f>IF('statement of marks'!R105="","",'statement of marks'!R105)</f>
        <v>200</v>
      </c>
      <c r="U2698" s="541" t="str">
        <f>CONCATENATE('statement of marks'!GV105,'statement of marks'!GW105,'statement of marks'!GX105)</f>
        <v>D</v>
      </c>
      <c r="V2698" s="542" t="str">
        <f>IF(OR(U2698="S",U2698="RE"),'result subject-wise'!T$6,"")</f>
        <v/>
      </c>
      <c r="W2698" s="542" t="str">
        <f>IF('result subject-wise'!U105="","",'result subject-wise'!U105)</f>
        <v/>
      </c>
      <c r="X2698" s="542" t="str">
        <f>IF('result subject-wise'!V105="","",'result subject-wise'!V105)</f>
        <v/>
      </c>
      <c r="Y2698" s="540" t="str">
        <f>IF(OR(X2704=0,X2704&lt;V2704),"",IF(U2698="RE",SUM(T2698,W2698),IF(U2698="S",W2698,T2698)))</f>
        <v/>
      </c>
    </row>
    <row r="2699" spans="1:25" ht="18" customHeight="1">
      <c r="A2699" s="1124"/>
      <c r="B2699" s="895" t="str">
        <f>'statement of marks'!$X$3</f>
        <v>ENGLISH COMPULSORY</v>
      </c>
      <c r="C2699" s="895"/>
      <c r="D2699" s="535" t="s">
        <v>455</v>
      </c>
      <c r="E2699" s="541">
        <f>IF('statement of marks'!X105="","",'statement of marks'!X105)</f>
        <v>10</v>
      </c>
      <c r="F2699" s="541">
        <f>IF('statement of marks'!Y105="","",'statement of marks'!Y105)</f>
        <v>10</v>
      </c>
      <c r="G2699" s="541">
        <f>IF('statement of marks'!Z105="","",'statement of marks'!Z105)</f>
        <v>8</v>
      </c>
      <c r="H2699" s="541">
        <f>IF('statement of marks'!AA105="","",'statement of marks'!AA105)</f>
        <v>28</v>
      </c>
      <c r="I2699" s="541">
        <f>IF('statement of marks'!AB105="","",'statement of marks'!AB105)</f>
        <v>2</v>
      </c>
      <c r="J2699" s="537">
        <f>IF('statement of marks'!AC105="","",'statement of marks'!AC105)</f>
        <v>70</v>
      </c>
      <c r="K2699" s="1106"/>
      <c r="L2699" s="536">
        <f>IF('statement of marks'!AC105="","",'statement of marks'!AC105)</f>
        <v>70</v>
      </c>
      <c r="M2699" s="536">
        <f>IF('statement of marks'!AD105="","",'statement of marks'!AD105)</f>
        <v>100</v>
      </c>
      <c r="N2699" s="538">
        <f>IF('statement of marks'!AD105="","",'statement of marks'!AD105)</f>
        <v>100</v>
      </c>
      <c r="O2699" s="537">
        <f>IF('statement of marks'!AE105="","",'statement of marks'!AE105)</f>
        <v>100</v>
      </c>
      <c r="P2699" s="945"/>
      <c r="Q2699" s="536">
        <f>IF('statement of marks'!AE105="","",'statement of marks'!AE105)</f>
        <v>100</v>
      </c>
      <c r="R2699" s="536">
        <f>IF('statement of marks'!AF105="","",'statement of marks'!AF105)</f>
        <v>200</v>
      </c>
      <c r="S2699" s="1107"/>
      <c r="T2699" s="538">
        <f>IF('statement of marks'!AF105="","",'statement of marks'!AF105)</f>
        <v>200</v>
      </c>
      <c r="U2699" s="541" t="str">
        <f>CONCATENATE('statement of marks'!GY105,'statement of marks'!GZ105,'statement of marks'!HA105)</f>
        <v>D</v>
      </c>
      <c r="V2699" s="542" t="str">
        <f>IF(OR(U2699="S",U2699="RE"),'result subject-wise'!W$6,"")</f>
        <v/>
      </c>
      <c r="W2699" s="542" t="str">
        <f>IF('result subject-wise'!X105="","",'result subject-wise'!X105)</f>
        <v/>
      </c>
      <c r="X2699" s="542" t="str">
        <f>IF('result subject-wise'!Y105="","",'result subject-wise'!Y105)</f>
        <v/>
      </c>
      <c r="Y2699" s="540" t="str">
        <f>IF(OR(X2704=0,X2704&lt;V2704),"",IF(U2699="RE",SUM(T2699,W2699),IF(U2699="S",W2699,T2699)))</f>
        <v/>
      </c>
    </row>
    <row r="2700" spans="1:25" ht="18" customHeight="1">
      <c r="A2700" s="1124"/>
      <c r="B2700" s="1143" t="str">
        <f>'statement of marks'!AM105</f>
        <v>PHYSICS</v>
      </c>
      <c r="C2700" s="1143"/>
      <c r="D2700" s="535">
        <f>IF('statement of marks'!BH105="","",'statement of marks'!BH105)</f>
        <v>20</v>
      </c>
      <c r="E2700" s="541">
        <f>IF('statement of marks'!AN105="","",'statement of marks'!AN105)</f>
        <v>10</v>
      </c>
      <c r="F2700" s="541">
        <f>IF('statement of marks'!AO105="","",'statement of marks'!AO105)</f>
        <v>10</v>
      </c>
      <c r="G2700" s="541">
        <f>IF('statement of marks'!AP105="","",'statement of marks'!AP105)</f>
        <v>9</v>
      </c>
      <c r="H2700" s="541">
        <f>IF('statement of marks'!AQ105="","",'statement of marks'!AQ105)</f>
        <v>29</v>
      </c>
      <c r="I2700" s="541">
        <f>IF('statement of marks'!AR105="","",'statement of marks'!AR105)</f>
        <v>1</v>
      </c>
      <c r="J2700" s="537">
        <f>IF('statement of marks'!AS105="","",'statement of marks'!AS105)</f>
        <v>30</v>
      </c>
      <c r="K2700" s="537">
        <f>IF('statement of marks'!AT105="","",'statement of marks'!AT105)</f>
        <v>20</v>
      </c>
      <c r="L2700" s="536">
        <f>IF('statement of marks'!AU105="","",'statement of marks'!AU105)</f>
        <v>50</v>
      </c>
      <c r="M2700" s="536">
        <f>IF('statement of marks'!AV105="","",'statement of marks'!AV105)</f>
        <v>60</v>
      </c>
      <c r="N2700" s="538">
        <f>IF('statement of marks'!AW105="","",'statement of marks'!AW105)</f>
        <v>80</v>
      </c>
      <c r="O2700" s="537">
        <f>IF('statement of marks'!AX105="","",'statement of marks'!AX105)</f>
        <v>70</v>
      </c>
      <c r="P2700" s="537">
        <f>IF('statement of marks'!AY105="","",'statement of marks'!AY105)</f>
        <v>30</v>
      </c>
      <c r="Q2700" s="536">
        <f>IF('statement of marks'!AZ105="","",'statement of marks'!AZ105)</f>
        <v>100</v>
      </c>
      <c r="R2700" s="536">
        <f>IF('statement of marks'!BA105="","",'statement of marks'!BA105)</f>
        <v>130</v>
      </c>
      <c r="S2700" s="538">
        <f>IF('statement of marks'!BB105="","",'statement of marks'!BB105)</f>
        <v>50</v>
      </c>
      <c r="T2700" s="538">
        <f>IF('statement of marks'!BC105="","",'statement of marks'!BC105)</f>
        <v>180</v>
      </c>
      <c r="U2700" s="541" t="str">
        <f>CONCATENATE('statement of marks'!HB105,'statement of marks'!HK105,'statement of marks'!HL105)</f>
        <v>D</v>
      </c>
      <c r="V2700" s="542" t="str">
        <f>IF('result subject-wise'!Z105="","",'result subject-wise'!Z105)</f>
        <v/>
      </c>
      <c r="W2700" s="542" t="str">
        <f>IF('result subject-wise'!AB105="","",'result subject-wise'!AB105)</f>
        <v/>
      </c>
      <c r="X2700" s="542" t="str">
        <f>IF('result subject-wise'!AC105="","",'result subject-wise'!AC105)</f>
        <v/>
      </c>
      <c r="Y2700" s="540" t="str">
        <f>IF(OR(X2704=0,X2704&lt;V2704),"",IF(OR(U2700="RE",U2700="REP"),SUM(T2700,W2700),IF(U2700="S",W2700,T2700)))</f>
        <v/>
      </c>
    </row>
    <row r="2701" spans="1:25" ht="18" customHeight="1">
      <c r="A2701" s="1124"/>
      <c r="B2701" s="1143" t="str">
        <f>'statement of marks'!BQ105</f>
        <v>CHEMISTRY</v>
      </c>
      <c r="C2701" s="1143"/>
      <c r="D2701" s="535">
        <f>IF('statement of marks'!CL105="","",'statement of marks'!CL105)</f>
        <v>20</v>
      </c>
      <c r="E2701" s="541">
        <f>IF('statement of marks'!BR105="","",'statement of marks'!BR105)</f>
        <v>10</v>
      </c>
      <c r="F2701" s="541">
        <f>IF('statement of marks'!BS105="","",'statement of marks'!BS105)</f>
        <v>10</v>
      </c>
      <c r="G2701" s="541">
        <f>IF('statement of marks'!BT105="","",'statement of marks'!BT105)</f>
        <v>9</v>
      </c>
      <c r="H2701" s="541">
        <f>IF('statement of marks'!BU105="","",'statement of marks'!BU105)</f>
        <v>29</v>
      </c>
      <c r="I2701" s="541">
        <f>IF('statement of marks'!BV105="","",'statement of marks'!BV105)</f>
        <v>1</v>
      </c>
      <c r="J2701" s="537">
        <f>IF('statement of marks'!BW105="","",'statement of marks'!BW105)</f>
        <v>50</v>
      </c>
      <c r="K2701" s="537">
        <f>IF('statement of marks'!BX105="","",'statement of marks'!BX105)</f>
        <v>20</v>
      </c>
      <c r="L2701" s="536">
        <f>IF('statement of marks'!BY105="","",'statement of marks'!BY105)</f>
        <v>70</v>
      </c>
      <c r="M2701" s="536">
        <f>IF('statement of marks'!BZ105="","",'statement of marks'!BZ105)</f>
        <v>80</v>
      </c>
      <c r="N2701" s="538">
        <f>IF('statement of marks'!CA105="","",'statement of marks'!CA105)</f>
        <v>100</v>
      </c>
      <c r="O2701" s="537">
        <f>IF('statement of marks'!CB105="","",'statement of marks'!CB105)</f>
        <v>70</v>
      </c>
      <c r="P2701" s="537">
        <f>IF('statement of marks'!CC105="","",'statement of marks'!CC105)</f>
        <v>30</v>
      </c>
      <c r="Q2701" s="536">
        <f>IF('statement of marks'!CD105="","",'statement of marks'!CD105)</f>
        <v>100</v>
      </c>
      <c r="R2701" s="536">
        <f>IF('statement of marks'!CE105="","",'statement of marks'!CE105)</f>
        <v>150</v>
      </c>
      <c r="S2701" s="538">
        <f>IF('statement of marks'!CF105="","",'statement of marks'!CF105)</f>
        <v>50</v>
      </c>
      <c r="T2701" s="538">
        <f>IF('statement of marks'!CG105="","",'statement of marks'!CG105)</f>
        <v>200</v>
      </c>
      <c r="U2701" s="541" t="str">
        <f>CONCATENATE('statement of marks'!HM105,'statement of marks'!HV105,'statement of marks'!HW105)</f>
        <v>D</v>
      </c>
      <c r="V2701" s="542" t="str">
        <f>IF('result subject-wise'!AD105="","",'result subject-wise'!AD105)</f>
        <v/>
      </c>
      <c r="W2701" s="542" t="str">
        <f>IF('result subject-wise'!AF105="","",'result subject-wise'!AF105)</f>
        <v/>
      </c>
      <c r="X2701" s="542" t="str">
        <f>IF('result subject-wise'!AG105="","",'result subject-wise'!AG105)</f>
        <v/>
      </c>
      <c r="Y2701" s="540" t="str">
        <f>IF(OR(X2704=0,X2704&lt;V2704),"",IF(OR(U2701="RE",U2701="REP"),SUM(T2701,W2701),IF(U2701="S",W2701,T2701)))</f>
        <v/>
      </c>
    </row>
    <row r="2702" spans="1:25" ht="18" customHeight="1">
      <c r="A2702" s="1124"/>
      <c r="B2702" s="1143" t="str">
        <f>'statement of marks'!CU105</f>
        <v>MATHEMATICS</v>
      </c>
      <c r="C2702" s="1143"/>
      <c r="D2702" s="535" t="str">
        <f>IF('statement of marks'!DP105="","",'statement of marks'!DP105)</f>
        <v/>
      </c>
      <c r="E2702" s="541">
        <f>IF('statement of marks'!CV105="","",'statement of marks'!CV105)</f>
        <v>10</v>
      </c>
      <c r="F2702" s="541">
        <f>IF('statement of marks'!CW105="","",'statement of marks'!CW105)</f>
        <v>10</v>
      </c>
      <c r="G2702" s="541">
        <f>IF('statement of marks'!CX105="","",'statement of marks'!CX105)</f>
        <v>9</v>
      </c>
      <c r="H2702" s="541">
        <f>IF('statement of marks'!CY105="","",'statement of marks'!CY105)</f>
        <v>29</v>
      </c>
      <c r="I2702" s="541">
        <f>IF('statement of marks'!CZ105="","",'statement of marks'!CZ105)</f>
        <v>1</v>
      </c>
      <c r="J2702" s="537">
        <f>IF('statement of marks'!DA105="","",'statement of marks'!DA105)</f>
        <v>70</v>
      </c>
      <c r="K2702" s="537" t="str">
        <f>IF('statement of marks'!DB105="","",'statement of marks'!DB105)</f>
        <v/>
      </c>
      <c r="L2702" s="536">
        <f>IF('statement of marks'!DC105="","",'statement of marks'!DC105)</f>
        <v>70</v>
      </c>
      <c r="M2702" s="536">
        <f>IF('statement of marks'!DD105="","",'statement of marks'!DD105)</f>
        <v>100</v>
      </c>
      <c r="N2702" s="538">
        <f>IF('statement of marks'!DE105="","",'statement of marks'!DE105)</f>
        <v>100</v>
      </c>
      <c r="O2702" s="537">
        <f>IF('statement of marks'!DF105="","",'statement of marks'!DF105)</f>
        <v>18</v>
      </c>
      <c r="P2702" s="537" t="str">
        <f>IF('statement of marks'!DG105="","",'statement of marks'!DG105)</f>
        <v/>
      </c>
      <c r="Q2702" s="536">
        <f>IF('statement of marks'!DH105="","",'statement of marks'!DH105)</f>
        <v>18</v>
      </c>
      <c r="R2702" s="536">
        <f>IF('statement of marks'!DI105="","",'statement of marks'!DI105)</f>
        <v>118</v>
      </c>
      <c r="S2702" s="538" t="str">
        <f>IF('statement of marks'!DJ105="","",'statement of marks'!DJ105)</f>
        <v/>
      </c>
      <c r="T2702" s="538">
        <f>IF('statement of marks'!DK105="","",'statement of marks'!DK105)</f>
        <v>118</v>
      </c>
      <c r="U2702" s="541" t="str">
        <f>CONCATENATE('statement of marks'!HX105,'statement of marks'!IG105,'statement of marks'!IH105)</f>
        <v>S</v>
      </c>
      <c r="V2702" s="542">
        <f>IF('result subject-wise'!AH105="","",'result subject-wise'!AH105)</f>
        <v>100</v>
      </c>
      <c r="W2702" s="542" t="str">
        <f>IF('result subject-wise'!AJ105="","",'result subject-wise'!AJ105)</f>
        <v/>
      </c>
      <c r="X2702" s="542" t="str">
        <f>IF('result subject-wise'!AK105="","",'result subject-wise'!AK105)</f>
        <v/>
      </c>
      <c r="Y2702" s="540" t="str">
        <f>IF(OR(X2704=0,X2704&lt;V2704),"",IF(OR(U2702="RE",U2702="REP"),SUM(T2702,W2702),IF(U2702="S",W2702,T2702)))</f>
        <v/>
      </c>
    </row>
    <row r="2703" spans="1:25" ht="18" customHeight="1">
      <c r="A2703" s="1124"/>
      <c r="B2703" s="1108" t="s">
        <v>291</v>
      </c>
      <c r="C2703" s="1108"/>
      <c r="D2703" s="543">
        <f>IF(AND(D2700="",D2701="",D2702=""),"",SUM(D2700:D2702))</f>
        <v>40</v>
      </c>
      <c r="E2703" s="544">
        <f>IF(AND(E2698="",E2699="",E2700="",E2701="",E2702=""),"",SUM(E2698:E2702))</f>
        <v>50</v>
      </c>
      <c r="F2703" s="544">
        <f t="shared" ref="F2703:H2703" si="764">IF(AND(F2698="",F2699="",F2700="",F2701="",F2702=""),"",SUM(F2698:F2702))</f>
        <v>50</v>
      </c>
      <c r="G2703" s="544">
        <f t="shared" si="764"/>
        <v>43</v>
      </c>
      <c r="H2703" s="544">
        <f t="shared" si="764"/>
        <v>143</v>
      </c>
      <c r="I2703" s="544">
        <f>IF(AND(I2698="",I2699="",I2700="",I2701="",I2702=""),"",SUM(I2698:I2702))</f>
        <v>7</v>
      </c>
      <c r="J2703" s="544">
        <f t="shared" ref="J2703:R2703" si="765">IF(AND(J2698="",J2699="",J2700="",J2701="",J2702=""),"",SUM(J2698:J2702))</f>
        <v>290</v>
      </c>
      <c r="K2703" s="544">
        <f t="shared" si="765"/>
        <v>40</v>
      </c>
      <c r="L2703" s="544">
        <f t="shared" si="765"/>
        <v>330</v>
      </c>
      <c r="M2703" s="544">
        <f t="shared" si="765"/>
        <v>440</v>
      </c>
      <c r="N2703" s="544">
        <f t="shared" si="765"/>
        <v>480</v>
      </c>
      <c r="O2703" s="544">
        <f t="shared" si="765"/>
        <v>358</v>
      </c>
      <c r="P2703" s="544">
        <f t="shared" si="765"/>
        <v>60</v>
      </c>
      <c r="Q2703" s="544">
        <f t="shared" si="765"/>
        <v>418</v>
      </c>
      <c r="R2703" s="544">
        <f t="shared" si="765"/>
        <v>798</v>
      </c>
      <c r="S2703" s="544">
        <f>IF(AND(S2698="",S2699="",S2700="",S2701="",S2702=""),"",SUM(S2698:S2702))</f>
        <v>100</v>
      </c>
      <c r="T2703" s="544">
        <f t="shared" ref="T2703" si="766">IF(AND(T2698="",T2699="",T2700="",T2701="",T2702=""),"",SUM(T2698:T2702))</f>
        <v>898</v>
      </c>
      <c r="U2703" s="544"/>
      <c r="V2703" s="544">
        <f t="shared" ref="V2703:W2703" si="767">IF(AND(V2698="",V2699="",V2700="",V2701="",V2702=""),"",SUM(V2698:V2702))</f>
        <v>100</v>
      </c>
      <c r="W2703" s="544" t="str">
        <f t="shared" si="767"/>
        <v/>
      </c>
      <c r="X2703" s="545"/>
      <c r="Y2703" s="546" t="str">
        <f t="shared" ref="Y2703" si="768">IF(AND(Y2698="",Y2699="",Y2700="",Y2701="",Y2702=""),"",SUM(Y2698:Y2702))</f>
        <v/>
      </c>
    </row>
    <row r="2704" spans="1:25" ht="18" customHeight="1">
      <c r="A2704" s="1124"/>
      <c r="B2704" s="1142" t="s">
        <v>292</v>
      </c>
      <c r="C2704" s="1142"/>
      <c r="D2704" s="547" t="s">
        <v>456</v>
      </c>
      <c r="E2704" s="548">
        <f>IF(E2703="","",(5*E2697)-(COUNTIF(E2698:E2702,"NA")*E2697+COUNTIF(E2698:E2702,"ML")*E2697))</f>
        <v>50</v>
      </c>
      <c r="F2704" s="548">
        <f>IF(F2703="","",(5*F2697)-(COUNTIF(F2698:F2702,"NA")*F2697+COUNTIF(F2698:F2702,"ML")*F2697))</f>
        <v>50</v>
      </c>
      <c r="G2704" s="548">
        <f>IF(G2703="","",(43)-(COUNTIF(G2698:G2702,"NA")*G2697+COUNTIF(G2698:G2702,"ML")*G2697))</f>
        <v>43</v>
      </c>
      <c r="H2704" s="548">
        <f>IF(H2703="","",(143)-(COUNTIF(H2698:H2702,"NA")*H2697+COUNTIF(H2698:H2702,"ML")*H2697))</f>
        <v>143</v>
      </c>
      <c r="I2704" s="549">
        <f>IF(I2703="","",7)</f>
        <v>7</v>
      </c>
      <c r="J2704" s="538">
        <f>L2704-K2704</f>
        <v>310</v>
      </c>
      <c r="K2704" s="538">
        <f>IF(D2703="","",(D2703-(IF(K2700="ml",D2700)+IF(K2701="ml",D2701)+IF(K2702="ml",D2702))))</f>
        <v>40</v>
      </c>
      <c r="L2704" s="538">
        <f>IF(OR(L2703=0,L2703=""),L2703,(5*L2697)-D2715)</f>
        <v>350</v>
      </c>
      <c r="M2704" s="538">
        <f>IF(M2703="","",SUM(H2704:J2704))</f>
        <v>460</v>
      </c>
      <c r="N2704" s="538">
        <f>IF(N2703="","",SUM(D2703,M2704))</f>
        <v>500</v>
      </c>
      <c r="O2704" s="538">
        <f>Q2704-D2709</f>
        <v>440</v>
      </c>
      <c r="P2704" s="538">
        <f>IF(D2709="","",D2709)</f>
        <v>60</v>
      </c>
      <c r="Q2704" s="538">
        <f>IF(Q2703="","",5*Q2697)</f>
        <v>500</v>
      </c>
      <c r="R2704" s="538">
        <f>IF(O2704="","",SUM(M2704,O2704))</f>
        <v>900</v>
      </c>
      <c r="S2704" s="538">
        <f>IF(D2714="","",D2714)</f>
        <v>100</v>
      </c>
      <c r="T2704" s="538">
        <f>IF(T2703="","",SUM(R2704,S2704))</f>
        <v>1000</v>
      </c>
      <c r="U2704" s="550"/>
      <c r="V2704" s="551">
        <f>COUNTIF(U2698:U2708,"S")</f>
        <v>1</v>
      </c>
      <c r="W2704" s="551">
        <f>COUNTIF(U2698:U2708,"RE")+COUNTIF(U2698:U2708,"REP")</f>
        <v>0</v>
      </c>
      <c r="X2704" s="551">
        <f>COUNTIF(X2698:X2703,"P")+COUNTIF(X2707:X2708,"P")</f>
        <v>0</v>
      </c>
      <c r="Y2704" s="552" t="str">
        <f>IF(OR(X2704=0,X2704&lt;(V2704+W2704)),"",(T2704-(V2704*Y2697)+V2703))</f>
        <v/>
      </c>
    </row>
    <row r="2705" spans="1:25" ht="18" customHeight="1">
      <c r="A2705" s="1124"/>
      <c r="B2705" s="895" t="s">
        <v>151</v>
      </c>
      <c r="C2705" s="895"/>
      <c r="D2705" s="553">
        <f>IF('statement of marks'!BG105="","",'statement of marks'!BG105)</f>
        <v>30</v>
      </c>
      <c r="E2705" s="568">
        <f t="shared" ref="E2705:H2705" si="769">IF(E2704="","",E2703/E2704*100)</f>
        <v>100</v>
      </c>
      <c r="F2705" s="568">
        <f t="shared" si="769"/>
        <v>100</v>
      </c>
      <c r="G2705" s="568">
        <f t="shared" si="769"/>
        <v>100</v>
      </c>
      <c r="H2705" s="568">
        <f t="shared" si="769"/>
        <v>100</v>
      </c>
      <c r="I2705" s="568">
        <f>IF(I2704="","",I2703/I2704*100)</f>
        <v>100</v>
      </c>
      <c r="J2705" s="568">
        <f t="shared" ref="J2705:R2705" si="770">IF(J2704="","",J2703/J2704*100)</f>
        <v>93.548387096774192</v>
      </c>
      <c r="K2705" s="568">
        <f t="shared" si="770"/>
        <v>100</v>
      </c>
      <c r="L2705" s="568">
        <f t="shared" si="770"/>
        <v>94.285714285714278</v>
      </c>
      <c r="M2705" s="568">
        <f t="shared" si="770"/>
        <v>95.652173913043484</v>
      </c>
      <c r="N2705" s="569">
        <f t="shared" si="770"/>
        <v>96</v>
      </c>
      <c r="O2705" s="568">
        <f t="shared" si="770"/>
        <v>81.36363636363636</v>
      </c>
      <c r="P2705" s="568">
        <f t="shared" si="770"/>
        <v>100</v>
      </c>
      <c r="Q2705" s="568">
        <f t="shared" si="770"/>
        <v>83.6</v>
      </c>
      <c r="R2705" s="568">
        <f t="shared" si="770"/>
        <v>88.666666666666671</v>
      </c>
      <c r="S2705" s="569">
        <f>IF(S2704="","",S2703/S2704*100)</f>
        <v>100</v>
      </c>
      <c r="T2705" s="569">
        <f t="shared" ref="T2705" si="771">IF(T2704="","",T2703/T2704*100)</f>
        <v>89.8</v>
      </c>
      <c r="U2705" s="539"/>
      <c r="V2705" s="539"/>
      <c r="W2705" s="539"/>
      <c r="X2705" s="539"/>
      <c r="Y2705" s="554" t="str">
        <f>IF(Y2704="","",Y2703/Y2704*100)</f>
        <v/>
      </c>
    </row>
    <row r="2706" spans="1:25" ht="18" customHeight="1">
      <c r="A2706" s="1124"/>
      <c r="B2706" s="895" t="str">
        <f>'statement of marks'!DZ105</f>
        <v>BIOLOGY</v>
      </c>
      <c r="C2706" s="895"/>
      <c r="D2706" s="548"/>
      <c r="E2706" s="541">
        <f>IF('statement of marks'!EA105="","",'statement of marks'!EA105)</f>
        <v>10</v>
      </c>
      <c r="F2706" s="541">
        <f>IF('statement of marks'!EB105="","",'statement of marks'!EB105)</f>
        <v>10</v>
      </c>
      <c r="G2706" s="541">
        <f>IF('statement of marks'!EC105="","",'statement of marks'!EC105)</f>
        <v>10</v>
      </c>
      <c r="H2706" s="541">
        <f>IF('statement of marks'!ED105="","",'statement of marks'!ED105)</f>
        <v>30</v>
      </c>
      <c r="I2706" s="541" t="str">
        <f>IF('statement of marks'!EE105="","",'statement of marks'!EE105)</f>
        <v/>
      </c>
      <c r="J2706" s="537">
        <f>IF('statement of marks'!EF105="","",'statement of marks'!EF105)</f>
        <v>50</v>
      </c>
      <c r="K2706" s="537">
        <f>IF('statement of marks'!EG105="","",'statement of marks'!EG105)</f>
        <v>20</v>
      </c>
      <c r="L2706" s="536">
        <f>IF('statement of marks'!EH105="","",'statement of marks'!EH105)</f>
        <v>70</v>
      </c>
      <c r="M2706" s="536">
        <f>IF('statement of marks'!EI105="","",'statement of marks'!EI105)</f>
        <v>80</v>
      </c>
      <c r="N2706" s="538">
        <f>IF('statement of marks'!EJ105="","",'statement of marks'!EJ105)</f>
        <v>100</v>
      </c>
      <c r="O2706" s="537">
        <f>IF('statement of marks'!EK105="","",'statement of marks'!EK105)</f>
        <v>70</v>
      </c>
      <c r="P2706" s="537">
        <f>IF('statement of marks'!EL105="","",'statement of marks'!EL105)</f>
        <v>30</v>
      </c>
      <c r="Q2706" s="536">
        <f>IF('statement of marks'!EM105="","",'statement of marks'!EM105)</f>
        <v>100</v>
      </c>
      <c r="R2706" s="536">
        <f>IF('statement of marks'!EN105="","",'statement of marks'!EN105)</f>
        <v>150</v>
      </c>
      <c r="S2706" s="538">
        <f>IF('statement of marks'!EO105="","",'statement of marks'!EO105)</f>
        <v>50</v>
      </c>
      <c r="T2706" s="538">
        <f>IF('statement of marks'!EP105="","",'statement of marks'!EP105)</f>
        <v>200</v>
      </c>
      <c r="U2706" s="538" t="str">
        <f>IF('statement of marks'!FB105="","",'statement of marks'!FB105)</f>
        <v>I</v>
      </c>
      <c r="V2706" s="542"/>
      <c r="W2706" s="542"/>
      <c r="X2706" s="542"/>
      <c r="Y2706" s="540"/>
    </row>
    <row r="2707" spans="1:25" ht="18" customHeight="1">
      <c r="A2707" s="1124"/>
      <c r="B2707" s="1089" t="str">
        <f>'statement of marks'!$FC$3</f>
        <v>Azadi ke Baad ka Swarnim Bharat</v>
      </c>
      <c r="C2707" s="1089"/>
      <c r="D2707" s="553">
        <f>IF('statement of marks'!CK105="","",'statement of marks'!CK105)</f>
        <v>30</v>
      </c>
      <c r="E2707" s="541">
        <f>IF('statement of marks'!FC105="","",'statement of marks'!FC105)</f>
        <v>10</v>
      </c>
      <c r="F2707" s="541">
        <f>IF('statement of marks'!FD105="","",'statement of marks'!FD105)</f>
        <v>10</v>
      </c>
      <c r="G2707" s="541">
        <f>IF('statement of marks'!FE105="","",'statement of marks'!FE105)</f>
        <v>10</v>
      </c>
      <c r="H2707" s="541">
        <f>IF('statement of marks'!FF105="","",'statement of marks'!FF105)</f>
        <v>30</v>
      </c>
      <c r="I2707" s="555"/>
      <c r="J2707" s="541">
        <f>IF('statement of marks'!FG105="","",'statement of marks'!FG105)</f>
        <v>70</v>
      </c>
      <c r="K2707" s="556"/>
      <c r="L2707" s="536">
        <f>IF('statement of marks'!FG105="","",'statement of marks'!FG105)</f>
        <v>70</v>
      </c>
      <c r="M2707" s="536">
        <f>IF('statement of marks'!FH105="","",'statement of marks'!FH105)</f>
        <v>100</v>
      </c>
      <c r="N2707" s="536">
        <f>IF('statement of marks'!FH105="","",'statement of marks'!FH105)</f>
        <v>100</v>
      </c>
      <c r="O2707" s="536">
        <f>IF('statement of marks'!FI105="","",'statement of marks'!FI105)</f>
        <v>100</v>
      </c>
      <c r="P2707" s="557"/>
      <c r="Q2707" s="536">
        <f>IF('statement of marks'!FI105="","",'statement of marks'!FI105)</f>
        <v>100</v>
      </c>
      <c r="R2707" s="536">
        <f>IF('statement of marks'!FJ105="","",'statement of marks'!FJ105)</f>
        <v>200</v>
      </c>
      <c r="S2707" s="557"/>
      <c r="T2707" s="538">
        <f>IF('statement of marks'!FJ105="","",'statement of marks'!FJ105)</f>
        <v>200</v>
      </c>
      <c r="U2707" s="541" t="str">
        <f>IF('statement of marks'!II105="","",'statement of marks'!II105)</f>
        <v>A</v>
      </c>
      <c r="V2707" s="542" t="str">
        <f>IF(OR(U2707="S",U2707="RE"),'result subject-wise'!AL$6,"")</f>
        <v/>
      </c>
      <c r="W2707" s="558" t="str">
        <f>IF('result subject-wise'!AL105="","",'result subject-wise'!AL105)</f>
        <v/>
      </c>
      <c r="X2707" s="558" t="str">
        <f>IF('result subject-wise'!AM105="","",'result subject-wise'!AM105)</f>
        <v/>
      </c>
      <c r="Y2707" s="1093"/>
    </row>
    <row r="2708" spans="1:25" ht="18" customHeight="1">
      <c r="A2708" s="1124"/>
      <c r="B2708" s="895" t="str">
        <f>'statement of marks'!$FP$3</f>
        <v>JEEVAN KAUShAL</v>
      </c>
      <c r="C2708" s="895"/>
      <c r="D2708" s="535" t="str">
        <f>IF('statement of marks'!DO105="","",'statement of marks'!DO105)</f>
        <v/>
      </c>
      <c r="E2708" s="1109" t="s">
        <v>278</v>
      </c>
      <c r="F2708" s="1109"/>
      <c r="G2708" s="536">
        <f>'statement of marks'!$FP$6</f>
        <v>30</v>
      </c>
      <c r="H2708" s="536"/>
      <c r="I2708" s="559"/>
      <c r="J2708" s="537">
        <f>IF('statement of marks'!FP105="","",'statement of marks'!FP105)</f>
        <v>30</v>
      </c>
      <c r="K2708" s="1109" t="s">
        <v>279</v>
      </c>
      <c r="L2708" s="1109"/>
      <c r="M2708" s="536">
        <f>'statement of marks'!$FQ$6</f>
        <v>30</v>
      </c>
      <c r="N2708" s="538">
        <f>IF('statement of marks'!FQ105="","",'statement of marks'!FQ105)</f>
        <v>30</v>
      </c>
      <c r="O2708" s="1109" t="s">
        <v>108</v>
      </c>
      <c r="P2708" s="1109"/>
      <c r="Q2708" s="536">
        <f>'statement of marks'!$FR$6</f>
        <v>40</v>
      </c>
      <c r="R2708" s="541">
        <f>IF('statement of marks'!FR105="","",'statement of marks'!FR105)</f>
        <v>40</v>
      </c>
      <c r="S2708" s="541"/>
      <c r="T2708" s="538">
        <f>IF('statement of marks'!FS105="","",'statement of marks'!FS105)</f>
        <v>100</v>
      </c>
      <c r="U2708" s="541" t="str">
        <f>IF('statement of marks'!IJ105="","",'statement of marks'!IJ105)</f>
        <v>A</v>
      </c>
      <c r="V2708" s="542" t="str">
        <f>IF(OR(U2708="S",U2708="RE"),'result subject-wise'!AN$6,"")</f>
        <v/>
      </c>
      <c r="W2708" s="558" t="str">
        <f>IF('result subject-wise'!AN105="","",'result subject-wise'!AN105)</f>
        <v/>
      </c>
      <c r="X2708" s="558" t="str">
        <f>IF('result subject-wise'!AO105="","",'result subject-wise'!AO105)</f>
        <v/>
      </c>
      <c r="Y2708" s="1093"/>
    </row>
    <row r="2709" spans="1:25" ht="18" customHeight="1">
      <c r="A2709" s="1124"/>
      <c r="B2709" s="1110" t="s">
        <v>195</v>
      </c>
      <c r="C2709" s="1110"/>
      <c r="D2709" s="560">
        <f>IF(AND(D2705="",D2707="",D2708=""),"",SUM(D2705:D2708))</f>
        <v>60</v>
      </c>
      <c r="E2709" s="1111" t="str">
        <f>IF('statement of marks'!IP105="","",'statement of marks'!IP105)</f>
        <v>SUPPL.</v>
      </c>
      <c r="F2709" s="1111"/>
      <c r="G2709" s="1111"/>
      <c r="H2709" s="1111"/>
      <c r="I2709" s="1111"/>
      <c r="J2709" s="1111"/>
      <c r="K2709" s="1111"/>
      <c r="L2709" s="1111"/>
      <c r="M2709" s="533" t="s">
        <v>309</v>
      </c>
      <c r="N2709" s="541" t="str">
        <f>IF('statement of marks'!IS105="","",'statement of marks'!IS105)</f>
        <v/>
      </c>
      <c r="O2709" s="1091" t="s">
        <v>281</v>
      </c>
      <c r="P2709" s="1091"/>
      <c r="Q2709" s="1091"/>
      <c r="R2709" s="541" t="str">
        <f>IF('statement of marks'!IU105="","",'statement of marks'!IU105)</f>
        <v/>
      </c>
      <c r="S2709" s="1112" t="s">
        <v>295</v>
      </c>
      <c r="T2709" s="1112"/>
      <c r="U2709" s="1112"/>
      <c r="V2709" s="1112"/>
      <c r="W2709" s="1112"/>
      <c r="X2709" s="1112"/>
      <c r="Y2709" s="1113"/>
    </row>
    <row r="2710" spans="1:25" ht="18" customHeight="1">
      <c r="A2710" s="1124"/>
      <c r="B2710" s="1110" t="s">
        <v>300</v>
      </c>
      <c r="C2710" s="1110"/>
      <c r="D2710" s="534" t="s">
        <v>201</v>
      </c>
      <c r="E2710" s="1085" t="s">
        <v>122</v>
      </c>
      <c r="F2710" s="1085"/>
      <c r="G2710" s="1091" t="s">
        <v>124</v>
      </c>
      <c r="H2710" s="1091"/>
      <c r="I2710" s="1091"/>
      <c r="J2710" s="1091"/>
      <c r="K2710" s="1091" t="s">
        <v>126</v>
      </c>
      <c r="L2710" s="1091"/>
      <c r="M2710" s="1091" t="s">
        <v>128</v>
      </c>
      <c r="N2710" s="1091"/>
      <c r="O2710" s="924" t="s">
        <v>303</v>
      </c>
      <c r="P2710" s="924"/>
      <c r="Q2710" s="924"/>
      <c r="R2710" s="561"/>
      <c r="S2710" s="1114" t="s">
        <v>195</v>
      </c>
      <c r="T2710" s="1114"/>
      <c r="U2710" s="1115" t="str">
        <f>IF('result subject-wise'!AR105="","",'result subject-wise'!AR105)</f>
        <v/>
      </c>
      <c r="V2710" s="1115"/>
      <c r="W2710" s="1086" t="s">
        <v>459</v>
      </c>
      <c r="X2710" s="1086"/>
      <c r="Y2710" s="562" t="str">
        <f>IF('result subject-wise'!AS105="","",'result subject-wise'!AS105)</f>
        <v/>
      </c>
    </row>
    <row r="2711" spans="1:25" ht="18" customHeight="1">
      <c r="A2711" s="1124"/>
      <c r="B2711" s="1116" t="s">
        <v>302</v>
      </c>
      <c r="C2711" s="1116"/>
      <c r="D2711" s="536">
        <f>IF('statement of marks'!CN105="","",'statement of marks'!CN105)</f>
        <v>50</v>
      </c>
      <c r="E2711" s="1117">
        <f>IF('statement of marks'!GK105="","",'statement of marks'!GK105)</f>
        <v>34</v>
      </c>
      <c r="F2711" s="1117"/>
      <c r="G2711" s="1117">
        <f>IF('statement of marks'!GM105="","",'statement of marks'!GM105)</f>
        <v>24</v>
      </c>
      <c r="H2711" s="1117"/>
      <c r="I2711" s="1117"/>
      <c r="J2711" s="1117"/>
      <c r="K2711" s="1117" t="str">
        <f>IF('statement of marks'!GO105="","",'statement of marks'!GO105)</f>
        <v/>
      </c>
      <c r="L2711" s="1117"/>
      <c r="M2711" s="1117" t="str">
        <f>IF('statement of marks'!GQ105="","",'statement of marks'!GQ105)</f>
        <v/>
      </c>
      <c r="N2711" s="1117"/>
      <c r="O2711" s="1117" t="str">
        <f>IF('statement of marks'!GS105="","",'statement of marks'!GS105)</f>
        <v/>
      </c>
      <c r="P2711" s="1117"/>
      <c r="Q2711" s="1117"/>
      <c r="R2711" s="563"/>
      <c r="S2711" s="1086" t="s">
        <v>460</v>
      </c>
      <c r="T2711" s="1086"/>
      <c r="U2711" s="1086"/>
      <c r="V2711" s="1086"/>
      <c r="W2711" s="1115" t="str">
        <f>IF('result subject-wise'!AT105="","",'result subject-wise'!AT105)</f>
        <v/>
      </c>
      <c r="X2711" s="1115"/>
      <c r="Y2711" s="1118"/>
    </row>
    <row r="2712" spans="1:25" ht="18" customHeight="1">
      <c r="A2712" s="1124"/>
      <c r="B2712" s="1084" t="s">
        <v>301</v>
      </c>
      <c r="C2712" s="1084"/>
      <c r="D2712" s="536">
        <f>IF('statement of marks'!BJ105="","",'statement of marks'!BJ105)</f>
        <v>50</v>
      </c>
      <c r="E2712" s="1085" t="str">
        <f>IF('statement of marks'!GL105="","",'statement of marks'!GL105)</f>
        <v/>
      </c>
      <c r="F2712" s="1085"/>
      <c r="G2712" s="1085" t="str">
        <f>IF('statement of marks'!GN105="","",'statement of marks'!GN105)</f>
        <v/>
      </c>
      <c r="H2712" s="1085"/>
      <c r="I2712" s="1085"/>
      <c r="J2712" s="1085"/>
      <c r="K2712" s="1085">
        <f>IF('statement of marks'!GP105="","",'statement of marks'!GP105)</f>
        <v>130</v>
      </c>
      <c r="L2712" s="1085"/>
      <c r="M2712" s="1085">
        <f>IF('statement of marks'!GR105="","",'statement of marks'!GR105)</f>
        <v>264</v>
      </c>
      <c r="N2712" s="1085"/>
      <c r="O2712" s="1085">
        <f>IF('statement of marks'!GT105="","",'statement of marks'!GT105)</f>
        <v>362</v>
      </c>
      <c r="P2712" s="1085"/>
      <c r="Q2712" s="1085"/>
      <c r="R2712" s="564"/>
      <c r="S2712" s="1086" t="s">
        <v>296</v>
      </c>
      <c r="T2712" s="1086"/>
      <c r="U2712" s="1086"/>
      <c r="V2712" s="1086"/>
      <c r="W2712" s="1087" t="str">
        <f>IF(U2710="","",'result subject-wise'!$G$118)</f>
        <v/>
      </c>
      <c r="X2712" s="1087"/>
      <c r="Y2712" s="1088"/>
    </row>
    <row r="2713" spans="1:25" ht="18" customHeight="1">
      <c r="A2713" s="1124"/>
      <c r="B2713" s="1089" t="s">
        <v>307</v>
      </c>
      <c r="C2713" s="1089"/>
      <c r="D2713" s="535" t="str">
        <f>IF('statement of marks'!DR105="","",'statement of marks'!DR105)</f>
        <v/>
      </c>
      <c r="E2713" s="1090"/>
      <c r="F2713" s="1090"/>
      <c r="G2713" s="1090"/>
      <c r="H2713" s="1090"/>
      <c r="I2713" s="1090"/>
      <c r="J2713" s="1090"/>
      <c r="K2713" s="1090"/>
      <c r="L2713" s="1090"/>
      <c r="M2713" s="1090"/>
      <c r="N2713" s="1090"/>
      <c r="O2713" s="1091"/>
      <c r="P2713" s="1091"/>
      <c r="Q2713" s="1091"/>
      <c r="R2713" s="1091"/>
      <c r="S2713" s="1091"/>
      <c r="T2713" s="1091"/>
      <c r="U2713" s="1092"/>
      <c r="V2713" s="1092"/>
      <c r="W2713" s="1092"/>
      <c r="X2713" s="1092"/>
      <c r="Y2713" s="1093"/>
    </row>
    <row r="2714" spans="1:25" ht="18" customHeight="1">
      <c r="A2714" s="1124"/>
      <c r="B2714" s="895" t="s">
        <v>297</v>
      </c>
      <c r="C2714" s="895"/>
      <c r="D2714" s="544">
        <f>IF(AND(D2711="",D2712="",D2713=""),"",SUM(D2711:D2713))</f>
        <v>100</v>
      </c>
      <c r="E2714" s="1090"/>
      <c r="F2714" s="1090"/>
      <c r="G2714" s="1090"/>
      <c r="H2714" s="1090"/>
      <c r="I2714" s="1090"/>
      <c r="J2714" s="1090"/>
      <c r="K2714" s="1090"/>
      <c r="L2714" s="1090"/>
      <c r="M2714" s="1090"/>
      <c r="N2714" s="1090"/>
      <c r="O2714" s="1091"/>
      <c r="P2714" s="1091"/>
      <c r="Q2714" s="1091"/>
      <c r="R2714" s="1091"/>
      <c r="S2714" s="1091"/>
      <c r="T2714" s="1091"/>
      <c r="U2714" s="1092"/>
      <c r="V2714" s="1092"/>
      <c r="W2714" s="1092"/>
      <c r="X2714" s="1092"/>
      <c r="Y2714" s="1093"/>
    </row>
    <row r="2715" spans="1:25" ht="18" customHeight="1">
      <c r="A2715" s="1124"/>
      <c r="B2715" s="1089" t="s">
        <v>790</v>
      </c>
      <c r="C2715" s="1089"/>
      <c r="D2715" s="565">
        <f>IF(J2698="ML",L2697)+IF(J2699="ML",L2697)+IF(J2700="ML",L2697-D2700)+IF(J2701="ML",L2697-D2701)+IF(J2702="ML",L2697-D2702)+IF(K2700="ml",D2700)+IF(K2701="ml",D2701)+IF(K2702="ml",D2702)</f>
        <v>0</v>
      </c>
      <c r="E2715" s="1090"/>
      <c r="F2715" s="1090"/>
      <c r="G2715" s="1090"/>
      <c r="H2715" s="1090"/>
      <c r="I2715" s="1090"/>
      <c r="J2715" s="1090"/>
      <c r="K2715" s="1090"/>
      <c r="L2715" s="1090"/>
      <c r="M2715" s="1090"/>
      <c r="N2715" s="1090"/>
      <c r="O2715" s="1091" t="s">
        <v>112</v>
      </c>
      <c r="P2715" s="1091"/>
      <c r="Q2715" s="1091"/>
      <c r="R2715" s="1091"/>
      <c r="S2715" s="1091"/>
      <c r="T2715" s="1091"/>
      <c r="U2715" s="1094" t="s">
        <v>798</v>
      </c>
      <c r="V2715" s="1094"/>
      <c r="W2715" s="1094"/>
      <c r="X2715" s="1094"/>
      <c r="Y2715" s="1095"/>
    </row>
    <row r="2716" spans="1:25" ht="18" customHeight="1" thickBot="1">
      <c r="A2716" s="1125"/>
      <c r="B2716" s="1098" t="s">
        <v>308</v>
      </c>
      <c r="C2716" s="1098"/>
      <c r="D2716" s="566"/>
      <c r="E2716" s="1099"/>
      <c r="F2716" s="1099"/>
      <c r="G2716" s="1099"/>
      <c r="H2716" s="1099"/>
      <c r="I2716" s="1099"/>
      <c r="J2716" s="1099"/>
      <c r="K2716" s="1099"/>
      <c r="L2716" s="1099"/>
      <c r="M2716" s="1099"/>
      <c r="N2716" s="1099"/>
      <c r="O2716" s="1100">
        <f>'statement of marks'!$IV$110</f>
        <v>45794</v>
      </c>
      <c r="P2716" s="1100"/>
      <c r="Q2716" s="1100"/>
      <c r="R2716" s="1100"/>
      <c r="S2716" s="1100"/>
      <c r="T2716" s="1100"/>
      <c r="U2716" s="1096"/>
      <c r="V2716" s="1096"/>
      <c r="W2716" s="1096"/>
      <c r="X2716" s="1096"/>
      <c r="Y2716" s="1097"/>
    </row>
    <row r="2717" spans="1:25" ht="18" customHeight="1">
      <c r="A2717" s="1119" t="s">
        <v>282</v>
      </c>
      <c r="B2717" s="1120"/>
      <c r="C2717" s="1120"/>
      <c r="D2717" s="1120"/>
      <c r="E2717" s="1120"/>
      <c r="F2717" s="1120"/>
      <c r="G2717" s="1120"/>
      <c r="H2717" s="1120"/>
      <c r="I2717" s="1120"/>
      <c r="J2717" s="1120"/>
      <c r="K2717" s="1120"/>
      <c r="L2717" s="1120"/>
      <c r="M2717" s="1120"/>
      <c r="N2717" s="1120"/>
      <c r="O2717" s="1120"/>
      <c r="P2717" s="1120"/>
      <c r="Q2717" s="1120"/>
      <c r="R2717" s="1120"/>
      <c r="S2717" s="1120"/>
      <c r="T2717" s="1120"/>
      <c r="U2717" s="1120"/>
      <c r="V2717" s="1120"/>
      <c r="W2717" s="1120"/>
      <c r="X2717" s="1120"/>
      <c r="Y2717" s="1121"/>
    </row>
    <row r="2718" spans="1:25" ht="18" customHeight="1">
      <c r="A2718" s="1122" t="str">
        <f>'statement of marks'!$A$1</f>
        <v>Govt. Hr. Sec. School,</v>
      </c>
      <c r="B2718" s="1091"/>
      <c r="C2718" s="1091"/>
      <c r="D2718" s="1091"/>
      <c r="E2718" s="1091"/>
      <c r="F2718" s="1091"/>
      <c r="G2718" s="1091"/>
      <c r="H2718" s="1091"/>
      <c r="I2718" s="1091"/>
      <c r="J2718" s="1091"/>
      <c r="K2718" s="1091"/>
      <c r="L2718" s="1091"/>
      <c r="M2718" s="1091"/>
      <c r="N2718" s="1091"/>
      <c r="O2718" s="1091"/>
      <c r="P2718" s="1091"/>
      <c r="Q2718" s="1091"/>
      <c r="R2718" s="1091"/>
      <c r="S2718" s="1091"/>
      <c r="T2718" s="1091"/>
      <c r="U2718" s="1091"/>
      <c r="V2718" s="1091"/>
      <c r="W2718" s="1091"/>
      <c r="X2718" s="1091"/>
      <c r="Y2718" s="1123"/>
    </row>
    <row r="2719" spans="1:25" ht="18" customHeight="1">
      <c r="A2719" s="1124"/>
      <c r="B2719" s="1048" t="s">
        <v>100</v>
      </c>
      <c r="C2719" s="1048"/>
      <c r="D2719" s="1112" t="s">
        <v>485</v>
      </c>
      <c r="E2719" s="1048" t="str">
        <f>'statement of marks'!$F$3</f>
        <v>2024-25</v>
      </c>
      <c r="F2719" s="1048"/>
      <c r="G2719" s="1126" t="str">
        <f>IF(U2738="","MAIN EXAMINATION",IF(E2754="Suppl.","SUPPLEMENTARY EXAMINATION",IF(E2754="Re-exam.","RE-EXAMINATION",)))</f>
        <v>MAIN EXAMINATION</v>
      </c>
      <c r="H2719" s="1127"/>
      <c r="I2719" s="1127"/>
      <c r="J2719" s="1127"/>
      <c r="K2719" s="1127"/>
      <c r="L2719" s="1127"/>
      <c r="M2719" s="1127"/>
      <c r="N2719" s="1127"/>
      <c r="O2719" s="1127"/>
      <c r="P2719" s="1127"/>
      <c r="Q2719" s="1127"/>
      <c r="R2719" s="1127"/>
      <c r="S2719" s="1128"/>
      <c r="T2719" s="1129" t="s">
        <v>305</v>
      </c>
      <c r="U2719" s="1130"/>
      <c r="V2719" s="1131"/>
      <c r="W2719" s="1048" t="str">
        <f>'statement of marks'!$A$3</f>
        <v>11 'A'</v>
      </c>
      <c r="X2719" s="1048"/>
      <c r="Y2719" s="1135"/>
    </row>
    <row r="2720" spans="1:25" ht="18" customHeight="1">
      <c r="A2720" s="1124"/>
      <c r="B2720" s="895" t="s">
        <v>36</v>
      </c>
      <c r="C2720" s="895"/>
      <c r="D2720" s="1112"/>
      <c r="E2720" s="1132" t="str">
        <f>IF('statement of marks'!G106="","",'statement of marks'!G106)</f>
        <v>A 098</v>
      </c>
      <c r="F2720" s="1133"/>
      <c r="G2720" s="1133"/>
      <c r="H2720" s="1133"/>
      <c r="I2720" s="1133"/>
      <c r="J2720" s="1133"/>
      <c r="K2720" s="1133"/>
      <c r="L2720" s="1133"/>
      <c r="M2720" s="1133"/>
      <c r="N2720" s="1133"/>
      <c r="O2720" s="1133"/>
      <c r="P2720" s="1133"/>
      <c r="Q2720" s="1133"/>
      <c r="R2720" s="1133"/>
      <c r="S2720" s="1134"/>
      <c r="T2720" s="1129" t="s">
        <v>304</v>
      </c>
      <c r="U2720" s="1130"/>
      <c r="V2720" s="1131"/>
      <c r="W2720" s="1048">
        <f>IF('statement of marks'!E106="","",'statement of marks'!E106)</f>
        <v>11198</v>
      </c>
      <c r="X2720" s="1048"/>
      <c r="Y2720" s="1135"/>
    </row>
    <row r="2721" spans="1:25" ht="18" customHeight="1">
      <c r="A2721" s="1124"/>
      <c r="B2721" s="895" t="s">
        <v>37</v>
      </c>
      <c r="C2721" s="895"/>
      <c r="D2721" s="1112"/>
      <c r="E2721" s="1132" t="str">
        <f>IF('statement of marks'!H106="","",'statement of marks'!H106)</f>
        <v>B 098</v>
      </c>
      <c r="F2721" s="1133"/>
      <c r="G2721" s="1133"/>
      <c r="H2721" s="1133"/>
      <c r="I2721" s="1133"/>
      <c r="J2721" s="1133"/>
      <c r="K2721" s="1133"/>
      <c r="L2721" s="1133"/>
      <c r="M2721" s="1133"/>
      <c r="N2721" s="1133"/>
      <c r="O2721" s="1133"/>
      <c r="P2721" s="1133"/>
      <c r="Q2721" s="1133"/>
      <c r="R2721" s="1133"/>
      <c r="S2721" s="1134"/>
      <c r="T2721" s="1129" t="s">
        <v>35</v>
      </c>
      <c r="U2721" s="1130"/>
      <c r="V2721" s="1131"/>
      <c r="W2721" s="1048" t="str">
        <f>IF('statement of marks'!D106="","",'statement of marks'!D106)</f>
        <v/>
      </c>
      <c r="X2721" s="1048"/>
      <c r="Y2721" s="1135"/>
    </row>
    <row r="2722" spans="1:25" ht="18" customHeight="1">
      <c r="A2722" s="1124"/>
      <c r="B2722" s="895" t="s">
        <v>38</v>
      </c>
      <c r="C2722" s="895"/>
      <c r="D2722" s="1112"/>
      <c r="E2722" s="1132" t="str">
        <f>IF('statement of marks'!I106="","",'statement of marks'!I106)</f>
        <v>C 098</v>
      </c>
      <c r="F2722" s="1133"/>
      <c r="G2722" s="1133"/>
      <c r="H2722" s="1133"/>
      <c r="I2722" s="1133"/>
      <c r="J2722" s="1133"/>
      <c r="K2722" s="1133"/>
      <c r="L2722" s="1133"/>
      <c r="M2722" s="1133"/>
      <c r="N2722" s="1133"/>
      <c r="O2722" s="1133"/>
      <c r="P2722" s="1133"/>
      <c r="Q2722" s="1133"/>
      <c r="R2722" s="1133"/>
      <c r="S2722" s="1134"/>
      <c r="T2722" s="1129" t="s">
        <v>280</v>
      </c>
      <c r="U2722" s="1130"/>
      <c r="V2722" s="1131"/>
      <c r="W2722" s="1136" t="str">
        <f>IF('statement of marks'!F106="","",'statement of marks'!F106)</f>
        <v/>
      </c>
      <c r="X2722" s="1136"/>
      <c r="Y2722" s="1137"/>
    </row>
    <row r="2723" spans="1:25" ht="18" customHeight="1">
      <c r="A2723" s="1124"/>
      <c r="B2723" s="1138" t="s">
        <v>218</v>
      </c>
      <c r="C2723" s="1109" t="s">
        <v>293</v>
      </c>
      <c r="D2723" s="1109" t="s">
        <v>457</v>
      </c>
      <c r="E2723" s="1103" t="s">
        <v>109</v>
      </c>
      <c r="F2723" s="1103" t="s">
        <v>110</v>
      </c>
      <c r="G2723" s="1103" t="s">
        <v>111</v>
      </c>
      <c r="H2723" s="1103" t="s">
        <v>797</v>
      </c>
      <c r="I2723" s="1139" t="str">
        <f>IF('statement of marks'!N$4="","",'statement of marks'!N$4)</f>
        <v>VRIKSHAROPAN</v>
      </c>
      <c r="J2723" s="1140" t="s">
        <v>276</v>
      </c>
      <c r="K2723" s="1140" t="s">
        <v>277</v>
      </c>
      <c r="L2723" s="1103" t="s">
        <v>284</v>
      </c>
      <c r="M2723" s="1103" t="s">
        <v>294</v>
      </c>
      <c r="N2723" s="1102" t="s">
        <v>458</v>
      </c>
      <c r="O2723" s="1141" t="s">
        <v>287</v>
      </c>
      <c r="P2723" s="1141" t="s">
        <v>288</v>
      </c>
      <c r="Q2723" s="1101" t="s">
        <v>289</v>
      </c>
      <c r="R2723" s="1101" t="s">
        <v>285</v>
      </c>
      <c r="S2723" s="1101" t="s">
        <v>286</v>
      </c>
      <c r="T2723" s="1102" t="s">
        <v>306</v>
      </c>
      <c r="U2723" s="1103" t="s">
        <v>311</v>
      </c>
      <c r="V2723" s="1104" t="s">
        <v>310</v>
      </c>
      <c r="W2723" s="1104" t="s">
        <v>799</v>
      </c>
      <c r="X2723" s="1103" t="s">
        <v>283</v>
      </c>
      <c r="Y2723" s="1105" t="s">
        <v>290</v>
      </c>
    </row>
    <row r="2724" spans="1:25" ht="18" customHeight="1">
      <c r="A2724" s="1124"/>
      <c r="B2724" s="1138"/>
      <c r="C2724" s="1109"/>
      <c r="D2724" s="1109"/>
      <c r="E2724" s="1103"/>
      <c r="F2724" s="1103"/>
      <c r="G2724" s="1103"/>
      <c r="H2724" s="1103"/>
      <c r="I2724" s="1139"/>
      <c r="J2724" s="1140"/>
      <c r="K2724" s="1140"/>
      <c r="L2724" s="1103"/>
      <c r="M2724" s="1103"/>
      <c r="N2724" s="1102"/>
      <c r="O2724" s="1141"/>
      <c r="P2724" s="1141"/>
      <c r="Q2724" s="1101"/>
      <c r="R2724" s="1101"/>
      <c r="S2724" s="1101"/>
      <c r="T2724" s="1102"/>
      <c r="U2724" s="1103"/>
      <c r="V2724" s="1104"/>
      <c r="W2724" s="1104"/>
      <c r="X2724" s="1103"/>
      <c r="Y2724" s="1105"/>
    </row>
    <row r="2725" spans="1:25" ht="18" customHeight="1">
      <c r="A2725" s="1124"/>
      <c r="B2725" s="1144" t="s">
        <v>113</v>
      </c>
      <c r="C2725" s="1144"/>
      <c r="D2725" s="535"/>
      <c r="E2725" s="534">
        <f>IF('statement of marks'!J$6="","",'statement of marks'!J$6)</f>
        <v>10</v>
      </c>
      <c r="F2725" s="534">
        <f>IF('statement of marks'!K$6="","",'statement of marks'!K$6)</f>
        <v>10</v>
      </c>
      <c r="G2725" s="534">
        <f>IF('statement of marks'!L$6="","",'statement of marks'!L$6)</f>
        <v>8</v>
      </c>
      <c r="H2725" s="534">
        <f>IF('statement of marks'!M$6="","",'statement of marks'!M$6)</f>
        <v>28</v>
      </c>
      <c r="I2725" s="536">
        <f>IF('statement of marks'!N$6="","",'statement of marks'!N$6)</f>
        <v>2</v>
      </c>
      <c r="J2725" s="298" t="s">
        <v>89</v>
      </c>
      <c r="K2725" s="1106"/>
      <c r="L2725" s="534">
        <f>IF('statement of marks'!O$6="","",'statement of marks'!O$6)</f>
        <v>70</v>
      </c>
      <c r="M2725" s="298" t="s">
        <v>87</v>
      </c>
      <c r="N2725" s="534">
        <f>IF('statement of marks'!P$6="","",'statement of marks'!P$6)</f>
        <v>100</v>
      </c>
      <c r="O2725" s="298" t="s">
        <v>298</v>
      </c>
      <c r="P2725" s="945"/>
      <c r="Q2725" s="534">
        <f>IF('statement of marks'!Q$6="","",'statement of marks'!Q$6)</f>
        <v>100</v>
      </c>
      <c r="R2725" s="298" t="s">
        <v>299</v>
      </c>
      <c r="S2725" s="298" t="s">
        <v>454</v>
      </c>
      <c r="T2725" s="538">
        <f>IF('statement of marks'!R$6="","",'statement of marks'!R$6)</f>
        <v>200</v>
      </c>
      <c r="U2725" s="539"/>
      <c r="V2725" s="539"/>
      <c r="W2725" s="539"/>
      <c r="X2725" s="539"/>
      <c r="Y2725" s="540" t="str">
        <f>IF(OR(X2732=0,X2732&lt;V2732),"",T2725)</f>
        <v/>
      </c>
    </row>
    <row r="2726" spans="1:25" ht="18" customHeight="1">
      <c r="A2726" s="1124"/>
      <c r="B2726" s="895" t="str">
        <f>'statement of marks'!$J$3</f>
        <v>HINDI COMPULSORY</v>
      </c>
      <c r="C2726" s="895"/>
      <c r="D2726" s="535"/>
      <c r="E2726" s="541">
        <f>IF('statement of marks'!J106="","",'statement of marks'!J106)</f>
        <v>10</v>
      </c>
      <c r="F2726" s="541">
        <f>IF('statement of marks'!K106="","",'statement of marks'!K106)</f>
        <v>10</v>
      </c>
      <c r="G2726" s="541">
        <f>IF('statement of marks'!L106="","",'statement of marks'!L106)</f>
        <v>8</v>
      </c>
      <c r="H2726" s="541">
        <f>IF('statement of marks'!M106="","",'statement of marks'!M106)</f>
        <v>28</v>
      </c>
      <c r="I2726" s="541">
        <f>IF('statement of marks'!N106="","",'statement of marks'!N106)</f>
        <v>2</v>
      </c>
      <c r="J2726" s="537">
        <f>IF('statement of marks'!O106="","",'statement of marks'!O106)</f>
        <v>70</v>
      </c>
      <c r="K2726" s="1106"/>
      <c r="L2726" s="536">
        <f>IF('statement of marks'!O106="","",'statement of marks'!O106)</f>
        <v>70</v>
      </c>
      <c r="M2726" s="536">
        <f>IF('statement of marks'!P106="","",'statement of marks'!P106)</f>
        <v>100</v>
      </c>
      <c r="N2726" s="538">
        <f>IF('statement of marks'!P106="","",'statement of marks'!P106)</f>
        <v>100</v>
      </c>
      <c r="O2726" s="537">
        <f>IF('statement of marks'!Q106="","",'statement of marks'!Q106)</f>
        <v>100</v>
      </c>
      <c r="P2726" s="945"/>
      <c r="Q2726" s="536">
        <f>IF('statement of marks'!Q106="","",'statement of marks'!Q106)</f>
        <v>100</v>
      </c>
      <c r="R2726" s="536">
        <f>IF('statement of marks'!R106="","",'statement of marks'!R106)</f>
        <v>200</v>
      </c>
      <c r="S2726" s="1107" t="str">
        <f>IF(AND(K2727="",P2727=""),"",SUM(K2727,P2727))</f>
        <v/>
      </c>
      <c r="T2726" s="538">
        <f>IF('statement of marks'!R106="","",'statement of marks'!R106)</f>
        <v>200</v>
      </c>
      <c r="U2726" s="541" t="str">
        <f>CONCATENATE('statement of marks'!GV106,'statement of marks'!GW106,'statement of marks'!GX106)</f>
        <v>D</v>
      </c>
      <c r="V2726" s="542" t="str">
        <f>IF(OR(U2726="S",U2726="RE"),'result subject-wise'!T$6,"")</f>
        <v/>
      </c>
      <c r="W2726" s="542" t="str">
        <f>IF('result subject-wise'!U106="","",'result subject-wise'!U106)</f>
        <v/>
      </c>
      <c r="X2726" s="542" t="str">
        <f>IF('result subject-wise'!V106="","",'result subject-wise'!V106)</f>
        <v/>
      </c>
      <c r="Y2726" s="540" t="str">
        <f>IF(OR(X2732=0,X2732&lt;V2732),"",IF(U2726="RE",SUM(T2726,W2726),IF(U2726="S",W2726,T2726)))</f>
        <v/>
      </c>
    </row>
    <row r="2727" spans="1:25" ht="18" customHeight="1">
      <c r="A2727" s="1124"/>
      <c r="B2727" s="895" t="str">
        <f>'statement of marks'!$X$3</f>
        <v>ENGLISH COMPULSORY</v>
      </c>
      <c r="C2727" s="895"/>
      <c r="D2727" s="535" t="s">
        <v>455</v>
      </c>
      <c r="E2727" s="541">
        <f>IF('statement of marks'!X106="","",'statement of marks'!X106)</f>
        <v>10</v>
      </c>
      <c r="F2727" s="541">
        <f>IF('statement of marks'!Y106="","",'statement of marks'!Y106)</f>
        <v>10</v>
      </c>
      <c r="G2727" s="541">
        <f>IF('statement of marks'!Z106="","",'statement of marks'!Z106)</f>
        <v>8</v>
      </c>
      <c r="H2727" s="541">
        <f>IF('statement of marks'!AA106="","",'statement of marks'!AA106)</f>
        <v>28</v>
      </c>
      <c r="I2727" s="541">
        <f>IF('statement of marks'!AB106="","",'statement of marks'!AB106)</f>
        <v>2</v>
      </c>
      <c r="J2727" s="537">
        <f>IF('statement of marks'!AC106="","",'statement of marks'!AC106)</f>
        <v>70</v>
      </c>
      <c r="K2727" s="1106"/>
      <c r="L2727" s="536">
        <f>IF('statement of marks'!AC106="","",'statement of marks'!AC106)</f>
        <v>70</v>
      </c>
      <c r="M2727" s="536">
        <f>IF('statement of marks'!AD106="","",'statement of marks'!AD106)</f>
        <v>100</v>
      </c>
      <c r="N2727" s="538">
        <f>IF('statement of marks'!AD106="","",'statement of marks'!AD106)</f>
        <v>100</v>
      </c>
      <c r="O2727" s="537">
        <f>IF('statement of marks'!AE106="","",'statement of marks'!AE106)</f>
        <v>100</v>
      </c>
      <c r="P2727" s="945"/>
      <c r="Q2727" s="536">
        <f>IF('statement of marks'!AE106="","",'statement of marks'!AE106)</f>
        <v>100</v>
      </c>
      <c r="R2727" s="536">
        <f>IF('statement of marks'!AF106="","",'statement of marks'!AF106)</f>
        <v>200</v>
      </c>
      <c r="S2727" s="1107"/>
      <c r="T2727" s="538">
        <f>IF('statement of marks'!AF106="","",'statement of marks'!AF106)</f>
        <v>200</v>
      </c>
      <c r="U2727" s="541" t="str">
        <f>CONCATENATE('statement of marks'!GY106,'statement of marks'!GZ106,'statement of marks'!HA106)</f>
        <v>D</v>
      </c>
      <c r="V2727" s="542" t="str">
        <f>IF(OR(U2727="S",U2727="RE"),'result subject-wise'!W$6,"")</f>
        <v/>
      </c>
      <c r="W2727" s="542" t="str">
        <f>IF('result subject-wise'!X106="","",'result subject-wise'!X106)</f>
        <v/>
      </c>
      <c r="X2727" s="542" t="str">
        <f>IF('result subject-wise'!Y106="","",'result subject-wise'!Y106)</f>
        <v/>
      </c>
      <c r="Y2727" s="540" t="str">
        <f>IF(OR(X2732=0,X2732&lt;V2732),"",IF(U2727="RE",SUM(T2727,W2727),IF(U2727="S",W2727,T2727)))</f>
        <v/>
      </c>
    </row>
    <row r="2728" spans="1:25" ht="18" customHeight="1">
      <c r="A2728" s="1124"/>
      <c r="B2728" s="1143" t="str">
        <f>'statement of marks'!AM106</f>
        <v>PHYSICS</v>
      </c>
      <c r="C2728" s="1143"/>
      <c r="D2728" s="535">
        <f>IF('statement of marks'!BH106="","",'statement of marks'!BH106)</f>
        <v>20</v>
      </c>
      <c r="E2728" s="541">
        <f>IF('statement of marks'!AN106="","",'statement of marks'!AN106)</f>
        <v>10</v>
      </c>
      <c r="F2728" s="541">
        <f>IF('statement of marks'!AO106="","",'statement of marks'!AO106)</f>
        <v>10</v>
      </c>
      <c r="G2728" s="541">
        <f>IF('statement of marks'!AP106="","",'statement of marks'!AP106)</f>
        <v>9</v>
      </c>
      <c r="H2728" s="541">
        <f>IF('statement of marks'!AQ106="","",'statement of marks'!AQ106)</f>
        <v>29</v>
      </c>
      <c r="I2728" s="541">
        <f>IF('statement of marks'!AR106="","",'statement of marks'!AR106)</f>
        <v>1</v>
      </c>
      <c r="J2728" s="537">
        <f>IF('statement of marks'!AS106="","",'statement of marks'!AS106)</f>
        <v>30</v>
      </c>
      <c r="K2728" s="537">
        <f>IF('statement of marks'!AT106="","",'statement of marks'!AT106)</f>
        <v>20</v>
      </c>
      <c r="L2728" s="536">
        <f>IF('statement of marks'!AU106="","",'statement of marks'!AU106)</f>
        <v>50</v>
      </c>
      <c r="M2728" s="536">
        <f>IF('statement of marks'!AV106="","",'statement of marks'!AV106)</f>
        <v>60</v>
      </c>
      <c r="N2728" s="538">
        <f>IF('statement of marks'!AW106="","",'statement of marks'!AW106)</f>
        <v>80</v>
      </c>
      <c r="O2728" s="537">
        <f>IF('statement of marks'!AX106="","",'statement of marks'!AX106)</f>
        <v>70</v>
      </c>
      <c r="P2728" s="537">
        <f>IF('statement of marks'!AY106="","",'statement of marks'!AY106)</f>
        <v>30</v>
      </c>
      <c r="Q2728" s="536">
        <f>IF('statement of marks'!AZ106="","",'statement of marks'!AZ106)</f>
        <v>100</v>
      </c>
      <c r="R2728" s="536">
        <f>IF('statement of marks'!BA106="","",'statement of marks'!BA106)</f>
        <v>130</v>
      </c>
      <c r="S2728" s="538">
        <f>IF('statement of marks'!BB106="","",'statement of marks'!BB106)</f>
        <v>50</v>
      </c>
      <c r="T2728" s="538">
        <f>IF('statement of marks'!BC106="","",'statement of marks'!BC106)</f>
        <v>180</v>
      </c>
      <c r="U2728" s="541" t="str">
        <f>CONCATENATE('statement of marks'!HB106,'statement of marks'!HK106,'statement of marks'!HL106)</f>
        <v>D</v>
      </c>
      <c r="V2728" s="542" t="str">
        <f>IF('result subject-wise'!Z106="","",'result subject-wise'!Z106)</f>
        <v/>
      </c>
      <c r="W2728" s="542" t="str">
        <f>IF('result subject-wise'!AB106="","",'result subject-wise'!AB106)</f>
        <v/>
      </c>
      <c r="X2728" s="542" t="str">
        <f>IF('result subject-wise'!AC106="","",'result subject-wise'!AC106)</f>
        <v/>
      </c>
      <c r="Y2728" s="540" t="str">
        <f>IF(OR(X2732=0,X2732&lt;V2732),"",IF(OR(U2728="RE",U2728="REP"),SUM(T2728,W2728),IF(U2728="S",W2728,T2728)))</f>
        <v/>
      </c>
    </row>
    <row r="2729" spans="1:25" ht="18" customHeight="1">
      <c r="A2729" s="1124"/>
      <c r="B2729" s="1143" t="str">
        <f>'statement of marks'!BQ106</f>
        <v>CHEMISTRY</v>
      </c>
      <c r="C2729" s="1143"/>
      <c r="D2729" s="535">
        <f>IF('statement of marks'!CL106="","",'statement of marks'!CL106)</f>
        <v>20</v>
      </c>
      <c r="E2729" s="541">
        <f>IF('statement of marks'!BR106="","",'statement of marks'!BR106)</f>
        <v>10</v>
      </c>
      <c r="F2729" s="541">
        <f>IF('statement of marks'!BS106="","",'statement of marks'!BS106)</f>
        <v>10</v>
      </c>
      <c r="G2729" s="541">
        <f>IF('statement of marks'!BT106="","",'statement of marks'!BT106)</f>
        <v>9</v>
      </c>
      <c r="H2729" s="541">
        <f>IF('statement of marks'!BU106="","",'statement of marks'!BU106)</f>
        <v>29</v>
      </c>
      <c r="I2729" s="541">
        <f>IF('statement of marks'!BV106="","",'statement of marks'!BV106)</f>
        <v>1</v>
      </c>
      <c r="J2729" s="537">
        <f>IF('statement of marks'!BW106="","",'statement of marks'!BW106)</f>
        <v>50</v>
      </c>
      <c r="K2729" s="537">
        <f>IF('statement of marks'!BX106="","",'statement of marks'!BX106)</f>
        <v>20</v>
      </c>
      <c r="L2729" s="536">
        <f>IF('statement of marks'!BY106="","",'statement of marks'!BY106)</f>
        <v>70</v>
      </c>
      <c r="M2729" s="536">
        <f>IF('statement of marks'!BZ106="","",'statement of marks'!BZ106)</f>
        <v>80</v>
      </c>
      <c r="N2729" s="538">
        <f>IF('statement of marks'!CA106="","",'statement of marks'!CA106)</f>
        <v>100</v>
      </c>
      <c r="O2729" s="537">
        <f>IF('statement of marks'!CB106="","",'statement of marks'!CB106)</f>
        <v>70</v>
      </c>
      <c r="P2729" s="537">
        <f>IF('statement of marks'!CC106="","",'statement of marks'!CC106)</f>
        <v>30</v>
      </c>
      <c r="Q2729" s="536">
        <f>IF('statement of marks'!CD106="","",'statement of marks'!CD106)</f>
        <v>100</v>
      </c>
      <c r="R2729" s="536">
        <f>IF('statement of marks'!CE106="","",'statement of marks'!CE106)</f>
        <v>150</v>
      </c>
      <c r="S2729" s="538">
        <f>IF('statement of marks'!CF106="","",'statement of marks'!CF106)</f>
        <v>50</v>
      </c>
      <c r="T2729" s="538">
        <f>IF('statement of marks'!CG106="","",'statement of marks'!CG106)</f>
        <v>200</v>
      </c>
      <c r="U2729" s="541" t="str">
        <f>CONCATENATE('statement of marks'!HM106,'statement of marks'!HV106,'statement of marks'!HW106)</f>
        <v>D</v>
      </c>
      <c r="V2729" s="542" t="str">
        <f>IF('result subject-wise'!AD106="","",'result subject-wise'!AD106)</f>
        <v/>
      </c>
      <c r="W2729" s="542" t="str">
        <f>IF('result subject-wise'!AF106="","",'result subject-wise'!AF106)</f>
        <v/>
      </c>
      <c r="X2729" s="542" t="str">
        <f>IF('result subject-wise'!AG106="","",'result subject-wise'!AG106)</f>
        <v/>
      </c>
      <c r="Y2729" s="540" t="str">
        <f>IF(OR(X2732=0,X2732&lt;V2732),"",IF(OR(U2729="RE",U2729="REP"),SUM(T2729,W2729),IF(U2729="S",W2729,T2729)))</f>
        <v/>
      </c>
    </row>
    <row r="2730" spans="1:25" ht="18" customHeight="1">
      <c r="A2730" s="1124"/>
      <c r="B2730" s="1143" t="str">
        <f>'statement of marks'!CU106</f>
        <v>MATHEMATICS</v>
      </c>
      <c r="C2730" s="1143"/>
      <c r="D2730" s="535" t="str">
        <f>IF('statement of marks'!DP106="","",'statement of marks'!DP106)</f>
        <v/>
      </c>
      <c r="E2730" s="541">
        <f>IF('statement of marks'!CV106="","",'statement of marks'!CV106)</f>
        <v>10</v>
      </c>
      <c r="F2730" s="541">
        <f>IF('statement of marks'!CW106="","",'statement of marks'!CW106)</f>
        <v>10</v>
      </c>
      <c r="G2730" s="541">
        <f>IF('statement of marks'!CX106="","",'statement of marks'!CX106)</f>
        <v>9</v>
      </c>
      <c r="H2730" s="541">
        <f>IF('statement of marks'!CY106="","",'statement of marks'!CY106)</f>
        <v>29</v>
      </c>
      <c r="I2730" s="541">
        <f>IF('statement of marks'!CZ106="","",'statement of marks'!CZ106)</f>
        <v>1</v>
      </c>
      <c r="J2730" s="537">
        <f>IF('statement of marks'!DA106="","",'statement of marks'!DA106)</f>
        <v>70</v>
      </c>
      <c r="K2730" s="537" t="str">
        <f>IF('statement of marks'!DB106="","",'statement of marks'!DB106)</f>
        <v/>
      </c>
      <c r="L2730" s="536">
        <f>IF('statement of marks'!DC106="","",'statement of marks'!DC106)</f>
        <v>70</v>
      </c>
      <c r="M2730" s="536">
        <f>IF('statement of marks'!DD106="","",'statement of marks'!DD106)</f>
        <v>100</v>
      </c>
      <c r="N2730" s="538">
        <f>IF('statement of marks'!DE106="","",'statement of marks'!DE106)</f>
        <v>100</v>
      </c>
      <c r="O2730" s="537">
        <f>IF('statement of marks'!DF106="","",'statement of marks'!DF106)</f>
        <v>18</v>
      </c>
      <c r="P2730" s="537" t="str">
        <f>IF('statement of marks'!DG106="","",'statement of marks'!DG106)</f>
        <v/>
      </c>
      <c r="Q2730" s="536">
        <f>IF('statement of marks'!DH106="","",'statement of marks'!DH106)</f>
        <v>18</v>
      </c>
      <c r="R2730" s="536">
        <f>IF('statement of marks'!DI106="","",'statement of marks'!DI106)</f>
        <v>118</v>
      </c>
      <c r="S2730" s="538" t="str">
        <f>IF('statement of marks'!DJ106="","",'statement of marks'!DJ106)</f>
        <v/>
      </c>
      <c r="T2730" s="538">
        <f>IF('statement of marks'!DK106="","",'statement of marks'!DK106)</f>
        <v>118</v>
      </c>
      <c r="U2730" s="541" t="str">
        <f>CONCATENATE('statement of marks'!HX106,'statement of marks'!IG106,'statement of marks'!IH106)</f>
        <v>S</v>
      </c>
      <c r="V2730" s="542">
        <f>IF('result subject-wise'!AH106="","",'result subject-wise'!AH106)</f>
        <v>100</v>
      </c>
      <c r="W2730" s="542" t="str">
        <f>IF('result subject-wise'!AJ106="","",'result subject-wise'!AJ106)</f>
        <v/>
      </c>
      <c r="X2730" s="542" t="str">
        <f>IF('result subject-wise'!AK106="","",'result subject-wise'!AK106)</f>
        <v/>
      </c>
      <c r="Y2730" s="540" t="str">
        <f>IF(OR(X2732=0,X2732&lt;V2732),"",IF(OR(U2730="RE",U2730="REP"),SUM(T2730,W2730),IF(U2730="S",W2730,T2730)))</f>
        <v/>
      </c>
    </row>
    <row r="2731" spans="1:25" ht="18" customHeight="1">
      <c r="A2731" s="1124"/>
      <c r="B2731" s="1108" t="s">
        <v>291</v>
      </c>
      <c r="C2731" s="1108"/>
      <c r="D2731" s="543">
        <f>IF(AND(D2728="",D2729="",D2730=""),"",SUM(D2728:D2730))</f>
        <v>40</v>
      </c>
      <c r="E2731" s="544">
        <f>IF(AND(E2726="",E2727="",E2728="",E2729="",E2730=""),"",SUM(E2726:E2730))</f>
        <v>50</v>
      </c>
      <c r="F2731" s="544">
        <f t="shared" ref="F2731:H2731" si="772">IF(AND(F2726="",F2727="",F2728="",F2729="",F2730=""),"",SUM(F2726:F2730))</f>
        <v>50</v>
      </c>
      <c r="G2731" s="544">
        <f t="shared" si="772"/>
        <v>43</v>
      </c>
      <c r="H2731" s="544">
        <f t="shared" si="772"/>
        <v>143</v>
      </c>
      <c r="I2731" s="544">
        <f>IF(AND(I2726="",I2727="",I2728="",I2729="",I2730=""),"",SUM(I2726:I2730))</f>
        <v>7</v>
      </c>
      <c r="J2731" s="544">
        <f t="shared" ref="J2731:Q2731" si="773">IF(AND(J2726="",J2727="",J2728="",J2729="",J2730=""),"",SUM(J2726:J2730))</f>
        <v>290</v>
      </c>
      <c r="K2731" s="544">
        <f t="shared" si="773"/>
        <v>40</v>
      </c>
      <c r="L2731" s="544">
        <f t="shared" si="773"/>
        <v>330</v>
      </c>
      <c r="M2731" s="544">
        <f t="shared" si="773"/>
        <v>440</v>
      </c>
      <c r="N2731" s="544">
        <f t="shared" si="773"/>
        <v>480</v>
      </c>
      <c r="O2731" s="544">
        <f t="shared" si="773"/>
        <v>358</v>
      </c>
      <c r="P2731" s="544">
        <f t="shared" si="773"/>
        <v>60</v>
      </c>
      <c r="Q2731" s="544">
        <f t="shared" si="773"/>
        <v>418</v>
      </c>
      <c r="R2731" s="544">
        <f>IF(AND(R2726="",R2727="",R2728="",R2729="",R2730=""),"",SUM(R2726:R2730))</f>
        <v>798</v>
      </c>
      <c r="S2731" s="544">
        <f>IF(AND(S2726="",S2727="",S2728="",S2729="",S2730=""),"",SUM(S2726:S2730))</f>
        <v>100</v>
      </c>
      <c r="T2731" s="544">
        <f t="shared" ref="T2731" si="774">IF(AND(T2726="",T2727="",T2728="",T2729="",T2730=""),"",SUM(T2726:T2730))</f>
        <v>898</v>
      </c>
      <c r="U2731" s="544"/>
      <c r="V2731" s="544">
        <f t="shared" ref="V2731:W2731" si="775">IF(AND(V2726="",V2727="",V2728="",V2729="",V2730=""),"",SUM(V2726:V2730))</f>
        <v>100</v>
      </c>
      <c r="W2731" s="544" t="str">
        <f t="shared" si="775"/>
        <v/>
      </c>
      <c r="X2731" s="545"/>
      <c r="Y2731" s="546" t="str">
        <f t="shared" ref="Y2731" si="776">IF(AND(Y2726="",Y2727="",Y2728="",Y2729="",Y2730=""),"",SUM(Y2726:Y2730))</f>
        <v/>
      </c>
    </row>
    <row r="2732" spans="1:25" ht="18" customHeight="1">
      <c r="A2732" s="1124"/>
      <c r="B2732" s="1142" t="s">
        <v>292</v>
      </c>
      <c r="C2732" s="1142"/>
      <c r="D2732" s="547" t="s">
        <v>456</v>
      </c>
      <c r="E2732" s="548">
        <f>IF(E2731="","",(5*E2725)-(COUNTIF(E2726:E2730,"NA")*E2725+COUNTIF(E2726:E2730,"ML")*E2725))</f>
        <v>50</v>
      </c>
      <c r="F2732" s="548">
        <f>IF(F2731="","",(5*F2725)-(COUNTIF(F2726:F2730,"NA")*F2725+COUNTIF(F2726:F2730,"ML")*F2725))</f>
        <v>50</v>
      </c>
      <c r="G2732" s="548">
        <f>IF(G2731="","",(43)-(COUNTIF(G2726:G2730,"NA")*G2725+COUNTIF(G2726:G2730,"ML")*G2725))</f>
        <v>43</v>
      </c>
      <c r="H2732" s="548">
        <f>IF(H2731="","",(143)-(COUNTIF(H2726:H2730,"NA")*H2725+COUNTIF(H2726:H2730,"ML")*H2725))</f>
        <v>143</v>
      </c>
      <c r="I2732" s="549">
        <f>IF(I2731="","",7)</f>
        <v>7</v>
      </c>
      <c r="J2732" s="538">
        <f>L2732-K2732</f>
        <v>310</v>
      </c>
      <c r="K2732" s="538">
        <f>IF(D2731="","",(D2731-(IF(K2728="ml",D2728)+IF(K2729="ml",D2729)+IF(K2730="ml",D2730))))</f>
        <v>40</v>
      </c>
      <c r="L2732" s="538">
        <f>IF(OR(L2731=0,L2731=""),L2731,(5*L2725)-D2743)</f>
        <v>350</v>
      </c>
      <c r="M2732" s="538">
        <f>IF(M2731="","",SUM(H2732:J2732))</f>
        <v>460</v>
      </c>
      <c r="N2732" s="538">
        <f>IF(N2731="","",SUM(D2731,M2732))</f>
        <v>500</v>
      </c>
      <c r="O2732" s="538">
        <f>Q2732-D2737</f>
        <v>440</v>
      </c>
      <c r="P2732" s="538">
        <f>IF(D2737="","",D2737)</f>
        <v>60</v>
      </c>
      <c r="Q2732" s="538">
        <f>IF(Q2731="","",5*Q2725)</f>
        <v>500</v>
      </c>
      <c r="R2732" s="538">
        <f>IF(O2732="","",SUM(M2732,O2732))</f>
        <v>900</v>
      </c>
      <c r="S2732" s="538">
        <f>IF(D2742="","",D2742)</f>
        <v>100</v>
      </c>
      <c r="T2732" s="538">
        <f>IF(T2731="","",SUM(R2732,S2732))</f>
        <v>1000</v>
      </c>
      <c r="U2732" s="550"/>
      <c r="V2732" s="551">
        <f>COUNTIF(U2726:U2736,"S")</f>
        <v>1</v>
      </c>
      <c r="W2732" s="551">
        <f>COUNTIF(U2726:U2736,"RE")+COUNTIF(U2726:U2736,"REP")</f>
        <v>0</v>
      </c>
      <c r="X2732" s="551">
        <f>COUNTIF(X2726:X2731,"P")+COUNTIF(X2735:X2736,"P")</f>
        <v>0</v>
      </c>
      <c r="Y2732" s="552" t="str">
        <f>IF(OR(X2732=0,X2732&lt;(V2732+W2732)),"",(T2732-(V2732*Y2725)+V2731))</f>
        <v/>
      </c>
    </row>
    <row r="2733" spans="1:25" ht="18" customHeight="1">
      <c r="A2733" s="1124"/>
      <c r="B2733" s="895" t="s">
        <v>151</v>
      </c>
      <c r="C2733" s="895"/>
      <c r="D2733" s="553">
        <f>IF('statement of marks'!BG106="","",'statement of marks'!BG106)</f>
        <v>30</v>
      </c>
      <c r="E2733" s="568">
        <f t="shared" ref="E2733:H2733" si="777">IF(E2732="","",E2731/E2732*100)</f>
        <v>100</v>
      </c>
      <c r="F2733" s="568">
        <f t="shared" si="777"/>
        <v>100</v>
      </c>
      <c r="G2733" s="568">
        <f t="shared" si="777"/>
        <v>100</v>
      </c>
      <c r="H2733" s="568">
        <f t="shared" si="777"/>
        <v>100</v>
      </c>
      <c r="I2733" s="568">
        <f>IF(I2732="","",I2731/I2732*100)</f>
        <v>100</v>
      </c>
      <c r="J2733" s="568">
        <f t="shared" ref="J2733:R2733" si="778">IF(J2732="","",J2731/J2732*100)</f>
        <v>93.548387096774192</v>
      </c>
      <c r="K2733" s="568">
        <f t="shared" si="778"/>
        <v>100</v>
      </c>
      <c r="L2733" s="568">
        <f t="shared" si="778"/>
        <v>94.285714285714278</v>
      </c>
      <c r="M2733" s="568">
        <f t="shared" si="778"/>
        <v>95.652173913043484</v>
      </c>
      <c r="N2733" s="569">
        <f t="shared" si="778"/>
        <v>96</v>
      </c>
      <c r="O2733" s="568">
        <f t="shared" si="778"/>
        <v>81.36363636363636</v>
      </c>
      <c r="P2733" s="568">
        <f t="shared" si="778"/>
        <v>100</v>
      </c>
      <c r="Q2733" s="568">
        <f t="shared" si="778"/>
        <v>83.6</v>
      </c>
      <c r="R2733" s="568">
        <f t="shared" si="778"/>
        <v>88.666666666666671</v>
      </c>
      <c r="S2733" s="569">
        <f>IF(S2732="","",S2731/S2732*100)</f>
        <v>100</v>
      </c>
      <c r="T2733" s="569">
        <f t="shared" ref="T2733" si="779">IF(T2732="","",T2731/T2732*100)</f>
        <v>89.8</v>
      </c>
      <c r="U2733" s="539"/>
      <c r="V2733" s="539"/>
      <c r="W2733" s="539"/>
      <c r="X2733" s="539"/>
      <c r="Y2733" s="554" t="str">
        <f>IF(Y2732="","",Y2731/Y2732*100)</f>
        <v/>
      </c>
    </row>
    <row r="2734" spans="1:25" ht="18" customHeight="1">
      <c r="A2734" s="1124"/>
      <c r="B2734" s="895" t="str">
        <f>'statement of marks'!DZ106</f>
        <v>BIOLOGY</v>
      </c>
      <c r="C2734" s="895"/>
      <c r="D2734" s="548"/>
      <c r="E2734" s="541">
        <f>IF('statement of marks'!EA106="","",'statement of marks'!EA106)</f>
        <v>10</v>
      </c>
      <c r="F2734" s="541">
        <f>IF('statement of marks'!EB106="","",'statement of marks'!EB106)</f>
        <v>10</v>
      </c>
      <c r="G2734" s="541">
        <f>IF('statement of marks'!EC106="","",'statement of marks'!EC106)</f>
        <v>10</v>
      </c>
      <c r="H2734" s="541">
        <f>IF('statement of marks'!ED106="","",'statement of marks'!ED106)</f>
        <v>30</v>
      </c>
      <c r="I2734" s="541" t="str">
        <f>IF('statement of marks'!EE106="","",'statement of marks'!EE106)</f>
        <v/>
      </c>
      <c r="J2734" s="537">
        <f>IF('statement of marks'!EF106="","",'statement of marks'!EF106)</f>
        <v>50</v>
      </c>
      <c r="K2734" s="537">
        <f>IF('statement of marks'!EG106="","",'statement of marks'!EG106)</f>
        <v>20</v>
      </c>
      <c r="L2734" s="536">
        <f>IF('statement of marks'!EH106="","",'statement of marks'!EH106)</f>
        <v>70</v>
      </c>
      <c r="M2734" s="536">
        <f>IF('statement of marks'!EI106="","",'statement of marks'!EI106)</f>
        <v>80</v>
      </c>
      <c r="N2734" s="538">
        <f>IF('statement of marks'!EJ106="","",'statement of marks'!EJ106)</f>
        <v>100</v>
      </c>
      <c r="O2734" s="537">
        <f>IF('statement of marks'!EK106="","",'statement of marks'!EK106)</f>
        <v>70</v>
      </c>
      <c r="P2734" s="537">
        <f>IF('statement of marks'!EL106="","",'statement of marks'!EL106)</f>
        <v>30</v>
      </c>
      <c r="Q2734" s="536">
        <f>IF('statement of marks'!EM106="","",'statement of marks'!EM106)</f>
        <v>100</v>
      </c>
      <c r="R2734" s="536">
        <f>IF('statement of marks'!EN106="","",'statement of marks'!EN106)</f>
        <v>150</v>
      </c>
      <c r="S2734" s="538">
        <f>IF('statement of marks'!EO106="","",'statement of marks'!EO106)</f>
        <v>50</v>
      </c>
      <c r="T2734" s="538">
        <f>IF('statement of marks'!EP106="","",'statement of marks'!EP106)</f>
        <v>200</v>
      </c>
      <c r="U2734" s="538" t="str">
        <f>IF('statement of marks'!FB106="","",'statement of marks'!FB106)</f>
        <v>I</v>
      </c>
      <c r="V2734" s="542"/>
      <c r="W2734" s="542"/>
      <c r="X2734" s="542"/>
      <c r="Y2734" s="540"/>
    </row>
    <row r="2735" spans="1:25" ht="18" customHeight="1">
      <c r="A2735" s="1124"/>
      <c r="B2735" s="1089" t="str">
        <f>'statement of marks'!$FC$3</f>
        <v>Azadi ke Baad ka Swarnim Bharat</v>
      </c>
      <c r="C2735" s="1089"/>
      <c r="D2735" s="553">
        <f>IF('statement of marks'!CK106="","",'statement of marks'!CK106)</f>
        <v>30</v>
      </c>
      <c r="E2735" s="541">
        <f>IF('statement of marks'!FC106="","",'statement of marks'!FC106)</f>
        <v>10</v>
      </c>
      <c r="F2735" s="541">
        <f>IF('statement of marks'!FD106="","",'statement of marks'!FD106)</f>
        <v>10</v>
      </c>
      <c r="G2735" s="541">
        <f>IF('statement of marks'!FE106="","",'statement of marks'!FE106)</f>
        <v>10</v>
      </c>
      <c r="H2735" s="541">
        <f>IF('statement of marks'!FF106="","",'statement of marks'!FF106)</f>
        <v>30</v>
      </c>
      <c r="I2735" s="555"/>
      <c r="J2735" s="541">
        <f>IF('statement of marks'!FG106="","",'statement of marks'!FG106)</f>
        <v>70</v>
      </c>
      <c r="K2735" s="556"/>
      <c r="L2735" s="536">
        <f>IF('statement of marks'!FG106="","",'statement of marks'!FG106)</f>
        <v>70</v>
      </c>
      <c r="M2735" s="536">
        <f>IF('statement of marks'!FH106="","",'statement of marks'!FH106)</f>
        <v>100</v>
      </c>
      <c r="N2735" s="536">
        <f>IF('statement of marks'!FH106="","",'statement of marks'!FH106)</f>
        <v>100</v>
      </c>
      <c r="O2735" s="536">
        <f>IF('statement of marks'!FI106="","",'statement of marks'!FI106)</f>
        <v>100</v>
      </c>
      <c r="P2735" s="557"/>
      <c r="Q2735" s="536">
        <f>IF('statement of marks'!FI106="","",'statement of marks'!FI106)</f>
        <v>100</v>
      </c>
      <c r="R2735" s="536">
        <f>IF('statement of marks'!FJ106="","",'statement of marks'!FJ106)</f>
        <v>200</v>
      </c>
      <c r="S2735" s="557"/>
      <c r="T2735" s="538">
        <f>IF('statement of marks'!FJ106="","",'statement of marks'!FJ106)</f>
        <v>200</v>
      </c>
      <c r="U2735" s="541" t="str">
        <f>IF('statement of marks'!II106="","",'statement of marks'!II106)</f>
        <v>A</v>
      </c>
      <c r="V2735" s="542" t="str">
        <f>IF(OR(U2735="S",U2735="RE"),'result subject-wise'!AL$6,"")</f>
        <v/>
      </c>
      <c r="W2735" s="558" t="str">
        <f>IF('result subject-wise'!AL106="","",'result subject-wise'!AL106)</f>
        <v/>
      </c>
      <c r="X2735" s="558" t="str">
        <f>IF('result subject-wise'!AM106="","",'result subject-wise'!AM106)</f>
        <v/>
      </c>
      <c r="Y2735" s="1093"/>
    </row>
    <row r="2736" spans="1:25" ht="18" customHeight="1">
      <c r="A2736" s="1124"/>
      <c r="B2736" s="895" t="str">
        <f>'statement of marks'!$FP$3</f>
        <v>JEEVAN KAUShAL</v>
      </c>
      <c r="C2736" s="895"/>
      <c r="D2736" s="535" t="str">
        <f>IF('statement of marks'!DO106="","",'statement of marks'!DO106)</f>
        <v/>
      </c>
      <c r="E2736" s="1109" t="s">
        <v>278</v>
      </c>
      <c r="F2736" s="1109"/>
      <c r="G2736" s="536">
        <f>'statement of marks'!$FP$6</f>
        <v>30</v>
      </c>
      <c r="H2736" s="536"/>
      <c r="I2736" s="559"/>
      <c r="J2736" s="537">
        <f>IF('statement of marks'!FP106="","",'statement of marks'!FP106)</f>
        <v>30</v>
      </c>
      <c r="K2736" s="1109" t="s">
        <v>279</v>
      </c>
      <c r="L2736" s="1109"/>
      <c r="M2736" s="536">
        <f>'statement of marks'!$FQ$6</f>
        <v>30</v>
      </c>
      <c r="N2736" s="538">
        <f>IF('statement of marks'!FQ106="","",'statement of marks'!FQ106)</f>
        <v>30</v>
      </c>
      <c r="O2736" s="1109" t="s">
        <v>108</v>
      </c>
      <c r="P2736" s="1109"/>
      <c r="Q2736" s="536">
        <f>'statement of marks'!$FR$6</f>
        <v>40</v>
      </c>
      <c r="R2736" s="541">
        <f>IF('statement of marks'!FR106="","",'statement of marks'!FR106)</f>
        <v>40</v>
      </c>
      <c r="S2736" s="541"/>
      <c r="T2736" s="538">
        <f>IF('statement of marks'!FS106="","",'statement of marks'!FS106)</f>
        <v>100</v>
      </c>
      <c r="U2736" s="541" t="str">
        <f>IF('statement of marks'!IJ106="","",'statement of marks'!IJ106)</f>
        <v>A</v>
      </c>
      <c r="V2736" s="542" t="str">
        <f>IF(OR(U2736="S",U2736="RE"),'result subject-wise'!AN$6,"")</f>
        <v/>
      </c>
      <c r="W2736" s="558" t="str">
        <f>IF('result subject-wise'!AN106="","",'result subject-wise'!AN106)</f>
        <v/>
      </c>
      <c r="X2736" s="558" t="str">
        <f>IF('result subject-wise'!AO106="","",'result subject-wise'!AO106)</f>
        <v/>
      </c>
      <c r="Y2736" s="1093"/>
    </row>
    <row r="2737" spans="1:25" ht="18" customHeight="1">
      <c r="A2737" s="1124"/>
      <c r="B2737" s="1110" t="s">
        <v>195</v>
      </c>
      <c r="C2737" s="1110"/>
      <c r="D2737" s="560">
        <f>IF(AND(D2733="",D2735="",D2736=""),"",SUM(D2733:D2736))</f>
        <v>60</v>
      </c>
      <c r="E2737" s="1111" t="str">
        <f>IF('statement of marks'!IP106="","",'statement of marks'!IP106)</f>
        <v>SUPPL.</v>
      </c>
      <c r="F2737" s="1111"/>
      <c r="G2737" s="1111"/>
      <c r="H2737" s="1111"/>
      <c r="I2737" s="1111"/>
      <c r="J2737" s="1111"/>
      <c r="K2737" s="1111"/>
      <c r="L2737" s="1111"/>
      <c r="M2737" s="533" t="s">
        <v>309</v>
      </c>
      <c r="N2737" s="541" t="str">
        <f>IF('statement of marks'!IS106="","",'statement of marks'!IS106)</f>
        <v/>
      </c>
      <c r="O2737" s="1091" t="s">
        <v>281</v>
      </c>
      <c r="P2737" s="1091"/>
      <c r="Q2737" s="1091"/>
      <c r="R2737" s="541" t="str">
        <f>IF('statement of marks'!IU106="","",'statement of marks'!IU106)</f>
        <v/>
      </c>
      <c r="S2737" s="1112" t="s">
        <v>295</v>
      </c>
      <c r="T2737" s="1112"/>
      <c r="U2737" s="1112"/>
      <c r="V2737" s="1112"/>
      <c r="W2737" s="1112"/>
      <c r="X2737" s="1112"/>
      <c r="Y2737" s="1113"/>
    </row>
    <row r="2738" spans="1:25" ht="18" customHeight="1">
      <c r="A2738" s="1124"/>
      <c r="B2738" s="1110" t="s">
        <v>300</v>
      </c>
      <c r="C2738" s="1110"/>
      <c r="D2738" s="534" t="s">
        <v>201</v>
      </c>
      <c r="E2738" s="1085" t="s">
        <v>122</v>
      </c>
      <c r="F2738" s="1085"/>
      <c r="G2738" s="1091" t="s">
        <v>124</v>
      </c>
      <c r="H2738" s="1091"/>
      <c r="I2738" s="1091"/>
      <c r="J2738" s="1091"/>
      <c r="K2738" s="1091" t="s">
        <v>126</v>
      </c>
      <c r="L2738" s="1091"/>
      <c r="M2738" s="1091" t="s">
        <v>128</v>
      </c>
      <c r="N2738" s="1091"/>
      <c r="O2738" s="924" t="s">
        <v>303</v>
      </c>
      <c r="P2738" s="924"/>
      <c r="Q2738" s="924"/>
      <c r="R2738" s="561"/>
      <c r="S2738" s="1114" t="s">
        <v>195</v>
      </c>
      <c r="T2738" s="1114"/>
      <c r="U2738" s="1115" t="str">
        <f>IF('result subject-wise'!AR106="","",'result subject-wise'!AR106)</f>
        <v/>
      </c>
      <c r="V2738" s="1115"/>
      <c r="W2738" s="1086" t="s">
        <v>459</v>
      </c>
      <c r="X2738" s="1086"/>
      <c r="Y2738" s="562" t="str">
        <f>IF('result subject-wise'!AS106="","",'result subject-wise'!AS106)</f>
        <v/>
      </c>
    </row>
    <row r="2739" spans="1:25" ht="18" customHeight="1">
      <c r="A2739" s="1124"/>
      <c r="B2739" s="1116" t="s">
        <v>302</v>
      </c>
      <c r="C2739" s="1116"/>
      <c r="D2739" s="536">
        <f>IF('statement of marks'!CN106="","",'statement of marks'!CN106)</f>
        <v>50</v>
      </c>
      <c r="E2739" s="1117">
        <f>IF('statement of marks'!GK106="","",'statement of marks'!GK106)</f>
        <v>34</v>
      </c>
      <c r="F2739" s="1117"/>
      <c r="G2739" s="1117">
        <f>IF('statement of marks'!GM106="","",'statement of marks'!GM106)</f>
        <v>24</v>
      </c>
      <c r="H2739" s="1117"/>
      <c r="I2739" s="1117"/>
      <c r="J2739" s="1117"/>
      <c r="K2739" s="1117" t="str">
        <f>IF('statement of marks'!GO106="","",'statement of marks'!GO106)</f>
        <v/>
      </c>
      <c r="L2739" s="1117"/>
      <c r="M2739" s="1117" t="str">
        <f>IF('statement of marks'!GQ106="","",'statement of marks'!GQ106)</f>
        <v/>
      </c>
      <c r="N2739" s="1117"/>
      <c r="O2739" s="1117" t="str">
        <f>IF('statement of marks'!GS106="","",'statement of marks'!GS106)</f>
        <v/>
      </c>
      <c r="P2739" s="1117"/>
      <c r="Q2739" s="1117"/>
      <c r="R2739" s="563"/>
      <c r="S2739" s="1086" t="s">
        <v>460</v>
      </c>
      <c r="T2739" s="1086"/>
      <c r="U2739" s="1086"/>
      <c r="V2739" s="1086"/>
      <c r="W2739" s="1115" t="str">
        <f>IF('result subject-wise'!AT106="","",'result subject-wise'!AT106)</f>
        <v/>
      </c>
      <c r="X2739" s="1115"/>
      <c r="Y2739" s="1118"/>
    </row>
    <row r="2740" spans="1:25" ht="18" customHeight="1">
      <c r="A2740" s="1124"/>
      <c r="B2740" s="1084" t="s">
        <v>301</v>
      </c>
      <c r="C2740" s="1084"/>
      <c r="D2740" s="536">
        <f>IF('statement of marks'!BJ106="","",'statement of marks'!BJ106)</f>
        <v>50</v>
      </c>
      <c r="E2740" s="1085" t="str">
        <f>IF('statement of marks'!GL106="","",'statement of marks'!GL106)</f>
        <v/>
      </c>
      <c r="F2740" s="1085"/>
      <c r="G2740" s="1085" t="str">
        <f>IF('statement of marks'!GN106="","",'statement of marks'!GN106)</f>
        <v/>
      </c>
      <c r="H2740" s="1085"/>
      <c r="I2740" s="1085"/>
      <c r="J2740" s="1085"/>
      <c r="K2740" s="1085">
        <f>IF('statement of marks'!GP106="","",'statement of marks'!GP106)</f>
        <v>130</v>
      </c>
      <c r="L2740" s="1085"/>
      <c r="M2740" s="1085">
        <f>IF('statement of marks'!GR106="","",'statement of marks'!GR106)</f>
        <v>264</v>
      </c>
      <c r="N2740" s="1085"/>
      <c r="O2740" s="1085">
        <f>IF('statement of marks'!GT106="","",'statement of marks'!GT106)</f>
        <v>362</v>
      </c>
      <c r="P2740" s="1085"/>
      <c r="Q2740" s="1085"/>
      <c r="R2740" s="564"/>
      <c r="S2740" s="1086" t="s">
        <v>296</v>
      </c>
      <c r="T2740" s="1086"/>
      <c r="U2740" s="1086"/>
      <c r="V2740" s="1086"/>
      <c r="W2740" s="1087" t="str">
        <f>IF(U2738="","",'result subject-wise'!$G$118)</f>
        <v/>
      </c>
      <c r="X2740" s="1087"/>
      <c r="Y2740" s="1088"/>
    </row>
    <row r="2741" spans="1:25" ht="18" customHeight="1">
      <c r="A2741" s="1124"/>
      <c r="B2741" s="1089" t="s">
        <v>307</v>
      </c>
      <c r="C2741" s="1089"/>
      <c r="D2741" s="535" t="str">
        <f>IF('statement of marks'!DR106="","",'statement of marks'!DR106)</f>
        <v/>
      </c>
      <c r="E2741" s="1090"/>
      <c r="F2741" s="1090"/>
      <c r="G2741" s="1090"/>
      <c r="H2741" s="1090"/>
      <c r="I2741" s="1090"/>
      <c r="J2741" s="1090"/>
      <c r="K2741" s="1090"/>
      <c r="L2741" s="1090"/>
      <c r="M2741" s="1090"/>
      <c r="N2741" s="1090"/>
      <c r="O2741" s="1091"/>
      <c r="P2741" s="1091"/>
      <c r="Q2741" s="1091"/>
      <c r="R2741" s="1091"/>
      <c r="S2741" s="1091"/>
      <c r="T2741" s="1091"/>
      <c r="U2741" s="1092"/>
      <c r="V2741" s="1092"/>
      <c r="W2741" s="1092"/>
      <c r="X2741" s="1092"/>
      <c r="Y2741" s="1093"/>
    </row>
    <row r="2742" spans="1:25" ht="18" customHeight="1">
      <c r="A2742" s="1124"/>
      <c r="B2742" s="895" t="s">
        <v>297</v>
      </c>
      <c r="C2742" s="895"/>
      <c r="D2742" s="544">
        <f>IF(AND(D2739="",D2740="",D2741=""),"",SUM(D2739:D2741))</f>
        <v>100</v>
      </c>
      <c r="E2742" s="1090"/>
      <c r="F2742" s="1090"/>
      <c r="G2742" s="1090"/>
      <c r="H2742" s="1090"/>
      <c r="I2742" s="1090"/>
      <c r="J2742" s="1090"/>
      <c r="K2742" s="1090"/>
      <c r="L2742" s="1090"/>
      <c r="M2742" s="1090"/>
      <c r="N2742" s="1090"/>
      <c r="O2742" s="1091"/>
      <c r="P2742" s="1091"/>
      <c r="Q2742" s="1091"/>
      <c r="R2742" s="1091"/>
      <c r="S2742" s="1091"/>
      <c r="T2742" s="1091"/>
      <c r="U2742" s="1092"/>
      <c r="V2742" s="1092"/>
      <c r="W2742" s="1092"/>
      <c r="X2742" s="1092"/>
      <c r="Y2742" s="1093"/>
    </row>
    <row r="2743" spans="1:25" ht="18" customHeight="1">
      <c r="A2743" s="1124"/>
      <c r="B2743" s="1089" t="s">
        <v>790</v>
      </c>
      <c r="C2743" s="1089"/>
      <c r="D2743" s="565">
        <f>IF(J2726="ML",L2725)+IF(J2727="ML",L2725)+IF(J2728="ML",L2725-D2728)+IF(J2729="ML",L2725-D2729)+IF(J2730="ML",L2725-D2730)+IF(K2728="ml",D2728)+IF(K2729="ml",D2729)+IF(K2730="ml",D2730)</f>
        <v>0</v>
      </c>
      <c r="E2743" s="1090"/>
      <c r="F2743" s="1090"/>
      <c r="G2743" s="1090"/>
      <c r="H2743" s="1090"/>
      <c r="I2743" s="1090"/>
      <c r="J2743" s="1090"/>
      <c r="K2743" s="1090"/>
      <c r="L2743" s="1090"/>
      <c r="M2743" s="1090"/>
      <c r="N2743" s="1090"/>
      <c r="O2743" s="1091" t="s">
        <v>112</v>
      </c>
      <c r="P2743" s="1091"/>
      <c r="Q2743" s="1091"/>
      <c r="R2743" s="1091"/>
      <c r="S2743" s="1091"/>
      <c r="T2743" s="1091"/>
      <c r="U2743" s="1094" t="s">
        <v>798</v>
      </c>
      <c r="V2743" s="1094"/>
      <c r="W2743" s="1094"/>
      <c r="X2743" s="1094"/>
      <c r="Y2743" s="1095"/>
    </row>
    <row r="2744" spans="1:25" ht="18" customHeight="1" thickBot="1">
      <c r="A2744" s="1125"/>
      <c r="B2744" s="1098" t="s">
        <v>308</v>
      </c>
      <c r="C2744" s="1098"/>
      <c r="D2744" s="566"/>
      <c r="E2744" s="1099"/>
      <c r="F2744" s="1099"/>
      <c r="G2744" s="1099"/>
      <c r="H2744" s="1099"/>
      <c r="I2744" s="1099"/>
      <c r="J2744" s="1099"/>
      <c r="K2744" s="1099"/>
      <c r="L2744" s="1099"/>
      <c r="M2744" s="1099"/>
      <c r="N2744" s="1099"/>
      <c r="O2744" s="1100">
        <f>'statement of marks'!$IV$110</f>
        <v>45794</v>
      </c>
      <c r="P2744" s="1100"/>
      <c r="Q2744" s="1100"/>
      <c r="R2744" s="1100"/>
      <c r="S2744" s="1100"/>
      <c r="T2744" s="1100"/>
      <c r="U2744" s="1096"/>
      <c r="V2744" s="1096"/>
      <c r="W2744" s="1096"/>
      <c r="X2744" s="1096"/>
      <c r="Y2744" s="1097"/>
    </row>
    <row r="2745" spans="1:25" ht="18" customHeight="1">
      <c r="A2745" s="1119" t="s">
        <v>282</v>
      </c>
      <c r="B2745" s="1120"/>
      <c r="C2745" s="1120"/>
      <c r="D2745" s="1120"/>
      <c r="E2745" s="1120"/>
      <c r="F2745" s="1120"/>
      <c r="G2745" s="1120"/>
      <c r="H2745" s="1120"/>
      <c r="I2745" s="1120"/>
      <c r="J2745" s="1120"/>
      <c r="K2745" s="1120"/>
      <c r="L2745" s="1120"/>
      <c r="M2745" s="1120"/>
      <c r="N2745" s="1120"/>
      <c r="O2745" s="1120"/>
      <c r="P2745" s="1120"/>
      <c r="Q2745" s="1120"/>
      <c r="R2745" s="1120"/>
      <c r="S2745" s="1120"/>
      <c r="T2745" s="1120"/>
      <c r="U2745" s="1120"/>
      <c r="V2745" s="1120"/>
      <c r="W2745" s="1120"/>
      <c r="X2745" s="1120"/>
      <c r="Y2745" s="1121"/>
    </row>
    <row r="2746" spans="1:25" ht="18" customHeight="1">
      <c r="A2746" s="1122" t="str">
        <f>'statement of marks'!$A$1</f>
        <v>Govt. Hr. Sec. School,</v>
      </c>
      <c r="B2746" s="1091"/>
      <c r="C2746" s="1091"/>
      <c r="D2746" s="1091"/>
      <c r="E2746" s="1091"/>
      <c r="F2746" s="1091"/>
      <c r="G2746" s="1091"/>
      <c r="H2746" s="1091"/>
      <c r="I2746" s="1091"/>
      <c r="J2746" s="1091"/>
      <c r="K2746" s="1091"/>
      <c r="L2746" s="1091"/>
      <c r="M2746" s="1091"/>
      <c r="N2746" s="1091"/>
      <c r="O2746" s="1091"/>
      <c r="P2746" s="1091"/>
      <c r="Q2746" s="1091"/>
      <c r="R2746" s="1091"/>
      <c r="S2746" s="1091"/>
      <c r="T2746" s="1091"/>
      <c r="U2746" s="1091"/>
      <c r="V2746" s="1091"/>
      <c r="W2746" s="1091"/>
      <c r="X2746" s="1091"/>
      <c r="Y2746" s="1123"/>
    </row>
    <row r="2747" spans="1:25" ht="18" customHeight="1">
      <c r="A2747" s="1124"/>
      <c r="B2747" s="1048" t="s">
        <v>100</v>
      </c>
      <c r="C2747" s="1048"/>
      <c r="D2747" s="1112" t="s">
        <v>485</v>
      </c>
      <c r="E2747" s="1048" t="str">
        <f>'statement of marks'!$F$3</f>
        <v>2024-25</v>
      </c>
      <c r="F2747" s="1048"/>
      <c r="G2747" s="1126" t="str">
        <f>IF(U2766="","MAIN EXAMINATION",IF(E2765="Suppl.","SUPPLEMENTARY EXAMINATION",IF(E2765="Re-exam.","RE-EXAMINATION",)))</f>
        <v>MAIN EXAMINATION</v>
      </c>
      <c r="H2747" s="1127"/>
      <c r="I2747" s="1127"/>
      <c r="J2747" s="1127"/>
      <c r="K2747" s="1127"/>
      <c r="L2747" s="1127"/>
      <c r="M2747" s="1127"/>
      <c r="N2747" s="1127"/>
      <c r="O2747" s="1127"/>
      <c r="P2747" s="1127"/>
      <c r="Q2747" s="1127"/>
      <c r="R2747" s="1127"/>
      <c r="S2747" s="1128"/>
      <c r="T2747" s="1129" t="s">
        <v>305</v>
      </c>
      <c r="U2747" s="1130"/>
      <c r="V2747" s="1131"/>
      <c r="W2747" s="1048" t="str">
        <f>'statement of marks'!$A$3</f>
        <v>11 'A'</v>
      </c>
      <c r="X2747" s="1048"/>
      <c r="Y2747" s="1135"/>
    </row>
    <row r="2748" spans="1:25" ht="18" customHeight="1">
      <c r="A2748" s="1124"/>
      <c r="B2748" s="895" t="s">
        <v>36</v>
      </c>
      <c r="C2748" s="895"/>
      <c r="D2748" s="1112"/>
      <c r="E2748" s="1132" t="str">
        <f>IF('statement of marks'!G107="","",'statement of marks'!G107)</f>
        <v>A 099</v>
      </c>
      <c r="F2748" s="1133"/>
      <c r="G2748" s="1133"/>
      <c r="H2748" s="1133"/>
      <c r="I2748" s="1133"/>
      <c r="J2748" s="1133"/>
      <c r="K2748" s="1133"/>
      <c r="L2748" s="1133"/>
      <c r="M2748" s="1133"/>
      <c r="N2748" s="1133"/>
      <c r="O2748" s="1133"/>
      <c r="P2748" s="1133"/>
      <c r="Q2748" s="1133"/>
      <c r="R2748" s="1133"/>
      <c r="S2748" s="1134"/>
      <c r="T2748" s="1129" t="s">
        <v>304</v>
      </c>
      <c r="U2748" s="1130"/>
      <c r="V2748" s="1131"/>
      <c r="W2748" s="1048">
        <f>IF('statement of marks'!E107="","",'statement of marks'!E107)</f>
        <v>11199</v>
      </c>
      <c r="X2748" s="1048"/>
      <c r="Y2748" s="1135"/>
    </row>
    <row r="2749" spans="1:25" ht="18" customHeight="1">
      <c r="A2749" s="1124"/>
      <c r="B2749" s="895" t="s">
        <v>37</v>
      </c>
      <c r="C2749" s="895"/>
      <c r="D2749" s="1112"/>
      <c r="E2749" s="1132" t="str">
        <f>IF('statement of marks'!H107="","",'statement of marks'!H107)</f>
        <v>B 099</v>
      </c>
      <c r="F2749" s="1133"/>
      <c r="G2749" s="1133"/>
      <c r="H2749" s="1133"/>
      <c r="I2749" s="1133"/>
      <c r="J2749" s="1133"/>
      <c r="K2749" s="1133"/>
      <c r="L2749" s="1133"/>
      <c r="M2749" s="1133"/>
      <c r="N2749" s="1133"/>
      <c r="O2749" s="1133"/>
      <c r="P2749" s="1133"/>
      <c r="Q2749" s="1133"/>
      <c r="R2749" s="1133"/>
      <c r="S2749" s="1134"/>
      <c r="T2749" s="1129" t="s">
        <v>35</v>
      </c>
      <c r="U2749" s="1130"/>
      <c r="V2749" s="1131"/>
      <c r="W2749" s="1048" t="str">
        <f>IF('statement of marks'!D107="","",'statement of marks'!D107)</f>
        <v/>
      </c>
      <c r="X2749" s="1048"/>
      <c r="Y2749" s="1135"/>
    </row>
    <row r="2750" spans="1:25" ht="18" customHeight="1">
      <c r="A2750" s="1124"/>
      <c r="B2750" s="895" t="s">
        <v>38</v>
      </c>
      <c r="C2750" s="895"/>
      <c r="D2750" s="1112"/>
      <c r="E2750" s="1132" t="str">
        <f>IF('statement of marks'!I107="","",'statement of marks'!I107)</f>
        <v>C 099</v>
      </c>
      <c r="F2750" s="1133"/>
      <c r="G2750" s="1133"/>
      <c r="H2750" s="1133"/>
      <c r="I2750" s="1133"/>
      <c r="J2750" s="1133"/>
      <c r="K2750" s="1133"/>
      <c r="L2750" s="1133"/>
      <c r="M2750" s="1133"/>
      <c r="N2750" s="1133"/>
      <c r="O2750" s="1133"/>
      <c r="P2750" s="1133"/>
      <c r="Q2750" s="1133"/>
      <c r="R2750" s="1133"/>
      <c r="S2750" s="1134"/>
      <c r="T2750" s="1129" t="s">
        <v>280</v>
      </c>
      <c r="U2750" s="1130"/>
      <c r="V2750" s="1131"/>
      <c r="W2750" s="1136" t="str">
        <f>IF('statement of marks'!F107="","",'statement of marks'!F107)</f>
        <v/>
      </c>
      <c r="X2750" s="1136"/>
      <c r="Y2750" s="1137"/>
    </row>
    <row r="2751" spans="1:25" ht="18" customHeight="1">
      <c r="A2751" s="1124"/>
      <c r="B2751" s="1138" t="s">
        <v>218</v>
      </c>
      <c r="C2751" s="1109" t="s">
        <v>293</v>
      </c>
      <c r="D2751" s="1109" t="s">
        <v>457</v>
      </c>
      <c r="E2751" s="1103" t="s">
        <v>109</v>
      </c>
      <c r="F2751" s="1103" t="s">
        <v>110</v>
      </c>
      <c r="G2751" s="1103" t="s">
        <v>111</v>
      </c>
      <c r="H2751" s="1103" t="s">
        <v>797</v>
      </c>
      <c r="I2751" s="1139" t="str">
        <f>IF('statement of marks'!N$4="","",'statement of marks'!N$4)</f>
        <v>VRIKSHAROPAN</v>
      </c>
      <c r="J2751" s="1140" t="s">
        <v>276</v>
      </c>
      <c r="K2751" s="1140" t="s">
        <v>277</v>
      </c>
      <c r="L2751" s="1103" t="s">
        <v>284</v>
      </c>
      <c r="M2751" s="1103" t="s">
        <v>294</v>
      </c>
      <c r="N2751" s="1102" t="s">
        <v>458</v>
      </c>
      <c r="O2751" s="1141" t="s">
        <v>287</v>
      </c>
      <c r="P2751" s="1141" t="s">
        <v>288</v>
      </c>
      <c r="Q2751" s="1101" t="s">
        <v>289</v>
      </c>
      <c r="R2751" s="1101" t="s">
        <v>285</v>
      </c>
      <c r="S2751" s="1101" t="s">
        <v>286</v>
      </c>
      <c r="T2751" s="1102" t="s">
        <v>306</v>
      </c>
      <c r="U2751" s="1103" t="s">
        <v>311</v>
      </c>
      <c r="V2751" s="1104" t="s">
        <v>310</v>
      </c>
      <c r="W2751" s="1104" t="s">
        <v>799</v>
      </c>
      <c r="X2751" s="1103" t="s">
        <v>283</v>
      </c>
      <c r="Y2751" s="1105" t="s">
        <v>290</v>
      </c>
    </row>
    <row r="2752" spans="1:25" ht="18" customHeight="1">
      <c r="A2752" s="1124"/>
      <c r="B2752" s="1138"/>
      <c r="C2752" s="1109"/>
      <c r="D2752" s="1109"/>
      <c r="E2752" s="1103"/>
      <c r="F2752" s="1103"/>
      <c r="G2752" s="1103"/>
      <c r="H2752" s="1103"/>
      <c r="I2752" s="1139"/>
      <c r="J2752" s="1140"/>
      <c r="K2752" s="1140"/>
      <c r="L2752" s="1103"/>
      <c r="M2752" s="1103"/>
      <c r="N2752" s="1102"/>
      <c r="O2752" s="1141"/>
      <c r="P2752" s="1141"/>
      <c r="Q2752" s="1101"/>
      <c r="R2752" s="1101"/>
      <c r="S2752" s="1101"/>
      <c r="T2752" s="1102"/>
      <c r="U2752" s="1103"/>
      <c r="V2752" s="1104"/>
      <c r="W2752" s="1104"/>
      <c r="X2752" s="1103"/>
      <c r="Y2752" s="1105"/>
    </row>
    <row r="2753" spans="1:25" ht="18" customHeight="1">
      <c r="A2753" s="1124"/>
      <c r="B2753" s="1144" t="s">
        <v>113</v>
      </c>
      <c r="C2753" s="1144"/>
      <c r="D2753" s="535"/>
      <c r="E2753" s="534">
        <f>IF('statement of marks'!J$6="","",'statement of marks'!J$6)</f>
        <v>10</v>
      </c>
      <c r="F2753" s="534">
        <f>IF('statement of marks'!K$6="","",'statement of marks'!K$6)</f>
        <v>10</v>
      </c>
      <c r="G2753" s="534">
        <f>IF('statement of marks'!L$6="","",'statement of marks'!L$6)</f>
        <v>8</v>
      </c>
      <c r="H2753" s="534">
        <f>IF('statement of marks'!M$6="","",'statement of marks'!M$6)</f>
        <v>28</v>
      </c>
      <c r="I2753" s="536">
        <f>IF('statement of marks'!N$6="","",'statement of marks'!N$6)</f>
        <v>2</v>
      </c>
      <c r="J2753" s="298" t="s">
        <v>89</v>
      </c>
      <c r="K2753" s="1106"/>
      <c r="L2753" s="534">
        <f>IF('statement of marks'!O$6="","",'statement of marks'!O$6)</f>
        <v>70</v>
      </c>
      <c r="M2753" s="298" t="s">
        <v>87</v>
      </c>
      <c r="N2753" s="534">
        <f>IF('statement of marks'!P$6="","",'statement of marks'!P$6)</f>
        <v>100</v>
      </c>
      <c r="O2753" s="298" t="s">
        <v>298</v>
      </c>
      <c r="P2753" s="945"/>
      <c r="Q2753" s="534">
        <f>IF('statement of marks'!Q$6="","",'statement of marks'!Q$6)</f>
        <v>100</v>
      </c>
      <c r="R2753" s="298" t="s">
        <v>299</v>
      </c>
      <c r="S2753" s="298" t="s">
        <v>454</v>
      </c>
      <c r="T2753" s="538">
        <f>IF('statement of marks'!R$6="","",'statement of marks'!R$6)</f>
        <v>200</v>
      </c>
      <c r="U2753" s="539"/>
      <c r="V2753" s="539"/>
      <c r="W2753" s="539"/>
      <c r="X2753" s="539"/>
      <c r="Y2753" s="540" t="str">
        <f>IF(OR(X2760=0,X2760&lt;V2760),"",T2753)</f>
        <v/>
      </c>
    </row>
    <row r="2754" spans="1:25" ht="18" customHeight="1">
      <c r="A2754" s="1124"/>
      <c r="B2754" s="895" t="str">
        <f>'statement of marks'!$J$3</f>
        <v>HINDI COMPULSORY</v>
      </c>
      <c r="C2754" s="895"/>
      <c r="D2754" s="535"/>
      <c r="E2754" s="541">
        <f>IF('statement of marks'!J107="","",'statement of marks'!J107)</f>
        <v>10</v>
      </c>
      <c r="F2754" s="541">
        <f>IF('statement of marks'!K107="","",'statement of marks'!K107)</f>
        <v>10</v>
      </c>
      <c r="G2754" s="541">
        <f>IF('statement of marks'!L107="","",'statement of marks'!L107)</f>
        <v>8</v>
      </c>
      <c r="H2754" s="541">
        <f>IF('statement of marks'!M107="","",'statement of marks'!M107)</f>
        <v>28</v>
      </c>
      <c r="I2754" s="541">
        <f>IF('statement of marks'!N107="","",'statement of marks'!N107)</f>
        <v>2</v>
      </c>
      <c r="J2754" s="537">
        <f>IF('statement of marks'!O107="","",'statement of marks'!O107)</f>
        <v>70</v>
      </c>
      <c r="K2754" s="1106"/>
      <c r="L2754" s="536">
        <f>IF('statement of marks'!O107="","",'statement of marks'!O107)</f>
        <v>70</v>
      </c>
      <c r="M2754" s="536">
        <f>IF('statement of marks'!P107="","",'statement of marks'!P107)</f>
        <v>100</v>
      </c>
      <c r="N2754" s="538">
        <f>IF('statement of marks'!P107="","",'statement of marks'!P107)</f>
        <v>100</v>
      </c>
      <c r="O2754" s="537">
        <f>IF('statement of marks'!Q107="","",'statement of marks'!Q107)</f>
        <v>100</v>
      </c>
      <c r="P2754" s="945"/>
      <c r="Q2754" s="536">
        <f>IF('statement of marks'!Q107="","",'statement of marks'!Q107)</f>
        <v>100</v>
      </c>
      <c r="R2754" s="536">
        <f>IF('statement of marks'!R107="","",'statement of marks'!R107)</f>
        <v>200</v>
      </c>
      <c r="S2754" s="1107" t="str">
        <f>IF(AND(K2755="",P2755=""),"",SUM(K2755,P2755))</f>
        <v/>
      </c>
      <c r="T2754" s="538">
        <f>IF('statement of marks'!R107="","",'statement of marks'!R107)</f>
        <v>200</v>
      </c>
      <c r="U2754" s="541" t="str">
        <f>CONCATENATE('statement of marks'!GV107,'statement of marks'!GW107,'statement of marks'!GX107)</f>
        <v>D</v>
      </c>
      <c r="V2754" s="542" t="str">
        <f>IF(OR(U2754="S",U2754="RE"),'result subject-wise'!T$6,"")</f>
        <v/>
      </c>
      <c r="W2754" s="542" t="str">
        <f>IF('result subject-wise'!U107="","",'result subject-wise'!U107)</f>
        <v/>
      </c>
      <c r="X2754" s="542" t="str">
        <f>IF('result subject-wise'!V107="","",'result subject-wise'!V107)</f>
        <v/>
      </c>
      <c r="Y2754" s="540" t="str">
        <f>IF(OR(X2760=0,X2760&lt;V2760),"",IF(U2754="RE",SUM(T2754,W2754),IF(U2754="S",W2754,T2754)))</f>
        <v/>
      </c>
    </row>
    <row r="2755" spans="1:25" ht="18" customHeight="1">
      <c r="A2755" s="1124"/>
      <c r="B2755" s="895" t="str">
        <f>'statement of marks'!$X$3</f>
        <v>ENGLISH COMPULSORY</v>
      </c>
      <c r="C2755" s="895"/>
      <c r="D2755" s="535" t="s">
        <v>455</v>
      </c>
      <c r="E2755" s="541">
        <f>IF('statement of marks'!X107="","",'statement of marks'!X107)</f>
        <v>10</v>
      </c>
      <c r="F2755" s="541">
        <f>IF('statement of marks'!Y107="","",'statement of marks'!Y107)</f>
        <v>10</v>
      </c>
      <c r="G2755" s="541">
        <f>IF('statement of marks'!Z107="","",'statement of marks'!Z107)</f>
        <v>8</v>
      </c>
      <c r="H2755" s="541">
        <f>IF('statement of marks'!AA107="","",'statement of marks'!AA107)</f>
        <v>28</v>
      </c>
      <c r="I2755" s="541">
        <f>IF('statement of marks'!AB107="","",'statement of marks'!AB107)</f>
        <v>2</v>
      </c>
      <c r="J2755" s="537">
        <f>IF('statement of marks'!AC107="","",'statement of marks'!AC107)</f>
        <v>70</v>
      </c>
      <c r="K2755" s="1106"/>
      <c r="L2755" s="536">
        <f>IF('statement of marks'!AC107="","",'statement of marks'!AC107)</f>
        <v>70</v>
      </c>
      <c r="M2755" s="536">
        <f>IF('statement of marks'!AD107="","",'statement of marks'!AD107)</f>
        <v>100</v>
      </c>
      <c r="N2755" s="538">
        <f>IF('statement of marks'!AD107="","",'statement of marks'!AD107)</f>
        <v>100</v>
      </c>
      <c r="O2755" s="537">
        <f>IF('statement of marks'!AE107="","",'statement of marks'!AE107)</f>
        <v>100</v>
      </c>
      <c r="P2755" s="945"/>
      <c r="Q2755" s="536">
        <f>IF('statement of marks'!AE107="","",'statement of marks'!AE107)</f>
        <v>100</v>
      </c>
      <c r="R2755" s="536">
        <f>IF('statement of marks'!AF107="","",'statement of marks'!AF107)</f>
        <v>200</v>
      </c>
      <c r="S2755" s="1107"/>
      <c r="T2755" s="538">
        <f>IF('statement of marks'!AF107="","",'statement of marks'!AF107)</f>
        <v>200</v>
      </c>
      <c r="U2755" s="541" t="str">
        <f>CONCATENATE('statement of marks'!GY107,'statement of marks'!GZ107,'statement of marks'!HA107)</f>
        <v>D</v>
      </c>
      <c r="V2755" s="542" t="str">
        <f>IF(OR(U2755="S",U2755="RE"),'result subject-wise'!W$6,"")</f>
        <v/>
      </c>
      <c r="W2755" s="542" t="str">
        <f>IF('result subject-wise'!X107="","",'result subject-wise'!X107)</f>
        <v/>
      </c>
      <c r="X2755" s="542" t="str">
        <f>IF('result subject-wise'!Y107="","",'result subject-wise'!Y107)</f>
        <v/>
      </c>
      <c r="Y2755" s="540" t="str">
        <f>IF(OR(X2760=0,X2760&lt;V2760),"",IF(U2755="RE",SUM(T2755,W2755),IF(U2755="S",W2755,T2755)))</f>
        <v/>
      </c>
    </row>
    <row r="2756" spans="1:25" ht="18" customHeight="1">
      <c r="A2756" s="1124"/>
      <c r="B2756" s="1143" t="str">
        <f>'statement of marks'!AM107</f>
        <v>PHYSICS</v>
      </c>
      <c r="C2756" s="1143"/>
      <c r="D2756" s="535">
        <f>IF('statement of marks'!BH107="","",'statement of marks'!BH107)</f>
        <v>20</v>
      </c>
      <c r="E2756" s="541">
        <f>IF('statement of marks'!AN107="","",'statement of marks'!AN107)</f>
        <v>10</v>
      </c>
      <c r="F2756" s="541">
        <f>IF('statement of marks'!AO107="","",'statement of marks'!AO107)</f>
        <v>10</v>
      </c>
      <c r="G2756" s="541">
        <f>IF('statement of marks'!AP107="","",'statement of marks'!AP107)</f>
        <v>9</v>
      </c>
      <c r="H2756" s="541">
        <f>IF('statement of marks'!AQ107="","",'statement of marks'!AQ107)</f>
        <v>29</v>
      </c>
      <c r="I2756" s="541">
        <f>IF('statement of marks'!AR107="","",'statement of marks'!AR107)</f>
        <v>1</v>
      </c>
      <c r="J2756" s="537">
        <f>IF('statement of marks'!AS107="","",'statement of marks'!AS107)</f>
        <v>30</v>
      </c>
      <c r="K2756" s="537">
        <f>IF('statement of marks'!AT107="","",'statement of marks'!AT107)</f>
        <v>20</v>
      </c>
      <c r="L2756" s="536">
        <f>IF('statement of marks'!AU107="","",'statement of marks'!AU107)</f>
        <v>50</v>
      </c>
      <c r="M2756" s="536">
        <f>IF('statement of marks'!AV107="","",'statement of marks'!AV107)</f>
        <v>60</v>
      </c>
      <c r="N2756" s="538">
        <f>IF('statement of marks'!AW107="","",'statement of marks'!AW107)</f>
        <v>80</v>
      </c>
      <c r="O2756" s="537">
        <f>IF('statement of marks'!AX107="","",'statement of marks'!AX107)</f>
        <v>70</v>
      </c>
      <c r="P2756" s="537">
        <f>IF('statement of marks'!AY107="","",'statement of marks'!AY107)</f>
        <v>30</v>
      </c>
      <c r="Q2756" s="536">
        <f>IF('statement of marks'!AZ107="","",'statement of marks'!AZ107)</f>
        <v>100</v>
      </c>
      <c r="R2756" s="536">
        <f>IF('statement of marks'!BA107="","",'statement of marks'!BA107)</f>
        <v>130</v>
      </c>
      <c r="S2756" s="538">
        <f>IF('statement of marks'!BB107="","",'statement of marks'!BB107)</f>
        <v>50</v>
      </c>
      <c r="T2756" s="538">
        <f>IF('statement of marks'!BC107="","",'statement of marks'!BC107)</f>
        <v>180</v>
      </c>
      <c r="U2756" s="541" t="str">
        <f>CONCATENATE('statement of marks'!HB107,'statement of marks'!HK107,'statement of marks'!HL107)</f>
        <v>D</v>
      </c>
      <c r="V2756" s="542" t="str">
        <f>IF('result subject-wise'!Z107="","",'result subject-wise'!Z107)</f>
        <v/>
      </c>
      <c r="W2756" s="542" t="str">
        <f>IF('result subject-wise'!AB107="","",'result subject-wise'!AB107)</f>
        <v/>
      </c>
      <c r="X2756" s="542" t="str">
        <f>IF('result subject-wise'!AC107="","",'result subject-wise'!AC107)</f>
        <v/>
      </c>
      <c r="Y2756" s="540" t="str">
        <f>IF(OR(X2760=0,X2760&lt;V2760),"",IF(OR(U2756="RE",U2756="REP"),SUM(T2756,W2756),IF(U2756="S",W2756,T2756)))</f>
        <v/>
      </c>
    </row>
    <row r="2757" spans="1:25" ht="18" customHeight="1">
      <c r="A2757" s="1124"/>
      <c r="B2757" s="1143" t="str">
        <f>'statement of marks'!BQ107</f>
        <v>CHEMISTRY</v>
      </c>
      <c r="C2757" s="1143"/>
      <c r="D2757" s="535">
        <f>IF('statement of marks'!CL107="","",'statement of marks'!CL107)</f>
        <v>20</v>
      </c>
      <c r="E2757" s="541">
        <f>IF('statement of marks'!BR107="","",'statement of marks'!BR107)</f>
        <v>10</v>
      </c>
      <c r="F2757" s="541">
        <f>IF('statement of marks'!BS107="","",'statement of marks'!BS107)</f>
        <v>10</v>
      </c>
      <c r="G2757" s="541">
        <f>IF('statement of marks'!BT107="","",'statement of marks'!BT107)</f>
        <v>9</v>
      </c>
      <c r="H2757" s="541">
        <f>IF('statement of marks'!BU107="","",'statement of marks'!BU107)</f>
        <v>29</v>
      </c>
      <c r="I2757" s="541">
        <f>IF('statement of marks'!BV107="","",'statement of marks'!BV107)</f>
        <v>1</v>
      </c>
      <c r="J2757" s="537">
        <f>IF('statement of marks'!BW107="","",'statement of marks'!BW107)</f>
        <v>50</v>
      </c>
      <c r="K2757" s="537">
        <f>IF('statement of marks'!BX107="","",'statement of marks'!BX107)</f>
        <v>20</v>
      </c>
      <c r="L2757" s="536">
        <f>IF('statement of marks'!BY107="","",'statement of marks'!BY107)</f>
        <v>70</v>
      </c>
      <c r="M2757" s="536">
        <f>IF('statement of marks'!BZ107="","",'statement of marks'!BZ107)</f>
        <v>80</v>
      </c>
      <c r="N2757" s="538">
        <f>IF('statement of marks'!CA107="","",'statement of marks'!CA107)</f>
        <v>100</v>
      </c>
      <c r="O2757" s="537">
        <f>IF('statement of marks'!CB107="","",'statement of marks'!CB107)</f>
        <v>70</v>
      </c>
      <c r="P2757" s="537">
        <f>IF('statement of marks'!CC107="","",'statement of marks'!CC107)</f>
        <v>30</v>
      </c>
      <c r="Q2757" s="536">
        <f>IF('statement of marks'!CD107="","",'statement of marks'!CD107)</f>
        <v>100</v>
      </c>
      <c r="R2757" s="536">
        <f>IF('statement of marks'!CE107="","",'statement of marks'!CE107)</f>
        <v>150</v>
      </c>
      <c r="S2757" s="538">
        <f>IF('statement of marks'!CF107="","",'statement of marks'!CF107)</f>
        <v>50</v>
      </c>
      <c r="T2757" s="538">
        <f>IF('statement of marks'!CG107="","",'statement of marks'!CG107)</f>
        <v>200</v>
      </c>
      <c r="U2757" s="541" t="str">
        <f>CONCATENATE('statement of marks'!HM107,'statement of marks'!HV107,'statement of marks'!HW107)</f>
        <v>D</v>
      </c>
      <c r="V2757" s="542" t="str">
        <f>IF('result subject-wise'!AD107="","",'result subject-wise'!AD107)</f>
        <v/>
      </c>
      <c r="W2757" s="542" t="str">
        <f>IF('result subject-wise'!AF107="","",'result subject-wise'!AF107)</f>
        <v/>
      </c>
      <c r="X2757" s="542" t="str">
        <f>IF('result subject-wise'!AG107="","",'result subject-wise'!AG107)</f>
        <v/>
      </c>
      <c r="Y2757" s="540" t="str">
        <f>IF(OR(X2760=0,X2760&lt;V2760),"",IF(OR(U2757="RE",U2757="REP"),SUM(T2757,W2757),IF(U2757="S",W2757,T2757)))</f>
        <v/>
      </c>
    </row>
    <row r="2758" spans="1:25" ht="18" customHeight="1">
      <c r="A2758" s="1124"/>
      <c r="B2758" s="1143" t="str">
        <f>'statement of marks'!CU107</f>
        <v>MATHEMATICS</v>
      </c>
      <c r="C2758" s="1143"/>
      <c r="D2758" s="535" t="str">
        <f>IF('statement of marks'!DP107="","",'statement of marks'!DP107)</f>
        <v/>
      </c>
      <c r="E2758" s="541">
        <f>IF('statement of marks'!CV107="","",'statement of marks'!CV107)</f>
        <v>10</v>
      </c>
      <c r="F2758" s="541">
        <f>IF('statement of marks'!CW107="","",'statement of marks'!CW107)</f>
        <v>10</v>
      </c>
      <c r="G2758" s="541">
        <f>IF('statement of marks'!CX107="","",'statement of marks'!CX107)</f>
        <v>9</v>
      </c>
      <c r="H2758" s="541">
        <f>IF('statement of marks'!CY107="","",'statement of marks'!CY107)</f>
        <v>29</v>
      </c>
      <c r="I2758" s="541">
        <f>IF('statement of marks'!CZ107="","",'statement of marks'!CZ107)</f>
        <v>1</v>
      </c>
      <c r="J2758" s="537">
        <f>IF('statement of marks'!DA107="","",'statement of marks'!DA107)</f>
        <v>70</v>
      </c>
      <c r="K2758" s="537" t="str">
        <f>IF('statement of marks'!DB107="","",'statement of marks'!DB107)</f>
        <v/>
      </c>
      <c r="L2758" s="536">
        <f>IF('statement of marks'!DC107="","",'statement of marks'!DC107)</f>
        <v>70</v>
      </c>
      <c r="M2758" s="536">
        <f>IF('statement of marks'!DD107="","",'statement of marks'!DD107)</f>
        <v>100</v>
      </c>
      <c r="N2758" s="538">
        <f>IF('statement of marks'!DE107="","",'statement of marks'!DE107)</f>
        <v>100</v>
      </c>
      <c r="O2758" s="537">
        <f>IF('statement of marks'!DF107="","",'statement of marks'!DF107)</f>
        <v>18</v>
      </c>
      <c r="P2758" s="537" t="str">
        <f>IF('statement of marks'!DG107="","",'statement of marks'!DG107)</f>
        <v/>
      </c>
      <c r="Q2758" s="536">
        <f>IF('statement of marks'!DH107="","",'statement of marks'!DH107)</f>
        <v>18</v>
      </c>
      <c r="R2758" s="536">
        <f>IF('statement of marks'!DI107="","",'statement of marks'!DI107)</f>
        <v>118</v>
      </c>
      <c r="S2758" s="538" t="str">
        <f>IF('statement of marks'!DJ107="","",'statement of marks'!DJ107)</f>
        <v/>
      </c>
      <c r="T2758" s="538">
        <f>IF('statement of marks'!DK107="","",'statement of marks'!DK107)</f>
        <v>118</v>
      </c>
      <c r="U2758" s="541" t="str">
        <f>CONCATENATE('statement of marks'!HX107,'statement of marks'!IG107,'statement of marks'!IH107)</f>
        <v>S</v>
      </c>
      <c r="V2758" s="542">
        <f>IF('result subject-wise'!AH107="","",'result subject-wise'!AH107)</f>
        <v>100</v>
      </c>
      <c r="W2758" s="542" t="str">
        <f>IF('result subject-wise'!AJ107="","",'result subject-wise'!AJ107)</f>
        <v/>
      </c>
      <c r="X2758" s="542" t="str">
        <f>IF('result subject-wise'!AK107="","",'result subject-wise'!AK107)</f>
        <v/>
      </c>
      <c r="Y2758" s="540" t="str">
        <f>IF(OR(X2760=0,X2760&lt;V2760),"",IF(OR(U2758="RE",U2758="REP"),SUM(T2758,W2758),IF(U2758="S",W2758,T2758)))</f>
        <v/>
      </c>
    </row>
    <row r="2759" spans="1:25" ht="18" customHeight="1">
      <c r="A2759" s="1124"/>
      <c r="B2759" s="1108" t="s">
        <v>291</v>
      </c>
      <c r="C2759" s="1108"/>
      <c r="D2759" s="543">
        <f>IF(AND(D2756="",D2757="",D2758=""),"",SUM(D2756:D2758))</f>
        <v>40</v>
      </c>
      <c r="E2759" s="544">
        <f>IF(AND(E2754="",E2755="",E2756="",E2757="",E2758=""),"",SUM(E2754:E2758))</f>
        <v>50</v>
      </c>
      <c r="F2759" s="544">
        <f t="shared" ref="F2759:H2759" si="780">IF(AND(F2754="",F2755="",F2756="",F2757="",F2758=""),"",SUM(F2754:F2758))</f>
        <v>50</v>
      </c>
      <c r="G2759" s="544">
        <f t="shared" si="780"/>
        <v>43</v>
      </c>
      <c r="H2759" s="544">
        <f t="shared" si="780"/>
        <v>143</v>
      </c>
      <c r="I2759" s="544">
        <f>IF(AND(I2754="",I2755="",I2756="",I2757="",I2758=""),"",SUM(I2754:I2758))</f>
        <v>7</v>
      </c>
      <c r="J2759" s="544">
        <f t="shared" ref="J2759:R2759" si="781">IF(AND(J2754="",J2755="",J2756="",J2757="",J2758=""),"",SUM(J2754:J2758))</f>
        <v>290</v>
      </c>
      <c r="K2759" s="544">
        <f t="shared" si="781"/>
        <v>40</v>
      </c>
      <c r="L2759" s="544">
        <f t="shared" si="781"/>
        <v>330</v>
      </c>
      <c r="M2759" s="544">
        <f t="shared" si="781"/>
        <v>440</v>
      </c>
      <c r="N2759" s="544">
        <f t="shared" si="781"/>
        <v>480</v>
      </c>
      <c r="O2759" s="544">
        <f t="shared" si="781"/>
        <v>358</v>
      </c>
      <c r="P2759" s="544">
        <f t="shared" si="781"/>
        <v>60</v>
      </c>
      <c r="Q2759" s="544">
        <f t="shared" si="781"/>
        <v>418</v>
      </c>
      <c r="R2759" s="544">
        <f t="shared" si="781"/>
        <v>798</v>
      </c>
      <c r="S2759" s="544">
        <f>IF(AND(S2754="",S2755="",S2756="",S2757="",S2758=""),"",SUM(S2754:S2758))</f>
        <v>100</v>
      </c>
      <c r="T2759" s="544">
        <f t="shared" ref="T2759" si="782">IF(AND(T2754="",T2755="",T2756="",T2757="",T2758=""),"",SUM(T2754:T2758))</f>
        <v>898</v>
      </c>
      <c r="U2759" s="544"/>
      <c r="V2759" s="544">
        <f t="shared" ref="V2759:W2759" si="783">IF(AND(V2754="",V2755="",V2756="",V2757="",V2758=""),"",SUM(V2754:V2758))</f>
        <v>100</v>
      </c>
      <c r="W2759" s="544" t="str">
        <f t="shared" si="783"/>
        <v/>
      </c>
      <c r="X2759" s="545"/>
      <c r="Y2759" s="546" t="str">
        <f t="shared" ref="Y2759" si="784">IF(AND(Y2754="",Y2755="",Y2756="",Y2757="",Y2758=""),"",SUM(Y2754:Y2758))</f>
        <v/>
      </c>
    </row>
    <row r="2760" spans="1:25" ht="18" customHeight="1">
      <c r="A2760" s="1124"/>
      <c r="B2760" s="1142" t="s">
        <v>292</v>
      </c>
      <c r="C2760" s="1142"/>
      <c r="D2760" s="547" t="s">
        <v>456</v>
      </c>
      <c r="E2760" s="548">
        <f>IF(E2759="","",(5*E2753)-(COUNTIF(E2754:E2758,"NA")*E2753+COUNTIF(E2754:E2758,"ML")*E2753))</f>
        <v>50</v>
      </c>
      <c r="F2760" s="548">
        <f>IF(F2759="","",(5*F2753)-(COUNTIF(F2754:F2758,"NA")*F2753+COUNTIF(F2754:F2758,"ML")*F2753))</f>
        <v>50</v>
      </c>
      <c r="G2760" s="548">
        <f>IF(G2759="","",(43)-(COUNTIF(G2754:G2758,"NA")*G2753+COUNTIF(G2754:G2758,"ML")*G2753))</f>
        <v>43</v>
      </c>
      <c r="H2760" s="548">
        <f>IF(H2759="","",(143)-(COUNTIF(H2754:H2758,"NA")*H2753+COUNTIF(H2754:H2758,"ML")*H2753))</f>
        <v>143</v>
      </c>
      <c r="I2760" s="549">
        <f>IF(I2759="","",7)</f>
        <v>7</v>
      </c>
      <c r="J2760" s="538">
        <f>L2760-K2760</f>
        <v>310</v>
      </c>
      <c r="K2760" s="538">
        <f>IF(D2759="","",(D2759-(IF(K2756="ml",D2756)+IF(K2757="ml",D2757)+IF(K2758="ml",D2758))))</f>
        <v>40</v>
      </c>
      <c r="L2760" s="538">
        <f>IF(OR(L2759=0,L2759=""),L2759,(5*L2753)-D2771)</f>
        <v>350</v>
      </c>
      <c r="M2760" s="538">
        <f>IF(M2759="","",SUM(H2760:J2760))</f>
        <v>460</v>
      </c>
      <c r="N2760" s="538">
        <f>IF(N2759="","",SUM(D2759,M2760))</f>
        <v>500</v>
      </c>
      <c r="O2760" s="538">
        <f>Q2760-D2765</f>
        <v>440</v>
      </c>
      <c r="P2760" s="538">
        <f>IF(D2765="","",D2765)</f>
        <v>60</v>
      </c>
      <c r="Q2760" s="538">
        <f>IF(Q2759="","",5*Q2753)</f>
        <v>500</v>
      </c>
      <c r="R2760" s="538">
        <f>IF(O2760="","",SUM(M2760,O2760))</f>
        <v>900</v>
      </c>
      <c r="S2760" s="538">
        <f>IF(D2770="","",D2770)</f>
        <v>100</v>
      </c>
      <c r="T2760" s="538">
        <f>IF(T2759="","",SUM(R2760,S2760))</f>
        <v>1000</v>
      </c>
      <c r="U2760" s="550"/>
      <c r="V2760" s="551">
        <f>COUNTIF(U2754:U2764,"S")</f>
        <v>1</v>
      </c>
      <c r="W2760" s="551">
        <f>COUNTIF(U2754:U2764,"RE")+COUNTIF(U2754:U2764,"REP")</f>
        <v>0</v>
      </c>
      <c r="X2760" s="551">
        <f>COUNTIF(X2754:X2759,"P")+COUNTIF(X2763:X2764,"P")</f>
        <v>0</v>
      </c>
      <c r="Y2760" s="552" t="str">
        <f>IF(OR(X2760=0,X2760&lt;(V2760+W2760)),"",(T2760-(V2760*Y2753)+V2759))</f>
        <v/>
      </c>
    </row>
    <row r="2761" spans="1:25" ht="18" customHeight="1">
      <c r="A2761" s="1124"/>
      <c r="B2761" s="895" t="s">
        <v>151</v>
      </c>
      <c r="C2761" s="895"/>
      <c r="D2761" s="553">
        <f>IF('statement of marks'!BG107="","",'statement of marks'!BG107)</f>
        <v>30</v>
      </c>
      <c r="E2761" s="568">
        <f t="shared" ref="E2761:H2761" si="785">IF(E2760="","",E2759/E2760*100)</f>
        <v>100</v>
      </c>
      <c r="F2761" s="568">
        <f t="shared" si="785"/>
        <v>100</v>
      </c>
      <c r="G2761" s="568">
        <f t="shared" si="785"/>
        <v>100</v>
      </c>
      <c r="H2761" s="568">
        <f t="shared" si="785"/>
        <v>100</v>
      </c>
      <c r="I2761" s="568">
        <f>IF(I2760="","",I2759/I2760*100)</f>
        <v>100</v>
      </c>
      <c r="J2761" s="568">
        <f t="shared" ref="J2761:R2761" si="786">IF(J2760="","",J2759/J2760*100)</f>
        <v>93.548387096774192</v>
      </c>
      <c r="K2761" s="568">
        <f t="shared" si="786"/>
        <v>100</v>
      </c>
      <c r="L2761" s="568">
        <f t="shared" si="786"/>
        <v>94.285714285714278</v>
      </c>
      <c r="M2761" s="568">
        <f t="shared" si="786"/>
        <v>95.652173913043484</v>
      </c>
      <c r="N2761" s="569">
        <f t="shared" si="786"/>
        <v>96</v>
      </c>
      <c r="O2761" s="568">
        <f t="shared" si="786"/>
        <v>81.36363636363636</v>
      </c>
      <c r="P2761" s="568">
        <f t="shared" si="786"/>
        <v>100</v>
      </c>
      <c r="Q2761" s="568">
        <f t="shared" si="786"/>
        <v>83.6</v>
      </c>
      <c r="R2761" s="568">
        <f t="shared" si="786"/>
        <v>88.666666666666671</v>
      </c>
      <c r="S2761" s="569">
        <f>IF(S2760="","",S2759/S2760*100)</f>
        <v>100</v>
      </c>
      <c r="T2761" s="569">
        <f t="shared" ref="T2761" si="787">IF(T2760="","",T2759/T2760*100)</f>
        <v>89.8</v>
      </c>
      <c r="U2761" s="539"/>
      <c r="V2761" s="539"/>
      <c r="W2761" s="539"/>
      <c r="X2761" s="539"/>
      <c r="Y2761" s="554" t="str">
        <f>IF(Y2760="","",Y2759/Y2760*100)</f>
        <v/>
      </c>
    </row>
    <row r="2762" spans="1:25" ht="18" customHeight="1">
      <c r="A2762" s="1124"/>
      <c r="B2762" s="895" t="str">
        <f>'statement of marks'!DZ107</f>
        <v>BIOLOGY</v>
      </c>
      <c r="C2762" s="895"/>
      <c r="D2762" s="548"/>
      <c r="E2762" s="541">
        <f>IF('statement of marks'!EA107="","",'statement of marks'!EA107)</f>
        <v>10</v>
      </c>
      <c r="F2762" s="541">
        <f>IF('statement of marks'!EB107="","",'statement of marks'!EB107)</f>
        <v>10</v>
      </c>
      <c r="G2762" s="541">
        <f>IF('statement of marks'!EC107="","",'statement of marks'!EC107)</f>
        <v>10</v>
      </c>
      <c r="H2762" s="541">
        <f>IF('statement of marks'!ED107="","",'statement of marks'!ED107)</f>
        <v>30</v>
      </c>
      <c r="I2762" s="541" t="str">
        <f>IF('statement of marks'!EE107="","",'statement of marks'!EE107)</f>
        <v/>
      </c>
      <c r="J2762" s="537">
        <f>IF('statement of marks'!EF107="","",'statement of marks'!EF107)</f>
        <v>50</v>
      </c>
      <c r="K2762" s="537">
        <f>IF('statement of marks'!EG107="","",'statement of marks'!EG107)</f>
        <v>20</v>
      </c>
      <c r="L2762" s="536">
        <f>IF('statement of marks'!EH107="","",'statement of marks'!EH107)</f>
        <v>70</v>
      </c>
      <c r="M2762" s="536">
        <f>IF('statement of marks'!EI107="","",'statement of marks'!EI107)</f>
        <v>80</v>
      </c>
      <c r="N2762" s="538">
        <f>IF('statement of marks'!EJ107="","",'statement of marks'!EJ107)</f>
        <v>100</v>
      </c>
      <c r="O2762" s="537">
        <f>IF('statement of marks'!EK107="","",'statement of marks'!EK107)</f>
        <v>70</v>
      </c>
      <c r="P2762" s="537">
        <f>IF('statement of marks'!EL107="","",'statement of marks'!EL107)</f>
        <v>30</v>
      </c>
      <c r="Q2762" s="536">
        <f>IF('statement of marks'!EM107="","",'statement of marks'!EM107)</f>
        <v>100</v>
      </c>
      <c r="R2762" s="536">
        <f>IF('statement of marks'!EN107="","",'statement of marks'!EN107)</f>
        <v>150</v>
      </c>
      <c r="S2762" s="538">
        <f>IF('statement of marks'!EO107="","",'statement of marks'!EO107)</f>
        <v>50</v>
      </c>
      <c r="T2762" s="538">
        <f>IF('statement of marks'!EP107="","",'statement of marks'!EP107)</f>
        <v>200</v>
      </c>
      <c r="U2762" s="538" t="str">
        <f>IF('statement of marks'!FB107="","",'statement of marks'!FB107)</f>
        <v>I</v>
      </c>
      <c r="V2762" s="542"/>
      <c r="W2762" s="542"/>
      <c r="X2762" s="542"/>
      <c r="Y2762" s="540"/>
    </row>
    <row r="2763" spans="1:25" ht="18" customHeight="1">
      <c r="A2763" s="1124"/>
      <c r="B2763" s="1089" t="str">
        <f>'statement of marks'!$FC$3</f>
        <v>Azadi ke Baad ka Swarnim Bharat</v>
      </c>
      <c r="C2763" s="1089"/>
      <c r="D2763" s="553">
        <f>IF('statement of marks'!CK107="","",'statement of marks'!CK107)</f>
        <v>30</v>
      </c>
      <c r="E2763" s="541">
        <f>IF('statement of marks'!FC107="","",'statement of marks'!FC107)</f>
        <v>10</v>
      </c>
      <c r="F2763" s="541">
        <f>IF('statement of marks'!FD107="","",'statement of marks'!FD107)</f>
        <v>10</v>
      </c>
      <c r="G2763" s="541">
        <f>IF('statement of marks'!FE107="","",'statement of marks'!FE107)</f>
        <v>10</v>
      </c>
      <c r="H2763" s="541">
        <f>IF('statement of marks'!FF107="","",'statement of marks'!FF107)</f>
        <v>30</v>
      </c>
      <c r="I2763" s="555"/>
      <c r="J2763" s="541">
        <f>IF('statement of marks'!FG107="","",'statement of marks'!FG107)</f>
        <v>70</v>
      </c>
      <c r="K2763" s="556"/>
      <c r="L2763" s="536">
        <f>IF('statement of marks'!FG107="","",'statement of marks'!FG107)</f>
        <v>70</v>
      </c>
      <c r="M2763" s="536">
        <f>IF('statement of marks'!FH107="","",'statement of marks'!FH107)</f>
        <v>100</v>
      </c>
      <c r="N2763" s="536">
        <f>IF('statement of marks'!FH107="","",'statement of marks'!FH107)</f>
        <v>100</v>
      </c>
      <c r="O2763" s="536">
        <f>IF('statement of marks'!FI107="","",'statement of marks'!FI107)</f>
        <v>100</v>
      </c>
      <c r="P2763" s="557"/>
      <c r="Q2763" s="536">
        <f>IF('statement of marks'!FI107="","",'statement of marks'!FI107)</f>
        <v>100</v>
      </c>
      <c r="R2763" s="536">
        <f>IF('statement of marks'!FJ107="","",'statement of marks'!FJ107)</f>
        <v>200</v>
      </c>
      <c r="S2763" s="557"/>
      <c r="T2763" s="538">
        <f>IF('statement of marks'!FJ107="","",'statement of marks'!FJ107)</f>
        <v>200</v>
      </c>
      <c r="U2763" s="541" t="str">
        <f>IF('statement of marks'!II107="","",'statement of marks'!II107)</f>
        <v>A</v>
      </c>
      <c r="V2763" s="542" t="str">
        <f>IF(OR(U2763="S",U2763="RE"),'result subject-wise'!AL$6,"")</f>
        <v/>
      </c>
      <c r="W2763" s="558" t="str">
        <f>IF('result subject-wise'!AL107="","",'result subject-wise'!AL107)</f>
        <v/>
      </c>
      <c r="X2763" s="558" t="str">
        <f>IF('result subject-wise'!AM107="","",'result subject-wise'!AM107)</f>
        <v/>
      </c>
      <c r="Y2763" s="1093"/>
    </row>
    <row r="2764" spans="1:25" ht="18" customHeight="1">
      <c r="A2764" s="1124"/>
      <c r="B2764" s="895" t="str">
        <f>'statement of marks'!$FP$3</f>
        <v>JEEVAN KAUShAL</v>
      </c>
      <c r="C2764" s="895"/>
      <c r="D2764" s="535" t="str">
        <f>IF('statement of marks'!DO107="","",'statement of marks'!DO107)</f>
        <v/>
      </c>
      <c r="E2764" s="1109" t="s">
        <v>278</v>
      </c>
      <c r="F2764" s="1109"/>
      <c r="G2764" s="536">
        <f>'statement of marks'!$FP$6</f>
        <v>30</v>
      </c>
      <c r="H2764" s="536"/>
      <c r="I2764" s="559"/>
      <c r="J2764" s="537">
        <f>IF('statement of marks'!FP107="","",'statement of marks'!FP107)</f>
        <v>30</v>
      </c>
      <c r="K2764" s="1109" t="s">
        <v>279</v>
      </c>
      <c r="L2764" s="1109"/>
      <c r="M2764" s="536">
        <f>'statement of marks'!$FQ$6</f>
        <v>30</v>
      </c>
      <c r="N2764" s="538">
        <f>IF('statement of marks'!FQ107="","",'statement of marks'!FQ107)</f>
        <v>30</v>
      </c>
      <c r="O2764" s="1109" t="s">
        <v>108</v>
      </c>
      <c r="P2764" s="1109"/>
      <c r="Q2764" s="536">
        <f>'statement of marks'!$FR$6</f>
        <v>40</v>
      </c>
      <c r="R2764" s="541">
        <f>IF('statement of marks'!FR107="","",'statement of marks'!FR107)</f>
        <v>40</v>
      </c>
      <c r="S2764" s="541"/>
      <c r="T2764" s="538">
        <f>IF('statement of marks'!FS107="","",'statement of marks'!FS107)</f>
        <v>100</v>
      </c>
      <c r="U2764" s="541" t="str">
        <f>IF('statement of marks'!IJ107="","",'statement of marks'!IJ107)</f>
        <v>A</v>
      </c>
      <c r="V2764" s="542" t="str">
        <f>IF(OR(U2764="S",U2764="RE"),'result subject-wise'!AN$6,"")</f>
        <v/>
      </c>
      <c r="W2764" s="558" t="str">
        <f>IF('result subject-wise'!AN107="","",'result subject-wise'!AN107)</f>
        <v/>
      </c>
      <c r="X2764" s="558" t="str">
        <f>IF('result subject-wise'!AO107="","",'result subject-wise'!AO107)</f>
        <v/>
      </c>
      <c r="Y2764" s="1093"/>
    </row>
    <row r="2765" spans="1:25" ht="18" customHeight="1">
      <c r="A2765" s="1124"/>
      <c r="B2765" s="1110" t="s">
        <v>195</v>
      </c>
      <c r="C2765" s="1110"/>
      <c r="D2765" s="560">
        <f>IF(AND(D2761="",D2763="",D2764=""),"",SUM(D2761:D2764))</f>
        <v>60</v>
      </c>
      <c r="E2765" s="1111" t="str">
        <f>IF('statement of marks'!IP107="","",'statement of marks'!IP107)</f>
        <v>SUPPL.</v>
      </c>
      <c r="F2765" s="1111"/>
      <c r="G2765" s="1111"/>
      <c r="H2765" s="1111"/>
      <c r="I2765" s="1111"/>
      <c r="J2765" s="1111"/>
      <c r="K2765" s="1111"/>
      <c r="L2765" s="1111"/>
      <c r="M2765" s="533" t="s">
        <v>309</v>
      </c>
      <c r="N2765" s="541" t="str">
        <f>IF('statement of marks'!IS107="","",'statement of marks'!IS107)</f>
        <v/>
      </c>
      <c r="O2765" s="1091" t="s">
        <v>281</v>
      </c>
      <c r="P2765" s="1091"/>
      <c r="Q2765" s="1091"/>
      <c r="R2765" s="541" t="str">
        <f>IF('statement of marks'!IU107="","",'statement of marks'!IU107)</f>
        <v/>
      </c>
      <c r="S2765" s="1112" t="s">
        <v>295</v>
      </c>
      <c r="T2765" s="1112"/>
      <c r="U2765" s="1112"/>
      <c r="V2765" s="1112"/>
      <c r="W2765" s="1112"/>
      <c r="X2765" s="1112"/>
      <c r="Y2765" s="1113"/>
    </row>
    <row r="2766" spans="1:25" ht="18" customHeight="1">
      <c r="A2766" s="1124"/>
      <c r="B2766" s="1110" t="s">
        <v>300</v>
      </c>
      <c r="C2766" s="1110"/>
      <c r="D2766" s="534" t="s">
        <v>201</v>
      </c>
      <c r="E2766" s="1085" t="s">
        <v>122</v>
      </c>
      <c r="F2766" s="1085"/>
      <c r="G2766" s="1091" t="s">
        <v>124</v>
      </c>
      <c r="H2766" s="1091"/>
      <c r="I2766" s="1091"/>
      <c r="J2766" s="1091"/>
      <c r="K2766" s="1091" t="s">
        <v>126</v>
      </c>
      <c r="L2766" s="1091"/>
      <c r="M2766" s="1091" t="s">
        <v>128</v>
      </c>
      <c r="N2766" s="1091"/>
      <c r="O2766" s="924" t="s">
        <v>303</v>
      </c>
      <c r="P2766" s="924"/>
      <c r="Q2766" s="924"/>
      <c r="R2766" s="561"/>
      <c r="S2766" s="1114" t="s">
        <v>195</v>
      </c>
      <c r="T2766" s="1114"/>
      <c r="U2766" s="1115" t="str">
        <f>IF('result subject-wise'!AR107="","",'result subject-wise'!AR107)</f>
        <v/>
      </c>
      <c r="V2766" s="1115"/>
      <c r="W2766" s="1086" t="s">
        <v>459</v>
      </c>
      <c r="X2766" s="1086"/>
      <c r="Y2766" s="562" t="str">
        <f>IF('result subject-wise'!AS107="","",'result subject-wise'!AS107)</f>
        <v/>
      </c>
    </row>
    <row r="2767" spans="1:25" ht="18" customHeight="1">
      <c r="A2767" s="1124"/>
      <c r="B2767" s="1116" t="s">
        <v>302</v>
      </c>
      <c r="C2767" s="1116"/>
      <c r="D2767" s="536">
        <f>IF('statement of marks'!CN107="","",'statement of marks'!CN107)</f>
        <v>50</v>
      </c>
      <c r="E2767" s="1117">
        <f>IF('statement of marks'!GK107="","",'statement of marks'!GK107)</f>
        <v>34</v>
      </c>
      <c r="F2767" s="1117"/>
      <c r="G2767" s="1117">
        <f>IF('statement of marks'!GM107="","",'statement of marks'!GM107)</f>
        <v>24</v>
      </c>
      <c r="H2767" s="1117"/>
      <c r="I2767" s="1117"/>
      <c r="J2767" s="1117"/>
      <c r="K2767" s="1117" t="str">
        <f>IF('statement of marks'!GO107="","",'statement of marks'!GO107)</f>
        <v/>
      </c>
      <c r="L2767" s="1117"/>
      <c r="M2767" s="1117" t="str">
        <f>IF('statement of marks'!GQ107="","",'statement of marks'!GQ107)</f>
        <v/>
      </c>
      <c r="N2767" s="1117"/>
      <c r="O2767" s="1117" t="str">
        <f>IF('statement of marks'!GS107="","",'statement of marks'!GS107)</f>
        <v/>
      </c>
      <c r="P2767" s="1117"/>
      <c r="Q2767" s="1117"/>
      <c r="R2767" s="563"/>
      <c r="S2767" s="1086" t="s">
        <v>460</v>
      </c>
      <c r="T2767" s="1086"/>
      <c r="U2767" s="1086"/>
      <c r="V2767" s="1086"/>
      <c r="W2767" s="1115" t="str">
        <f>IF('result subject-wise'!AT107="","",'result subject-wise'!AT107)</f>
        <v/>
      </c>
      <c r="X2767" s="1115"/>
      <c r="Y2767" s="1118"/>
    </row>
    <row r="2768" spans="1:25" ht="18" customHeight="1">
      <c r="A2768" s="1124"/>
      <c r="B2768" s="1084" t="s">
        <v>301</v>
      </c>
      <c r="C2768" s="1084"/>
      <c r="D2768" s="536">
        <f>IF('statement of marks'!BJ107="","",'statement of marks'!BJ107)</f>
        <v>50</v>
      </c>
      <c r="E2768" s="1085" t="str">
        <f>IF('statement of marks'!GL107="","",'statement of marks'!GL107)</f>
        <v/>
      </c>
      <c r="F2768" s="1085"/>
      <c r="G2768" s="1085" t="str">
        <f>IF('statement of marks'!GN107="","",'statement of marks'!GN107)</f>
        <v/>
      </c>
      <c r="H2768" s="1085"/>
      <c r="I2768" s="1085"/>
      <c r="J2768" s="1085"/>
      <c r="K2768" s="1085">
        <f>IF('statement of marks'!GP107="","",'statement of marks'!GP107)</f>
        <v>130</v>
      </c>
      <c r="L2768" s="1085"/>
      <c r="M2768" s="1085">
        <f>IF('statement of marks'!GR107="","",'statement of marks'!GR107)</f>
        <v>264</v>
      </c>
      <c r="N2768" s="1085"/>
      <c r="O2768" s="1085">
        <f>IF('statement of marks'!GT107="","",'statement of marks'!GT107)</f>
        <v>362</v>
      </c>
      <c r="P2768" s="1085"/>
      <c r="Q2768" s="1085"/>
      <c r="R2768" s="564"/>
      <c r="S2768" s="1086" t="s">
        <v>296</v>
      </c>
      <c r="T2768" s="1086"/>
      <c r="U2768" s="1086"/>
      <c r="V2768" s="1086"/>
      <c r="W2768" s="1087" t="str">
        <f>IF(U2766="","",'result subject-wise'!$G$118)</f>
        <v/>
      </c>
      <c r="X2768" s="1087"/>
      <c r="Y2768" s="1088"/>
    </row>
    <row r="2769" spans="1:25" ht="18" customHeight="1">
      <c r="A2769" s="1124"/>
      <c r="B2769" s="1089" t="s">
        <v>307</v>
      </c>
      <c r="C2769" s="1089"/>
      <c r="D2769" s="535" t="str">
        <f>IF('statement of marks'!DR107="","",'statement of marks'!DR107)</f>
        <v/>
      </c>
      <c r="E2769" s="1090"/>
      <c r="F2769" s="1090"/>
      <c r="G2769" s="1090"/>
      <c r="H2769" s="1090"/>
      <c r="I2769" s="1090"/>
      <c r="J2769" s="1090"/>
      <c r="K2769" s="1090"/>
      <c r="L2769" s="1090"/>
      <c r="M2769" s="1090"/>
      <c r="N2769" s="1090"/>
      <c r="O2769" s="1091"/>
      <c r="P2769" s="1091"/>
      <c r="Q2769" s="1091"/>
      <c r="R2769" s="1091"/>
      <c r="S2769" s="1091"/>
      <c r="T2769" s="1091"/>
      <c r="U2769" s="1092"/>
      <c r="V2769" s="1092"/>
      <c r="W2769" s="1092"/>
      <c r="X2769" s="1092"/>
      <c r="Y2769" s="1093"/>
    </row>
    <row r="2770" spans="1:25" ht="18" customHeight="1">
      <c r="A2770" s="1124"/>
      <c r="B2770" s="895" t="s">
        <v>297</v>
      </c>
      <c r="C2770" s="895"/>
      <c r="D2770" s="544">
        <f>IF(AND(D2767="",D2768="",D2769=""),"",SUM(D2767:D2769))</f>
        <v>100</v>
      </c>
      <c r="E2770" s="1090"/>
      <c r="F2770" s="1090"/>
      <c r="G2770" s="1090"/>
      <c r="H2770" s="1090"/>
      <c r="I2770" s="1090"/>
      <c r="J2770" s="1090"/>
      <c r="K2770" s="1090"/>
      <c r="L2770" s="1090"/>
      <c r="M2770" s="1090"/>
      <c r="N2770" s="1090"/>
      <c r="O2770" s="1091"/>
      <c r="P2770" s="1091"/>
      <c r="Q2770" s="1091"/>
      <c r="R2770" s="1091"/>
      <c r="S2770" s="1091"/>
      <c r="T2770" s="1091"/>
      <c r="U2770" s="1092"/>
      <c r="V2770" s="1092"/>
      <c r="W2770" s="1092"/>
      <c r="X2770" s="1092"/>
      <c r="Y2770" s="1093"/>
    </row>
    <row r="2771" spans="1:25" ht="18" customHeight="1">
      <c r="A2771" s="1124"/>
      <c r="B2771" s="1089" t="s">
        <v>790</v>
      </c>
      <c r="C2771" s="1089"/>
      <c r="D2771" s="565">
        <f>IF(J2754="ML",L2753)+IF(J2755="ML",L2753)+IF(J2756="ML",L2753-D2756)+IF(J2757="ML",L2753-D2757)+IF(J2758="ML",L2753-D2758)+IF(K2756="ml",D2756)+IF(K2757="ml",D2757)+IF(K2758="ml",D2758)</f>
        <v>0</v>
      </c>
      <c r="E2771" s="1090"/>
      <c r="F2771" s="1090"/>
      <c r="G2771" s="1090"/>
      <c r="H2771" s="1090"/>
      <c r="I2771" s="1090"/>
      <c r="J2771" s="1090"/>
      <c r="K2771" s="1090"/>
      <c r="L2771" s="1090"/>
      <c r="M2771" s="1090"/>
      <c r="N2771" s="1090"/>
      <c r="O2771" s="1091" t="s">
        <v>112</v>
      </c>
      <c r="P2771" s="1091"/>
      <c r="Q2771" s="1091"/>
      <c r="R2771" s="1091"/>
      <c r="S2771" s="1091"/>
      <c r="T2771" s="1091"/>
      <c r="U2771" s="1094" t="s">
        <v>798</v>
      </c>
      <c r="V2771" s="1094"/>
      <c r="W2771" s="1094"/>
      <c r="X2771" s="1094"/>
      <c r="Y2771" s="1095"/>
    </row>
    <row r="2772" spans="1:25" ht="18" customHeight="1" thickBot="1">
      <c r="A2772" s="1125"/>
      <c r="B2772" s="1098" t="s">
        <v>308</v>
      </c>
      <c r="C2772" s="1098"/>
      <c r="D2772" s="566"/>
      <c r="E2772" s="1099"/>
      <c r="F2772" s="1099"/>
      <c r="G2772" s="1099"/>
      <c r="H2772" s="1099"/>
      <c r="I2772" s="1099"/>
      <c r="J2772" s="1099"/>
      <c r="K2772" s="1099"/>
      <c r="L2772" s="1099"/>
      <c r="M2772" s="1099"/>
      <c r="N2772" s="1099"/>
      <c r="O2772" s="1100">
        <f>'statement of marks'!$IV$110</f>
        <v>45794</v>
      </c>
      <c r="P2772" s="1100"/>
      <c r="Q2772" s="1100"/>
      <c r="R2772" s="1100"/>
      <c r="S2772" s="1100"/>
      <c r="T2772" s="1100"/>
      <c r="U2772" s="1096"/>
      <c r="V2772" s="1096"/>
      <c r="W2772" s="1096"/>
      <c r="X2772" s="1096"/>
      <c r="Y2772" s="1097"/>
    </row>
    <row r="2773" spans="1:25" ht="18" customHeight="1">
      <c r="A2773" s="1119" t="s">
        <v>282</v>
      </c>
      <c r="B2773" s="1120"/>
      <c r="C2773" s="1120"/>
      <c r="D2773" s="1120"/>
      <c r="E2773" s="1120"/>
      <c r="F2773" s="1120"/>
      <c r="G2773" s="1120"/>
      <c r="H2773" s="1120"/>
      <c r="I2773" s="1120"/>
      <c r="J2773" s="1120"/>
      <c r="K2773" s="1120"/>
      <c r="L2773" s="1120"/>
      <c r="M2773" s="1120"/>
      <c r="N2773" s="1120"/>
      <c r="O2773" s="1120"/>
      <c r="P2773" s="1120"/>
      <c r="Q2773" s="1120"/>
      <c r="R2773" s="1120"/>
      <c r="S2773" s="1120"/>
      <c r="T2773" s="1120"/>
      <c r="U2773" s="1120"/>
      <c r="V2773" s="1120"/>
      <c r="W2773" s="1120"/>
      <c r="X2773" s="1120"/>
      <c r="Y2773" s="1121"/>
    </row>
    <row r="2774" spans="1:25" ht="18" customHeight="1">
      <c r="A2774" s="1122" t="str">
        <f>'statement of marks'!$A$1</f>
        <v>Govt. Hr. Sec. School,</v>
      </c>
      <c r="B2774" s="1091"/>
      <c r="C2774" s="1091"/>
      <c r="D2774" s="1091"/>
      <c r="E2774" s="1091"/>
      <c r="F2774" s="1091"/>
      <c r="G2774" s="1091"/>
      <c r="H2774" s="1091"/>
      <c r="I2774" s="1091"/>
      <c r="J2774" s="1091"/>
      <c r="K2774" s="1091"/>
      <c r="L2774" s="1091"/>
      <c r="M2774" s="1091"/>
      <c r="N2774" s="1091"/>
      <c r="O2774" s="1091"/>
      <c r="P2774" s="1091"/>
      <c r="Q2774" s="1091"/>
      <c r="R2774" s="1091"/>
      <c r="S2774" s="1091"/>
      <c r="T2774" s="1091"/>
      <c r="U2774" s="1091"/>
      <c r="V2774" s="1091"/>
      <c r="W2774" s="1091"/>
      <c r="X2774" s="1091"/>
      <c r="Y2774" s="1123"/>
    </row>
    <row r="2775" spans="1:25" ht="18" customHeight="1">
      <c r="A2775" s="1124"/>
      <c r="B2775" s="1048" t="s">
        <v>100</v>
      </c>
      <c r="C2775" s="1048"/>
      <c r="D2775" s="1112" t="s">
        <v>485</v>
      </c>
      <c r="E2775" s="1048" t="str">
        <f>'statement of marks'!$F$3</f>
        <v>2024-25</v>
      </c>
      <c r="F2775" s="1048"/>
      <c r="G2775" s="1126" t="str">
        <f>IF(U2794="","MAIN EXAMINATION",IF(E2793="Suppl.","SUPPLEMENTARY EXAMINATION",IF(E2793="Re-exam.","RE-EXAMINATION",)))</f>
        <v>MAIN EXAMINATION</v>
      </c>
      <c r="H2775" s="1127"/>
      <c r="I2775" s="1127"/>
      <c r="J2775" s="1127"/>
      <c r="K2775" s="1127"/>
      <c r="L2775" s="1127"/>
      <c r="M2775" s="1127"/>
      <c r="N2775" s="1127"/>
      <c r="O2775" s="1127"/>
      <c r="P2775" s="1127"/>
      <c r="Q2775" s="1127"/>
      <c r="R2775" s="1127"/>
      <c r="S2775" s="1128"/>
      <c r="T2775" s="1129" t="s">
        <v>305</v>
      </c>
      <c r="U2775" s="1130"/>
      <c r="V2775" s="1131"/>
      <c r="W2775" s="1048" t="str">
        <f>'statement of marks'!$A$3</f>
        <v>11 'A'</v>
      </c>
      <c r="X2775" s="1048"/>
      <c r="Y2775" s="1135"/>
    </row>
    <row r="2776" spans="1:25" ht="18" customHeight="1">
      <c r="A2776" s="1124"/>
      <c r="B2776" s="895" t="s">
        <v>36</v>
      </c>
      <c r="C2776" s="895"/>
      <c r="D2776" s="1112"/>
      <c r="E2776" s="1132" t="str">
        <f>IF('statement of marks'!G108="","",'statement of marks'!G108)</f>
        <v>A 100</v>
      </c>
      <c r="F2776" s="1133"/>
      <c r="G2776" s="1133"/>
      <c r="H2776" s="1133"/>
      <c r="I2776" s="1133"/>
      <c r="J2776" s="1133"/>
      <c r="K2776" s="1133"/>
      <c r="L2776" s="1133"/>
      <c r="M2776" s="1133"/>
      <c r="N2776" s="1133"/>
      <c r="O2776" s="1133"/>
      <c r="P2776" s="1133"/>
      <c r="Q2776" s="1133"/>
      <c r="R2776" s="1133"/>
      <c r="S2776" s="1134"/>
      <c r="T2776" s="1129" t="s">
        <v>304</v>
      </c>
      <c r="U2776" s="1130"/>
      <c r="V2776" s="1131"/>
      <c r="W2776" s="1048">
        <f>IF('statement of marks'!E108="","",'statement of marks'!E108)</f>
        <v>11200</v>
      </c>
      <c r="X2776" s="1048"/>
      <c r="Y2776" s="1135"/>
    </row>
    <row r="2777" spans="1:25" ht="18" customHeight="1">
      <c r="A2777" s="1124"/>
      <c r="B2777" s="895" t="s">
        <v>37</v>
      </c>
      <c r="C2777" s="895"/>
      <c r="D2777" s="1112"/>
      <c r="E2777" s="1132" t="str">
        <f>IF('statement of marks'!H108="","",'statement of marks'!H108)</f>
        <v>B 100</v>
      </c>
      <c r="F2777" s="1133"/>
      <c r="G2777" s="1133"/>
      <c r="H2777" s="1133"/>
      <c r="I2777" s="1133"/>
      <c r="J2777" s="1133"/>
      <c r="K2777" s="1133"/>
      <c r="L2777" s="1133"/>
      <c r="M2777" s="1133"/>
      <c r="N2777" s="1133"/>
      <c r="O2777" s="1133"/>
      <c r="P2777" s="1133"/>
      <c r="Q2777" s="1133"/>
      <c r="R2777" s="1133"/>
      <c r="S2777" s="1134"/>
      <c r="T2777" s="1129" t="s">
        <v>35</v>
      </c>
      <c r="U2777" s="1130"/>
      <c r="V2777" s="1131"/>
      <c r="W2777" s="1048" t="str">
        <f>IF('statement of marks'!D108="","",'statement of marks'!D108)</f>
        <v/>
      </c>
      <c r="X2777" s="1048"/>
      <c r="Y2777" s="1135"/>
    </row>
    <row r="2778" spans="1:25" ht="18" customHeight="1">
      <c r="A2778" s="1124"/>
      <c r="B2778" s="895" t="s">
        <v>38</v>
      </c>
      <c r="C2778" s="895"/>
      <c r="D2778" s="1112"/>
      <c r="E2778" s="1132" t="str">
        <f>IF('statement of marks'!I108="","",'statement of marks'!I108)</f>
        <v>C 100</v>
      </c>
      <c r="F2778" s="1133"/>
      <c r="G2778" s="1133"/>
      <c r="H2778" s="1133"/>
      <c r="I2778" s="1133"/>
      <c r="J2778" s="1133"/>
      <c r="K2778" s="1133"/>
      <c r="L2778" s="1133"/>
      <c r="M2778" s="1133"/>
      <c r="N2778" s="1133"/>
      <c r="O2778" s="1133"/>
      <c r="P2778" s="1133"/>
      <c r="Q2778" s="1133"/>
      <c r="R2778" s="1133"/>
      <c r="S2778" s="1134"/>
      <c r="T2778" s="1129" t="s">
        <v>280</v>
      </c>
      <c r="U2778" s="1130"/>
      <c r="V2778" s="1131"/>
      <c r="W2778" s="1136" t="str">
        <f>IF('statement of marks'!F108="","",'statement of marks'!F108)</f>
        <v/>
      </c>
      <c r="X2778" s="1136"/>
      <c r="Y2778" s="1137"/>
    </row>
    <row r="2779" spans="1:25" ht="18" customHeight="1">
      <c r="A2779" s="1124"/>
      <c r="B2779" s="1138" t="s">
        <v>218</v>
      </c>
      <c r="C2779" s="1109" t="s">
        <v>293</v>
      </c>
      <c r="D2779" s="1109" t="s">
        <v>457</v>
      </c>
      <c r="E2779" s="1103" t="s">
        <v>109</v>
      </c>
      <c r="F2779" s="1103" t="s">
        <v>110</v>
      </c>
      <c r="G2779" s="1103" t="s">
        <v>111</v>
      </c>
      <c r="H2779" s="1103" t="s">
        <v>797</v>
      </c>
      <c r="I2779" s="1139" t="str">
        <f>IF('statement of marks'!N$4="","",'statement of marks'!N$4)</f>
        <v>VRIKSHAROPAN</v>
      </c>
      <c r="J2779" s="1140" t="s">
        <v>276</v>
      </c>
      <c r="K2779" s="1140" t="s">
        <v>277</v>
      </c>
      <c r="L2779" s="1103" t="s">
        <v>284</v>
      </c>
      <c r="M2779" s="1103" t="s">
        <v>294</v>
      </c>
      <c r="N2779" s="1102" t="s">
        <v>458</v>
      </c>
      <c r="O2779" s="1141" t="s">
        <v>287</v>
      </c>
      <c r="P2779" s="1141" t="s">
        <v>288</v>
      </c>
      <c r="Q2779" s="1101" t="s">
        <v>289</v>
      </c>
      <c r="R2779" s="1101" t="s">
        <v>285</v>
      </c>
      <c r="S2779" s="1101" t="s">
        <v>286</v>
      </c>
      <c r="T2779" s="1102" t="s">
        <v>306</v>
      </c>
      <c r="U2779" s="1103" t="s">
        <v>311</v>
      </c>
      <c r="V2779" s="1104" t="s">
        <v>310</v>
      </c>
      <c r="W2779" s="1104" t="s">
        <v>799</v>
      </c>
      <c r="X2779" s="1103" t="s">
        <v>283</v>
      </c>
      <c r="Y2779" s="1105" t="s">
        <v>290</v>
      </c>
    </row>
    <row r="2780" spans="1:25" ht="18" customHeight="1">
      <c r="A2780" s="1124"/>
      <c r="B2780" s="1138"/>
      <c r="C2780" s="1109"/>
      <c r="D2780" s="1109"/>
      <c r="E2780" s="1103"/>
      <c r="F2780" s="1103"/>
      <c r="G2780" s="1103"/>
      <c r="H2780" s="1103"/>
      <c r="I2780" s="1139"/>
      <c r="J2780" s="1140"/>
      <c r="K2780" s="1140"/>
      <c r="L2780" s="1103"/>
      <c r="M2780" s="1103"/>
      <c r="N2780" s="1102"/>
      <c r="O2780" s="1141"/>
      <c r="P2780" s="1141"/>
      <c r="Q2780" s="1101"/>
      <c r="R2780" s="1101"/>
      <c r="S2780" s="1101"/>
      <c r="T2780" s="1102"/>
      <c r="U2780" s="1103"/>
      <c r="V2780" s="1104"/>
      <c r="W2780" s="1104"/>
      <c r="X2780" s="1103"/>
      <c r="Y2780" s="1105"/>
    </row>
    <row r="2781" spans="1:25" ht="18" customHeight="1">
      <c r="A2781" s="1124"/>
      <c r="B2781" s="1144" t="s">
        <v>113</v>
      </c>
      <c r="C2781" s="1144"/>
      <c r="D2781" s="535"/>
      <c r="E2781" s="534">
        <f>IF('statement of marks'!J$6="","",'statement of marks'!J$6)</f>
        <v>10</v>
      </c>
      <c r="F2781" s="534">
        <f>IF('statement of marks'!K$6="","",'statement of marks'!K$6)</f>
        <v>10</v>
      </c>
      <c r="G2781" s="534">
        <f>IF('statement of marks'!L$6="","",'statement of marks'!L$6)</f>
        <v>8</v>
      </c>
      <c r="H2781" s="534">
        <f>IF('statement of marks'!M$6="","",'statement of marks'!M$6)</f>
        <v>28</v>
      </c>
      <c r="I2781" s="536">
        <f>IF('statement of marks'!N$6="","",'statement of marks'!N$6)</f>
        <v>2</v>
      </c>
      <c r="J2781" s="298" t="s">
        <v>89</v>
      </c>
      <c r="K2781" s="1106"/>
      <c r="L2781" s="534">
        <f>IF('statement of marks'!O$6="","",'statement of marks'!O$6)</f>
        <v>70</v>
      </c>
      <c r="M2781" s="298" t="s">
        <v>87</v>
      </c>
      <c r="N2781" s="534">
        <f>IF('statement of marks'!P$6="","",'statement of marks'!P$6)</f>
        <v>100</v>
      </c>
      <c r="O2781" s="298" t="s">
        <v>298</v>
      </c>
      <c r="P2781" s="945"/>
      <c r="Q2781" s="534">
        <f>IF('statement of marks'!Q$6="","",'statement of marks'!Q$6)</f>
        <v>100</v>
      </c>
      <c r="R2781" s="298" t="s">
        <v>299</v>
      </c>
      <c r="S2781" s="298" t="s">
        <v>454</v>
      </c>
      <c r="T2781" s="538">
        <f>IF('statement of marks'!R$6="","",'statement of marks'!R$6)</f>
        <v>200</v>
      </c>
      <c r="U2781" s="539"/>
      <c r="V2781" s="539"/>
      <c r="W2781" s="539"/>
      <c r="X2781" s="539"/>
      <c r="Y2781" s="540" t="str">
        <f>IF(OR(X2788=0,X2788&lt;V2788),"",T2781)</f>
        <v/>
      </c>
    </row>
    <row r="2782" spans="1:25" ht="18" customHeight="1">
      <c r="A2782" s="1124"/>
      <c r="B2782" s="895" t="str">
        <f>'statement of marks'!$J$3</f>
        <v>HINDI COMPULSORY</v>
      </c>
      <c r="C2782" s="895"/>
      <c r="D2782" s="535"/>
      <c r="E2782" s="541">
        <f>IF('statement of marks'!J108="","",'statement of marks'!J108)</f>
        <v>10</v>
      </c>
      <c r="F2782" s="541">
        <f>IF('statement of marks'!K108="","",'statement of marks'!K108)</f>
        <v>10</v>
      </c>
      <c r="G2782" s="541">
        <f>IF('statement of marks'!L108="","",'statement of marks'!L108)</f>
        <v>8</v>
      </c>
      <c r="H2782" s="541">
        <f>IF('statement of marks'!M108="","",'statement of marks'!M108)</f>
        <v>28</v>
      </c>
      <c r="I2782" s="541">
        <f>IF('statement of marks'!N108="","",'statement of marks'!N108)</f>
        <v>2</v>
      </c>
      <c r="J2782" s="537">
        <f>IF('statement of marks'!O108="","",'statement of marks'!O108)</f>
        <v>70</v>
      </c>
      <c r="K2782" s="1106"/>
      <c r="L2782" s="536">
        <f>IF('statement of marks'!O108="","",'statement of marks'!O108)</f>
        <v>70</v>
      </c>
      <c r="M2782" s="536">
        <f>IF('statement of marks'!P108="","",'statement of marks'!P108)</f>
        <v>100</v>
      </c>
      <c r="N2782" s="538">
        <f>IF('statement of marks'!P108="","",'statement of marks'!P108)</f>
        <v>100</v>
      </c>
      <c r="O2782" s="537">
        <f>IF('statement of marks'!Q108="","",'statement of marks'!Q108)</f>
        <v>100</v>
      </c>
      <c r="P2782" s="945"/>
      <c r="Q2782" s="536">
        <f>IF('statement of marks'!Q108="","",'statement of marks'!Q108)</f>
        <v>100</v>
      </c>
      <c r="R2782" s="536">
        <f>IF('statement of marks'!R108="","",'statement of marks'!R108)</f>
        <v>200</v>
      </c>
      <c r="S2782" s="1107" t="str">
        <f>IF(AND(K2783="",P2783=""),"",SUM(K2783,P2783))</f>
        <v/>
      </c>
      <c r="T2782" s="538">
        <f>IF('statement of marks'!R108="","",'statement of marks'!R108)</f>
        <v>200</v>
      </c>
      <c r="U2782" s="541" t="str">
        <f>CONCATENATE('statement of marks'!GV108,'statement of marks'!GW108,'statement of marks'!GX108)</f>
        <v>D</v>
      </c>
      <c r="V2782" s="542" t="str">
        <f>IF(OR(U2782="S",U2782="RE"),'result subject-wise'!T$6,"")</f>
        <v/>
      </c>
      <c r="W2782" s="542" t="str">
        <f>IF('result subject-wise'!U108="","",'result subject-wise'!U108)</f>
        <v/>
      </c>
      <c r="X2782" s="542" t="str">
        <f>IF('result subject-wise'!V108="","",'result subject-wise'!V108)</f>
        <v/>
      </c>
      <c r="Y2782" s="540" t="str">
        <f>IF(OR(X2788=0,X2788&lt;V2788),"",IF(U2782="RE",SUM(T2782,W2782),IF(U2782="S",W2782,T2782)))</f>
        <v/>
      </c>
    </row>
    <row r="2783" spans="1:25" ht="18" customHeight="1">
      <c r="A2783" s="1124"/>
      <c r="B2783" s="895" t="str">
        <f>'statement of marks'!$X$3</f>
        <v>ENGLISH COMPULSORY</v>
      </c>
      <c r="C2783" s="895"/>
      <c r="D2783" s="535" t="s">
        <v>455</v>
      </c>
      <c r="E2783" s="541">
        <f>IF('statement of marks'!X108="","",'statement of marks'!X108)</f>
        <v>10</v>
      </c>
      <c r="F2783" s="541">
        <f>IF('statement of marks'!Y108="","",'statement of marks'!Y108)</f>
        <v>10</v>
      </c>
      <c r="G2783" s="541">
        <f>IF('statement of marks'!Z108="","",'statement of marks'!Z108)</f>
        <v>8</v>
      </c>
      <c r="H2783" s="541">
        <f>IF('statement of marks'!AA108="","",'statement of marks'!AA108)</f>
        <v>28</v>
      </c>
      <c r="I2783" s="541">
        <f>IF('statement of marks'!AB108="","",'statement of marks'!AB108)</f>
        <v>2</v>
      </c>
      <c r="J2783" s="537">
        <f>IF('statement of marks'!AC108="","",'statement of marks'!AC108)</f>
        <v>70</v>
      </c>
      <c r="K2783" s="1106"/>
      <c r="L2783" s="536">
        <f>IF('statement of marks'!AC108="","",'statement of marks'!AC108)</f>
        <v>70</v>
      </c>
      <c r="M2783" s="536">
        <f>IF('statement of marks'!AD108="","",'statement of marks'!AD108)</f>
        <v>100</v>
      </c>
      <c r="N2783" s="538">
        <f>IF('statement of marks'!AD108="","",'statement of marks'!AD108)</f>
        <v>100</v>
      </c>
      <c r="O2783" s="537">
        <f>IF('statement of marks'!AE108="","",'statement of marks'!AE108)</f>
        <v>100</v>
      </c>
      <c r="P2783" s="945"/>
      <c r="Q2783" s="536">
        <f>IF('statement of marks'!AE108="","",'statement of marks'!AE108)</f>
        <v>100</v>
      </c>
      <c r="R2783" s="536">
        <f>IF('statement of marks'!AF108="","",'statement of marks'!AF108)</f>
        <v>200</v>
      </c>
      <c r="S2783" s="1107"/>
      <c r="T2783" s="538">
        <f>IF('statement of marks'!AF108="","",'statement of marks'!AF108)</f>
        <v>200</v>
      </c>
      <c r="U2783" s="541" t="str">
        <f>CONCATENATE('statement of marks'!GY108,'statement of marks'!GZ108,'statement of marks'!HA108)</f>
        <v>D</v>
      </c>
      <c r="V2783" s="542" t="str">
        <f>IF(OR(U2783="S",U2783="RE"),'result subject-wise'!W$6,"")</f>
        <v/>
      </c>
      <c r="W2783" s="542" t="str">
        <f>IF('result subject-wise'!X108="","",'result subject-wise'!X108)</f>
        <v/>
      </c>
      <c r="X2783" s="542" t="str">
        <f>IF('result subject-wise'!Y108="","",'result subject-wise'!Y108)</f>
        <v/>
      </c>
      <c r="Y2783" s="540" t="str">
        <f>IF(OR(X2788=0,X2788&lt;V2788),"",IF(U2783="RE",SUM(T2783,W2783),IF(U2783="S",W2783,T2783)))</f>
        <v/>
      </c>
    </row>
    <row r="2784" spans="1:25" ht="18" customHeight="1">
      <c r="A2784" s="1124"/>
      <c r="B2784" s="1143" t="str">
        <f>'statement of marks'!AM108</f>
        <v>PHYSICS</v>
      </c>
      <c r="C2784" s="1143"/>
      <c r="D2784" s="535">
        <f>IF('statement of marks'!BH108="","",'statement of marks'!BH108)</f>
        <v>20</v>
      </c>
      <c r="E2784" s="541">
        <f>IF('statement of marks'!AN108="","",'statement of marks'!AN108)</f>
        <v>10</v>
      </c>
      <c r="F2784" s="541">
        <f>IF('statement of marks'!AO108="","",'statement of marks'!AO108)</f>
        <v>10</v>
      </c>
      <c r="G2784" s="541">
        <f>IF('statement of marks'!AP108="","",'statement of marks'!AP108)</f>
        <v>9</v>
      </c>
      <c r="H2784" s="541">
        <f>IF('statement of marks'!AQ108="","",'statement of marks'!AQ108)</f>
        <v>29</v>
      </c>
      <c r="I2784" s="541">
        <f>IF('statement of marks'!AR108="","",'statement of marks'!AR108)</f>
        <v>1</v>
      </c>
      <c r="J2784" s="537">
        <f>IF('statement of marks'!AS108="","",'statement of marks'!AS108)</f>
        <v>30</v>
      </c>
      <c r="K2784" s="537">
        <f>IF('statement of marks'!AT108="","",'statement of marks'!AT108)</f>
        <v>20</v>
      </c>
      <c r="L2784" s="536">
        <f>IF('statement of marks'!AU108="","",'statement of marks'!AU108)</f>
        <v>50</v>
      </c>
      <c r="M2784" s="536">
        <f>IF('statement of marks'!AV108="","",'statement of marks'!AV108)</f>
        <v>60</v>
      </c>
      <c r="N2784" s="538">
        <f>IF('statement of marks'!AW108="","",'statement of marks'!AW108)</f>
        <v>80</v>
      </c>
      <c r="O2784" s="537">
        <f>IF('statement of marks'!AX108="","",'statement of marks'!AX108)</f>
        <v>70</v>
      </c>
      <c r="P2784" s="537">
        <f>IF('statement of marks'!AY108="","",'statement of marks'!AY108)</f>
        <v>30</v>
      </c>
      <c r="Q2784" s="536">
        <f>IF('statement of marks'!AZ108="","",'statement of marks'!AZ108)</f>
        <v>100</v>
      </c>
      <c r="R2784" s="536">
        <f>IF('statement of marks'!BA108="","",'statement of marks'!BA108)</f>
        <v>130</v>
      </c>
      <c r="S2784" s="538">
        <f>IF('statement of marks'!BB108="","",'statement of marks'!BB108)</f>
        <v>50</v>
      </c>
      <c r="T2784" s="538">
        <f>IF('statement of marks'!BC108="","",'statement of marks'!BC108)</f>
        <v>180</v>
      </c>
      <c r="U2784" s="541" t="str">
        <f>CONCATENATE('statement of marks'!HB108,'statement of marks'!HK108,'statement of marks'!HL108)</f>
        <v>D</v>
      </c>
      <c r="V2784" s="542" t="str">
        <f>IF('result subject-wise'!Z108="","",'result subject-wise'!Z108)</f>
        <v/>
      </c>
      <c r="W2784" s="542" t="str">
        <f>IF('result subject-wise'!AB108="","",'result subject-wise'!AB108)</f>
        <v/>
      </c>
      <c r="X2784" s="542" t="str">
        <f>IF('result subject-wise'!AC108="","",'result subject-wise'!AC108)</f>
        <v/>
      </c>
      <c r="Y2784" s="540" t="str">
        <f>IF(OR(X2788=0,X2788&lt;V2788),"",IF(OR(U2784="RE",U2784="REP"),SUM(T2784,W2784),IF(U2784="S",W2784,T2784)))</f>
        <v/>
      </c>
    </row>
    <row r="2785" spans="1:25" ht="18" customHeight="1">
      <c r="A2785" s="1124"/>
      <c r="B2785" s="1143" t="str">
        <f>'statement of marks'!BQ108</f>
        <v>CHEMISTRY</v>
      </c>
      <c r="C2785" s="1143"/>
      <c r="D2785" s="535">
        <f>IF('statement of marks'!CL108="","",'statement of marks'!CL108)</f>
        <v>20</v>
      </c>
      <c r="E2785" s="541">
        <f>IF('statement of marks'!BR108="","",'statement of marks'!BR108)</f>
        <v>10</v>
      </c>
      <c r="F2785" s="541">
        <f>IF('statement of marks'!BS108="","",'statement of marks'!BS108)</f>
        <v>10</v>
      </c>
      <c r="G2785" s="541">
        <f>IF('statement of marks'!BT108="","",'statement of marks'!BT108)</f>
        <v>9</v>
      </c>
      <c r="H2785" s="541">
        <f>IF('statement of marks'!BU108="","",'statement of marks'!BU108)</f>
        <v>29</v>
      </c>
      <c r="I2785" s="541">
        <f>IF('statement of marks'!BV108="","",'statement of marks'!BV108)</f>
        <v>1</v>
      </c>
      <c r="J2785" s="537">
        <f>IF('statement of marks'!BW108="","",'statement of marks'!BW108)</f>
        <v>50</v>
      </c>
      <c r="K2785" s="537">
        <f>IF('statement of marks'!BX108="","",'statement of marks'!BX108)</f>
        <v>20</v>
      </c>
      <c r="L2785" s="536">
        <f>IF('statement of marks'!BY108="","",'statement of marks'!BY108)</f>
        <v>70</v>
      </c>
      <c r="M2785" s="536">
        <f>IF('statement of marks'!BZ108="","",'statement of marks'!BZ108)</f>
        <v>80</v>
      </c>
      <c r="N2785" s="538">
        <f>IF('statement of marks'!CA108="","",'statement of marks'!CA108)</f>
        <v>100</v>
      </c>
      <c r="O2785" s="537">
        <f>IF('statement of marks'!CB108="","",'statement of marks'!CB108)</f>
        <v>70</v>
      </c>
      <c r="P2785" s="537">
        <f>IF('statement of marks'!CC108="","",'statement of marks'!CC108)</f>
        <v>30</v>
      </c>
      <c r="Q2785" s="536">
        <f>IF('statement of marks'!CD108="","",'statement of marks'!CD108)</f>
        <v>100</v>
      </c>
      <c r="R2785" s="536">
        <f>IF('statement of marks'!CE108="","",'statement of marks'!CE108)</f>
        <v>150</v>
      </c>
      <c r="S2785" s="538">
        <f>IF('statement of marks'!CF108="","",'statement of marks'!CF108)</f>
        <v>50</v>
      </c>
      <c r="T2785" s="538">
        <f>IF('statement of marks'!CG108="","",'statement of marks'!CG108)</f>
        <v>200</v>
      </c>
      <c r="U2785" s="541" t="str">
        <f>CONCATENATE('statement of marks'!HM108,'statement of marks'!HV108,'statement of marks'!HW108)</f>
        <v>D</v>
      </c>
      <c r="V2785" s="542" t="str">
        <f>IF('result subject-wise'!AD108="","",'result subject-wise'!AD108)</f>
        <v/>
      </c>
      <c r="W2785" s="542" t="str">
        <f>IF('result subject-wise'!AF108="","",'result subject-wise'!AF108)</f>
        <v/>
      </c>
      <c r="X2785" s="542" t="str">
        <f>IF('result subject-wise'!AG108="","",'result subject-wise'!AG108)</f>
        <v/>
      </c>
      <c r="Y2785" s="540" t="str">
        <f>IF(OR(X2788=0,X2788&lt;V2788),"",IF(OR(U2785="RE",U2785="REP"),SUM(T2785,W2785),IF(U2785="S",W2785,T2785)))</f>
        <v/>
      </c>
    </row>
    <row r="2786" spans="1:25" ht="18" customHeight="1">
      <c r="A2786" s="1124"/>
      <c r="B2786" s="1143" t="str">
        <f>'statement of marks'!CU108</f>
        <v>MATHEMATICS</v>
      </c>
      <c r="C2786" s="1143"/>
      <c r="D2786" s="535" t="str">
        <f>IF('statement of marks'!DP108="","",'statement of marks'!DP108)</f>
        <v/>
      </c>
      <c r="E2786" s="541">
        <f>IF('statement of marks'!CV108="","",'statement of marks'!CV108)</f>
        <v>10</v>
      </c>
      <c r="F2786" s="541">
        <f>IF('statement of marks'!CW108="","",'statement of marks'!CW108)</f>
        <v>10</v>
      </c>
      <c r="G2786" s="541">
        <f>IF('statement of marks'!CX108="","",'statement of marks'!CX108)</f>
        <v>9</v>
      </c>
      <c r="H2786" s="541">
        <f>IF('statement of marks'!CY108="","",'statement of marks'!CY108)</f>
        <v>29</v>
      </c>
      <c r="I2786" s="541">
        <f>IF('statement of marks'!CZ108="","",'statement of marks'!CZ108)</f>
        <v>1</v>
      </c>
      <c r="J2786" s="537">
        <f>IF('statement of marks'!DA108="","",'statement of marks'!DA108)</f>
        <v>70</v>
      </c>
      <c r="K2786" s="537" t="str">
        <f>IF('statement of marks'!DB108="","",'statement of marks'!DB108)</f>
        <v/>
      </c>
      <c r="L2786" s="536">
        <f>IF('statement of marks'!DC108="","",'statement of marks'!DC108)</f>
        <v>70</v>
      </c>
      <c r="M2786" s="536">
        <f>IF('statement of marks'!DD108="","",'statement of marks'!DD108)</f>
        <v>100</v>
      </c>
      <c r="N2786" s="538">
        <f>IF('statement of marks'!DE108="","",'statement of marks'!DE108)</f>
        <v>100</v>
      </c>
      <c r="O2786" s="537">
        <f>IF('statement of marks'!DF108="","",'statement of marks'!DF108)</f>
        <v>18</v>
      </c>
      <c r="P2786" s="537" t="str">
        <f>IF('statement of marks'!DG108="","",'statement of marks'!DG108)</f>
        <v/>
      </c>
      <c r="Q2786" s="536">
        <f>IF('statement of marks'!DH108="","",'statement of marks'!DH108)</f>
        <v>18</v>
      </c>
      <c r="R2786" s="536">
        <f>IF('statement of marks'!DI108="","",'statement of marks'!DI108)</f>
        <v>118</v>
      </c>
      <c r="S2786" s="538" t="str">
        <f>IF('statement of marks'!DJ108="","",'statement of marks'!DJ108)</f>
        <v/>
      </c>
      <c r="T2786" s="538">
        <f>IF('statement of marks'!DK108="","",'statement of marks'!DK108)</f>
        <v>118</v>
      </c>
      <c r="U2786" s="541" t="str">
        <f>CONCATENATE('statement of marks'!HX108,'statement of marks'!IG108,'statement of marks'!IH108)</f>
        <v>S</v>
      </c>
      <c r="V2786" s="542">
        <f>IF('result subject-wise'!AH108="","",'result subject-wise'!AH108)</f>
        <v>100</v>
      </c>
      <c r="W2786" s="542" t="str">
        <f>IF('result subject-wise'!AJ108="","",'result subject-wise'!AJ108)</f>
        <v/>
      </c>
      <c r="X2786" s="542" t="str">
        <f>IF('result subject-wise'!AK108="","",'result subject-wise'!AK108)</f>
        <v/>
      </c>
      <c r="Y2786" s="540" t="str">
        <f>IF(OR(X2788=0,X2788&lt;V2788),"",IF(OR(U2786="RE",U2786="REP"),SUM(T2786,W2786),IF(U2786="S",W2786,T2786)))</f>
        <v/>
      </c>
    </row>
    <row r="2787" spans="1:25" ht="18" customHeight="1">
      <c r="A2787" s="1124"/>
      <c r="B2787" s="1108" t="s">
        <v>291</v>
      </c>
      <c r="C2787" s="1108"/>
      <c r="D2787" s="543">
        <f>IF(AND(D2784="",D2785="",D2786=""),"",SUM(D2784:D2786))</f>
        <v>40</v>
      </c>
      <c r="E2787" s="544">
        <f>IF(AND(E2782="",E2783="",E2784="",E2785="",E2786=""),"",SUM(E2782:E2786))</f>
        <v>50</v>
      </c>
      <c r="F2787" s="544">
        <f t="shared" ref="F2787:H2787" si="788">IF(AND(F2782="",F2783="",F2784="",F2785="",F2786=""),"",SUM(F2782:F2786))</f>
        <v>50</v>
      </c>
      <c r="G2787" s="544">
        <f t="shared" si="788"/>
        <v>43</v>
      </c>
      <c r="H2787" s="544">
        <f t="shared" si="788"/>
        <v>143</v>
      </c>
      <c r="I2787" s="544">
        <f>IF(AND(I2782="",I2783="",I2784="",I2785="",I2786=""),"",SUM(I2782:I2786))</f>
        <v>7</v>
      </c>
      <c r="J2787" s="544">
        <f t="shared" ref="J2787:R2787" si="789">IF(AND(J2782="",J2783="",J2784="",J2785="",J2786=""),"",SUM(J2782:J2786))</f>
        <v>290</v>
      </c>
      <c r="K2787" s="544">
        <f t="shared" si="789"/>
        <v>40</v>
      </c>
      <c r="L2787" s="544">
        <f t="shared" si="789"/>
        <v>330</v>
      </c>
      <c r="M2787" s="544">
        <f t="shared" si="789"/>
        <v>440</v>
      </c>
      <c r="N2787" s="544">
        <f t="shared" si="789"/>
        <v>480</v>
      </c>
      <c r="O2787" s="544">
        <f t="shared" si="789"/>
        <v>358</v>
      </c>
      <c r="P2787" s="544">
        <f t="shared" si="789"/>
        <v>60</v>
      </c>
      <c r="Q2787" s="544">
        <f t="shared" si="789"/>
        <v>418</v>
      </c>
      <c r="R2787" s="544">
        <f t="shared" si="789"/>
        <v>798</v>
      </c>
      <c r="S2787" s="544">
        <f>IF(AND(S2782="",S2783="",S2784="",S2785="",S2786=""),"",SUM(S2782:S2786))</f>
        <v>100</v>
      </c>
      <c r="T2787" s="544">
        <f t="shared" ref="T2787" si="790">IF(AND(T2782="",T2783="",T2784="",T2785="",T2786=""),"",SUM(T2782:T2786))</f>
        <v>898</v>
      </c>
      <c r="U2787" s="544"/>
      <c r="V2787" s="544">
        <f t="shared" ref="V2787:W2787" si="791">IF(AND(V2782="",V2783="",V2784="",V2785="",V2786=""),"",SUM(V2782:V2786))</f>
        <v>100</v>
      </c>
      <c r="W2787" s="544" t="str">
        <f t="shared" si="791"/>
        <v/>
      </c>
      <c r="X2787" s="545"/>
      <c r="Y2787" s="546" t="str">
        <f t="shared" ref="Y2787" si="792">IF(AND(Y2782="",Y2783="",Y2784="",Y2785="",Y2786=""),"",SUM(Y2782:Y2786))</f>
        <v/>
      </c>
    </row>
    <row r="2788" spans="1:25" ht="18" customHeight="1">
      <c r="A2788" s="1124"/>
      <c r="B2788" s="1142" t="s">
        <v>292</v>
      </c>
      <c r="C2788" s="1142"/>
      <c r="D2788" s="547" t="s">
        <v>456</v>
      </c>
      <c r="E2788" s="548">
        <f>IF(E2787="","",(5*E2781)-(COUNTIF(E2782:E2786,"NA")*E2781+COUNTIF(E2782:E2786,"ML")*E2781))</f>
        <v>50</v>
      </c>
      <c r="F2788" s="548">
        <f>IF(F2787="","",(5*F2781)-(COUNTIF(F2782:F2786,"NA")*F2781+COUNTIF(F2782:F2786,"ML")*F2781))</f>
        <v>50</v>
      </c>
      <c r="G2788" s="548">
        <f>IF(G2787="","",(43)-(COUNTIF(G2782:G2786,"NA")*G2781+COUNTIF(G2782:G2786,"ML")*G2781))</f>
        <v>43</v>
      </c>
      <c r="H2788" s="548">
        <f>IF(H2787="","",(143)-(COUNTIF(H2782:H2786,"NA")*H2781+COUNTIF(H2782:H2786,"ML")*H2781))</f>
        <v>143</v>
      </c>
      <c r="I2788" s="549">
        <f>IF(I2787="","",7)</f>
        <v>7</v>
      </c>
      <c r="J2788" s="538">
        <f>L2788-K2788</f>
        <v>310</v>
      </c>
      <c r="K2788" s="538">
        <f>IF(D2787="","",(D2787-(IF(K2784="ml",D2784)+IF(K2785="ml",D2785)+IF(K2786="ml",D2786))))</f>
        <v>40</v>
      </c>
      <c r="L2788" s="538">
        <f>IF(OR(L2787=0,L2787=""),L2787,(5*L2781)-D2799)</f>
        <v>350</v>
      </c>
      <c r="M2788" s="538">
        <f>IF(M2787="","",SUM(H2788:J2788))</f>
        <v>460</v>
      </c>
      <c r="N2788" s="538">
        <f>IF(N2787="","",SUM(D2787,M2788))</f>
        <v>500</v>
      </c>
      <c r="O2788" s="538">
        <f>Q2788-D2793</f>
        <v>440</v>
      </c>
      <c r="P2788" s="538">
        <f>IF(D2793="","",D2793)</f>
        <v>60</v>
      </c>
      <c r="Q2788" s="538">
        <f>IF(Q2787="","",5*Q2781)</f>
        <v>500</v>
      </c>
      <c r="R2788" s="538">
        <f>IF(O2788="","",SUM(M2788,O2788))</f>
        <v>900</v>
      </c>
      <c r="S2788" s="538">
        <f>IF(D2798="","",D2798)</f>
        <v>100</v>
      </c>
      <c r="T2788" s="538">
        <f>IF(T2787="","",SUM(R2788,S2788))</f>
        <v>1000</v>
      </c>
      <c r="U2788" s="550"/>
      <c r="V2788" s="551">
        <f>COUNTIF(U2782:U2792,"S")</f>
        <v>1</v>
      </c>
      <c r="W2788" s="551">
        <f>COUNTIF(U2782:U2792,"RE")+COUNTIF(U2782:U2792,"REP")</f>
        <v>0</v>
      </c>
      <c r="X2788" s="551">
        <f>COUNTIF(X2782:X2787,"P")+COUNTIF(X2791:X2792,"P")</f>
        <v>0</v>
      </c>
      <c r="Y2788" s="552" t="str">
        <f>IF(OR(X2788=0,X2788&lt;(V2788+W2788)),"",(T2788-(V2788*Y2781)+V2787))</f>
        <v/>
      </c>
    </row>
    <row r="2789" spans="1:25" ht="18" customHeight="1">
      <c r="A2789" s="1124"/>
      <c r="B2789" s="895" t="s">
        <v>151</v>
      </c>
      <c r="C2789" s="895"/>
      <c r="D2789" s="553">
        <f>IF('statement of marks'!BG108="","",'statement of marks'!BG108)</f>
        <v>30</v>
      </c>
      <c r="E2789" s="568">
        <f t="shared" ref="E2789:H2789" si="793">IF(E2788="","",E2787/E2788*100)</f>
        <v>100</v>
      </c>
      <c r="F2789" s="568">
        <f t="shared" si="793"/>
        <v>100</v>
      </c>
      <c r="G2789" s="568">
        <f t="shared" si="793"/>
        <v>100</v>
      </c>
      <c r="H2789" s="568">
        <f t="shared" si="793"/>
        <v>100</v>
      </c>
      <c r="I2789" s="568">
        <f>IF(I2788="","",I2787/I2788*100)</f>
        <v>100</v>
      </c>
      <c r="J2789" s="568">
        <f t="shared" ref="J2789:R2789" si="794">IF(J2788="","",J2787/J2788*100)</f>
        <v>93.548387096774192</v>
      </c>
      <c r="K2789" s="568">
        <f t="shared" si="794"/>
        <v>100</v>
      </c>
      <c r="L2789" s="568">
        <f t="shared" si="794"/>
        <v>94.285714285714278</v>
      </c>
      <c r="M2789" s="568">
        <f t="shared" si="794"/>
        <v>95.652173913043484</v>
      </c>
      <c r="N2789" s="569">
        <f t="shared" si="794"/>
        <v>96</v>
      </c>
      <c r="O2789" s="568">
        <f t="shared" si="794"/>
        <v>81.36363636363636</v>
      </c>
      <c r="P2789" s="568">
        <f t="shared" si="794"/>
        <v>100</v>
      </c>
      <c r="Q2789" s="568">
        <f t="shared" si="794"/>
        <v>83.6</v>
      </c>
      <c r="R2789" s="568">
        <f t="shared" si="794"/>
        <v>88.666666666666671</v>
      </c>
      <c r="S2789" s="569">
        <f>IF(S2788="","",S2787/S2788*100)</f>
        <v>100</v>
      </c>
      <c r="T2789" s="569">
        <f t="shared" ref="T2789" si="795">IF(T2788="","",T2787/T2788*100)</f>
        <v>89.8</v>
      </c>
      <c r="U2789" s="539"/>
      <c r="V2789" s="539"/>
      <c r="W2789" s="539"/>
      <c r="X2789" s="539"/>
      <c r="Y2789" s="554" t="str">
        <f>IF(Y2788="","",Y2787/Y2788*100)</f>
        <v/>
      </c>
    </row>
    <row r="2790" spans="1:25" ht="18" customHeight="1">
      <c r="A2790" s="1124"/>
      <c r="B2790" s="895" t="str">
        <f>'statement of marks'!DZ108</f>
        <v>BIOLOGY</v>
      </c>
      <c r="C2790" s="895"/>
      <c r="D2790" s="548"/>
      <c r="E2790" s="541">
        <f>IF('statement of marks'!EA108="","",'statement of marks'!EA108)</f>
        <v>10</v>
      </c>
      <c r="F2790" s="541">
        <f>IF('statement of marks'!EB108="","",'statement of marks'!EB108)</f>
        <v>10</v>
      </c>
      <c r="G2790" s="541">
        <f>IF('statement of marks'!EC108="","",'statement of marks'!EC108)</f>
        <v>10</v>
      </c>
      <c r="H2790" s="541">
        <f>IF('statement of marks'!ED108="","",'statement of marks'!ED108)</f>
        <v>30</v>
      </c>
      <c r="I2790" s="541" t="str">
        <f>IF('statement of marks'!EE108="","",'statement of marks'!EE108)</f>
        <v/>
      </c>
      <c r="J2790" s="537">
        <f>IF('statement of marks'!EF108="","",'statement of marks'!EF108)</f>
        <v>50</v>
      </c>
      <c r="K2790" s="537">
        <f>IF('statement of marks'!EG108="","",'statement of marks'!EG108)</f>
        <v>20</v>
      </c>
      <c r="L2790" s="536">
        <f>IF('statement of marks'!EH108="","",'statement of marks'!EH108)</f>
        <v>70</v>
      </c>
      <c r="M2790" s="536">
        <f>IF('statement of marks'!EI108="","",'statement of marks'!EI108)</f>
        <v>80</v>
      </c>
      <c r="N2790" s="538">
        <f>IF('statement of marks'!EJ108="","",'statement of marks'!EJ108)</f>
        <v>100</v>
      </c>
      <c r="O2790" s="537">
        <f>IF('statement of marks'!EK108="","",'statement of marks'!EK108)</f>
        <v>70</v>
      </c>
      <c r="P2790" s="537">
        <f>IF('statement of marks'!EL108="","",'statement of marks'!EL108)</f>
        <v>30</v>
      </c>
      <c r="Q2790" s="536">
        <f>IF('statement of marks'!EM108="","",'statement of marks'!EM108)</f>
        <v>100</v>
      </c>
      <c r="R2790" s="536">
        <f>IF('statement of marks'!EN108="","",'statement of marks'!EN108)</f>
        <v>150</v>
      </c>
      <c r="S2790" s="538">
        <f>IF('statement of marks'!EO108="","",'statement of marks'!EO108)</f>
        <v>50</v>
      </c>
      <c r="T2790" s="538">
        <f>IF('statement of marks'!EP108="","",'statement of marks'!EP108)</f>
        <v>200</v>
      </c>
      <c r="U2790" s="538" t="str">
        <f>IF('statement of marks'!FB108="","",'statement of marks'!FB108)</f>
        <v>I</v>
      </c>
      <c r="V2790" s="542"/>
      <c r="W2790" s="542"/>
      <c r="X2790" s="542"/>
      <c r="Y2790" s="540"/>
    </row>
    <row r="2791" spans="1:25" ht="18" customHeight="1">
      <c r="A2791" s="1124"/>
      <c r="B2791" s="1089" t="str">
        <f>'statement of marks'!$FC$3</f>
        <v>Azadi ke Baad ka Swarnim Bharat</v>
      </c>
      <c r="C2791" s="1089"/>
      <c r="D2791" s="553">
        <f>IF('statement of marks'!CK108="","",'statement of marks'!CK108)</f>
        <v>30</v>
      </c>
      <c r="E2791" s="541">
        <f>IF('statement of marks'!FC108="","",'statement of marks'!FC108)</f>
        <v>10</v>
      </c>
      <c r="F2791" s="541">
        <f>IF('statement of marks'!FD108="","",'statement of marks'!FD108)</f>
        <v>10</v>
      </c>
      <c r="G2791" s="541">
        <f>IF('statement of marks'!FE108="","",'statement of marks'!FE108)</f>
        <v>10</v>
      </c>
      <c r="H2791" s="541">
        <f>IF('statement of marks'!FF108="","",'statement of marks'!FF108)</f>
        <v>30</v>
      </c>
      <c r="I2791" s="555"/>
      <c r="J2791" s="541">
        <f>IF('statement of marks'!FG108="","",'statement of marks'!FG108)</f>
        <v>70</v>
      </c>
      <c r="K2791" s="556"/>
      <c r="L2791" s="536">
        <f>IF('statement of marks'!FG108="","",'statement of marks'!FG108)</f>
        <v>70</v>
      </c>
      <c r="M2791" s="536">
        <f>IF('statement of marks'!FH108="","",'statement of marks'!FH108)</f>
        <v>100</v>
      </c>
      <c r="N2791" s="536">
        <f>IF('statement of marks'!FH108="","",'statement of marks'!FH108)</f>
        <v>100</v>
      </c>
      <c r="O2791" s="536">
        <f>IF('statement of marks'!FI108="","",'statement of marks'!FI108)</f>
        <v>100</v>
      </c>
      <c r="P2791" s="557"/>
      <c r="Q2791" s="536">
        <f>IF('statement of marks'!FI108="","",'statement of marks'!FI108)</f>
        <v>100</v>
      </c>
      <c r="R2791" s="536">
        <f>IF('statement of marks'!FJ108="","",'statement of marks'!FJ108)</f>
        <v>200</v>
      </c>
      <c r="S2791" s="557"/>
      <c r="T2791" s="538">
        <f>IF('statement of marks'!FJ108="","",'statement of marks'!FJ108)</f>
        <v>200</v>
      </c>
      <c r="U2791" s="541" t="str">
        <f>IF('statement of marks'!II108="","",'statement of marks'!II108)</f>
        <v>A</v>
      </c>
      <c r="V2791" s="542" t="str">
        <f>IF(OR(U2791="S",U2791="RE"),'result subject-wise'!AL$6,"")</f>
        <v/>
      </c>
      <c r="W2791" s="558" t="str">
        <f>IF('result subject-wise'!AL108="","",'result subject-wise'!AL108)</f>
        <v/>
      </c>
      <c r="X2791" s="558" t="str">
        <f>IF('result subject-wise'!AM108="","",'result subject-wise'!AM108)</f>
        <v/>
      </c>
      <c r="Y2791" s="1093"/>
    </row>
    <row r="2792" spans="1:25" ht="18" customHeight="1">
      <c r="A2792" s="1124"/>
      <c r="B2792" s="895" t="str">
        <f>'statement of marks'!$FP$3</f>
        <v>JEEVAN KAUShAL</v>
      </c>
      <c r="C2792" s="895"/>
      <c r="D2792" s="535" t="str">
        <f>IF('statement of marks'!DO108="","",'statement of marks'!DO108)</f>
        <v/>
      </c>
      <c r="E2792" s="1109" t="s">
        <v>278</v>
      </c>
      <c r="F2792" s="1109"/>
      <c r="G2792" s="536">
        <f>'statement of marks'!$FP$6</f>
        <v>30</v>
      </c>
      <c r="H2792" s="536"/>
      <c r="I2792" s="559"/>
      <c r="J2792" s="537">
        <f>IF('statement of marks'!FP108="","",'statement of marks'!FP108)</f>
        <v>30</v>
      </c>
      <c r="K2792" s="1109" t="s">
        <v>279</v>
      </c>
      <c r="L2792" s="1109"/>
      <c r="M2792" s="536">
        <f>'statement of marks'!$FQ$6</f>
        <v>30</v>
      </c>
      <c r="N2792" s="538">
        <f>IF('statement of marks'!FQ108="","",'statement of marks'!FQ108)</f>
        <v>30</v>
      </c>
      <c r="O2792" s="1109" t="s">
        <v>108</v>
      </c>
      <c r="P2792" s="1109"/>
      <c r="Q2792" s="536">
        <f>'statement of marks'!$FR$6</f>
        <v>40</v>
      </c>
      <c r="R2792" s="541">
        <f>IF('statement of marks'!FR108="","",'statement of marks'!FR108)</f>
        <v>40</v>
      </c>
      <c r="S2792" s="541"/>
      <c r="T2792" s="538">
        <f>IF('statement of marks'!FS108="","",'statement of marks'!FS108)</f>
        <v>100</v>
      </c>
      <c r="U2792" s="541" t="str">
        <f>IF('statement of marks'!IJ108="","",'statement of marks'!IJ108)</f>
        <v>A</v>
      </c>
      <c r="V2792" s="542" t="str">
        <f>IF(OR(U2792="S",U2792="RE"),'result subject-wise'!AN$6,"")</f>
        <v/>
      </c>
      <c r="W2792" s="558" t="str">
        <f>IF('result subject-wise'!AN108="","",'result subject-wise'!AN108)</f>
        <v/>
      </c>
      <c r="X2792" s="558" t="str">
        <f>IF('result subject-wise'!AO108="","",'result subject-wise'!AO108)</f>
        <v/>
      </c>
      <c r="Y2792" s="1093"/>
    </row>
    <row r="2793" spans="1:25" ht="18" customHeight="1">
      <c r="A2793" s="1124"/>
      <c r="B2793" s="1110" t="s">
        <v>195</v>
      </c>
      <c r="C2793" s="1110"/>
      <c r="D2793" s="560">
        <f>IF(AND(D2789="",D2791="",D2792=""),"",SUM(D2789:D2792))</f>
        <v>60</v>
      </c>
      <c r="E2793" s="1111" t="str">
        <f>IF('statement of marks'!IP108="","",'statement of marks'!IP108)</f>
        <v>SUPPL.</v>
      </c>
      <c r="F2793" s="1111"/>
      <c r="G2793" s="1111"/>
      <c r="H2793" s="1111"/>
      <c r="I2793" s="1111"/>
      <c r="J2793" s="1111"/>
      <c r="K2793" s="1111"/>
      <c r="L2793" s="1111"/>
      <c r="M2793" s="533" t="s">
        <v>309</v>
      </c>
      <c r="N2793" s="541" t="str">
        <f>IF('statement of marks'!IS108="","",'statement of marks'!IS108)</f>
        <v/>
      </c>
      <c r="O2793" s="1091" t="s">
        <v>281</v>
      </c>
      <c r="P2793" s="1091"/>
      <c r="Q2793" s="1091"/>
      <c r="R2793" s="541" t="str">
        <f>IF('statement of marks'!IU108="","",'statement of marks'!IU108)</f>
        <v/>
      </c>
      <c r="S2793" s="1112" t="s">
        <v>295</v>
      </c>
      <c r="T2793" s="1112"/>
      <c r="U2793" s="1112"/>
      <c r="V2793" s="1112"/>
      <c r="W2793" s="1112"/>
      <c r="X2793" s="1112"/>
      <c r="Y2793" s="1113"/>
    </row>
    <row r="2794" spans="1:25" ht="18" customHeight="1">
      <c r="A2794" s="1124"/>
      <c r="B2794" s="1110" t="s">
        <v>300</v>
      </c>
      <c r="C2794" s="1110"/>
      <c r="D2794" s="534" t="s">
        <v>201</v>
      </c>
      <c r="E2794" s="1085" t="s">
        <v>122</v>
      </c>
      <c r="F2794" s="1085"/>
      <c r="G2794" s="1091" t="s">
        <v>124</v>
      </c>
      <c r="H2794" s="1091"/>
      <c r="I2794" s="1091"/>
      <c r="J2794" s="1091"/>
      <c r="K2794" s="1091" t="s">
        <v>126</v>
      </c>
      <c r="L2794" s="1091"/>
      <c r="M2794" s="1091" t="s">
        <v>128</v>
      </c>
      <c r="N2794" s="1091"/>
      <c r="O2794" s="924" t="s">
        <v>303</v>
      </c>
      <c r="P2794" s="924"/>
      <c r="Q2794" s="924"/>
      <c r="R2794" s="561"/>
      <c r="S2794" s="1114" t="s">
        <v>195</v>
      </c>
      <c r="T2794" s="1114"/>
      <c r="U2794" s="1115" t="str">
        <f>IF('result subject-wise'!AR108="","",'result subject-wise'!AR108)</f>
        <v/>
      </c>
      <c r="V2794" s="1115"/>
      <c r="W2794" s="1086" t="s">
        <v>459</v>
      </c>
      <c r="X2794" s="1086"/>
      <c r="Y2794" s="562" t="str">
        <f>IF('result subject-wise'!AS108="","",'result subject-wise'!AS108)</f>
        <v/>
      </c>
    </row>
    <row r="2795" spans="1:25" ht="18" customHeight="1">
      <c r="A2795" s="1124"/>
      <c r="B2795" s="1116" t="s">
        <v>302</v>
      </c>
      <c r="C2795" s="1116"/>
      <c r="D2795" s="536">
        <f>IF('statement of marks'!CN108="","",'statement of marks'!CN108)</f>
        <v>50</v>
      </c>
      <c r="E2795" s="1117">
        <f>IF('statement of marks'!GK108="","",'statement of marks'!GK108)</f>
        <v>34</v>
      </c>
      <c r="F2795" s="1117"/>
      <c r="G2795" s="1117">
        <f>IF('statement of marks'!GM108="","",'statement of marks'!GM108)</f>
        <v>24</v>
      </c>
      <c r="H2795" s="1117"/>
      <c r="I2795" s="1117"/>
      <c r="J2795" s="1117"/>
      <c r="K2795" s="1117" t="str">
        <f>IF('statement of marks'!GO108="","",'statement of marks'!GO108)</f>
        <v/>
      </c>
      <c r="L2795" s="1117"/>
      <c r="M2795" s="1117" t="str">
        <f>IF('statement of marks'!GQ108="","",'statement of marks'!GQ108)</f>
        <v/>
      </c>
      <c r="N2795" s="1117"/>
      <c r="O2795" s="1117" t="str">
        <f>IF('statement of marks'!GS108="","",'statement of marks'!GS108)</f>
        <v/>
      </c>
      <c r="P2795" s="1117"/>
      <c r="Q2795" s="1117"/>
      <c r="R2795" s="563"/>
      <c r="S2795" s="1086" t="s">
        <v>460</v>
      </c>
      <c r="T2795" s="1086"/>
      <c r="U2795" s="1086"/>
      <c r="V2795" s="1086"/>
      <c r="W2795" s="1115" t="str">
        <f>IF('result subject-wise'!AT108="","",'result subject-wise'!AT108)</f>
        <v/>
      </c>
      <c r="X2795" s="1115"/>
      <c r="Y2795" s="1118"/>
    </row>
    <row r="2796" spans="1:25" ht="18" customHeight="1">
      <c r="A2796" s="1124"/>
      <c r="B2796" s="1084" t="s">
        <v>301</v>
      </c>
      <c r="C2796" s="1084"/>
      <c r="D2796" s="536">
        <f>IF('statement of marks'!BJ108="","",'statement of marks'!BJ108)</f>
        <v>50</v>
      </c>
      <c r="E2796" s="1085" t="str">
        <f>IF('statement of marks'!GL108="","",'statement of marks'!GL108)</f>
        <v/>
      </c>
      <c r="F2796" s="1085"/>
      <c r="G2796" s="1085" t="str">
        <f>IF('statement of marks'!GN108="","",'statement of marks'!GN108)</f>
        <v/>
      </c>
      <c r="H2796" s="1085"/>
      <c r="I2796" s="1085"/>
      <c r="J2796" s="1085"/>
      <c r="K2796" s="1085">
        <f>IF('statement of marks'!GP108="","",'statement of marks'!GP108)</f>
        <v>130</v>
      </c>
      <c r="L2796" s="1085"/>
      <c r="M2796" s="1085">
        <f>IF('statement of marks'!GR108="","",'statement of marks'!GR108)</f>
        <v>264</v>
      </c>
      <c r="N2796" s="1085"/>
      <c r="O2796" s="1085">
        <f>IF('statement of marks'!GT108="","",'statement of marks'!GT108)</f>
        <v>362</v>
      </c>
      <c r="P2796" s="1085"/>
      <c r="Q2796" s="1085"/>
      <c r="R2796" s="564"/>
      <c r="S2796" s="1086" t="s">
        <v>296</v>
      </c>
      <c r="T2796" s="1086"/>
      <c r="U2796" s="1086"/>
      <c r="V2796" s="1086"/>
      <c r="W2796" s="1087" t="str">
        <f>IF(U2794="","",'result subject-wise'!$G$118)</f>
        <v/>
      </c>
      <c r="X2796" s="1087"/>
      <c r="Y2796" s="1088"/>
    </row>
    <row r="2797" spans="1:25" ht="18" customHeight="1">
      <c r="A2797" s="1124"/>
      <c r="B2797" s="1089" t="s">
        <v>307</v>
      </c>
      <c r="C2797" s="1089"/>
      <c r="D2797" s="535" t="str">
        <f>IF('statement of marks'!DR108="","",'statement of marks'!DR108)</f>
        <v/>
      </c>
      <c r="E2797" s="1090"/>
      <c r="F2797" s="1090"/>
      <c r="G2797" s="1090"/>
      <c r="H2797" s="1090"/>
      <c r="I2797" s="1090"/>
      <c r="J2797" s="1090"/>
      <c r="K2797" s="1090"/>
      <c r="L2797" s="1090"/>
      <c r="M2797" s="1090"/>
      <c r="N2797" s="1090"/>
      <c r="O2797" s="1091"/>
      <c r="P2797" s="1091"/>
      <c r="Q2797" s="1091"/>
      <c r="R2797" s="1091"/>
      <c r="S2797" s="1091"/>
      <c r="T2797" s="1091"/>
      <c r="U2797" s="1092"/>
      <c r="V2797" s="1092"/>
      <c r="W2797" s="1092"/>
      <c r="X2797" s="1092"/>
      <c r="Y2797" s="1093"/>
    </row>
    <row r="2798" spans="1:25" ht="18" customHeight="1">
      <c r="A2798" s="1124"/>
      <c r="B2798" s="895" t="s">
        <v>297</v>
      </c>
      <c r="C2798" s="895"/>
      <c r="D2798" s="544">
        <f>IF(AND(D2795="",D2796="",D2797=""),"",SUM(D2795:D2797))</f>
        <v>100</v>
      </c>
      <c r="E2798" s="1090"/>
      <c r="F2798" s="1090"/>
      <c r="G2798" s="1090"/>
      <c r="H2798" s="1090"/>
      <c r="I2798" s="1090"/>
      <c r="J2798" s="1090"/>
      <c r="K2798" s="1090"/>
      <c r="L2798" s="1090"/>
      <c r="M2798" s="1090"/>
      <c r="N2798" s="1090"/>
      <c r="O2798" s="1091"/>
      <c r="P2798" s="1091"/>
      <c r="Q2798" s="1091"/>
      <c r="R2798" s="1091"/>
      <c r="S2798" s="1091"/>
      <c r="T2798" s="1091"/>
      <c r="U2798" s="1092"/>
      <c r="V2798" s="1092"/>
      <c r="W2798" s="1092"/>
      <c r="X2798" s="1092"/>
      <c r="Y2798" s="1093"/>
    </row>
    <row r="2799" spans="1:25" ht="18" customHeight="1">
      <c r="A2799" s="1124"/>
      <c r="B2799" s="1089" t="s">
        <v>790</v>
      </c>
      <c r="C2799" s="1089"/>
      <c r="D2799" s="565">
        <f>IF(J2782="ML",L2781)+IF(J2783="ML",L2781)+IF(J2784="ML",L2781-D2784)+IF(J2785="ML",L2781-D2785)+IF(J2786="ML",L2781-D2786)+IF(K2784="ml",D2784)+IF(K2785="ml",D2785)+IF(K2786="ml",D2786)</f>
        <v>0</v>
      </c>
      <c r="E2799" s="1090"/>
      <c r="F2799" s="1090"/>
      <c r="G2799" s="1090"/>
      <c r="H2799" s="1090"/>
      <c r="I2799" s="1090"/>
      <c r="J2799" s="1090"/>
      <c r="K2799" s="1090"/>
      <c r="L2799" s="1090"/>
      <c r="M2799" s="1090"/>
      <c r="N2799" s="1090"/>
      <c r="O2799" s="1091" t="s">
        <v>112</v>
      </c>
      <c r="P2799" s="1091"/>
      <c r="Q2799" s="1091"/>
      <c r="R2799" s="1091"/>
      <c r="S2799" s="1091"/>
      <c r="T2799" s="1091"/>
      <c r="U2799" s="1094" t="s">
        <v>798</v>
      </c>
      <c r="V2799" s="1094"/>
      <c r="W2799" s="1094"/>
      <c r="X2799" s="1094"/>
      <c r="Y2799" s="1095"/>
    </row>
    <row r="2800" spans="1:25" ht="18" customHeight="1" thickBot="1">
      <c r="A2800" s="1125"/>
      <c r="B2800" s="1098" t="s">
        <v>308</v>
      </c>
      <c r="C2800" s="1098"/>
      <c r="D2800" s="566"/>
      <c r="E2800" s="1099"/>
      <c r="F2800" s="1099"/>
      <c r="G2800" s="1099"/>
      <c r="H2800" s="1099"/>
      <c r="I2800" s="1099"/>
      <c r="J2800" s="1099"/>
      <c r="K2800" s="1099"/>
      <c r="L2800" s="1099"/>
      <c r="M2800" s="1099"/>
      <c r="N2800" s="1099"/>
      <c r="O2800" s="1100">
        <f>'statement of marks'!$IV$110</f>
        <v>45794</v>
      </c>
      <c r="P2800" s="1100"/>
      <c r="Q2800" s="1100"/>
      <c r="R2800" s="1100"/>
      <c r="S2800" s="1100"/>
      <c r="T2800" s="1100"/>
      <c r="U2800" s="1096"/>
      <c r="V2800" s="1096"/>
      <c r="W2800" s="1096"/>
      <c r="X2800" s="1096"/>
      <c r="Y2800" s="1097"/>
    </row>
  </sheetData>
  <sheetProtection algorithmName="SHA-512" hashValue="m58Z8haK4TnFGD4MaTaWT7zjhQHIfltK8PkVxuhHAGYpVKv2u32KjYFLL/XrdsPfK/44U40vj6IRVcS9a3jjCw==" saltValue="zvBTZppWdJc2+9ZKdyjD+g==" spinCount="100000" sheet="1" formatCells="0" formatColumns="0" formatRows="0"/>
  <protectedRanges>
    <protectedRange password="EA02" sqref="B12:C14 B18 B46 B40:C42 B68:C70 B74 B96:C98 B102 B130 B124:C126 B152:C154 B158 B180:C182 B186 B214 B208:C210 B236:C238 B242 B264:C266 B270 B544:C546 B550 B292:C294 B298 B326 B320:C322 B348:C350 B354 B376:C378 B382 B410 B404:C406 B432:C434 B438 B460:C462 B466 B494 B488:C490 B516:C518 B522 B572:C574 B578 B606 B600:C602 B628:C630 B634 B656:C658 B662 B690 B684:C686 B712:C714 B718 B740:C742 B746 B774 B768:C770 B796:C798 B802 B824:C826 B830 B1104:C1106 B1110 B852:C854 B858 B886 B880:C882 B908:C910 B914 B936:C938 B942 B970 B964:C966 B992:C994 B998 B1020:C1022 B1026 B1054 B1048:C1050 B1076:C1078 B1082 B1132:C1134 B1138 B1166 B1160:C1162 B1188:C1190 B1194 B1216:C1218 B1222 B1250 B1244:C1246 B1272:C1274 B1278 B1300:C1302 B1306 B1334 B1328:C1330 B1356:C1358 B1362 B1384:C1386 B1390 B1664:C1666 B1670 B1412:C1414 B1418 B1446 B1440:C1442 B1468:C1470 B1474 B1496:C1498 B1502 B1530 B1524:C1526 B1552:C1554 B1558 B1580:C1582 B1586 B1614 B1608:C1610 B1636:C1638 B1642 B1692:C1694 B1698 B1726 B1720:C1722 B1748:C1750 B1754 B1776:C1778 B1782 B1810 B1804:C1806 B1832:C1834 B1838 B1860:C1862 B1866 B1894 B1888:C1890 B1916:C1918 B1922 B1944:C1946 B1950 B2224:C2226 B2230 B1972:C1974 B1978 B2006 B2000:C2002 B2028:C2030 B2034 B2056:C2058 B2062 B2090 B2084:C2086 B2112:C2114 B2118 B2140:C2142 B2146 B2174 B2168:C2170 B2196:C2198 B2202 B2252:C2254 B2258 B2286 B2280:C2282 B2308:C2310 B2314 B2336:C2338 B2342 B2370 B2364:C2366 B2392:C2394 B2398 B2420:C2422 B2426 B2454 B2448:C2450 B2476:C2478 B2482 B2504:C2506 B2510 B2784:C2786 B2790 B2532:C2534 B2538 B2566 B2560:C2562 B2588:C2590 B2594 B2616:C2618 B2622 B2650 B2644:C2646 B2672:C2674 B2678 B2700:C2702 B2706 B2734 B2728:C2730 B2756:C2758 B2762" name="reports_2"/>
  </protectedRanges>
  <autoFilter ref="B1:B2800" xr:uid="{00000000-0001-0000-0500-000000000000}"/>
  <mergeCells count="11800">
    <mergeCell ref="U615:Y616"/>
    <mergeCell ref="U643:Y644"/>
    <mergeCell ref="U671:Y672"/>
    <mergeCell ref="U699:Y700"/>
    <mergeCell ref="U727:Y728"/>
    <mergeCell ref="U755:Y756"/>
    <mergeCell ref="U783:Y784"/>
    <mergeCell ref="U811:Y812"/>
    <mergeCell ref="U839:Y840"/>
    <mergeCell ref="U867:Y868"/>
    <mergeCell ref="U895:Y896"/>
    <mergeCell ref="U923:Y924"/>
    <mergeCell ref="B1958:C1958"/>
    <mergeCell ref="E1958:F1958"/>
    <mergeCell ref="G1958:J1958"/>
    <mergeCell ref="K1958:L1958"/>
    <mergeCell ref="M1958:N1958"/>
    <mergeCell ref="B1955:C1955"/>
    <mergeCell ref="E1955:F1955"/>
    <mergeCell ref="G1955:J1955"/>
    <mergeCell ref="K1955:L1955"/>
    <mergeCell ref="M1955:N1955"/>
    <mergeCell ref="B1956:C1956"/>
    <mergeCell ref="E1956:F1956"/>
    <mergeCell ref="G1956:J1956"/>
    <mergeCell ref="K1956:L1956"/>
    <mergeCell ref="M1956:N1956"/>
    <mergeCell ref="B1941:C1941"/>
    <mergeCell ref="B1942:C1942"/>
    <mergeCell ref="B1950:C1950"/>
    <mergeCell ref="O1955:Q1955"/>
    <mergeCell ref="S1955:V1955"/>
    <mergeCell ref="W1955:Y1955"/>
    <mergeCell ref="O1956:Q1956"/>
    <mergeCell ref="S1956:V1956"/>
    <mergeCell ref="W1956:Y1956"/>
    <mergeCell ref="O1957:T1958"/>
    <mergeCell ref="U1957:Y1958"/>
    <mergeCell ref="U951:Y952"/>
    <mergeCell ref="U979:Y980"/>
    <mergeCell ref="U1007:Y1008"/>
    <mergeCell ref="U1035:Y1036"/>
    <mergeCell ref="U1063:Y1064"/>
    <mergeCell ref="U1091:Y1092"/>
    <mergeCell ref="U1119:Y1120"/>
    <mergeCell ref="B1935:C1935"/>
    <mergeCell ref="W1935:Y1935"/>
    <mergeCell ref="B1936:C1936"/>
    <mergeCell ref="W1936:Y1936"/>
    <mergeCell ref="B1943:C1943"/>
    <mergeCell ref="B1944:C1944"/>
    <mergeCell ref="B1945:C1945"/>
    <mergeCell ref="B1946:C1946"/>
    <mergeCell ref="B1947:C1947"/>
    <mergeCell ref="B1949:C1949"/>
    <mergeCell ref="B1953:C1953"/>
    <mergeCell ref="O1953:Q1953"/>
    <mergeCell ref="B1954:C1954"/>
    <mergeCell ref="E1954:F1954"/>
    <mergeCell ref="G1954:J1954"/>
    <mergeCell ref="K1954:L1954"/>
    <mergeCell ref="M1954:N1954"/>
    <mergeCell ref="O1954:Q1954"/>
    <mergeCell ref="B1951:C1951"/>
    <mergeCell ref="B1952:C1952"/>
    <mergeCell ref="E1952:F1952"/>
    <mergeCell ref="K1952:L1952"/>
    <mergeCell ref="S1942:S1943"/>
    <mergeCell ref="B1948:C1948"/>
    <mergeCell ref="Y1951:Y1952"/>
    <mergeCell ref="O1952:P1952"/>
    <mergeCell ref="E1953:L1953"/>
    <mergeCell ref="S1953:Y1953"/>
    <mergeCell ref="S1954:T1954"/>
    <mergeCell ref="U1954:V1954"/>
    <mergeCell ref="W1954:X1954"/>
    <mergeCell ref="B1957:C1957"/>
    <mergeCell ref="E1957:F1957"/>
    <mergeCell ref="G1957:J1957"/>
    <mergeCell ref="K1957:L1957"/>
    <mergeCell ref="M1957:N1957"/>
    <mergeCell ref="B1907:C1907"/>
    <mergeCell ref="W1907:Y1907"/>
    <mergeCell ref="B1908:C1908"/>
    <mergeCell ref="W1908:Y1908"/>
    <mergeCell ref="B1915:C1915"/>
    <mergeCell ref="B1916:C1916"/>
    <mergeCell ref="B1917:C1917"/>
    <mergeCell ref="B1918:C1918"/>
    <mergeCell ref="B1919:C1919"/>
    <mergeCell ref="B1921:C1921"/>
    <mergeCell ref="B1922:C1922"/>
    <mergeCell ref="B1913:C1913"/>
    <mergeCell ref="B1914:C1914"/>
    <mergeCell ref="B1925:C1925"/>
    <mergeCell ref="O1925:Q1925"/>
    <mergeCell ref="B1926:C1926"/>
    <mergeCell ref="E1926:F1926"/>
    <mergeCell ref="G1926:J1926"/>
    <mergeCell ref="K1926:L1926"/>
    <mergeCell ref="M1926:N1926"/>
    <mergeCell ref="O1926:Q1926"/>
    <mergeCell ref="B1923:C1923"/>
    <mergeCell ref="B1924:C1924"/>
    <mergeCell ref="E1924:F1924"/>
    <mergeCell ref="K1924:L1924"/>
    <mergeCell ref="W1926:X1926"/>
    <mergeCell ref="B1929:C1929"/>
    <mergeCell ref="E1929:F1929"/>
    <mergeCell ref="G1929:J1929"/>
    <mergeCell ref="K1929:L1929"/>
    <mergeCell ref="M1929:N1929"/>
    <mergeCell ref="B1930:C1930"/>
    <mergeCell ref="E1930:F1930"/>
    <mergeCell ref="G1930:J1930"/>
    <mergeCell ref="K1930:L1930"/>
    <mergeCell ref="M1930:N1930"/>
    <mergeCell ref="B1927:C1927"/>
    <mergeCell ref="E1927:F1927"/>
    <mergeCell ref="G1927:J1927"/>
    <mergeCell ref="K1927:L1927"/>
    <mergeCell ref="M1927:N1927"/>
    <mergeCell ref="B1928:C1928"/>
    <mergeCell ref="E1928:F1928"/>
    <mergeCell ref="G1928:J1928"/>
    <mergeCell ref="K1928:L1928"/>
    <mergeCell ref="M1928:N1928"/>
    <mergeCell ref="B1890:C1890"/>
    <mergeCell ref="B1891:C1891"/>
    <mergeCell ref="B1893:C1893"/>
    <mergeCell ref="B1894:C1894"/>
    <mergeCell ref="B1885:C1885"/>
    <mergeCell ref="B1886:C1886"/>
    <mergeCell ref="B1897:C1897"/>
    <mergeCell ref="O1897:Q1897"/>
    <mergeCell ref="B1898:C1898"/>
    <mergeCell ref="E1898:F1898"/>
    <mergeCell ref="G1898:J1898"/>
    <mergeCell ref="K1898:L1898"/>
    <mergeCell ref="M1898:N1898"/>
    <mergeCell ref="O1898:Q1898"/>
    <mergeCell ref="B1895:C1895"/>
    <mergeCell ref="B1896:C1896"/>
    <mergeCell ref="E1896:F1896"/>
    <mergeCell ref="K1896:L1896"/>
    <mergeCell ref="B1901:C1901"/>
    <mergeCell ref="E1901:F1901"/>
    <mergeCell ref="G1901:J1901"/>
    <mergeCell ref="K1901:L1901"/>
    <mergeCell ref="M1901:N1901"/>
    <mergeCell ref="W1898:X1898"/>
    <mergeCell ref="O1899:Q1899"/>
    <mergeCell ref="S1899:V1899"/>
    <mergeCell ref="W1899:Y1899"/>
    <mergeCell ref="O1900:Q1900"/>
    <mergeCell ref="S1900:V1900"/>
    <mergeCell ref="W1900:Y1900"/>
    <mergeCell ref="O1901:T1902"/>
    <mergeCell ref="U1901:Y1902"/>
    <mergeCell ref="B1902:C1902"/>
    <mergeCell ref="E1902:F1902"/>
    <mergeCell ref="G1902:J1902"/>
    <mergeCell ref="K1902:L1902"/>
    <mergeCell ref="M1902:N1902"/>
    <mergeCell ref="B1899:C1899"/>
    <mergeCell ref="E1899:F1899"/>
    <mergeCell ref="G1899:J1899"/>
    <mergeCell ref="K1899:L1899"/>
    <mergeCell ref="M1899:N1899"/>
    <mergeCell ref="B1900:C1900"/>
    <mergeCell ref="E1900:F1900"/>
    <mergeCell ref="G1900:J1900"/>
    <mergeCell ref="K1900:L1900"/>
    <mergeCell ref="M1900:N1900"/>
    <mergeCell ref="B1874:C1874"/>
    <mergeCell ref="E1874:F1874"/>
    <mergeCell ref="G1874:J1874"/>
    <mergeCell ref="K1874:L1874"/>
    <mergeCell ref="M1874:N1874"/>
    <mergeCell ref="B1871:C1871"/>
    <mergeCell ref="E1871:F1871"/>
    <mergeCell ref="G1871:J1871"/>
    <mergeCell ref="K1871:L1871"/>
    <mergeCell ref="M1871:N1871"/>
    <mergeCell ref="B1872:C1872"/>
    <mergeCell ref="E1872:F1872"/>
    <mergeCell ref="G1872:J1872"/>
    <mergeCell ref="K1872:L1872"/>
    <mergeCell ref="M1872:N1872"/>
    <mergeCell ref="S1870:T1870"/>
    <mergeCell ref="U1870:V1870"/>
    <mergeCell ref="W1870:X1870"/>
    <mergeCell ref="O1871:Q1871"/>
    <mergeCell ref="S1871:V1871"/>
    <mergeCell ref="W1871:Y1871"/>
    <mergeCell ref="O1872:Q1872"/>
    <mergeCell ref="S1872:V1872"/>
    <mergeCell ref="W1872:Y1872"/>
    <mergeCell ref="O1873:T1874"/>
    <mergeCell ref="U1873:Y1874"/>
    <mergeCell ref="B1879:C1879"/>
    <mergeCell ref="W1879:Y1879"/>
    <mergeCell ref="B1880:C1880"/>
    <mergeCell ref="W1880:Y1880"/>
    <mergeCell ref="B1887:C1887"/>
    <mergeCell ref="B1888:C1888"/>
    <mergeCell ref="B1889:C1889"/>
    <mergeCell ref="B1851:C1851"/>
    <mergeCell ref="W1851:Y1851"/>
    <mergeCell ref="B1852:C1852"/>
    <mergeCell ref="W1852:Y1852"/>
    <mergeCell ref="B1859:C1859"/>
    <mergeCell ref="B1860:C1860"/>
    <mergeCell ref="B1861:C1861"/>
    <mergeCell ref="B1862:C1862"/>
    <mergeCell ref="B1863:C1863"/>
    <mergeCell ref="B1865:C1865"/>
    <mergeCell ref="B1866:C1866"/>
    <mergeCell ref="B1857:C1857"/>
    <mergeCell ref="B1858:C1858"/>
    <mergeCell ref="B1869:C1869"/>
    <mergeCell ref="O1869:Q1869"/>
    <mergeCell ref="S1858:S1859"/>
    <mergeCell ref="B1864:C1864"/>
    <mergeCell ref="Y1867:Y1868"/>
    <mergeCell ref="O1868:P1868"/>
    <mergeCell ref="E1869:L1869"/>
    <mergeCell ref="S1869:Y1869"/>
    <mergeCell ref="B1870:C1870"/>
    <mergeCell ref="E1870:F1870"/>
    <mergeCell ref="G1870:J1870"/>
    <mergeCell ref="K1870:L1870"/>
    <mergeCell ref="M1870:N1870"/>
    <mergeCell ref="O1870:Q1870"/>
    <mergeCell ref="B1867:C1867"/>
    <mergeCell ref="B1868:C1868"/>
    <mergeCell ref="E1868:F1868"/>
    <mergeCell ref="K1868:L1868"/>
    <mergeCell ref="B1873:C1873"/>
    <mergeCell ref="E1873:F1873"/>
    <mergeCell ref="G1873:J1873"/>
    <mergeCell ref="K1873:L1873"/>
    <mergeCell ref="M1873:N1873"/>
    <mergeCell ref="B1823:C1823"/>
    <mergeCell ref="W1823:Y1823"/>
    <mergeCell ref="B1824:C1824"/>
    <mergeCell ref="W1824:Y1824"/>
    <mergeCell ref="B1831:C1831"/>
    <mergeCell ref="B1832:C1832"/>
    <mergeCell ref="B1833:C1833"/>
    <mergeCell ref="B1834:C1834"/>
    <mergeCell ref="B1835:C1835"/>
    <mergeCell ref="B1837:C1837"/>
    <mergeCell ref="B1838:C1838"/>
    <mergeCell ref="B1829:C1829"/>
    <mergeCell ref="B1830:C1830"/>
    <mergeCell ref="B1841:C1841"/>
    <mergeCell ref="O1841:Q1841"/>
    <mergeCell ref="B1842:C1842"/>
    <mergeCell ref="E1842:F1842"/>
    <mergeCell ref="G1842:J1842"/>
    <mergeCell ref="K1842:L1842"/>
    <mergeCell ref="M1842:N1842"/>
    <mergeCell ref="O1842:Q1842"/>
    <mergeCell ref="B1839:C1839"/>
    <mergeCell ref="B1840:C1840"/>
    <mergeCell ref="E1840:F1840"/>
    <mergeCell ref="K1840:L1840"/>
    <mergeCell ref="W1842:X1842"/>
    <mergeCell ref="B1845:C1845"/>
    <mergeCell ref="E1845:F1845"/>
    <mergeCell ref="G1845:J1845"/>
    <mergeCell ref="K1845:L1845"/>
    <mergeCell ref="M1845:N1845"/>
    <mergeCell ref="B1846:C1846"/>
    <mergeCell ref="E1846:F1846"/>
    <mergeCell ref="G1846:J1846"/>
    <mergeCell ref="K1846:L1846"/>
    <mergeCell ref="M1846:N1846"/>
    <mergeCell ref="B1843:C1843"/>
    <mergeCell ref="E1843:F1843"/>
    <mergeCell ref="G1843:J1843"/>
    <mergeCell ref="K1843:L1843"/>
    <mergeCell ref="M1843:N1843"/>
    <mergeCell ref="B1844:C1844"/>
    <mergeCell ref="E1844:F1844"/>
    <mergeCell ref="G1844:J1844"/>
    <mergeCell ref="K1844:L1844"/>
    <mergeCell ref="M1844:N1844"/>
    <mergeCell ref="B1795:C1795"/>
    <mergeCell ref="W1795:Y1795"/>
    <mergeCell ref="B1796:C1796"/>
    <mergeCell ref="W1796:Y1796"/>
    <mergeCell ref="B1803:C1803"/>
    <mergeCell ref="B1804:C1804"/>
    <mergeCell ref="B1805:C1805"/>
    <mergeCell ref="B1806:C1806"/>
    <mergeCell ref="B1807:C1807"/>
    <mergeCell ref="B1809:C1809"/>
    <mergeCell ref="B1810:C1810"/>
    <mergeCell ref="B1801:C1801"/>
    <mergeCell ref="B1802:C1802"/>
    <mergeCell ref="B1813:C1813"/>
    <mergeCell ref="O1813:Q1813"/>
    <mergeCell ref="B1814:C1814"/>
    <mergeCell ref="E1814:F1814"/>
    <mergeCell ref="G1814:J1814"/>
    <mergeCell ref="K1814:L1814"/>
    <mergeCell ref="M1814:N1814"/>
    <mergeCell ref="O1814:Q1814"/>
    <mergeCell ref="B1811:C1811"/>
    <mergeCell ref="B1812:C1812"/>
    <mergeCell ref="E1812:F1812"/>
    <mergeCell ref="K1812:L1812"/>
    <mergeCell ref="B1817:C1817"/>
    <mergeCell ref="E1817:F1817"/>
    <mergeCell ref="G1817:J1817"/>
    <mergeCell ref="K1817:L1817"/>
    <mergeCell ref="M1817:N1817"/>
    <mergeCell ref="W1814:X1814"/>
    <mergeCell ref="O1815:Q1815"/>
    <mergeCell ref="S1815:V1815"/>
    <mergeCell ref="W1815:Y1815"/>
    <mergeCell ref="O1816:Q1816"/>
    <mergeCell ref="S1816:V1816"/>
    <mergeCell ref="W1816:Y1816"/>
    <mergeCell ref="O1817:T1818"/>
    <mergeCell ref="U1817:Y1818"/>
    <mergeCell ref="B1818:C1818"/>
    <mergeCell ref="E1818:F1818"/>
    <mergeCell ref="G1818:J1818"/>
    <mergeCell ref="K1818:L1818"/>
    <mergeCell ref="M1818:N1818"/>
    <mergeCell ref="B1815:C1815"/>
    <mergeCell ref="E1815:F1815"/>
    <mergeCell ref="G1815:J1815"/>
    <mergeCell ref="K1815:L1815"/>
    <mergeCell ref="M1815:N1815"/>
    <mergeCell ref="B1816:C1816"/>
    <mergeCell ref="E1816:F1816"/>
    <mergeCell ref="G1816:J1816"/>
    <mergeCell ref="K1816:L1816"/>
    <mergeCell ref="M1816:N1816"/>
    <mergeCell ref="B1786:C1786"/>
    <mergeCell ref="E1786:F1786"/>
    <mergeCell ref="G1786:J1786"/>
    <mergeCell ref="K1786:L1786"/>
    <mergeCell ref="M1786:N1786"/>
    <mergeCell ref="O1786:Q1786"/>
    <mergeCell ref="B1783:C1783"/>
    <mergeCell ref="B1784:C1784"/>
    <mergeCell ref="E1784:F1784"/>
    <mergeCell ref="K1784:L1784"/>
    <mergeCell ref="B1789:C1789"/>
    <mergeCell ref="E1789:F1789"/>
    <mergeCell ref="G1789:J1789"/>
    <mergeCell ref="K1789:L1789"/>
    <mergeCell ref="M1789:N1789"/>
    <mergeCell ref="B1790:C1790"/>
    <mergeCell ref="E1790:F1790"/>
    <mergeCell ref="G1790:J1790"/>
    <mergeCell ref="K1790:L1790"/>
    <mergeCell ref="M1790:N1790"/>
    <mergeCell ref="B1787:C1787"/>
    <mergeCell ref="E1787:F1787"/>
    <mergeCell ref="G1787:J1787"/>
    <mergeCell ref="K1787:L1787"/>
    <mergeCell ref="M1787:N1787"/>
    <mergeCell ref="B1788:C1788"/>
    <mergeCell ref="E1788:F1788"/>
    <mergeCell ref="G1788:J1788"/>
    <mergeCell ref="K1788:L1788"/>
    <mergeCell ref="M1788:N1788"/>
    <mergeCell ref="S1786:T1786"/>
    <mergeCell ref="U1786:V1786"/>
    <mergeCell ref="W1786:X1786"/>
    <mergeCell ref="O1787:Q1787"/>
    <mergeCell ref="S1787:V1787"/>
    <mergeCell ref="W1787:Y1787"/>
    <mergeCell ref="O1788:Q1788"/>
    <mergeCell ref="S1788:V1788"/>
    <mergeCell ref="W1788:Y1788"/>
    <mergeCell ref="O1789:T1790"/>
    <mergeCell ref="U1789:Y1790"/>
    <mergeCell ref="B1762:C1762"/>
    <mergeCell ref="E1762:F1762"/>
    <mergeCell ref="G1762:J1762"/>
    <mergeCell ref="K1762:L1762"/>
    <mergeCell ref="M1762:N1762"/>
    <mergeCell ref="B1759:C1759"/>
    <mergeCell ref="E1759:F1759"/>
    <mergeCell ref="G1759:J1759"/>
    <mergeCell ref="K1759:L1759"/>
    <mergeCell ref="M1759:N1759"/>
    <mergeCell ref="B1760:C1760"/>
    <mergeCell ref="E1760:F1760"/>
    <mergeCell ref="G1760:J1760"/>
    <mergeCell ref="K1760:L1760"/>
    <mergeCell ref="M1760:N1760"/>
    <mergeCell ref="B1767:C1767"/>
    <mergeCell ref="W1767:Y1767"/>
    <mergeCell ref="B1768:C1768"/>
    <mergeCell ref="W1768:Y1768"/>
    <mergeCell ref="B1775:C1775"/>
    <mergeCell ref="B1776:C1776"/>
    <mergeCell ref="B1777:C1777"/>
    <mergeCell ref="B1778:C1778"/>
    <mergeCell ref="B1779:C1779"/>
    <mergeCell ref="B1781:C1781"/>
    <mergeCell ref="B1782:C1782"/>
    <mergeCell ref="B1773:C1773"/>
    <mergeCell ref="B1774:C1774"/>
    <mergeCell ref="B1785:C1785"/>
    <mergeCell ref="O1785:Q1785"/>
    <mergeCell ref="S1774:S1775"/>
    <mergeCell ref="B1780:C1780"/>
    <mergeCell ref="Y1783:Y1784"/>
    <mergeCell ref="O1784:P1784"/>
    <mergeCell ref="E1785:L1785"/>
    <mergeCell ref="S1785:Y1785"/>
    <mergeCell ref="B1739:C1739"/>
    <mergeCell ref="W1739:Y1739"/>
    <mergeCell ref="B1740:C1740"/>
    <mergeCell ref="W1740:Y1740"/>
    <mergeCell ref="B1747:C1747"/>
    <mergeCell ref="B1748:C1748"/>
    <mergeCell ref="B1749:C1749"/>
    <mergeCell ref="B1750:C1750"/>
    <mergeCell ref="B1751:C1751"/>
    <mergeCell ref="B1753:C1753"/>
    <mergeCell ref="B1754:C1754"/>
    <mergeCell ref="B1745:C1745"/>
    <mergeCell ref="B1746:C1746"/>
    <mergeCell ref="B1757:C1757"/>
    <mergeCell ref="O1757:Q1757"/>
    <mergeCell ref="B1758:C1758"/>
    <mergeCell ref="E1758:F1758"/>
    <mergeCell ref="G1758:J1758"/>
    <mergeCell ref="K1758:L1758"/>
    <mergeCell ref="M1758:N1758"/>
    <mergeCell ref="O1758:Q1758"/>
    <mergeCell ref="B1755:C1755"/>
    <mergeCell ref="B1756:C1756"/>
    <mergeCell ref="E1756:F1756"/>
    <mergeCell ref="K1756:L1756"/>
    <mergeCell ref="O1756:P1756"/>
    <mergeCell ref="E1757:L1757"/>
    <mergeCell ref="S1757:Y1757"/>
    <mergeCell ref="S1758:T1758"/>
    <mergeCell ref="U1758:V1758"/>
    <mergeCell ref="W1758:X1758"/>
    <mergeCell ref="B1761:C1761"/>
    <mergeCell ref="E1761:F1761"/>
    <mergeCell ref="G1761:J1761"/>
    <mergeCell ref="K1761:L1761"/>
    <mergeCell ref="M1761:N1761"/>
    <mergeCell ref="B1711:C1711"/>
    <mergeCell ref="W1711:Y1711"/>
    <mergeCell ref="B1712:C1712"/>
    <mergeCell ref="W1712:Y1712"/>
    <mergeCell ref="B1719:C1719"/>
    <mergeCell ref="B1720:C1720"/>
    <mergeCell ref="B1721:C1721"/>
    <mergeCell ref="B1722:C1722"/>
    <mergeCell ref="B1723:C1723"/>
    <mergeCell ref="B1725:C1725"/>
    <mergeCell ref="B1726:C1726"/>
    <mergeCell ref="B1717:C1717"/>
    <mergeCell ref="B1718:C1718"/>
    <mergeCell ref="B1729:C1729"/>
    <mergeCell ref="O1729:Q1729"/>
    <mergeCell ref="B1730:C1730"/>
    <mergeCell ref="E1730:F1730"/>
    <mergeCell ref="G1730:J1730"/>
    <mergeCell ref="K1730:L1730"/>
    <mergeCell ref="M1730:N1730"/>
    <mergeCell ref="O1730:Q1730"/>
    <mergeCell ref="B1727:C1727"/>
    <mergeCell ref="B1728:C1728"/>
    <mergeCell ref="E1728:F1728"/>
    <mergeCell ref="K1728:L1728"/>
    <mergeCell ref="B1733:C1733"/>
    <mergeCell ref="E1733:F1733"/>
    <mergeCell ref="G1733:J1733"/>
    <mergeCell ref="K1733:L1733"/>
    <mergeCell ref="M1733:N1733"/>
    <mergeCell ref="B1734:C1734"/>
    <mergeCell ref="E1734:F1734"/>
    <mergeCell ref="G1734:J1734"/>
    <mergeCell ref="K1734:L1734"/>
    <mergeCell ref="M1734:N1734"/>
    <mergeCell ref="B1731:C1731"/>
    <mergeCell ref="E1731:F1731"/>
    <mergeCell ref="G1731:J1731"/>
    <mergeCell ref="K1731:L1731"/>
    <mergeCell ref="M1731:N1731"/>
    <mergeCell ref="B1732:C1732"/>
    <mergeCell ref="E1732:F1732"/>
    <mergeCell ref="G1732:J1732"/>
    <mergeCell ref="K1732:L1732"/>
    <mergeCell ref="M1732:N1732"/>
    <mergeCell ref="B1683:C1683"/>
    <mergeCell ref="W1683:Y1683"/>
    <mergeCell ref="B1684:C1684"/>
    <mergeCell ref="W1684:Y1684"/>
    <mergeCell ref="B1691:C1691"/>
    <mergeCell ref="B1692:C1692"/>
    <mergeCell ref="B1693:C1693"/>
    <mergeCell ref="B1694:C1694"/>
    <mergeCell ref="B1695:C1695"/>
    <mergeCell ref="B1697:C1697"/>
    <mergeCell ref="B1698:C1698"/>
    <mergeCell ref="B1689:C1689"/>
    <mergeCell ref="B1690:C1690"/>
    <mergeCell ref="B1701:C1701"/>
    <mergeCell ref="O1701:Q1701"/>
    <mergeCell ref="B1702:C1702"/>
    <mergeCell ref="E1702:F1702"/>
    <mergeCell ref="G1702:J1702"/>
    <mergeCell ref="K1702:L1702"/>
    <mergeCell ref="M1702:N1702"/>
    <mergeCell ref="O1702:Q1702"/>
    <mergeCell ref="B1699:C1699"/>
    <mergeCell ref="B1700:C1700"/>
    <mergeCell ref="E1700:F1700"/>
    <mergeCell ref="K1700:L1700"/>
    <mergeCell ref="B1705:C1705"/>
    <mergeCell ref="E1705:F1705"/>
    <mergeCell ref="G1705:J1705"/>
    <mergeCell ref="K1705:L1705"/>
    <mergeCell ref="M1705:N1705"/>
    <mergeCell ref="B1706:C1706"/>
    <mergeCell ref="E1706:F1706"/>
    <mergeCell ref="G1706:J1706"/>
    <mergeCell ref="K1706:L1706"/>
    <mergeCell ref="M1706:N1706"/>
    <mergeCell ref="B1703:C1703"/>
    <mergeCell ref="E1703:F1703"/>
    <mergeCell ref="G1703:J1703"/>
    <mergeCell ref="K1703:L1703"/>
    <mergeCell ref="M1703:N1703"/>
    <mergeCell ref="B1704:C1704"/>
    <mergeCell ref="E1704:F1704"/>
    <mergeCell ref="G1704:J1704"/>
    <mergeCell ref="K1704:L1704"/>
    <mergeCell ref="M1704:N1704"/>
    <mergeCell ref="A1653:Y1653"/>
    <mergeCell ref="B1655:C1655"/>
    <mergeCell ref="W1655:Y1655"/>
    <mergeCell ref="B1656:C1656"/>
    <mergeCell ref="W1656:Y1656"/>
    <mergeCell ref="B1657:C1657"/>
    <mergeCell ref="W1657:Y1657"/>
    <mergeCell ref="B1664:C1664"/>
    <mergeCell ref="B1665:C1665"/>
    <mergeCell ref="B1666:C1666"/>
    <mergeCell ref="B1667:C1667"/>
    <mergeCell ref="B1668:C1668"/>
    <mergeCell ref="B1670:C1670"/>
    <mergeCell ref="B1671:C1671"/>
    <mergeCell ref="O1679:T1679"/>
    <mergeCell ref="B1661:C1661"/>
    <mergeCell ref="B1662:C1662"/>
    <mergeCell ref="B1663:C1663"/>
    <mergeCell ref="B1674:C1674"/>
    <mergeCell ref="E1674:F1674"/>
    <mergeCell ref="G1674:J1674"/>
    <mergeCell ref="K1674:L1674"/>
    <mergeCell ref="M1674:N1674"/>
    <mergeCell ref="O1674:Q1674"/>
    <mergeCell ref="B1675:C1675"/>
    <mergeCell ref="E1675:F1675"/>
    <mergeCell ref="G1675:J1675"/>
    <mergeCell ref="K1675:L1675"/>
    <mergeCell ref="M1675:N1675"/>
    <mergeCell ref="O1675:Q1675"/>
    <mergeCell ref="S1675:V1675"/>
    <mergeCell ref="W1675:Y1675"/>
    <mergeCell ref="B1672:C1672"/>
    <mergeCell ref="B1673:C1673"/>
    <mergeCell ref="O1673:Q1673"/>
    <mergeCell ref="B1678:C1678"/>
    <mergeCell ref="E1678:F1678"/>
    <mergeCell ref="G1678:J1678"/>
    <mergeCell ref="K1678:L1678"/>
    <mergeCell ref="M1678:N1678"/>
    <mergeCell ref="B1679:C1679"/>
    <mergeCell ref="E1679:F1679"/>
    <mergeCell ref="G1679:J1679"/>
    <mergeCell ref="K1679:L1679"/>
    <mergeCell ref="M1679:N1679"/>
    <mergeCell ref="B1676:C1676"/>
    <mergeCell ref="E1676:F1676"/>
    <mergeCell ref="G1676:J1676"/>
    <mergeCell ref="K1676:L1676"/>
    <mergeCell ref="M1676:N1676"/>
    <mergeCell ref="B1677:C1677"/>
    <mergeCell ref="E1677:F1677"/>
    <mergeCell ref="G1677:J1677"/>
    <mergeCell ref="K1677:L1677"/>
    <mergeCell ref="M1677:N1677"/>
    <mergeCell ref="A1625:Y1625"/>
    <mergeCell ref="B1627:C1627"/>
    <mergeCell ref="W1627:Y1627"/>
    <mergeCell ref="B1628:C1628"/>
    <mergeCell ref="W1628:Y1628"/>
    <mergeCell ref="B1629:C1629"/>
    <mergeCell ref="W1629:Y1629"/>
    <mergeCell ref="B1636:C1636"/>
    <mergeCell ref="B1637:C1637"/>
    <mergeCell ref="B1638:C1638"/>
    <mergeCell ref="B1639:C1639"/>
    <mergeCell ref="B1640:C1640"/>
    <mergeCell ref="B1642:C1642"/>
    <mergeCell ref="B1643:C1643"/>
    <mergeCell ref="O1651:T1651"/>
    <mergeCell ref="B1633:C1633"/>
    <mergeCell ref="B1634:C1634"/>
    <mergeCell ref="B1635:C1635"/>
    <mergeCell ref="B1646:C1646"/>
    <mergeCell ref="E1646:F1646"/>
    <mergeCell ref="G1646:J1646"/>
    <mergeCell ref="K1646:L1646"/>
    <mergeCell ref="M1646:N1646"/>
    <mergeCell ref="O1646:Q1646"/>
    <mergeCell ref="B1647:C1647"/>
    <mergeCell ref="E1647:F1647"/>
    <mergeCell ref="G1647:J1647"/>
    <mergeCell ref="K1647:L1647"/>
    <mergeCell ref="M1647:N1647"/>
    <mergeCell ref="O1647:Q1647"/>
    <mergeCell ref="S1647:V1647"/>
    <mergeCell ref="W1647:Y1647"/>
    <mergeCell ref="B1644:C1644"/>
    <mergeCell ref="B1645:C1645"/>
    <mergeCell ref="O1645:Q1645"/>
    <mergeCell ref="B1650:C1650"/>
    <mergeCell ref="E1650:F1650"/>
    <mergeCell ref="G1650:J1650"/>
    <mergeCell ref="K1650:L1650"/>
    <mergeCell ref="M1650:N1650"/>
    <mergeCell ref="B1651:C1651"/>
    <mergeCell ref="E1651:F1651"/>
    <mergeCell ref="G1651:J1651"/>
    <mergeCell ref="K1651:L1651"/>
    <mergeCell ref="M1651:N1651"/>
    <mergeCell ref="B1648:C1648"/>
    <mergeCell ref="E1648:F1648"/>
    <mergeCell ref="G1648:J1648"/>
    <mergeCell ref="K1648:L1648"/>
    <mergeCell ref="M1648:N1648"/>
    <mergeCell ref="B1649:C1649"/>
    <mergeCell ref="E1649:F1649"/>
    <mergeCell ref="G1649:J1649"/>
    <mergeCell ref="K1649:L1649"/>
    <mergeCell ref="M1649:N1649"/>
    <mergeCell ref="A1597:Y1597"/>
    <mergeCell ref="B1599:C1599"/>
    <mergeCell ref="W1599:Y1599"/>
    <mergeCell ref="B1600:C1600"/>
    <mergeCell ref="W1600:Y1600"/>
    <mergeCell ref="B1601:C1601"/>
    <mergeCell ref="W1601:Y1601"/>
    <mergeCell ref="B1608:C1608"/>
    <mergeCell ref="B1609:C1609"/>
    <mergeCell ref="B1610:C1610"/>
    <mergeCell ref="B1611:C1611"/>
    <mergeCell ref="B1612:C1612"/>
    <mergeCell ref="B1614:C1614"/>
    <mergeCell ref="B1615:C1615"/>
    <mergeCell ref="O1623:T1623"/>
    <mergeCell ref="B1605:C1605"/>
    <mergeCell ref="B1606:C1606"/>
    <mergeCell ref="B1607:C1607"/>
    <mergeCell ref="B1618:C1618"/>
    <mergeCell ref="E1618:F1618"/>
    <mergeCell ref="G1618:J1618"/>
    <mergeCell ref="K1618:L1618"/>
    <mergeCell ref="M1618:N1618"/>
    <mergeCell ref="O1618:Q1618"/>
    <mergeCell ref="B1619:C1619"/>
    <mergeCell ref="E1619:F1619"/>
    <mergeCell ref="G1619:J1619"/>
    <mergeCell ref="K1619:L1619"/>
    <mergeCell ref="M1619:N1619"/>
    <mergeCell ref="O1619:Q1619"/>
    <mergeCell ref="S1619:V1619"/>
    <mergeCell ref="W1619:Y1619"/>
    <mergeCell ref="B1616:C1616"/>
    <mergeCell ref="B1617:C1617"/>
    <mergeCell ref="O1617:Q1617"/>
    <mergeCell ref="B1622:C1622"/>
    <mergeCell ref="E1622:F1622"/>
    <mergeCell ref="G1622:J1622"/>
    <mergeCell ref="K1622:L1622"/>
    <mergeCell ref="M1622:N1622"/>
    <mergeCell ref="B1623:C1623"/>
    <mergeCell ref="E1623:F1623"/>
    <mergeCell ref="G1623:J1623"/>
    <mergeCell ref="K1623:L1623"/>
    <mergeCell ref="M1623:N1623"/>
    <mergeCell ref="B1620:C1620"/>
    <mergeCell ref="E1620:F1620"/>
    <mergeCell ref="G1620:J1620"/>
    <mergeCell ref="K1620:L1620"/>
    <mergeCell ref="M1620:N1620"/>
    <mergeCell ref="B1621:C1621"/>
    <mergeCell ref="E1621:F1621"/>
    <mergeCell ref="G1621:J1621"/>
    <mergeCell ref="K1621:L1621"/>
    <mergeCell ref="M1621:N1621"/>
    <mergeCell ref="A1569:Y1569"/>
    <mergeCell ref="B1571:C1571"/>
    <mergeCell ref="W1571:Y1571"/>
    <mergeCell ref="B1572:C1572"/>
    <mergeCell ref="W1572:Y1572"/>
    <mergeCell ref="B1573:C1573"/>
    <mergeCell ref="W1573:Y1573"/>
    <mergeCell ref="B1580:C1580"/>
    <mergeCell ref="B1581:C1581"/>
    <mergeCell ref="B1582:C1582"/>
    <mergeCell ref="B1583:C1583"/>
    <mergeCell ref="B1584:C1584"/>
    <mergeCell ref="B1586:C1586"/>
    <mergeCell ref="B1587:C1587"/>
    <mergeCell ref="O1595:T1595"/>
    <mergeCell ref="B1577:C1577"/>
    <mergeCell ref="B1578:C1578"/>
    <mergeCell ref="B1579:C1579"/>
    <mergeCell ref="B1590:C1590"/>
    <mergeCell ref="E1590:F1590"/>
    <mergeCell ref="G1590:J1590"/>
    <mergeCell ref="K1590:L1590"/>
    <mergeCell ref="M1590:N1590"/>
    <mergeCell ref="O1590:Q1590"/>
    <mergeCell ref="B1591:C1591"/>
    <mergeCell ref="E1591:F1591"/>
    <mergeCell ref="G1591:J1591"/>
    <mergeCell ref="K1591:L1591"/>
    <mergeCell ref="M1591:N1591"/>
    <mergeCell ref="O1591:Q1591"/>
    <mergeCell ref="S1591:V1591"/>
    <mergeCell ref="W1591:Y1591"/>
    <mergeCell ref="B1588:C1588"/>
    <mergeCell ref="B1589:C1589"/>
    <mergeCell ref="O1589:Q1589"/>
    <mergeCell ref="B1594:C1594"/>
    <mergeCell ref="E1594:F1594"/>
    <mergeCell ref="G1594:J1594"/>
    <mergeCell ref="K1594:L1594"/>
    <mergeCell ref="M1594:N1594"/>
    <mergeCell ref="B1595:C1595"/>
    <mergeCell ref="E1595:F1595"/>
    <mergeCell ref="G1595:J1595"/>
    <mergeCell ref="K1595:L1595"/>
    <mergeCell ref="M1595:N1595"/>
    <mergeCell ref="B1592:C1592"/>
    <mergeCell ref="E1592:F1592"/>
    <mergeCell ref="G1592:J1592"/>
    <mergeCell ref="K1592:L1592"/>
    <mergeCell ref="M1592:N1592"/>
    <mergeCell ref="B1593:C1593"/>
    <mergeCell ref="E1593:F1593"/>
    <mergeCell ref="G1593:J1593"/>
    <mergeCell ref="K1593:L1593"/>
    <mergeCell ref="M1593:N1593"/>
    <mergeCell ref="A1541:Y1541"/>
    <mergeCell ref="B1543:C1543"/>
    <mergeCell ref="W1543:Y1543"/>
    <mergeCell ref="B1544:C1544"/>
    <mergeCell ref="W1544:Y1544"/>
    <mergeCell ref="B1545:C1545"/>
    <mergeCell ref="W1545:Y1545"/>
    <mergeCell ref="B1552:C1552"/>
    <mergeCell ref="B1553:C1553"/>
    <mergeCell ref="B1554:C1554"/>
    <mergeCell ref="B1555:C1555"/>
    <mergeCell ref="B1556:C1556"/>
    <mergeCell ref="B1558:C1558"/>
    <mergeCell ref="B1559:C1559"/>
    <mergeCell ref="O1567:T1567"/>
    <mergeCell ref="B1549:C1549"/>
    <mergeCell ref="B1550:C1550"/>
    <mergeCell ref="B1551:C1551"/>
    <mergeCell ref="B1562:C1562"/>
    <mergeCell ref="E1562:F1562"/>
    <mergeCell ref="G1562:J1562"/>
    <mergeCell ref="K1562:L1562"/>
    <mergeCell ref="M1562:N1562"/>
    <mergeCell ref="O1562:Q1562"/>
    <mergeCell ref="B1563:C1563"/>
    <mergeCell ref="E1563:F1563"/>
    <mergeCell ref="G1563:J1563"/>
    <mergeCell ref="K1563:L1563"/>
    <mergeCell ref="M1563:N1563"/>
    <mergeCell ref="O1563:Q1563"/>
    <mergeCell ref="S1563:V1563"/>
    <mergeCell ref="W1563:Y1563"/>
    <mergeCell ref="B1560:C1560"/>
    <mergeCell ref="B1561:C1561"/>
    <mergeCell ref="O1561:Q1561"/>
    <mergeCell ref="B1566:C1566"/>
    <mergeCell ref="E1566:F1566"/>
    <mergeCell ref="G1566:J1566"/>
    <mergeCell ref="K1566:L1566"/>
    <mergeCell ref="M1566:N1566"/>
    <mergeCell ref="B1567:C1567"/>
    <mergeCell ref="E1567:F1567"/>
    <mergeCell ref="G1567:J1567"/>
    <mergeCell ref="K1567:L1567"/>
    <mergeCell ref="M1567:N1567"/>
    <mergeCell ref="B1564:C1564"/>
    <mergeCell ref="E1564:F1564"/>
    <mergeCell ref="G1564:J1564"/>
    <mergeCell ref="K1564:L1564"/>
    <mergeCell ref="M1564:N1564"/>
    <mergeCell ref="B1565:C1565"/>
    <mergeCell ref="E1565:F1565"/>
    <mergeCell ref="G1565:J1565"/>
    <mergeCell ref="K1565:L1565"/>
    <mergeCell ref="M1565:N1565"/>
    <mergeCell ref="A1513:Y1513"/>
    <mergeCell ref="B1515:C1515"/>
    <mergeCell ref="W1515:Y1515"/>
    <mergeCell ref="B1516:C1516"/>
    <mergeCell ref="W1516:Y1516"/>
    <mergeCell ref="B1517:C1517"/>
    <mergeCell ref="W1517:Y1517"/>
    <mergeCell ref="B1524:C1524"/>
    <mergeCell ref="B1525:C1525"/>
    <mergeCell ref="B1526:C1526"/>
    <mergeCell ref="B1527:C1527"/>
    <mergeCell ref="B1528:C1528"/>
    <mergeCell ref="B1530:C1530"/>
    <mergeCell ref="B1531:C1531"/>
    <mergeCell ref="O1539:T1539"/>
    <mergeCell ref="B1521:C1521"/>
    <mergeCell ref="B1522:C1522"/>
    <mergeCell ref="B1523:C1523"/>
    <mergeCell ref="B1534:C1534"/>
    <mergeCell ref="E1534:F1534"/>
    <mergeCell ref="G1534:J1534"/>
    <mergeCell ref="K1534:L1534"/>
    <mergeCell ref="M1534:N1534"/>
    <mergeCell ref="O1534:Q1534"/>
    <mergeCell ref="B1535:C1535"/>
    <mergeCell ref="E1535:F1535"/>
    <mergeCell ref="G1535:J1535"/>
    <mergeCell ref="K1535:L1535"/>
    <mergeCell ref="M1535:N1535"/>
    <mergeCell ref="O1535:Q1535"/>
    <mergeCell ref="S1535:V1535"/>
    <mergeCell ref="W1535:Y1535"/>
    <mergeCell ref="B1532:C1532"/>
    <mergeCell ref="B1533:C1533"/>
    <mergeCell ref="O1533:Q1533"/>
    <mergeCell ref="B1538:C1538"/>
    <mergeCell ref="E1538:F1538"/>
    <mergeCell ref="G1538:J1538"/>
    <mergeCell ref="K1538:L1538"/>
    <mergeCell ref="M1538:N1538"/>
    <mergeCell ref="B1539:C1539"/>
    <mergeCell ref="E1539:F1539"/>
    <mergeCell ref="G1539:J1539"/>
    <mergeCell ref="K1539:L1539"/>
    <mergeCell ref="M1539:N1539"/>
    <mergeCell ref="B1536:C1536"/>
    <mergeCell ref="E1536:F1536"/>
    <mergeCell ref="G1536:J1536"/>
    <mergeCell ref="K1536:L1536"/>
    <mergeCell ref="M1536:N1536"/>
    <mergeCell ref="B1537:C1537"/>
    <mergeCell ref="E1537:F1537"/>
    <mergeCell ref="G1537:J1537"/>
    <mergeCell ref="K1537:L1537"/>
    <mergeCell ref="M1537:N1537"/>
    <mergeCell ref="A1485:Y1485"/>
    <mergeCell ref="B1487:C1487"/>
    <mergeCell ref="W1487:Y1487"/>
    <mergeCell ref="B1488:C1488"/>
    <mergeCell ref="W1488:Y1488"/>
    <mergeCell ref="B1489:C1489"/>
    <mergeCell ref="W1489:Y1489"/>
    <mergeCell ref="B1496:C1496"/>
    <mergeCell ref="B1497:C1497"/>
    <mergeCell ref="B1498:C1498"/>
    <mergeCell ref="B1499:C1499"/>
    <mergeCell ref="B1500:C1500"/>
    <mergeCell ref="B1502:C1502"/>
    <mergeCell ref="B1503:C1503"/>
    <mergeCell ref="O1511:T1511"/>
    <mergeCell ref="B1493:C1493"/>
    <mergeCell ref="B1494:C1494"/>
    <mergeCell ref="B1495:C1495"/>
    <mergeCell ref="B1506:C1506"/>
    <mergeCell ref="E1506:F1506"/>
    <mergeCell ref="G1506:J1506"/>
    <mergeCell ref="K1506:L1506"/>
    <mergeCell ref="M1506:N1506"/>
    <mergeCell ref="O1506:Q1506"/>
    <mergeCell ref="B1507:C1507"/>
    <mergeCell ref="E1507:F1507"/>
    <mergeCell ref="G1507:J1507"/>
    <mergeCell ref="K1507:L1507"/>
    <mergeCell ref="M1507:N1507"/>
    <mergeCell ref="O1507:Q1507"/>
    <mergeCell ref="S1507:V1507"/>
    <mergeCell ref="W1507:Y1507"/>
    <mergeCell ref="B1504:C1504"/>
    <mergeCell ref="B1505:C1505"/>
    <mergeCell ref="O1505:Q1505"/>
    <mergeCell ref="B1510:C1510"/>
    <mergeCell ref="E1510:F1510"/>
    <mergeCell ref="G1510:J1510"/>
    <mergeCell ref="K1510:L1510"/>
    <mergeCell ref="M1510:N1510"/>
    <mergeCell ref="B1511:C1511"/>
    <mergeCell ref="E1511:F1511"/>
    <mergeCell ref="G1511:J1511"/>
    <mergeCell ref="K1511:L1511"/>
    <mergeCell ref="M1511:N1511"/>
    <mergeCell ref="B1508:C1508"/>
    <mergeCell ref="E1508:F1508"/>
    <mergeCell ref="G1508:J1508"/>
    <mergeCell ref="K1508:L1508"/>
    <mergeCell ref="M1508:N1508"/>
    <mergeCell ref="B1509:C1509"/>
    <mergeCell ref="E1509:F1509"/>
    <mergeCell ref="G1509:J1509"/>
    <mergeCell ref="K1509:L1509"/>
    <mergeCell ref="M1509:N1509"/>
    <mergeCell ref="A1457:Y1457"/>
    <mergeCell ref="B1459:C1459"/>
    <mergeCell ref="W1459:Y1459"/>
    <mergeCell ref="B1460:C1460"/>
    <mergeCell ref="W1460:Y1460"/>
    <mergeCell ref="B1461:C1461"/>
    <mergeCell ref="W1461:Y1461"/>
    <mergeCell ref="B1468:C1468"/>
    <mergeCell ref="B1469:C1469"/>
    <mergeCell ref="B1470:C1470"/>
    <mergeCell ref="B1471:C1471"/>
    <mergeCell ref="B1472:C1472"/>
    <mergeCell ref="B1474:C1474"/>
    <mergeCell ref="B1475:C1475"/>
    <mergeCell ref="O1483:T1483"/>
    <mergeCell ref="B1465:C1465"/>
    <mergeCell ref="B1466:C1466"/>
    <mergeCell ref="B1467:C1467"/>
    <mergeCell ref="B1478:C1478"/>
    <mergeCell ref="E1478:F1478"/>
    <mergeCell ref="G1478:J1478"/>
    <mergeCell ref="K1478:L1478"/>
    <mergeCell ref="M1478:N1478"/>
    <mergeCell ref="O1478:Q1478"/>
    <mergeCell ref="B1479:C1479"/>
    <mergeCell ref="E1479:F1479"/>
    <mergeCell ref="G1479:J1479"/>
    <mergeCell ref="K1479:L1479"/>
    <mergeCell ref="M1479:N1479"/>
    <mergeCell ref="O1479:Q1479"/>
    <mergeCell ref="S1479:V1479"/>
    <mergeCell ref="W1479:Y1479"/>
    <mergeCell ref="B1476:C1476"/>
    <mergeCell ref="B1477:C1477"/>
    <mergeCell ref="O1477:Q1477"/>
    <mergeCell ref="B1482:C1482"/>
    <mergeCell ref="E1482:F1482"/>
    <mergeCell ref="G1482:J1482"/>
    <mergeCell ref="K1482:L1482"/>
    <mergeCell ref="M1482:N1482"/>
    <mergeCell ref="B1483:C1483"/>
    <mergeCell ref="E1483:F1483"/>
    <mergeCell ref="G1483:J1483"/>
    <mergeCell ref="K1483:L1483"/>
    <mergeCell ref="M1483:N1483"/>
    <mergeCell ref="B1480:C1480"/>
    <mergeCell ref="E1480:F1480"/>
    <mergeCell ref="G1480:J1480"/>
    <mergeCell ref="K1480:L1480"/>
    <mergeCell ref="M1480:N1480"/>
    <mergeCell ref="B1481:C1481"/>
    <mergeCell ref="E1481:F1481"/>
    <mergeCell ref="G1481:J1481"/>
    <mergeCell ref="K1481:L1481"/>
    <mergeCell ref="M1481:N1481"/>
    <mergeCell ref="A1429:Y1429"/>
    <mergeCell ref="B1431:C1431"/>
    <mergeCell ref="W1431:Y1431"/>
    <mergeCell ref="B1432:C1432"/>
    <mergeCell ref="W1432:Y1432"/>
    <mergeCell ref="B1433:C1433"/>
    <mergeCell ref="W1433:Y1433"/>
    <mergeCell ref="B1440:C1440"/>
    <mergeCell ref="B1441:C1441"/>
    <mergeCell ref="B1442:C1442"/>
    <mergeCell ref="B1443:C1443"/>
    <mergeCell ref="B1444:C1444"/>
    <mergeCell ref="B1446:C1446"/>
    <mergeCell ref="B1447:C1447"/>
    <mergeCell ref="O1455:T1455"/>
    <mergeCell ref="B1437:C1437"/>
    <mergeCell ref="B1438:C1438"/>
    <mergeCell ref="B1439:C1439"/>
    <mergeCell ref="B1450:C1450"/>
    <mergeCell ref="E1450:F1450"/>
    <mergeCell ref="G1450:J1450"/>
    <mergeCell ref="K1450:L1450"/>
    <mergeCell ref="M1450:N1450"/>
    <mergeCell ref="O1450:Q1450"/>
    <mergeCell ref="B1451:C1451"/>
    <mergeCell ref="E1451:F1451"/>
    <mergeCell ref="G1451:J1451"/>
    <mergeCell ref="K1451:L1451"/>
    <mergeCell ref="M1451:N1451"/>
    <mergeCell ref="O1451:Q1451"/>
    <mergeCell ref="S1451:V1451"/>
    <mergeCell ref="W1451:Y1451"/>
    <mergeCell ref="B1448:C1448"/>
    <mergeCell ref="B1449:C1449"/>
    <mergeCell ref="O1449:Q1449"/>
    <mergeCell ref="B1454:C1454"/>
    <mergeCell ref="E1454:F1454"/>
    <mergeCell ref="G1454:J1454"/>
    <mergeCell ref="K1454:L1454"/>
    <mergeCell ref="M1454:N1454"/>
    <mergeCell ref="B1455:C1455"/>
    <mergeCell ref="E1455:F1455"/>
    <mergeCell ref="G1455:J1455"/>
    <mergeCell ref="K1455:L1455"/>
    <mergeCell ref="M1455:N1455"/>
    <mergeCell ref="B1452:C1452"/>
    <mergeCell ref="E1452:F1452"/>
    <mergeCell ref="G1452:J1452"/>
    <mergeCell ref="K1452:L1452"/>
    <mergeCell ref="M1452:N1452"/>
    <mergeCell ref="B1453:C1453"/>
    <mergeCell ref="E1453:F1453"/>
    <mergeCell ref="G1453:J1453"/>
    <mergeCell ref="K1453:L1453"/>
    <mergeCell ref="M1453:N1453"/>
    <mergeCell ref="A1401:Y1401"/>
    <mergeCell ref="B1403:C1403"/>
    <mergeCell ref="W1403:Y1403"/>
    <mergeCell ref="B1404:C1404"/>
    <mergeCell ref="W1404:Y1404"/>
    <mergeCell ref="B1405:C1405"/>
    <mergeCell ref="W1405:Y1405"/>
    <mergeCell ref="B1412:C1412"/>
    <mergeCell ref="B1413:C1413"/>
    <mergeCell ref="B1414:C1414"/>
    <mergeCell ref="B1415:C1415"/>
    <mergeCell ref="B1416:C1416"/>
    <mergeCell ref="B1418:C1418"/>
    <mergeCell ref="B1419:C1419"/>
    <mergeCell ref="O1427:T1427"/>
    <mergeCell ref="B1409:C1409"/>
    <mergeCell ref="B1410:C1410"/>
    <mergeCell ref="B1411:C1411"/>
    <mergeCell ref="B1422:C1422"/>
    <mergeCell ref="E1422:F1422"/>
    <mergeCell ref="G1422:J1422"/>
    <mergeCell ref="K1422:L1422"/>
    <mergeCell ref="M1422:N1422"/>
    <mergeCell ref="O1422:Q1422"/>
    <mergeCell ref="B1423:C1423"/>
    <mergeCell ref="E1423:F1423"/>
    <mergeCell ref="G1423:J1423"/>
    <mergeCell ref="K1423:L1423"/>
    <mergeCell ref="M1423:N1423"/>
    <mergeCell ref="O1423:Q1423"/>
    <mergeCell ref="S1423:V1423"/>
    <mergeCell ref="W1423:Y1423"/>
    <mergeCell ref="B1420:C1420"/>
    <mergeCell ref="B1421:C1421"/>
    <mergeCell ref="O1421:Q1421"/>
    <mergeCell ref="B1426:C1426"/>
    <mergeCell ref="E1426:F1426"/>
    <mergeCell ref="G1426:J1426"/>
    <mergeCell ref="K1426:L1426"/>
    <mergeCell ref="M1426:N1426"/>
    <mergeCell ref="B1427:C1427"/>
    <mergeCell ref="E1427:F1427"/>
    <mergeCell ref="G1427:J1427"/>
    <mergeCell ref="K1427:L1427"/>
    <mergeCell ref="M1427:N1427"/>
    <mergeCell ref="B1424:C1424"/>
    <mergeCell ref="E1424:F1424"/>
    <mergeCell ref="G1424:J1424"/>
    <mergeCell ref="K1424:L1424"/>
    <mergeCell ref="M1424:N1424"/>
    <mergeCell ref="B1425:C1425"/>
    <mergeCell ref="E1425:F1425"/>
    <mergeCell ref="G1425:J1425"/>
    <mergeCell ref="K1425:L1425"/>
    <mergeCell ref="M1425:N1425"/>
    <mergeCell ref="A1373:Y1373"/>
    <mergeCell ref="B1375:C1375"/>
    <mergeCell ref="W1375:Y1375"/>
    <mergeCell ref="B1376:C1376"/>
    <mergeCell ref="W1376:Y1376"/>
    <mergeCell ref="B1377:C1377"/>
    <mergeCell ref="W1377:Y1377"/>
    <mergeCell ref="B1384:C1384"/>
    <mergeCell ref="B1385:C1385"/>
    <mergeCell ref="B1386:C1386"/>
    <mergeCell ref="B1387:C1387"/>
    <mergeCell ref="B1388:C1388"/>
    <mergeCell ref="B1390:C1390"/>
    <mergeCell ref="B1391:C1391"/>
    <mergeCell ref="O1399:T1399"/>
    <mergeCell ref="B1381:C1381"/>
    <mergeCell ref="B1382:C1382"/>
    <mergeCell ref="B1383:C1383"/>
    <mergeCell ref="B1394:C1394"/>
    <mergeCell ref="E1394:F1394"/>
    <mergeCell ref="G1394:J1394"/>
    <mergeCell ref="K1394:L1394"/>
    <mergeCell ref="M1394:N1394"/>
    <mergeCell ref="O1394:Q1394"/>
    <mergeCell ref="B1395:C1395"/>
    <mergeCell ref="E1395:F1395"/>
    <mergeCell ref="G1395:J1395"/>
    <mergeCell ref="K1395:L1395"/>
    <mergeCell ref="M1395:N1395"/>
    <mergeCell ref="O1395:Q1395"/>
    <mergeCell ref="S1395:V1395"/>
    <mergeCell ref="W1395:Y1395"/>
    <mergeCell ref="B1392:C1392"/>
    <mergeCell ref="B1393:C1393"/>
    <mergeCell ref="O1393:Q1393"/>
    <mergeCell ref="B1398:C1398"/>
    <mergeCell ref="E1398:F1398"/>
    <mergeCell ref="G1398:J1398"/>
    <mergeCell ref="K1398:L1398"/>
    <mergeCell ref="M1398:N1398"/>
    <mergeCell ref="B1399:C1399"/>
    <mergeCell ref="E1399:F1399"/>
    <mergeCell ref="G1399:J1399"/>
    <mergeCell ref="K1399:L1399"/>
    <mergeCell ref="M1399:N1399"/>
    <mergeCell ref="B1396:C1396"/>
    <mergeCell ref="E1396:F1396"/>
    <mergeCell ref="G1396:J1396"/>
    <mergeCell ref="K1396:L1396"/>
    <mergeCell ref="M1396:N1396"/>
    <mergeCell ref="B1397:C1397"/>
    <mergeCell ref="E1397:F1397"/>
    <mergeCell ref="G1397:J1397"/>
    <mergeCell ref="K1397:L1397"/>
    <mergeCell ref="M1397:N1397"/>
    <mergeCell ref="A1345:Y1345"/>
    <mergeCell ref="B1347:C1347"/>
    <mergeCell ref="W1347:Y1347"/>
    <mergeCell ref="B1348:C1348"/>
    <mergeCell ref="W1348:Y1348"/>
    <mergeCell ref="B1349:C1349"/>
    <mergeCell ref="W1349:Y1349"/>
    <mergeCell ref="B1356:C1356"/>
    <mergeCell ref="B1357:C1357"/>
    <mergeCell ref="B1358:C1358"/>
    <mergeCell ref="B1359:C1359"/>
    <mergeCell ref="B1360:C1360"/>
    <mergeCell ref="B1362:C1362"/>
    <mergeCell ref="B1363:C1363"/>
    <mergeCell ref="O1371:T1371"/>
    <mergeCell ref="B1353:C1353"/>
    <mergeCell ref="B1354:C1354"/>
    <mergeCell ref="B1355:C1355"/>
    <mergeCell ref="B1366:C1366"/>
    <mergeCell ref="E1366:F1366"/>
    <mergeCell ref="G1366:J1366"/>
    <mergeCell ref="K1366:L1366"/>
    <mergeCell ref="M1366:N1366"/>
    <mergeCell ref="O1366:Q1366"/>
    <mergeCell ref="B1367:C1367"/>
    <mergeCell ref="E1367:F1367"/>
    <mergeCell ref="G1367:J1367"/>
    <mergeCell ref="K1367:L1367"/>
    <mergeCell ref="M1367:N1367"/>
    <mergeCell ref="O1367:Q1367"/>
    <mergeCell ref="S1367:V1367"/>
    <mergeCell ref="W1367:Y1367"/>
    <mergeCell ref="B1364:C1364"/>
    <mergeCell ref="B1365:C1365"/>
    <mergeCell ref="O1365:Q1365"/>
    <mergeCell ref="B1370:C1370"/>
    <mergeCell ref="E1370:F1370"/>
    <mergeCell ref="G1370:J1370"/>
    <mergeCell ref="K1370:L1370"/>
    <mergeCell ref="M1370:N1370"/>
    <mergeCell ref="B1371:C1371"/>
    <mergeCell ref="E1371:F1371"/>
    <mergeCell ref="G1371:J1371"/>
    <mergeCell ref="K1371:L1371"/>
    <mergeCell ref="M1371:N1371"/>
    <mergeCell ref="B1368:C1368"/>
    <mergeCell ref="E1368:F1368"/>
    <mergeCell ref="G1368:J1368"/>
    <mergeCell ref="K1368:L1368"/>
    <mergeCell ref="M1368:N1368"/>
    <mergeCell ref="B1369:C1369"/>
    <mergeCell ref="E1369:F1369"/>
    <mergeCell ref="G1369:J1369"/>
    <mergeCell ref="K1369:L1369"/>
    <mergeCell ref="M1369:N1369"/>
    <mergeCell ref="A1317:Y1317"/>
    <mergeCell ref="B1319:C1319"/>
    <mergeCell ref="W1319:Y1319"/>
    <mergeCell ref="B1320:C1320"/>
    <mergeCell ref="W1320:Y1320"/>
    <mergeCell ref="B1321:C1321"/>
    <mergeCell ref="W1321:Y1321"/>
    <mergeCell ref="B1328:C1328"/>
    <mergeCell ref="B1329:C1329"/>
    <mergeCell ref="B1330:C1330"/>
    <mergeCell ref="B1331:C1331"/>
    <mergeCell ref="B1332:C1332"/>
    <mergeCell ref="B1334:C1334"/>
    <mergeCell ref="B1335:C1335"/>
    <mergeCell ref="O1343:T1343"/>
    <mergeCell ref="B1325:C1325"/>
    <mergeCell ref="B1326:C1326"/>
    <mergeCell ref="B1327:C1327"/>
    <mergeCell ref="B1338:C1338"/>
    <mergeCell ref="E1338:F1338"/>
    <mergeCell ref="G1338:J1338"/>
    <mergeCell ref="K1338:L1338"/>
    <mergeCell ref="M1338:N1338"/>
    <mergeCell ref="O1338:Q1338"/>
    <mergeCell ref="B1339:C1339"/>
    <mergeCell ref="E1339:F1339"/>
    <mergeCell ref="G1339:J1339"/>
    <mergeCell ref="K1339:L1339"/>
    <mergeCell ref="M1339:N1339"/>
    <mergeCell ref="O1339:Q1339"/>
    <mergeCell ref="S1339:V1339"/>
    <mergeCell ref="W1339:Y1339"/>
    <mergeCell ref="B1336:C1336"/>
    <mergeCell ref="B1337:C1337"/>
    <mergeCell ref="O1337:Q1337"/>
    <mergeCell ref="B1342:C1342"/>
    <mergeCell ref="E1342:F1342"/>
    <mergeCell ref="G1342:J1342"/>
    <mergeCell ref="K1342:L1342"/>
    <mergeCell ref="M1342:N1342"/>
    <mergeCell ref="B1343:C1343"/>
    <mergeCell ref="E1343:F1343"/>
    <mergeCell ref="G1343:J1343"/>
    <mergeCell ref="K1343:L1343"/>
    <mergeCell ref="M1343:N1343"/>
    <mergeCell ref="B1340:C1340"/>
    <mergeCell ref="E1340:F1340"/>
    <mergeCell ref="G1340:J1340"/>
    <mergeCell ref="K1340:L1340"/>
    <mergeCell ref="M1340:N1340"/>
    <mergeCell ref="B1341:C1341"/>
    <mergeCell ref="E1341:F1341"/>
    <mergeCell ref="G1341:J1341"/>
    <mergeCell ref="K1341:L1341"/>
    <mergeCell ref="M1341:N1341"/>
    <mergeCell ref="A1289:Y1289"/>
    <mergeCell ref="B1291:C1291"/>
    <mergeCell ref="W1291:Y1291"/>
    <mergeCell ref="B1292:C1292"/>
    <mergeCell ref="W1292:Y1292"/>
    <mergeCell ref="B1293:C1293"/>
    <mergeCell ref="W1293:Y1293"/>
    <mergeCell ref="B1300:C1300"/>
    <mergeCell ref="B1301:C1301"/>
    <mergeCell ref="B1302:C1302"/>
    <mergeCell ref="B1303:C1303"/>
    <mergeCell ref="B1304:C1304"/>
    <mergeCell ref="B1306:C1306"/>
    <mergeCell ref="B1307:C1307"/>
    <mergeCell ref="O1315:T1315"/>
    <mergeCell ref="B1297:C1297"/>
    <mergeCell ref="B1298:C1298"/>
    <mergeCell ref="B1299:C1299"/>
    <mergeCell ref="B1310:C1310"/>
    <mergeCell ref="E1310:F1310"/>
    <mergeCell ref="G1310:J1310"/>
    <mergeCell ref="K1310:L1310"/>
    <mergeCell ref="M1310:N1310"/>
    <mergeCell ref="O1310:Q1310"/>
    <mergeCell ref="B1311:C1311"/>
    <mergeCell ref="E1311:F1311"/>
    <mergeCell ref="G1311:J1311"/>
    <mergeCell ref="K1311:L1311"/>
    <mergeCell ref="M1311:N1311"/>
    <mergeCell ref="O1311:Q1311"/>
    <mergeCell ref="S1311:V1311"/>
    <mergeCell ref="W1311:Y1311"/>
    <mergeCell ref="B1308:C1308"/>
    <mergeCell ref="B1309:C1309"/>
    <mergeCell ref="O1309:Q1309"/>
    <mergeCell ref="B1314:C1314"/>
    <mergeCell ref="E1314:F1314"/>
    <mergeCell ref="G1314:J1314"/>
    <mergeCell ref="K1314:L1314"/>
    <mergeCell ref="M1314:N1314"/>
    <mergeCell ref="B1315:C1315"/>
    <mergeCell ref="E1315:F1315"/>
    <mergeCell ref="G1315:J1315"/>
    <mergeCell ref="K1315:L1315"/>
    <mergeCell ref="M1315:N1315"/>
    <mergeCell ref="B1312:C1312"/>
    <mergeCell ref="E1312:F1312"/>
    <mergeCell ref="G1312:J1312"/>
    <mergeCell ref="K1312:L1312"/>
    <mergeCell ref="M1312:N1312"/>
    <mergeCell ref="B1313:C1313"/>
    <mergeCell ref="E1313:F1313"/>
    <mergeCell ref="G1313:J1313"/>
    <mergeCell ref="K1313:L1313"/>
    <mergeCell ref="M1313:N1313"/>
    <mergeCell ref="A1261:Y1261"/>
    <mergeCell ref="B1263:C1263"/>
    <mergeCell ref="W1263:Y1263"/>
    <mergeCell ref="B1264:C1264"/>
    <mergeCell ref="W1264:Y1264"/>
    <mergeCell ref="B1265:C1265"/>
    <mergeCell ref="W1265:Y1265"/>
    <mergeCell ref="B1272:C1272"/>
    <mergeCell ref="B1273:C1273"/>
    <mergeCell ref="B1274:C1274"/>
    <mergeCell ref="B1275:C1275"/>
    <mergeCell ref="B1276:C1276"/>
    <mergeCell ref="B1278:C1278"/>
    <mergeCell ref="B1279:C1279"/>
    <mergeCell ref="O1287:T1287"/>
    <mergeCell ref="B1269:C1269"/>
    <mergeCell ref="B1270:C1270"/>
    <mergeCell ref="B1271:C1271"/>
    <mergeCell ref="B1282:C1282"/>
    <mergeCell ref="E1282:F1282"/>
    <mergeCell ref="G1282:J1282"/>
    <mergeCell ref="K1282:L1282"/>
    <mergeCell ref="M1282:N1282"/>
    <mergeCell ref="O1282:Q1282"/>
    <mergeCell ref="B1283:C1283"/>
    <mergeCell ref="E1283:F1283"/>
    <mergeCell ref="G1283:J1283"/>
    <mergeCell ref="K1283:L1283"/>
    <mergeCell ref="M1283:N1283"/>
    <mergeCell ref="O1283:Q1283"/>
    <mergeCell ref="S1283:V1283"/>
    <mergeCell ref="W1283:Y1283"/>
    <mergeCell ref="B1280:C1280"/>
    <mergeCell ref="B1281:C1281"/>
    <mergeCell ref="O1281:Q1281"/>
    <mergeCell ref="B1286:C1286"/>
    <mergeCell ref="E1286:F1286"/>
    <mergeCell ref="G1286:J1286"/>
    <mergeCell ref="K1286:L1286"/>
    <mergeCell ref="M1286:N1286"/>
    <mergeCell ref="B1287:C1287"/>
    <mergeCell ref="E1287:F1287"/>
    <mergeCell ref="G1287:J1287"/>
    <mergeCell ref="K1287:L1287"/>
    <mergeCell ref="M1287:N1287"/>
    <mergeCell ref="B1284:C1284"/>
    <mergeCell ref="E1284:F1284"/>
    <mergeCell ref="G1284:J1284"/>
    <mergeCell ref="K1284:L1284"/>
    <mergeCell ref="M1284:N1284"/>
    <mergeCell ref="B1285:C1285"/>
    <mergeCell ref="E1285:F1285"/>
    <mergeCell ref="G1285:J1285"/>
    <mergeCell ref="K1285:L1285"/>
    <mergeCell ref="M1285:N1285"/>
    <mergeCell ref="A1233:Y1233"/>
    <mergeCell ref="B1235:C1235"/>
    <mergeCell ref="W1235:Y1235"/>
    <mergeCell ref="B1236:C1236"/>
    <mergeCell ref="W1236:Y1236"/>
    <mergeCell ref="B1237:C1237"/>
    <mergeCell ref="W1237:Y1237"/>
    <mergeCell ref="B1244:C1244"/>
    <mergeCell ref="B1245:C1245"/>
    <mergeCell ref="B1246:C1246"/>
    <mergeCell ref="B1247:C1247"/>
    <mergeCell ref="B1248:C1248"/>
    <mergeCell ref="B1250:C1250"/>
    <mergeCell ref="B1251:C1251"/>
    <mergeCell ref="O1259:T1259"/>
    <mergeCell ref="B1241:C1241"/>
    <mergeCell ref="B1242:C1242"/>
    <mergeCell ref="B1243:C1243"/>
    <mergeCell ref="B1254:C1254"/>
    <mergeCell ref="E1254:F1254"/>
    <mergeCell ref="G1254:J1254"/>
    <mergeCell ref="K1254:L1254"/>
    <mergeCell ref="M1254:N1254"/>
    <mergeCell ref="O1254:Q1254"/>
    <mergeCell ref="B1255:C1255"/>
    <mergeCell ref="E1255:F1255"/>
    <mergeCell ref="G1255:J1255"/>
    <mergeCell ref="K1255:L1255"/>
    <mergeCell ref="M1255:N1255"/>
    <mergeCell ref="O1255:Q1255"/>
    <mergeCell ref="S1255:V1255"/>
    <mergeCell ref="W1255:Y1255"/>
    <mergeCell ref="B1252:C1252"/>
    <mergeCell ref="B1253:C1253"/>
    <mergeCell ref="O1253:Q1253"/>
    <mergeCell ref="B1258:C1258"/>
    <mergeCell ref="E1258:F1258"/>
    <mergeCell ref="G1258:J1258"/>
    <mergeCell ref="K1258:L1258"/>
    <mergeCell ref="M1258:N1258"/>
    <mergeCell ref="B1259:C1259"/>
    <mergeCell ref="E1259:F1259"/>
    <mergeCell ref="G1259:J1259"/>
    <mergeCell ref="K1259:L1259"/>
    <mergeCell ref="M1259:N1259"/>
    <mergeCell ref="B1256:C1256"/>
    <mergeCell ref="E1256:F1256"/>
    <mergeCell ref="G1256:J1256"/>
    <mergeCell ref="K1256:L1256"/>
    <mergeCell ref="M1256:N1256"/>
    <mergeCell ref="B1257:C1257"/>
    <mergeCell ref="E1257:F1257"/>
    <mergeCell ref="G1257:J1257"/>
    <mergeCell ref="K1257:L1257"/>
    <mergeCell ref="M1257:N1257"/>
    <mergeCell ref="A1205:Y1205"/>
    <mergeCell ref="B1207:C1207"/>
    <mergeCell ref="W1207:Y1207"/>
    <mergeCell ref="B1208:C1208"/>
    <mergeCell ref="W1208:Y1208"/>
    <mergeCell ref="B1209:C1209"/>
    <mergeCell ref="W1209:Y1209"/>
    <mergeCell ref="B1216:C1216"/>
    <mergeCell ref="B1217:C1217"/>
    <mergeCell ref="B1218:C1218"/>
    <mergeCell ref="B1219:C1219"/>
    <mergeCell ref="B1220:C1220"/>
    <mergeCell ref="B1222:C1222"/>
    <mergeCell ref="B1223:C1223"/>
    <mergeCell ref="O1231:T1231"/>
    <mergeCell ref="B1213:C1213"/>
    <mergeCell ref="B1214:C1214"/>
    <mergeCell ref="B1215:C1215"/>
    <mergeCell ref="B1226:C1226"/>
    <mergeCell ref="E1226:F1226"/>
    <mergeCell ref="G1226:J1226"/>
    <mergeCell ref="K1226:L1226"/>
    <mergeCell ref="M1226:N1226"/>
    <mergeCell ref="O1226:Q1226"/>
    <mergeCell ref="B1227:C1227"/>
    <mergeCell ref="E1227:F1227"/>
    <mergeCell ref="G1227:J1227"/>
    <mergeCell ref="K1227:L1227"/>
    <mergeCell ref="M1227:N1227"/>
    <mergeCell ref="O1227:Q1227"/>
    <mergeCell ref="S1227:V1227"/>
    <mergeCell ref="W1227:Y1227"/>
    <mergeCell ref="B1224:C1224"/>
    <mergeCell ref="B1225:C1225"/>
    <mergeCell ref="O1225:Q1225"/>
    <mergeCell ref="B1230:C1230"/>
    <mergeCell ref="E1230:F1230"/>
    <mergeCell ref="G1230:J1230"/>
    <mergeCell ref="K1230:L1230"/>
    <mergeCell ref="M1230:N1230"/>
    <mergeCell ref="B1231:C1231"/>
    <mergeCell ref="E1231:F1231"/>
    <mergeCell ref="G1231:J1231"/>
    <mergeCell ref="K1231:L1231"/>
    <mergeCell ref="M1231:N1231"/>
    <mergeCell ref="B1228:C1228"/>
    <mergeCell ref="E1228:F1228"/>
    <mergeCell ref="G1228:J1228"/>
    <mergeCell ref="K1228:L1228"/>
    <mergeCell ref="M1228:N1228"/>
    <mergeCell ref="B1229:C1229"/>
    <mergeCell ref="E1229:F1229"/>
    <mergeCell ref="G1229:J1229"/>
    <mergeCell ref="K1229:L1229"/>
    <mergeCell ref="M1229:N1229"/>
    <mergeCell ref="A1177:Y1177"/>
    <mergeCell ref="B1179:C1179"/>
    <mergeCell ref="W1179:Y1179"/>
    <mergeCell ref="B1180:C1180"/>
    <mergeCell ref="W1180:Y1180"/>
    <mergeCell ref="B1181:C1181"/>
    <mergeCell ref="W1181:Y1181"/>
    <mergeCell ref="B1188:C1188"/>
    <mergeCell ref="B1189:C1189"/>
    <mergeCell ref="B1190:C1190"/>
    <mergeCell ref="B1191:C1191"/>
    <mergeCell ref="B1192:C1192"/>
    <mergeCell ref="B1194:C1194"/>
    <mergeCell ref="B1195:C1195"/>
    <mergeCell ref="O1203:T1203"/>
    <mergeCell ref="B1185:C1185"/>
    <mergeCell ref="B1186:C1186"/>
    <mergeCell ref="B1187:C1187"/>
    <mergeCell ref="B1198:C1198"/>
    <mergeCell ref="E1198:F1198"/>
    <mergeCell ref="G1198:J1198"/>
    <mergeCell ref="K1198:L1198"/>
    <mergeCell ref="M1198:N1198"/>
    <mergeCell ref="O1198:Q1198"/>
    <mergeCell ref="B1199:C1199"/>
    <mergeCell ref="E1199:F1199"/>
    <mergeCell ref="G1199:J1199"/>
    <mergeCell ref="K1199:L1199"/>
    <mergeCell ref="M1199:N1199"/>
    <mergeCell ref="O1199:Q1199"/>
    <mergeCell ref="S1199:V1199"/>
    <mergeCell ref="W1199:Y1199"/>
    <mergeCell ref="B1196:C1196"/>
    <mergeCell ref="B1197:C1197"/>
    <mergeCell ref="O1197:Q1197"/>
    <mergeCell ref="B1202:C1202"/>
    <mergeCell ref="E1202:F1202"/>
    <mergeCell ref="G1202:J1202"/>
    <mergeCell ref="K1202:L1202"/>
    <mergeCell ref="M1202:N1202"/>
    <mergeCell ref="B1203:C1203"/>
    <mergeCell ref="E1203:F1203"/>
    <mergeCell ref="G1203:J1203"/>
    <mergeCell ref="K1203:L1203"/>
    <mergeCell ref="M1203:N1203"/>
    <mergeCell ref="B1200:C1200"/>
    <mergeCell ref="E1200:F1200"/>
    <mergeCell ref="G1200:J1200"/>
    <mergeCell ref="K1200:L1200"/>
    <mergeCell ref="M1200:N1200"/>
    <mergeCell ref="B1201:C1201"/>
    <mergeCell ref="E1201:F1201"/>
    <mergeCell ref="G1201:J1201"/>
    <mergeCell ref="K1201:L1201"/>
    <mergeCell ref="M1201:N1201"/>
    <mergeCell ref="B1167:C1167"/>
    <mergeCell ref="O1175:T1175"/>
    <mergeCell ref="B1157:C1157"/>
    <mergeCell ref="B1158:C1158"/>
    <mergeCell ref="B1159:C1159"/>
    <mergeCell ref="B1170:C1170"/>
    <mergeCell ref="E1170:F1170"/>
    <mergeCell ref="G1170:J1170"/>
    <mergeCell ref="K1170:L1170"/>
    <mergeCell ref="M1170:N1170"/>
    <mergeCell ref="O1170:Q1170"/>
    <mergeCell ref="B1171:C1171"/>
    <mergeCell ref="E1171:F1171"/>
    <mergeCell ref="G1171:J1171"/>
    <mergeCell ref="K1171:L1171"/>
    <mergeCell ref="M1171:N1171"/>
    <mergeCell ref="O1171:Q1171"/>
    <mergeCell ref="S1171:V1171"/>
    <mergeCell ref="W1171:Y1171"/>
    <mergeCell ref="B1168:C1168"/>
    <mergeCell ref="B1169:C1169"/>
    <mergeCell ref="O1169:Q1169"/>
    <mergeCell ref="Y1155:Y1156"/>
    <mergeCell ref="K1157:K1159"/>
    <mergeCell ref="P1157:P1159"/>
    <mergeCell ref="S1158:S1159"/>
    <mergeCell ref="B1165:C1165"/>
    <mergeCell ref="Y1167:Y1168"/>
    <mergeCell ref="E1168:F1168"/>
    <mergeCell ref="K1168:L1168"/>
    <mergeCell ref="O1168:P1168"/>
    <mergeCell ref="E1169:L1169"/>
    <mergeCell ref="S1169:Y1169"/>
    <mergeCell ref="S1170:T1170"/>
    <mergeCell ref="U1170:V1170"/>
    <mergeCell ref="B1174:C1174"/>
    <mergeCell ref="E1174:F1174"/>
    <mergeCell ref="G1174:J1174"/>
    <mergeCell ref="K1174:L1174"/>
    <mergeCell ref="M1174:N1174"/>
    <mergeCell ref="B1175:C1175"/>
    <mergeCell ref="E1175:F1175"/>
    <mergeCell ref="G1175:J1175"/>
    <mergeCell ref="K1175:L1175"/>
    <mergeCell ref="M1175:N1175"/>
    <mergeCell ref="B1172:C1172"/>
    <mergeCell ref="E1172:F1172"/>
    <mergeCell ref="G1172:J1172"/>
    <mergeCell ref="K1172:L1172"/>
    <mergeCell ref="M1172:N1172"/>
    <mergeCell ref="B1173:C1173"/>
    <mergeCell ref="E1173:F1173"/>
    <mergeCell ref="G1173:J1173"/>
    <mergeCell ref="K1173:L1173"/>
    <mergeCell ref="M1173:N1173"/>
    <mergeCell ref="B1146:C1146"/>
    <mergeCell ref="E1146:F1146"/>
    <mergeCell ref="G1146:J1146"/>
    <mergeCell ref="K1146:L1146"/>
    <mergeCell ref="M1146:N1146"/>
    <mergeCell ref="B1147:C1147"/>
    <mergeCell ref="E1147:F1147"/>
    <mergeCell ref="G1147:J1147"/>
    <mergeCell ref="K1147:L1147"/>
    <mergeCell ref="M1147:N1147"/>
    <mergeCell ref="B1144:C1144"/>
    <mergeCell ref="E1144:F1144"/>
    <mergeCell ref="G1144:J1144"/>
    <mergeCell ref="K1144:L1144"/>
    <mergeCell ref="M1144:N1144"/>
    <mergeCell ref="B1145:C1145"/>
    <mergeCell ref="E1145:F1145"/>
    <mergeCell ref="G1145:J1145"/>
    <mergeCell ref="K1145:L1145"/>
    <mergeCell ref="M1145:N1145"/>
    <mergeCell ref="A1149:Y1149"/>
    <mergeCell ref="B1151:C1151"/>
    <mergeCell ref="W1151:Y1151"/>
    <mergeCell ref="B1152:C1152"/>
    <mergeCell ref="W1152:Y1152"/>
    <mergeCell ref="B1153:C1153"/>
    <mergeCell ref="W1153:Y1153"/>
    <mergeCell ref="B1160:C1160"/>
    <mergeCell ref="B1161:C1161"/>
    <mergeCell ref="B1162:C1162"/>
    <mergeCell ref="B1163:C1163"/>
    <mergeCell ref="B1164:C1164"/>
    <mergeCell ref="B1166:C1166"/>
    <mergeCell ref="B1119:C1119"/>
    <mergeCell ref="E1119:F1119"/>
    <mergeCell ref="G1119:J1119"/>
    <mergeCell ref="K1119:L1119"/>
    <mergeCell ref="M1119:N1119"/>
    <mergeCell ref="O1119:T1119"/>
    <mergeCell ref="B1120:C1120"/>
    <mergeCell ref="E1120:F1120"/>
    <mergeCell ref="G1120:J1120"/>
    <mergeCell ref="K1120:L1120"/>
    <mergeCell ref="M1120:N1120"/>
    <mergeCell ref="B1117:C1117"/>
    <mergeCell ref="E1117:F1117"/>
    <mergeCell ref="G1117:J1117"/>
    <mergeCell ref="K1117:L1117"/>
    <mergeCell ref="M1117:N1117"/>
    <mergeCell ref="U1117:Y1118"/>
    <mergeCell ref="B1118:C1118"/>
    <mergeCell ref="E1118:F1118"/>
    <mergeCell ref="G1118:J1118"/>
    <mergeCell ref="K1118:L1118"/>
    <mergeCell ref="M1118:N1118"/>
    <mergeCell ref="B1129:C1129"/>
    <mergeCell ref="B1130:C1130"/>
    <mergeCell ref="B1131:C1131"/>
    <mergeCell ref="B1142:C1142"/>
    <mergeCell ref="E1142:F1142"/>
    <mergeCell ref="G1142:J1142"/>
    <mergeCell ref="K1142:L1142"/>
    <mergeCell ref="M1142:N1142"/>
    <mergeCell ref="O1142:Q1142"/>
    <mergeCell ref="B1143:C1143"/>
    <mergeCell ref="E1143:F1143"/>
    <mergeCell ref="G1143:J1143"/>
    <mergeCell ref="K1143:L1143"/>
    <mergeCell ref="M1143:N1143"/>
    <mergeCell ref="O1143:Q1143"/>
    <mergeCell ref="S1143:V1143"/>
    <mergeCell ref="W1143:Y1143"/>
    <mergeCell ref="B1140:C1140"/>
    <mergeCell ref="B1141:C1141"/>
    <mergeCell ref="O1141:Q1141"/>
    <mergeCell ref="S1127:S1128"/>
    <mergeCell ref="T1127:T1128"/>
    <mergeCell ref="U1127:U1128"/>
    <mergeCell ref="V1127:V1128"/>
    <mergeCell ref="W1127:W1128"/>
    <mergeCell ref="X1127:X1128"/>
    <mergeCell ref="Y1127:Y1128"/>
    <mergeCell ref="K1129:K1131"/>
    <mergeCell ref="P1129:P1131"/>
    <mergeCell ref="S1130:S1131"/>
    <mergeCell ref="B1132:C1132"/>
    <mergeCell ref="B1133:C1133"/>
    <mergeCell ref="B1134:C1134"/>
    <mergeCell ref="B1104:C1104"/>
    <mergeCell ref="O1099:O1100"/>
    <mergeCell ref="P1099:P1100"/>
    <mergeCell ref="Q1099:Q1100"/>
    <mergeCell ref="R1099:R1100"/>
    <mergeCell ref="S1099:S1100"/>
    <mergeCell ref="T1099:T1100"/>
    <mergeCell ref="U1099:U1100"/>
    <mergeCell ref="V1099:V1100"/>
    <mergeCell ref="W1099:W1100"/>
    <mergeCell ref="E1099:E1100"/>
    <mergeCell ref="F1099:F1100"/>
    <mergeCell ref="G1099:G1100"/>
    <mergeCell ref="B1115:C1115"/>
    <mergeCell ref="E1115:F1115"/>
    <mergeCell ref="G1115:J1115"/>
    <mergeCell ref="K1115:L1115"/>
    <mergeCell ref="M1115:N1115"/>
    <mergeCell ref="O1115:Q1115"/>
    <mergeCell ref="S1115:V1115"/>
    <mergeCell ref="W1115:Y1115"/>
    <mergeCell ref="B1116:C1116"/>
    <mergeCell ref="E1116:F1116"/>
    <mergeCell ref="G1116:J1116"/>
    <mergeCell ref="K1116:L1116"/>
    <mergeCell ref="M1116:N1116"/>
    <mergeCell ref="O1116:Q1116"/>
    <mergeCell ref="S1116:V1116"/>
    <mergeCell ref="W1116:Y1116"/>
    <mergeCell ref="B1113:C1113"/>
    <mergeCell ref="E1113:L1113"/>
    <mergeCell ref="O1113:Q1113"/>
    <mergeCell ref="S1113:Y1113"/>
    <mergeCell ref="B1114:C1114"/>
    <mergeCell ref="E1114:F1114"/>
    <mergeCell ref="G1114:J1114"/>
    <mergeCell ref="K1114:L1114"/>
    <mergeCell ref="M1114:N1114"/>
    <mergeCell ref="O1114:Q1114"/>
    <mergeCell ref="S1114:T1114"/>
    <mergeCell ref="U1114:V1114"/>
    <mergeCell ref="W1114:X1114"/>
    <mergeCell ref="O1112:P1112"/>
    <mergeCell ref="B1091:C1091"/>
    <mergeCell ref="E1091:F1091"/>
    <mergeCell ref="G1091:J1091"/>
    <mergeCell ref="K1091:L1091"/>
    <mergeCell ref="M1091:N1091"/>
    <mergeCell ref="O1091:T1091"/>
    <mergeCell ref="B1092:C1092"/>
    <mergeCell ref="E1092:F1092"/>
    <mergeCell ref="G1092:J1092"/>
    <mergeCell ref="K1092:L1092"/>
    <mergeCell ref="M1092:N1092"/>
    <mergeCell ref="B1089:C1089"/>
    <mergeCell ref="E1089:F1089"/>
    <mergeCell ref="G1089:J1089"/>
    <mergeCell ref="K1089:L1089"/>
    <mergeCell ref="M1089:N1089"/>
    <mergeCell ref="U1089:Y1090"/>
    <mergeCell ref="B1090:C1090"/>
    <mergeCell ref="E1090:F1090"/>
    <mergeCell ref="G1090:J1090"/>
    <mergeCell ref="K1090:L1090"/>
    <mergeCell ref="M1090:N1090"/>
    <mergeCell ref="I1099:I1100"/>
    <mergeCell ref="J1099:J1100"/>
    <mergeCell ref="K1099:K1100"/>
    <mergeCell ref="L1099:L1100"/>
    <mergeCell ref="M1099:M1100"/>
    <mergeCell ref="N1099:N1100"/>
    <mergeCell ref="A1093:Y1093"/>
    <mergeCell ref="A1094:Y1094"/>
    <mergeCell ref="A1095:A1120"/>
    <mergeCell ref="B1095:C1095"/>
    <mergeCell ref="D1095:D1098"/>
    <mergeCell ref="E1095:F1095"/>
    <mergeCell ref="W1095:Y1095"/>
    <mergeCell ref="B1096:C1096"/>
    <mergeCell ref="W1096:Y1096"/>
    <mergeCell ref="B1097:C1097"/>
    <mergeCell ref="W1097:Y1097"/>
    <mergeCell ref="B1098:C1098"/>
    <mergeCell ref="W1098:Y1098"/>
    <mergeCell ref="B1099:B1100"/>
    <mergeCell ref="C1099:C1100"/>
    <mergeCell ref="D1099:D1100"/>
    <mergeCell ref="B1105:C1105"/>
    <mergeCell ref="B1106:C1106"/>
    <mergeCell ref="B1107:C1107"/>
    <mergeCell ref="B1108:C1108"/>
    <mergeCell ref="B1109:C1109"/>
    <mergeCell ref="B1111:C1111"/>
    <mergeCell ref="Y1111:Y1112"/>
    <mergeCell ref="B1112:C1112"/>
    <mergeCell ref="E1112:F1112"/>
    <mergeCell ref="K1112:L1112"/>
    <mergeCell ref="O1117:T1118"/>
    <mergeCell ref="O1120:T1120"/>
    <mergeCell ref="X1099:X1100"/>
    <mergeCell ref="Y1099:Y1100"/>
    <mergeCell ref="B1101:C1101"/>
    <mergeCell ref="K1101:K1103"/>
    <mergeCell ref="P1101:P1103"/>
    <mergeCell ref="B1102:C1102"/>
    <mergeCell ref="S1102:S1103"/>
    <mergeCell ref="B1103:C1103"/>
    <mergeCell ref="B1076:C1076"/>
    <mergeCell ref="O1071:O1072"/>
    <mergeCell ref="P1071:P1072"/>
    <mergeCell ref="Q1071:Q1072"/>
    <mergeCell ref="R1071:R1072"/>
    <mergeCell ref="S1071:S1072"/>
    <mergeCell ref="T1071:T1072"/>
    <mergeCell ref="U1071:U1072"/>
    <mergeCell ref="V1071:V1072"/>
    <mergeCell ref="W1071:W1072"/>
    <mergeCell ref="E1071:E1072"/>
    <mergeCell ref="F1071:F1072"/>
    <mergeCell ref="G1071:G1072"/>
    <mergeCell ref="B1087:C1087"/>
    <mergeCell ref="E1087:F1087"/>
    <mergeCell ref="G1087:J1087"/>
    <mergeCell ref="K1087:L1087"/>
    <mergeCell ref="M1087:N1087"/>
    <mergeCell ref="O1087:Q1087"/>
    <mergeCell ref="S1087:V1087"/>
    <mergeCell ref="W1087:Y1087"/>
    <mergeCell ref="B1088:C1088"/>
    <mergeCell ref="E1088:F1088"/>
    <mergeCell ref="G1088:J1088"/>
    <mergeCell ref="K1088:L1088"/>
    <mergeCell ref="M1088:N1088"/>
    <mergeCell ref="O1088:Q1088"/>
    <mergeCell ref="S1088:V1088"/>
    <mergeCell ref="W1088:Y1088"/>
    <mergeCell ref="B1085:C1085"/>
    <mergeCell ref="E1085:L1085"/>
    <mergeCell ref="O1085:Q1085"/>
    <mergeCell ref="S1085:Y1085"/>
    <mergeCell ref="B1086:C1086"/>
    <mergeCell ref="E1086:F1086"/>
    <mergeCell ref="G1086:J1086"/>
    <mergeCell ref="K1086:L1086"/>
    <mergeCell ref="M1086:N1086"/>
    <mergeCell ref="O1086:Q1086"/>
    <mergeCell ref="S1086:T1086"/>
    <mergeCell ref="U1086:V1086"/>
    <mergeCell ref="W1086:X1086"/>
    <mergeCell ref="O1084:P1084"/>
    <mergeCell ref="B1063:C1063"/>
    <mergeCell ref="E1063:F1063"/>
    <mergeCell ref="G1063:J1063"/>
    <mergeCell ref="K1063:L1063"/>
    <mergeCell ref="M1063:N1063"/>
    <mergeCell ref="O1063:T1063"/>
    <mergeCell ref="B1064:C1064"/>
    <mergeCell ref="E1064:F1064"/>
    <mergeCell ref="G1064:J1064"/>
    <mergeCell ref="K1064:L1064"/>
    <mergeCell ref="M1064:N1064"/>
    <mergeCell ref="B1061:C1061"/>
    <mergeCell ref="E1061:F1061"/>
    <mergeCell ref="G1061:J1061"/>
    <mergeCell ref="K1061:L1061"/>
    <mergeCell ref="M1061:N1061"/>
    <mergeCell ref="U1061:Y1062"/>
    <mergeCell ref="B1062:C1062"/>
    <mergeCell ref="E1062:F1062"/>
    <mergeCell ref="G1062:J1062"/>
    <mergeCell ref="K1062:L1062"/>
    <mergeCell ref="M1062:N1062"/>
    <mergeCell ref="I1071:I1072"/>
    <mergeCell ref="J1071:J1072"/>
    <mergeCell ref="K1071:K1072"/>
    <mergeCell ref="L1071:L1072"/>
    <mergeCell ref="M1071:M1072"/>
    <mergeCell ref="N1071:N1072"/>
    <mergeCell ref="A1065:Y1065"/>
    <mergeCell ref="A1066:Y1066"/>
    <mergeCell ref="A1067:A1092"/>
    <mergeCell ref="B1067:C1067"/>
    <mergeCell ref="D1067:D1070"/>
    <mergeCell ref="E1067:F1067"/>
    <mergeCell ref="W1067:Y1067"/>
    <mergeCell ref="B1068:C1068"/>
    <mergeCell ref="W1068:Y1068"/>
    <mergeCell ref="B1069:C1069"/>
    <mergeCell ref="W1069:Y1069"/>
    <mergeCell ref="B1070:C1070"/>
    <mergeCell ref="W1070:Y1070"/>
    <mergeCell ref="B1071:B1072"/>
    <mergeCell ref="C1071:C1072"/>
    <mergeCell ref="D1071:D1072"/>
    <mergeCell ref="B1077:C1077"/>
    <mergeCell ref="B1078:C1078"/>
    <mergeCell ref="B1079:C1079"/>
    <mergeCell ref="B1080:C1080"/>
    <mergeCell ref="B1081:C1081"/>
    <mergeCell ref="B1083:C1083"/>
    <mergeCell ref="Y1083:Y1084"/>
    <mergeCell ref="B1084:C1084"/>
    <mergeCell ref="E1084:F1084"/>
    <mergeCell ref="K1084:L1084"/>
    <mergeCell ref="O1089:T1090"/>
    <mergeCell ref="O1092:T1092"/>
    <mergeCell ref="X1071:X1072"/>
    <mergeCell ref="Y1071:Y1072"/>
    <mergeCell ref="B1073:C1073"/>
    <mergeCell ref="K1073:K1075"/>
    <mergeCell ref="P1073:P1075"/>
    <mergeCell ref="B1074:C1074"/>
    <mergeCell ref="S1074:S1075"/>
    <mergeCell ref="B1075:C1075"/>
    <mergeCell ref="B1048:C1048"/>
    <mergeCell ref="O1043:O1044"/>
    <mergeCell ref="P1043:P1044"/>
    <mergeCell ref="Q1043:Q1044"/>
    <mergeCell ref="R1043:R1044"/>
    <mergeCell ref="S1043:S1044"/>
    <mergeCell ref="T1043:T1044"/>
    <mergeCell ref="U1043:U1044"/>
    <mergeCell ref="V1043:V1044"/>
    <mergeCell ref="W1043:W1044"/>
    <mergeCell ref="E1043:E1044"/>
    <mergeCell ref="F1043:F1044"/>
    <mergeCell ref="G1043:G1044"/>
    <mergeCell ref="B1059:C1059"/>
    <mergeCell ref="E1059:F1059"/>
    <mergeCell ref="G1059:J1059"/>
    <mergeCell ref="K1059:L1059"/>
    <mergeCell ref="M1059:N1059"/>
    <mergeCell ref="O1059:Q1059"/>
    <mergeCell ref="S1059:V1059"/>
    <mergeCell ref="W1059:Y1059"/>
    <mergeCell ref="B1060:C1060"/>
    <mergeCell ref="E1060:F1060"/>
    <mergeCell ref="G1060:J1060"/>
    <mergeCell ref="K1060:L1060"/>
    <mergeCell ref="M1060:N1060"/>
    <mergeCell ref="O1060:Q1060"/>
    <mergeCell ref="S1060:V1060"/>
    <mergeCell ref="W1060:Y1060"/>
    <mergeCell ref="B1057:C1057"/>
    <mergeCell ref="E1057:L1057"/>
    <mergeCell ref="O1057:Q1057"/>
    <mergeCell ref="S1057:Y1057"/>
    <mergeCell ref="B1058:C1058"/>
    <mergeCell ref="E1058:F1058"/>
    <mergeCell ref="G1058:J1058"/>
    <mergeCell ref="K1058:L1058"/>
    <mergeCell ref="M1058:N1058"/>
    <mergeCell ref="O1058:Q1058"/>
    <mergeCell ref="S1058:T1058"/>
    <mergeCell ref="U1058:V1058"/>
    <mergeCell ref="W1058:X1058"/>
    <mergeCell ref="O1056:P1056"/>
    <mergeCell ref="B1035:C1035"/>
    <mergeCell ref="E1035:F1035"/>
    <mergeCell ref="G1035:J1035"/>
    <mergeCell ref="K1035:L1035"/>
    <mergeCell ref="M1035:N1035"/>
    <mergeCell ref="O1035:T1035"/>
    <mergeCell ref="B1036:C1036"/>
    <mergeCell ref="E1036:F1036"/>
    <mergeCell ref="G1036:J1036"/>
    <mergeCell ref="K1036:L1036"/>
    <mergeCell ref="M1036:N1036"/>
    <mergeCell ref="B1033:C1033"/>
    <mergeCell ref="E1033:F1033"/>
    <mergeCell ref="G1033:J1033"/>
    <mergeCell ref="K1033:L1033"/>
    <mergeCell ref="M1033:N1033"/>
    <mergeCell ref="U1033:Y1034"/>
    <mergeCell ref="B1034:C1034"/>
    <mergeCell ref="E1034:F1034"/>
    <mergeCell ref="G1034:J1034"/>
    <mergeCell ref="K1034:L1034"/>
    <mergeCell ref="M1034:N1034"/>
    <mergeCell ref="I1043:I1044"/>
    <mergeCell ref="J1043:J1044"/>
    <mergeCell ref="K1043:K1044"/>
    <mergeCell ref="L1043:L1044"/>
    <mergeCell ref="M1043:M1044"/>
    <mergeCell ref="N1043:N1044"/>
    <mergeCell ref="A1037:Y1037"/>
    <mergeCell ref="A1038:Y1038"/>
    <mergeCell ref="A1039:A1064"/>
    <mergeCell ref="B1039:C1039"/>
    <mergeCell ref="D1039:D1042"/>
    <mergeCell ref="E1039:F1039"/>
    <mergeCell ref="W1039:Y1039"/>
    <mergeCell ref="B1040:C1040"/>
    <mergeCell ref="W1040:Y1040"/>
    <mergeCell ref="B1041:C1041"/>
    <mergeCell ref="W1041:Y1041"/>
    <mergeCell ref="B1042:C1042"/>
    <mergeCell ref="W1042:Y1042"/>
    <mergeCell ref="B1043:B1044"/>
    <mergeCell ref="C1043:C1044"/>
    <mergeCell ref="D1043:D1044"/>
    <mergeCell ref="B1049:C1049"/>
    <mergeCell ref="B1050:C1050"/>
    <mergeCell ref="B1051:C1051"/>
    <mergeCell ref="B1052:C1052"/>
    <mergeCell ref="B1053:C1053"/>
    <mergeCell ref="B1055:C1055"/>
    <mergeCell ref="Y1055:Y1056"/>
    <mergeCell ref="B1056:C1056"/>
    <mergeCell ref="E1056:F1056"/>
    <mergeCell ref="K1056:L1056"/>
    <mergeCell ref="O1061:T1062"/>
    <mergeCell ref="O1064:T1064"/>
    <mergeCell ref="X1043:X1044"/>
    <mergeCell ref="Y1043:Y1044"/>
    <mergeCell ref="B1045:C1045"/>
    <mergeCell ref="K1045:K1047"/>
    <mergeCell ref="P1045:P1047"/>
    <mergeCell ref="B1046:C1046"/>
    <mergeCell ref="S1046:S1047"/>
    <mergeCell ref="B1047:C1047"/>
    <mergeCell ref="P1015:P1016"/>
    <mergeCell ref="Q1015:Q1016"/>
    <mergeCell ref="R1015:R1016"/>
    <mergeCell ref="S1015:S1016"/>
    <mergeCell ref="T1015:T1016"/>
    <mergeCell ref="U1015:U1016"/>
    <mergeCell ref="V1015:V1016"/>
    <mergeCell ref="W1015:W1016"/>
    <mergeCell ref="E1015:E1016"/>
    <mergeCell ref="F1015:F1016"/>
    <mergeCell ref="G1015:G1016"/>
    <mergeCell ref="B1031:C1031"/>
    <mergeCell ref="E1031:F1031"/>
    <mergeCell ref="G1031:J1031"/>
    <mergeCell ref="K1031:L1031"/>
    <mergeCell ref="M1031:N1031"/>
    <mergeCell ref="O1031:Q1031"/>
    <mergeCell ref="S1031:V1031"/>
    <mergeCell ref="W1031:Y1031"/>
    <mergeCell ref="B1032:C1032"/>
    <mergeCell ref="E1032:F1032"/>
    <mergeCell ref="G1032:J1032"/>
    <mergeCell ref="K1032:L1032"/>
    <mergeCell ref="M1032:N1032"/>
    <mergeCell ref="O1032:Q1032"/>
    <mergeCell ref="S1032:V1032"/>
    <mergeCell ref="W1032:Y1032"/>
    <mergeCell ref="B1029:C1029"/>
    <mergeCell ref="E1029:L1029"/>
    <mergeCell ref="O1029:Q1029"/>
    <mergeCell ref="S1029:Y1029"/>
    <mergeCell ref="B1030:C1030"/>
    <mergeCell ref="E1030:F1030"/>
    <mergeCell ref="G1030:J1030"/>
    <mergeCell ref="K1030:L1030"/>
    <mergeCell ref="M1030:N1030"/>
    <mergeCell ref="O1030:Q1030"/>
    <mergeCell ref="S1030:T1030"/>
    <mergeCell ref="U1030:V1030"/>
    <mergeCell ref="W1030:X1030"/>
    <mergeCell ref="O1028:P1028"/>
    <mergeCell ref="G1007:J1007"/>
    <mergeCell ref="K1007:L1007"/>
    <mergeCell ref="M1007:N1007"/>
    <mergeCell ref="O1007:T1007"/>
    <mergeCell ref="B1008:C1008"/>
    <mergeCell ref="E1008:F1008"/>
    <mergeCell ref="G1008:J1008"/>
    <mergeCell ref="K1008:L1008"/>
    <mergeCell ref="M1008:N1008"/>
    <mergeCell ref="B1005:C1005"/>
    <mergeCell ref="E1005:F1005"/>
    <mergeCell ref="G1005:J1005"/>
    <mergeCell ref="K1005:L1005"/>
    <mergeCell ref="M1005:N1005"/>
    <mergeCell ref="U1005:Y1006"/>
    <mergeCell ref="B1006:C1006"/>
    <mergeCell ref="E1006:F1006"/>
    <mergeCell ref="G1006:J1006"/>
    <mergeCell ref="K1006:L1006"/>
    <mergeCell ref="M1006:N1006"/>
    <mergeCell ref="I1015:I1016"/>
    <mergeCell ref="J1015:J1016"/>
    <mergeCell ref="K1015:K1016"/>
    <mergeCell ref="L1015:L1016"/>
    <mergeCell ref="M1015:M1016"/>
    <mergeCell ref="N1015:N1016"/>
    <mergeCell ref="A1009:Y1009"/>
    <mergeCell ref="A1010:Y1010"/>
    <mergeCell ref="A1011:A1036"/>
    <mergeCell ref="B1011:C1011"/>
    <mergeCell ref="D1011:D1014"/>
    <mergeCell ref="E1011:F1011"/>
    <mergeCell ref="W1011:Y1011"/>
    <mergeCell ref="B1012:C1012"/>
    <mergeCell ref="W1012:Y1012"/>
    <mergeCell ref="B1013:C1013"/>
    <mergeCell ref="W1013:Y1013"/>
    <mergeCell ref="B1014:C1014"/>
    <mergeCell ref="W1014:Y1014"/>
    <mergeCell ref="B1015:B1016"/>
    <mergeCell ref="C1015:C1016"/>
    <mergeCell ref="D1015:D1016"/>
    <mergeCell ref="B1021:C1021"/>
    <mergeCell ref="B1022:C1022"/>
    <mergeCell ref="B1023:C1023"/>
    <mergeCell ref="B1024:C1024"/>
    <mergeCell ref="B1025:C1025"/>
    <mergeCell ref="B1027:C1027"/>
    <mergeCell ref="Y1027:Y1028"/>
    <mergeCell ref="B1028:C1028"/>
    <mergeCell ref="E1028:F1028"/>
    <mergeCell ref="K1028:L1028"/>
    <mergeCell ref="O1033:T1034"/>
    <mergeCell ref="O1036:T1036"/>
    <mergeCell ref="X1015:X1016"/>
    <mergeCell ref="Y1015:Y1016"/>
    <mergeCell ref="B1017:C1017"/>
    <mergeCell ref="K1017:K1019"/>
    <mergeCell ref="P1017:P1019"/>
    <mergeCell ref="B1018:C1018"/>
    <mergeCell ref="S1018:S1019"/>
    <mergeCell ref="B1019:C1019"/>
    <mergeCell ref="B1020:C1020"/>
    <mergeCell ref="O1015:O1016"/>
    <mergeCell ref="B994:C994"/>
    <mergeCell ref="B995:C995"/>
    <mergeCell ref="B996:C996"/>
    <mergeCell ref="B997:C997"/>
    <mergeCell ref="B999:C999"/>
    <mergeCell ref="Y999:Y1000"/>
    <mergeCell ref="B1000:C1000"/>
    <mergeCell ref="E1000:F1000"/>
    <mergeCell ref="K1000:L1000"/>
    <mergeCell ref="O1005:T1006"/>
    <mergeCell ref="O1008:T1008"/>
    <mergeCell ref="X987:X988"/>
    <mergeCell ref="Y987:Y988"/>
    <mergeCell ref="B989:C989"/>
    <mergeCell ref="K989:K991"/>
    <mergeCell ref="P989:P991"/>
    <mergeCell ref="B990:C990"/>
    <mergeCell ref="S990:S991"/>
    <mergeCell ref="B991:C991"/>
    <mergeCell ref="B992:C992"/>
    <mergeCell ref="O987:O988"/>
    <mergeCell ref="P987:P988"/>
    <mergeCell ref="Q987:Q988"/>
    <mergeCell ref="R987:R988"/>
    <mergeCell ref="S987:S988"/>
    <mergeCell ref="T987:T988"/>
    <mergeCell ref="U987:U988"/>
    <mergeCell ref="V987:V988"/>
    <mergeCell ref="W987:W988"/>
    <mergeCell ref="E987:E988"/>
    <mergeCell ref="F987:F988"/>
    <mergeCell ref="G987:G988"/>
    <mergeCell ref="B1003:C1003"/>
    <mergeCell ref="E1003:F1003"/>
    <mergeCell ref="G1003:J1003"/>
    <mergeCell ref="K1003:L1003"/>
    <mergeCell ref="M1003:N1003"/>
    <mergeCell ref="O1003:Q1003"/>
    <mergeCell ref="S1003:V1003"/>
    <mergeCell ref="W1003:Y1003"/>
    <mergeCell ref="B1004:C1004"/>
    <mergeCell ref="E1004:F1004"/>
    <mergeCell ref="G1004:J1004"/>
    <mergeCell ref="K1004:L1004"/>
    <mergeCell ref="M1004:N1004"/>
    <mergeCell ref="O1004:Q1004"/>
    <mergeCell ref="S1004:V1004"/>
    <mergeCell ref="W1004:Y1004"/>
    <mergeCell ref="B1001:C1001"/>
    <mergeCell ref="E1001:L1001"/>
    <mergeCell ref="O1001:Q1001"/>
    <mergeCell ref="S1001:Y1001"/>
    <mergeCell ref="B1002:C1002"/>
    <mergeCell ref="E1002:F1002"/>
    <mergeCell ref="G1002:J1002"/>
    <mergeCell ref="K1002:L1002"/>
    <mergeCell ref="M1002:N1002"/>
    <mergeCell ref="O1002:Q1002"/>
    <mergeCell ref="S1002:T1002"/>
    <mergeCell ref="U1002:V1002"/>
    <mergeCell ref="W1002:X1002"/>
    <mergeCell ref="O1000:P1000"/>
    <mergeCell ref="B1007:C1007"/>
    <mergeCell ref="E1007:F1007"/>
    <mergeCell ref="W976:Y976"/>
    <mergeCell ref="B973:C973"/>
    <mergeCell ref="E973:L973"/>
    <mergeCell ref="O973:Q973"/>
    <mergeCell ref="S973:Y973"/>
    <mergeCell ref="B974:C974"/>
    <mergeCell ref="E974:F974"/>
    <mergeCell ref="G974:J974"/>
    <mergeCell ref="K974:L974"/>
    <mergeCell ref="M974:N974"/>
    <mergeCell ref="O974:Q974"/>
    <mergeCell ref="S974:T974"/>
    <mergeCell ref="U974:V974"/>
    <mergeCell ref="W974:X974"/>
    <mergeCell ref="B979:C979"/>
    <mergeCell ref="E979:F979"/>
    <mergeCell ref="G979:J979"/>
    <mergeCell ref="K979:L979"/>
    <mergeCell ref="M979:N979"/>
    <mergeCell ref="O979:T979"/>
    <mergeCell ref="B980:C980"/>
    <mergeCell ref="E980:F980"/>
    <mergeCell ref="G980:J980"/>
    <mergeCell ref="K980:L980"/>
    <mergeCell ref="M980:N980"/>
    <mergeCell ref="B977:C977"/>
    <mergeCell ref="E977:F977"/>
    <mergeCell ref="G977:J977"/>
    <mergeCell ref="K977:L977"/>
    <mergeCell ref="M977:N977"/>
    <mergeCell ref="U977:Y978"/>
    <mergeCell ref="B978:C978"/>
    <mergeCell ref="E978:F978"/>
    <mergeCell ref="G978:J978"/>
    <mergeCell ref="K978:L978"/>
    <mergeCell ref="M978:N978"/>
    <mergeCell ref="A953:Y953"/>
    <mergeCell ref="A954:Y954"/>
    <mergeCell ref="A955:A980"/>
    <mergeCell ref="B955:C955"/>
    <mergeCell ref="D955:D958"/>
    <mergeCell ref="E955:F955"/>
    <mergeCell ref="W955:Y955"/>
    <mergeCell ref="B956:C956"/>
    <mergeCell ref="W956:Y956"/>
    <mergeCell ref="B957:C957"/>
    <mergeCell ref="W957:Y957"/>
    <mergeCell ref="B958:C958"/>
    <mergeCell ref="W958:Y958"/>
    <mergeCell ref="B959:B960"/>
    <mergeCell ref="C959:C960"/>
    <mergeCell ref="D959:D960"/>
    <mergeCell ref="B965:C965"/>
    <mergeCell ref="B966:C966"/>
    <mergeCell ref="B967:C967"/>
    <mergeCell ref="B968:C968"/>
    <mergeCell ref="B969:C969"/>
    <mergeCell ref="B971:C971"/>
    <mergeCell ref="Y971:Y972"/>
    <mergeCell ref="B972:C972"/>
    <mergeCell ref="E972:F972"/>
    <mergeCell ref="K972:L972"/>
    <mergeCell ref="O977:T978"/>
    <mergeCell ref="O980:T980"/>
    <mergeCell ref="O972:P972"/>
    <mergeCell ref="X959:X960"/>
    <mergeCell ref="Y959:Y960"/>
    <mergeCell ref="B961:C961"/>
    <mergeCell ref="K961:K963"/>
    <mergeCell ref="P961:P963"/>
    <mergeCell ref="B962:C962"/>
    <mergeCell ref="S962:S963"/>
    <mergeCell ref="B963:C963"/>
    <mergeCell ref="B964:C964"/>
    <mergeCell ref="O959:O960"/>
    <mergeCell ref="P959:P960"/>
    <mergeCell ref="Q959:Q960"/>
    <mergeCell ref="R959:R960"/>
    <mergeCell ref="S959:S960"/>
    <mergeCell ref="T959:T960"/>
    <mergeCell ref="U959:U960"/>
    <mergeCell ref="V959:V960"/>
    <mergeCell ref="W959:W960"/>
    <mergeCell ref="E959:E960"/>
    <mergeCell ref="F959:F960"/>
    <mergeCell ref="G959:G960"/>
    <mergeCell ref="B975:C975"/>
    <mergeCell ref="E975:F975"/>
    <mergeCell ref="G975:J975"/>
    <mergeCell ref="K975:L975"/>
    <mergeCell ref="M975:N975"/>
    <mergeCell ref="O975:Q975"/>
    <mergeCell ref="S975:V975"/>
    <mergeCell ref="W975:Y975"/>
    <mergeCell ref="B976:C976"/>
    <mergeCell ref="E976:F976"/>
    <mergeCell ref="G976:J976"/>
    <mergeCell ref="K976:L976"/>
    <mergeCell ref="M976:N976"/>
    <mergeCell ref="O976:Q976"/>
    <mergeCell ref="E948:F948"/>
    <mergeCell ref="G948:J948"/>
    <mergeCell ref="K948:L948"/>
    <mergeCell ref="M948:N948"/>
    <mergeCell ref="O948:Q948"/>
    <mergeCell ref="S948:V948"/>
    <mergeCell ref="W948:Y948"/>
    <mergeCell ref="B945:C945"/>
    <mergeCell ref="E945:L945"/>
    <mergeCell ref="O945:Q945"/>
    <mergeCell ref="S945:Y945"/>
    <mergeCell ref="B946:C946"/>
    <mergeCell ref="E946:F946"/>
    <mergeCell ref="G946:J946"/>
    <mergeCell ref="K946:L946"/>
    <mergeCell ref="M946:N946"/>
    <mergeCell ref="O946:Q946"/>
    <mergeCell ref="S946:T946"/>
    <mergeCell ref="U946:V946"/>
    <mergeCell ref="W946:X946"/>
    <mergeCell ref="H931:H932"/>
    <mergeCell ref="B942:C942"/>
    <mergeCell ref="B951:C951"/>
    <mergeCell ref="E951:F951"/>
    <mergeCell ref="G951:J951"/>
    <mergeCell ref="K951:L951"/>
    <mergeCell ref="M951:N951"/>
    <mergeCell ref="O951:T951"/>
    <mergeCell ref="B952:C952"/>
    <mergeCell ref="E952:F952"/>
    <mergeCell ref="G952:J952"/>
    <mergeCell ref="K952:L952"/>
    <mergeCell ref="M952:N952"/>
    <mergeCell ref="B949:C949"/>
    <mergeCell ref="E949:F949"/>
    <mergeCell ref="G949:J949"/>
    <mergeCell ref="K949:L949"/>
    <mergeCell ref="M949:N949"/>
    <mergeCell ref="U949:Y950"/>
    <mergeCell ref="B950:C950"/>
    <mergeCell ref="E950:F950"/>
    <mergeCell ref="G950:J950"/>
    <mergeCell ref="K950:L950"/>
    <mergeCell ref="M950:N950"/>
    <mergeCell ref="I931:I932"/>
    <mergeCell ref="J931:J932"/>
    <mergeCell ref="K931:K932"/>
    <mergeCell ref="L931:L932"/>
    <mergeCell ref="M931:M932"/>
    <mergeCell ref="N931:N932"/>
    <mergeCell ref="A925:Y925"/>
    <mergeCell ref="A926:Y926"/>
    <mergeCell ref="A927:A952"/>
    <mergeCell ref="B927:C927"/>
    <mergeCell ref="D927:D930"/>
    <mergeCell ref="E927:F927"/>
    <mergeCell ref="W927:Y927"/>
    <mergeCell ref="B928:C928"/>
    <mergeCell ref="W928:Y928"/>
    <mergeCell ref="B929:C929"/>
    <mergeCell ref="W929:Y929"/>
    <mergeCell ref="B930:C930"/>
    <mergeCell ref="W930:Y930"/>
    <mergeCell ref="B931:B932"/>
    <mergeCell ref="C931:C932"/>
    <mergeCell ref="D931:D932"/>
    <mergeCell ref="B937:C937"/>
    <mergeCell ref="B938:C938"/>
    <mergeCell ref="B939:C939"/>
    <mergeCell ref="B940:C940"/>
    <mergeCell ref="B941:C941"/>
    <mergeCell ref="B943:C943"/>
    <mergeCell ref="Y943:Y944"/>
    <mergeCell ref="B944:C944"/>
    <mergeCell ref="E944:F944"/>
    <mergeCell ref="O952:T952"/>
    <mergeCell ref="K944:L944"/>
    <mergeCell ref="O944:P944"/>
    <mergeCell ref="X931:X932"/>
    <mergeCell ref="Y931:Y932"/>
    <mergeCell ref="B933:C933"/>
    <mergeCell ref="K933:K935"/>
    <mergeCell ref="P933:P935"/>
    <mergeCell ref="B934:C934"/>
    <mergeCell ref="S934:S935"/>
    <mergeCell ref="B935:C935"/>
    <mergeCell ref="B936:C936"/>
    <mergeCell ref="O931:O932"/>
    <mergeCell ref="P931:P932"/>
    <mergeCell ref="Q931:Q932"/>
    <mergeCell ref="R931:R932"/>
    <mergeCell ref="S931:S932"/>
    <mergeCell ref="T931:T932"/>
    <mergeCell ref="U931:U932"/>
    <mergeCell ref="V931:V932"/>
    <mergeCell ref="W931:W932"/>
    <mergeCell ref="E931:E932"/>
    <mergeCell ref="F931:F932"/>
    <mergeCell ref="G931:G932"/>
    <mergeCell ref="B947:C947"/>
    <mergeCell ref="E947:F947"/>
    <mergeCell ref="G947:J947"/>
    <mergeCell ref="K947:L947"/>
    <mergeCell ref="M947:N947"/>
    <mergeCell ref="O947:Q947"/>
    <mergeCell ref="S947:V947"/>
    <mergeCell ref="W947:Y947"/>
    <mergeCell ref="B948:C948"/>
    <mergeCell ref="E920:F920"/>
    <mergeCell ref="G920:J920"/>
    <mergeCell ref="K920:L920"/>
    <mergeCell ref="M920:N920"/>
    <mergeCell ref="O920:Q920"/>
    <mergeCell ref="S920:V920"/>
    <mergeCell ref="W920:Y920"/>
    <mergeCell ref="B917:C917"/>
    <mergeCell ref="E917:L917"/>
    <mergeCell ref="O917:Q917"/>
    <mergeCell ref="S917:Y917"/>
    <mergeCell ref="B918:C918"/>
    <mergeCell ref="E918:F918"/>
    <mergeCell ref="G918:J918"/>
    <mergeCell ref="K918:L918"/>
    <mergeCell ref="M918:N918"/>
    <mergeCell ref="O918:Q918"/>
    <mergeCell ref="S918:T918"/>
    <mergeCell ref="U918:V918"/>
    <mergeCell ref="W918:X918"/>
    <mergeCell ref="B923:C923"/>
    <mergeCell ref="E923:F923"/>
    <mergeCell ref="G923:J923"/>
    <mergeCell ref="K923:L923"/>
    <mergeCell ref="M923:N923"/>
    <mergeCell ref="O923:T923"/>
    <mergeCell ref="O921:T922"/>
    <mergeCell ref="B924:C924"/>
    <mergeCell ref="E924:F924"/>
    <mergeCell ref="G924:J924"/>
    <mergeCell ref="K924:L924"/>
    <mergeCell ref="M924:N924"/>
    <mergeCell ref="B921:C921"/>
    <mergeCell ref="E921:F921"/>
    <mergeCell ref="G921:J921"/>
    <mergeCell ref="K921:L921"/>
    <mergeCell ref="M921:N921"/>
    <mergeCell ref="U921:Y922"/>
    <mergeCell ref="B922:C922"/>
    <mergeCell ref="E922:F922"/>
    <mergeCell ref="G922:J922"/>
    <mergeCell ref="K922:L922"/>
    <mergeCell ref="M922:N922"/>
    <mergeCell ref="I903:I904"/>
    <mergeCell ref="J903:J904"/>
    <mergeCell ref="K903:K904"/>
    <mergeCell ref="L903:L904"/>
    <mergeCell ref="M903:M904"/>
    <mergeCell ref="N903:N904"/>
    <mergeCell ref="A897:Y897"/>
    <mergeCell ref="A898:Y898"/>
    <mergeCell ref="A899:A924"/>
    <mergeCell ref="B899:C899"/>
    <mergeCell ref="D899:D902"/>
    <mergeCell ref="E899:F899"/>
    <mergeCell ref="W899:Y899"/>
    <mergeCell ref="B900:C900"/>
    <mergeCell ref="W900:Y900"/>
    <mergeCell ref="B901:C901"/>
    <mergeCell ref="W901:Y901"/>
    <mergeCell ref="B902:C902"/>
    <mergeCell ref="W902:Y902"/>
    <mergeCell ref="B903:B904"/>
    <mergeCell ref="C903:C904"/>
    <mergeCell ref="D903:D904"/>
    <mergeCell ref="B909:C909"/>
    <mergeCell ref="B910:C910"/>
    <mergeCell ref="B911:C911"/>
    <mergeCell ref="B912:C912"/>
    <mergeCell ref="B913:C913"/>
    <mergeCell ref="B915:C915"/>
    <mergeCell ref="Y915:Y916"/>
    <mergeCell ref="B916:C916"/>
    <mergeCell ref="E916:F916"/>
    <mergeCell ref="K916:L916"/>
    <mergeCell ref="O916:P916"/>
    <mergeCell ref="O924:T924"/>
    <mergeCell ref="X903:X904"/>
    <mergeCell ref="Y903:Y904"/>
    <mergeCell ref="B905:C905"/>
    <mergeCell ref="K905:K907"/>
    <mergeCell ref="P905:P907"/>
    <mergeCell ref="B906:C906"/>
    <mergeCell ref="S906:S907"/>
    <mergeCell ref="B907:C907"/>
    <mergeCell ref="B908:C908"/>
    <mergeCell ref="O903:O904"/>
    <mergeCell ref="P903:P904"/>
    <mergeCell ref="Q903:Q904"/>
    <mergeCell ref="R903:R904"/>
    <mergeCell ref="S903:S904"/>
    <mergeCell ref="T903:T904"/>
    <mergeCell ref="U903:U904"/>
    <mergeCell ref="V903:V904"/>
    <mergeCell ref="W903:W904"/>
    <mergeCell ref="E903:E904"/>
    <mergeCell ref="F903:F904"/>
    <mergeCell ref="G903:G904"/>
    <mergeCell ref="B919:C919"/>
    <mergeCell ref="E919:F919"/>
    <mergeCell ref="G919:J919"/>
    <mergeCell ref="K919:L919"/>
    <mergeCell ref="M919:N919"/>
    <mergeCell ref="O919:Q919"/>
    <mergeCell ref="S919:V919"/>
    <mergeCell ref="W919:Y919"/>
    <mergeCell ref="B920:C920"/>
    <mergeCell ref="K892:L892"/>
    <mergeCell ref="M892:N892"/>
    <mergeCell ref="O892:Q892"/>
    <mergeCell ref="S892:V892"/>
    <mergeCell ref="W892:Y892"/>
    <mergeCell ref="B889:C889"/>
    <mergeCell ref="E889:L889"/>
    <mergeCell ref="O889:Q889"/>
    <mergeCell ref="S889:Y889"/>
    <mergeCell ref="B890:C890"/>
    <mergeCell ref="E890:F890"/>
    <mergeCell ref="G890:J890"/>
    <mergeCell ref="K890:L890"/>
    <mergeCell ref="M890:N890"/>
    <mergeCell ref="O890:Q890"/>
    <mergeCell ref="S890:T890"/>
    <mergeCell ref="U890:V890"/>
    <mergeCell ref="W890:X890"/>
    <mergeCell ref="O888:P888"/>
    <mergeCell ref="B895:C895"/>
    <mergeCell ref="E895:F895"/>
    <mergeCell ref="G895:J895"/>
    <mergeCell ref="K895:L895"/>
    <mergeCell ref="M895:N895"/>
    <mergeCell ref="O895:T895"/>
    <mergeCell ref="B896:C896"/>
    <mergeCell ref="E896:F896"/>
    <mergeCell ref="G896:J896"/>
    <mergeCell ref="K896:L896"/>
    <mergeCell ref="M896:N896"/>
    <mergeCell ref="B893:C893"/>
    <mergeCell ref="E893:F893"/>
    <mergeCell ref="G893:J893"/>
    <mergeCell ref="K893:L893"/>
    <mergeCell ref="M893:N893"/>
    <mergeCell ref="U893:Y894"/>
    <mergeCell ref="B894:C894"/>
    <mergeCell ref="E894:F894"/>
    <mergeCell ref="G894:J894"/>
    <mergeCell ref="K894:L894"/>
    <mergeCell ref="M894:N894"/>
    <mergeCell ref="J875:J876"/>
    <mergeCell ref="K875:K876"/>
    <mergeCell ref="L875:L876"/>
    <mergeCell ref="M875:M876"/>
    <mergeCell ref="N875:N876"/>
    <mergeCell ref="A869:Y869"/>
    <mergeCell ref="A870:Y870"/>
    <mergeCell ref="A871:A896"/>
    <mergeCell ref="B871:C871"/>
    <mergeCell ref="D871:D874"/>
    <mergeCell ref="E871:F871"/>
    <mergeCell ref="W871:Y871"/>
    <mergeCell ref="B872:C872"/>
    <mergeCell ref="W872:Y872"/>
    <mergeCell ref="B873:C873"/>
    <mergeCell ref="W873:Y873"/>
    <mergeCell ref="B874:C874"/>
    <mergeCell ref="W874:Y874"/>
    <mergeCell ref="B875:B876"/>
    <mergeCell ref="C875:C876"/>
    <mergeCell ref="D875:D876"/>
    <mergeCell ref="B881:C881"/>
    <mergeCell ref="B882:C882"/>
    <mergeCell ref="B883:C883"/>
    <mergeCell ref="B884:C884"/>
    <mergeCell ref="B885:C885"/>
    <mergeCell ref="B887:C887"/>
    <mergeCell ref="Y887:Y888"/>
    <mergeCell ref="B888:C888"/>
    <mergeCell ref="E888:F888"/>
    <mergeCell ref="K888:L888"/>
    <mergeCell ref="O896:T896"/>
    <mergeCell ref="X875:X876"/>
    <mergeCell ref="Y875:Y876"/>
    <mergeCell ref="B877:C877"/>
    <mergeCell ref="K877:K879"/>
    <mergeCell ref="P877:P879"/>
    <mergeCell ref="B878:C878"/>
    <mergeCell ref="S878:S879"/>
    <mergeCell ref="B879:C879"/>
    <mergeCell ref="B880:C880"/>
    <mergeCell ref="O875:O876"/>
    <mergeCell ref="P875:P876"/>
    <mergeCell ref="Q875:Q876"/>
    <mergeCell ref="R875:R876"/>
    <mergeCell ref="S875:S876"/>
    <mergeCell ref="T875:T876"/>
    <mergeCell ref="U875:U876"/>
    <mergeCell ref="V875:V876"/>
    <mergeCell ref="W875:W876"/>
    <mergeCell ref="E875:E876"/>
    <mergeCell ref="F875:F876"/>
    <mergeCell ref="G875:G876"/>
    <mergeCell ref="B891:C891"/>
    <mergeCell ref="E891:F891"/>
    <mergeCell ref="G891:J891"/>
    <mergeCell ref="K891:L891"/>
    <mergeCell ref="M891:N891"/>
    <mergeCell ref="O891:Q891"/>
    <mergeCell ref="S891:V891"/>
    <mergeCell ref="W891:Y891"/>
    <mergeCell ref="B892:C892"/>
    <mergeCell ref="E892:F892"/>
    <mergeCell ref="G892:J892"/>
    <mergeCell ref="W847:W848"/>
    <mergeCell ref="E847:E848"/>
    <mergeCell ref="F847:F848"/>
    <mergeCell ref="G847:G848"/>
    <mergeCell ref="B863:C863"/>
    <mergeCell ref="E863:F863"/>
    <mergeCell ref="G863:J863"/>
    <mergeCell ref="K863:L863"/>
    <mergeCell ref="M863:N863"/>
    <mergeCell ref="O863:Q863"/>
    <mergeCell ref="S863:V863"/>
    <mergeCell ref="W863:Y863"/>
    <mergeCell ref="B864:C864"/>
    <mergeCell ref="E864:F864"/>
    <mergeCell ref="G864:J864"/>
    <mergeCell ref="K864:L864"/>
    <mergeCell ref="M864:N864"/>
    <mergeCell ref="O864:Q864"/>
    <mergeCell ref="S864:V864"/>
    <mergeCell ref="W864:Y864"/>
    <mergeCell ref="B861:C861"/>
    <mergeCell ref="E861:L861"/>
    <mergeCell ref="O861:Q861"/>
    <mergeCell ref="S861:Y861"/>
    <mergeCell ref="B862:C862"/>
    <mergeCell ref="E862:F862"/>
    <mergeCell ref="G862:J862"/>
    <mergeCell ref="K862:L862"/>
    <mergeCell ref="M862:N862"/>
    <mergeCell ref="O862:Q862"/>
    <mergeCell ref="S862:T862"/>
    <mergeCell ref="U862:V862"/>
    <mergeCell ref="W862:X862"/>
    <mergeCell ref="B839:C839"/>
    <mergeCell ref="E839:F839"/>
    <mergeCell ref="G839:J839"/>
    <mergeCell ref="K839:L839"/>
    <mergeCell ref="M839:N839"/>
    <mergeCell ref="O839:T839"/>
    <mergeCell ref="B840:C840"/>
    <mergeCell ref="E840:F840"/>
    <mergeCell ref="G840:J840"/>
    <mergeCell ref="K840:L840"/>
    <mergeCell ref="M840:N840"/>
    <mergeCell ref="B837:C837"/>
    <mergeCell ref="E837:F837"/>
    <mergeCell ref="G837:J837"/>
    <mergeCell ref="K837:L837"/>
    <mergeCell ref="M837:N837"/>
    <mergeCell ref="U837:Y838"/>
    <mergeCell ref="B838:C838"/>
    <mergeCell ref="E838:F838"/>
    <mergeCell ref="G838:J838"/>
    <mergeCell ref="K838:L838"/>
    <mergeCell ref="M838:N838"/>
    <mergeCell ref="I847:I848"/>
    <mergeCell ref="J847:J848"/>
    <mergeCell ref="K847:K848"/>
    <mergeCell ref="L847:L848"/>
    <mergeCell ref="M847:M848"/>
    <mergeCell ref="N847:N848"/>
    <mergeCell ref="A841:Y841"/>
    <mergeCell ref="A842:Y842"/>
    <mergeCell ref="A843:A868"/>
    <mergeCell ref="B843:C843"/>
    <mergeCell ref="D843:D846"/>
    <mergeCell ref="E843:F843"/>
    <mergeCell ref="W843:Y843"/>
    <mergeCell ref="B844:C844"/>
    <mergeCell ref="W844:Y844"/>
    <mergeCell ref="B845:C845"/>
    <mergeCell ref="W845:Y845"/>
    <mergeCell ref="B846:C846"/>
    <mergeCell ref="W846:Y846"/>
    <mergeCell ref="B847:B848"/>
    <mergeCell ref="C847:C848"/>
    <mergeCell ref="D847:D848"/>
    <mergeCell ref="B853:C853"/>
    <mergeCell ref="B854:C854"/>
    <mergeCell ref="B855:C855"/>
    <mergeCell ref="B856:C856"/>
    <mergeCell ref="B857:C857"/>
    <mergeCell ref="B859:C859"/>
    <mergeCell ref="Y859:Y860"/>
    <mergeCell ref="B860:C860"/>
    <mergeCell ref="E860:F860"/>
    <mergeCell ref="K860:L860"/>
    <mergeCell ref="X847:X848"/>
    <mergeCell ref="Y847:Y848"/>
    <mergeCell ref="B849:C849"/>
    <mergeCell ref="K849:K851"/>
    <mergeCell ref="P849:P851"/>
    <mergeCell ref="B850:C850"/>
    <mergeCell ref="S850:S851"/>
    <mergeCell ref="B851:C851"/>
    <mergeCell ref="B852:C852"/>
    <mergeCell ref="O847:O848"/>
    <mergeCell ref="V819:V820"/>
    <mergeCell ref="W819:W820"/>
    <mergeCell ref="E819:E820"/>
    <mergeCell ref="F819:F820"/>
    <mergeCell ref="G819:G820"/>
    <mergeCell ref="B835:C835"/>
    <mergeCell ref="E835:F835"/>
    <mergeCell ref="G835:J835"/>
    <mergeCell ref="K835:L835"/>
    <mergeCell ref="M835:N835"/>
    <mergeCell ref="O835:Q835"/>
    <mergeCell ref="S835:V835"/>
    <mergeCell ref="W835:Y835"/>
    <mergeCell ref="B836:C836"/>
    <mergeCell ref="E836:F836"/>
    <mergeCell ref="G836:J836"/>
    <mergeCell ref="K836:L836"/>
    <mergeCell ref="M836:N836"/>
    <mergeCell ref="O836:Q836"/>
    <mergeCell ref="S836:V836"/>
    <mergeCell ref="W836:Y836"/>
    <mergeCell ref="B833:C833"/>
    <mergeCell ref="E833:L833"/>
    <mergeCell ref="O833:Q833"/>
    <mergeCell ref="S833:Y833"/>
    <mergeCell ref="B834:C834"/>
    <mergeCell ref="E834:F834"/>
    <mergeCell ref="G834:J834"/>
    <mergeCell ref="K834:L834"/>
    <mergeCell ref="M834:N834"/>
    <mergeCell ref="O834:Q834"/>
    <mergeCell ref="S834:T834"/>
    <mergeCell ref="U834:V834"/>
    <mergeCell ref="W834:X834"/>
    <mergeCell ref="B812:C812"/>
    <mergeCell ref="E812:F812"/>
    <mergeCell ref="G812:J812"/>
    <mergeCell ref="K812:L812"/>
    <mergeCell ref="M812:N812"/>
    <mergeCell ref="B809:C809"/>
    <mergeCell ref="E809:F809"/>
    <mergeCell ref="G809:J809"/>
    <mergeCell ref="K809:L809"/>
    <mergeCell ref="M809:N809"/>
    <mergeCell ref="U809:Y810"/>
    <mergeCell ref="B810:C810"/>
    <mergeCell ref="E810:F810"/>
    <mergeCell ref="G810:J810"/>
    <mergeCell ref="K810:L810"/>
    <mergeCell ref="M810:N810"/>
    <mergeCell ref="I819:I820"/>
    <mergeCell ref="J819:J820"/>
    <mergeCell ref="K819:K820"/>
    <mergeCell ref="L819:L820"/>
    <mergeCell ref="M819:M820"/>
    <mergeCell ref="N819:N820"/>
    <mergeCell ref="A813:Y813"/>
    <mergeCell ref="A814:Y814"/>
    <mergeCell ref="A815:A840"/>
    <mergeCell ref="B815:C815"/>
    <mergeCell ref="D815:D818"/>
    <mergeCell ref="E815:F815"/>
    <mergeCell ref="W815:Y815"/>
    <mergeCell ref="B816:C816"/>
    <mergeCell ref="W816:Y816"/>
    <mergeCell ref="B817:C817"/>
    <mergeCell ref="W817:Y817"/>
    <mergeCell ref="B818:C818"/>
    <mergeCell ref="W818:Y818"/>
    <mergeCell ref="B819:B820"/>
    <mergeCell ref="C819:C820"/>
    <mergeCell ref="D819:D820"/>
    <mergeCell ref="B825:C825"/>
    <mergeCell ref="B826:C826"/>
    <mergeCell ref="B827:C827"/>
    <mergeCell ref="B828:C828"/>
    <mergeCell ref="B829:C829"/>
    <mergeCell ref="B831:C831"/>
    <mergeCell ref="Y831:Y832"/>
    <mergeCell ref="B832:C832"/>
    <mergeCell ref="E832:F832"/>
    <mergeCell ref="K832:L832"/>
    <mergeCell ref="X819:X820"/>
    <mergeCell ref="Y819:Y820"/>
    <mergeCell ref="B821:C821"/>
    <mergeCell ref="K821:K823"/>
    <mergeCell ref="P821:P823"/>
    <mergeCell ref="B822:C822"/>
    <mergeCell ref="S822:S823"/>
    <mergeCell ref="B823:C823"/>
    <mergeCell ref="B824:C824"/>
    <mergeCell ref="O819:O820"/>
    <mergeCell ref="P819:P820"/>
    <mergeCell ref="Q819:Q820"/>
    <mergeCell ref="R819:R820"/>
    <mergeCell ref="S819:S820"/>
    <mergeCell ref="T819:T820"/>
    <mergeCell ref="U819:U820"/>
    <mergeCell ref="G791:G792"/>
    <mergeCell ref="B807:C807"/>
    <mergeCell ref="E807:F807"/>
    <mergeCell ref="G807:J807"/>
    <mergeCell ref="K807:L807"/>
    <mergeCell ref="M807:N807"/>
    <mergeCell ref="O807:Q807"/>
    <mergeCell ref="S807:V807"/>
    <mergeCell ref="W807:Y807"/>
    <mergeCell ref="B808:C808"/>
    <mergeCell ref="E808:F808"/>
    <mergeCell ref="G808:J808"/>
    <mergeCell ref="K808:L808"/>
    <mergeCell ref="M808:N808"/>
    <mergeCell ref="O808:Q808"/>
    <mergeCell ref="S808:V808"/>
    <mergeCell ref="W808:Y808"/>
    <mergeCell ref="B805:C805"/>
    <mergeCell ref="E805:L805"/>
    <mergeCell ref="O805:Q805"/>
    <mergeCell ref="S805:Y805"/>
    <mergeCell ref="B806:C806"/>
    <mergeCell ref="E806:F806"/>
    <mergeCell ref="G806:J806"/>
    <mergeCell ref="K806:L806"/>
    <mergeCell ref="M806:N806"/>
    <mergeCell ref="O806:Q806"/>
    <mergeCell ref="S806:T806"/>
    <mergeCell ref="U806:V806"/>
    <mergeCell ref="W806:X806"/>
    <mergeCell ref="B811:C811"/>
    <mergeCell ref="E811:F811"/>
    <mergeCell ref="G811:J811"/>
    <mergeCell ref="K811:L811"/>
    <mergeCell ref="M811:N811"/>
    <mergeCell ref="O811:T811"/>
    <mergeCell ref="B781:C781"/>
    <mergeCell ref="E781:F781"/>
    <mergeCell ref="G781:J781"/>
    <mergeCell ref="K781:L781"/>
    <mergeCell ref="M781:N781"/>
    <mergeCell ref="U781:Y782"/>
    <mergeCell ref="B782:C782"/>
    <mergeCell ref="E782:F782"/>
    <mergeCell ref="G782:J782"/>
    <mergeCell ref="K782:L782"/>
    <mergeCell ref="M782:N782"/>
    <mergeCell ref="I791:I792"/>
    <mergeCell ref="J791:J792"/>
    <mergeCell ref="K791:K792"/>
    <mergeCell ref="L791:L792"/>
    <mergeCell ref="M791:M792"/>
    <mergeCell ref="N791:N792"/>
    <mergeCell ref="A785:Y785"/>
    <mergeCell ref="A786:Y786"/>
    <mergeCell ref="A787:A812"/>
    <mergeCell ref="B787:C787"/>
    <mergeCell ref="D787:D790"/>
    <mergeCell ref="E787:F787"/>
    <mergeCell ref="W787:Y787"/>
    <mergeCell ref="B788:C788"/>
    <mergeCell ref="W788:Y788"/>
    <mergeCell ref="B789:C789"/>
    <mergeCell ref="W789:Y789"/>
    <mergeCell ref="B790:C790"/>
    <mergeCell ref="W790:Y790"/>
    <mergeCell ref="B791:B792"/>
    <mergeCell ref="C791:C792"/>
    <mergeCell ref="D791:D792"/>
    <mergeCell ref="B797:C797"/>
    <mergeCell ref="B798:C798"/>
    <mergeCell ref="B799:C799"/>
    <mergeCell ref="B800:C800"/>
    <mergeCell ref="B801:C801"/>
    <mergeCell ref="B803:C803"/>
    <mergeCell ref="Y803:Y804"/>
    <mergeCell ref="B804:C804"/>
    <mergeCell ref="E804:F804"/>
    <mergeCell ref="K804:L804"/>
    <mergeCell ref="O812:T812"/>
    <mergeCell ref="X791:X792"/>
    <mergeCell ref="Y791:Y792"/>
    <mergeCell ref="B793:C793"/>
    <mergeCell ref="K793:K795"/>
    <mergeCell ref="P793:P795"/>
    <mergeCell ref="B794:C794"/>
    <mergeCell ref="S794:S795"/>
    <mergeCell ref="B795:C795"/>
    <mergeCell ref="B796:C796"/>
    <mergeCell ref="O791:O792"/>
    <mergeCell ref="P791:P792"/>
    <mergeCell ref="Q791:Q792"/>
    <mergeCell ref="R791:R792"/>
    <mergeCell ref="S791:S792"/>
    <mergeCell ref="T791:T792"/>
    <mergeCell ref="U791:U792"/>
    <mergeCell ref="V791:V792"/>
    <mergeCell ref="W791:W792"/>
    <mergeCell ref="E791:E792"/>
    <mergeCell ref="F791:F792"/>
    <mergeCell ref="A757:Y757"/>
    <mergeCell ref="A758:Y758"/>
    <mergeCell ref="A759:A784"/>
    <mergeCell ref="B759:C759"/>
    <mergeCell ref="D759:D762"/>
    <mergeCell ref="E759:F759"/>
    <mergeCell ref="W759:Y759"/>
    <mergeCell ref="B760:C760"/>
    <mergeCell ref="W760:Y760"/>
    <mergeCell ref="B761:C761"/>
    <mergeCell ref="W761:Y761"/>
    <mergeCell ref="B762:C762"/>
    <mergeCell ref="W762:Y762"/>
    <mergeCell ref="B763:B764"/>
    <mergeCell ref="C763:C764"/>
    <mergeCell ref="D763:D764"/>
    <mergeCell ref="B769:C769"/>
    <mergeCell ref="B770:C770"/>
    <mergeCell ref="B771:C771"/>
    <mergeCell ref="B772:C772"/>
    <mergeCell ref="B773:C773"/>
    <mergeCell ref="B775:C775"/>
    <mergeCell ref="Y775:Y776"/>
    <mergeCell ref="B776:C776"/>
    <mergeCell ref="E776:F776"/>
    <mergeCell ref="K776:L776"/>
    <mergeCell ref="O784:T784"/>
    <mergeCell ref="X763:X764"/>
    <mergeCell ref="Y763:Y764"/>
    <mergeCell ref="B765:C765"/>
    <mergeCell ref="K765:K767"/>
    <mergeCell ref="P765:P767"/>
    <mergeCell ref="B766:C766"/>
    <mergeCell ref="S766:S767"/>
    <mergeCell ref="B767:C767"/>
    <mergeCell ref="B768:C768"/>
    <mergeCell ref="O763:O764"/>
    <mergeCell ref="P763:P764"/>
    <mergeCell ref="Q763:Q764"/>
    <mergeCell ref="R763:R764"/>
    <mergeCell ref="S763:S764"/>
    <mergeCell ref="T763:T764"/>
    <mergeCell ref="U763:U764"/>
    <mergeCell ref="V763:V764"/>
    <mergeCell ref="W763:W764"/>
    <mergeCell ref="E763:E764"/>
    <mergeCell ref="F763:F764"/>
    <mergeCell ref="G763:G764"/>
    <mergeCell ref="B779:C779"/>
    <mergeCell ref="E779:F779"/>
    <mergeCell ref="G779:J779"/>
    <mergeCell ref="K779:L779"/>
    <mergeCell ref="M779:N779"/>
    <mergeCell ref="O779:Q779"/>
    <mergeCell ref="S779:V779"/>
    <mergeCell ref="W779:Y779"/>
    <mergeCell ref="B780:C780"/>
    <mergeCell ref="E780:F780"/>
    <mergeCell ref="G780:J780"/>
    <mergeCell ref="K780:L780"/>
    <mergeCell ref="M780:N780"/>
    <mergeCell ref="O780:Q780"/>
    <mergeCell ref="S780:V780"/>
    <mergeCell ref="W780:Y780"/>
    <mergeCell ref="G752:J752"/>
    <mergeCell ref="K752:L752"/>
    <mergeCell ref="M752:N752"/>
    <mergeCell ref="O752:Q752"/>
    <mergeCell ref="S752:V752"/>
    <mergeCell ref="W752:Y752"/>
    <mergeCell ref="B749:C749"/>
    <mergeCell ref="E749:L749"/>
    <mergeCell ref="O749:Q749"/>
    <mergeCell ref="S749:Y749"/>
    <mergeCell ref="B750:C750"/>
    <mergeCell ref="E750:F750"/>
    <mergeCell ref="G750:J750"/>
    <mergeCell ref="K750:L750"/>
    <mergeCell ref="M750:N750"/>
    <mergeCell ref="O750:Q750"/>
    <mergeCell ref="S750:T750"/>
    <mergeCell ref="U750:V750"/>
    <mergeCell ref="W750:X750"/>
    <mergeCell ref="H735:H736"/>
    <mergeCell ref="B746:C746"/>
    <mergeCell ref="B755:C755"/>
    <mergeCell ref="E755:F755"/>
    <mergeCell ref="G755:J755"/>
    <mergeCell ref="K755:L755"/>
    <mergeCell ref="M755:N755"/>
    <mergeCell ref="O755:T755"/>
    <mergeCell ref="B756:C756"/>
    <mergeCell ref="E756:F756"/>
    <mergeCell ref="G756:J756"/>
    <mergeCell ref="K756:L756"/>
    <mergeCell ref="M756:N756"/>
    <mergeCell ref="B753:C753"/>
    <mergeCell ref="E753:F753"/>
    <mergeCell ref="G753:J753"/>
    <mergeCell ref="K753:L753"/>
    <mergeCell ref="M753:N753"/>
    <mergeCell ref="U753:Y754"/>
    <mergeCell ref="B754:C754"/>
    <mergeCell ref="E754:F754"/>
    <mergeCell ref="G754:J754"/>
    <mergeCell ref="K754:L754"/>
    <mergeCell ref="M754:N754"/>
    <mergeCell ref="I735:I736"/>
    <mergeCell ref="J735:J736"/>
    <mergeCell ref="K735:K736"/>
    <mergeCell ref="L735:L736"/>
    <mergeCell ref="M735:M736"/>
    <mergeCell ref="N735:N736"/>
    <mergeCell ref="A729:Y729"/>
    <mergeCell ref="A730:Y730"/>
    <mergeCell ref="A731:A756"/>
    <mergeCell ref="B731:C731"/>
    <mergeCell ref="D731:D734"/>
    <mergeCell ref="E731:F731"/>
    <mergeCell ref="W731:Y731"/>
    <mergeCell ref="B732:C732"/>
    <mergeCell ref="W732:Y732"/>
    <mergeCell ref="B733:C733"/>
    <mergeCell ref="W733:Y733"/>
    <mergeCell ref="B734:C734"/>
    <mergeCell ref="W734:Y734"/>
    <mergeCell ref="B735:B736"/>
    <mergeCell ref="C735:C736"/>
    <mergeCell ref="D735:D736"/>
    <mergeCell ref="B741:C741"/>
    <mergeCell ref="B742:C742"/>
    <mergeCell ref="B743:C743"/>
    <mergeCell ref="B744:C744"/>
    <mergeCell ref="B745:C745"/>
    <mergeCell ref="B747:C747"/>
    <mergeCell ref="Y747:Y748"/>
    <mergeCell ref="B748:C748"/>
    <mergeCell ref="E748:F748"/>
    <mergeCell ref="K748:L748"/>
    <mergeCell ref="O756:T756"/>
    <mergeCell ref="X735:X736"/>
    <mergeCell ref="Y735:Y736"/>
    <mergeCell ref="B737:C737"/>
    <mergeCell ref="K737:K739"/>
    <mergeCell ref="P737:P739"/>
    <mergeCell ref="B738:C738"/>
    <mergeCell ref="S738:S739"/>
    <mergeCell ref="B739:C739"/>
    <mergeCell ref="B740:C740"/>
    <mergeCell ref="O735:O736"/>
    <mergeCell ref="P735:P736"/>
    <mergeCell ref="Q735:Q736"/>
    <mergeCell ref="R735:R736"/>
    <mergeCell ref="S735:S736"/>
    <mergeCell ref="T735:T736"/>
    <mergeCell ref="U735:U736"/>
    <mergeCell ref="V735:V736"/>
    <mergeCell ref="W735:W736"/>
    <mergeCell ref="E735:E736"/>
    <mergeCell ref="F735:F736"/>
    <mergeCell ref="G735:G736"/>
    <mergeCell ref="B751:C751"/>
    <mergeCell ref="E751:F751"/>
    <mergeCell ref="G751:J751"/>
    <mergeCell ref="K751:L751"/>
    <mergeCell ref="M751:N751"/>
    <mergeCell ref="O751:Q751"/>
    <mergeCell ref="S751:V751"/>
    <mergeCell ref="W751:Y751"/>
    <mergeCell ref="B752:C752"/>
    <mergeCell ref="E752:F752"/>
    <mergeCell ref="G724:J724"/>
    <mergeCell ref="K724:L724"/>
    <mergeCell ref="M724:N724"/>
    <mergeCell ref="O724:Q724"/>
    <mergeCell ref="S724:V724"/>
    <mergeCell ref="W724:Y724"/>
    <mergeCell ref="B721:C721"/>
    <mergeCell ref="E721:L721"/>
    <mergeCell ref="O721:Q721"/>
    <mergeCell ref="S721:Y721"/>
    <mergeCell ref="B722:C722"/>
    <mergeCell ref="E722:F722"/>
    <mergeCell ref="G722:J722"/>
    <mergeCell ref="K722:L722"/>
    <mergeCell ref="M722:N722"/>
    <mergeCell ref="O722:Q722"/>
    <mergeCell ref="S722:T722"/>
    <mergeCell ref="U722:V722"/>
    <mergeCell ref="W722:X722"/>
    <mergeCell ref="B727:C727"/>
    <mergeCell ref="E727:F727"/>
    <mergeCell ref="G727:J727"/>
    <mergeCell ref="K727:L727"/>
    <mergeCell ref="M727:N727"/>
    <mergeCell ref="O727:T727"/>
    <mergeCell ref="B728:C728"/>
    <mergeCell ref="E728:F728"/>
    <mergeCell ref="G728:J728"/>
    <mergeCell ref="K728:L728"/>
    <mergeCell ref="M728:N728"/>
    <mergeCell ref="B725:C725"/>
    <mergeCell ref="E725:F725"/>
    <mergeCell ref="G725:J725"/>
    <mergeCell ref="K725:L725"/>
    <mergeCell ref="M725:N725"/>
    <mergeCell ref="U725:Y726"/>
    <mergeCell ref="B726:C726"/>
    <mergeCell ref="E726:F726"/>
    <mergeCell ref="G726:J726"/>
    <mergeCell ref="K726:L726"/>
    <mergeCell ref="M726:N726"/>
    <mergeCell ref="I707:I708"/>
    <mergeCell ref="J707:J708"/>
    <mergeCell ref="K707:K708"/>
    <mergeCell ref="L707:L708"/>
    <mergeCell ref="M707:M708"/>
    <mergeCell ref="N707:N708"/>
    <mergeCell ref="A701:Y701"/>
    <mergeCell ref="A702:Y702"/>
    <mergeCell ref="A703:A728"/>
    <mergeCell ref="B703:C703"/>
    <mergeCell ref="D703:D706"/>
    <mergeCell ref="E703:F703"/>
    <mergeCell ref="W703:Y703"/>
    <mergeCell ref="B704:C704"/>
    <mergeCell ref="W704:Y704"/>
    <mergeCell ref="B705:C705"/>
    <mergeCell ref="W705:Y705"/>
    <mergeCell ref="B706:C706"/>
    <mergeCell ref="W706:Y706"/>
    <mergeCell ref="B707:B708"/>
    <mergeCell ref="C707:C708"/>
    <mergeCell ref="D707:D708"/>
    <mergeCell ref="B713:C713"/>
    <mergeCell ref="B714:C714"/>
    <mergeCell ref="B715:C715"/>
    <mergeCell ref="B716:C716"/>
    <mergeCell ref="B717:C717"/>
    <mergeCell ref="B719:C719"/>
    <mergeCell ref="Y719:Y720"/>
    <mergeCell ref="B720:C720"/>
    <mergeCell ref="E720:F720"/>
    <mergeCell ref="K720:L720"/>
    <mergeCell ref="O728:T728"/>
    <mergeCell ref="X707:X708"/>
    <mergeCell ref="Y707:Y708"/>
    <mergeCell ref="B709:C709"/>
    <mergeCell ref="K709:K711"/>
    <mergeCell ref="P709:P711"/>
    <mergeCell ref="B710:C710"/>
    <mergeCell ref="S710:S711"/>
    <mergeCell ref="B711:C711"/>
    <mergeCell ref="B712:C712"/>
    <mergeCell ref="O707:O708"/>
    <mergeCell ref="P707:P708"/>
    <mergeCell ref="Q707:Q708"/>
    <mergeCell ref="R707:R708"/>
    <mergeCell ref="S707:S708"/>
    <mergeCell ref="T707:T708"/>
    <mergeCell ref="U707:U708"/>
    <mergeCell ref="V707:V708"/>
    <mergeCell ref="W707:W708"/>
    <mergeCell ref="E707:E708"/>
    <mergeCell ref="F707:F708"/>
    <mergeCell ref="G707:G708"/>
    <mergeCell ref="B723:C723"/>
    <mergeCell ref="E723:F723"/>
    <mergeCell ref="G723:J723"/>
    <mergeCell ref="K723:L723"/>
    <mergeCell ref="M723:N723"/>
    <mergeCell ref="O723:Q723"/>
    <mergeCell ref="S723:V723"/>
    <mergeCell ref="W723:Y723"/>
    <mergeCell ref="B724:C724"/>
    <mergeCell ref="E724:F724"/>
    <mergeCell ref="G696:J696"/>
    <mergeCell ref="K696:L696"/>
    <mergeCell ref="M696:N696"/>
    <mergeCell ref="O696:Q696"/>
    <mergeCell ref="S696:V696"/>
    <mergeCell ref="W696:Y696"/>
    <mergeCell ref="B693:C693"/>
    <mergeCell ref="E693:L693"/>
    <mergeCell ref="O693:Q693"/>
    <mergeCell ref="S693:Y693"/>
    <mergeCell ref="B694:C694"/>
    <mergeCell ref="E694:F694"/>
    <mergeCell ref="G694:J694"/>
    <mergeCell ref="K694:L694"/>
    <mergeCell ref="M694:N694"/>
    <mergeCell ref="O694:Q694"/>
    <mergeCell ref="S694:T694"/>
    <mergeCell ref="U694:V694"/>
    <mergeCell ref="W694:X694"/>
    <mergeCell ref="B699:C699"/>
    <mergeCell ref="E699:F699"/>
    <mergeCell ref="G699:J699"/>
    <mergeCell ref="K699:L699"/>
    <mergeCell ref="M699:N699"/>
    <mergeCell ref="O699:T699"/>
    <mergeCell ref="B700:C700"/>
    <mergeCell ref="E700:F700"/>
    <mergeCell ref="G700:J700"/>
    <mergeCell ref="K700:L700"/>
    <mergeCell ref="M700:N700"/>
    <mergeCell ref="B697:C697"/>
    <mergeCell ref="E697:F697"/>
    <mergeCell ref="G697:J697"/>
    <mergeCell ref="K697:L697"/>
    <mergeCell ref="M697:N697"/>
    <mergeCell ref="U697:Y698"/>
    <mergeCell ref="B698:C698"/>
    <mergeCell ref="E698:F698"/>
    <mergeCell ref="G698:J698"/>
    <mergeCell ref="K698:L698"/>
    <mergeCell ref="M698:N698"/>
    <mergeCell ref="I679:I680"/>
    <mergeCell ref="J679:J680"/>
    <mergeCell ref="K679:K680"/>
    <mergeCell ref="L679:L680"/>
    <mergeCell ref="M679:M680"/>
    <mergeCell ref="N679:N680"/>
    <mergeCell ref="A673:Y673"/>
    <mergeCell ref="A674:Y674"/>
    <mergeCell ref="A675:A700"/>
    <mergeCell ref="B675:C675"/>
    <mergeCell ref="D675:D678"/>
    <mergeCell ref="E675:F675"/>
    <mergeCell ref="W675:Y675"/>
    <mergeCell ref="B676:C676"/>
    <mergeCell ref="W676:Y676"/>
    <mergeCell ref="B677:C677"/>
    <mergeCell ref="W677:Y677"/>
    <mergeCell ref="B678:C678"/>
    <mergeCell ref="W678:Y678"/>
    <mergeCell ref="B679:B680"/>
    <mergeCell ref="C679:C680"/>
    <mergeCell ref="D679:D680"/>
    <mergeCell ref="B685:C685"/>
    <mergeCell ref="B686:C686"/>
    <mergeCell ref="B687:C687"/>
    <mergeCell ref="B688:C688"/>
    <mergeCell ref="B689:C689"/>
    <mergeCell ref="B691:C691"/>
    <mergeCell ref="Y691:Y692"/>
    <mergeCell ref="B692:C692"/>
    <mergeCell ref="E692:F692"/>
    <mergeCell ref="K692:L692"/>
    <mergeCell ref="O700:T700"/>
    <mergeCell ref="X679:X680"/>
    <mergeCell ref="Y679:Y680"/>
    <mergeCell ref="B681:C681"/>
    <mergeCell ref="K681:K683"/>
    <mergeCell ref="P681:P683"/>
    <mergeCell ref="B682:C682"/>
    <mergeCell ref="S682:S683"/>
    <mergeCell ref="B683:C683"/>
    <mergeCell ref="B684:C684"/>
    <mergeCell ref="O679:O680"/>
    <mergeCell ref="P679:P680"/>
    <mergeCell ref="Q679:Q680"/>
    <mergeCell ref="R679:R680"/>
    <mergeCell ref="S679:S680"/>
    <mergeCell ref="T679:T680"/>
    <mergeCell ref="U679:U680"/>
    <mergeCell ref="V679:V680"/>
    <mergeCell ref="W679:W680"/>
    <mergeCell ref="E679:E680"/>
    <mergeCell ref="F679:F680"/>
    <mergeCell ref="G679:G680"/>
    <mergeCell ref="B695:C695"/>
    <mergeCell ref="E695:F695"/>
    <mergeCell ref="G695:J695"/>
    <mergeCell ref="K695:L695"/>
    <mergeCell ref="M695:N695"/>
    <mergeCell ref="O695:Q695"/>
    <mergeCell ref="S695:V695"/>
    <mergeCell ref="W695:Y695"/>
    <mergeCell ref="B696:C696"/>
    <mergeCell ref="E696:F696"/>
    <mergeCell ref="W651:W652"/>
    <mergeCell ref="E651:E652"/>
    <mergeCell ref="F651:F652"/>
    <mergeCell ref="G651:G652"/>
    <mergeCell ref="B667:C667"/>
    <mergeCell ref="E667:F667"/>
    <mergeCell ref="G667:J667"/>
    <mergeCell ref="K667:L667"/>
    <mergeCell ref="M667:N667"/>
    <mergeCell ref="O667:Q667"/>
    <mergeCell ref="S667:V667"/>
    <mergeCell ref="W667:Y667"/>
    <mergeCell ref="B668:C668"/>
    <mergeCell ref="E668:F668"/>
    <mergeCell ref="G668:J668"/>
    <mergeCell ref="K668:L668"/>
    <mergeCell ref="M668:N668"/>
    <mergeCell ref="O668:Q668"/>
    <mergeCell ref="S668:V668"/>
    <mergeCell ref="W668:Y668"/>
    <mergeCell ref="B665:C665"/>
    <mergeCell ref="E665:L665"/>
    <mergeCell ref="O665:Q665"/>
    <mergeCell ref="S665:Y665"/>
    <mergeCell ref="B666:C666"/>
    <mergeCell ref="E666:F666"/>
    <mergeCell ref="G666:J666"/>
    <mergeCell ref="K666:L666"/>
    <mergeCell ref="M666:N666"/>
    <mergeCell ref="O666:Q666"/>
    <mergeCell ref="S666:T666"/>
    <mergeCell ref="U666:V666"/>
    <mergeCell ref="W666:X666"/>
    <mergeCell ref="B643:C643"/>
    <mergeCell ref="E643:F643"/>
    <mergeCell ref="G643:J643"/>
    <mergeCell ref="K643:L643"/>
    <mergeCell ref="M643:N643"/>
    <mergeCell ref="O643:T643"/>
    <mergeCell ref="B644:C644"/>
    <mergeCell ref="E644:F644"/>
    <mergeCell ref="G644:J644"/>
    <mergeCell ref="K644:L644"/>
    <mergeCell ref="M644:N644"/>
    <mergeCell ref="B641:C641"/>
    <mergeCell ref="E641:F641"/>
    <mergeCell ref="G641:J641"/>
    <mergeCell ref="K641:L641"/>
    <mergeCell ref="M641:N641"/>
    <mergeCell ref="U641:Y642"/>
    <mergeCell ref="B642:C642"/>
    <mergeCell ref="E642:F642"/>
    <mergeCell ref="G642:J642"/>
    <mergeCell ref="K642:L642"/>
    <mergeCell ref="M642:N642"/>
    <mergeCell ref="I651:I652"/>
    <mergeCell ref="J651:J652"/>
    <mergeCell ref="K651:K652"/>
    <mergeCell ref="L651:L652"/>
    <mergeCell ref="M651:M652"/>
    <mergeCell ref="N651:N652"/>
    <mergeCell ref="A645:Y645"/>
    <mergeCell ref="A646:Y646"/>
    <mergeCell ref="A647:A672"/>
    <mergeCell ref="B647:C647"/>
    <mergeCell ref="D647:D650"/>
    <mergeCell ref="E647:F647"/>
    <mergeCell ref="W647:Y647"/>
    <mergeCell ref="B648:C648"/>
    <mergeCell ref="W648:Y648"/>
    <mergeCell ref="B649:C649"/>
    <mergeCell ref="W649:Y649"/>
    <mergeCell ref="B650:C650"/>
    <mergeCell ref="W650:Y650"/>
    <mergeCell ref="B651:B652"/>
    <mergeCell ref="C651:C652"/>
    <mergeCell ref="D651:D652"/>
    <mergeCell ref="B657:C657"/>
    <mergeCell ref="B658:C658"/>
    <mergeCell ref="B659:C659"/>
    <mergeCell ref="B660:C660"/>
    <mergeCell ref="B661:C661"/>
    <mergeCell ref="B663:C663"/>
    <mergeCell ref="Y663:Y664"/>
    <mergeCell ref="B664:C664"/>
    <mergeCell ref="E664:F664"/>
    <mergeCell ref="K664:L664"/>
    <mergeCell ref="O672:T672"/>
    <mergeCell ref="X651:X652"/>
    <mergeCell ref="Y651:Y652"/>
    <mergeCell ref="B653:C653"/>
    <mergeCell ref="K653:K655"/>
    <mergeCell ref="P653:P655"/>
    <mergeCell ref="B654:C654"/>
    <mergeCell ref="S654:S655"/>
    <mergeCell ref="B655:C655"/>
    <mergeCell ref="B656:C656"/>
    <mergeCell ref="O623:O624"/>
    <mergeCell ref="P623:P624"/>
    <mergeCell ref="Q623:Q624"/>
    <mergeCell ref="R623:R624"/>
    <mergeCell ref="S623:S624"/>
    <mergeCell ref="T623:T624"/>
    <mergeCell ref="U623:U624"/>
    <mergeCell ref="V623:V624"/>
    <mergeCell ref="W623:W624"/>
    <mergeCell ref="E623:E624"/>
    <mergeCell ref="F623:F624"/>
    <mergeCell ref="G623:G624"/>
    <mergeCell ref="B639:C639"/>
    <mergeCell ref="E639:F639"/>
    <mergeCell ref="G639:J639"/>
    <mergeCell ref="K639:L639"/>
    <mergeCell ref="M639:N639"/>
    <mergeCell ref="O639:Q639"/>
    <mergeCell ref="S639:V639"/>
    <mergeCell ref="W639:Y639"/>
    <mergeCell ref="B640:C640"/>
    <mergeCell ref="E640:F640"/>
    <mergeCell ref="G640:J640"/>
    <mergeCell ref="K640:L640"/>
    <mergeCell ref="M640:N640"/>
    <mergeCell ref="O640:Q640"/>
    <mergeCell ref="S640:V640"/>
    <mergeCell ref="W640:Y640"/>
    <mergeCell ref="B637:C637"/>
    <mergeCell ref="E637:L637"/>
    <mergeCell ref="O637:Q637"/>
    <mergeCell ref="S637:Y637"/>
    <mergeCell ref="B638:C638"/>
    <mergeCell ref="E638:F638"/>
    <mergeCell ref="G638:J638"/>
    <mergeCell ref="K638:L638"/>
    <mergeCell ref="M638:N638"/>
    <mergeCell ref="O638:Q638"/>
    <mergeCell ref="S638:T638"/>
    <mergeCell ref="U638:V638"/>
    <mergeCell ref="W638:X638"/>
    <mergeCell ref="B615:C615"/>
    <mergeCell ref="E615:F615"/>
    <mergeCell ref="G615:J615"/>
    <mergeCell ref="K615:L615"/>
    <mergeCell ref="M615:N615"/>
    <mergeCell ref="O615:T615"/>
    <mergeCell ref="B616:C616"/>
    <mergeCell ref="E616:F616"/>
    <mergeCell ref="G616:J616"/>
    <mergeCell ref="K616:L616"/>
    <mergeCell ref="M616:N616"/>
    <mergeCell ref="B613:C613"/>
    <mergeCell ref="E613:F613"/>
    <mergeCell ref="G613:J613"/>
    <mergeCell ref="K613:L613"/>
    <mergeCell ref="M613:N613"/>
    <mergeCell ref="U613:Y614"/>
    <mergeCell ref="B614:C614"/>
    <mergeCell ref="E614:F614"/>
    <mergeCell ref="G614:J614"/>
    <mergeCell ref="K614:L614"/>
    <mergeCell ref="M614:N614"/>
    <mergeCell ref="I623:I624"/>
    <mergeCell ref="J623:J624"/>
    <mergeCell ref="K623:K624"/>
    <mergeCell ref="L623:L624"/>
    <mergeCell ref="M623:M624"/>
    <mergeCell ref="N623:N624"/>
    <mergeCell ref="A617:Y617"/>
    <mergeCell ref="A618:Y618"/>
    <mergeCell ref="A619:A644"/>
    <mergeCell ref="B619:C619"/>
    <mergeCell ref="D619:D622"/>
    <mergeCell ref="E619:F619"/>
    <mergeCell ref="W619:Y619"/>
    <mergeCell ref="B620:C620"/>
    <mergeCell ref="W620:Y620"/>
    <mergeCell ref="B621:C621"/>
    <mergeCell ref="W621:Y621"/>
    <mergeCell ref="B622:C622"/>
    <mergeCell ref="W622:Y622"/>
    <mergeCell ref="B623:B624"/>
    <mergeCell ref="C623:C624"/>
    <mergeCell ref="D623:D624"/>
    <mergeCell ref="B629:C629"/>
    <mergeCell ref="B630:C630"/>
    <mergeCell ref="B631:C631"/>
    <mergeCell ref="B632:C632"/>
    <mergeCell ref="B633:C633"/>
    <mergeCell ref="B635:C635"/>
    <mergeCell ref="Y635:Y636"/>
    <mergeCell ref="B636:C636"/>
    <mergeCell ref="E636:F636"/>
    <mergeCell ref="K636:L636"/>
    <mergeCell ref="O644:T644"/>
    <mergeCell ref="X623:X624"/>
    <mergeCell ref="Y623:Y624"/>
    <mergeCell ref="B625:C625"/>
    <mergeCell ref="K625:K627"/>
    <mergeCell ref="P625:P627"/>
    <mergeCell ref="B626:C626"/>
    <mergeCell ref="S626:S627"/>
    <mergeCell ref="B627:C627"/>
    <mergeCell ref="B628:C628"/>
    <mergeCell ref="B595:B596"/>
    <mergeCell ref="C595:C596"/>
    <mergeCell ref="D595:D596"/>
    <mergeCell ref="B601:C601"/>
    <mergeCell ref="B602:C602"/>
    <mergeCell ref="B603:C603"/>
    <mergeCell ref="B604:C604"/>
    <mergeCell ref="B605:C605"/>
    <mergeCell ref="B607:C607"/>
    <mergeCell ref="Y607:Y608"/>
    <mergeCell ref="B608:C608"/>
    <mergeCell ref="E608:F608"/>
    <mergeCell ref="K608:L608"/>
    <mergeCell ref="O616:T616"/>
    <mergeCell ref="X595:X596"/>
    <mergeCell ref="Y595:Y596"/>
    <mergeCell ref="B597:C597"/>
    <mergeCell ref="K597:K599"/>
    <mergeCell ref="P597:P599"/>
    <mergeCell ref="B598:C598"/>
    <mergeCell ref="S598:S599"/>
    <mergeCell ref="B599:C599"/>
    <mergeCell ref="B600:C600"/>
    <mergeCell ref="O595:O596"/>
    <mergeCell ref="P595:P596"/>
    <mergeCell ref="Q595:Q596"/>
    <mergeCell ref="R595:R596"/>
    <mergeCell ref="S595:S596"/>
    <mergeCell ref="T595:T596"/>
    <mergeCell ref="U595:U596"/>
    <mergeCell ref="V595:V596"/>
    <mergeCell ref="W595:W596"/>
    <mergeCell ref="E595:E596"/>
    <mergeCell ref="F595:F596"/>
    <mergeCell ref="G595:G596"/>
    <mergeCell ref="B611:C611"/>
    <mergeCell ref="E611:F611"/>
    <mergeCell ref="G611:J611"/>
    <mergeCell ref="K611:L611"/>
    <mergeCell ref="M611:N611"/>
    <mergeCell ref="O611:Q611"/>
    <mergeCell ref="S611:V611"/>
    <mergeCell ref="W611:Y611"/>
    <mergeCell ref="B612:C612"/>
    <mergeCell ref="E612:F612"/>
    <mergeCell ref="G612:J612"/>
    <mergeCell ref="K612:L612"/>
    <mergeCell ref="M612:N612"/>
    <mergeCell ref="O612:Q612"/>
    <mergeCell ref="S612:V612"/>
    <mergeCell ref="W612:Y612"/>
    <mergeCell ref="B609:C609"/>
    <mergeCell ref="E609:L609"/>
    <mergeCell ref="O609:Q609"/>
    <mergeCell ref="S609:Y609"/>
    <mergeCell ref="B610:C610"/>
    <mergeCell ref="E610:F610"/>
    <mergeCell ref="G610:J610"/>
    <mergeCell ref="K610:L610"/>
    <mergeCell ref="M610:N610"/>
    <mergeCell ref="O610:Q610"/>
    <mergeCell ref="S610:T610"/>
    <mergeCell ref="U610:V610"/>
    <mergeCell ref="W610:X610"/>
    <mergeCell ref="W584:Y584"/>
    <mergeCell ref="B581:C581"/>
    <mergeCell ref="E581:L581"/>
    <mergeCell ref="O581:Q581"/>
    <mergeCell ref="S581:Y581"/>
    <mergeCell ref="B582:C582"/>
    <mergeCell ref="E582:F582"/>
    <mergeCell ref="G582:J582"/>
    <mergeCell ref="K582:L582"/>
    <mergeCell ref="M582:N582"/>
    <mergeCell ref="O582:Q582"/>
    <mergeCell ref="S582:T582"/>
    <mergeCell ref="U582:V582"/>
    <mergeCell ref="W582:X582"/>
    <mergeCell ref="O555:Q555"/>
    <mergeCell ref="S555:V555"/>
    <mergeCell ref="W555:Y555"/>
    <mergeCell ref="E556:F556"/>
    <mergeCell ref="G556:J556"/>
    <mergeCell ref="K556:L556"/>
    <mergeCell ref="M556:N556"/>
    <mergeCell ref="O556:Q556"/>
    <mergeCell ref="S556:V556"/>
    <mergeCell ref="W556:Y556"/>
    <mergeCell ref="E557:F557"/>
    <mergeCell ref="G557:J557"/>
    <mergeCell ref="K557:L557"/>
    <mergeCell ref="M557:N557"/>
    <mergeCell ref="O557:T558"/>
    <mergeCell ref="B587:C587"/>
    <mergeCell ref="E587:F587"/>
    <mergeCell ref="G587:J587"/>
    <mergeCell ref="K587:L587"/>
    <mergeCell ref="M587:N587"/>
    <mergeCell ref="O587:T587"/>
    <mergeCell ref="B585:C585"/>
    <mergeCell ref="E585:F585"/>
    <mergeCell ref="G585:J585"/>
    <mergeCell ref="K585:L585"/>
    <mergeCell ref="M585:N585"/>
    <mergeCell ref="U585:Y586"/>
    <mergeCell ref="B586:C586"/>
    <mergeCell ref="E586:F586"/>
    <mergeCell ref="G586:J586"/>
    <mergeCell ref="K586:L586"/>
    <mergeCell ref="M586:N586"/>
    <mergeCell ref="U587:Y588"/>
    <mergeCell ref="B537:C537"/>
    <mergeCell ref="B538:C538"/>
    <mergeCell ref="I567:I568"/>
    <mergeCell ref="J567:J568"/>
    <mergeCell ref="K567:K568"/>
    <mergeCell ref="L567:L568"/>
    <mergeCell ref="M567:M568"/>
    <mergeCell ref="N567:N568"/>
    <mergeCell ref="A561:Y561"/>
    <mergeCell ref="A562:Y562"/>
    <mergeCell ref="A563:A588"/>
    <mergeCell ref="B543:C543"/>
    <mergeCell ref="D563:D566"/>
    <mergeCell ref="E563:F563"/>
    <mergeCell ref="W563:Y563"/>
    <mergeCell ref="B544:C544"/>
    <mergeCell ref="W564:Y564"/>
    <mergeCell ref="B545:C545"/>
    <mergeCell ref="W565:Y565"/>
    <mergeCell ref="B546:C546"/>
    <mergeCell ref="W566:Y566"/>
    <mergeCell ref="B567:B568"/>
    <mergeCell ref="C567:C568"/>
    <mergeCell ref="D567:D568"/>
    <mergeCell ref="B553:C553"/>
    <mergeCell ref="B554:C554"/>
    <mergeCell ref="B555:C555"/>
    <mergeCell ref="B556:C556"/>
    <mergeCell ref="B557:C557"/>
    <mergeCell ref="B559:C559"/>
    <mergeCell ref="Y579:Y580"/>
    <mergeCell ref="B560:C560"/>
    <mergeCell ref="E560:F560"/>
    <mergeCell ref="K560:L560"/>
    <mergeCell ref="O588:T588"/>
    <mergeCell ref="X567:X568"/>
    <mergeCell ref="Y567:Y568"/>
    <mergeCell ref="B549:C549"/>
    <mergeCell ref="K569:K571"/>
    <mergeCell ref="P569:P571"/>
    <mergeCell ref="B550:C550"/>
    <mergeCell ref="S570:S571"/>
    <mergeCell ref="B551:C551"/>
    <mergeCell ref="B552:C552"/>
    <mergeCell ref="O567:O568"/>
    <mergeCell ref="P567:P568"/>
    <mergeCell ref="Q567:Q568"/>
    <mergeCell ref="R567:R568"/>
    <mergeCell ref="S567:S568"/>
    <mergeCell ref="T567:T568"/>
    <mergeCell ref="U567:U568"/>
    <mergeCell ref="V567:V568"/>
    <mergeCell ref="W567:W568"/>
    <mergeCell ref="E567:E568"/>
    <mergeCell ref="F567:F568"/>
    <mergeCell ref="G567:G568"/>
    <mergeCell ref="B583:C583"/>
    <mergeCell ref="E583:F583"/>
    <mergeCell ref="G583:J583"/>
    <mergeCell ref="K583:L583"/>
    <mergeCell ref="M583:N583"/>
    <mergeCell ref="O583:Q583"/>
    <mergeCell ref="S583:V583"/>
    <mergeCell ref="W583:Y583"/>
    <mergeCell ref="B509:C509"/>
    <mergeCell ref="B510:C510"/>
    <mergeCell ref="B515:C515"/>
    <mergeCell ref="B516:C516"/>
    <mergeCell ref="B517:C517"/>
    <mergeCell ref="B518:C518"/>
    <mergeCell ref="B525:C525"/>
    <mergeCell ref="B526:C526"/>
    <mergeCell ref="B527:C527"/>
    <mergeCell ref="B528:C528"/>
    <mergeCell ref="B529:C529"/>
    <mergeCell ref="B531:C531"/>
    <mergeCell ref="B532:C532"/>
    <mergeCell ref="E532:F532"/>
    <mergeCell ref="K532:L532"/>
    <mergeCell ref="B521:C521"/>
    <mergeCell ref="B522:C522"/>
    <mergeCell ref="B523:C523"/>
    <mergeCell ref="B524:C524"/>
    <mergeCell ref="B535:C535"/>
    <mergeCell ref="E535:F535"/>
    <mergeCell ref="W535:Y535"/>
    <mergeCell ref="B536:C536"/>
    <mergeCell ref="W536:Y536"/>
    <mergeCell ref="B520:C520"/>
    <mergeCell ref="Y523:Y524"/>
    <mergeCell ref="E524:F524"/>
    <mergeCell ref="K524:L524"/>
    <mergeCell ref="O524:P524"/>
    <mergeCell ref="E525:L525"/>
    <mergeCell ref="O525:Q525"/>
    <mergeCell ref="S525:Y525"/>
    <mergeCell ref="E526:F526"/>
    <mergeCell ref="G526:J526"/>
    <mergeCell ref="K526:L526"/>
    <mergeCell ref="M526:N526"/>
    <mergeCell ref="O526:Q526"/>
    <mergeCell ref="S526:T526"/>
    <mergeCell ref="U526:V526"/>
    <mergeCell ref="B481:C481"/>
    <mergeCell ref="B482:C482"/>
    <mergeCell ref="B487:C487"/>
    <mergeCell ref="B488:C488"/>
    <mergeCell ref="B489:C489"/>
    <mergeCell ref="B490:C490"/>
    <mergeCell ref="B497:C497"/>
    <mergeCell ref="B498:C498"/>
    <mergeCell ref="B499:C499"/>
    <mergeCell ref="B500:C500"/>
    <mergeCell ref="B501:C501"/>
    <mergeCell ref="B503:C503"/>
    <mergeCell ref="B504:C504"/>
    <mergeCell ref="E504:F504"/>
    <mergeCell ref="K504:L504"/>
    <mergeCell ref="B493:C493"/>
    <mergeCell ref="B494:C494"/>
    <mergeCell ref="B495:C495"/>
    <mergeCell ref="B496:C496"/>
    <mergeCell ref="B507:C507"/>
    <mergeCell ref="E507:F507"/>
    <mergeCell ref="W507:Y507"/>
    <mergeCell ref="B508:C508"/>
    <mergeCell ref="W508:Y508"/>
    <mergeCell ref="W498:X498"/>
    <mergeCell ref="E499:F499"/>
    <mergeCell ref="G499:J499"/>
    <mergeCell ref="K499:L499"/>
    <mergeCell ref="M499:N499"/>
    <mergeCell ref="O499:Q499"/>
    <mergeCell ref="S499:V499"/>
    <mergeCell ref="W499:Y499"/>
    <mergeCell ref="E500:F500"/>
    <mergeCell ref="G500:J500"/>
    <mergeCell ref="K500:L500"/>
    <mergeCell ref="M500:N500"/>
    <mergeCell ref="O500:Q500"/>
    <mergeCell ref="S500:V500"/>
    <mergeCell ref="W500:Y500"/>
    <mergeCell ref="B453:C453"/>
    <mergeCell ref="B454:C454"/>
    <mergeCell ref="B459:C459"/>
    <mergeCell ref="B460:C460"/>
    <mergeCell ref="B461:C461"/>
    <mergeCell ref="B462:C462"/>
    <mergeCell ref="B469:C469"/>
    <mergeCell ref="B470:C470"/>
    <mergeCell ref="B471:C471"/>
    <mergeCell ref="B472:C472"/>
    <mergeCell ref="B473:C473"/>
    <mergeCell ref="B475:C475"/>
    <mergeCell ref="B476:C476"/>
    <mergeCell ref="E476:F476"/>
    <mergeCell ref="K476:L476"/>
    <mergeCell ref="B465:C465"/>
    <mergeCell ref="B466:C466"/>
    <mergeCell ref="B467:C467"/>
    <mergeCell ref="B468:C468"/>
    <mergeCell ref="B479:C479"/>
    <mergeCell ref="E479:F479"/>
    <mergeCell ref="W479:Y479"/>
    <mergeCell ref="B480:C480"/>
    <mergeCell ref="W480:Y480"/>
    <mergeCell ref="E473:F473"/>
    <mergeCell ref="G473:J473"/>
    <mergeCell ref="K473:L473"/>
    <mergeCell ref="M473:N473"/>
    <mergeCell ref="O473:T474"/>
    <mergeCell ref="U473:Y474"/>
    <mergeCell ref="B474:C474"/>
    <mergeCell ref="E474:F474"/>
    <mergeCell ref="G474:J474"/>
    <mergeCell ref="K474:L474"/>
    <mergeCell ref="M474:N474"/>
    <mergeCell ref="E475:F475"/>
    <mergeCell ref="G475:J475"/>
    <mergeCell ref="K475:L475"/>
    <mergeCell ref="M475:N475"/>
    <mergeCell ref="B425:C425"/>
    <mergeCell ref="B426:C426"/>
    <mergeCell ref="B431:C431"/>
    <mergeCell ref="B432:C432"/>
    <mergeCell ref="B433:C433"/>
    <mergeCell ref="B434:C434"/>
    <mergeCell ref="B441:C441"/>
    <mergeCell ref="B442:C442"/>
    <mergeCell ref="B443:C443"/>
    <mergeCell ref="B444:C444"/>
    <mergeCell ref="B445:C445"/>
    <mergeCell ref="B447:C447"/>
    <mergeCell ref="B448:C448"/>
    <mergeCell ref="E448:F448"/>
    <mergeCell ref="K448:L448"/>
    <mergeCell ref="B437:C437"/>
    <mergeCell ref="B438:C438"/>
    <mergeCell ref="B439:C439"/>
    <mergeCell ref="B440:C440"/>
    <mergeCell ref="B451:C451"/>
    <mergeCell ref="E451:F451"/>
    <mergeCell ref="W451:Y451"/>
    <mergeCell ref="B452:C452"/>
    <mergeCell ref="W452:Y452"/>
    <mergeCell ref="E442:F442"/>
    <mergeCell ref="G442:J442"/>
    <mergeCell ref="K442:L442"/>
    <mergeCell ref="M442:N442"/>
    <mergeCell ref="O442:Q442"/>
    <mergeCell ref="S442:T442"/>
    <mergeCell ref="U442:V442"/>
    <mergeCell ref="W442:X442"/>
    <mergeCell ref="E443:F443"/>
    <mergeCell ref="G443:J443"/>
    <mergeCell ref="K443:L443"/>
    <mergeCell ref="M443:N443"/>
    <mergeCell ref="O443:Q443"/>
    <mergeCell ref="S443:V443"/>
    <mergeCell ref="W443:Y443"/>
    <mergeCell ref="B397:C397"/>
    <mergeCell ref="B398:C398"/>
    <mergeCell ref="B403:C403"/>
    <mergeCell ref="B404:C404"/>
    <mergeCell ref="B405:C405"/>
    <mergeCell ref="B406:C406"/>
    <mergeCell ref="B413:C413"/>
    <mergeCell ref="B414:C414"/>
    <mergeCell ref="B415:C415"/>
    <mergeCell ref="B416:C416"/>
    <mergeCell ref="B417:C417"/>
    <mergeCell ref="B419:C419"/>
    <mergeCell ref="B420:C420"/>
    <mergeCell ref="E420:F420"/>
    <mergeCell ref="K420:L420"/>
    <mergeCell ref="B409:C409"/>
    <mergeCell ref="B410:C410"/>
    <mergeCell ref="B411:C411"/>
    <mergeCell ref="B412:C412"/>
    <mergeCell ref="B423:C423"/>
    <mergeCell ref="E423:F423"/>
    <mergeCell ref="W423:Y423"/>
    <mergeCell ref="B424:C424"/>
    <mergeCell ref="W424:Y424"/>
    <mergeCell ref="E416:F416"/>
    <mergeCell ref="G416:J416"/>
    <mergeCell ref="K416:L416"/>
    <mergeCell ref="M416:N416"/>
    <mergeCell ref="O416:Q416"/>
    <mergeCell ref="S416:V416"/>
    <mergeCell ref="W416:Y416"/>
    <mergeCell ref="E417:F417"/>
    <mergeCell ref="G417:J417"/>
    <mergeCell ref="K417:L417"/>
    <mergeCell ref="M417:N417"/>
    <mergeCell ref="O417:T418"/>
    <mergeCell ref="U417:Y418"/>
    <mergeCell ref="B418:C418"/>
    <mergeCell ref="E418:F418"/>
    <mergeCell ref="B369:C369"/>
    <mergeCell ref="B370:C370"/>
    <mergeCell ref="B375:C375"/>
    <mergeCell ref="B376:C376"/>
    <mergeCell ref="B377:C377"/>
    <mergeCell ref="B378:C378"/>
    <mergeCell ref="B385:C385"/>
    <mergeCell ref="B386:C386"/>
    <mergeCell ref="B387:C387"/>
    <mergeCell ref="B388:C388"/>
    <mergeCell ref="B389:C389"/>
    <mergeCell ref="B391:C391"/>
    <mergeCell ref="B392:C392"/>
    <mergeCell ref="E392:F392"/>
    <mergeCell ref="K392:L392"/>
    <mergeCell ref="B381:C381"/>
    <mergeCell ref="B382:C382"/>
    <mergeCell ref="B383:C383"/>
    <mergeCell ref="B384:C384"/>
    <mergeCell ref="B395:C395"/>
    <mergeCell ref="E395:F395"/>
    <mergeCell ref="W395:Y395"/>
    <mergeCell ref="B396:C396"/>
    <mergeCell ref="W396:Y396"/>
    <mergeCell ref="E385:L385"/>
    <mergeCell ref="O385:Q385"/>
    <mergeCell ref="S385:Y385"/>
    <mergeCell ref="E386:F386"/>
    <mergeCell ref="G386:J386"/>
    <mergeCell ref="K386:L386"/>
    <mergeCell ref="M386:N386"/>
    <mergeCell ref="O386:Q386"/>
    <mergeCell ref="S386:T386"/>
    <mergeCell ref="U386:V386"/>
    <mergeCell ref="W386:X386"/>
    <mergeCell ref="E387:F387"/>
    <mergeCell ref="G387:J387"/>
    <mergeCell ref="K387:L387"/>
    <mergeCell ref="M387:N387"/>
    <mergeCell ref="B341:C341"/>
    <mergeCell ref="B342:C342"/>
    <mergeCell ref="B347:C347"/>
    <mergeCell ref="B348:C348"/>
    <mergeCell ref="B349:C349"/>
    <mergeCell ref="B350:C350"/>
    <mergeCell ref="B357:C357"/>
    <mergeCell ref="B358:C358"/>
    <mergeCell ref="B359:C359"/>
    <mergeCell ref="B360:C360"/>
    <mergeCell ref="B361:C361"/>
    <mergeCell ref="B363:C363"/>
    <mergeCell ref="B364:C364"/>
    <mergeCell ref="E364:F364"/>
    <mergeCell ref="K364:L364"/>
    <mergeCell ref="B353:C353"/>
    <mergeCell ref="B354:C354"/>
    <mergeCell ref="B355:C355"/>
    <mergeCell ref="B356:C356"/>
    <mergeCell ref="B367:C367"/>
    <mergeCell ref="E367:F367"/>
    <mergeCell ref="W367:Y367"/>
    <mergeCell ref="B368:C368"/>
    <mergeCell ref="W368:Y368"/>
    <mergeCell ref="O359:Q359"/>
    <mergeCell ref="S359:V359"/>
    <mergeCell ref="W359:Y359"/>
    <mergeCell ref="E360:F360"/>
    <mergeCell ref="G360:J360"/>
    <mergeCell ref="K360:L360"/>
    <mergeCell ref="M360:N360"/>
    <mergeCell ref="O360:Q360"/>
    <mergeCell ref="S360:V360"/>
    <mergeCell ref="W360:Y360"/>
    <mergeCell ref="E361:F361"/>
    <mergeCell ref="G361:J361"/>
    <mergeCell ref="K361:L361"/>
    <mergeCell ref="M361:N361"/>
    <mergeCell ref="O361:T362"/>
    <mergeCell ref="B297:C297"/>
    <mergeCell ref="B298:C298"/>
    <mergeCell ref="E311:F311"/>
    <mergeCell ref="B307:C307"/>
    <mergeCell ref="B308:C308"/>
    <mergeCell ref="E308:F308"/>
    <mergeCell ref="K308:L308"/>
    <mergeCell ref="B304:C304"/>
    <mergeCell ref="B296:C296"/>
    <mergeCell ref="Y299:Y300"/>
    <mergeCell ref="E300:F300"/>
    <mergeCell ref="K300:L300"/>
    <mergeCell ref="O300:P300"/>
    <mergeCell ref="E301:L301"/>
    <mergeCell ref="O301:Q301"/>
    <mergeCell ref="B313:C313"/>
    <mergeCell ref="B314:C314"/>
    <mergeCell ref="B311:C311"/>
    <mergeCell ref="B312:C312"/>
    <mergeCell ref="B325:C325"/>
    <mergeCell ref="B326:C326"/>
    <mergeCell ref="B327:C327"/>
    <mergeCell ref="B328:C328"/>
    <mergeCell ref="B339:C339"/>
    <mergeCell ref="E339:F339"/>
    <mergeCell ref="W339:Y339"/>
    <mergeCell ref="B340:C340"/>
    <mergeCell ref="W340:Y340"/>
    <mergeCell ref="O329:Q329"/>
    <mergeCell ref="S329:Y329"/>
    <mergeCell ref="B330:C330"/>
    <mergeCell ref="E330:F330"/>
    <mergeCell ref="G330:J330"/>
    <mergeCell ref="K330:L330"/>
    <mergeCell ref="M330:N330"/>
    <mergeCell ref="O330:Q330"/>
    <mergeCell ref="S330:T330"/>
    <mergeCell ref="U330:V330"/>
    <mergeCell ref="W330:X330"/>
    <mergeCell ref="B331:C331"/>
    <mergeCell ref="E331:F331"/>
    <mergeCell ref="G331:J331"/>
    <mergeCell ref="K331:L331"/>
    <mergeCell ref="B255:C255"/>
    <mergeCell ref="W255:Y255"/>
    <mergeCell ref="B256:C256"/>
    <mergeCell ref="W256:Y256"/>
    <mergeCell ref="B263:C263"/>
    <mergeCell ref="B264:C264"/>
    <mergeCell ref="B265:C265"/>
    <mergeCell ref="B266:C266"/>
    <mergeCell ref="B267:C267"/>
    <mergeCell ref="B269:C269"/>
    <mergeCell ref="B270:C270"/>
    <mergeCell ref="B261:C261"/>
    <mergeCell ref="B262:C262"/>
    <mergeCell ref="B273:C273"/>
    <mergeCell ref="O273:Q273"/>
    <mergeCell ref="B274:C274"/>
    <mergeCell ref="E274:F274"/>
    <mergeCell ref="G274:J274"/>
    <mergeCell ref="K274:L274"/>
    <mergeCell ref="M274:N274"/>
    <mergeCell ref="O274:Q274"/>
    <mergeCell ref="B271:C271"/>
    <mergeCell ref="B272:C272"/>
    <mergeCell ref="E272:F272"/>
    <mergeCell ref="K272:L272"/>
    <mergeCell ref="B277:C277"/>
    <mergeCell ref="E277:F277"/>
    <mergeCell ref="G277:J277"/>
    <mergeCell ref="K277:L277"/>
    <mergeCell ref="M277:N277"/>
    <mergeCell ref="B278:C278"/>
    <mergeCell ref="E278:F278"/>
    <mergeCell ref="G278:J278"/>
    <mergeCell ref="K278:L278"/>
    <mergeCell ref="M278:N278"/>
    <mergeCell ref="B275:C275"/>
    <mergeCell ref="E275:F275"/>
    <mergeCell ref="G275:J275"/>
    <mergeCell ref="K275:L275"/>
    <mergeCell ref="M275:N275"/>
    <mergeCell ref="B276:C276"/>
    <mergeCell ref="E276:F276"/>
    <mergeCell ref="G276:J276"/>
    <mergeCell ref="K276:L276"/>
    <mergeCell ref="M276:N276"/>
    <mergeCell ref="U277:Y278"/>
    <mergeCell ref="A225:Y225"/>
    <mergeCell ref="B227:C227"/>
    <mergeCell ref="W227:Y227"/>
    <mergeCell ref="B228:C228"/>
    <mergeCell ref="W228:Y228"/>
    <mergeCell ref="B229:C229"/>
    <mergeCell ref="W229:Y229"/>
    <mergeCell ref="B236:C236"/>
    <mergeCell ref="B237:C237"/>
    <mergeCell ref="B238:C238"/>
    <mergeCell ref="B239:C239"/>
    <mergeCell ref="B240:C240"/>
    <mergeCell ref="B242:C242"/>
    <mergeCell ref="B243:C243"/>
    <mergeCell ref="O251:T251"/>
    <mergeCell ref="B233:C233"/>
    <mergeCell ref="B234:C234"/>
    <mergeCell ref="B235:C235"/>
    <mergeCell ref="B246:C246"/>
    <mergeCell ref="E246:F246"/>
    <mergeCell ref="G246:J246"/>
    <mergeCell ref="K246:L246"/>
    <mergeCell ref="M246:N246"/>
    <mergeCell ref="O246:Q246"/>
    <mergeCell ref="B247:C247"/>
    <mergeCell ref="E247:F247"/>
    <mergeCell ref="G247:J247"/>
    <mergeCell ref="K247:L247"/>
    <mergeCell ref="M247:N247"/>
    <mergeCell ref="O247:Q247"/>
    <mergeCell ref="S247:V247"/>
    <mergeCell ref="W247:Y247"/>
    <mergeCell ref="B244:C244"/>
    <mergeCell ref="B245:C245"/>
    <mergeCell ref="O245:Q245"/>
    <mergeCell ref="B250:C250"/>
    <mergeCell ref="E250:F250"/>
    <mergeCell ref="G250:J250"/>
    <mergeCell ref="K250:L250"/>
    <mergeCell ref="M250:N250"/>
    <mergeCell ref="B251:C251"/>
    <mergeCell ref="E251:F251"/>
    <mergeCell ref="G251:J251"/>
    <mergeCell ref="K251:L251"/>
    <mergeCell ref="M251:N251"/>
    <mergeCell ref="B248:C248"/>
    <mergeCell ref="E248:F248"/>
    <mergeCell ref="G248:J248"/>
    <mergeCell ref="K248:L248"/>
    <mergeCell ref="M248:N248"/>
    <mergeCell ref="B249:C249"/>
    <mergeCell ref="E249:F249"/>
    <mergeCell ref="G249:J249"/>
    <mergeCell ref="K249:L249"/>
    <mergeCell ref="M249:N249"/>
    <mergeCell ref="B215:C215"/>
    <mergeCell ref="O223:T223"/>
    <mergeCell ref="B205:C205"/>
    <mergeCell ref="B206:C206"/>
    <mergeCell ref="B207:C207"/>
    <mergeCell ref="B218:C218"/>
    <mergeCell ref="E218:F218"/>
    <mergeCell ref="G218:J218"/>
    <mergeCell ref="K218:L218"/>
    <mergeCell ref="M218:N218"/>
    <mergeCell ref="O218:Q218"/>
    <mergeCell ref="B219:C219"/>
    <mergeCell ref="E219:F219"/>
    <mergeCell ref="G219:J219"/>
    <mergeCell ref="K219:L219"/>
    <mergeCell ref="M219:N219"/>
    <mergeCell ref="O219:Q219"/>
    <mergeCell ref="S219:V219"/>
    <mergeCell ref="W219:Y219"/>
    <mergeCell ref="B216:C216"/>
    <mergeCell ref="B217:C217"/>
    <mergeCell ref="O217:Q217"/>
    <mergeCell ref="B222:C222"/>
    <mergeCell ref="E222:F222"/>
    <mergeCell ref="G222:J222"/>
    <mergeCell ref="K222:L222"/>
    <mergeCell ref="M222:N222"/>
    <mergeCell ref="B223:C223"/>
    <mergeCell ref="E223:F223"/>
    <mergeCell ref="G223:J223"/>
    <mergeCell ref="K223:L223"/>
    <mergeCell ref="M223:N223"/>
    <mergeCell ref="B220:C220"/>
    <mergeCell ref="E220:F220"/>
    <mergeCell ref="G220:J220"/>
    <mergeCell ref="K220:L220"/>
    <mergeCell ref="M220:N220"/>
    <mergeCell ref="B221:C221"/>
    <mergeCell ref="E221:F221"/>
    <mergeCell ref="G221:J221"/>
    <mergeCell ref="K221:L221"/>
    <mergeCell ref="M221:N221"/>
    <mergeCell ref="B194:C194"/>
    <mergeCell ref="E194:F194"/>
    <mergeCell ref="G194:J194"/>
    <mergeCell ref="K194:L194"/>
    <mergeCell ref="M194:N194"/>
    <mergeCell ref="B195:C195"/>
    <mergeCell ref="E195:F195"/>
    <mergeCell ref="G195:J195"/>
    <mergeCell ref="K195:L195"/>
    <mergeCell ref="M195:N195"/>
    <mergeCell ref="B192:C192"/>
    <mergeCell ref="E192:F192"/>
    <mergeCell ref="G192:J192"/>
    <mergeCell ref="K192:L192"/>
    <mergeCell ref="M192:N192"/>
    <mergeCell ref="B193:C193"/>
    <mergeCell ref="E193:F193"/>
    <mergeCell ref="G193:J193"/>
    <mergeCell ref="K193:L193"/>
    <mergeCell ref="M193:N193"/>
    <mergeCell ref="A197:Y197"/>
    <mergeCell ref="B199:C199"/>
    <mergeCell ref="W199:Y199"/>
    <mergeCell ref="B200:C200"/>
    <mergeCell ref="W200:Y200"/>
    <mergeCell ref="B201:C201"/>
    <mergeCell ref="W201:Y201"/>
    <mergeCell ref="B208:C208"/>
    <mergeCell ref="B209:C209"/>
    <mergeCell ref="B210:C210"/>
    <mergeCell ref="B211:C211"/>
    <mergeCell ref="B212:C212"/>
    <mergeCell ref="B214:C214"/>
    <mergeCell ref="G167:J167"/>
    <mergeCell ref="K167:L167"/>
    <mergeCell ref="M167:N167"/>
    <mergeCell ref="O167:T167"/>
    <mergeCell ref="B168:C168"/>
    <mergeCell ref="E168:F168"/>
    <mergeCell ref="G168:J168"/>
    <mergeCell ref="K168:L168"/>
    <mergeCell ref="M168:N168"/>
    <mergeCell ref="B165:C165"/>
    <mergeCell ref="E165:F165"/>
    <mergeCell ref="G165:J165"/>
    <mergeCell ref="K165:L165"/>
    <mergeCell ref="M165:N165"/>
    <mergeCell ref="U165:Y166"/>
    <mergeCell ref="B166:C166"/>
    <mergeCell ref="E166:F166"/>
    <mergeCell ref="G166:J166"/>
    <mergeCell ref="K166:L166"/>
    <mergeCell ref="M166:N166"/>
    <mergeCell ref="B177:C177"/>
    <mergeCell ref="B178:C178"/>
    <mergeCell ref="B179:C179"/>
    <mergeCell ref="B190:C190"/>
    <mergeCell ref="E190:F190"/>
    <mergeCell ref="G190:J190"/>
    <mergeCell ref="K190:L190"/>
    <mergeCell ref="M190:N190"/>
    <mergeCell ref="O190:Q190"/>
    <mergeCell ref="B191:C191"/>
    <mergeCell ref="E191:F191"/>
    <mergeCell ref="G191:J191"/>
    <mergeCell ref="K191:L191"/>
    <mergeCell ref="M191:N191"/>
    <mergeCell ref="O191:Q191"/>
    <mergeCell ref="S191:V191"/>
    <mergeCell ref="W191:Y191"/>
    <mergeCell ref="B188:C188"/>
    <mergeCell ref="B189:C189"/>
    <mergeCell ref="O189:Q189"/>
    <mergeCell ref="W190:X190"/>
    <mergeCell ref="U167:Y168"/>
    <mergeCell ref="A141:Y141"/>
    <mergeCell ref="B140:C140"/>
    <mergeCell ref="E140:F140"/>
    <mergeCell ref="Y147:Y148"/>
    <mergeCell ref="B149:C149"/>
    <mergeCell ref="K149:K151"/>
    <mergeCell ref="P149:P151"/>
    <mergeCell ref="B150:C150"/>
    <mergeCell ref="S150:S151"/>
    <mergeCell ref="B151:C151"/>
    <mergeCell ref="B152:C152"/>
    <mergeCell ref="O147:O148"/>
    <mergeCell ref="P147:P148"/>
    <mergeCell ref="Q147:Q148"/>
    <mergeCell ref="R147:R148"/>
    <mergeCell ref="S147:S148"/>
    <mergeCell ref="T147:T148"/>
    <mergeCell ref="U147:U148"/>
    <mergeCell ref="V147:V148"/>
    <mergeCell ref="W147:W148"/>
    <mergeCell ref="E147:E148"/>
    <mergeCell ref="F147:F148"/>
    <mergeCell ref="G147:G148"/>
    <mergeCell ref="B163:C163"/>
    <mergeCell ref="E163:F163"/>
    <mergeCell ref="G163:J163"/>
    <mergeCell ref="K163:L163"/>
    <mergeCell ref="M163:N163"/>
    <mergeCell ref="O163:Q163"/>
    <mergeCell ref="S163:V163"/>
    <mergeCell ref="W163:Y163"/>
    <mergeCell ref="B164:C164"/>
    <mergeCell ref="E164:F164"/>
    <mergeCell ref="G164:J164"/>
    <mergeCell ref="K164:L164"/>
    <mergeCell ref="M164:N164"/>
    <mergeCell ref="O164:Q164"/>
    <mergeCell ref="S164:V164"/>
    <mergeCell ref="W164:Y164"/>
    <mergeCell ref="B161:C161"/>
    <mergeCell ref="E161:L161"/>
    <mergeCell ref="O161:Q161"/>
    <mergeCell ref="S161:Y161"/>
    <mergeCell ref="B162:C162"/>
    <mergeCell ref="E162:F162"/>
    <mergeCell ref="G162:J162"/>
    <mergeCell ref="K162:L162"/>
    <mergeCell ref="M162:N162"/>
    <mergeCell ref="O162:Q162"/>
    <mergeCell ref="S162:T162"/>
    <mergeCell ref="U162:V162"/>
    <mergeCell ref="W162:X162"/>
    <mergeCell ref="U139:Y140"/>
    <mergeCell ref="G119:G120"/>
    <mergeCell ref="B132:C132"/>
    <mergeCell ref="E135:F135"/>
    <mergeCell ref="G135:J135"/>
    <mergeCell ref="K135:L135"/>
    <mergeCell ref="M135:N135"/>
    <mergeCell ref="O135:Q135"/>
    <mergeCell ref="S135:V135"/>
    <mergeCell ref="W135:Y135"/>
    <mergeCell ref="B133:C133"/>
    <mergeCell ref="G136:J136"/>
    <mergeCell ref="M136:N136"/>
    <mergeCell ref="O136:Q136"/>
    <mergeCell ref="B130:C130"/>
    <mergeCell ref="E133:L133"/>
    <mergeCell ref="O133:Q133"/>
    <mergeCell ref="S133:Y133"/>
    <mergeCell ref="B131:C131"/>
    <mergeCell ref="E134:F134"/>
    <mergeCell ref="G134:J134"/>
    <mergeCell ref="K134:L134"/>
    <mergeCell ref="M134:N134"/>
    <mergeCell ref="O134:Q134"/>
    <mergeCell ref="S134:T134"/>
    <mergeCell ref="U134:V134"/>
    <mergeCell ref="W134:X134"/>
    <mergeCell ref="B136:C136"/>
    <mergeCell ref="E136:F136"/>
    <mergeCell ref="K136:L136"/>
    <mergeCell ref="B137:C137"/>
    <mergeCell ref="E137:F137"/>
    <mergeCell ref="G137:J137"/>
    <mergeCell ref="K137:L137"/>
    <mergeCell ref="M137:N137"/>
    <mergeCell ref="B134:C134"/>
    <mergeCell ref="B135:C135"/>
    <mergeCell ref="O106:Q106"/>
    <mergeCell ref="S50:T50"/>
    <mergeCell ref="U50:V50"/>
    <mergeCell ref="W50:X50"/>
    <mergeCell ref="E104:F104"/>
    <mergeCell ref="K104:L104"/>
    <mergeCell ref="O104:P104"/>
    <mergeCell ref="B105:C105"/>
    <mergeCell ref="E105:L105"/>
    <mergeCell ref="O105:Q105"/>
    <mergeCell ref="S105:Y105"/>
    <mergeCell ref="B106:C106"/>
    <mergeCell ref="E106:F106"/>
    <mergeCell ref="G106:J106"/>
    <mergeCell ref="K106:L106"/>
    <mergeCell ref="M106:N106"/>
    <mergeCell ref="S106:T106"/>
    <mergeCell ref="U106:V106"/>
    <mergeCell ref="W106:X106"/>
    <mergeCell ref="B107:C107"/>
    <mergeCell ref="E107:F107"/>
    <mergeCell ref="G107:J107"/>
    <mergeCell ref="K107:L107"/>
    <mergeCell ref="M107:N107"/>
    <mergeCell ref="S107:V107"/>
    <mergeCell ref="B53:C53"/>
    <mergeCell ref="E53:F53"/>
    <mergeCell ref="G53:J53"/>
    <mergeCell ref="K53:L53"/>
    <mergeCell ref="M53:N53"/>
    <mergeCell ref="O55:T55"/>
    <mergeCell ref="B54:C54"/>
    <mergeCell ref="E54:F54"/>
    <mergeCell ref="G54:J54"/>
    <mergeCell ref="K54:L54"/>
    <mergeCell ref="M54:N54"/>
    <mergeCell ref="B51:C51"/>
    <mergeCell ref="E51:F51"/>
    <mergeCell ref="K51:L51"/>
    <mergeCell ref="U53:Y54"/>
    <mergeCell ref="B52:C52"/>
    <mergeCell ref="U55:Y56"/>
    <mergeCell ref="A29:Y29"/>
    <mergeCell ref="A31:A56"/>
    <mergeCell ref="B31:C31"/>
    <mergeCell ref="D31:D34"/>
    <mergeCell ref="E31:F31"/>
    <mergeCell ref="W31:Y31"/>
    <mergeCell ref="B32:C32"/>
    <mergeCell ref="W32:Y32"/>
    <mergeCell ref="B33:C33"/>
    <mergeCell ref="W33:Y33"/>
    <mergeCell ref="B35:B36"/>
    <mergeCell ref="C35:C36"/>
    <mergeCell ref="D35:D36"/>
    <mergeCell ref="B39:C39"/>
    <mergeCell ref="B40:C40"/>
    <mergeCell ref="B41:C41"/>
    <mergeCell ref="B42:C42"/>
    <mergeCell ref="B43:C43"/>
    <mergeCell ref="B45:C45"/>
    <mergeCell ref="Y47:Y48"/>
    <mergeCell ref="B46:C46"/>
    <mergeCell ref="E48:F48"/>
    <mergeCell ref="K48:L48"/>
    <mergeCell ref="O48:P48"/>
    <mergeCell ref="X35:X36"/>
    <mergeCell ref="Y35:Y36"/>
    <mergeCell ref="B37:C37"/>
    <mergeCell ref="K37:K39"/>
    <mergeCell ref="P37:P39"/>
    <mergeCell ref="B38:C38"/>
    <mergeCell ref="B95:C95"/>
    <mergeCell ref="B94:C94"/>
    <mergeCell ref="O35:O36"/>
    <mergeCell ref="P35:P36"/>
    <mergeCell ref="Q35:Q36"/>
    <mergeCell ref="R35:R36"/>
    <mergeCell ref="S35:S36"/>
    <mergeCell ref="T35:T36"/>
    <mergeCell ref="U35:U36"/>
    <mergeCell ref="V35:V36"/>
    <mergeCell ref="W35:W36"/>
    <mergeCell ref="E35:E36"/>
    <mergeCell ref="F35:F36"/>
    <mergeCell ref="G35:G36"/>
    <mergeCell ref="B49:C49"/>
    <mergeCell ref="G51:J51"/>
    <mergeCell ref="M51:N51"/>
    <mergeCell ref="S51:V51"/>
    <mergeCell ref="W51:Y51"/>
    <mergeCell ref="B50:C50"/>
    <mergeCell ref="E52:F52"/>
    <mergeCell ref="G52:J52"/>
    <mergeCell ref="K52:L52"/>
    <mergeCell ref="M52:N52"/>
    <mergeCell ref="O50:Q50"/>
    <mergeCell ref="B47:C47"/>
    <mergeCell ref="E49:L49"/>
    <mergeCell ref="O49:Q49"/>
    <mergeCell ref="S49:Y49"/>
    <mergeCell ref="B48:C48"/>
    <mergeCell ref="E50:F50"/>
    <mergeCell ref="G50:J50"/>
    <mergeCell ref="K50:L50"/>
    <mergeCell ref="M50:N50"/>
    <mergeCell ref="O77:Q77"/>
    <mergeCell ref="S77:Y77"/>
    <mergeCell ref="B77:C77"/>
    <mergeCell ref="G78:J78"/>
    <mergeCell ref="M78:N78"/>
    <mergeCell ref="S78:T78"/>
    <mergeCell ref="U78:V78"/>
    <mergeCell ref="W78:X78"/>
    <mergeCell ref="B82:C82"/>
    <mergeCell ref="E82:F82"/>
    <mergeCell ref="G82:J82"/>
    <mergeCell ref="K82:L82"/>
    <mergeCell ref="M82:N82"/>
    <mergeCell ref="O83:T83"/>
    <mergeCell ref="B83:C83"/>
    <mergeCell ref="E83:F83"/>
    <mergeCell ref="G83:J83"/>
    <mergeCell ref="K83:L83"/>
    <mergeCell ref="M83:N83"/>
    <mergeCell ref="B80:C80"/>
    <mergeCell ref="E80:F80"/>
    <mergeCell ref="G80:J80"/>
    <mergeCell ref="K80:L80"/>
    <mergeCell ref="M80:N80"/>
    <mergeCell ref="U81:Y82"/>
    <mergeCell ref="B81:C81"/>
    <mergeCell ref="E81:F81"/>
    <mergeCell ref="G81:J81"/>
    <mergeCell ref="K81:L81"/>
    <mergeCell ref="M81:N81"/>
    <mergeCell ref="I35:I36"/>
    <mergeCell ref="J35:J36"/>
    <mergeCell ref="K35:K36"/>
    <mergeCell ref="L35:L36"/>
    <mergeCell ref="M35:M36"/>
    <mergeCell ref="N35:N36"/>
    <mergeCell ref="O20:P20"/>
    <mergeCell ref="B21:C21"/>
    <mergeCell ref="E21:L21"/>
    <mergeCell ref="O21:Q21"/>
    <mergeCell ref="B18:C18"/>
    <mergeCell ref="H7:H8"/>
    <mergeCell ref="B28:C28"/>
    <mergeCell ref="E28:F28"/>
    <mergeCell ref="G28:J28"/>
    <mergeCell ref="K28:L28"/>
    <mergeCell ref="M28:N28"/>
    <mergeCell ref="I7:I8"/>
    <mergeCell ref="D3:D6"/>
    <mergeCell ref="B27:C27"/>
    <mergeCell ref="E27:F27"/>
    <mergeCell ref="G27:J27"/>
    <mergeCell ref="K27:L27"/>
    <mergeCell ref="M27:N27"/>
    <mergeCell ref="O27:T27"/>
    <mergeCell ref="B25:C25"/>
    <mergeCell ref="E25:F25"/>
    <mergeCell ref="G25:J25"/>
    <mergeCell ref="K25:L25"/>
    <mergeCell ref="M25:N25"/>
    <mergeCell ref="U25:Y26"/>
    <mergeCell ref="B26:C26"/>
    <mergeCell ref="E26:F26"/>
    <mergeCell ref="G26:J26"/>
    <mergeCell ref="K26:L26"/>
    <mergeCell ref="M26:N26"/>
    <mergeCell ref="W22:X22"/>
    <mergeCell ref="R7:R8"/>
    <mergeCell ref="S7:S8"/>
    <mergeCell ref="U27:Y28"/>
    <mergeCell ref="B1970:C1970"/>
    <mergeCell ref="B1971:C1971"/>
    <mergeCell ref="B1972:C1972"/>
    <mergeCell ref="B1973:C1973"/>
    <mergeCell ref="B1974:C1974"/>
    <mergeCell ref="B1975:C1975"/>
    <mergeCell ref="B1977:C1977"/>
    <mergeCell ref="B1978:C1978"/>
    <mergeCell ref="B1979:C1979"/>
    <mergeCell ref="B1980:C1980"/>
    <mergeCell ref="E1980:F1980"/>
    <mergeCell ref="K1980:L1980"/>
    <mergeCell ref="B1969:C1969"/>
    <mergeCell ref="B1963:C1963"/>
    <mergeCell ref="W1963:Y1963"/>
    <mergeCell ref="B1964:C1964"/>
    <mergeCell ref="W1964:Y1964"/>
    <mergeCell ref="A1:Y1"/>
    <mergeCell ref="A2:Y2"/>
    <mergeCell ref="A3:A28"/>
    <mergeCell ref="B3:C3"/>
    <mergeCell ref="E3:F3"/>
    <mergeCell ref="W3:Y3"/>
    <mergeCell ref="B4:C4"/>
    <mergeCell ref="W4:Y4"/>
    <mergeCell ref="B5:C5"/>
    <mergeCell ref="W5:Y5"/>
    <mergeCell ref="B6:C6"/>
    <mergeCell ref="W6:Y6"/>
    <mergeCell ref="B7:B8"/>
    <mergeCell ref="C7:C8"/>
    <mergeCell ref="E7:E8"/>
    <mergeCell ref="F7:F8"/>
    <mergeCell ref="S21:Y21"/>
    <mergeCell ref="S23:V23"/>
    <mergeCell ref="W23:Y23"/>
    <mergeCell ref="O22:Q22"/>
    <mergeCell ref="O23:Q23"/>
    <mergeCell ref="O24:Q24"/>
    <mergeCell ref="S22:T22"/>
    <mergeCell ref="U22:V22"/>
    <mergeCell ref="T7:T8"/>
    <mergeCell ref="U7:U8"/>
    <mergeCell ref="V7:V8"/>
    <mergeCell ref="W7:W8"/>
    <mergeCell ref="X7:X8"/>
    <mergeCell ref="Y7:Y8"/>
    <mergeCell ref="B9:C9"/>
    <mergeCell ref="D7:D8"/>
    <mergeCell ref="K9:K11"/>
    <mergeCell ref="P9:P11"/>
    <mergeCell ref="S10:S11"/>
    <mergeCell ref="G7:G8"/>
    <mergeCell ref="J7:J8"/>
    <mergeCell ref="K7:K8"/>
    <mergeCell ref="L7:L8"/>
    <mergeCell ref="M7:M8"/>
    <mergeCell ref="N7:N8"/>
    <mergeCell ref="O7:O8"/>
    <mergeCell ref="P7:P8"/>
    <mergeCell ref="Q7:Q8"/>
    <mergeCell ref="B10:C10"/>
    <mergeCell ref="B11:C11"/>
    <mergeCell ref="B23:C23"/>
    <mergeCell ref="B1981:C1981"/>
    <mergeCell ref="O1981:Q1981"/>
    <mergeCell ref="B1982:C1982"/>
    <mergeCell ref="E1982:F1982"/>
    <mergeCell ref="G1982:J1982"/>
    <mergeCell ref="K1982:L1982"/>
    <mergeCell ref="M1982:N1982"/>
    <mergeCell ref="O1982:Q1982"/>
    <mergeCell ref="B1983:C1983"/>
    <mergeCell ref="E1983:F1983"/>
    <mergeCell ref="G1983:J1983"/>
    <mergeCell ref="K1983:L1983"/>
    <mergeCell ref="M1983:N1983"/>
    <mergeCell ref="B1984:C1984"/>
    <mergeCell ref="E1984:F1984"/>
    <mergeCell ref="G1984:J1984"/>
    <mergeCell ref="K1984:L1984"/>
    <mergeCell ref="M1984:N1984"/>
    <mergeCell ref="W1982:X1982"/>
    <mergeCell ref="O1983:Q1983"/>
    <mergeCell ref="S1983:V1983"/>
    <mergeCell ref="W1983:Y1983"/>
    <mergeCell ref="O1984:Q1984"/>
    <mergeCell ref="S1984:V1984"/>
    <mergeCell ref="W1984:Y1984"/>
    <mergeCell ref="O1985:T1986"/>
    <mergeCell ref="U1985:Y1986"/>
    <mergeCell ref="B1987:C1987"/>
    <mergeCell ref="E1987:F1987"/>
    <mergeCell ref="G1987:J1987"/>
    <mergeCell ref="K1987:L1987"/>
    <mergeCell ref="M1987:N1987"/>
    <mergeCell ref="O1987:T1987"/>
    <mergeCell ref="U1987:Y1988"/>
    <mergeCell ref="B1988:C1988"/>
    <mergeCell ref="E1988:F1988"/>
    <mergeCell ref="B1999:C1999"/>
    <mergeCell ref="B2000:C2000"/>
    <mergeCell ref="B2001:C2001"/>
    <mergeCell ref="B2002:C2002"/>
    <mergeCell ref="B2003:C2003"/>
    <mergeCell ref="B2005:C2005"/>
    <mergeCell ref="B2006:C2006"/>
    <mergeCell ref="B2007:C2007"/>
    <mergeCell ref="B2008:C2008"/>
    <mergeCell ref="E2008:F2008"/>
    <mergeCell ref="K2008:L2008"/>
    <mergeCell ref="B1997:C1997"/>
    <mergeCell ref="B1998:C1998"/>
    <mergeCell ref="B1991:C1991"/>
    <mergeCell ref="W1991:Y1991"/>
    <mergeCell ref="B1992:C1992"/>
    <mergeCell ref="W1992:Y1992"/>
    <mergeCell ref="B2009:C2009"/>
    <mergeCell ref="O2009:Q2009"/>
    <mergeCell ref="B2010:C2010"/>
    <mergeCell ref="E2010:F2010"/>
    <mergeCell ref="G2010:J2010"/>
    <mergeCell ref="K2010:L2010"/>
    <mergeCell ref="M2010:N2010"/>
    <mergeCell ref="O2010:Q2010"/>
    <mergeCell ref="B1985:C1985"/>
    <mergeCell ref="E1985:F1985"/>
    <mergeCell ref="G1985:J1985"/>
    <mergeCell ref="K1985:L1985"/>
    <mergeCell ref="M1985:N1985"/>
    <mergeCell ref="B1986:C1986"/>
    <mergeCell ref="E1986:F1986"/>
    <mergeCell ref="G1986:J1986"/>
    <mergeCell ref="K1986:L1986"/>
    <mergeCell ref="M1986:N1986"/>
    <mergeCell ref="B2013:C2013"/>
    <mergeCell ref="E2013:F2013"/>
    <mergeCell ref="G2013:J2013"/>
    <mergeCell ref="K2013:L2013"/>
    <mergeCell ref="M2013:N2013"/>
    <mergeCell ref="B2014:C2014"/>
    <mergeCell ref="E2014:F2014"/>
    <mergeCell ref="G2014:J2014"/>
    <mergeCell ref="K2014:L2014"/>
    <mergeCell ref="M2014:N2014"/>
    <mergeCell ref="B2015:C2015"/>
    <mergeCell ref="E2015:F2015"/>
    <mergeCell ref="G2015:J2015"/>
    <mergeCell ref="K2015:L2015"/>
    <mergeCell ref="M2015:N2015"/>
    <mergeCell ref="O2015:T2015"/>
    <mergeCell ref="U2015:Y2016"/>
    <mergeCell ref="B2016:C2016"/>
    <mergeCell ref="E2016:F2016"/>
    <mergeCell ref="G2016:J2016"/>
    <mergeCell ref="K2016:L2016"/>
    <mergeCell ref="M2016:N2016"/>
    <mergeCell ref="O2016:T2016"/>
    <mergeCell ref="A2017:Y2017"/>
    <mergeCell ref="A2018:Y2018"/>
    <mergeCell ref="A2019:A2044"/>
    <mergeCell ref="K2023:K2024"/>
    <mergeCell ref="L2023:L2024"/>
    <mergeCell ref="M2023:M2024"/>
    <mergeCell ref="B2011:C2011"/>
    <mergeCell ref="E2011:F2011"/>
    <mergeCell ref="G2011:J2011"/>
    <mergeCell ref="K2011:L2011"/>
    <mergeCell ref="M2011:N2011"/>
    <mergeCell ref="B2012:C2012"/>
    <mergeCell ref="E2012:F2012"/>
    <mergeCell ref="G2012:J2012"/>
    <mergeCell ref="K2012:L2012"/>
    <mergeCell ref="M2012:N2012"/>
    <mergeCell ref="G2039:J2039"/>
    <mergeCell ref="K2039:L2039"/>
    <mergeCell ref="M2039:N2039"/>
    <mergeCell ref="B2040:C2040"/>
    <mergeCell ref="E2040:F2040"/>
    <mergeCell ref="G2040:J2040"/>
    <mergeCell ref="K2040:L2040"/>
    <mergeCell ref="M2040:N2040"/>
    <mergeCell ref="B2027:C2027"/>
    <mergeCell ref="B2028:C2028"/>
    <mergeCell ref="B2029:C2029"/>
    <mergeCell ref="B2030:C2030"/>
    <mergeCell ref="B2031:C2031"/>
    <mergeCell ref="B2033:C2033"/>
    <mergeCell ref="B2034:C2034"/>
    <mergeCell ref="B2035:C2035"/>
    <mergeCell ref="B2036:C2036"/>
    <mergeCell ref="E2036:F2036"/>
    <mergeCell ref="K2036:L2036"/>
    <mergeCell ref="B2025:C2025"/>
    <mergeCell ref="B2026:C2026"/>
    <mergeCell ref="D2019:D2022"/>
    <mergeCell ref="E2019:F2019"/>
    <mergeCell ref="G2019:S2019"/>
    <mergeCell ref="T2019:V2019"/>
    <mergeCell ref="E2020:S2020"/>
    <mergeCell ref="T2020:V2020"/>
    <mergeCell ref="B2021:C2021"/>
    <mergeCell ref="E2021:S2021"/>
    <mergeCell ref="T2021:V2021"/>
    <mergeCell ref="W2021:Y2021"/>
    <mergeCell ref="B2022:C2022"/>
    <mergeCell ref="E2022:S2022"/>
    <mergeCell ref="T2022:V2022"/>
    <mergeCell ref="W2022:Y2022"/>
    <mergeCell ref="B2023:B2024"/>
    <mergeCell ref="C2023:C2024"/>
    <mergeCell ref="D2023:D2024"/>
    <mergeCell ref="E2023:E2024"/>
    <mergeCell ref="F2023:F2024"/>
    <mergeCell ref="G2023:G2024"/>
    <mergeCell ref="H2023:H2024"/>
    <mergeCell ref="I2023:I2024"/>
    <mergeCell ref="J2023:J2024"/>
    <mergeCell ref="B2019:C2019"/>
    <mergeCell ref="W2019:Y2019"/>
    <mergeCell ref="B2020:C2020"/>
    <mergeCell ref="W2020:Y2020"/>
    <mergeCell ref="B2069:C2069"/>
    <mergeCell ref="E2069:F2069"/>
    <mergeCell ref="G2069:J2069"/>
    <mergeCell ref="K2069:L2069"/>
    <mergeCell ref="M2069:N2069"/>
    <mergeCell ref="B2070:C2070"/>
    <mergeCell ref="E2070:F2070"/>
    <mergeCell ref="G2070:J2070"/>
    <mergeCell ref="K2070:L2070"/>
    <mergeCell ref="M2070:N2070"/>
    <mergeCell ref="B2065:C2065"/>
    <mergeCell ref="O2065:Q2065"/>
    <mergeCell ref="B2066:C2066"/>
    <mergeCell ref="E2066:F2066"/>
    <mergeCell ref="G2066:J2066"/>
    <mergeCell ref="K2066:L2066"/>
    <mergeCell ref="M2066:N2066"/>
    <mergeCell ref="O2066:Q2066"/>
    <mergeCell ref="B2067:C2067"/>
    <mergeCell ref="E2067:F2067"/>
    <mergeCell ref="G2067:J2067"/>
    <mergeCell ref="K2067:L2067"/>
    <mergeCell ref="M2067:N2067"/>
    <mergeCell ref="B2068:C2068"/>
    <mergeCell ref="E2068:F2068"/>
    <mergeCell ref="G2068:J2068"/>
    <mergeCell ref="K2068:L2068"/>
    <mergeCell ref="M2068:N2068"/>
    <mergeCell ref="B2047:C2047"/>
    <mergeCell ref="W2047:Y2047"/>
    <mergeCell ref="B2048:C2048"/>
    <mergeCell ref="B2055:C2055"/>
    <mergeCell ref="B2056:C2056"/>
    <mergeCell ref="B2057:C2057"/>
    <mergeCell ref="B2058:C2058"/>
    <mergeCell ref="B2059:C2059"/>
    <mergeCell ref="B2061:C2061"/>
    <mergeCell ref="B2062:C2062"/>
    <mergeCell ref="B2063:C2063"/>
    <mergeCell ref="B2064:C2064"/>
    <mergeCell ref="E2064:F2064"/>
    <mergeCell ref="K2064:L2064"/>
    <mergeCell ref="B2053:C2053"/>
    <mergeCell ref="B2054:C2054"/>
    <mergeCell ref="W2048:Y2048"/>
    <mergeCell ref="B2095:C2095"/>
    <mergeCell ref="E2095:F2095"/>
    <mergeCell ref="G2095:J2095"/>
    <mergeCell ref="K2095:L2095"/>
    <mergeCell ref="M2095:N2095"/>
    <mergeCell ref="B2096:C2096"/>
    <mergeCell ref="E2096:F2096"/>
    <mergeCell ref="G2096:J2096"/>
    <mergeCell ref="K2096:L2096"/>
    <mergeCell ref="M2096:N2096"/>
    <mergeCell ref="B2083:C2083"/>
    <mergeCell ref="B2084:C2084"/>
    <mergeCell ref="B2085:C2085"/>
    <mergeCell ref="B2086:C2086"/>
    <mergeCell ref="B2087:C2087"/>
    <mergeCell ref="B2089:C2089"/>
    <mergeCell ref="B2090:C2090"/>
    <mergeCell ref="B2091:C2091"/>
    <mergeCell ref="B2092:C2092"/>
    <mergeCell ref="E2092:F2092"/>
    <mergeCell ref="K2092:L2092"/>
    <mergeCell ref="O2096:Q2096"/>
    <mergeCell ref="S2096:V2096"/>
    <mergeCell ref="W2096:Y2096"/>
    <mergeCell ref="B2081:C2081"/>
    <mergeCell ref="B2082:C2082"/>
    <mergeCell ref="B2075:C2075"/>
    <mergeCell ref="W2075:Y2075"/>
    <mergeCell ref="B2076:C2076"/>
    <mergeCell ref="W2076:Y2076"/>
    <mergeCell ref="B2093:C2093"/>
    <mergeCell ref="O2093:Q2093"/>
    <mergeCell ref="B2094:C2094"/>
    <mergeCell ref="E2094:F2094"/>
    <mergeCell ref="G2094:J2094"/>
    <mergeCell ref="K2094:L2094"/>
    <mergeCell ref="M2094:N2094"/>
    <mergeCell ref="O2094:Q2094"/>
    <mergeCell ref="D2103:D2106"/>
    <mergeCell ref="E2103:F2103"/>
    <mergeCell ref="G2103:S2103"/>
    <mergeCell ref="T2103:V2103"/>
    <mergeCell ref="E2104:S2104"/>
    <mergeCell ref="T2104:V2104"/>
    <mergeCell ref="B2105:C2105"/>
    <mergeCell ref="E2105:S2105"/>
    <mergeCell ref="T2105:V2105"/>
    <mergeCell ref="W2105:Y2105"/>
    <mergeCell ref="B2106:C2106"/>
    <mergeCell ref="E2106:S2106"/>
    <mergeCell ref="T2106:V2106"/>
    <mergeCell ref="W2106:Y2106"/>
    <mergeCell ref="B2107:B2108"/>
    <mergeCell ref="C2107:C2108"/>
    <mergeCell ref="D2107:D2108"/>
    <mergeCell ref="E2107:E2108"/>
    <mergeCell ref="F2107:F2108"/>
    <mergeCell ref="G2107:G2108"/>
    <mergeCell ref="H2107:H2108"/>
    <mergeCell ref="I2107:I2108"/>
    <mergeCell ref="J2107:J2108"/>
    <mergeCell ref="B2103:C2103"/>
    <mergeCell ref="W2103:Y2103"/>
    <mergeCell ref="B2104:C2104"/>
    <mergeCell ref="W2104:Y2104"/>
    <mergeCell ref="B2097:C2097"/>
    <mergeCell ref="E2097:F2097"/>
    <mergeCell ref="G2097:J2097"/>
    <mergeCell ref="K2097:L2097"/>
    <mergeCell ref="M2097:N2097"/>
    <mergeCell ref="B2098:C2098"/>
    <mergeCell ref="E2098:F2098"/>
    <mergeCell ref="G2098:J2098"/>
    <mergeCell ref="K2098:L2098"/>
    <mergeCell ref="M2098:N2098"/>
    <mergeCell ref="O2097:T2098"/>
    <mergeCell ref="U2097:Y2098"/>
    <mergeCell ref="B2099:C2099"/>
    <mergeCell ref="E2099:F2099"/>
    <mergeCell ref="G2099:J2099"/>
    <mergeCell ref="K2099:L2099"/>
    <mergeCell ref="M2099:N2099"/>
    <mergeCell ref="O2099:T2099"/>
    <mergeCell ref="U2099:Y2100"/>
    <mergeCell ref="B2100:C2100"/>
    <mergeCell ref="E2100:F2100"/>
    <mergeCell ref="G2100:J2100"/>
    <mergeCell ref="K2100:L2100"/>
    <mergeCell ref="M2100:N2100"/>
    <mergeCell ref="O2100:T2100"/>
    <mergeCell ref="A2101:Y2101"/>
    <mergeCell ref="A2102:Y2102"/>
    <mergeCell ref="A2103:A2128"/>
    <mergeCell ref="K2107:K2108"/>
    <mergeCell ref="B2131:C2131"/>
    <mergeCell ref="W2131:Y2131"/>
    <mergeCell ref="B2132:C2132"/>
    <mergeCell ref="B2139:C2139"/>
    <mergeCell ref="B2140:C2140"/>
    <mergeCell ref="B2141:C2141"/>
    <mergeCell ref="B2142:C2142"/>
    <mergeCell ref="B2143:C2143"/>
    <mergeCell ref="B2145:C2145"/>
    <mergeCell ref="B2146:C2146"/>
    <mergeCell ref="B2147:C2147"/>
    <mergeCell ref="B2148:C2148"/>
    <mergeCell ref="E2148:F2148"/>
    <mergeCell ref="K2148:L2148"/>
    <mergeCell ref="B2137:C2137"/>
    <mergeCell ref="B2138:C2138"/>
    <mergeCell ref="W2132:Y2132"/>
    <mergeCell ref="B2125:C2125"/>
    <mergeCell ref="E2125:F2125"/>
    <mergeCell ref="G2125:J2125"/>
    <mergeCell ref="K2125:L2125"/>
    <mergeCell ref="M2125:N2125"/>
    <mergeCell ref="B2126:C2126"/>
    <mergeCell ref="E2126:F2126"/>
    <mergeCell ref="G2126:J2126"/>
    <mergeCell ref="K2126:L2126"/>
    <mergeCell ref="M2126:N2126"/>
    <mergeCell ref="B2121:C2121"/>
    <mergeCell ref="O2121:Q2121"/>
    <mergeCell ref="B2122:C2122"/>
    <mergeCell ref="E2122:F2122"/>
    <mergeCell ref="G2122:J2122"/>
    <mergeCell ref="K2122:L2122"/>
    <mergeCell ref="M2122:N2122"/>
    <mergeCell ref="O2122:Q2122"/>
    <mergeCell ref="B2123:C2123"/>
    <mergeCell ref="E2123:F2123"/>
    <mergeCell ref="G2123:J2123"/>
    <mergeCell ref="K2123:L2123"/>
    <mergeCell ref="M2123:N2123"/>
    <mergeCell ref="B2124:C2124"/>
    <mergeCell ref="E2124:F2124"/>
    <mergeCell ref="G2124:J2124"/>
    <mergeCell ref="K2124:L2124"/>
    <mergeCell ref="M2124:N2124"/>
    <mergeCell ref="B2159:C2159"/>
    <mergeCell ref="W2159:Y2159"/>
    <mergeCell ref="B2160:C2160"/>
    <mergeCell ref="W2160:Y2160"/>
    <mergeCell ref="B2177:C2177"/>
    <mergeCell ref="O2177:Q2177"/>
    <mergeCell ref="B2178:C2178"/>
    <mergeCell ref="E2178:F2178"/>
    <mergeCell ref="G2178:J2178"/>
    <mergeCell ref="K2178:L2178"/>
    <mergeCell ref="M2178:N2178"/>
    <mergeCell ref="O2178:Q2178"/>
    <mergeCell ref="B2153:C2153"/>
    <mergeCell ref="E2153:F2153"/>
    <mergeCell ref="G2153:J2153"/>
    <mergeCell ref="K2153:L2153"/>
    <mergeCell ref="M2153:N2153"/>
    <mergeCell ref="B2154:C2154"/>
    <mergeCell ref="E2154:F2154"/>
    <mergeCell ref="G2154:J2154"/>
    <mergeCell ref="K2154:L2154"/>
    <mergeCell ref="M2154:N2154"/>
    <mergeCell ref="B2149:C2149"/>
    <mergeCell ref="O2149:Q2149"/>
    <mergeCell ref="B2150:C2150"/>
    <mergeCell ref="E2150:F2150"/>
    <mergeCell ref="G2150:J2150"/>
    <mergeCell ref="K2150:L2150"/>
    <mergeCell ref="M2150:N2150"/>
    <mergeCell ref="O2150:Q2150"/>
    <mergeCell ref="B2151:C2151"/>
    <mergeCell ref="E2151:F2151"/>
    <mergeCell ref="G2151:J2151"/>
    <mergeCell ref="K2151:L2151"/>
    <mergeCell ref="M2151:N2151"/>
    <mergeCell ref="B2152:C2152"/>
    <mergeCell ref="E2152:F2152"/>
    <mergeCell ref="G2152:J2152"/>
    <mergeCell ref="K2152:L2152"/>
    <mergeCell ref="M2152:N2152"/>
    <mergeCell ref="B2179:C2179"/>
    <mergeCell ref="E2179:F2179"/>
    <mergeCell ref="G2179:J2179"/>
    <mergeCell ref="K2179:L2179"/>
    <mergeCell ref="M2179:N2179"/>
    <mergeCell ref="B2180:C2180"/>
    <mergeCell ref="E2180:F2180"/>
    <mergeCell ref="G2180:J2180"/>
    <mergeCell ref="K2180:L2180"/>
    <mergeCell ref="M2180:N2180"/>
    <mergeCell ref="B2167:C2167"/>
    <mergeCell ref="B2168:C2168"/>
    <mergeCell ref="B2169:C2169"/>
    <mergeCell ref="B2170:C2170"/>
    <mergeCell ref="B2171:C2171"/>
    <mergeCell ref="B2173:C2173"/>
    <mergeCell ref="B2174:C2174"/>
    <mergeCell ref="B2175:C2175"/>
    <mergeCell ref="B2176:C2176"/>
    <mergeCell ref="E2176:F2176"/>
    <mergeCell ref="K2176:L2176"/>
    <mergeCell ref="P2165:P2167"/>
    <mergeCell ref="S2166:S2167"/>
    <mergeCell ref="B2172:C2172"/>
    <mergeCell ref="Y2175:Y2176"/>
    <mergeCell ref="O2176:P2176"/>
    <mergeCell ref="E2177:L2177"/>
    <mergeCell ref="S2177:Y2177"/>
    <mergeCell ref="S2178:T2178"/>
    <mergeCell ref="U2178:V2178"/>
    <mergeCell ref="W2178:X2178"/>
    <mergeCell ref="O2179:Q2179"/>
    <mergeCell ref="S2179:V2179"/>
    <mergeCell ref="W2179:Y2179"/>
    <mergeCell ref="O2180:Q2180"/>
    <mergeCell ref="S2180:V2180"/>
    <mergeCell ref="W2180:Y2180"/>
    <mergeCell ref="B2165:C2165"/>
    <mergeCell ref="B2166:C2166"/>
    <mergeCell ref="D2187:D2190"/>
    <mergeCell ref="E2187:F2187"/>
    <mergeCell ref="G2187:S2187"/>
    <mergeCell ref="T2187:V2187"/>
    <mergeCell ref="E2188:S2188"/>
    <mergeCell ref="T2188:V2188"/>
    <mergeCell ref="B2189:C2189"/>
    <mergeCell ref="E2189:S2189"/>
    <mergeCell ref="T2189:V2189"/>
    <mergeCell ref="W2189:Y2189"/>
    <mergeCell ref="B2190:C2190"/>
    <mergeCell ref="E2190:S2190"/>
    <mergeCell ref="T2190:V2190"/>
    <mergeCell ref="W2190:Y2190"/>
    <mergeCell ref="B2191:B2192"/>
    <mergeCell ref="C2191:C2192"/>
    <mergeCell ref="D2191:D2192"/>
    <mergeCell ref="E2191:E2192"/>
    <mergeCell ref="F2191:F2192"/>
    <mergeCell ref="G2191:G2192"/>
    <mergeCell ref="H2191:H2192"/>
    <mergeCell ref="I2191:I2192"/>
    <mergeCell ref="J2191:J2192"/>
    <mergeCell ref="B2187:C2187"/>
    <mergeCell ref="W2187:Y2187"/>
    <mergeCell ref="B2188:C2188"/>
    <mergeCell ref="W2188:Y2188"/>
    <mergeCell ref="B2181:C2181"/>
    <mergeCell ref="E2181:F2181"/>
    <mergeCell ref="G2181:J2181"/>
    <mergeCell ref="K2181:L2181"/>
    <mergeCell ref="M2181:N2181"/>
    <mergeCell ref="B2182:C2182"/>
    <mergeCell ref="E2182:F2182"/>
    <mergeCell ref="G2182:J2182"/>
    <mergeCell ref="K2182:L2182"/>
    <mergeCell ref="M2182:N2182"/>
    <mergeCell ref="O2181:T2182"/>
    <mergeCell ref="U2181:Y2182"/>
    <mergeCell ref="B2183:C2183"/>
    <mergeCell ref="E2183:F2183"/>
    <mergeCell ref="G2183:J2183"/>
    <mergeCell ref="K2183:L2183"/>
    <mergeCell ref="M2183:N2183"/>
    <mergeCell ref="O2183:T2183"/>
    <mergeCell ref="U2183:Y2184"/>
    <mergeCell ref="B2184:C2184"/>
    <mergeCell ref="E2184:F2184"/>
    <mergeCell ref="G2184:J2184"/>
    <mergeCell ref="K2184:L2184"/>
    <mergeCell ref="M2184:N2184"/>
    <mergeCell ref="O2184:T2184"/>
    <mergeCell ref="A2185:Y2185"/>
    <mergeCell ref="A2186:Y2186"/>
    <mergeCell ref="A2187:A2212"/>
    <mergeCell ref="K2191:K2192"/>
    <mergeCell ref="B2215:C2215"/>
    <mergeCell ref="W2215:Y2215"/>
    <mergeCell ref="B2216:C2216"/>
    <mergeCell ref="B2223:C2223"/>
    <mergeCell ref="B2224:C2224"/>
    <mergeCell ref="B2225:C2225"/>
    <mergeCell ref="B2226:C2226"/>
    <mergeCell ref="B2227:C2227"/>
    <mergeCell ref="B2229:C2229"/>
    <mergeCell ref="B2230:C2230"/>
    <mergeCell ref="B2231:C2231"/>
    <mergeCell ref="B2232:C2232"/>
    <mergeCell ref="E2232:F2232"/>
    <mergeCell ref="K2232:L2232"/>
    <mergeCell ref="B2221:C2221"/>
    <mergeCell ref="B2222:C2222"/>
    <mergeCell ref="W2216:Y2216"/>
    <mergeCell ref="B2209:C2209"/>
    <mergeCell ref="E2209:F2209"/>
    <mergeCell ref="G2209:J2209"/>
    <mergeCell ref="K2209:L2209"/>
    <mergeCell ref="M2209:N2209"/>
    <mergeCell ref="B2210:C2210"/>
    <mergeCell ref="E2210:F2210"/>
    <mergeCell ref="G2210:J2210"/>
    <mergeCell ref="K2210:L2210"/>
    <mergeCell ref="M2210:N2210"/>
    <mergeCell ref="B2205:C2205"/>
    <mergeCell ref="O2205:Q2205"/>
    <mergeCell ref="B2206:C2206"/>
    <mergeCell ref="E2206:F2206"/>
    <mergeCell ref="G2206:J2206"/>
    <mergeCell ref="K2206:L2206"/>
    <mergeCell ref="M2206:N2206"/>
    <mergeCell ref="O2206:Q2206"/>
    <mergeCell ref="B2207:C2207"/>
    <mergeCell ref="E2207:F2207"/>
    <mergeCell ref="G2207:J2207"/>
    <mergeCell ref="K2207:L2207"/>
    <mergeCell ref="M2207:N2207"/>
    <mergeCell ref="B2208:C2208"/>
    <mergeCell ref="E2208:F2208"/>
    <mergeCell ref="G2208:J2208"/>
    <mergeCell ref="K2208:L2208"/>
    <mergeCell ref="M2208:N2208"/>
    <mergeCell ref="B2246:C2246"/>
    <mergeCell ref="S2247:S2248"/>
    <mergeCell ref="B2249:C2249"/>
    <mergeCell ref="B2243:C2243"/>
    <mergeCell ref="W2243:Y2243"/>
    <mergeCell ref="B2260:C2260"/>
    <mergeCell ref="E2260:F2260"/>
    <mergeCell ref="K2260:L2260"/>
    <mergeCell ref="B2261:C2261"/>
    <mergeCell ref="O2261:Q2261"/>
    <mergeCell ref="B2237:C2237"/>
    <mergeCell ref="E2237:F2237"/>
    <mergeCell ref="G2237:J2237"/>
    <mergeCell ref="K2237:L2237"/>
    <mergeCell ref="M2237:N2237"/>
    <mergeCell ref="B2238:C2238"/>
    <mergeCell ref="E2238:F2238"/>
    <mergeCell ref="G2238:J2238"/>
    <mergeCell ref="K2238:L2238"/>
    <mergeCell ref="M2238:N2238"/>
    <mergeCell ref="B2233:C2233"/>
    <mergeCell ref="O2233:Q2233"/>
    <mergeCell ref="B2234:C2234"/>
    <mergeCell ref="E2234:F2234"/>
    <mergeCell ref="G2234:J2234"/>
    <mergeCell ref="K2234:L2234"/>
    <mergeCell ref="M2234:N2234"/>
    <mergeCell ref="O2234:Q2234"/>
    <mergeCell ref="B2235:C2235"/>
    <mergeCell ref="E2235:F2235"/>
    <mergeCell ref="G2235:J2235"/>
    <mergeCell ref="K2235:L2235"/>
    <mergeCell ref="M2235:N2235"/>
    <mergeCell ref="B2236:C2236"/>
    <mergeCell ref="E2236:F2236"/>
    <mergeCell ref="G2236:J2236"/>
    <mergeCell ref="K2236:L2236"/>
    <mergeCell ref="M2236:N2236"/>
    <mergeCell ref="B2262:C2262"/>
    <mergeCell ref="E2262:F2262"/>
    <mergeCell ref="G2262:J2262"/>
    <mergeCell ref="K2262:L2262"/>
    <mergeCell ref="M2262:N2262"/>
    <mergeCell ref="B2263:C2263"/>
    <mergeCell ref="E2263:F2263"/>
    <mergeCell ref="G2263:J2263"/>
    <mergeCell ref="K2263:L2263"/>
    <mergeCell ref="M2263:N2263"/>
    <mergeCell ref="B2250:C2250"/>
    <mergeCell ref="B2251:C2251"/>
    <mergeCell ref="B2252:C2252"/>
    <mergeCell ref="B2253:C2253"/>
    <mergeCell ref="B2254:C2254"/>
    <mergeCell ref="B2256:C2256"/>
    <mergeCell ref="B2257:C2257"/>
    <mergeCell ref="B2258:C2258"/>
    <mergeCell ref="B2259:C2259"/>
    <mergeCell ref="P2249:P2251"/>
    <mergeCell ref="S2250:S2251"/>
    <mergeCell ref="B2255:C2255"/>
    <mergeCell ref="Y2259:Y2260"/>
    <mergeCell ref="O2260:P2260"/>
    <mergeCell ref="E2261:L2261"/>
    <mergeCell ref="S2261:Y2261"/>
    <mergeCell ref="O2262:Q2262"/>
    <mergeCell ref="S2262:T2262"/>
    <mergeCell ref="U2262:V2262"/>
    <mergeCell ref="W2262:X2262"/>
    <mergeCell ref="O2263:Q2263"/>
    <mergeCell ref="S2263:V2263"/>
    <mergeCell ref="W2263:Y2263"/>
    <mergeCell ref="B2268:C2268"/>
    <mergeCell ref="E2268:F2268"/>
    <mergeCell ref="B2278:C2278"/>
    <mergeCell ref="B2279:C2279"/>
    <mergeCell ref="B2280:C2280"/>
    <mergeCell ref="B2281:C2281"/>
    <mergeCell ref="B2282:C2282"/>
    <mergeCell ref="B2284:C2284"/>
    <mergeCell ref="B2285:C2285"/>
    <mergeCell ref="B2286:C2286"/>
    <mergeCell ref="B2287:C2287"/>
    <mergeCell ref="B2274:C2274"/>
    <mergeCell ref="S2275:S2276"/>
    <mergeCell ref="B2277:C2277"/>
    <mergeCell ref="B2271:C2271"/>
    <mergeCell ref="W2271:Y2271"/>
    <mergeCell ref="B2264:C2264"/>
    <mergeCell ref="E2264:F2264"/>
    <mergeCell ref="G2264:J2264"/>
    <mergeCell ref="K2264:L2264"/>
    <mergeCell ref="M2264:N2264"/>
    <mergeCell ref="B2265:C2265"/>
    <mergeCell ref="E2265:F2265"/>
    <mergeCell ref="G2265:J2265"/>
    <mergeCell ref="K2265:L2265"/>
    <mergeCell ref="M2265:N2265"/>
    <mergeCell ref="O2264:Q2264"/>
    <mergeCell ref="S2264:V2264"/>
    <mergeCell ref="W2264:Y2264"/>
    <mergeCell ref="O2265:T2266"/>
    <mergeCell ref="U2265:Y2266"/>
    <mergeCell ref="B2266:C2266"/>
    <mergeCell ref="E2266:F2266"/>
    <mergeCell ref="G2266:J2266"/>
    <mergeCell ref="K2266:L2266"/>
    <mergeCell ref="M2266:N2266"/>
    <mergeCell ref="B2267:C2267"/>
    <mergeCell ref="E2267:F2267"/>
    <mergeCell ref="G2267:J2267"/>
    <mergeCell ref="K2267:L2267"/>
    <mergeCell ref="M2267:N2267"/>
    <mergeCell ref="O2267:T2267"/>
    <mergeCell ref="U2267:Y2268"/>
    <mergeCell ref="G2268:J2268"/>
    <mergeCell ref="K2268:L2268"/>
    <mergeCell ref="B2296:C2296"/>
    <mergeCell ref="E2296:F2296"/>
    <mergeCell ref="B2299:C2299"/>
    <mergeCell ref="B2306:C2306"/>
    <mergeCell ref="B2307:C2307"/>
    <mergeCell ref="B2308:C2308"/>
    <mergeCell ref="B2309:C2309"/>
    <mergeCell ref="B2310:C2310"/>
    <mergeCell ref="B2312:C2312"/>
    <mergeCell ref="B2313:C2313"/>
    <mergeCell ref="B2314:C2314"/>
    <mergeCell ref="B2315:C2315"/>
    <mergeCell ref="B2302:C2302"/>
    <mergeCell ref="S2303:S2304"/>
    <mergeCell ref="B2305:C2305"/>
    <mergeCell ref="W2299:Y2299"/>
    <mergeCell ref="B2292:C2292"/>
    <mergeCell ref="E2292:F2292"/>
    <mergeCell ref="G2292:J2292"/>
    <mergeCell ref="K2292:L2292"/>
    <mergeCell ref="M2292:N2292"/>
    <mergeCell ref="B2293:C2293"/>
    <mergeCell ref="E2293:F2293"/>
    <mergeCell ref="G2293:J2293"/>
    <mergeCell ref="K2293:L2293"/>
    <mergeCell ref="M2293:N2293"/>
    <mergeCell ref="B2288:C2288"/>
    <mergeCell ref="E2288:F2288"/>
    <mergeCell ref="K2288:L2288"/>
    <mergeCell ref="B2289:C2289"/>
    <mergeCell ref="O2289:Q2289"/>
    <mergeCell ref="B2290:C2290"/>
    <mergeCell ref="E2290:F2290"/>
    <mergeCell ref="G2290:J2290"/>
    <mergeCell ref="K2290:L2290"/>
    <mergeCell ref="M2290:N2290"/>
    <mergeCell ref="B2291:C2291"/>
    <mergeCell ref="E2291:F2291"/>
    <mergeCell ref="G2291:J2291"/>
    <mergeCell ref="K2291:L2291"/>
    <mergeCell ref="M2291:N2291"/>
    <mergeCell ref="B2330:C2330"/>
    <mergeCell ref="S2331:S2332"/>
    <mergeCell ref="B2333:C2333"/>
    <mergeCell ref="B2324:C2324"/>
    <mergeCell ref="E2324:F2324"/>
    <mergeCell ref="B2327:C2327"/>
    <mergeCell ref="W2327:Y2327"/>
    <mergeCell ref="B2344:C2344"/>
    <mergeCell ref="E2344:F2344"/>
    <mergeCell ref="K2344:L2344"/>
    <mergeCell ref="B2345:C2345"/>
    <mergeCell ref="O2345:Q2345"/>
    <mergeCell ref="B2320:C2320"/>
    <mergeCell ref="E2320:F2320"/>
    <mergeCell ref="G2320:J2320"/>
    <mergeCell ref="K2320:L2320"/>
    <mergeCell ref="M2320:N2320"/>
    <mergeCell ref="B2321:C2321"/>
    <mergeCell ref="E2321:F2321"/>
    <mergeCell ref="G2321:J2321"/>
    <mergeCell ref="K2321:L2321"/>
    <mergeCell ref="M2321:N2321"/>
    <mergeCell ref="B2316:C2316"/>
    <mergeCell ref="E2316:F2316"/>
    <mergeCell ref="K2316:L2316"/>
    <mergeCell ref="B2317:C2317"/>
    <mergeCell ref="O2317:Q2317"/>
    <mergeCell ref="B2318:C2318"/>
    <mergeCell ref="E2318:F2318"/>
    <mergeCell ref="G2318:J2318"/>
    <mergeCell ref="K2318:L2318"/>
    <mergeCell ref="M2318:N2318"/>
    <mergeCell ref="B2319:C2319"/>
    <mergeCell ref="E2319:F2319"/>
    <mergeCell ref="G2319:J2319"/>
    <mergeCell ref="K2319:L2319"/>
    <mergeCell ref="M2319:N2319"/>
    <mergeCell ref="I2359:I2360"/>
    <mergeCell ref="B2355:C2355"/>
    <mergeCell ref="W2355:Y2355"/>
    <mergeCell ref="B2348:C2348"/>
    <mergeCell ref="E2348:F2348"/>
    <mergeCell ref="G2348:J2348"/>
    <mergeCell ref="K2348:L2348"/>
    <mergeCell ref="M2348:N2348"/>
    <mergeCell ref="B2349:C2349"/>
    <mergeCell ref="E2349:F2349"/>
    <mergeCell ref="G2349:J2349"/>
    <mergeCell ref="K2349:L2349"/>
    <mergeCell ref="M2349:N2349"/>
    <mergeCell ref="A2353:Y2353"/>
    <mergeCell ref="A2354:Y2354"/>
    <mergeCell ref="A2355:A2380"/>
    <mergeCell ref="J2359:J2360"/>
    <mergeCell ref="K2359:K2360"/>
    <mergeCell ref="L2359:L2360"/>
    <mergeCell ref="M2359:M2360"/>
    <mergeCell ref="N2359:N2360"/>
    <mergeCell ref="O2359:O2360"/>
    <mergeCell ref="P2359:P2360"/>
    <mergeCell ref="Q2359:Q2360"/>
    <mergeCell ref="R2359:R2360"/>
    <mergeCell ref="T2359:T2360"/>
    <mergeCell ref="U2359:U2360"/>
    <mergeCell ref="V2359:V2360"/>
    <mergeCell ref="W2359:W2360"/>
    <mergeCell ref="X2359:X2360"/>
    <mergeCell ref="Y2359:Y2360"/>
    <mergeCell ref="K2361:K2363"/>
    <mergeCell ref="B2346:C2346"/>
    <mergeCell ref="E2346:F2346"/>
    <mergeCell ref="G2346:J2346"/>
    <mergeCell ref="K2346:L2346"/>
    <mergeCell ref="M2346:N2346"/>
    <mergeCell ref="B2347:C2347"/>
    <mergeCell ref="E2347:F2347"/>
    <mergeCell ref="G2347:J2347"/>
    <mergeCell ref="K2347:L2347"/>
    <mergeCell ref="M2347:N2347"/>
    <mergeCell ref="S2387:S2388"/>
    <mergeCell ref="B2389:C2389"/>
    <mergeCell ref="W2383:Y2383"/>
    <mergeCell ref="B2376:C2376"/>
    <mergeCell ref="E2376:F2376"/>
    <mergeCell ref="G2376:J2376"/>
    <mergeCell ref="K2376:L2376"/>
    <mergeCell ref="M2376:N2376"/>
    <mergeCell ref="B2377:C2377"/>
    <mergeCell ref="E2377:F2377"/>
    <mergeCell ref="G2377:J2377"/>
    <mergeCell ref="K2377:L2377"/>
    <mergeCell ref="M2377:N2377"/>
    <mergeCell ref="B2372:C2372"/>
    <mergeCell ref="E2372:F2372"/>
    <mergeCell ref="K2372:L2372"/>
    <mergeCell ref="B2373:C2373"/>
    <mergeCell ref="O2373:Q2373"/>
    <mergeCell ref="B2374:C2374"/>
    <mergeCell ref="E2374:F2374"/>
    <mergeCell ref="G2374:J2374"/>
    <mergeCell ref="K2374:L2374"/>
    <mergeCell ref="M2374:N2374"/>
    <mergeCell ref="B2375:C2375"/>
    <mergeCell ref="E2375:F2375"/>
    <mergeCell ref="G2375:J2375"/>
    <mergeCell ref="K2375:L2375"/>
    <mergeCell ref="M2375:N2375"/>
    <mergeCell ref="B2352:C2352"/>
    <mergeCell ref="E2352:F2352"/>
    <mergeCell ref="B2362:C2362"/>
    <mergeCell ref="B2363:C2363"/>
    <mergeCell ref="B2364:C2364"/>
    <mergeCell ref="B2365:C2365"/>
    <mergeCell ref="B2366:C2366"/>
    <mergeCell ref="B2368:C2368"/>
    <mergeCell ref="B2369:C2369"/>
    <mergeCell ref="B2370:C2370"/>
    <mergeCell ref="B2371:C2371"/>
    <mergeCell ref="B2358:C2358"/>
    <mergeCell ref="S2359:S2360"/>
    <mergeCell ref="B2361:C2361"/>
    <mergeCell ref="D2355:D2358"/>
    <mergeCell ref="E2355:F2355"/>
    <mergeCell ref="G2355:S2355"/>
    <mergeCell ref="T2355:V2355"/>
    <mergeCell ref="B2356:C2356"/>
    <mergeCell ref="E2356:S2356"/>
    <mergeCell ref="T2356:V2356"/>
    <mergeCell ref="W2356:Y2356"/>
    <mergeCell ref="B2357:C2357"/>
    <mergeCell ref="E2357:S2357"/>
    <mergeCell ref="T2357:V2357"/>
    <mergeCell ref="W2357:Y2357"/>
    <mergeCell ref="E2358:S2358"/>
    <mergeCell ref="T2358:V2358"/>
    <mergeCell ref="W2358:Y2358"/>
    <mergeCell ref="B2359:B2360"/>
    <mergeCell ref="C2359:C2360"/>
    <mergeCell ref="D2359:D2360"/>
    <mergeCell ref="E2359:E2360"/>
    <mergeCell ref="F2359:F2360"/>
    <mergeCell ref="G2359:G2360"/>
    <mergeCell ref="H2359:H2360"/>
    <mergeCell ref="B2404:C2404"/>
    <mergeCell ref="E2404:F2404"/>
    <mergeCell ref="G2404:J2404"/>
    <mergeCell ref="K2404:L2404"/>
    <mergeCell ref="M2404:N2404"/>
    <mergeCell ref="B2405:C2405"/>
    <mergeCell ref="E2405:F2405"/>
    <mergeCell ref="G2405:J2405"/>
    <mergeCell ref="K2405:L2405"/>
    <mergeCell ref="M2405:N2405"/>
    <mergeCell ref="B2400:C2400"/>
    <mergeCell ref="E2400:F2400"/>
    <mergeCell ref="K2400:L2400"/>
    <mergeCell ref="B2401:C2401"/>
    <mergeCell ref="O2401:Q2401"/>
    <mergeCell ref="B2402:C2402"/>
    <mergeCell ref="E2402:F2402"/>
    <mergeCell ref="G2402:J2402"/>
    <mergeCell ref="K2402:L2402"/>
    <mergeCell ref="M2402:N2402"/>
    <mergeCell ref="B2403:C2403"/>
    <mergeCell ref="E2403:F2403"/>
    <mergeCell ref="G2403:J2403"/>
    <mergeCell ref="K2403:L2403"/>
    <mergeCell ref="M2403:N2403"/>
    <mergeCell ref="B2380:C2380"/>
    <mergeCell ref="E2380:F2380"/>
    <mergeCell ref="B2383:C2383"/>
    <mergeCell ref="B2390:C2390"/>
    <mergeCell ref="B2391:C2391"/>
    <mergeCell ref="B2392:C2392"/>
    <mergeCell ref="B2393:C2393"/>
    <mergeCell ref="B2394:C2394"/>
    <mergeCell ref="B2396:C2396"/>
    <mergeCell ref="B2397:C2397"/>
    <mergeCell ref="B2398:C2398"/>
    <mergeCell ref="B2399:C2399"/>
    <mergeCell ref="B2386:C2386"/>
    <mergeCell ref="B2430:C2430"/>
    <mergeCell ref="E2430:F2430"/>
    <mergeCell ref="G2430:J2430"/>
    <mergeCell ref="K2430:L2430"/>
    <mergeCell ref="M2430:N2430"/>
    <mergeCell ref="B2431:C2431"/>
    <mergeCell ref="E2431:F2431"/>
    <mergeCell ref="G2431:J2431"/>
    <mergeCell ref="K2431:L2431"/>
    <mergeCell ref="M2431:N2431"/>
    <mergeCell ref="B2418:C2418"/>
    <mergeCell ref="B2419:C2419"/>
    <mergeCell ref="B2420:C2420"/>
    <mergeCell ref="B2421:C2421"/>
    <mergeCell ref="B2422:C2422"/>
    <mergeCell ref="B2424:C2424"/>
    <mergeCell ref="B2425:C2425"/>
    <mergeCell ref="B2426:C2426"/>
    <mergeCell ref="B2427:C2427"/>
    <mergeCell ref="U2430:V2430"/>
    <mergeCell ref="W2430:X2430"/>
    <mergeCell ref="O2431:Q2431"/>
    <mergeCell ref="S2431:V2431"/>
    <mergeCell ref="W2431:Y2431"/>
    <mergeCell ref="B2414:C2414"/>
    <mergeCell ref="S2415:S2416"/>
    <mergeCell ref="B2417:C2417"/>
    <mergeCell ref="B2408:C2408"/>
    <mergeCell ref="E2408:F2408"/>
    <mergeCell ref="B2411:C2411"/>
    <mergeCell ref="W2411:Y2411"/>
    <mergeCell ref="B2428:C2428"/>
    <mergeCell ref="E2428:F2428"/>
    <mergeCell ref="K2428:L2428"/>
    <mergeCell ref="B2429:C2429"/>
    <mergeCell ref="O2429:Q2429"/>
    <mergeCell ref="B2436:C2436"/>
    <mergeCell ref="E2436:F2436"/>
    <mergeCell ref="B2446:C2446"/>
    <mergeCell ref="B2447:C2447"/>
    <mergeCell ref="B2448:C2448"/>
    <mergeCell ref="B2449:C2449"/>
    <mergeCell ref="B2450:C2450"/>
    <mergeCell ref="B2452:C2452"/>
    <mergeCell ref="B2453:C2453"/>
    <mergeCell ref="B2454:C2454"/>
    <mergeCell ref="B2455:C2455"/>
    <mergeCell ref="B2442:C2442"/>
    <mergeCell ref="S2443:S2444"/>
    <mergeCell ref="B2445:C2445"/>
    <mergeCell ref="B2439:C2439"/>
    <mergeCell ref="W2439:Y2439"/>
    <mergeCell ref="B2432:C2432"/>
    <mergeCell ref="E2432:F2432"/>
    <mergeCell ref="G2432:J2432"/>
    <mergeCell ref="K2432:L2432"/>
    <mergeCell ref="M2432:N2432"/>
    <mergeCell ref="B2433:C2433"/>
    <mergeCell ref="E2433:F2433"/>
    <mergeCell ref="G2433:J2433"/>
    <mergeCell ref="K2433:L2433"/>
    <mergeCell ref="M2433:N2433"/>
    <mergeCell ref="O2432:Q2432"/>
    <mergeCell ref="S2432:V2432"/>
    <mergeCell ref="W2432:Y2432"/>
    <mergeCell ref="O2433:T2434"/>
    <mergeCell ref="U2433:Y2434"/>
    <mergeCell ref="B2434:C2434"/>
    <mergeCell ref="E2434:F2434"/>
    <mergeCell ref="G2434:J2434"/>
    <mergeCell ref="K2434:L2434"/>
    <mergeCell ref="M2434:N2434"/>
    <mergeCell ref="B2435:C2435"/>
    <mergeCell ref="E2435:F2435"/>
    <mergeCell ref="G2435:J2435"/>
    <mergeCell ref="K2435:L2435"/>
    <mergeCell ref="M2435:N2435"/>
    <mergeCell ref="O2435:T2435"/>
    <mergeCell ref="U2435:Y2436"/>
    <mergeCell ref="G2436:J2436"/>
    <mergeCell ref="K2436:L2436"/>
    <mergeCell ref="B2464:C2464"/>
    <mergeCell ref="E2464:F2464"/>
    <mergeCell ref="B2467:C2467"/>
    <mergeCell ref="B2474:C2474"/>
    <mergeCell ref="B2475:C2475"/>
    <mergeCell ref="B2476:C2476"/>
    <mergeCell ref="B2477:C2477"/>
    <mergeCell ref="B2478:C2478"/>
    <mergeCell ref="B2480:C2480"/>
    <mergeCell ref="B2481:C2481"/>
    <mergeCell ref="B2482:C2482"/>
    <mergeCell ref="B2483:C2483"/>
    <mergeCell ref="B2470:C2470"/>
    <mergeCell ref="S2471:S2472"/>
    <mergeCell ref="B2473:C2473"/>
    <mergeCell ref="W2467:Y2467"/>
    <mergeCell ref="B2460:C2460"/>
    <mergeCell ref="E2460:F2460"/>
    <mergeCell ref="G2460:J2460"/>
    <mergeCell ref="K2460:L2460"/>
    <mergeCell ref="M2460:N2460"/>
    <mergeCell ref="B2461:C2461"/>
    <mergeCell ref="E2461:F2461"/>
    <mergeCell ref="G2461:J2461"/>
    <mergeCell ref="K2461:L2461"/>
    <mergeCell ref="M2461:N2461"/>
    <mergeCell ref="B2456:C2456"/>
    <mergeCell ref="E2456:F2456"/>
    <mergeCell ref="K2456:L2456"/>
    <mergeCell ref="B2457:C2457"/>
    <mergeCell ref="O2457:Q2457"/>
    <mergeCell ref="B2458:C2458"/>
    <mergeCell ref="E2458:F2458"/>
    <mergeCell ref="G2458:J2458"/>
    <mergeCell ref="K2458:L2458"/>
    <mergeCell ref="M2458:N2458"/>
    <mergeCell ref="B2459:C2459"/>
    <mergeCell ref="E2459:F2459"/>
    <mergeCell ref="G2459:J2459"/>
    <mergeCell ref="K2459:L2459"/>
    <mergeCell ref="M2459:N2459"/>
    <mergeCell ref="B2498:C2498"/>
    <mergeCell ref="S2499:S2500"/>
    <mergeCell ref="B2501:C2501"/>
    <mergeCell ref="B2492:C2492"/>
    <mergeCell ref="E2492:F2492"/>
    <mergeCell ref="B2495:C2495"/>
    <mergeCell ref="W2495:Y2495"/>
    <mergeCell ref="B2512:C2512"/>
    <mergeCell ref="E2512:F2512"/>
    <mergeCell ref="K2512:L2512"/>
    <mergeCell ref="B2513:C2513"/>
    <mergeCell ref="O2513:Q2513"/>
    <mergeCell ref="B2488:C2488"/>
    <mergeCell ref="E2488:F2488"/>
    <mergeCell ref="G2488:J2488"/>
    <mergeCell ref="K2488:L2488"/>
    <mergeCell ref="M2488:N2488"/>
    <mergeCell ref="B2489:C2489"/>
    <mergeCell ref="E2489:F2489"/>
    <mergeCell ref="G2489:J2489"/>
    <mergeCell ref="K2489:L2489"/>
    <mergeCell ref="M2489:N2489"/>
    <mergeCell ref="B2484:C2484"/>
    <mergeCell ref="E2484:F2484"/>
    <mergeCell ref="K2484:L2484"/>
    <mergeCell ref="B2485:C2485"/>
    <mergeCell ref="O2485:Q2485"/>
    <mergeCell ref="B2486:C2486"/>
    <mergeCell ref="E2486:F2486"/>
    <mergeCell ref="G2486:J2486"/>
    <mergeCell ref="K2486:L2486"/>
    <mergeCell ref="M2486:N2486"/>
    <mergeCell ref="B2487:C2487"/>
    <mergeCell ref="E2487:F2487"/>
    <mergeCell ref="G2487:J2487"/>
    <mergeCell ref="K2487:L2487"/>
    <mergeCell ref="M2487:N2487"/>
    <mergeCell ref="I2527:I2528"/>
    <mergeCell ref="B2523:C2523"/>
    <mergeCell ref="W2523:Y2523"/>
    <mergeCell ref="B2516:C2516"/>
    <mergeCell ref="E2516:F2516"/>
    <mergeCell ref="G2516:J2516"/>
    <mergeCell ref="K2516:L2516"/>
    <mergeCell ref="M2516:N2516"/>
    <mergeCell ref="B2517:C2517"/>
    <mergeCell ref="E2517:F2517"/>
    <mergeCell ref="G2517:J2517"/>
    <mergeCell ref="K2517:L2517"/>
    <mergeCell ref="M2517:N2517"/>
    <mergeCell ref="A2521:Y2521"/>
    <mergeCell ref="A2522:Y2522"/>
    <mergeCell ref="A2523:A2548"/>
    <mergeCell ref="J2527:J2528"/>
    <mergeCell ref="K2527:K2528"/>
    <mergeCell ref="L2527:L2528"/>
    <mergeCell ref="M2527:M2528"/>
    <mergeCell ref="N2527:N2528"/>
    <mergeCell ref="O2527:O2528"/>
    <mergeCell ref="P2527:P2528"/>
    <mergeCell ref="Q2527:Q2528"/>
    <mergeCell ref="R2527:R2528"/>
    <mergeCell ref="T2527:T2528"/>
    <mergeCell ref="U2527:U2528"/>
    <mergeCell ref="V2527:V2528"/>
    <mergeCell ref="W2527:W2528"/>
    <mergeCell ref="X2527:X2528"/>
    <mergeCell ref="Y2527:Y2528"/>
    <mergeCell ref="K2529:K2531"/>
    <mergeCell ref="B2514:C2514"/>
    <mergeCell ref="E2514:F2514"/>
    <mergeCell ref="G2514:J2514"/>
    <mergeCell ref="K2514:L2514"/>
    <mergeCell ref="M2514:N2514"/>
    <mergeCell ref="B2515:C2515"/>
    <mergeCell ref="E2515:F2515"/>
    <mergeCell ref="G2515:J2515"/>
    <mergeCell ref="K2515:L2515"/>
    <mergeCell ref="M2515:N2515"/>
    <mergeCell ref="S2555:S2556"/>
    <mergeCell ref="B2557:C2557"/>
    <mergeCell ref="W2551:Y2551"/>
    <mergeCell ref="B2544:C2544"/>
    <mergeCell ref="E2544:F2544"/>
    <mergeCell ref="G2544:J2544"/>
    <mergeCell ref="K2544:L2544"/>
    <mergeCell ref="M2544:N2544"/>
    <mergeCell ref="B2545:C2545"/>
    <mergeCell ref="E2545:F2545"/>
    <mergeCell ref="G2545:J2545"/>
    <mergeCell ref="K2545:L2545"/>
    <mergeCell ref="M2545:N2545"/>
    <mergeCell ref="B2540:C2540"/>
    <mergeCell ref="E2540:F2540"/>
    <mergeCell ref="K2540:L2540"/>
    <mergeCell ref="B2541:C2541"/>
    <mergeCell ref="O2541:Q2541"/>
    <mergeCell ref="B2542:C2542"/>
    <mergeCell ref="E2542:F2542"/>
    <mergeCell ref="G2542:J2542"/>
    <mergeCell ref="K2542:L2542"/>
    <mergeCell ref="M2542:N2542"/>
    <mergeCell ref="B2543:C2543"/>
    <mergeCell ref="E2543:F2543"/>
    <mergeCell ref="G2543:J2543"/>
    <mergeCell ref="K2543:L2543"/>
    <mergeCell ref="M2543:N2543"/>
    <mergeCell ref="B2520:C2520"/>
    <mergeCell ref="E2520:F2520"/>
    <mergeCell ref="B2530:C2530"/>
    <mergeCell ref="B2531:C2531"/>
    <mergeCell ref="B2532:C2532"/>
    <mergeCell ref="B2533:C2533"/>
    <mergeCell ref="B2534:C2534"/>
    <mergeCell ref="B2536:C2536"/>
    <mergeCell ref="B2537:C2537"/>
    <mergeCell ref="B2538:C2538"/>
    <mergeCell ref="B2539:C2539"/>
    <mergeCell ref="B2526:C2526"/>
    <mergeCell ref="S2527:S2528"/>
    <mergeCell ref="B2529:C2529"/>
    <mergeCell ref="D2523:D2526"/>
    <mergeCell ref="E2523:F2523"/>
    <mergeCell ref="G2523:S2523"/>
    <mergeCell ref="T2523:V2523"/>
    <mergeCell ref="B2524:C2524"/>
    <mergeCell ref="E2524:S2524"/>
    <mergeCell ref="T2524:V2524"/>
    <mergeCell ref="W2524:Y2524"/>
    <mergeCell ref="B2525:C2525"/>
    <mergeCell ref="E2525:S2525"/>
    <mergeCell ref="T2525:V2525"/>
    <mergeCell ref="W2525:Y2525"/>
    <mergeCell ref="E2526:S2526"/>
    <mergeCell ref="T2526:V2526"/>
    <mergeCell ref="W2526:Y2526"/>
    <mergeCell ref="B2527:B2528"/>
    <mergeCell ref="C2527:C2528"/>
    <mergeCell ref="D2527:D2528"/>
    <mergeCell ref="E2527:E2528"/>
    <mergeCell ref="F2527:F2528"/>
    <mergeCell ref="G2527:G2528"/>
    <mergeCell ref="H2527:H2528"/>
    <mergeCell ref="B2572:C2572"/>
    <mergeCell ref="E2572:F2572"/>
    <mergeCell ref="G2572:J2572"/>
    <mergeCell ref="K2572:L2572"/>
    <mergeCell ref="M2572:N2572"/>
    <mergeCell ref="B2573:C2573"/>
    <mergeCell ref="E2573:F2573"/>
    <mergeCell ref="G2573:J2573"/>
    <mergeCell ref="K2573:L2573"/>
    <mergeCell ref="M2573:N2573"/>
    <mergeCell ref="B2568:C2568"/>
    <mergeCell ref="E2568:F2568"/>
    <mergeCell ref="K2568:L2568"/>
    <mergeCell ref="B2569:C2569"/>
    <mergeCell ref="O2569:Q2569"/>
    <mergeCell ref="B2570:C2570"/>
    <mergeCell ref="E2570:F2570"/>
    <mergeCell ref="G2570:J2570"/>
    <mergeCell ref="K2570:L2570"/>
    <mergeCell ref="M2570:N2570"/>
    <mergeCell ref="B2571:C2571"/>
    <mergeCell ref="E2571:F2571"/>
    <mergeCell ref="G2571:J2571"/>
    <mergeCell ref="K2571:L2571"/>
    <mergeCell ref="M2571:N2571"/>
    <mergeCell ref="B2548:C2548"/>
    <mergeCell ref="E2548:F2548"/>
    <mergeCell ref="B2551:C2551"/>
    <mergeCell ref="B2558:C2558"/>
    <mergeCell ref="B2559:C2559"/>
    <mergeCell ref="B2560:C2560"/>
    <mergeCell ref="B2561:C2561"/>
    <mergeCell ref="B2562:C2562"/>
    <mergeCell ref="B2564:C2564"/>
    <mergeCell ref="B2565:C2565"/>
    <mergeCell ref="B2566:C2566"/>
    <mergeCell ref="B2567:C2567"/>
    <mergeCell ref="B2554:C2554"/>
    <mergeCell ref="B2598:C2598"/>
    <mergeCell ref="E2598:F2598"/>
    <mergeCell ref="G2598:J2598"/>
    <mergeCell ref="K2598:L2598"/>
    <mergeCell ref="M2598:N2598"/>
    <mergeCell ref="B2599:C2599"/>
    <mergeCell ref="E2599:F2599"/>
    <mergeCell ref="G2599:J2599"/>
    <mergeCell ref="K2599:L2599"/>
    <mergeCell ref="M2599:N2599"/>
    <mergeCell ref="B2586:C2586"/>
    <mergeCell ref="B2587:C2587"/>
    <mergeCell ref="B2588:C2588"/>
    <mergeCell ref="B2589:C2589"/>
    <mergeCell ref="B2590:C2590"/>
    <mergeCell ref="B2592:C2592"/>
    <mergeCell ref="B2593:C2593"/>
    <mergeCell ref="B2594:C2594"/>
    <mergeCell ref="B2595:C2595"/>
    <mergeCell ref="U2598:V2598"/>
    <mergeCell ref="W2598:X2598"/>
    <mergeCell ref="O2599:Q2599"/>
    <mergeCell ref="S2599:V2599"/>
    <mergeCell ref="W2599:Y2599"/>
    <mergeCell ref="B2582:C2582"/>
    <mergeCell ref="S2583:S2584"/>
    <mergeCell ref="B2585:C2585"/>
    <mergeCell ref="B2576:C2576"/>
    <mergeCell ref="E2576:F2576"/>
    <mergeCell ref="B2579:C2579"/>
    <mergeCell ref="W2579:Y2579"/>
    <mergeCell ref="B2596:C2596"/>
    <mergeCell ref="E2596:F2596"/>
    <mergeCell ref="K2596:L2596"/>
    <mergeCell ref="B2597:C2597"/>
    <mergeCell ref="O2597:Q2597"/>
    <mergeCell ref="B2604:C2604"/>
    <mergeCell ref="E2604:F2604"/>
    <mergeCell ref="B2614:C2614"/>
    <mergeCell ref="B2615:C2615"/>
    <mergeCell ref="B2616:C2616"/>
    <mergeCell ref="B2617:C2617"/>
    <mergeCell ref="B2618:C2618"/>
    <mergeCell ref="B2620:C2620"/>
    <mergeCell ref="B2621:C2621"/>
    <mergeCell ref="B2622:C2622"/>
    <mergeCell ref="B2623:C2623"/>
    <mergeCell ref="B2610:C2610"/>
    <mergeCell ref="S2611:S2612"/>
    <mergeCell ref="B2613:C2613"/>
    <mergeCell ref="B2607:C2607"/>
    <mergeCell ref="W2607:Y2607"/>
    <mergeCell ref="B2600:C2600"/>
    <mergeCell ref="E2600:F2600"/>
    <mergeCell ref="G2600:J2600"/>
    <mergeCell ref="K2600:L2600"/>
    <mergeCell ref="M2600:N2600"/>
    <mergeCell ref="B2601:C2601"/>
    <mergeCell ref="E2601:F2601"/>
    <mergeCell ref="G2601:J2601"/>
    <mergeCell ref="K2601:L2601"/>
    <mergeCell ref="M2601:N2601"/>
    <mergeCell ref="O2600:Q2600"/>
    <mergeCell ref="S2600:V2600"/>
    <mergeCell ref="W2600:Y2600"/>
    <mergeCell ref="O2601:T2602"/>
    <mergeCell ref="U2601:Y2602"/>
    <mergeCell ref="B2602:C2602"/>
    <mergeCell ref="E2602:F2602"/>
    <mergeCell ref="G2602:J2602"/>
    <mergeCell ref="K2602:L2602"/>
    <mergeCell ref="M2602:N2602"/>
    <mergeCell ref="B2603:C2603"/>
    <mergeCell ref="E2603:F2603"/>
    <mergeCell ref="G2603:J2603"/>
    <mergeCell ref="K2603:L2603"/>
    <mergeCell ref="M2603:N2603"/>
    <mergeCell ref="O2603:T2603"/>
    <mergeCell ref="U2603:Y2604"/>
    <mergeCell ref="G2604:J2604"/>
    <mergeCell ref="K2604:L2604"/>
    <mergeCell ref="B2632:C2632"/>
    <mergeCell ref="E2632:F2632"/>
    <mergeCell ref="B2635:C2635"/>
    <mergeCell ref="B2642:C2642"/>
    <mergeCell ref="B2643:C2643"/>
    <mergeCell ref="B2644:C2644"/>
    <mergeCell ref="B2645:C2645"/>
    <mergeCell ref="B2646:C2646"/>
    <mergeCell ref="B2648:C2648"/>
    <mergeCell ref="B2649:C2649"/>
    <mergeCell ref="B2650:C2650"/>
    <mergeCell ref="B2651:C2651"/>
    <mergeCell ref="B2638:C2638"/>
    <mergeCell ref="S2639:S2640"/>
    <mergeCell ref="B2641:C2641"/>
    <mergeCell ref="W2635:Y2635"/>
    <mergeCell ref="B2628:C2628"/>
    <mergeCell ref="E2628:F2628"/>
    <mergeCell ref="G2628:J2628"/>
    <mergeCell ref="K2628:L2628"/>
    <mergeCell ref="M2628:N2628"/>
    <mergeCell ref="B2629:C2629"/>
    <mergeCell ref="E2629:F2629"/>
    <mergeCell ref="G2629:J2629"/>
    <mergeCell ref="K2629:L2629"/>
    <mergeCell ref="M2629:N2629"/>
    <mergeCell ref="B2624:C2624"/>
    <mergeCell ref="E2624:F2624"/>
    <mergeCell ref="K2624:L2624"/>
    <mergeCell ref="B2625:C2625"/>
    <mergeCell ref="O2625:Q2625"/>
    <mergeCell ref="B2626:C2626"/>
    <mergeCell ref="E2626:F2626"/>
    <mergeCell ref="G2626:J2626"/>
    <mergeCell ref="K2626:L2626"/>
    <mergeCell ref="M2626:N2626"/>
    <mergeCell ref="B2627:C2627"/>
    <mergeCell ref="E2627:F2627"/>
    <mergeCell ref="G2627:J2627"/>
    <mergeCell ref="K2627:L2627"/>
    <mergeCell ref="M2627:N2627"/>
    <mergeCell ref="B2673:C2673"/>
    <mergeCell ref="B2674:C2674"/>
    <mergeCell ref="B2676:C2676"/>
    <mergeCell ref="B2677:C2677"/>
    <mergeCell ref="B2678:C2678"/>
    <mergeCell ref="B2679:C2679"/>
    <mergeCell ref="B2666:C2666"/>
    <mergeCell ref="S2667:S2668"/>
    <mergeCell ref="B2669:C2669"/>
    <mergeCell ref="B2660:C2660"/>
    <mergeCell ref="E2660:F2660"/>
    <mergeCell ref="B2663:C2663"/>
    <mergeCell ref="W2663:Y2663"/>
    <mergeCell ref="B2680:C2680"/>
    <mergeCell ref="E2680:F2680"/>
    <mergeCell ref="K2680:L2680"/>
    <mergeCell ref="B2681:C2681"/>
    <mergeCell ref="O2681:Q2681"/>
    <mergeCell ref="B2656:C2656"/>
    <mergeCell ref="E2656:F2656"/>
    <mergeCell ref="G2656:J2656"/>
    <mergeCell ref="K2656:L2656"/>
    <mergeCell ref="M2656:N2656"/>
    <mergeCell ref="B2657:C2657"/>
    <mergeCell ref="E2657:F2657"/>
    <mergeCell ref="G2657:J2657"/>
    <mergeCell ref="K2657:L2657"/>
    <mergeCell ref="M2657:N2657"/>
    <mergeCell ref="B2652:C2652"/>
    <mergeCell ref="E2652:F2652"/>
    <mergeCell ref="K2652:L2652"/>
    <mergeCell ref="B2653:C2653"/>
    <mergeCell ref="O2653:Q2653"/>
    <mergeCell ref="B2654:C2654"/>
    <mergeCell ref="E2654:F2654"/>
    <mergeCell ref="G2654:J2654"/>
    <mergeCell ref="K2654:L2654"/>
    <mergeCell ref="M2654:N2654"/>
    <mergeCell ref="B2655:C2655"/>
    <mergeCell ref="E2655:F2655"/>
    <mergeCell ref="G2655:J2655"/>
    <mergeCell ref="K2655:L2655"/>
    <mergeCell ref="M2655:N2655"/>
    <mergeCell ref="B2710:C2710"/>
    <mergeCell ref="E2710:F2710"/>
    <mergeCell ref="G2710:J2710"/>
    <mergeCell ref="K2710:L2710"/>
    <mergeCell ref="M2710:N2710"/>
    <mergeCell ref="B2711:C2711"/>
    <mergeCell ref="E2711:F2711"/>
    <mergeCell ref="G2711:J2711"/>
    <mergeCell ref="K2711:L2711"/>
    <mergeCell ref="M2711:N2711"/>
    <mergeCell ref="B2688:C2688"/>
    <mergeCell ref="E2688:F2688"/>
    <mergeCell ref="B2698:C2698"/>
    <mergeCell ref="B2699:C2699"/>
    <mergeCell ref="B2700:C2700"/>
    <mergeCell ref="B2701:C2701"/>
    <mergeCell ref="B2702:C2702"/>
    <mergeCell ref="B2704:C2704"/>
    <mergeCell ref="B2705:C2705"/>
    <mergeCell ref="B2706:C2706"/>
    <mergeCell ref="B2707:C2707"/>
    <mergeCell ref="B2694:C2694"/>
    <mergeCell ref="S2695:S2696"/>
    <mergeCell ref="B2697:C2697"/>
    <mergeCell ref="B2691:C2691"/>
    <mergeCell ref="W2691:Y2691"/>
    <mergeCell ref="A2689:Y2689"/>
    <mergeCell ref="A2690:Y2690"/>
    <mergeCell ref="A2691:A2716"/>
    <mergeCell ref="D2691:D2694"/>
    <mergeCell ref="E2691:F2691"/>
    <mergeCell ref="G2691:S2691"/>
    <mergeCell ref="T2691:V2691"/>
    <mergeCell ref="B2692:C2692"/>
    <mergeCell ref="E2692:S2692"/>
    <mergeCell ref="B2743:C2743"/>
    <mergeCell ref="E2743:F2743"/>
    <mergeCell ref="G2743:J2743"/>
    <mergeCell ref="K2743:L2743"/>
    <mergeCell ref="M2743:N2743"/>
    <mergeCell ref="O2743:T2743"/>
    <mergeCell ref="U2743:Y2744"/>
    <mergeCell ref="G2744:J2744"/>
    <mergeCell ref="K2744:L2744"/>
    <mergeCell ref="M2744:N2744"/>
    <mergeCell ref="O2744:T2744"/>
    <mergeCell ref="A2745:Y2745"/>
    <mergeCell ref="A2746:Y2746"/>
    <mergeCell ref="B2736:C2736"/>
    <mergeCell ref="E2736:F2736"/>
    <mergeCell ref="K2736:L2736"/>
    <mergeCell ref="B2737:C2737"/>
    <mergeCell ref="O2737:Q2737"/>
    <mergeCell ref="B2738:C2738"/>
    <mergeCell ref="E2738:F2738"/>
    <mergeCell ref="G2738:J2738"/>
    <mergeCell ref="K2738:L2738"/>
    <mergeCell ref="M2738:N2738"/>
    <mergeCell ref="B2739:C2739"/>
    <mergeCell ref="E2739:F2739"/>
    <mergeCell ref="G2739:J2739"/>
    <mergeCell ref="K2739:L2739"/>
    <mergeCell ref="M2739:N2739"/>
    <mergeCell ref="B2716:C2716"/>
    <mergeCell ref="E2716:F2716"/>
    <mergeCell ref="B2719:C2719"/>
    <mergeCell ref="B2726:C2726"/>
    <mergeCell ref="B2727:C2727"/>
    <mergeCell ref="B2728:C2728"/>
    <mergeCell ref="B2729:C2729"/>
    <mergeCell ref="B2730:C2730"/>
    <mergeCell ref="B2732:C2732"/>
    <mergeCell ref="B2733:C2733"/>
    <mergeCell ref="B2734:C2734"/>
    <mergeCell ref="B2735:C2735"/>
    <mergeCell ref="B2722:C2722"/>
    <mergeCell ref="S2723:S2724"/>
    <mergeCell ref="B2725:C2725"/>
    <mergeCell ref="W2719:Y2719"/>
    <mergeCell ref="B2744:C2744"/>
    <mergeCell ref="E2744:F2744"/>
    <mergeCell ref="B2747:C2747"/>
    <mergeCell ref="B2781:C2781"/>
    <mergeCell ref="B2768:C2768"/>
    <mergeCell ref="E2768:F2768"/>
    <mergeCell ref="G2768:J2768"/>
    <mergeCell ref="K2768:L2768"/>
    <mergeCell ref="M2768:N2768"/>
    <mergeCell ref="B2769:C2769"/>
    <mergeCell ref="E2769:F2769"/>
    <mergeCell ref="G2769:J2769"/>
    <mergeCell ref="K2769:L2769"/>
    <mergeCell ref="M2769:N2769"/>
    <mergeCell ref="W2747:Y2747"/>
    <mergeCell ref="B2764:C2764"/>
    <mergeCell ref="E2764:F2764"/>
    <mergeCell ref="K2764:L2764"/>
    <mergeCell ref="B2765:C2765"/>
    <mergeCell ref="O2765:Q2765"/>
    <mergeCell ref="L2751:L2752"/>
    <mergeCell ref="M2751:M2752"/>
    <mergeCell ref="N2751:N2752"/>
    <mergeCell ref="O2751:O2752"/>
    <mergeCell ref="P2751:P2752"/>
    <mergeCell ref="Q2751:Q2752"/>
    <mergeCell ref="R2751:R2752"/>
    <mergeCell ref="T2751:T2752"/>
    <mergeCell ref="U2751:U2752"/>
    <mergeCell ref="V2751:V2752"/>
    <mergeCell ref="W2751:W2752"/>
    <mergeCell ref="X2751:X2752"/>
    <mergeCell ref="Y2751:Y2752"/>
    <mergeCell ref="K2753:K2755"/>
    <mergeCell ref="P2753:P2755"/>
    <mergeCell ref="S2754:S2755"/>
    <mergeCell ref="B2759:C2759"/>
    <mergeCell ref="Y2763:Y2764"/>
    <mergeCell ref="O2764:P2764"/>
    <mergeCell ref="E2765:L2765"/>
    <mergeCell ref="B2754:C2754"/>
    <mergeCell ref="B2755:C2755"/>
    <mergeCell ref="B2756:C2756"/>
    <mergeCell ref="B2757:C2757"/>
    <mergeCell ref="B2758:C2758"/>
    <mergeCell ref="B2760:C2760"/>
    <mergeCell ref="B2761:C2761"/>
    <mergeCell ref="B2762:C2762"/>
    <mergeCell ref="B2763:C2763"/>
    <mergeCell ref="B2750:C2750"/>
    <mergeCell ref="S2751:S2752"/>
    <mergeCell ref="B2753:C2753"/>
    <mergeCell ref="E2796:F2796"/>
    <mergeCell ref="G2796:J2796"/>
    <mergeCell ref="K2796:L2796"/>
    <mergeCell ref="M2796:N2796"/>
    <mergeCell ref="B2772:C2772"/>
    <mergeCell ref="E2772:F2772"/>
    <mergeCell ref="B2775:C2775"/>
    <mergeCell ref="W2775:Y2775"/>
    <mergeCell ref="A2747:A2772"/>
    <mergeCell ref="D2747:D2750"/>
    <mergeCell ref="E2747:F2747"/>
    <mergeCell ref="G2747:S2747"/>
    <mergeCell ref="T2747:V2747"/>
    <mergeCell ref="B2748:C2748"/>
    <mergeCell ref="E2748:S2748"/>
    <mergeCell ref="T2748:V2748"/>
    <mergeCell ref="W2748:Y2748"/>
    <mergeCell ref="B2749:C2749"/>
    <mergeCell ref="E2749:S2749"/>
    <mergeCell ref="T2749:V2749"/>
    <mergeCell ref="W2749:Y2749"/>
    <mergeCell ref="E2750:S2750"/>
    <mergeCell ref="T2750:V2750"/>
    <mergeCell ref="W2750:Y2750"/>
    <mergeCell ref="B2751:B2752"/>
    <mergeCell ref="C2751:C2752"/>
    <mergeCell ref="D2751:D2752"/>
    <mergeCell ref="E2751:E2752"/>
    <mergeCell ref="F2751:F2752"/>
    <mergeCell ref="G2751:G2752"/>
    <mergeCell ref="H2751:H2752"/>
    <mergeCell ref="I2751:I2752"/>
    <mergeCell ref="J2751:J2752"/>
    <mergeCell ref="K2751:K2752"/>
    <mergeCell ref="B2782:C2782"/>
    <mergeCell ref="B2783:C2783"/>
    <mergeCell ref="B2784:C2784"/>
    <mergeCell ref="B2785:C2785"/>
    <mergeCell ref="B2786:C2786"/>
    <mergeCell ref="B2788:C2788"/>
    <mergeCell ref="B2789:C2789"/>
    <mergeCell ref="B2790:C2790"/>
    <mergeCell ref="B2766:C2766"/>
    <mergeCell ref="E2766:F2766"/>
    <mergeCell ref="G2766:J2766"/>
    <mergeCell ref="K2766:L2766"/>
    <mergeCell ref="M2766:N2766"/>
    <mergeCell ref="B2767:C2767"/>
    <mergeCell ref="E2767:F2767"/>
    <mergeCell ref="G2767:J2767"/>
    <mergeCell ref="K2767:L2767"/>
    <mergeCell ref="M2767:N2767"/>
    <mergeCell ref="O949:T950"/>
    <mergeCell ref="O25:T26"/>
    <mergeCell ref="O28:T28"/>
    <mergeCell ref="O81:T82"/>
    <mergeCell ref="O53:T54"/>
    <mergeCell ref="O137:T138"/>
    <mergeCell ref="O165:T166"/>
    <mergeCell ref="O585:T586"/>
    <mergeCell ref="O613:T614"/>
    <mergeCell ref="O641:T642"/>
    <mergeCell ref="O669:T670"/>
    <mergeCell ref="O697:T698"/>
    <mergeCell ref="O725:T726"/>
    <mergeCell ref="O753:T754"/>
    <mergeCell ref="O781:T782"/>
    <mergeCell ref="O809:T810"/>
    <mergeCell ref="O837:T838"/>
    <mergeCell ref="O865:T866"/>
    <mergeCell ref="O893:T894"/>
    <mergeCell ref="S38:S39"/>
    <mergeCell ref="O132:P132"/>
    <mergeCell ref="O160:P160"/>
    <mergeCell ref="O580:P580"/>
    <mergeCell ref="O608:P608"/>
    <mergeCell ref="O636:P636"/>
    <mergeCell ref="O664:P664"/>
    <mergeCell ref="O692:P692"/>
    <mergeCell ref="O720:P720"/>
    <mergeCell ref="O748:P748"/>
    <mergeCell ref="O776:P776"/>
    <mergeCell ref="O804:P804"/>
    <mergeCell ref="O832:P832"/>
    <mergeCell ref="O860:P860"/>
    <mergeCell ref="O868:T868"/>
    <mergeCell ref="O840:T840"/>
    <mergeCell ref="A57:Y57"/>
    <mergeCell ref="A58:Y58"/>
    <mergeCell ref="A59:A84"/>
    <mergeCell ref="D59:D62"/>
    <mergeCell ref="E59:F59"/>
    <mergeCell ref="W59:Y59"/>
    <mergeCell ref="W60:Y60"/>
    <mergeCell ref="W61:Y61"/>
    <mergeCell ref="W62:Y62"/>
    <mergeCell ref="B63:B64"/>
    <mergeCell ref="C63:C64"/>
    <mergeCell ref="D63:D64"/>
    <mergeCell ref="B69:C69"/>
    <mergeCell ref="B70:C70"/>
    <mergeCell ref="B71:C71"/>
    <mergeCell ref="B72:C72"/>
    <mergeCell ref="B74:C74"/>
    <mergeCell ref="Y75:Y76"/>
    <mergeCell ref="B75:C75"/>
    <mergeCell ref="E76:F76"/>
    <mergeCell ref="K76:L76"/>
    <mergeCell ref="O76:P76"/>
    <mergeCell ref="X63:X64"/>
    <mergeCell ref="Y63:Y64"/>
    <mergeCell ref="K65:K67"/>
    <mergeCell ref="P65:P67"/>
    <mergeCell ref="S66:S67"/>
    <mergeCell ref="B66:C66"/>
    <mergeCell ref="O63:O64"/>
    <mergeCell ref="G3:S3"/>
    <mergeCell ref="E4:S4"/>
    <mergeCell ref="E5:S5"/>
    <mergeCell ref="E6:S6"/>
    <mergeCell ref="T3:V3"/>
    <mergeCell ref="T4:V4"/>
    <mergeCell ref="T5:V5"/>
    <mergeCell ref="T6:V6"/>
    <mergeCell ref="E56:F56"/>
    <mergeCell ref="G56:J56"/>
    <mergeCell ref="K56:L56"/>
    <mergeCell ref="M56:N56"/>
    <mergeCell ref="O56:T56"/>
    <mergeCell ref="A30:Y30"/>
    <mergeCell ref="B34:C34"/>
    <mergeCell ref="W34:Y34"/>
    <mergeCell ref="B44:C44"/>
    <mergeCell ref="O51:Q51"/>
    <mergeCell ref="O52:Q52"/>
    <mergeCell ref="S52:V52"/>
    <mergeCell ref="W52:Y52"/>
    <mergeCell ref="B55:C55"/>
    <mergeCell ref="E55:F55"/>
    <mergeCell ref="G55:J55"/>
    <mergeCell ref="K55:L55"/>
    <mergeCell ref="M55:N55"/>
    <mergeCell ref="B56:C56"/>
    <mergeCell ref="B73:C73"/>
    <mergeCell ref="O80:Q80"/>
    <mergeCell ref="S80:V80"/>
    <mergeCell ref="W80:Y80"/>
    <mergeCell ref="B84:C84"/>
    <mergeCell ref="E84:F84"/>
    <mergeCell ref="G84:J84"/>
    <mergeCell ref="K84:L84"/>
    <mergeCell ref="M84:N84"/>
    <mergeCell ref="O84:T84"/>
    <mergeCell ref="E23:F23"/>
    <mergeCell ref="G23:J23"/>
    <mergeCell ref="K23:L23"/>
    <mergeCell ref="M23:N23"/>
    <mergeCell ref="S24:V24"/>
    <mergeCell ref="W24:Y24"/>
    <mergeCell ref="B22:C22"/>
    <mergeCell ref="E22:F22"/>
    <mergeCell ref="G22:J22"/>
    <mergeCell ref="K22:L22"/>
    <mergeCell ref="M22:N22"/>
    <mergeCell ref="B24:C24"/>
    <mergeCell ref="E24:F24"/>
    <mergeCell ref="G24:J24"/>
    <mergeCell ref="K24:L24"/>
    <mergeCell ref="B12:C12"/>
    <mergeCell ref="B13:C13"/>
    <mergeCell ref="B14:C14"/>
    <mergeCell ref="B15:C15"/>
    <mergeCell ref="B16:C16"/>
    <mergeCell ref="B17:C17"/>
    <mergeCell ref="B19:C19"/>
    <mergeCell ref="M24:N24"/>
    <mergeCell ref="Y19:Y20"/>
    <mergeCell ref="B20:C20"/>
    <mergeCell ref="E20:F20"/>
    <mergeCell ref="K20:L20"/>
    <mergeCell ref="B59:C59"/>
    <mergeCell ref="G59:S59"/>
    <mergeCell ref="T59:V59"/>
    <mergeCell ref="B60:C60"/>
    <mergeCell ref="E60:S60"/>
    <mergeCell ref="T60:V60"/>
    <mergeCell ref="B61:C61"/>
    <mergeCell ref="E61:S61"/>
    <mergeCell ref="T61:V61"/>
    <mergeCell ref="B62:C62"/>
    <mergeCell ref="E62:S62"/>
    <mergeCell ref="T62:V62"/>
    <mergeCell ref="H63:H64"/>
    <mergeCell ref="B65:C65"/>
    <mergeCell ref="B67:C67"/>
    <mergeCell ref="B68:C68"/>
    <mergeCell ref="E78:F78"/>
    <mergeCell ref="K78:L78"/>
    <mergeCell ref="U83:Y84"/>
    <mergeCell ref="G31:S31"/>
    <mergeCell ref="T31:V31"/>
    <mergeCell ref="E32:S32"/>
    <mergeCell ref="T32:V32"/>
    <mergeCell ref="S136:V136"/>
    <mergeCell ref="W136:Y136"/>
    <mergeCell ref="B138:C138"/>
    <mergeCell ref="E138:F138"/>
    <mergeCell ref="G138:J138"/>
    <mergeCell ref="K138:L138"/>
    <mergeCell ref="M138:N138"/>
    <mergeCell ref="B139:C139"/>
    <mergeCell ref="E139:F139"/>
    <mergeCell ref="G139:J139"/>
    <mergeCell ref="K139:L139"/>
    <mergeCell ref="M139:N139"/>
    <mergeCell ref="I63:I64"/>
    <mergeCell ref="J63:J64"/>
    <mergeCell ref="K63:K64"/>
    <mergeCell ref="L63:L64"/>
    <mergeCell ref="M63:M64"/>
    <mergeCell ref="N63:N64"/>
    <mergeCell ref="P63:P64"/>
    <mergeCell ref="Q63:Q64"/>
    <mergeCell ref="R63:R64"/>
    <mergeCell ref="S63:S64"/>
    <mergeCell ref="T63:T64"/>
    <mergeCell ref="U63:U64"/>
    <mergeCell ref="V63:V64"/>
    <mergeCell ref="W63:W64"/>
    <mergeCell ref="E63:E64"/>
    <mergeCell ref="F63:F64"/>
    <mergeCell ref="G63:G64"/>
    <mergeCell ref="B78:C78"/>
    <mergeCell ref="E79:F79"/>
    <mergeCell ref="G79:J79"/>
    <mergeCell ref="K79:L79"/>
    <mergeCell ref="M79:N79"/>
    <mergeCell ref="O78:Q78"/>
    <mergeCell ref="S79:V79"/>
    <mergeCell ref="W79:Y79"/>
    <mergeCell ref="B79:C79"/>
    <mergeCell ref="O79:Q79"/>
    <mergeCell ref="B76:C76"/>
    <mergeCell ref="E77:L77"/>
    <mergeCell ref="E33:S33"/>
    <mergeCell ref="T33:V33"/>
    <mergeCell ref="E34:S34"/>
    <mergeCell ref="T34:V34"/>
    <mergeCell ref="H35:H36"/>
    <mergeCell ref="A85:Y85"/>
    <mergeCell ref="A86:Y86"/>
    <mergeCell ref="A87:A112"/>
    <mergeCell ref="B87:C87"/>
    <mergeCell ref="D87:D90"/>
    <mergeCell ref="E87:F87"/>
    <mergeCell ref="G87:S87"/>
    <mergeCell ref="T87:V87"/>
    <mergeCell ref="W87:Y87"/>
    <mergeCell ref="B88:C88"/>
    <mergeCell ref="E88:S88"/>
    <mergeCell ref="T88:V88"/>
    <mergeCell ref="W88:Y88"/>
    <mergeCell ref="B89:C89"/>
    <mergeCell ref="E89:S89"/>
    <mergeCell ref="T89:V89"/>
    <mergeCell ref="W89:Y89"/>
    <mergeCell ref="B90:C90"/>
    <mergeCell ref="E90:S90"/>
    <mergeCell ref="T90:V90"/>
    <mergeCell ref="W90:Y90"/>
    <mergeCell ref="B91:B92"/>
    <mergeCell ref="C91:C92"/>
    <mergeCell ref="D91:D92"/>
    <mergeCell ref="E91:E92"/>
    <mergeCell ref="F91:F92"/>
    <mergeCell ref="G91:G92"/>
    <mergeCell ref="H91:H92"/>
    <mergeCell ref="I91:I92"/>
    <mergeCell ref="J91:J92"/>
    <mergeCell ref="K91:K92"/>
    <mergeCell ref="L91:L92"/>
    <mergeCell ref="M91:M92"/>
    <mergeCell ref="N91:N92"/>
    <mergeCell ref="O91:O92"/>
    <mergeCell ref="P91:P92"/>
    <mergeCell ref="Q91:Q92"/>
    <mergeCell ref="R91:R92"/>
    <mergeCell ref="S91:S92"/>
    <mergeCell ref="T91:T92"/>
    <mergeCell ref="U91:U92"/>
    <mergeCell ref="V91:V92"/>
    <mergeCell ref="W91:W92"/>
    <mergeCell ref="X91:X92"/>
    <mergeCell ref="Y91:Y92"/>
    <mergeCell ref="B93:C93"/>
    <mergeCell ref="K93:K95"/>
    <mergeCell ref="P93:P95"/>
    <mergeCell ref="S94:S95"/>
    <mergeCell ref="B96:C96"/>
    <mergeCell ref="B97:C97"/>
    <mergeCell ref="B98:C98"/>
    <mergeCell ref="B99:C99"/>
    <mergeCell ref="B100:C100"/>
    <mergeCell ref="B101:C101"/>
    <mergeCell ref="B102:C102"/>
    <mergeCell ref="B103:C103"/>
    <mergeCell ref="Y103:Y104"/>
    <mergeCell ref="B104:C104"/>
    <mergeCell ref="W107:Y107"/>
    <mergeCell ref="B108:C108"/>
    <mergeCell ref="E108:F108"/>
    <mergeCell ref="G108:J108"/>
    <mergeCell ref="K108:L108"/>
    <mergeCell ref="M108:N108"/>
    <mergeCell ref="O108:Q108"/>
    <mergeCell ref="B109:C109"/>
    <mergeCell ref="E109:F109"/>
    <mergeCell ref="G109:J109"/>
    <mergeCell ref="K109:L109"/>
    <mergeCell ref="M109:N109"/>
    <mergeCell ref="O109:T110"/>
    <mergeCell ref="U109:Y110"/>
    <mergeCell ref="B110:C110"/>
    <mergeCell ref="E110:F110"/>
    <mergeCell ref="G110:J110"/>
    <mergeCell ref="K110:L110"/>
    <mergeCell ref="M110:N110"/>
    <mergeCell ref="B111:C111"/>
    <mergeCell ref="E111:F111"/>
    <mergeCell ref="G111:J111"/>
    <mergeCell ref="K111:L111"/>
    <mergeCell ref="M111:N111"/>
    <mergeCell ref="O111:T111"/>
    <mergeCell ref="U111:Y112"/>
    <mergeCell ref="B112:C112"/>
    <mergeCell ref="E112:F112"/>
    <mergeCell ref="G112:J112"/>
    <mergeCell ref="K112:L112"/>
    <mergeCell ref="M112:N112"/>
    <mergeCell ref="O112:T112"/>
    <mergeCell ref="A113:Y113"/>
    <mergeCell ref="O107:Q107"/>
    <mergeCell ref="S108:V108"/>
    <mergeCell ref="W108:Y108"/>
    <mergeCell ref="A114:Y114"/>
    <mergeCell ref="A115:A140"/>
    <mergeCell ref="B115:C115"/>
    <mergeCell ref="D115:D118"/>
    <mergeCell ref="E115:F115"/>
    <mergeCell ref="G115:S115"/>
    <mergeCell ref="T115:V115"/>
    <mergeCell ref="W115:Y115"/>
    <mergeCell ref="B116:C116"/>
    <mergeCell ref="E116:S116"/>
    <mergeCell ref="T116:V116"/>
    <mergeCell ref="W116:Y116"/>
    <mergeCell ref="B117:C117"/>
    <mergeCell ref="E117:S117"/>
    <mergeCell ref="T117:V117"/>
    <mergeCell ref="W117:Y117"/>
    <mergeCell ref="B118:C118"/>
    <mergeCell ref="E118:S118"/>
    <mergeCell ref="T118:V118"/>
    <mergeCell ref="W118:Y118"/>
    <mergeCell ref="B119:B120"/>
    <mergeCell ref="C119:C120"/>
    <mergeCell ref="D119:D120"/>
    <mergeCell ref="H119:H120"/>
    <mergeCell ref="I119:I120"/>
    <mergeCell ref="J119:J120"/>
    <mergeCell ref="K119:K120"/>
    <mergeCell ref="L119:L120"/>
    <mergeCell ref="M119:M120"/>
    <mergeCell ref="N119:N120"/>
    <mergeCell ref="X119:X120"/>
    <mergeCell ref="B121:C121"/>
    <mergeCell ref="S122:S123"/>
    <mergeCell ref="B125:C125"/>
    <mergeCell ref="B126:C126"/>
    <mergeCell ref="B127:C127"/>
    <mergeCell ref="B128:C128"/>
    <mergeCell ref="B129:C129"/>
    <mergeCell ref="Y131:Y132"/>
    <mergeCell ref="E132:F132"/>
    <mergeCell ref="K132:L132"/>
    <mergeCell ref="U137:Y138"/>
    <mergeCell ref="O139:T139"/>
    <mergeCell ref="G140:J140"/>
    <mergeCell ref="K140:L140"/>
    <mergeCell ref="M140:N140"/>
    <mergeCell ref="O140:T140"/>
    <mergeCell ref="Y119:Y120"/>
    <mergeCell ref="K121:K123"/>
    <mergeCell ref="P121:P123"/>
    <mergeCell ref="B122:C122"/>
    <mergeCell ref="B123:C123"/>
    <mergeCell ref="B124:C124"/>
    <mergeCell ref="O119:O120"/>
    <mergeCell ref="P119:P120"/>
    <mergeCell ref="Q119:Q120"/>
    <mergeCell ref="R119:R120"/>
    <mergeCell ref="S119:S120"/>
    <mergeCell ref="T119:T120"/>
    <mergeCell ref="U119:U120"/>
    <mergeCell ref="V119:V120"/>
    <mergeCell ref="W119:W120"/>
    <mergeCell ref="E119:E120"/>
    <mergeCell ref="F119:F120"/>
    <mergeCell ref="K177:K179"/>
    <mergeCell ref="P177:P179"/>
    <mergeCell ref="S178:S179"/>
    <mergeCell ref="B180:C180"/>
    <mergeCell ref="B181:C181"/>
    <mergeCell ref="B182:C182"/>
    <mergeCell ref="B183:C183"/>
    <mergeCell ref="B184:C184"/>
    <mergeCell ref="B185:C185"/>
    <mergeCell ref="B186:C186"/>
    <mergeCell ref="B187:C187"/>
    <mergeCell ref="Y187:Y188"/>
    <mergeCell ref="E188:F188"/>
    <mergeCell ref="K188:L188"/>
    <mergeCell ref="O188:P188"/>
    <mergeCell ref="E189:L189"/>
    <mergeCell ref="S189:Y189"/>
    <mergeCell ref="S190:T190"/>
    <mergeCell ref="U190:V190"/>
    <mergeCell ref="A142:Y142"/>
    <mergeCell ref="A143:A168"/>
    <mergeCell ref="B143:C143"/>
    <mergeCell ref="D143:D146"/>
    <mergeCell ref="E143:F143"/>
    <mergeCell ref="G143:S143"/>
    <mergeCell ref="T143:V143"/>
    <mergeCell ref="W143:Y143"/>
    <mergeCell ref="B144:C144"/>
    <mergeCell ref="E144:S144"/>
    <mergeCell ref="T144:V144"/>
    <mergeCell ref="W144:Y144"/>
    <mergeCell ref="B145:C145"/>
    <mergeCell ref="E145:S145"/>
    <mergeCell ref="T145:V145"/>
    <mergeCell ref="W145:Y145"/>
    <mergeCell ref="B146:C146"/>
    <mergeCell ref="E146:S146"/>
    <mergeCell ref="T146:V146"/>
    <mergeCell ref="W146:Y146"/>
    <mergeCell ref="B147:B148"/>
    <mergeCell ref="C147:C148"/>
    <mergeCell ref="D147:D148"/>
    <mergeCell ref="H147:H148"/>
    <mergeCell ref="I147:I148"/>
    <mergeCell ref="J147:J148"/>
    <mergeCell ref="K147:K148"/>
    <mergeCell ref="L147:L148"/>
    <mergeCell ref="M147:M148"/>
    <mergeCell ref="N147:N148"/>
    <mergeCell ref="X147:X148"/>
    <mergeCell ref="B153:C153"/>
    <mergeCell ref="B154:C154"/>
    <mergeCell ref="B155:C155"/>
    <mergeCell ref="B156:C156"/>
    <mergeCell ref="B157:C157"/>
    <mergeCell ref="B158:C158"/>
    <mergeCell ref="B159:C159"/>
    <mergeCell ref="Y159:Y160"/>
    <mergeCell ref="B160:C160"/>
    <mergeCell ref="E160:F160"/>
    <mergeCell ref="K160:L160"/>
    <mergeCell ref="O168:T168"/>
    <mergeCell ref="B167:C167"/>
    <mergeCell ref="E167:F167"/>
    <mergeCell ref="T203:T204"/>
    <mergeCell ref="U203:U204"/>
    <mergeCell ref="V203:V204"/>
    <mergeCell ref="W203:W204"/>
    <mergeCell ref="X203:X204"/>
    <mergeCell ref="Y203:Y204"/>
    <mergeCell ref="K205:K207"/>
    <mergeCell ref="P205:P207"/>
    <mergeCell ref="S206:S207"/>
    <mergeCell ref="B213:C213"/>
    <mergeCell ref="Y215:Y216"/>
    <mergeCell ref="E216:F216"/>
    <mergeCell ref="K216:L216"/>
    <mergeCell ref="O216:P216"/>
    <mergeCell ref="E217:L217"/>
    <mergeCell ref="S217:Y217"/>
    <mergeCell ref="S218:T218"/>
    <mergeCell ref="U218:V218"/>
    <mergeCell ref="W218:X218"/>
    <mergeCell ref="A169:Y169"/>
    <mergeCell ref="A170:Y170"/>
    <mergeCell ref="A171:A196"/>
    <mergeCell ref="B171:C171"/>
    <mergeCell ref="D171:D174"/>
    <mergeCell ref="E171:F171"/>
    <mergeCell ref="G171:S171"/>
    <mergeCell ref="T171:V171"/>
    <mergeCell ref="W171:Y171"/>
    <mergeCell ref="B172:C172"/>
    <mergeCell ref="E172:S172"/>
    <mergeCell ref="T172:V172"/>
    <mergeCell ref="W172:Y172"/>
    <mergeCell ref="B173:C173"/>
    <mergeCell ref="E173:S173"/>
    <mergeCell ref="T173:V173"/>
    <mergeCell ref="W173:Y173"/>
    <mergeCell ref="B174:C174"/>
    <mergeCell ref="E174:S174"/>
    <mergeCell ref="T174:V174"/>
    <mergeCell ref="W174:Y174"/>
    <mergeCell ref="B175:B176"/>
    <mergeCell ref="C175:C176"/>
    <mergeCell ref="D175:D176"/>
    <mergeCell ref="E175:E176"/>
    <mergeCell ref="F175:F176"/>
    <mergeCell ref="G175:G176"/>
    <mergeCell ref="H175:H176"/>
    <mergeCell ref="I175:I176"/>
    <mergeCell ref="J175:J176"/>
    <mergeCell ref="K175:K176"/>
    <mergeCell ref="L175:L176"/>
    <mergeCell ref="M175:M176"/>
    <mergeCell ref="N175:N176"/>
    <mergeCell ref="O175:O176"/>
    <mergeCell ref="P175:P176"/>
    <mergeCell ref="Q175:Q176"/>
    <mergeCell ref="R175:R176"/>
    <mergeCell ref="S175:S176"/>
    <mergeCell ref="T175:T176"/>
    <mergeCell ref="U175:U176"/>
    <mergeCell ref="V175:V176"/>
    <mergeCell ref="W175:W176"/>
    <mergeCell ref="X175:X176"/>
    <mergeCell ref="Y175:Y176"/>
    <mergeCell ref="U231:U232"/>
    <mergeCell ref="V231:V232"/>
    <mergeCell ref="W231:W232"/>
    <mergeCell ref="X231:X232"/>
    <mergeCell ref="Y231:Y232"/>
    <mergeCell ref="K233:K235"/>
    <mergeCell ref="P233:P235"/>
    <mergeCell ref="S234:S235"/>
    <mergeCell ref="B241:C241"/>
    <mergeCell ref="Y243:Y244"/>
    <mergeCell ref="E244:F244"/>
    <mergeCell ref="K244:L244"/>
    <mergeCell ref="O244:P244"/>
    <mergeCell ref="E245:L245"/>
    <mergeCell ref="S245:Y245"/>
    <mergeCell ref="S246:T246"/>
    <mergeCell ref="U246:V246"/>
    <mergeCell ref="W246:X246"/>
    <mergeCell ref="O248:Q248"/>
    <mergeCell ref="O192:Q192"/>
    <mergeCell ref="S192:V192"/>
    <mergeCell ref="W192:Y192"/>
    <mergeCell ref="O193:T194"/>
    <mergeCell ref="U193:Y194"/>
    <mergeCell ref="O195:T195"/>
    <mergeCell ref="U195:Y196"/>
    <mergeCell ref="B196:C196"/>
    <mergeCell ref="E196:F196"/>
    <mergeCell ref="G196:J196"/>
    <mergeCell ref="K196:L196"/>
    <mergeCell ref="M196:N196"/>
    <mergeCell ref="O196:T196"/>
    <mergeCell ref="A198:Y198"/>
    <mergeCell ref="A199:A224"/>
    <mergeCell ref="D199:D202"/>
    <mergeCell ref="E199:F199"/>
    <mergeCell ref="G199:S199"/>
    <mergeCell ref="T199:V199"/>
    <mergeCell ref="E200:S200"/>
    <mergeCell ref="T200:V200"/>
    <mergeCell ref="E201:S201"/>
    <mergeCell ref="T201:V201"/>
    <mergeCell ref="B202:C202"/>
    <mergeCell ref="E202:S202"/>
    <mergeCell ref="T202:V202"/>
    <mergeCell ref="W202:Y202"/>
    <mergeCell ref="B203:B204"/>
    <mergeCell ref="C203:C204"/>
    <mergeCell ref="D203:D204"/>
    <mergeCell ref="E203:E204"/>
    <mergeCell ref="F203:F204"/>
    <mergeCell ref="G203:G204"/>
    <mergeCell ref="H203:H204"/>
    <mergeCell ref="I203:I204"/>
    <mergeCell ref="J203:J204"/>
    <mergeCell ref="K203:K204"/>
    <mergeCell ref="L203:L204"/>
    <mergeCell ref="M203:M204"/>
    <mergeCell ref="N203:N204"/>
    <mergeCell ref="O203:O204"/>
    <mergeCell ref="P203:P204"/>
    <mergeCell ref="Q203:Q204"/>
    <mergeCell ref="R203:R204"/>
    <mergeCell ref="S203:S204"/>
    <mergeCell ref="S259:S260"/>
    <mergeCell ref="T259:T260"/>
    <mergeCell ref="U259:U260"/>
    <mergeCell ref="V259:V260"/>
    <mergeCell ref="W259:W260"/>
    <mergeCell ref="X259:X260"/>
    <mergeCell ref="Y259:Y260"/>
    <mergeCell ref="K261:K263"/>
    <mergeCell ref="P261:P263"/>
    <mergeCell ref="S262:S263"/>
    <mergeCell ref="B268:C268"/>
    <mergeCell ref="Y271:Y272"/>
    <mergeCell ref="O272:P272"/>
    <mergeCell ref="E273:L273"/>
    <mergeCell ref="S273:Y273"/>
    <mergeCell ref="S274:T274"/>
    <mergeCell ref="U274:V274"/>
    <mergeCell ref="W274:X274"/>
    <mergeCell ref="O275:Q275"/>
    <mergeCell ref="O220:Q220"/>
    <mergeCell ref="S220:V220"/>
    <mergeCell ref="W220:Y220"/>
    <mergeCell ref="O221:T222"/>
    <mergeCell ref="U221:Y222"/>
    <mergeCell ref="U223:Y224"/>
    <mergeCell ref="B224:C224"/>
    <mergeCell ref="E224:F224"/>
    <mergeCell ref="G224:J224"/>
    <mergeCell ref="K224:L224"/>
    <mergeCell ref="M224:N224"/>
    <mergeCell ref="O224:T224"/>
    <mergeCell ref="A226:Y226"/>
    <mergeCell ref="A227:A252"/>
    <mergeCell ref="D227:D230"/>
    <mergeCell ref="E227:F227"/>
    <mergeCell ref="G227:S227"/>
    <mergeCell ref="T227:V227"/>
    <mergeCell ref="E228:S228"/>
    <mergeCell ref="T228:V228"/>
    <mergeCell ref="E229:S229"/>
    <mergeCell ref="T229:V229"/>
    <mergeCell ref="B230:C230"/>
    <mergeCell ref="E230:S230"/>
    <mergeCell ref="T230:V230"/>
    <mergeCell ref="W230:Y230"/>
    <mergeCell ref="B231:B232"/>
    <mergeCell ref="C231:C232"/>
    <mergeCell ref="D231:D232"/>
    <mergeCell ref="E231:E232"/>
    <mergeCell ref="F231:F232"/>
    <mergeCell ref="G231:G232"/>
    <mergeCell ref="H231:H232"/>
    <mergeCell ref="I231:I232"/>
    <mergeCell ref="J231:J232"/>
    <mergeCell ref="K231:K232"/>
    <mergeCell ref="L231:L232"/>
    <mergeCell ref="M231:M232"/>
    <mergeCell ref="N231:N232"/>
    <mergeCell ref="O231:O232"/>
    <mergeCell ref="P231:P232"/>
    <mergeCell ref="Q231:Q232"/>
    <mergeCell ref="R231:R232"/>
    <mergeCell ref="S231:S232"/>
    <mergeCell ref="T231:T232"/>
    <mergeCell ref="S275:V275"/>
    <mergeCell ref="W275:Y275"/>
    <mergeCell ref="O276:Q276"/>
    <mergeCell ref="S276:V276"/>
    <mergeCell ref="W276:Y276"/>
    <mergeCell ref="O277:T278"/>
    <mergeCell ref="B279:C279"/>
    <mergeCell ref="E279:F279"/>
    <mergeCell ref="G279:J279"/>
    <mergeCell ref="K279:L279"/>
    <mergeCell ref="M279:N279"/>
    <mergeCell ref="O279:T279"/>
    <mergeCell ref="U279:Y280"/>
    <mergeCell ref="B280:C280"/>
    <mergeCell ref="E280:F280"/>
    <mergeCell ref="G280:J280"/>
    <mergeCell ref="K280:L280"/>
    <mergeCell ref="M280:N280"/>
    <mergeCell ref="O280:T280"/>
    <mergeCell ref="S248:V248"/>
    <mergeCell ref="W248:Y248"/>
    <mergeCell ref="O249:T250"/>
    <mergeCell ref="U249:Y250"/>
    <mergeCell ref="U251:Y252"/>
    <mergeCell ref="B252:C252"/>
    <mergeCell ref="E252:F252"/>
    <mergeCell ref="G252:J252"/>
    <mergeCell ref="K252:L252"/>
    <mergeCell ref="M252:N252"/>
    <mergeCell ref="O252:T252"/>
    <mergeCell ref="A253:Y253"/>
    <mergeCell ref="A254:Y254"/>
    <mergeCell ref="A255:A280"/>
    <mergeCell ref="D255:D258"/>
    <mergeCell ref="E255:F255"/>
    <mergeCell ref="G255:S255"/>
    <mergeCell ref="T255:V255"/>
    <mergeCell ref="E256:S256"/>
    <mergeCell ref="T256:V256"/>
    <mergeCell ref="B257:C257"/>
    <mergeCell ref="E257:S257"/>
    <mergeCell ref="T257:V257"/>
    <mergeCell ref="W257:Y257"/>
    <mergeCell ref="B258:C258"/>
    <mergeCell ref="E258:S258"/>
    <mergeCell ref="T258:V258"/>
    <mergeCell ref="W258:Y258"/>
    <mergeCell ref="B259:B260"/>
    <mergeCell ref="C259:C260"/>
    <mergeCell ref="D259:D260"/>
    <mergeCell ref="E259:E260"/>
    <mergeCell ref="F259:F260"/>
    <mergeCell ref="G259:G260"/>
    <mergeCell ref="H259:H260"/>
    <mergeCell ref="I259:I260"/>
    <mergeCell ref="J259:J260"/>
    <mergeCell ref="K259:K260"/>
    <mergeCell ref="L259:L260"/>
    <mergeCell ref="M259:M260"/>
    <mergeCell ref="N259:N260"/>
    <mergeCell ref="O259:O260"/>
    <mergeCell ref="P259:P260"/>
    <mergeCell ref="Q259:Q260"/>
    <mergeCell ref="R259:R260"/>
    <mergeCell ref="W311:Y311"/>
    <mergeCell ref="W312:Y312"/>
    <mergeCell ref="A281:Y281"/>
    <mergeCell ref="A282:Y282"/>
    <mergeCell ref="A283:A308"/>
    <mergeCell ref="D283:D286"/>
    <mergeCell ref="G283:S283"/>
    <mergeCell ref="T283:V283"/>
    <mergeCell ref="E284:S284"/>
    <mergeCell ref="T284:V284"/>
    <mergeCell ref="E285:S285"/>
    <mergeCell ref="T285:V285"/>
    <mergeCell ref="W285:Y285"/>
    <mergeCell ref="E286:S286"/>
    <mergeCell ref="T286:V286"/>
    <mergeCell ref="W286:Y286"/>
    <mergeCell ref="B287:B288"/>
    <mergeCell ref="C287:C288"/>
    <mergeCell ref="D287:D288"/>
    <mergeCell ref="E287:E288"/>
    <mergeCell ref="F287:F288"/>
    <mergeCell ref="G287:G288"/>
    <mergeCell ref="H287:H288"/>
    <mergeCell ref="I287:I288"/>
    <mergeCell ref="J287:J288"/>
    <mergeCell ref="K287:K288"/>
    <mergeCell ref="L287:L288"/>
    <mergeCell ref="M287:M288"/>
    <mergeCell ref="N287:N288"/>
    <mergeCell ref="O287:O288"/>
    <mergeCell ref="P287:P288"/>
    <mergeCell ref="Q287:Q288"/>
    <mergeCell ref="R287:R288"/>
    <mergeCell ref="S287:S288"/>
    <mergeCell ref="T287:T288"/>
    <mergeCell ref="U287:U288"/>
    <mergeCell ref="V287:V288"/>
    <mergeCell ref="W287:W288"/>
    <mergeCell ref="X287:X288"/>
    <mergeCell ref="Y287:Y288"/>
    <mergeCell ref="B289:C289"/>
    <mergeCell ref="K289:K291"/>
    <mergeCell ref="P289:P291"/>
    <mergeCell ref="B290:C290"/>
    <mergeCell ref="S290:S291"/>
    <mergeCell ref="B295:C295"/>
    <mergeCell ref="W283:Y283"/>
    <mergeCell ref="W284:Y284"/>
    <mergeCell ref="B293:C293"/>
    <mergeCell ref="B294:C294"/>
    <mergeCell ref="E283:F283"/>
    <mergeCell ref="B285:C285"/>
    <mergeCell ref="B286:C286"/>
    <mergeCell ref="B283:C283"/>
    <mergeCell ref="B284:C284"/>
    <mergeCell ref="B291:C291"/>
    <mergeCell ref="B292:C292"/>
    <mergeCell ref="B299:C299"/>
    <mergeCell ref="B300:C300"/>
    <mergeCell ref="B301:C301"/>
    <mergeCell ref="B302:C302"/>
    <mergeCell ref="B303:C303"/>
    <mergeCell ref="B305:C305"/>
    <mergeCell ref="B306:C306"/>
    <mergeCell ref="S301:Y301"/>
    <mergeCell ref="E302:F302"/>
    <mergeCell ref="G302:J302"/>
    <mergeCell ref="K302:L302"/>
    <mergeCell ref="M302:N302"/>
    <mergeCell ref="O302:Q302"/>
    <mergeCell ref="S302:T302"/>
    <mergeCell ref="U302:V302"/>
    <mergeCell ref="W302:X302"/>
    <mergeCell ref="E303:F303"/>
    <mergeCell ref="G303:J303"/>
    <mergeCell ref="K303:L303"/>
    <mergeCell ref="M303:N303"/>
    <mergeCell ref="O303:Q303"/>
    <mergeCell ref="S303:V303"/>
    <mergeCell ref="W303:Y303"/>
    <mergeCell ref="E304:F304"/>
    <mergeCell ref="G304:J304"/>
    <mergeCell ref="K304:L304"/>
    <mergeCell ref="M304:N304"/>
    <mergeCell ref="O304:Q304"/>
    <mergeCell ref="S304:V304"/>
    <mergeCell ref="W304:Y304"/>
    <mergeCell ref="E305:F305"/>
    <mergeCell ref="G305:J305"/>
    <mergeCell ref="K305:L305"/>
    <mergeCell ref="M305:N305"/>
    <mergeCell ref="O305:T306"/>
    <mergeCell ref="U305:Y306"/>
    <mergeCell ref="E306:F306"/>
    <mergeCell ref="G306:J306"/>
    <mergeCell ref="K306:L306"/>
    <mergeCell ref="M306:N306"/>
    <mergeCell ref="E307:F307"/>
    <mergeCell ref="G307:J307"/>
    <mergeCell ref="K307:L307"/>
    <mergeCell ref="M307:N307"/>
    <mergeCell ref="O307:T307"/>
    <mergeCell ref="U307:Y308"/>
    <mergeCell ref="G308:J308"/>
    <mergeCell ref="M308:N308"/>
    <mergeCell ref="O308:T308"/>
    <mergeCell ref="A309:Y309"/>
    <mergeCell ref="A310:Y310"/>
    <mergeCell ref="A311:A336"/>
    <mergeCell ref="D311:D314"/>
    <mergeCell ref="G311:S311"/>
    <mergeCell ref="T311:V311"/>
    <mergeCell ref="E312:S312"/>
    <mergeCell ref="T312:V312"/>
    <mergeCell ref="E313:S313"/>
    <mergeCell ref="T313:V313"/>
    <mergeCell ref="W313:Y313"/>
    <mergeCell ref="E314:S314"/>
    <mergeCell ref="T314:V314"/>
    <mergeCell ref="W314:Y314"/>
    <mergeCell ref="B315:B316"/>
    <mergeCell ref="C315:C316"/>
    <mergeCell ref="D315:D316"/>
    <mergeCell ref="E315:E316"/>
    <mergeCell ref="F315:F316"/>
    <mergeCell ref="G315:G316"/>
    <mergeCell ref="H315:H316"/>
    <mergeCell ref="I315:I316"/>
    <mergeCell ref="J315:J316"/>
    <mergeCell ref="K315:K316"/>
    <mergeCell ref="L315:L316"/>
    <mergeCell ref="M315:M316"/>
    <mergeCell ref="N315:N316"/>
    <mergeCell ref="O315:O316"/>
    <mergeCell ref="P315:P316"/>
    <mergeCell ref="Q315:Q316"/>
    <mergeCell ref="R315:R316"/>
    <mergeCell ref="S315:S316"/>
    <mergeCell ref="T315:T316"/>
    <mergeCell ref="U315:U316"/>
    <mergeCell ref="V315:V316"/>
    <mergeCell ref="W315:W316"/>
    <mergeCell ref="X315:X316"/>
    <mergeCell ref="Y315:Y316"/>
    <mergeCell ref="B317:C317"/>
    <mergeCell ref="K317:K319"/>
    <mergeCell ref="P317:P319"/>
    <mergeCell ref="B318:C318"/>
    <mergeCell ref="S318:S319"/>
    <mergeCell ref="B319:C319"/>
    <mergeCell ref="B320:C320"/>
    <mergeCell ref="B321:C321"/>
    <mergeCell ref="B322:C322"/>
    <mergeCell ref="B323:C323"/>
    <mergeCell ref="B324:C324"/>
    <mergeCell ref="Y327:Y328"/>
    <mergeCell ref="E328:F328"/>
    <mergeCell ref="K328:L328"/>
    <mergeCell ref="O328:P328"/>
    <mergeCell ref="B329:C329"/>
    <mergeCell ref="E329:L329"/>
    <mergeCell ref="M331:N331"/>
    <mergeCell ref="O331:Q331"/>
    <mergeCell ref="S331:V331"/>
    <mergeCell ref="W331:Y331"/>
    <mergeCell ref="B332:C332"/>
    <mergeCell ref="E332:F332"/>
    <mergeCell ref="G332:J332"/>
    <mergeCell ref="K332:L332"/>
    <mergeCell ref="M332:N332"/>
    <mergeCell ref="O332:Q332"/>
    <mergeCell ref="S332:V332"/>
    <mergeCell ref="W332:Y332"/>
    <mergeCell ref="B333:C333"/>
    <mergeCell ref="E333:F333"/>
    <mergeCell ref="G333:J333"/>
    <mergeCell ref="K333:L333"/>
    <mergeCell ref="M333:N333"/>
    <mergeCell ref="O333:T334"/>
    <mergeCell ref="U333:Y334"/>
    <mergeCell ref="B334:C334"/>
    <mergeCell ref="E334:F334"/>
    <mergeCell ref="G334:J334"/>
    <mergeCell ref="K334:L334"/>
    <mergeCell ref="M334:N334"/>
    <mergeCell ref="B335:C335"/>
    <mergeCell ref="E335:F335"/>
    <mergeCell ref="G335:J335"/>
    <mergeCell ref="K335:L335"/>
    <mergeCell ref="M335:N335"/>
    <mergeCell ref="O335:T335"/>
    <mergeCell ref="U335:Y336"/>
    <mergeCell ref="B336:C336"/>
    <mergeCell ref="E336:F336"/>
    <mergeCell ref="G336:J336"/>
    <mergeCell ref="K336:L336"/>
    <mergeCell ref="M336:N336"/>
    <mergeCell ref="O336:T336"/>
    <mergeCell ref="A337:Y337"/>
    <mergeCell ref="A338:Y338"/>
    <mergeCell ref="A339:A364"/>
    <mergeCell ref="D339:D342"/>
    <mergeCell ref="G339:S339"/>
    <mergeCell ref="T339:V339"/>
    <mergeCell ref="E340:S340"/>
    <mergeCell ref="T340:V340"/>
    <mergeCell ref="E341:S341"/>
    <mergeCell ref="T341:V341"/>
    <mergeCell ref="W341:Y341"/>
    <mergeCell ref="E342:S342"/>
    <mergeCell ref="T342:V342"/>
    <mergeCell ref="W342:Y342"/>
    <mergeCell ref="B343:B344"/>
    <mergeCell ref="C343:C344"/>
    <mergeCell ref="D343:D344"/>
    <mergeCell ref="E343:E344"/>
    <mergeCell ref="F343:F344"/>
    <mergeCell ref="G343:G344"/>
    <mergeCell ref="H343:H344"/>
    <mergeCell ref="I343:I344"/>
    <mergeCell ref="J343:J344"/>
    <mergeCell ref="K343:K344"/>
    <mergeCell ref="L343:L344"/>
    <mergeCell ref="M343:M344"/>
    <mergeCell ref="N343:N344"/>
    <mergeCell ref="O343:O344"/>
    <mergeCell ref="P343:P344"/>
    <mergeCell ref="Q343:Q344"/>
    <mergeCell ref="R343:R344"/>
    <mergeCell ref="S343:S344"/>
    <mergeCell ref="T343:T344"/>
    <mergeCell ref="U343:U344"/>
    <mergeCell ref="V343:V344"/>
    <mergeCell ref="W343:W344"/>
    <mergeCell ref="X343:X344"/>
    <mergeCell ref="Y343:Y344"/>
    <mergeCell ref="B345:C345"/>
    <mergeCell ref="K345:K347"/>
    <mergeCell ref="P345:P347"/>
    <mergeCell ref="B346:C346"/>
    <mergeCell ref="S346:S347"/>
    <mergeCell ref="B351:C351"/>
    <mergeCell ref="B352:C352"/>
    <mergeCell ref="Y355:Y356"/>
    <mergeCell ref="E356:F356"/>
    <mergeCell ref="K356:L356"/>
    <mergeCell ref="O356:P356"/>
    <mergeCell ref="E357:L357"/>
    <mergeCell ref="O357:Q357"/>
    <mergeCell ref="S357:Y357"/>
    <mergeCell ref="E358:F358"/>
    <mergeCell ref="G358:J358"/>
    <mergeCell ref="K358:L358"/>
    <mergeCell ref="M358:N358"/>
    <mergeCell ref="O358:Q358"/>
    <mergeCell ref="S358:T358"/>
    <mergeCell ref="U358:V358"/>
    <mergeCell ref="W358:X358"/>
    <mergeCell ref="E359:F359"/>
    <mergeCell ref="G359:J359"/>
    <mergeCell ref="K359:L359"/>
    <mergeCell ref="M359:N359"/>
    <mergeCell ref="U361:Y362"/>
    <mergeCell ref="B362:C362"/>
    <mergeCell ref="E362:F362"/>
    <mergeCell ref="G362:J362"/>
    <mergeCell ref="K362:L362"/>
    <mergeCell ref="M362:N362"/>
    <mergeCell ref="E363:F363"/>
    <mergeCell ref="G363:J363"/>
    <mergeCell ref="K363:L363"/>
    <mergeCell ref="M363:N363"/>
    <mergeCell ref="O363:T363"/>
    <mergeCell ref="U363:Y364"/>
    <mergeCell ref="G364:J364"/>
    <mergeCell ref="M364:N364"/>
    <mergeCell ref="O364:T364"/>
    <mergeCell ref="A365:Y365"/>
    <mergeCell ref="A366:Y366"/>
    <mergeCell ref="A367:A392"/>
    <mergeCell ref="D367:D370"/>
    <mergeCell ref="G367:S367"/>
    <mergeCell ref="T367:V367"/>
    <mergeCell ref="E368:S368"/>
    <mergeCell ref="T368:V368"/>
    <mergeCell ref="E369:S369"/>
    <mergeCell ref="T369:V369"/>
    <mergeCell ref="W369:Y369"/>
    <mergeCell ref="E370:S370"/>
    <mergeCell ref="T370:V370"/>
    <mergeCell ref="W370:Y370"/>
    <mergeCell ref="B371:B372"/>
    <mergeCell ref="C371:C372"/>
    <mergeCell ref="D371:D372"/>
    <mergeCell ref="E371:E372"/>
    <mergeCell ref="F371:F372"/>
    <mergeCell ref="G371:G372"/>
    <mergeCell ref="H371:H372"/>
    <mergeCell ref="I371:I372"/>
    <mergeCell ref="J371:J372"/>
    <mergeCell ref="K371:K372"/>
    <mergeCell ref="L371:L372"/>
    <mergeCell ref="M371:M372"/>
    <mergeCell ref="N371:N372"/>
    <mergeCell ref="O371:O372"/>
    <mergeCell ref="P371:P372"/>
    <mergeCell ref="Q371:Q372"/>
    <mergeCell ref="R371:R372"/>
    <mergeCell ref="S371:S372"/>
    <mergeCell ref="T371:T372"/>
    <mergeCell ref="U371:U372"/>
    <mergeCell ref="V371:V372"/>
    <mergeCell ref="W371:W372"/>
    <mergeCell ref="X371:X372"/>
    <mergeCell ref="Y371:Y372"/>
    <mergeCell ref="B373:C373"/>
    <mergeCell ref="K373:K375"/>
    <mergeCell ref="P373:P375"/>
    <mergeCell ref="B374:C374"/>
    <mergeCell ref="S374:S375"/>
    <mergeCell ref="B379:C379"/>
    <mergeCell ref="B380:C380"/>
    <mergeCell ref="Y383:Y384"/>
    <mergeCell ref="E384:F384"/>
    <mergeCell ref="K384:L384"/>
    <mergeCell ref="O384:P384"/>
    <mergeCell ref="O387:Q387"/>
    <mergeCell ref="S387:V387"/>
    <mergeCell ref="W387:Y387"/>
    <mergeCell ref="E388:F388"/>
    <mergeCell ref="G388:J388"/>
    <mergeCell ref="K388:L388"/>
    <mergeCell ref="M388:N388"/>
    <mergeCell ref="O388:Q388"/>
    <mergeCell ref="S388:V388"/>
    <mergeCell ref="W388:Y388"/>
    <mergeCell ref="E389:F389"/>
    <mergeCell ref="G389:J389"/>
    <mergeCell ref="K389:L389"/>
    <mergeCell ref="M389:N389"/>
    <mergeCell ref="O389:T390"/>
    <mergeCell ref="U389:Y390"/>
    <mergeCell ref="B390:C390"/>
    <mergeCell ref="E390:F390"/>
    <mergeCell ref="G390:J390"/>
    <mergeCell ref="K390:L390"/>
    <mergeCell ref="M390:N390"/>
    <mergeCell ref="E391:F391"/>
    <mergeCell ref="G391:J391"/>
    <mergeCell ref="K391:L391"/>
    <mergeCell ref="M391:N391"/>
    <mergeCell ref="O391:T391"/>
    <mergeCell ref="U391:Y392"/>
    <mergeCell ref="G392:J392"/>
    <mergeCell ref="M392:N392"/>
    <mergeCell ref="O392:T392"/>
    <mergeCell ref="A393:Y393"/>
    <mergeCell ref="A394:Y394"/>
    <mergeCell ref="A395:A420"/>
    <mergeCell ref="D395:D398"/>
    <mergeCell ref="G395:S395"/>
    <mergeCell ref="T395:V395"/>
    <mergeCell ref="E396:S396"/>
    <mergeCell ref="T396:V396"/>
    <mergeCell ref="E397:S397"/>
    <mergeCell ref="T397:V397"/>
    <mergeCell ref="W397:Y397"/>
    <mergeCell ref="E398:S398"/>
    <mergeCell ref="T398:V398"/>
    <mergeCell ref="W398:Y398"/>
    <mergeCell ref="B399:B400"/>
    <mergeCell ref="C399:C400"/>
    <mergeCell ref="D399:D400"/>
    <mergeCell ref="E399:E400"/>
    <mergeCell ref="F399:F400"/>
    <mergeCell ref="G399:G400"/>
    <mergeCell ref="H399:H400"/>
    <mergeCell ref="I399:I400"/>
    <mergeCell ref="J399:J400"/>
    <mergeCell ref="K399:K400"/>
    <mergeCell ref="L399:L400"/>
    <mergeCell ref="M399:M400"/>
    <mergeCell ref="N399:N400"/>
    <mergeCell ref="O399:O400"/>
    <mergeCell ref="P399:P400"/>
    <mergeCell ref="Q399:Q400"/>
    <mergeCell ref="R399:R400"/>
    <mergeCell ref="S399:S400"/>
    <mergeCell ref="T399:T400"/>
    <mergeCell ref="U399:U400"/>
    <mergeCell ref="V399:V400"/>
    <mergeCell ref="W399:W400"/>
    <mergeCell ref="X399:X400"/>
    <mergeCell ref="Y399:Y400"/>
    <mergeCell ref="B401:C401"/>
    <mergeCell ref="K401:K403"/>
    <mergeCell ref="P401:P403"/>
    <mergeCell ref="B402:C402"/>
    <mergeCell ref="S402:S403"/>
    <mergeCell ref="B407:C407"/>
    <mergeCell ref="B408:C408"/>
    <mergeCell ref="Y411:Y412"/>
    <mergeCell ref="E412:F412"/>
    <mergeCell ref="K412:L412"/>
    <mergeCell ref="O412:P412"/>
    <mergeCell ref="E413:L413"/>
    <mergeCell ref="O413:Q413"/>
    <mergeCell ref="S413:Y413"/>
    <mergeCell ref="E414:F414"/>
    <mergeCell ref="G414:J414"/>
    <mergeCell ref="K414:L414"/>
    <mergeCell ref="M414:N414"/>
    <mergeCell ref="O414:Q414"/>
    <mergeCell ref="S414:T414"/>
    <mergeCell ref="U414:V414"/>
    <mergeCell ref="W414:X414"/>
    <mergeCell ref="E415:F415"/>
    <mergeCell ref="G415:J415"/>
    <mergeCell ref="K415:L415"/>
    <mergeCell ref="M415:N415"/>
    <mergeCell ref="O415:Q415"/>
    <mergeCell ref="S415:V415"/>
    <mergeCell ref="W415:Y415"/>
    <mergeCell ref="G418:J418"/>
    <mergeCell ref="K418:L418"/>
    <mergeCell ref="M418:N418"/>
    <mergeCell ref="E419:F419"/>
    <mergeCell ref="G419:J419"/>
    <mergeCell ref="K419:L419"/>
    <mergeCell ref="M419:N419"/>
    <mergeCell ref="O419:T419"/>
    <mergeCell ref="U419:Y420"/>
    <mergeCell ref="G420:J420"/>
    <mergeCell ref="M420:N420"/>
    <mergeCell ref="O420:T420"/>
    <mergeCell ref="A421:Y421"/>
    <mergeCell ref="A422:Y422"/>
    <mergeCell ref="A423:A448"/>
    <mergeCell ref="D423:D426"/>
    <mergeCell ref="G423:S423"/>
    <mergeCell ref="T423:V423"/>
    <mergeCell ref="E424:S424"/>
    <mergeCell ref="T424:V424"/>
    <mergeCell ref="E425:S425"/>
    <mergeCell ref="T425:V425"/>
    <mergeCell ref="W425:Y425"/>
    <mergeCell ref="E426:S426"/>
    <mergeCell ref="T426:V426"/>
    <mergeCell ref="W426:Y426"/>
    <mergeCell ref="B427:B428"/>
    <mergeCell ref="C427:C428"/>
    <mergeCell ref="D427:D428"/>
    <mergeCell ref="E427:E428"/>
    <mergeCell ref="F427:F428"/>
    <mergeCell ref="G427:G428"/>
    <mergeCell ref="H427:H428"/>
    <mergeCell ref="I427:I428"/>
    <mergeCell ref="J427:J428"/>
    <mergeCell ref="K427:K428"/>
    <mergeCell ref="L427:L428"/>
    <mergeCell ref="M427:M428"/>
    <mergeCell ref="N427:N428"/>
    <mergeCell ref="O427:O428"/>
    <mergeCell ref="P427:P428"/>
    <mergeCell ref="Q427:Q428"/>
    <mergeCell ref="R427:R428"/>
    <mergeCell ref="S427:S428"/>
    <mergeCell ref="T427:T428"/>
    <mergeCell ref="U427:U428"/>
    <mergeCell ref="V427:V428"/>
    <mergeCell ref="W427:W428"/>
    <mergeCell ref="X427:X428"/>
    <mergeCell ref="Y427:Y428"/>
    <mergeCell ref="B429:C429"/>
    <mergeCell ref="K429:K431"/>
    <mergeCell ref="P429:P431"/>
    <mergeCell ref="B430:C430"/>
    <mergeCell ref="S430:S431"/>
    <mergeCell ref="B435:C435"/>
    <mergeCell ref="B436:C436"/>
    <mergeCell ref="Y439:Y440"/>
    <mergeCell ref="E440:F440"/>
    <mergeCell ref="K440:L440"/>
    <mergeCell ref="O440:P440"/>
    <mergeCell ref="E441:L441"/>
    <mergeCell ref="O441:Q441"/>
    <mergeCell ref="S441:Y441"/>
    <mergeCell ref="E444:F444"/>
    <mergeCell ref="G444:J444"/>
    <mergeCell ref="K444:L444"/>
    <mergeCell ref="M444:N444"/>
    <mergeCell ref="O444:Q444"/>
    <mergeCell ref="S444:V444"/>
    <mergeCell ref="W444:Y444"/>
    <mergeCell ref="E445:F445"/>
    <mergeCell ref="G445:J445"/>
    <mergeCell ref="K445:L445"/>
    <mergeCell ref="M445:N445"/>
    <mergeCell ref="O445:T446"/>
    <mergeCell ref="U445:Y446"/>
    <mergeCell ref="B446:C446"/>
    <mergeCell ref="E446:F446"/>
    <mergeCell ref="G446:J446"/>
    <mergeCell ref="K446:L446"/>
    <mergeCell ref="M446:N446"/>
    <mergeCell ref="E447:F447"/>
    <mergeCell ref="G447:J447"/>
    <mergeCell ref="K447:L447"/>
    <mergeCell ref="M447:N447"/>
    <mergeCell ref="O447:T447"/>
    <mergeCell ref="U447:Y448"/>
    <mergeCell ref="G448:J448"/>
    <mergeCell ref="M448:N448"/>
    <mergeCell ref="O448:T448"/>
    <mergeCell ref="A449:Y449"/>
    <mergeCell ref="A450:Y450"/>
    <mergeCell ref="A451:A476"/>
    <mergeCell ref="D451:D454"/>
    <mergeCell ref="G451:S451"/>
    <mergeCell ref="T451:V451"/>
    <mergeCell ref="E452:S452"/>
    <mergeCell ref="T452:V452"/>
    <mergeCell ref="E453:S453"/>
    <mergeCell ref="T453:V453"/>
    <mergeCell ref="W453:Y453"/>
    <mergeCell ref="E454:S454"/>
    <mergeCell ref="T454:V454"/>
    <mergeCell ref="W454:Y454"/>
    <mergeCell ref="B455:B456"/>
    <mergeCell ref="C455:C456"/>
    <mergeCell ref="D455:D456"/>
    <mergeCell ref="E455:E456"/>
    <mergeCell ref="F455:F456"/>
    <mergeCell ref="G455:G456"/>
    <mergeCell ref="H455:H456"/>
    <mergeCell ref="I455:I456"/>
    <mergeCell ref="J455:J456"/>
    <mergeCell ref="K455:K456"/>
    <mergeCell ref="L455:L456"/>
    <mergeCell ref="M455:M456"/>
    <mergeCell ref="N455:N456"/>
    <mergeCell ref="O455:O456"/>
    <mergeCell ref="P455:P456"/>
    <mergeCell ref="Q455:Q456"/>
    <mergeCell ref="R455:R456"/>
    <mergeCell ref="S455:S456"/>
    <mergeCell ref="T455:T456"/>
    <mergeCell ref="U455:U456"/>
    <mergeCell ref="V455:V456"/>
    <mergeCell ref="W455:W456"/>
    <mergeCell ref="X455:X456"/>
    <mergeCell ref="Y455:Y456"/>
    <mergeCell ref="B457:C457"/>
    <mergeCell ref="K457:K459"/>
    <mergeCell ref="P457:P459"/>
    <mergeCell ref="B458:C458"/>
    <mergeCell ref="S458:S459"/>
    <mergeCell ref="B463:C463"/>
    <mergeCell ref="B464:C464"/>
    <mergeCell ref="Y467:Y468"/>
    <mergeCell ref="E468:F468"/>
    <mergeCell ref="K468:L468"/>
    <mergeCell ref="O468:P468"/>
    <mergeCell ref="E469:L469"/>
    <mergeCell ref="O469:Q469"/>
    <mergeCell ref="S469:Y469"/>
    <mergeCell ref="E470:F470"/>
    <mergeCell ref="G470:J470"/>
    <mergeCell ref="K470:L470"/>
    <mergeCell ref="M470:N470"/>
    <mergeCell ref="O470:Q470"/>
    <mergeCell ref="S470:T470"/>
    <mergeCell ref="U470:V470"/>
    <mergeCell ref="W470:X470"/>
    <mergeCell ref="E471:F471"/>
    <mergeCell ref="G471:J471"/>
    <mergeCell ref="K471:L471"/>
    <mergeCell ref="M471:N471"/>
    <mergeCell ref="O471:Q471"/>
    <mergeCell ref="S471:V471"/>
    <mergeCell ref="W471:Y471"/>
    <mergeCell ref="E472:F472"/>
    <mergeCell ref="G472:J472"/>
    <mergeCell ref="K472:L472"/>
    <mergeCell ref="M472:N472"/>
    <mergeCell ref="O472:Q472"/>
    <mergeCell ref="S472:V472"/>
    <mergeCell ref="W472:Y472"/>
    <mergeCell ref="O475:T475"/>
    <mergeCell ref="U475:Y476"/>
    <mergeCell ref="G476:J476"/>
    <mergeCell ref="M476:N476"/>
    <mergeCell ref="O476:T476"/>
    <mergeCell ref="A477:Y477"/>
    <mergeCell ref="A478:Y478"/>
    <mergeCell ref="A479:A504"/>
    <mergeCell ref="D479:D482"/>
    <mergeCell ref="G479:S479"/>
    <mergeCell ref="T479:V479"/>
    <mergeCell ref="E480:S480"/>
    <mergeCell ref="T480:V480"/>
    <mergeCell ref="E481:S481"/>
    <mergeCell ref="T481:V481"/>
    <mergeCell ref="W481:Y481"/>
    <mergeCell ref="E482:S482"/>
    <mergeCell ref="T482:V482"/>
    <mergeCell ref="W482:Y482"/>
    <mergeCell ref="B483:B484"/>
    <mergeCell ref="C483:C484"/>
    <mergeCell ref="D483:D484"/>
    <mergeCell ref="E483:E484"/>
    <mergeCell ref="F483:F484"/>
    <mergeCell ref="G483:G484"/>
    <mergeCell ref="H483:H484"/>
    <mergeCell ref="I483:I484"/>
    <mergeCell ref="J483:J484"/>
    <mergeCell ref="K483:K484"/>
    <mergeCell ref="L483:L484"/>
    <mergeCell ref="M483:M484"/>
    <mergeCell ref="N483:N484"/>
    <mergeCell ref="O483:O484"/>
    <mergeCell ref="P483:P484"/>
    <mergeCell ref="Q483:Q484"/>
    <mergeCell ref="R483:R484"/>
    <mergeCell ref="S483:S484"/>
    <mergeCell ref="T483:T484"/>
    <mergeCell ref="U483:U484"/>
    <mergeCell ref="V483:V484"/>
    <mergeCell ref="W483:W484"/>
    <mergeCell ref="X483:X484"/>
    <mergeCell ref="Y483:Y484"/>
    <mergeCell ref="B485:C485"/>
    <mergeCell ref="K485:K487"/>
    <mergeCell ref="P485:P487"/>
    <mergeCell ref="B486:C486"/>
    <mergeCell ref="S486:S487"/>
    <mergeCell ref="B491:C491"/>
    <mergeCell ref="B492:C492"/>
    <mergeCell ref="Y495:Y496"/>
    <mergeCell ref="E496:F496"/>
    <mergeCell ref="K496:L496"/>
    <mergeCell ref="O496:P496"/>
    <mergeCell ref="E497:L497"/>
    <mergeCell ref="O497:Q497"/>
    <mergeCell ref="S497:Y497"/>
    <mergeCell ref="E498:F498"/>
    <mergeCell ref="G498:J498"/>
    <mergeCell ref="K498:L498"/>
    <mergeCell ref="M498:N498"/>
    <mergeCell ref="O498:Q498"/>
    <mergeCell ref="S498:T498"/>
    <mergeCell ref="U498:V498"/>
    <mergeCell ref="E501:F501"/>
    <mergeCell ref="G501:J501"/>
    <mergeCell ref="K501:L501"/>
    <mergeCell ref="M501:N501"/>
    <mergeCell ref="O501:T502"/>
    <mergeCell ref="U501:Y502"/>
    <mergeCell ref="B502:C502"/>
    <mergeCell ref="E502:F502"/>
    <mergeCell ref="G502:J502"/>
    <mergeCell ref="K502:L502"/>
    <mergeCell ref="M502:N502"/>
    <mergeCell ref="E503:F503"/>
    <mergeCell ref="G503:J503"/>
    <mergeCell ref="K503:L503"/>
    <mergeCell ref="M503:N503"/>
    <mergeCell ref="O503:T503"/>
    <mergeCell ref="U503:Y504"/>
    <mergeCell ref="G504:J504"/>
    <mergeCell ref="M504:N504"/>
    <mergeCell ref="O504:T504"/>
    <mergeCell ref="A505:Y505"/>
    <mergeCell ref="A506:Y506"/>
    <mergeCell ref="A507:A532"/>
    <mergeCell ref="D507:D510"/>
    <mergeCell ref="G507:S507"/>
    <mergeCell ref="T507:V507"/>
    <mergeCell ref="E508:S508"/>
    <mergeCell ref="T508:V508"/>
    <mergeCell ref="E509:S509"/>
    <mergeCell ref="T509:V509"/>
    <mergeCell ref="W509:Y509"/>
    <mergeCell ref="E510:S510"/>
    <mergeCell ref="T510:V510"/>
    <mergeCell ref="W510:Y510"/>
    <mergeCell ref="B511:B512"/>
    <mergeCell ref="C511:C512"/>
    <mergeCell ref="D511:D512"/>
    <mergeCell ref="E511:E512"/>
    <mergeCell ref="F511:F512"/>
    <mergeCell ref="G511:G512"/>
    <mergeCell ref="H511:H512"/>
    <mergeCell ref="I511:I512"/>
    <mergeCell ref="J511:J512"/>
    <mergeCell ref="K511:K512"/>
    <mergeCell ref="L511:L512"/>
    <mergeCell ref="M511:M512"/>
    <mergeCell ref="N511:N512"/>
    <mergeCell ref="O511:O512"/>
    <mergeCell ref="P511:P512"/>
    <mergeCell ref="Q511:Q512"/>
    <mergeCell ref="R511:R512"/>
    <mergeCell ref="S511:S512"/>
    <mergeCell ref="T511:T512"/>
    <mergeCell ref="U511:U512"/>
    <mergeCell ref="V511:V512"/>
    <mergeCell ref="W511:W512"/>
    <mergeCell ref="X511:X512"/>
    <mergeCell ref="Y511:Y512"/>
    <mergeCell ref="B513:C513"/>
    <mergeCell ref="K513:K515"/>
    <mergeCell ref="P513:P515"/>
    <mergeCell ref="B514:C514"/>
    <mergeCell ref="S514:S515"/>
    <mergeCell ref="B519:C519"/>
    <mergeCell ref="W526:X526"/>
    <mergeCell ref="E527:F527"/>
    <mergeCell ref="G527:J527"/>
    <mergeCell ref="K527:L527"/>
    <mergeCell ref="M527:N527"/>
    <mergeCell ref="O527:Q527"/>
    <mergeCell ref="S527:V527"/>
    <mergeCell ref="W527:Y527"/>
    <mergeCell ref="E528:F528"/>
    <mergeCell ref="G528:J528"/>
    <mergeCell ref="K528:L528"/>
    <mergeCell ref="M528:N528"/>
    <mergeCell ref="O528:Q528"/>
    <mergeCell ref="S528:V528"/>
    <mergeCell ref="W528:Y528"/>
    <mergeCell ref="E529:F529"/>
    <mergeCell ref="G529:J529"/>
    <mergeCell ref="K529:L529"/>
    <mergeCell ref="M529:N529"/>
    <mergeCell ref="O529:T530"/>
    <mergeCell ref="U529:Y530"/>
    <mergeCell ref="B530:C530"/>
    <mergeCell ref="E530:F530"/>
    <mergeCell ref="G530:J530"/>
    <mergeCell ref="K530:L530"/>
    <mergeCell ref="M530:N530"/>
    <mergeCell ref="E531:F531"/>
    <mergeCell ref="G531:J531"/>
    <mergeCell ref="K531:L531"/>
    <mergeCell ref="M531:N531"/>
    <mergeCell ref="O531:T531"/>
    <mergeCell ref="U531:Y532"/>
    <mergeCell ref="G532:J532"/>
    <mergeCell ref="M532:N532"/>
    <mergeCell ref="O532:T532"/>
    <mergeCell ref="A533:Y533"/>
    <mergeCell ref="A534:Y534"/>
    <mergeCell ref="A535:A560"/>
    <mergeCell ref="D535:D538"/>
    <mergeCell ref="G535:S535"/>
    <mergeCell ref="T535:V535"/>
    <mergeCell ref="E536:S536"/>
    <mergeCell ref="T536:V536"/>
    <mergeCell ref="E537:S537"/>
    <mergeCell ref="T537:V537"/>
    <mergeCell ref="W537:Y537"/>
    <mergeCell ref="E538:S538"/>
    <mergeCell ref="T538:V538"/>
    <mergeCell ref="W538:Y538"/>
    <mergeCell ref="B539:B540"/>
    <mergeCell ref="C539:C540"/>
    <mergeCell ref="D539:D540"/>
    <mergeCell ref="E539:E540"/>
    <mergeCell ref="F539:F540"/>
    <mergeCell ref="G539:G540"/>
    <mergeCell ref="H539:H540"/>
    <mergeCell ref="I539:I540"/>
    <mergeCell ref="J539:J540"/>
    <mergeCell ref="K539:K540"/>
    <mergeCell ref="L539:L540"/>
    <mergeCell ref="M539:M540"/>
    <mergeCell ref="N539:N540"/>
    <mergeCell ref="O539:O540"/>
    <mergeCell ref="P539:P540"/>
    <mergeCell ref="Q539:Q540"/>
    <mergeCell ref="R539:R540"/>
    <mergeCell ref="S539:S540"/>
    <mergeCell ref="T539:T540"/>
    <mergeCell ref="U539:U540"/>
    <mergeCell ref="V539:V540"/>
    <mergeCell ref="W539:W540"/>
    <mergeCell ref="X539:X540"/>
    <mergeCell ref="Y539:Y540"/>
    <mergeCell ref="B541:C541"/>
    <mergeCell ref="K541:K543"/>
    <mergeCell ref="P541:P543"/>
    <mergeCell ref="B542:C542"/>
    <mergeCell ref="S542:S543"/>
    <mergeCell ref="B547:C547"/>
    <mergeCell ref="B548:C548"/>
    <mergeCell ref="Y551:Y552"/>
    <mergeCell ref="E552:F552"/>
    <mergeCell ref="K552:L552"/>
    <mergeCell ref="O552:P552"/>
    <mergeCell ref="E553:L553"/>
    <mergeCell ref="O553:Q553"/>
    <mergeCell ref="S553:Y553"/>
    <mergeCell ref="E554:F554"/>
    <mergeCell ref="G554:J554"/>
    <mergeCell ref="K554:L554"/>
    <mergeCell ref="M554:N554"/>
    <mergeCell ref="O554:Q554"/>
    <mergeCell ref="S554:T554"/>
    <mergeCell ref="U554:V554"/>
    <mergeCell ref="W554:X554"/>
    <mergeCell ref="E555:F555"/>
    <mergeCell ref="G555:J555"/>
    <mergeCell ref="K555:L555"/>
    <mergeCell ref="M555:N555"/>
    <mergeCell ref="U557:Y558"/>
    <mergeCell ref="B558:C558"/>
    <mergeCell ref="E558:F558"/>
    <mergeCell ref="G558:J558"/>
    <mergeCell ref="K558:L558"/>
    <mergeCell ref="M558:N558"/>
    <mergeCell ref="E559:F559"/>
    <mergeCell ref="G559:J559"/>
    <mergeCell ref="K559:L559"/>
    <mergeCell ref="M559:N559"/>
    <mergeCell ref="O559:T559"/>
    <mergeCell ref="U559:Y560"/>
    <mergeCell ref="G560:J560"/>
    <mergeCell ref="M560:N560"/>
    <mergeCell ref="O560:T560"/>
    <mergeCell ref="B563:C563"/>
    <mergeCell ref="G563:S563"/>
    <mergeCell ref="T563:V563"/>
    <mergeCell ref="B564:C564"/>
    <mergeCell ref="E564:S564"/>
    <mergeCell ref="T564:V564"/>
    <mergeCell ref="B565:C565"/>
    <mergeCell ref="E565:S565"/>
    <mergeCell ref="T565:V565"/>
    <mergeCell ref="B566:C566"/>
    <mergeCell ref="E566:S566"/>
    <mergeCell ref="T566:V566"/>
    <mergeCell ref="H567:H568"/>
    <mergeCell ref="B569:C569"/>
    <mergeCell ref="B570:C570"/>
    <mergeCell ref="B571:C571"/>
    <mergeCell ref="B572:C572"/>
    <mergeCell ref="B573:C573"/>
    <mergeCell ref="B574:C574"/>
    <mergeCell ref="B575:C575"/>
    <mergeCell ref="B576:C576"/>
    <mergeCell ref="B577:C577"/>
    <mergeCell ref="B578:C578"/>
    <mergeCell ref="B579:C579"/>
    <mergeCell ref="B580:C580"/>
    <mergeCell ref="E580:F580"/>
    <mergeCell ref="K580:L580"/>
    <mergeCell ref="G591:S591"/>
    <mergeCell ref="T591:V591"/>
    <mergeCell ref="E592:S592"/>
    <mergeCell ref="T592:V592"/>
    <mergeCell ref="E593:S593"/>
    <mergeCell ref="T593:V593"/>
    <mergeCell ref="E594:S594"/>
    <mergeCell ref="T594:V594"/>
    <mergeCell ref="H595:H596"/>
    <mergeCell ref="B606:C606"/>
    <mergeCell ref="G619:S619"/>
    <mergeCell ref="T619:V619"/>
    <mergeCell ref="E620:S620"/>
    <mergeCell ref="T620:V620"/>
    <mergeCell ref="E621:S621"/>
    <mergeCell ref="T621:V621"/>
    <mergeCell ref="E622:S622"/>
    <mergeCell ref="T622:V622"/>
    <mergeCell ref="H623:H624"/>
    <mergeCell ref="B634:C634"/>
    <mergeCell ref="G647:S647"/>
    <mergeCell ref="T647:V647"/>
    <mergeCell ref="E648:S648"/>
    <mergeCell ref="T648:V648"/>
    <mergeCell ref="B584:C584"/>
    <mergeCell ref="E584:F584"/>
    <mergeCell ref="G584:J584"/>
    <mergeCell ref="K584:L584"/>
    <mergeCell ref="M584:N584"/>
    <mergeCell ref="O584:Q584"/>
    <mergeCell ref="S584:V584"/>
    <mergeCell ref="B588:C588"/>
    <mergeCell ref="E588:F588"/>
    <mergeCell ref="G588:J588"/>
    <mergeCell ref="K588:L588"/>
    <mergeCell ref="M588:N588"/>
    <mergeCell ref="I595:I596"/>
    <mergeCell ref="J595:J596"/>
    <mergeCell ref="K595:K596"/>
    <mergeCell ref="L595:L596"/>
    <mergeCell ref="M595:M596"/>
    <mergeCell ref="N595:N596"/>
    <mergeCell ref="A589:Y589"/>
    <mergeCell ref="A590:Y590"/>
    <mergeCell ref="A591:A616"/>
    <mergeCell ref="B591:C591"/>
    <mergeCell ref="D591:D594"/>
    <mergeCell ref="E591:F591"/>
    <mergeCell ref="W591:Y591"/>
    <mergeCell ref="B592:C592"/>
    <mergeCell ref="W592:Y592"/>
    <mergeCell ref="B593:C593"/>
    <mergeCell ref="W593:Y593"/>
    <mergeCell ref="B594:C594"/>
    <mergeCell ref="W594:Y594"/>
    <mergeCell ref="E649:S649"/>
    <mergeCell ref="T649:V649"/>
    <mergeCell ref="E650:S650"/>
    <mergeCell ref="T650:V650"/>
    <mergeCell ref="H651:H652"/>
    <mergeCell ref="B662:C662"/>
    <mergeCell ref="G675:S675"/>
    <mergeCell ref="T675:V675"/>
    <mergeCell ref="E676:S676"/>
    <mergeCell ref="T676:V676"/>
    <mergeCell ref="E677:S677"/>
    <mergeCell ref="T677:V677"/>
    <mergeCell ref="E678:S678"/>
    <mergeCell ref="T678:V678"/>
    <mergeCell ref="H679:H680"/>
    <mergeCell ref="B690:C690"/>
    <mergeCell ref="G703:S703"/>
    <mergeCell ref="T703:V703"/>
    <mergeCell ref="E704:S704"/>
    <mergeCell ref="T704:V704"/>
    <mergeCell ref="E705:S705"/>
    <mergeCell ref="T705:V705"/>
    <mergeCell ref="E706:S706"/>
    <mergeCell ref="T706:V706"/>
    <mergeCell ref="H707:H708"/>
    <mergeCell ref="B718:C718"/>
    <mergeCell ref="G731:S731"/>
    <mergeCell ref="T731:V731"/>
    <mergeCell ref="E732:S732"/>
    <mergeCell ref="T732:V732"/>
    <mergeCell ref="E733:S733"/>
    <mergeCell ref="T733:V733"/>
    <mergeCell ref="E734:S734"/>
    <mergeCell ref="T734:V734"/>
    <mergeCell ref="O651:O652"/>
    <mergeCell ref="P651:P652"/>
    <mergeCell ref="Q651:Q652"/>
    <mergeCell ref="R651:R652"/>
    <mergeCell ref="S651:S652"/>
    <mergeCell ref="T651:T652"/>
    <mergeCell ref="U651:U652"/>
    <mergeCell ref="V651:V652"/>
    <mergeCell ref="B671:C671"/>
    <mergeCell ref="E671:F671"/>
    <mergeCell ref="G671:J671"/>
    <mergeCell ref="K671:L671"/>
    <mergeCell ref="M671:N671"/>
    <mergeCell ref="O671:T671"/>
    <mergeCell ref="B672:C672"/>
    <mergeCell ref="E672:F672"/>
    <mergeCell ref="G672:J672"/>
    <mergeCell ref="K672:L672"/>
    <mergeCell ref="M672:N672"/>
    <mergeCell ref="B669:C669"/>
    <mergeCell ref="E669:F669"/>
    <mergeCell ref="G669:J669"/>
    <mergeCell ref="K669:L669"/>
    <mergeCell ref="M669:N669"/>
    <mergeCell ref="U669:Y670"/>
    <mergeCell ref="B670:C670"/>
    <mergeCell ref="E670:F670"/>
    <mergeCell ref="G670:J670"/>
    <mergeCell ref="K670:L670"/>
    <mergeCell ref="M670:N670"/>
    <mergeCell ref="G759:S759"/>
    <mergeCell ref="T759:V759"/>
    <mergeCell ref="E760:S760"/>
    <mergeCell ref="T760:V760"/>
    <mergeCell ref="E761:S761"/>
    <mergeCell ref="T761:V761"/>
    <mergeCell ref="E762:S762"/>
    <mergeCell ref="T762:V762"/>
    <mergeCell ref="H763:H764"/>
    <mergeCell ref="B774:C774"/>
    <mergeCell ref="G787:S787"/>
    <mergeCell ref="T787:V787"/>
    <mergeCell ref="E788:S788"/>
    <mergeCell ref="T788:V788"/>
    <mergeCell ref="E789:S789"/>
    <mergeCell ref="T789:V789"/>
    <mergeCell ref="E790:S790"/>
    <mergeCell ref="T790:V790"/>
    <mergeCell ref="H791:H792"/>
    <mergeCell ref="B802:C802"/>
    <mergeCell ref="G815:S815"/>
    <mergeCell ref="T815:V815"/>
    <mergeCell ref="E816:S816"/>
    <mergeCell ref="T816:V816"/>
    <mergeCell ref="E817:S817"/>
    <mergeCell ref="T817:V817"/>
    <mergeCell ref="E818:S818"/>
    <mergeCell ref="T818:V818"/>
    <mergeCell ref="H819:H820"/>
    <mergeCell ref="B830:C830"/>
    <mergeCell ref="G843:S843"/>
    <mergeCell ref="T843:V843"/>
    <mergeCell ref="E844:S844"/>
    <mergeCell ref="T844:V844"/>
    <mergeCell ref="I763:I764"/>
    <mergeCell ref="J763:J764"/>
    <mergeCell ref="K763:K764"/>
    <mergeCell ref="L763:L764"/>
    <mergeCell ref="M763:M764"/>
    <mergeCell ref="N763:N764"/>
    <mergeCell ref="B777:C777"/>
    <mergeCell ref="E777:L777"/>
    <mergeCell ref="O777:Q777"/>
    <mergeCell ref="S777:Y777"/>
    <mergeCell ref="B778:C778"/>
    <mergeCell ref="E778:F778"/>
    <mergeCell ref="G778:J778"/>
    <mergeCell ref="K778:L778"/>
    <mergeCell ref="M778:N778"/>
    <mergeCell ref="O778:Q778"/>
    <mergeCell ref="S778:T778"/>
    <mergeCell ref="U778:V778"/>
    <mergeCell ref="W778:X778"/>
    <mergeCell ref="B783:C783"/>
    <mergeCell ref="E783:F783"/>
    <mergeCell ref="G783:J783"/>
    <mergeCell ref="K783:L783"/>
    <mergeCell ref="M783:N783"/>
    <mergeCell ref="O783:T783"/>
    <mergeCell ref="B784:C784"/>
    <mergeCell ref="E784:F784"/>
    <mergeCell ref="G784:J784"/>
    <mergeCell ref="K784:L784"/>
    <mergeCell ref="M784:N784"/>
    <mergeCell ref="E845:S845"/>
    <mergeCell ref="T845:V845"/>
    <mergeCell ref="E846:S846"/>
    <mergeCell ref="T846:V846"/>
    <mergeCell ref="H847:H848"/>
    <mergeCell ref="B858:C858"/>
    <mergeCell ref="G871:S871"/>
    <mergeCell ref="T871:V871"/>
    <mergeCell ref="E872:S872"/>
    <mergeCell ref="T872:V872"/>
    <mergeCell ref="E873:S873"/>
    <mergeCell ref="T873:V873"/>
    <mergeCell ref="E874:S874"/>
    <mergeCell ref="T874:V874"/>
    <mergeCell ref="H875:H876"/>
    <mergeCell ref="B886:C886"/>
    <mergeCell ref="G899:S899"/>
    <mergeCell ref="T899:V899"/>
    <mergeCell ref="E900:S900"/>
    <mergeCell ref="T900:V900"/>
    <mergeCell ref="E901:S901"/>
    <mergeCell ref="T901:V901"/>
    <mergeCell ref="E902:S902"/>
    <mergeCell ref="T902:V902"/>
    <mergeCell ref="H903:H904"/>
    <mergeCell ref="B914:C914"/>
    <mergeCell ref="G927:S927"/>
    <mergeCell ref="T927:V927"/>
    <mergeCell ref="E928:S928"/>
    <mergeCell ref="T928:V928"/>
    <mergeCell ref="E929:S929"/>
    <mergeCell ref="T929:V929"/>
    <mergeCell ref="E930:S930"/>
    <mergeCell ref="T930:V930"/>
    <mergeCell ref="P847:P848"/>
    <mergeCell ref="Q847:Q848"/>
    <mergeCell ref="R847:R848"/>
    <mergeCell ref="S847:S848"/>
    <mergeCell ref="T847:T848"/>
    <mergeCell ref="U847:U848"/>
    <mergeCell ref="V847:V848"/>
    <mergeCell ref="B867:C867"/>
    <mergeCell ref="E867:F867"/>
    <mergeCell ref="G867:J867"/>
    <mergeCell ref="K867:L867"/>
    <mergeCell ref="M867:N867"/>
    <mergeCell ref="O867:T867"/>
    <mergeCell ref="B868:C868"/>
    <mergeCell ref="E868:F868"/>
    <mergeCell ref="G868:J868"/>
    <mergeCell ref="K868:L868"/>
    <mergeCell ref="M868:N868"/>
    <mergeCell ref="B865:C865"/>
    <mergeCell ref="E865:F865"/>
    <mergeCell ref="G865:J865"/>
    <mergeCell ref="K865:L865"/>
    <mergeCell ref="M865:N865"/>
    <mergeCell ref="U865:Y866"/>
    <mergeCell ref="B866:C866"/>
    <mergeCell ref="E866:F866"/>
    <mergeCell ref="G866:J866"/>
    <mergeCell ref="K866:L866"/>
    <mergeCell ref="M866:N866"/>
    <mergeCell ref="I875:I876"/>
    <mergeCell ref="G955:S955"/>
    <mergeCell ref="T955:V955"/>
    <mergeCell ref="E956:S956"/>
    <mergeCell ref="T956:V956"/>
    <mergeCell ref="E957:S957"/>
    <mergeCell ref="T957:V957"/>
    <mergeCell ref="E958:S958"/>
    <mergeCell ref="T958:V958"/>
    <mergeCell ref="H959:H960"/>
    <mergeCell ref="B970:C970"/>
    <mergeCell ref="G983:S983"/>
    <mergeCell ref="T983:V983"/>
    <mergeCell ref="E984:S984"/>
    <mergeCell ref="T984:V984"/>
    <mergeCell ref="E985:S985"/>
    <mergeCell ref="T985:V985"/>
    <mergeCell ref="E986:S986"/>
    <mergeCell ref="T986:V986"/>
    <mergeCell ref="H987:H988"/>
    <mergeCell ref="B998:C998"/>
    <mergeCell ref="G1011:S1011"/>
    <mergeCell ref="T1011:V1011"/>
    <mergeCell ref="E1012:S1012"/>
    <mergeCell ref="T1012:V1012"/>
    <mergeCell ref="E1013:S1013"/>
    <mergeCell ref="T1013:V1013"/>
    <mergeCell ref="E1014:S1014"/>
    <mergeCell ref="T1014:V1014"/>
    <mergeCell ref="H1015:H1016"/>
    <mergeCell ref="B1026:C1026"/>
    <mergeCell ref="G1039:S1039"/>
    <mergeCell ref="T1039:V1039"/>
    <mergeCell ref="E1040:S1040"/>
    <mergeCell ref="T1040:V1040"/>
    <mergeCell ref="I959:I960"/>
    <mergeCell ref="J959:J960"/>
    <mergeCell ref="K959:K960"/>
    <mergeCell ref="L959:L960"/>
    <mergeCell ref="M959:M960"/>
    <mergeCell ref="N959:N960"/>
    <mergeCell ref="S976:V976"/>
    <mergeCell ref="I987:I988"/>
    <mergeCell ref="J987:J988"/>
    <mergeCell ref="K987:K988"/>
    <mergeCell ref="L987:L988"/>
    <mergeCell ref="M987:M988"/>
    <mergeCell ref="N987:N988"/>
    <mergeCell ref="A981:Y981"/>
    <mergeCell ref="A982:Y982"/>
    <mergeCell ref="A983:A1008"/>
    <mergeCell ref="B983:C983"/>
    <mergeCell ref="D983:D986"/>
    <mergeCell ref="E983:F983"/>
    <mergeCell ref="W983:Y983"/>
    <mergeCell ref="B984:C984"/>
    <mergeCell ref="W984:Y984"/>
    <mergeCell ref="B985:C985"/>
    <mergeCell ref="W985:Y985"/>
    <mergeCell ref="B986:C986"/>
    <mergeCell ref="W986:Y986"/>
    <mergeCell ref="B987:B988"/>
    <mergeCell ref="C987:C988"/>
    <mergeCell ref="D987:D988"/>
    <mergeCell ref="B993:C993"/>
    <mergeCell ref="E1041:S1041"/>
    <mergeCell ref="T1041:V1041"/>
    <mergeCell ref="E1042:S1042"/>
    <mergeCell ref="T1042:V1042"/>
    <mergeCell ref="H1043:H1044"/>
    <mergeCell ref="B1054:C1054"/>
    <mergeCell ref="G1067:S1067"/>
    <mergeCell ref="T1067:V1067"/>
    <mergeCell ref="E1068:S1068"/>
    <mergeCell ref="T1068:V1068"/>
    <mergeCell ref="E1069:S1069"/>
    <mergeCell ref="T1069:V1069"/>
    <mergeCell ref="E1070:S1070"/>
    <mergeCell ref="T1070:V1070"/>
    <mergeCell ref="H1071:H1072"/>
    <mergeCell ref="B1082:C1082"/>
    <mergeCell ref="G1095:S1095"/>
    <mergeCell ref="T1095:V1095"/>
    <mergeCell ref="E1096:S1096"/>
    <mergeCell ref="T1096:V1096"/>
    <mergeCell ref="E1097:S1097"/>
    <mergeCell ref="T1097:V1097"/>
    <mergeCell ref="E1098:S1098"/>
    <mergeCell ref="T1098:V1098"/>
    <mergeCell ref="H1099:H1100"/>
    <mergeCell ref="B1110:C1110"/>
    <mergeCell ref="A1121:Y1121"/>
    <mergeCell ref="A1122:Y1122"/>
    <mergeCell ref="A1123:A1148"/>
    <mergeCell ref="B1123:C1123"/>
    <mergeCell ref="D1123:D1126"/>
    <mergeCell ref="E1123:F1123"/>
    <mergeCell ref="G1123:S1123"/>
    <mergeCell ref="T1123:V1123"/>
    <mergeCell ref="W1123:Y1123"/>
    <mergeCell ref="B1124:C1124"/>
    <mergeCell ref="E1124:S1124"/>
    <mergeCell ref="T1124:V1124"/>
    <mergeCell ref="W1124:Y1124"/>
    <mergeCell ref="B1125:C1125"/>
    <mergeCell ref="E1125:S1125"/>
    <mergeCell ref="T1125:V1125"/>
    <mergeCell ref="W1125:Y1125"/>
    <mergeCell ref="B1126:C1126"/>
    <mergeCell ref="E1126:S1126"/>
    <mergeCell ref="T1126:V1126"/>
    <mergeCell ref="W1126:Y1126"/>
    <mergeCell ref="B1127:B1128"/>
    <mergeCell ref="C1127:C1128"/>
    <mergeCell ref="D1127:D1128"/>
    <mergeCell ref="E1127:E1128"/>
    <mergeCell ref="F1127:F1128"/>
    <mergeCell ref="G1127:G1128"/>
    <mergeCell ref="H1127:H1128"/>
    <mergeCell ref="I1127:I1128"/>
    <mergeCell ref="J1127:J1128"/>
    <mergeCell ref="K1127:K1128"/>
    <mergeCell ref="L1127:L1128"/>
    <mergeCell ref="M1127:M1128"/>
    <mergeCell ref="N1127:N1128"/>
    <mergeCell ref="O1127:O1128"/>
    <mergeCell ref="P1127:P1128"/>
    <mergeCell ref="Q1127:Q1128"/>
    <mergeCell ref="R1127:R1128"/>
    <mergeCell ref="B1135:C1135"/>
    <mergeCell ref="B1136:C1136"/>
    <mergeCell ref="B1137:C1137"/>
    <mergeCell ref="B1138:C1138"/>
    <mergeCell ref="B1139:C1139"/>
    <mergeCell ref="Y1139:Y1140"/>
    <mergeCell ref="E1140:F1140"/>
    <mergeCell ref="K1140:L1140"/>
    <mergeCell ref="O1140:P1140"/>
    <mergeCell ref="E1141:L1141"/>
    <mergeCell ref="S1141:Y1141"/>
    <mergeCell ref="S1142:T1142"/>
    <mergeCell ref="U1142:V1142"/>
    <mergeCell ref="W1142:X1142"/>
    <mergeCell ref="O1144:Q1144"/>
    <mergeCell ref="S1144:V1144"/>
    <mergeCell ref="W1144:Y1144"/>
    <mergeCell ref="O1145:T1146"/>
    <mergeCell ref="U1145:Y1146"/>
    <mergeCell ref="O1147:T1147"/>
    <mergeCell ref="U1147:Y1148"/>
    <mergeCell ref="B1148:C1148"/>
    <mergeCell ref="E1148:F1148"/>
    <mergeCell ref="G1148:J1148"/>
    <mergeCell ref="K1148:L1148"/>
    <mergeCell ref="M1148:N1148"/>
    <mergeCell ref="O1148:T1148"/>
    <mergeCell ref="A1150:Y1150"/>
    <mergeCell ref="A1151:A1176"/>
    <mergeCell ref="D1151:D1154"/>
    <mergeCell ref="E1151:F1151"/>
    <mergeCell ref="G1151:S1151"/>
    <mergeCell ref="T1151:V1151"/>
    <mergeCell ref="E1152:S1152"/>
    <mergeCell ref="T1152:V1152"/>
    <mergeCell ref="E1153:S1153"/>
    <mergeCell ref="T1153:V1153"/>
    <mergeCell ref="B1154:C1154"/>
    <mergeCell ref="E1154:S1154"/>
    <mergeCell ref="T1154:V1154"/>
    <mergeCell ref="W1154:Y1154"/>
    <mergeCell ref="B1155:B1156"/>
    <mergeCell ref="C1155:C1156"/>
    <mergeCell ref="D1155:D1156"/>
    <mergeCell ref="E1155:E1156"/>
    <mergeCell ref="F1155:F1156"/>
    <mergeCell ref="G1155:G1156"/>
    <mergeCell ref="H1155:H1156"/>
    <mergeCell ref="I1155:I1156"/>
    <mergeCell ref="J1155:J1156"/>
    <mergeCell ref="K1155:K1156"/>
    <mergeCell ref="L1155:L1156"/>
    <mergeCell ref="M1155:M1156"/>
    <mergeCell ref="N1155:N1156"/>
    <mergeCell ref="O1155:O1156"/>
    <mergeCell ref="P1155:P1156"/>
    <mergeCell ref="Q1155:Q1156"/>
    <mergeCell ref="R1155:R1156"/>
    <mergeCell ref="S1155:S1156"/>
    <mergeCell ref="T1155:T1156"/>
    <mergeCell ref="U1155:U1156"/>
    <mergeCell ref="V1155:V1156"/>
    <mergeCell ref="W1155:W1156"/>
    <mergeCell ref="X1155:X1156"/>
    <mergeCell ref="W1170:X1170"/>
    <mergeCell ref="O1172:Q1172"/>
    <mergeCell ref="S1172:V1172"/>
    <mergeCell ref="W1172:Y1172"/>
    <mergeCell ref="O1173:T1174"/>
    <mergeCell ref="U1173:Y1174"/>
    <mergeCell ref="U1175:Y1176"/>
    <mergeCell ref="B1176:C1176"/>
    <mergeCell ref="E1176:F1176"/>
    <mergeCell ref="G1176:J1176"/>
    <mergeCell ref="K1176:L1176"/>
    <mergeCell ref="M1176:N1176"/>
    <mergeCell ref="O1176:T1176"/>
    <mergeCell ref="A1178:Y1178"/>
    <mergeCell ref="A1179:A1204"/>
    <mergeCell ref="D1179:D1182"/>
    <mergeCell ref="E1179:F1179"/>
    <mergeCell ref="G1179:S1179"/>
    <mergeCell ref="T1179:V1179"/>
    <mergeCell ref="E1180:S1180"/>
    <mergeCell ref="T1180:V1180"/>
    <mergeCell ref="E1181:S1181"/>
    <mergeCell ref="T1181:V1181"/>
    <mergeCell ref="B1182:C1182"/>
    <mergeCell ref="E1182:S1182"/>
    <mergeCell ref="T1182:V1182"/>
    <mergeCell ref="W1182:Y1182"/>
    <mergeCell ref="B1183:B1184"/>
    <mergeCell ref="C1183:C1184"/>
    <mergeCell ref="D1183:D1184"/>
    <mergeCell ref="E1183:E1184"/>
    <mergeCell ref="F1183:F1184"/>
    <mergeCell ref="G1183:G1184"/>
    <mergeCell ref="H1183:H1184"/>
    <mergeCell ref="I1183:I1184"/>
    <mergeCell ref="J1183:J1184"/>
    <mergeCell ref="K1183:K1184"/>
    <mergeCell ref="L1183:L1184"/>
    <mergeCell ref="M1183:M1184"/>
    <mergeCell ref="N1183:N1184"/>
    <mergeCell ref="O1183:O1184"/>
    <mergeCell ref="P1183:P1184"/>
    <mergeCell ref="Q1183:Q1184"/>
    <mergeCell ref="R1183:R1184"/>
    <mergeCell ref="S1183:S1184"/>
    <mergeCell ref="T1183:T1184"/>
    <mergeCell ref="U1183:U1184"/>
    <mergeCell ref="V1183:V1184"/>
    <mergeCell ref="W1183:W1184"/>
    <mergeCell ref="X1183:X1184"/>
    <mergeCell ref="Y1183:Y1184"/>
    <mergeCell ref="K1185:K1187"/>
    <mergeCell ref="P1185:P1187"/>
    <mergeCell ref="S1186:S1187"/>
    <mergeCell ref="B1193:C1193"/>
    <mergeCell ref="Y1195:Y1196"/>
    <mergeCell ref="E1196:F1196"/>
    <mergeCell ref="K1196:L1196"/>
    <mergeCell ref="O1196:P1196"/>
    <mergeCell ref="E1197:L1197"/>
    <mergeCell ref="S1197:Y1197"/>
    <mergeCell ref="S1198:T1198"/>
    <mergeCell ref="U1198:V1198"/>
    <mergeCell ref="W1198:X1198"/>
    <mergeCell ref="O1200:Q1200"/>
    <mergeCell ref="S1200:V1200"/>
    <mergeCell ref="W1200:Y1200"/>
    <mergeCell ref="O1201:T1202"/>
    <mergeCell ref="U1201:Y1202"/>
    <mergeCell ref="U1203:Y1204"/>
    <mergeCell ref="B1204:C1204"/>
    <mergeCell ref="E1204:F1204"/>
    <mergeCell ref="G1204:J1204"/>
    <mergeCell ref="K1204:L1204"/>
    <mergeCell ref="M1204:N1204"/>
    <mergeCell ref="O1204:T1204"/>
    <mergeCell ref="A1206:Y1206"/>
    <mergeCell ref="A1207:A1232"/>
    <mergeCell ref="D1207:D1210"/>
    <mergeCell ref="E1207:F1207"/>
    <mergeCell ref="G1207:S1207"/>
    <mergeCell ref="T1207:V1207"/>
    <mergeCell ref="E1208:S1208"/>
    <mergeCell ref="T1208:V1208"/>
    <mergeCell ref="E1209:S1209"/>
    <mergeCell ref="T1209:V1209"/>
    <mergeCell ref="B1210:C1210"/>
    <mergeCell ref="E1210:S1210"/>
    <mergeCell ref="T1210:V1210"/>
    <mergeCell ref="W1210:Y1210"/>
    <mergeCell ref="B1211:B1212"/>
    <mergeCell ref="C1211:C1212"/>
    <mergeCell ref="D1211:D1212"/>
    <mergeCell ref="E1211:E1212"/>
    <mergeCell ref="F1211:F1212"/>
    <mergeCell ref="G1211:G1212"/>
    <mergeCell ref="H1211:H1212"/>
    <mergeCell ref="I1211:I1212"/>
    <mergeCell ref="J1211:J1212"/>
    <mergeCell ref="K1211:K1212"/>
    <mergeCell ref="L1211:L1212"/>
    <mergeCell ref="M1211:M1212"/>
    <mergeCell ref="N1211:N1212"/>
    <mergeCell ref="O1211:O1212"/>
    <mergeCell ref="P1211:P1212"/>
    <mergeCell ref="Q1211:Q1212"/>
    <mergeCell ref="R1211:R1212"/>
    <mergeCell ref="S1211:S1212"/>
    <mergeCell ref="T1211:T1212"/>
    <mergeCell ref="U1211:U1212"/>
    <mergeCell ref="V1211:V1212"/>
    <mergeCell ref="W1211:W1212"/>
    <mergeCell ref="X1211:X1212"/>
    <mergeCell ref="Y1211:Y1212"/>
    <mergeCell ref="K1213:K1215"/>
    <mergeCell ref="P1213:P1215"/>
    <mergeCell ref="S1214:S1215"/>
    <mergeCell ref="B1221:C1221"/>
    <mergeCell ref="Y1223:Y1224"/>
    <mergeCell ref="E1224:F1224"/>
    <mergeCell ref="K1224:L1224"/>
    <mergeCell ref="O1224:P1224"/>
    <mergeCell ref="E1225:L1225"/>
    <mergeCell ref="S1225:Y1225"/>
    <mergeCell ref="S1226:T1226"/>
    <mergeCell ref="U1226:V1226"/>
    <mergeCell ref="W1226:X1226"/>
    <mergeCell ref="O1228:Q1228"/>
    <mergeCell ref="S1228:V1228"/>
    <mergeCell ref="W1228:Y1228"/>
    <mergeCell ref="O1229:T1230"/>
    <mergeCell ref="U1229:Y1230"/>
    <mergeCell ref="U1231:Y1232"/>
    <mergeCell ref="B1232:C1232"/>
    <mergeCell ref="E1232:F1232"/>
    <mergeCell ref="G1232:J1232"/>
    <mergeCell ref="K1232:L1232"/>
    <mergeCell ref="M1232:N1232"/>
    <mergeCell ref="O1232:T1232"/>
    <mergeCell ref="A1234:Y1234"/>
    <mergeCell ref="A1235:A1260"/>
    <mergeCell ref="D1235:D1238"/>
    <mergeCell ref="E1235:F1235"/>
    <mergeCell ref="G1235:S1235"/>
    <mergeCell ref="T1235:V1235"/>
    <mergeCell ref="E1236:S1236"/>
    <mergeCell ref="T1236:V1236"/>
    <mergeCell ref="E1237:S1237"/>
    <mergeCell ref="T1237:V1237"/>
    <mergeCell ref="B1238:C1238"/>
    <mergeCell ref="E1238:S1238"/>
    <mergeCell ref="T1238:V1238"/>
    <mergeCell ref="W1238:Y1238"/>
    <mergeCell ref="B1239:B1240"/>
    <mergeCell ref="C1239:C1240"/>
    <mergeCell ref="D1239:D1240"/>
    <mergeCell ref="E1239:E1240"/>
    <mergeCell ref="F1239:F1240"/>
    <mergeCell ref="G1239:G1240"/>
    <mergeCell ref="H1239:H1240"/>
    <mergeCell ref="I1239:I1240"/>
    <mergeCell ref="J1239:J1240"/>
    <mergeCell ref="K1239:K1240"/>
    <mergeCell ref="L1239:L1240"/>
    <mergeCell ref="M1239:M1240"/>
    <mergeCell ref="N1239:N1240"/>
    <mergeCell ref="O1239:O1240"/>
    <mergeCell ref="P1239:P1240"/>
    <mergeCell ref="Q1239:Q1240"/>
    <mergeCell ref="R1239:R1240"/>
    <mergeCell ref="S1239:S1240"/>
    <mergeCell ref="T1239:T1240"/>
    <mergeCell ref="U1239:U1240"/>
    <mergeCell ref="V1239:V1240"/>
    <mergeCell ref="W1239:W1240"/>
    <mergeCell ref="X1239:X1240"/>
    <mergeCell ref="Y1239:Y1240"/>
    <mergeCell ref="K1241:K1243"/>
    <mergeCell ref="P1241:P1243"/>
    <mergeCell ref="S1242:S1243"/>
    <mergeCell ref="B1249:C1249"/>
    <mergeCell ref="Y1251:Y1252"/>
    <mergeCell ref="E1252:F1252"/>
    <mergeCell ref="K1252:L1252"/>
    <mergeCell ref="O1252:P1252"/>
    <mergeCell ref="E1253:L1253"/>
    <mergeCell ref="S1253:Y1253"/>
    <mergeCell ref="S1254:T1254"/>
    <mergeCell ref="U1254:V1254"/>
    <mergeCell ref="W1254:X1254"/>
    <mergeCell ref="O1256:Q1256"/>
    <mergeCell ref="S1256:V1256"/>
    <mergeCell ref="W1256:Y1256"/>
    <mergeCell ref="O1257:T1258"/>
    <mergeCell ref="U1257:Y1258"/>
    <mergeCell ref="U1259:Y1260"/>
    <mergeCell ref="B1260:C1260"/>
    <mergeCell ref="E1260:F1260"/>
    <mergeCell ref="G1260:J1260"/>
    <mergeCell ref="K1260:L1260"/>
    <mergeCell ref="M1260:N1260"/>
    <mergeCell ref="O1260:T1260"/>
    <mergeCell ref="A1262:Y1262"/>
    <mergeCell ref="A1263:A1288"/>
    <mergeCell ref="D1263:D1266"/>
    <mergeCell ref="E1263:F1263"/>
    <mergeCell ref="G1263:S1263"/>
    <mergeCell ref="T1263:V1263"/>
    <mergeCell ref="E1264:S1264"/>
    <mergeCell ref="T1264:V1264"/>
    <mergeCell ref="E1265:S1265"/>
    <mergeCell ref="T1265:V1265"/>
    <mergeCell ref="B1266:C1266"/>
    <mergeCell ref="E1266:S1266"/>
    <mergeCell ref="T1266:V1266"/>
    <mergeCell ref="W1266:Y1266"/>
    <mergeCell ref="B1267:B1268"/>
    <mergeCell ref="C1267:C1268"/>
    <mergeCell ref="D1267:D1268"/>
    <mergeCell ref="E1267:E1268"/>
    <mergeCell ref="F1267:F1268"/>
    <mergeCell ref="G1267:G1268"/>
    <mergeCell ref="H1267:H1268"/>
    <mergeCell ref="I1267:I1268"/>
    <mergeCell ref="J1267:J1268"/>
    <mergeCell ref="K1267:K1268"/>
    <mergeCell ref="L1267:L1268"/>
    <mergeCell ref="M1267:M1268"/>
    <mergeCell ref="N1267:N1268"/>
    <mergeCell ref="O1267:O1268"/>
    <mergeCell ref="P1267:P1268"/>
    <mergeCell ref="Q1267:Q1268"/>
    <mergeCell ref="R1267:R1268"/>
    <mergeCell ref="S1267:S1268"/>
    <mergeCell ref="T1267:T1268"/>
    <mergeCell ref="U1267:U1268"/>
    <mergeCell ref="V1267:V1268"/>
    <mergeCell ref="W1267:W1268"/>
    <mergeCell ref="X1267:X1268"/>
    <mergeCell ref="Y1267:Y1268"/>
    <mergeCell ref="K1269:K1271"/>
    <mergeCell ref="P1269:P1271"/>
    <mergeCell ref="S1270:S1271"/>
    <mergeCell ref="B1277:C1277"/>
    <mergeCell ref="Y1279:Y1280"/>
    <mergeCell ref="E1280:F1280"/>
    <mergeCell ref="K1280:L1280"/>
    <mergeCell ref="O1280:P1280"/>
    <mergeCell ref="E1281:L1281"/>
    <mergeCell ref="S1281:Y1281"/>
    <mergeCell ref="S1282:T1282"/>
    <mergeCell ref="U1282:V1282"/>
    <mergeCell ref="W1282:X1282"/>
    <mergeCell ref="O1284:Q1284"/>
    <mergeCell ref="S1284:V1284"/>
    <mergeCell ref="W1284:Y1284"/>
    <mergeCell ref="O1285:T1286"/>
    <mergeCell ref="U1285:Y1286"/>
    <mergeCell ref="U1287:Y1288"/>
    <mergeCell ref="B1288:C1288"/>
    <mergeCell ref="E1288:F1288"/>
    <mergeCell ref="G1288:J1288"/>
    <mergeCell ref="K1288:L1288"/>
    <mergeCell ref="M1288:N1288"/>
    <mergeCell ref="O1288:T1288"/>
    <mergeCell ref="A1290:Y1290"/>
    <mergeCell ref="A1291:A1316"/>
    <mergeCell ref="D1291:D1294"/>
    <mergeCell ref="E1291:F1291"/>
    <mergeCell ref="G1291:S1291"/>
    <mergeCell ref="T1291:V1291"/>
    <mergeCell ref="E1292:S1292"/>
    <mergeCell ref="T1292:V1292"/>
    <mergeCell ref="E1293:S1293"/>
    <mergeCell ref="T1293:V1293"/>
    <mergeCell ref="B1294:C1294"/>
    <mergeCell ref="E1294:S1294"/>
    <mergeCell ref="T1294:V1294"/>
    <mergeCell ref="W1294:Y1294"/>
    <mergeCell ref="B1295:B1296"/>
    <mergeCell ref="C1295:C1296"/>
    <mergeCell ref="D1295:D1296"/>
    <mergeCell ref="E1295:E1296"/>
    <mergeCell ref="F1295:F1296"/>
    <mergeCell ref="G1295:G1296"/>
    <mergeCell ref="H1295:H1296"/>
    <mergeCell ref="I1295:I1296"/>
    <mergeCell ref="J1295:J1296"/>
    <mergeCell ref="K1295:K1296"/>
    <mergeCell ref="L1295:L1296"/>
    <mergeCell ref="M1295:M1296"/>
    <mergeCell ref="N1295:N1296"/>
    <mergeCell ref="O1295:O1296"/>
    <mergeCell ref="P1295:P1296"/>
    <mergeCell ref="Q1295:Q1296"/>
    <mergeCell ref="R1295:R1296"/>
    <mergeCell ref="S1295:S1296"/>
    <mergeCell ref="T1295:T1296"/>
    <mergeCell ref="U1295:U1296"/>
    <mergeCell ref="V1295:V1296"/>
    <mergeCell ref="W1295:W1296"/>
    <mergeCell ref="X1295:X1296"/>
    <mergeCell ref="Y1295:Y1296"/>
    <mergeCell ref="K1297:K1299"/>
    <mergeCell ref="P1297:P1299"/>
    <mergeCell ref="S1298:S1299"/>
    <mergeCell ref="B1305:C1305"/>
    <mergeCell ref="Y1307:Y1308"/>
    <mergeCell ref="E1308:F1308"/>
    <mergeCell ref="K1308:L1308"/>
    <mergeCell ref="O1308:P1308"/>
    <mergeCell ref="E1309:L1309"/>
    <mergeCell ref="S1309:Y1309"/>
    <mergeCell ref="S1310:T1310"/>
    <mergeCell ref="U1310:V1310"/>
    <mergeCell ref="W1310:X1310"/>
    <mergeCell ref="O1312:Q1312"/>
    <mergeCell ref="S1312:V1312"/>
    <mergeCell ref="W1312:Y1312"/>
    <mergeCell ref="O1313:T1314"/>
    <mergeCell ref="U1313:Y1314"/>
    <mergeCell ref="U1315:Y1316"/>
    <mergeCell ref="B1316:C1316"/>
    <mergeCell ref="E1316:F1316"/>
    <mergeCell ref="G1316:J1316"/>
    <mergeCell ref="K1316:L1316"/>
    <mergeCell ref="M1316:N1316"/>
    <mergeCell ref="O1316:T1316"/>
    <mergeCell ref="A1318:Y1318"/>
    <mergeCell ref="A1319:A1344"/>
    <mergeCell ref="D1319:D1322"/>
    <mergeCell ref="E1319:F1319"/>
    <mergeCell ref="G1319:S1319"/>
    <mergeCell ref="T1319:V1319"/>
    <mergeCell ref="E1320:S1320"/>
    <mergeCell ref="T1320:V1320"/>
    <mergeCell ref="E1321:S1321"/>
    <mergeCell ref="T1321:V1321"/>
    <mergeCell ref="B1322:C1322"/>
    <mergeCell ref="E1322:S1322"/>
    <mergeCell ref="T1322:V1322"/>
    <mergeCell ref="W1322:Y1322"/>
    <mergeCell ref="B1323:B1324"/>
    <mergeCell ref="C1323:C1324"/>
    <mergeCell ref="D1323:D1324"/>
    <mergeCell ref="E1323:E1324"/>
    <mergeCell ref="F1323:F1324"/>
    <mergeCell ref="G1323:G1324"/>
    <mergeCell ref="H1323:H1324"/>
    <mergeCell ref="I1323:I1324"/>
    <mergeCell ref="J1323:J1324"/>
    <mergeCell ref="K1323:K1324"/>
    <mergeCell ref="L1323:L1324"/>
    <mergeCell ref="M1323:M1324"/>
    <mergeCell ref="N1323:N1324"/>
    <mergeCell ref="O1323:O1324"/>
    <mergeCell ref="P1323:P1324"/>
    <mergeCell ref="Q1323:Q1324"/>
    <mergeCell ref="R1323:R1324"/>
    <mergeCell ref="S1323:S1324"/>
    <mergeCell ref="T1323:T1324"/>
    <mergeCell ref="U1323:U1324"/>
    <mergeCell ref="V1323:V1324"/>
    <mergeCell ref="W1323:W1324"/>
    <mergeCell ref="X1323:X1324"/>
    <mergeCell ref="Y1323:Y1324"/>
    <mergeCell ref="K1325:K1327"/>
    <mergeCell ref="P1325:P1327"/>
    <mergeCell ref="S1326:S1327"/>
    <mergeCell ref="B1333:C1333"/>
    <mergeCell ref="Y1335:Y1336"/>
    <mergeCell ref="E1336:F1336"/>
    <mergeCell ref="K1336:L1336"/>
    <mergeCell ref="O1336:P1336"/>
    <mergeCell ref="E1337:L1337"/>
    <mergeCell ref="S1337:Y1337"/>
    <mergeCell ref="S1338:T1338"/>
    <mergeCell ref="U1338:V1338"/>
    <mergeCell ref="W1338:X1338"/>
    <mergeCell ref="O1340:Q1340"/>
    <mergeCell ref="S1340:V1340"/>
    <mergeCell ref="W1340:Y1340"/>
    <mergeCell ref="O1341:T1342"/>
    <mergeCell ref="U1341:Y1342"/>
    <mergeCell ref="U1343:Y1344"/>
    <mergeCell ref="B1344:C1344"/>
    <mergeCell ref="E1344:F1344"/>
    <mergeCell ref="G1344:J1344"/>
    <mergeCell ref="K1344:L1344"/>
    <mergeCell ref="M1344:N1344"/>
    <mergeCell ref="O1344:T1344"/>
    <mergeCell ref="A1346:Y1346"/>
    <mergeCell ref="A1347:A1372"/>
    <mergeCell ref="D1347:D1350"/>
    <mergeCell ref="E1347:F1347"/>
    <mergeCell ref="G1347:S1347"/>
    <mergeCell ref="T1347:V1347"/>
    <mergeCell ref="E1348:S1348"/>
    <mergeCell ref="T1348:V1348"/>
    <mergeCell ref="E1349:S1349"/>
    <mergeCell ref="T1349:V1349"/>
    <mergeCell ref="B1350:C1350"/>
    <mergeCell ref="E1350:S1350"/>
    <mergeCell ref="T1350:V1350"/>
    <mergeCell ref="W1350:Y1350"/>
    <mergeCell ref="B1351:B1352"/>
    <mergeCell ref="C1351:C1352"/>
    <mergeCell ref="D1351:D1352"/>
    <mergeCell ref="E1351:E1352"/>
    <mergeCell ref="F1351:F1352"/>
    <mergeCell ref="G1351:G1352"/>
    <mergeCell ref="H1351:H1352"/>
    <mergeCell ref="I1351:I1352"/>
    <mergeCell ref="J1351:J1352"/>
    <mergeCell ref="K1351:K1352"/>
    <mergeCell ref="L1351:L1352"/>
    <mergeCell ref="M1351:M1352"/>
    <mergeCell ref="N1351:N1352"/>
    <mergeCell ref="O1351:O1352"/>
    <mergeCell ref="P1351:P1352"/>
    <mergeCell ref="Q1351:Q1352"/>
    <mergeCell ref="R1351:R1352"/>
    <mergeCell ref="S1351:S1352"/>
    <mergeCell ref="T1351:T1352"/>
    <mergeCell ref="U1351:U1352"/>
    <mergeCell ref="V1351:V1352"/>
    <mergeCell ref="W1351:W1352"/>
    <mergeCell ref="X1351:X1352"/>
    <mergeCell ref="Y1351:Y1352"/>
    <mergeCell ref="K1353:K1355"/>
    <mergeCell ref="P1353:P1355"/>
    <mergeCell ref="S1354:S1355"/>
    <mergeCell ref="B1361:C1361"/>
    <mergeCell ref="Y1363:Y1364"/>
    <mergeCell ref="E1364:F1364"/>
    <mergeCell ref="K1364:L1364"/>
    <mergeCell ref="O1364:P1364"/>
    <mergeCell ref="E1365:L1365"/>
    <mergeCell ref="S1365:Y1365"/>
    <mergeCell ref="S1366:T1366"/>
    <mergeCell ref="U1366:V1366"/>
    <mergeCell ref="W1366:X1366"/>
    <mergeCell ref="O1368:Q1368"/>
    <mergeCell ref="S1368:V1368"/>
    <mergeCell ref="W1368:Y1368"/>
    <mergeCell ref="O1369:T1370"/>
    <mergeCell ref="U1369:Y1370"/>
    <mergeCell ref="U1371:Y1372"/>
    <mergeCell ref="B1372:C1372"/>
    <mergeCell ref="E1372:F1372"/>
    <mergeCell ref="G1372:J1372"/>
    <mergeCell ref="K1372:L1372"/>
    <mergeCell ref="M1372:N1372"/>
    <mergeCell ref="O1372:T1372"/>
    <mergeCell ref="A1374:Y1374"/>
    <mergeCell ref="A1375:A1400"/>
    <mergeCell ref="D1375:D1378"/>
    <mergeCell ref="E1375:F1375"/>
    <mergeCell ref="G1375:S1375"/>
    <mergeCell ref="T1375:V1375"/>
    <mergeCell ref="E1376:S1376"/>
    <mergeCell ref="T1376:V1376"/>
    <mergeCell ref="E1377:S1377"/>
    <mergeCell ref="T1377:V1377"/>
    <mergeCell ref="B1378:C1378"/>
    <mergeCell ref="E1378:S1378"/>
    <mergeCell ref="T1378:V1378"/>
    <mergeCell ref="W1378:Y1378"/>
    <mergeCell ref="B1379:B1380"/>
    <mergeCell ref="C1379:C1380"/>
    <mergeCell ref="D1379:D1380"/>
    <mergeCell ref="E1379:E1380"/>
    <mergeCell ref="F1379:F1380"/>
    <mergeCell ref="G1379:G1380"/>
    <mergeCell ref="H1379:H1380"/>
    <mergeCell ref="I1379:I1380"/>
    <mergeCell ref="J1379:J1380"/>
    <mergeCell ref="K1379:K1380"/>
    <mergeCell ref="L1379:L1380"/>
    <mergeCell ref="M1379:M1380"/>
    <mergeCell ref="N1379:N1380"/>
    <mergeCell ref="O1379:O1380"/>
    <mergeCell ref="P1379:P1380"/>
    <mergeCell ref="Q1379:Q1380"/>
    <mergeCell ref="R1379:R1380"/>
    <mergeCell ref="S1379:S1380"/>
    <mergeCell ref="T1379:T1380"/>
    <mergeCell ref="U1379:U1380"/>
    <mergeCell ref="V1379:V1380"/>
    <mergeCell ref="W1379:W1380"/>
    <mergeCell ref="X1379:X1380"/>
    <mergeCell ref="Y1379:Y1380"/>
    <mergeCell ref="K1381:K1383"/>
    <mergeCell ref="P1381:P1383"/>
    <mergeCell ref="S1382:S1383"/>
    <mergeCell ref="B1389:C1389"/>
    <mergeCell ref="Y1391:Y1392"/>
    <mergeCell ref="E1392:F1392"/>
    <mergeCell ref="K1392:L1392"/>
    <mergeCell ref="O1392:P1392"/>
    <mergeCell ref="E1393:L1393"/>
    <mergeCell ref="S1393:Y1393"/>
    <mergeCell ref="S1394:T1394"/>
    <mergeCell ref="U1394:V1394"/>
    <mergeCell ref="W1394:X1394"/>
    <mergeCell ref="O1396:Q1396"/>
    <mergeCell ref="S1396:V1396"/>
    <mergeCell ref="W1396:Y1396"/>
    <mergeCell ref="O1397:T1398"/>
    <mergeCell ref="U1397:Y1398"/>
    <mergeCell ref="U1399:Y1400"/>
    <mergeCell ref="B1400:C1400"/>
    <mergeCell ref="E1400:F1400"/>
    <mergeCell ref="G1400:J1400"/>
    <mergeCell ref="K1400:L1400"/>
    <mergeCell ref="M1400:N1400"/>
    <mergeCell ref="O1400:T1400"/>
    <mergeCell ref="A1402:Y1402"/>
    <mergeCell ref="A1403:A1428"/>
    <mergeCell ref="D1403:D1406"/>
    <mergeCell ref="E1403:F1403"/>
    <mergeCell ref="G1403:S1403"/>
    <mergeCell ref="T1403:V1403"/>
    <mergeCell ref="E1404:S1404"/>
    <mergeCell ref="T1404:V1404"/>
    <mergeCell ref="E1405:S1405"/>
    <mergeCell ref="T1405:V1405"/>
    <mergeCell ref="B1406:C1406"/>
    <mergeCell ref="E1406:S1406"/>
    <mergeCell ref="T1406:V1406"/>
    <mergeCell ref="W1406:Y1406"/>
    <mergeCell ref="B1407:B1408"/>
    <mergeCell ref="C1407:C1408"/>
    <mergeCell ref="D1407:D1408"/>
    <mergeCell ref="E1407:E1408"/>
    <mergeCell ref="F1407:F1408"/>
    <mergeCell ref="G1407:G1408"/>
    <mergeCell ref="H1407:H1408"/>
    <mergeCell ref="I1407:I1408"/>
    <mergeCell ref="J1407:J1408"/>
    <mergeCell ref="K1407:K1408"/>
    <mergeCell ref="L1407:L1408"/>
    <mergeCell ref="M1407:M1408"/>
    <mergeCell ref="N1407:N1408"/>
    <mergeCell ref="O1407:O1408"/>
    <mergeCell ref="P1407:P1408"/>
    <mergeCell ref="Q1407:Q1408"/>
    <mergeCell ref="R1407:R1408"/>
    <mergeCell ref="S1407:S1408"/>
    <mergeCell ref="T1407:T1408"/>
    <mergeCell ref="U1407:U1408"/>
    <mergeCell ref="V1407:V1408"/>
    <mergeCell ref="W1407:W1408"/>
    <mergeCell ref="X1407:X1408"/>
    <mergeCell ref="Y1407:Y1408"/>
    <mergeCell ref="K1409:K1411"/>
    <mergeCell ref="P1409:P1411"/>
    <mergeCell ref="S1410:S1411"/>
    <mergeCell ref="B1417:C1417"/>
    <mergeCell ref="Y1419:Y1420"/>
    <mergeCell ref="E1420:F1420"/>
    <mergeCell ref="K1420:L1420"/>
    <mergeCell ref="O1420:P1420"/>
    <mergeCell ref="E1421:L1421"/>
    <mergeCell ref="S1421:Y1421"/>
    <mergeCell ref="S1422:T1422"/>
    <mergeCell ref="U1422:V1422"/>
    <mergeCell ref="W1422:X1422"/>
    <mergeCell ref="O1424:Q1424"/>
    <mergeCell ref="S1424:V1424"/>
    <mergeCell ref="W1424:Y1424"/>
    <mergeCell ref="O1425:T1426"/>
    <mergeCell ref="U1425:Y1426"/>
    <mergeCell ref="U1427:Y1428"/>
    <mergeCell ref="B1428:C1428"/>
    <mergeCell ref="E1428:F1428"/>
    <mergeCell ref="G1428:J1428"/>
    <mergeCell ref="K1428:L1428"/>
    <mergeCell ref="M1428:N1428"/>
    <mergeCell ref="O1428:T1428"/>
    <mergeCell ref="A1430:Y1430"/>
    <mergeCell ref="A1431:A1456"/>
    <mergeCell ref="D1431:D1434"/>
    <mergeCell ref="E1431:F1431"/>
    <mergeCell ref="G1431:S1431"/>
    <mergeCell ref="T1431:V1431"/>
    <mergeCell ref="E1432:S1432"/>
    <mergeCell ref="T1432:V1432"/>
    <mergeCell ref="E1433:S1433"/>
    <mergeCell ref="T1433:V1433"/>
    <mergeCell ref="B1434:C1434"/>
    <mergeCell ref="E1434:S1434"/>
    <mergeCell ref="T1434:V1434"/>
    <mergeCell ref="W1434:Y1434"/>
    <mergeCell ref="B1435:B1436"/>
    <mergeCell ref="C1435:C1436"/>
    <mergeCell ref="D1435:D1436"/>
    <mergeCell ref="E1435:E1436"/>
    <mergeCell ref="F1435:F1436"/>
    <mergeCell ref="G1435:G1436"/>
    <mergeCell ref="H1435:H1436"/>
    <mergeCell ref="I1435:I1436"/>
    <mergeCell ref="J1435:J1436"/>
    <mergeCell ref="K1435:K1436"/>
    <mergeCell ref="L1435:L1436"/>
    <mergeCell ref="M1435:M1436"/>
    <mergeCell ref="N1435:N1436"/>
    <mergeCell ref="O1435:O1436"/>
    <mergeCell ref="P1435:P1436"/>
    <mergeCell ref="Q1435:Q1436"/>
    <mergeCell ref="R1435:R1436"/>
    <mergeCell ref="S1435:S1436"/>
    <mergeCell ref="T1435:T1436"/>
    <mergeCell ref="U1435:U1436"/>
    <mergeCell ref="V1435:V1436"/>
    <mergeCell ref="W1435:W1436"/>
    <mergeCell ref="X1435:X1436"/>
    <mergeCell ref="Y1435:Y1436"/>
    <mergeCell ref="K1437:K1439"/>
    <mergeCell ref="P1437:P1439"/>
    <mergeCell ref="S1438:S1439"/>
    <mergeCell ref="B1445:C1445"/>
    <mergeCell ref="Y1447:Y1448"/>
    <mergeCell ref="E1448:F1448"/>
    <mergeCell ref="K1448:L1448"/>
    <mergeCell ref="O1448:P1448"/>
    <mergeCell ref="E1449:L1449"/>
    <mergeCell ref="S1449:Y1449"/>
    <mergeCell ref="S1450:T1450"/>
    <mergeCell ref="U1450:V1450"/>
    <mergeCell ref="W1450:X1450"/>
    <mergeCell ref="O1452:Q1452"/>
    <mergeCell ref="S1452:V1452"/>
    <mergeCell ref="W1452:Y1452"/>
    <mergeCell ref="O1453:T1454"/>
    <mergeCell ref="U1453:Y1454"/>
    <mergeCell ref="U1455:Y1456"/>
    <mergeCell ref="B1456:C1456"/>
    <mergeCell ref="E1456:F1456"/>
    <mergeCell ref="G1456:J1456"/>
    <mergeCell ref="K1456:L1456"/>
    <mergeCell ref="M1456:N1456"/>
    <mergeCell ref="O1456:T1456"/>
    <mergeCell ref="A1458:Y1458"/>
    <mergeCell ref="A1459:A1484"/>
    <mergeCell ref="D1459:D1462"/>
    <mergeCell ref="E1459:F1459"/>
    <mergeCell ref="G1459:S1459"/>
    <mergeCell ref="T1459:V1459"/>
    <mergeCell ref="E1460:S1460"/>
    <mergeCell ref="T1460:V1460"/>
    <mergeCell ref="E1461:S1461"/>
    <mergeCell ref="T1461:V1461"/>
    <mergeCell ref="B1462:C1462"/>
    <mergeCell ref="E1462:S1462"/>
    <mergeCell ref="T1462:V1462"/>
    <mergeCell ref="W1462:Y1462"/>
    <mergeCell ref="B1463:B1464"/>
    <mergeCell ref="C1463:C1464"/>
    <mergeCell ref="D1463:D1464"/>
    <mergeCell ref="E1463:E1464"/>
    <mergeCell ref="F1463:F1464"/>
    <mergeCell ref="G1463:G1464"/>
    <mergeCell ref="H1463:H1464"/>
    <mergeCell ref="I1463:I1464"/>
    <mergeCell ref="J1463:J1464"/>
    <mergeCell ref="K1463:K1464"/>
    <mergeCell ref="L1463:L1464"/>
    <mergeCell ref="M1463:M1464"/>
    <mergeCell ref="N1463:N1464"/>
    <mergeCell ref="O1463:O1464"/>
    <mergeCell ref="P1463:P1464"/>
    <mergeCell ref="Q1463:Q1464"/>
    <mergeCell ref="R1463:R1464"/>
    <mergeCell ref="S1463:S1464"/>
    <mergeCell ref="T1463:T1464"/>
    <mergeCell ref="U1463:U1464"/>
    <mergeCell ref="V1463:V1464"/>
    <mergeCell ref="W1463:W1464"/>
    <mergeCell ref="X1463:X1464"/>
    <mergeCell ref="Y1463:Y1464"/>
    <mergeCell ref="K1465:K1467"/>
    <mergeCell ref="P1465:P1467"/>
    <mergeCell ref="S1466:S1467"/>
    <mergeCell ref="B1473:C1473"/>
    <mergeCell ref="Y1475:Y1476"/>
    <mergeCell ref="E1476:F1476"/>
    <mergeCell ref="K1476:L1476"/>
    <mergeCell ref="O1476:P1476"/>
    <mergeCell ref="E1477:L1477"/>
    <mergeCell ref="S1477:Y1477"/>
    <mergeCell ref="S1478:T1478"/>
    <mergeCell ref="U1478:V1478"/>
    <mergeCell ref="W1478:X1478"/>
    <mergeCell ref="O1480:Q1480"/>
    <mergeCell ref="S1480:V1480"/>
    <mergeCell ref="W1480:Y1480"/>
    <mergeCell ref="O1481:T1482"/>
    <mergeCell ref="U1481:Y1482"/>
    <mergeCell ref="U1483:Y1484"/>
    <mergeCell ref="B1484:C1484"/>
    <mergeCell ref="E1484:F1484"/>
    <mergeCell ref="G1484:J1484"/>
    <mergeCell ref="K1484:L1484"/>
    <mergeCell ref="M1484:N1484"/>
    <mergeCell ref="O1484:T1484"/>
    <mergeCell ref="A1486:Y1486"/>
    <mergeCell ref="A1487:A1512"/>
    <mergeCell ref="D1487:D1490"/>
    <mergeCell ref="E1487:F1487"/>
    <mergeCell ref="G1487:S1487"/>
    <mergeCell ref="T1487:V1487"/>
    <mergeCell ref="E1488:S1488"/>
    <mergeCell ref="T1488:V1488"/>
    <mergeCell ref="E1489:S1489"/>
    <mergeCell ref="T1489:V1489"/>
    <mergeCell ref="B1490:C1490"/>
    <mergeCell ref="E1490:S1490"/>
    <mergeCell ref="T1490:V1490"/>
    <mergeCell ref="W1490:Y1490"/>
    <mergeCell ref="B1491:B1492"/>
    <mergeCell ref="C1491:C1492"/>
    <mergeCell ref="D1491:D1492"/>
    <mergeCell ref="E1491:E1492"/>
    <mergeCell ref="F1491:F1492"/>
    <mergeCell ref="G1491:G1492"/>
    <mergeCell ref="H1491:H1492"/>
    <mergeCell ref="I1491:I1492"/>
    <mergeCell ref="J1491:J1492"/>
    <mergeCell ref="K1491:K1492"/>
    <mergeCell ref="L1491:L1492"/>
    <mergeCell ref="M1491:M1492"/>
    <mergeCell ref="N1491:N1492"/>
    <mergeCell ref="O1491:O1492"/>
    <mergeCell ref="P1491:P1492"/>
    <mergeCell ref="Q1491:Q1492"/>
    <mergeCell ref="R1491:R1492"/>
    <mergeCell ref="S1491:S1492"/>
    <mergeCell ref="T1491:T1492"/>
    <mergeCell ref="U1491:U1492"/>
    <mergeCell ref="V1491:V1492"/>
    <mergeCell ref="W1491:W1492"/>
    <mergeCell ref="X1491:X1492"/>
    <mergeCell ref="Y1491:Y1492"/>
    <mergeCell ref="K1493:K1495"/>
    <mergeCell ref="P1493:P1495"/>
    <mergeCell ref="S1494:S1495"/>
    <mergeCell ref="B1501:C1501"/>
    <mergeCell ref="Y1503:Y1504"/>
    <mergeCell ref="E1504:F1504"/>
    <mergeCell ref="K1504:L1504"/>
    <mergeCell ref="O1504:P1504"/>
    <mergeCell ref="E1505:L1505"/>
    <mergeCell ref="S1505:Y1505"/>
    <mergeCell ref="S1506:T1506"/>
    <mergeCell ref="U1506:V1506"/>
    <mergeCell ref="W1506:X1506"/>
    <mergeCell ref="O1508:Q1508"/>
    <mergeCell ref="S1508:V1508"/>
    <mergeCell ref="W1508:Y1508"/>
    <mergeCell ref="O1509:T1510"/>
    <mergeCell ref="U1509:Y1510"/>
    <mergeCell ref="U1511:Y1512"/>
    <mergeCell ref="B1512:C1512"/>
    <mergeCell ref="E1512:F1512"/>
    <mergeCell ref="G1512:J1512"/>
    <mergeCell ref="K1512:L1512"/>
    <mergeCell ref="M1512:N1512"/>
    <mergeCell ref="O1512:T1512"/>
    <mergeCell ref="A1514:Y1514"/>
    <mergeCell ref="A1515:A1540"/>
    <mergeCell ref="D1515:D1518"/>
    <mergeCell ref="E1515:F1515"/>
    <mergeCell ref="G1515:S1515"/>
    <mergeCell ref="T1515:V1515"/>
    <mergeCell ref="E1516:S1516"/>
    <mergeCell ref="T1516:V1516"/>
    <mergeCell ref="E1517:S1517"/>
    <mergeCell ref="T1517:V1517"/>
    <mergeCell ref="B1518:C1518"/>
    <mergeCell ref="E1518:S1518"/>
    <mergeCell ref="T1518:V1518"/>
    <mergeCell ref="W1518:Y1518"/>
    <mergeCell ref="B1519:B1520"/>
    <mergeCell ref="C1519:C1520"/>
    <mergeCell ref="D1519:D1520"/>
    <mergeCell ref="E1519:E1520"/>
    <mergeCell ref="F1519:F1520"/>
    <mergeCell ref="G1519:G1520"/>
    <mergeCell ref="H1519:H1520"/>
    <mergeCell ref="I1519:I1520"/>
    <mergeCell ref="J1519:J1520"/>
    <mergeCell ref="K1519:K1520"/>
    <mergeCell ref="L1519:L1520"/>
    <mergeCell ref="M1519:M1520"/>
    <mergeCell ref="N1519:N1520"/>
    <mergeCell ref="O1519:O1520"/>
    <mergeCell ref="P1519:P1520"/>
    <mergeCell ref="Q1519:Q1520"/>
    <mergeCell ref="R1519:R1520"/>
    <mergeCell ref="S1519:S1520"/>
    <mergeCell ref="T1519:T1520"/>
    <mergeCell ref="U1519:U1520"/>
    <mergeCell ref="V1519:V1520"/>
    <mergeCell ref="W1519:W1520"/>
    <mergeCell ref="X1519:X1520"/>
    <mergeCell ref="Y1519:Y1520"/>
    <mergeCell ref="K1521:K1523"/>
    <mergeCell ref="P1521:P1523"/>
    <mergeCell ref="S1522:S1523"/>
    <mergeCell ref="B1529:C1529"/>
    <mergeCell ref="Y1531:Y1532"/>
    <mergeCell ref="E1532:F1532"/>
    <mergeCell ref="K1532:L1532"/>
    <mergeCell ref="O1532:P1532"/>
    <mergeCell ref="E1533:L1533"/>
    <mergeCell ref="S1533:Y1533"/>
    <mergeCell ref="S1534:T1534"/>
    <mergeCell ref="U1534:V1534"/>
    <mergeCell ref="W1534:X1534"/>
    <mergeCell ref="O1536:Q1536"/>
    <mergeCell ref="S1536:V1536"/>
    <mergeCell ref="W1536:Y1536"/>
    <mergeCell ref="O1537:T1538"/>
    <mergeCell ref="U1537:Y1538"/>
    <mergeCell ref="U1539:Y1540"/>
    <mergeCell ref="B1540:C1540"/>
    <mergeCell ref="E1540:F1540"/>
    <mergeCell ref="G1540:J1540"/>
    <mergeCell ref="K1540:L1540"/>
    <mergeCell ref="M1540:N1540"/>
    <mergeCell ref="O1540:T1540"/>
    <mergeCell ref="A1542:Y1542"/>
    <mergeCell ref="A1543:A1568"/>
    <mergeCell ref="D1543:D1546"/>
    <mergeCell ref="E1543:F1543"/>
    <mergeCell ref="G1543:S1543"/>
    <mergeCell ref="T1543:V1543"/>
    <mergeCell ref="E1544:S1544"/>
    <mergeCell ref="T1544:V1544"/>
    <mergeCell ref="E1545:S1545"/>
    <mergeCell ref="T1545:V1545"/>
    <mergeCell ref="B1546:C1546"/>
    <mergeCell ref="E1546:S1546"/>
    <mergeCell ref="T1546:V1546"/>
    <mergeCell ref="W1546:Y1546"/>
    <mergeCell ref="B1547:B1548"/>
    <mergeCell ref="C1547:C1548"/>
    <mergeCell ref="D1547:D1548"/>
    <mergeCell ref="E1547:E1548"/>
    <mergeCell ref="F1547:F1548"/>
    <mergeCell ref="G1547:G1548"/>
    <mergeCell ref="H1547:H1548"/>
    <mergeCell ref="I1547:I1548"/>
    <mergeCell ref="J1547:J1548"/>
    <mergeCell ref="K1547:K1548"/>
    <mergeCell ref="L1547:L1548"/>
    <mergeCell ref="M1547:M1548"/>
    <mergeCell ref="N1547:N1548"/>
    <mergeCell ref="O1547:O1548"/>
    <mergeCell ref="P1547:P1548"/>
    <mergeCell ref="Q1547:Q1548"/>
    <mergeCell ref="R1547:R1548"/>
    <mergeCell ref="S1547:S1548"/>
    <mergeCell ref="T1547:T1548"/>
    <mergeCell ref="U1547:U1548"/>
    <mergeCell ref="V1547:V1548"/>
    <mergeCell ref="W1547:W1548"/>
    <mergeCell ref="X1547:X1548"/>
    <mergeCell ref="Y1547:Y1548"/>
    <mergeCell ref="K1549:K1551"/>
    <mergeCell ref="P1549:P1551"/>
    <mergeCell ref="S1550:S1551"/>
    <mergeCell ref="B1557:C1557"/>
    <mergeCell ref="Y1559:Y1560"/>
    <mergeCell ref="E1560:F1560"/>
    <mergeCell ref="K1560:L1560"/>
    <mergeCell ref="O1560:P1560"/>
    <mergeCell ref="E1561:L1561"/>
    <mergeCell ref="S1561:Y1561"/>
    <mergeCell ref="S1562:T1562"/>
    <mergeCell ref="U1562:V1562"/>
    <mergeCell ref="W1562:X1562"/>
    <mergeCell ref="O1564:Q1564"/>
    <mergeCell ref="S1564:V1564"/>
    <mergeCell ref="W1564:Y1564"/>
    <mergeCell ref="O1565:T1566"/>
    <mergeCell ref="U1565:Y1566"/>
    <mergeCell ref="U1567:Y1568"/>
    <mergeCell ref="B1568:C1568"/>
    <mergeCell ref="E1568:F1568"/>
    <mergeCell ref="G1568:J1568"/>
    <mergeCell ref="K1568:L1568"/>
    <mergeCell ref="M1568:N1568"/>
    <mergeCell ref="O1568:T1568"/>
    <mergeCell ref="A1570:Y1570"/>
    <mergeCell ref="A1571:A1596"/>
    <mergeCell ref="D1571:D1574"/>
    <mergeCell ref="E1571:F1571"/>
    <mergeCell ref="G1571:S1571"/>
    <mergeCell ref="T1571:V1571"/>
    <mergeCell ref="E1572:S1572"/>
    <mergeCell ref="T1572:V1572"/>
    <mergeCell ref="E1573:S1573"/>
    <mergeCell ref="T1573:V1573"/>
    <mergeCell ref="B1574:C1574"/>
    <mergeCell ref="E1574:S1574"/>
    <mergeCell ref="T1574:V1574"/>
    <mergeCell ref="W1574:Y1574"/>
    <mergeCell ref="B1575:B1576"/>
    <mergeCell ref="C1575:C1576"/>
    <mergeCell ref="D1575:D1576"/>
    <mergeCell ref="E1575:E1576"/>
    <mergeCell ref="F1575:F1576"/>
    <mergeCell ref="G1575:G1576"/>
    <mergeCell ref="H1575:H1576"/>
    <mergeCell ref="I1575:I1576"/>
    <mergeCell ref="J1575:J1576"/>
    <mergeCell ref="K1575:K1576"/>
    <mergeCell ref="L1575:L1576"/>
    <mergeCell ref="M1575:M1576"/>
    <mergeCell ref="N1575:N1576"/>
    <mergeCell ref="O1575:O1576"/>
    <mergeCell ref="P1575:P1576"/>
    <mergeCell ref="Q1575:Q1576"/>
    <mergeCell ref="R1575:R1576"/>
    <mergeCell ref="S1575:S1576"/>
    <mergeCell ref="T1575:T1576"/>
    <mergeCell ref="U1575:U1576"/>
    <mergeCell ref="V1575:V1576"/>
    <mergeCell ref="W1575:W1576"/>
    <mergeCell ref="X1575:X1576"/>
    <mergeCell ref="Y1575:Y1576"/>
    <mergeCell ref="K1577:K1579"/>
    <mergeCell ref="P1577:P1579"/>
    <mergeCell ref="S1578:S1579"/>
    <mergeCell ref="B1585:C1585"/>
    <mergeCell ref="Y1587:Y1588"/>
    <mergeCell ref="E1588:F1588"/>
    <mergeCell ref="K1588:L1588"/>
    <mergeCell ref="O1588:P1588"/>
    <mergeCell ref="E1589:L1589"/>
    <mergeCell ref="S1589:Y1589"/>
    <mergeCell ref="S1590:T1590"/>
    <mergeCell ref="U1590:V1590"/>
    <mergeCell ref="W1590:X1590"/>
    <mergeCell ref="O1592:Q1592"/>
    <mergeCell ref="S1592:V1592"/>
    <mergeCell ref="W1592:Y1592"/>
    <mergeCell ref="O1593:T1594"/>
    <mergeCell ref="U1593:Y1594"/>
    <mergeCell ref="U1595:Y1596"/>
    <mergeCell ref="B1596:C1596"/>
    <mergeCell ref="E1596:F1596"/>
    <mergeCell ref="G1596:J1596"/>
    <mergeCell ref="K1596:L1596"/>
    <mergeCell ref="M1596:N1596"/>
    <mergeCell ref="O1596:T1596"/>
    <mergeCell ref="A1598:Y1598"/>
    <mergeCell ref="A1599:A1624"/>
    <mergeCell ref="D1599:D1602"/>
    <mergeCell ref="E1599:F1599"/>
    <mergeCell ref="G1599:S1599"/>
    <mergeCell ref="T1599:V1599"/>
    <mergeCell ref="E1600:S1600"/>
    <mergeCell ref="T1600:V1600"/>
    <mergeCell ref="E1601:S1601"/>
    <mergeCell ref="T1601:V1601"/>
    <mergeCell ref="B1602:C1602"/>
    <mergeCell ref="E1602:S1602"/>
    <mergeCell ref="T1602:V1602"/>
    <mergeCell ref="W1602:Y1602"/>
    <mergeCell ref="B1603:B1604"/>
    <mergeCell ref="C1603:C1604"/>
    <mergeCell ref="D1603:D1604"/>
    <mergeCell ref="E1603:E1604"/>
    <mergeCell ref="F1603:F1604"/>
    <mergeCell ref="G1603:G1604"/>
    <mergeCell ref="H1603:H1604"/>
    <mergeCell ref="I1603:I1604"/>
    <mergeCell ref="J1603:J1604"/>
    <mergeCell ref="K1603:K1604"/>
    <mergeCell ref="L1603:L1604"/>
    <mergeCell ref="M1603:M1604"/>
    <mergeCell ref="N1603:N1604"/>
    <mergeCell ref="O1603:O1604"/>
    <mergeCell ref="P1603:P1604"/>
    <mergeCell ref="Q1603:Q1604"/>
    <mergeCell ref="R1603:R1604"/>
    <mergeCell ref="S1603:S1604"/>
    <mergeCell ref="T1603:T1604"/>
    <mergeCell ref="U1603:U1604"/>
    <mergeCell ref="V1603:V1604"/>
    <mergeCell ref="W1603:W1604"/>
    <mergeCell ref="X1603:X1604"/>
    <mergeCell ref="Y1603:Y1604"/>
    <mergeCell ref="K1605:K1607"/>
    <mergeCell ref="P1605:P1607"/>
    <mergeCell ref="S1606:S1607"/>
    <mergeCell ref="B1613:C1613"/>
    <mergeCell ref="Y1615:Y1616"/>
    <mergeCell ref="E1616:F1616"/>
    <mergeCell ref="K1616:L1616"/>
    <mergeCell ref="O1616:P1616"/>
    <mergeCell ref="E1617:L1617"/>
    <mergeCell ref="S1617:Y1617"/>
    <mergeCell ref="S1618:T1618"/>
    <mergeCell ref="U1618:V1618"/>
    <mergeCell ref="W1618:X1618"/>
    <mergeCell ref="O1620:Q1620"/>
    <mergeCell ref="S1620:V1620"/>
    <mergeCell ref="W1620:Y1620"/>
    <mergeCell ref="O1621:T1622"/>
    <mergeCell ref="U1621:Y1622"/>
    <mergeCell ref="U1623:Y1624"/>
    <mergeCell ref="B1624:C1624"/>
    <mergeCell ref="E1624:F1624"/>
    <mergeCell ref="G1624:J1624"/>
    <mergeCell ref="K1624:L1624"/>
    <mergeCell ref="M1624:N1624"/>
    <mergeCell ref="O1624:T1624"/>
    <mergeCell ref="A1626:Y1626"/>
    <mergeCell ref="A1627:A1652"/>
    <mergeCell ref="D1627:D1630"/>
    <mergeCell ref="E1627:F1627"/>
    <mergeCell ref="G1627:S1627"/>
    <mergeCell ref="T1627:V1627"/>
    <mergeCell ref="E1628:S1628"/>
    <mergeCell ref="T1628:V1628"/>
    <mergeCell ref="E1629:S1629"/>
    <mergeCell ref="T1629:V1629"/>
    <mergeCell ref="B1630:C1630"/>
    <mergeCell ref="E1630:S1630"/>
    <mergeCell ref="T1630:V1630"/>
    <mergeCell ref="W1630:Y1630"/>
    <mergeCell ref="B1631:B1632"/>
    <mergeCell ref="C1631:C1632"/>
    <mergeCell ref="D1631:D1632"/>
    <mergeCell ref="E1631:E1632"/>
    <mergeCell ref="F1631:F1632"/>
    <mergeCell ref="G1631:G1632"/>
    <mergeCell ref="H1631:H1632"/>
    <mergeCell ref="I1631:I1632"/>
    <mergeCell ref="J1631:J1632"/>
    <mergeCell ref="K1631:K1632"/>
    <mergeCell ref="L1631:L1632"/>
    <mergeCell ref="M1631:M1632"/>
    <mergeCell ref="N1631:N1632"/>
    <mergeCell ref="O1631:O1632"/>
    <mergeCell ref="P1631:P1632"/>
    <mergeCell ref="Q1631:Q1632"/>
    <mergeCell ref="R1631:R1632"/>
    <mergeCell ref="S1631:S1632"/>
    <mergeCell ref="T1631:T1632"/>
    <mergeCell ref="U1631:U1632"/>
    <mergeCell ref="V1631:V1632"/>
    <mergeCell ref="W1631:W1632"/>
    <mergeCell ref="X1631:X1632"/>
    <mergeCell ref="Y1631:Y1632"/>
    <mergeCell ref="K1633:K1635"/>
    <mergeCell ref="P1633:P1635"/>
    <mergeCell ref="S1634:S1635"/>
    <mergeCell ref="B1641:C1641"/>
    <mergeCell ref="Y1643:Y1644"/>
    <mergeCell ref="E1644:F1644"/>
    <mergeCell ref="K1644:L1644"/>
    <mergeCell ref="O1644:P1644"/>
    <mergeCell ref="E1645:L1645"/>
    <mergeCell ref="S1645:Y1645"/>
    <mergeCell ref="S1646:T1646"/>
    <mergeCell ref="U1646:V1646"/>
    <mergeCell ref="W1646:X1646"/>
    <mergeCell ref="O1648:Q1648"/>
    <mergeCell ref="S1648:V1648"/>
    <mergeCell ref="W1648:Y1648"/>
    <mergeCell ref="O1649:T1650"/>
    <mergeCell ref="U1649:Y1650"/>
    <mergeCell ref="U1651:Y1652"/>
    <mergeCell ref="B1652:C1652"/>
    <mergeCell ref="E1652:F1652"/>
    <mergeCell ref="G1652:J1652"/>
    <mergeCell ref="K1652:L1652"/>
    <mergeCell ref="M1652:N1652"/>
    <mergeCell ref="O1652:T1652"/>
    <mergeCell ref="A1654:Y1654"/>
    <mergeCell ref="A1655:A1680"/>
    <mergeCell ref="D1655:D1658"/>
    <mergeCell ref="E1655:F1655"/>
    <mergeCell ref="G1655:S1655"/>
    <mergeCell ref="T1655:V1655"/>
    <mergeCell ref="E1656:S1656"/>
    <mergeCell ref="T1656:V1656"/>
    <mergeCell ref="E1657:S1657"/>
    <mergeCell ref="T1657:V1657"/>
    <mergeCell ref="B1658:C1658"/>
    <mergeCell ref="E1658:S1658"/>
    <mergeCell ref="T1658:V1658"/>
    <mergeCell ref="W1658:Y1658"/>
    <mergeCell ref="B1659:B1660"/>
    <mergeCell ref="C1659:C1660"/>
    <mergeCell ref="D1659:D1660"/>
    <mergeCell ref="E1659:E1660"/>
    <mergeCell ref="F1659:F1660"/>
    <mergeCell ref="G1659:G1660"/>
    <mergeCell ref="H1659:H1660"/>
    <mergeCell ref="I1659:I1660"/>
    <mergeCell ref="J1659:J1660"/>
    <mergeCell ref="K1659:K1660"/>
    <mergeCell ref="L1659:L1660"/>
    <mergeCell ref="M1659:M1660"/>
    <mergeCell ref="N1659:N1660"/>
    <mergeCell ref="O1659:O1660"/>
    <mergeCell ref="P1659:P1660"/>
    <mergeCell ref="Q1659:Q1660"/>
    <mergeCell ref="R1659:R1660"/>
    <mergeCell ref="S1659:S1660"/>
    <mergeCell ref="T1659:T1660"/>
    <mergeCell ref="U1659:U1660"/>
    <mergeCell ref="V1659:V1660"/>
    <mergeCell ref="W1659:W1660"/>
    <mergeCell ref="X1659:X1660"/>
    <mergeCell ref="Y1659:Y1660"/>
    <mergeCell ref="K1661:K1663"/>
    <mergeCell ref="P1661:P1663"/>
    <mergeCell ref="S1662:S1663"/>
    <mergeCell ref="B1669:C1669"/>
    <mergeCell ref="Y1671:Y1672"/>
    <mergeCell ref="E1672:F1672"/>
    <mergeCell ref="K1672:L1672"/>
    <mergeCell ref="O1672:P1672"/>
    <mergeCell ref="E1673:L1673"/>
    <mergeCell ref="S1673:Y1673"/>
    <mergeCell ref="S1674:T1674"/>
    <mergeCell ref="U1674:V1674"/>
    <mergeCell ref="W1674:X1674"/>
    <mergeCell ref="O1676:Q1676"/>
    <mergeCell ref="S1676:V1676"/>
    <mergeCell ref="W1676:Y1676"/>
    <mergeCell ref="O1677:T1678"/>
    <mergeCell ref="U1677:Y1678"/>
    <mergeCell ref="U1679:Y1680"/>
    <mergeCell ref="B1680:C1680"/>
    <mergeCell ref="E1680:F1680"/>
    <mergeCell ref="G1680:J1680"/>
    <mergeCell ref="K1680:L1680"/>
    <mergeCell ref="M1680:N1680"/>
    <mergeCell ref="O1680:T1680"/>
    <mergeCell ref="A1681:Y1681"/>
    <mergeCell ref="A1682:Y1682"/>
    <mergeCell ref="A1683:A1708"/>
    <mergeCell ref="D1683:D1686"/>
    <mergeCell ref="E1683:F1683"/>
    <mergeCell ref="G1683:S1683"/>
    <mergeCell ref="T1683:V1683"/>
    <mergeCell ref="E1684:S1684"/>
    <mergeCell ref="T1684:V1684"/>
    <mergeCell ref="B1685:C1685"/>
    <mergeCell ref="E1685:S1685"/>
    <mergeCell ref="T1685:V1685"/>
    <mergeCell ref="W1685:Y1685"/>
    <mergeCell ref="B1686:C1686"/>
    <mergeCell ref="E1686:S1686"/>
    <mergeCell ref="T1686:V1686"/>
    <mergeCell ref="W1686:Y1686"/>
    <mergeCell ref="B1687:B1688"/>
    <mergeCell ref="C1687:C1688"/>
    <mergeCell ref="D1687:D1688"/>
    <mergeCell ref="E1687:E1688"/>
    <mergeCell ref="F1687:F1688"/>
    <mergeCell ref="G1687:G1688"/>
    <mergeCell ref="H1687:H1688"/>
    <mergeCell ref="I1687:I1688"/>
    <mergeCell ref="J1687:J1688"/>
    <mergeCell ref="K1687:K1688"/>
    <mergeCell ref="L1687:L1688"/>
    <mergeCell ref="M1687:M1688"/>
    <mergeCell ref="N1687:N1688"/>
    <mergeCell ref="O1687:O1688"/>
    <mergeCell ref="P1687:P1688"/>
    <mergeCell ref="Q1687:Q1688"/>
    <mergeCell ref="R1687:R1688"/>
    <mergeCell ref="S1687:S1688"/>
    <mergeCell ref="T1687:T1688"/>
    <mergeCell ref="U1687:U1688"/>
    <mergeCell ref="V1687:V1688"/>
    <mergeCell ref="W1687:W1688"/>
    <mergeCell ref="X1687:X1688"/>
    <mergeCell ref="Y1687:Y1688"/>
    <mergeCell ref="K1689:K1691"/>
    <mergeCell ref="P1689:P1691"/>
    <mergeCell ref="S1690:S1691"/>
    <mergeCell ref="B1696:C1696"/>
    <mergeCell ref="Y1699:Y1700"/>
    <mergeCell ref="O1700:P1700"/>
    <mergeCell ref="E1701:L1701"/>
    <mergeCell ref="S1701:Y1701"/>
    <mergeCell ref="S1702:T1702"/>
    <mergeCell ref="U1702:V1702"/>
    <mergeCell ref="W1702:X1702"/>
    <mergeCell ref="O1703:Q1703"/>
    <mergeCell ref="S1703:V1703"/>
    <mergeCell ref="W1703:Y1703"/>
    <mergeCell ref="O1704:Q1704"/>
    <mergeCell ref="S1704:V1704"/>
    <mergeCell ref="W1704:Y1704"/>
    <mergeCell ref="O1705:T1706"/>
    <mergeCell ref="U1705:Y1706"/>
    <mergeCell ref="B1707:C1707"/>
    <mergeCell ref="E1707:F1707"/>
    <mergeCell ref="G1707:J1707"/>
    <mergeCell ref="K1707:L1707"/>
    <mergeCell ref="M1707:N1707"/>
    <mergeCell ref="O1707:T1707"/>
    <mergeCell ref="U1707:Y1708"/>
    <mergeCell ref="B1708:C1708"/>
    <mergeCell ref="E1708:F1708"/>
    <mergeCell ref="G1708:J1708"/>
    <mergeCell ref="K1708:L1708"/>
    <mergeCell ref="M1708:N1708"/>
    <mergeCell ref="O1708:T1708"/>
    <mergeCell ref="A1709:Y1709"/>
    <mergeCell ref="A1710:Y1710"/>
    <mergeCell ref="A1711:A1736"/>
    <mergeCell ref="D1711:D1714"/>
    <mergeCell ref="E1711:F1711"/>
    <mergeCell ref="G1711:S1711"/>
    <mergeCell ref="T1711:V1711"/>
    <mergeCell ref="E1712:S1712"/>
    <mergeCell ref="T1712:V1712"/>
    <mergeCell ref="B1713:C1713"/>
    <mergeCell ref="E1713:S1713"/>
    <mergeCell ref="T1713:V1713"/>
    <mergeCell ref="W1713:Y1713"/>
    <mergeCell ref="B1714:C1714"/>
    <mergeCell ref="E1714:S1714"/>
    <mergeCell ref="T1714:V1714"/>
    <mergeCell ref="W1714:Y1714"/>
    <mergeCell ref="B1715:B1716"/>
    <mergeCell ref="C1715:C1716"/>
    <mergeCell ref="D1715:D1716"/>
    <mergeCell ref="E1715:E1716"/>
    <mergeCell ref="F1715:F1716"/>
    <mergeCell ref="G1715:G1716"/>
    <mergeCell ref="H1715:H1716"/>
    <mergeCell ref="I1715:I1716"/>
    <mergeCell ref="J1715:J1716"/>
    <mergeCell ref="K1715:K1716"/>
    <mergeCell ref="L1715:L1716"/>
    <mergeCell ref="M1715:M1716"/>
    <mergeCell ref="N1715:N1716"/>
    <mergeCell ref="O1715:O1716"/>
    <mergeCell ref="P1715:P1716"/>
    <mergeCell ref="Q1715:Q1716"/>
    <mergeCell ref="R1715:R1716"/>
    <mergeCell ref="S1715:S1716"/>
    <mergeCell ref="T1715:T1716"/>
    <mergeCell ref="U1715:U1716"/>
    <mergeCell ref="V1715:V1716"/>
    <mergeCell ref="W1715:W1716"/>
    <mergeCell ref="X1715:X1716"/>
    <mergeCell ref="Y1715:Y1716"/>
    <mergeCell ref="K1717:K1719"/>
    <mergeCell ref="P1717:P1719"/>
    <mergeCell ref="S1718:S1719"/>
    <mergeCell ref="B1724:C1724"/>
    <mergeCell ref="Y1727:Y1728"/>
    <mergeCell ref="O1728:P1728"/>
    <mergeCell ref="E1729:L1729"/>
    <mergeCell ref="S1729:Y1729"/>
    <mergeCell ref="S1730:T1730"/>
    <mergeCell ref="U1730:V1730"/>
    <mergeCell ref="W1730:X1730"/>
    <mergeCell ref="O1731:Q1731"/>
    <mergeCell ref="S1731:V1731"/>
    <mergeCell ref="W1731:Y1731"/>
    <mergeCell ref="O1732:Q1732"/>
    <mergeCell ref="S1732:V1732"/>
    <mergeCell ref="W1732:Y1732"/>
    <mergeCell ref="O1733:T1734"/>
    <mergeCell ref="U1733:Y1734"/>
    <mergeCell ref="B1735:C1735"/>
    <mergeCell ref="E1735:F1735"/>
    <mergeCell ref="G1735:J1735"/>
    <mergeCell ref="K1735:L1735"/>
    <mergeCell ref="M1735:N1735"/>
    <mergeCell ref="O1735:T1735"/>
    <mergeCell ref="U1735:Y1736"/>
    <mergeCell ref="B1736:C1736"/>
    <mergeCell ref="E1736:F1736"/>
    <mergeCell ref="G1736:J1736"/>
    <mergeCell ref="K1736:L1736"/>
    <mergeCell ref="M1736:N1736"/>
    <mergeCell ref="O1736:T1736"/>
    <mergeCell ref="A1737:Y1737"/>
    <mergeCell ref="A1738:Y1738"/>
    <mergeCell ref="A1739:A1764"/>
    <mergeCell ref="D1739:D1742"/>
    <mergeCell ref="E1739:F1739"/>
    <mergeCell ref="G1739:S1739"/>
    <mergeCell ref="T1739:V1739"/>
    <mergeCell ref="E1740:S1740"/>
    <mergeCell ref="T1740:V1740"/>
    <mergeCell ref="B1741:C1741"/>
    <mergeCell ref="E1741:S1741"/>
    <mergeCell ref="T1741:V1741"/>
    <mergeCell ref="W1741:Y1741"/>
    <mergeCell ref="B1742:C1742"/>
    <mergeCell ref="E1742:S1742"/>
    <mergeCell ref="T1742:V1742"/>
    <mergeCell ref="W1742:Y1742"/>
    <mergeCell ref="B1743:B1744"/>
    <mergeCell ref="C1743:C1744"/>
    <mergeCell ref="D1743:D1744"/>
    <mergeCell ref="E1743:E1744"/>
    <mergeCell ref="F1743:F1744"/>
    <mergeCell ref="G1743:G1744"/>
    <mergeCell ref="H1743:H1744"/>
    <mergeCell ref="I1743:I1744"/>
    <mergeCell ref="J1743:J1744"/>
    <mergeCell ref="K1743:K1744"/>
    <mergeCell ref="L1743:L1744"/>
    <mergeCell ref="M1743:M1744"/>
    <mergeCell ref="N1743:N1744"/>
    <mergeCell ref="O1743:O1744"/>
    <mergeCell ref="P1743:P1744"/>
    <mergeCell ref="Q1743:Q1744"/>
    <mergeCell ref="R1743:R1744"/>
    <mergeCell ref="S1743:S1744"/>
    <mergeCell ref="T1743:T1744"/>
    <mergeCell ref="U1743:U1744"/>
    <mergeCell ref="V1743:V1744"/>
    <mergeCell ref="W1743:W1744"/>
    <mergeCell ref="X1743:X1744"/>
    <mergeCell ref="Y1743:Y1744"/>
    <mergeCell ref="K1745:K1747"/>
    <mergeCell ref="P1745:P1747"/>
    <mergeCell ref="S1746:S1747"/>
    <mergeCell ref="B1752:C1752"/>
    <mergeCell ref="Y1755:Y1756"/>
    <mergeCell ref="O1759:Q1759"/>
    <mergeCell ref="S1759:V1759"/>
    <mergeCell ref="W1759:Y1759"/>
    <mergeCell ref="O1760:Q1760"/>
    <mergeCell ref="S1760:V1760"/>
    <mergeCell ref="W1760:Y1760"/>
    <mergeCell ref="O1761:T1762"/>
    <mergeCell ref="U1761:Y1762"/>
    <mergeCell ref="B1763:C1763"/>
    <mergeCell ref="E1763:F1763"/>
    <mergeCell ref="G1763:J1763"/>
    <mergeCell ref="K1763:L1763"/>
    <mergeCell ref="M1763:N1763"/>
    <mergeCell ref="O1763:T1763"/>
    <mergeCell ref="U1763:Y1764"/>
    <mergeCell ref="B1764:C1764"/>
    <mergeCell ref="E1764:F1764"/>
    <mergeCell ref="G1764:J1764"/>
    <mergeCell ref="K1764:L1764"/>
    <mergeCell ref="M1764:N1764"/>
    <mergeCell ref="O1764:T1764"/>
    <mergeCell ref="A1765:Y1765"/>
    <mergeCell ref="A1766:Y1766"/>
    <mergeCell ref="A1767:A1792"/>
    <mergeCell ref="D1767:D1770"/>
    <mergeCell ref="E1767:F1767"/>
    <mergeCell ref="G1767:S1767"/>
    <mergeCell ref="T1767:V1767"/>
    <mergeCell ref="E1768:S1768"/>
    <mergeCell ref="T1768:V1768"/>
    <mergeCell ref="B1769:C1769"/>
    <mergeCell ref="E1769:S1769"/>
    <mergeCell ref="T1769:V1769"/>
    <mergeCell ref="W1769:Y1769"/>
    <mergeCell ref="B1770:C1770"/>
    <mergeCell ref="E1770:S1770"/>
    <mergeCell ref="T1770:V1770"/>
    <mergeCell ref="W1770:Y1770"/>
    <mergeCell ref="B1771:B1772"/>
    <mergeCell ref="C1771:C1772"/>
    <mergeCell ref="D1771:D1772"/>
    <mergeCell ref="E1771:E1772"/>
    <mergeCell ref="F1771:F1772"/>
    <mergeCell ref="G1771:G1772"/>
    <mergeCell ref="H1771:H1772"/>
    <mergeCell ref="I1771:I1772"/>
    <mergeCell ref="J1771:J1772"/>
    <mergeCell ref="K1771:K1772"/>
    <mergeCell ref="L1771:L1772"/>
    <mergeCell ref="M1771:M1772"/>
    <mergeCell ref="N1771:N1772"/>
    <mergeCell ref="O1771:O1772"/>
    <mergeCell ref="P1771:P1772"/>
    <mergeCell ref="Q1771:Q1772"/>
    <mergeCell ref="R1771:R1772"/>
    <mergeCell ref="S1771:S1772"/>
    <mergeCell ref="T1771:T1772"/>
    <mergeCell ref="U1771:U1772"/>
    <mergeCell ref="V1771:V1772"/>
    <mergeCell ref="W1771:W1772"/>
    <mergeCell ref="X1771:X1772"/>
    <mergeCell ref="Y1771:Y1772"/>
    <mergeCell ref="K1773:K1775"/>
    <mergeCell ref="P1773:P1775"/>
    <mergeCell ref="B1791:C1791"/>
    <mergeCell ref="E1791:F1791"/>
    <mergeCell ref="G1791:J1791"/>
    <mergeCell ref="K1791:L1791"/>
    <mergeCell ref="M1791:N1791"/>
    <mergeCell ref="O1791:T1791"/>
    <mergeCell ref="U1791:Y1792"/>
    <mergeCell ref="B1792:C1792"/>
    <mergeCell ref="E1792:F1792"/>
    <mergeCell ref="G1792:J1792"/>
    <mergeCell ref="K1792:L1792"/>
    <mergeCell ref="M1792:N1792"/>
    <mergeCell ref="O1792:T1792"/>
    <mergeCell ref="A1793:Y1793"/>
    <mergeCell ref="A1794:Y1794"/>
    <mergeCell ref="A1795:A1820"/>
    <mergeCell ref="D1795:D1798"/>
    <mergeCell ref="E1795:F1795"/>
    <mergeCell ref="G1795:S1795"/>
    <mergeCell ref="T1795:V1795"/>
    <mergeCell ref="E1796:S1796"/>
    <mergeCell ref="T1796:V1796"/>
    <mergeCell ref="B1797:C1797"/>
    <mergeCell ref="E1797:S1797"/>
    <mergeCell ref="T1797:V1797"/>
    <mergeCell ref="W1797:Y1797"/>
    <mergeCell ref="B1798:C1798"/>
    <mergeCell ref="E1798:S1798"/>
    <mergeCell ref="T1798:V1798"/>
    <mergeCell ref="W1798:Y1798"/>
    <mergeCell ref="B1799:B1800"/>
    <mergeCell ref="C1799:C1800"/>
    <mergeCell ref="D1799:D1800"/>
    <mergeCell ref="E1799:E1800"/>
    <mergeCell ref="F1799:F1800"/>
    <mergeCell ref="G1799:G1800"/>
    <mergeCell ref="H1799:H1800"/>
    <mergeCell ref="I1799:I1800"/>
    <mergeCell ref="J1799:J1800"/>
    <mergeCell ref="K1799:K1800"/>
    <mergeCell ref="L1799:L1800"/>
    <mergeCell ref="M1799:M1800"/>
    <mergeCell ref="N1799:N1800"/>
    <mergeCell ref="O1799:O1800"/>
    <mergeCell ref="P1799:P1800"/>
    <mergeCell ref="Q1799:Q1800"/>
    <mergeCell ref="R1799:R1800"/>
    <mergeCell ref="S1799:S1800"/>
    <mergeCell ref="T1799:T1800"/>
    <mergeCell ref="U1799:U1800"/>
    <mergeCell ref="V1799:V1800"/>
    <mergeCell ref="W1799:W1800"/>
    <mergeCell ref="X1799:X1800"/>
    <mergeCell ref="Y1799:Y1800"/>
    <mergeCell ref="K1801:K1803"/>
    <mergeCell ref="P1801:P1803"/>
    <mergeCell ref="S1802:S1803"/>
    <mergeCell ref="B1808:C1808"/>
    <mergeCell ref="Y1811:Y1812"/>
    <mergeCell ref="O1812:P1812"/>
    <mergeCell ref="E1813:L1813"/>
    <mergeCell ref="S1813:Y1813"/>
    <mergeCell ref="S1814:T1814"/>
    <mergeCell ref="U1814:V1814"/>
    <mergeCell ref="B1819:C1819"/>
    <mergeCell ref="E1819:F1819"/>
    <mergeCell ref="G1819:J1819"/>
    <mergeCell ref="K1819:L1819"/>
    <mergeCell ref="M1819:N1819"/>
    <mergeCell ref="O1819:T1819"/>
    <mergeCell ref="U1819:Y1820"/>
    <mergeCell ref="B1820:C1820"/>
    <mergeCell ref="E1820:F1820"/>
    <mergeCell ref="G1820:J1820"/>
    <mergeCell ref="K1820:L1820"/>
    <mergeCell ref="M1820:N1820"/>
    <mergeCell ref="O1820:T1820"/>
    <mergeCell ref="A1821:Y1821"/>
    <mergeCell ref="A1822:Y1822"/>
    <mergeCell ref="A1823:A1848"/>
    <mergeCell ref="D1823:D1826"/>
    <mergeCell ref="E1823:F1823"/>
    <mergeCell ref="G1823:S1823"/>
    <mergeCell ref="T1823:V1823"/>
    <mergeCell ref="E1824:S1824"/>
    <mergeCell ref="T1824:V1824"/>
    <mergeCell ref="B1825:C1825"/>
    <mergeCell ref="E1825:S1825"/>
    <mergeCell ref="T1825:V1825"/>
    <mergeCell ref="W1825:Y1825"/>
    <mergeCell ref="B1826:C1826"/>
    <mergeCell ref="E1826:S1826"/>
    <mergeCell ref="T1826:V1826"/>
    <mergeCell ref="W1826:Y1826"/>
    <mergeCell ref="B1827:B1828"/>
    <mergeCell ref="C1827:C1828"/>
    <mergeCell ref="D1827:D1828"/>
    <mergeCell ref="E1827:E1828"/>
    <mergeCell ref="F1827:F1828"/>
    <mergeCell ref="G1827:G1828"/>
    <mergeCell ref="H1827:H1828"/>
    <mergeCell ref="I1827:I1828"/>
    <mergeCell ref="J1827:J1828"/>
    <mergeCell ref="K1827:K1828"/>
    <mergeCell ref="L1827:L1828"/>
    <mergeCell ref="M1827:M1828"/>
    <mergeCell ref="N1827:N1828"/>
    <mergeCell ref="O1827:O1828"/>
    <mergeCell ref="P1827:P1828"/>
    <mergeCell ref="Q1827:Q1828"/>
    <mergeCell ref="R1827:R1828"/>
    <mergeCell ref="S1827:S1828"/>
    <mergeCell ref="T1827:T1828"/>
    <mergeCell ref="U1827:U1828"/>
    <mergeCell ref="V1827:V1828"/>
    <mergeCell ref="W1827:W1828"/>
    <mergeCell ref="X1827:X1828"/>
    <mergeCell ref="Y1827:Y1828"/>
    <mergeCell ref="K1829:K1831"/>
    <mergeCell ref="P1829:P1831"/>
    <mergeCell ref="S1830:S1831"/>
    <mergeCell ref="B1836:C1836"/>
    <mergeCell ref="Y1839:Y1840"/>
    <mergeCell ref="O1840:P1840"/>
    <mergeCell ref="E1841:L1841"/>
    <mergeCell ref="S1841:Y1841"/>
    <mergeCell ref="S1842:T1842"/>
    <mergeCell ref="U1842:V1842"/>
    <mergeCell ref="O1843:Q1843"/>
    <mergeCell ref="S1843:V1843"/>
    <mergeCell ref="W1843:Y1843"/>
    <mergeCell ref="O1844:Q1844"/>
    <mergeCell ref="S1844:V1844"/>
    <mergeCell ref="W1844:Y1844"/>
    <mergeCell ref="O1845:T1846"/>
    <mergeCell ref="U1845:Y1846"/>
    <mergeCell ref="B1847:C1847"/>
    <mergeCell ref="E1847:F1847"/>
    <mergeCell ref="G1847:J1847"/>
    <mergeCell ref="K1847:L1847"/>
    <mergeCell ref="M1847:N1847"/>
    <mergeCell ref="O1847:T1847"/>
    <mergeCell ref="U1847:Y1848"/>
    <mergeCell ref="B1848:C1848"/>
    <mergeCell ref="E1848:F1848"/>
    <mergeCell ref="G1848:J1848"/>
    <mergeCell ref="K1848:L1848"/>
    <mergeCell ref="M1848:N1848"/>
    <mergeCell ref="O1848:T1848"/>
    <mergeCell ref="A1849:Y1849"/>
    <mergeCell ref="A1850:Y1850"/>
    <mergeCell ref="A1851:A1876"/>
    <mergeCell ref="D1851:D1854"/>
    <mergeCell ref="E1851:F1851"/>
    <mergeCell ref="G1851:S1851"/>
    <mergeCell ref="T1851:V1851"/>
    <mergeCell ref="E1852:S1852"/>
    <mergeCell ref="T1852:V1852"/>
    <mergeCell ref="B1853:C1853"/>
    <mergeCell ref="E1853:S1853"/>
    <mergeCell ref="T1853:V1853"/>
    <mergeCell ref="W1853:Y1853"/>
    <mergeCell ref="B1854:C1854"/>
    <mergeCell ref="E1854:S1854"/>
    <mergeCell ref="T1854:V1854"/>
    <mergeCell ref="W1854:Y1854"/>
    <mergeCell ref="B1855:B1856"/>
    <mergeCell ref="C1855:C1856"/>
    <mergeCell ref="D1855:D1856"/>
    <mergeCell ref="E1855:E1856"/>
    <mergeCell ref="F1855:F1856"/>
    <mergeCell ref="G1855:G1856"/>
    <mergeCell ref="H1855:H1856"/>
    <mergeCell ref="I1855:I1856"/>
    <mergeCell ref="J1855:J1856"/>
    <mergeCell ref="K1855:K1856"/>
    <mergeCell ref="L1855:L1856"/>
    <mergeCell ref="M1855:M1856"/>
    <mergeCell ref="N1855:N1856"/>
    <mergeCell ref="O1855:O1856"/>
    <mergeCell ref="P1855:P1856"/>
    <mergeCell ref="Q1855:Q1856"/>
    <mergeCell ref="R1855:R1856"/>
    <mergeCell ref="S1855:S1856"/>
    <mergeCell ref="T1855:T1856"/>
    <mergeCell ref="U1855:U1856"/>
    <mergeCell ref="V1855:V1856"/>
    <mergeCell ref="W1855:W1856"/>
    <mergeCell ref="X1855:X1856"/>
    <mergeCell ref="Y1855:Y1856"/>
    <mergeCell ref="K1857:K1859"/>
    <mergeCell ref="P1857:P1859"/>
    <mergeCell ref="B1875:C1875"/>
    <mergeCell ref="E1875:F1875"/>
    <mergeCell ref="G1875:J1875"/>
    <mergeCell ref="K1875:L1875"/>
    <mergeCell ref="M1875:N1875"/>
    <mergeCell ref="O1875:T1875"/>
    <mergeCell ref="U1875:Y1876"/>
    <mergeCell ref="B1876:C1876"/>
    <mergeCell ref="E1876:F1876"/>
    <mergeCell ref="G1876:J1876"/>
    <mergeCell ref="K1876:L1876"/>
    <mergeCell ref="M1876:N1876"/>
    <mergeCell ref="O1876:T1876"/>
    <mergeCell ref="A1877:Y1877"/>
    <mergeCell ref="A1878:Y1878"/>
    <mergeCell ref="A1879:A1904"/>
    <mergeCell ref="D1879:D1882"/>
    <mergeCell ref="E1879:F1879"/>
    <mergeCell ref="G1879:S1879"/>
    <mergeCell ref="T1879:V1879"/>
    <mergeCell ref="E1880:S1880"/>
    <mergeCell ref="T1880:V1880"/>
    <mergeCell ref="B1881:C1881"/>
    <mergeCell ref="E1881:S1881"/>
    <mergeCell ref="T1881:V1881"/>
    <mergeCell ref="W1881:Y1881"/>
    <mergeCell ref="B1882:C1882"/>
    <mergeCell ref="E1882:S1882"/>
    <mergeCell ref="T1882:V1882"/>
    <mergeCell ref="W1882:Y1882"/>
    <mergeCell ref="B1883:B1884"/>
    <mergeCell ref="C1883:C1884"/>
    <mergeCell ref="D1883:D1884"/>
    <mergeCell ref="E1883:E1884"/>
    <mergeCell ref="F1883:F1884"/>
    <mergeCell ref="G1883:G1884"/>
    <mergeCell ref="H1883:H1884"/>
    <mergeCell ref="I1883:I1884"/>
    <mergeCell ref="J1883:J1884"/>
    <mergeCell ref="K1883:K1884"/>
    <mergeCell ref="L1883:L1884"/>
    <mergeCell ref="M1883:M1884"/>
    <mergeCell ref="N1883:N1884"/>
    <mergeCell ref="O1883:O1884"/>
    <mergeCell ref="P1883:P1884"/>
    <mergeCell ref="Q1883:Q1884"/>
    <mergeCell ref="R1883:R1884"/>
    <mergeCell ref="S1883:S1884"/>
    <mergeCell ref="T1883:T1884"/>
    <mergeCell ref="U1883:U1884"/>
    <mergeCell ref="V1883:V1884"/>
    <mergeCell ref="W1883:W1884"/>
    <mergeCell ref="X1883:X1884"/>
    <mergeCell ref="Y1883:Y1884"/>
    <mergeCell ref="K1885:K1887"/>
    <mergeCell ref="P1885:P1887"/>
    <mergeCell ref="S1886:S1887"/>
    <mergeCell ref="B1892:C1892"/>
    <mergeCell ref="Y1895:Y1896"/>
    <mergeCell ref="O1896:P1896"/>
    <mergeCell ref="E1897:L1897"/>
    <mergeCell ref="S1897:Y1897"/>
    <mergeCell ref="S1898:T1898"/>
    <mergeCell ref="U1898:V1898"/>
    <mergeCell ref="B1903:C1903"/>
    <mergeCell ref="E1903:F1903"/>
    <mergeCell ref="G1903:J1903"/>
    <mergeCell ref="K1903:L1903"/>
    <mergeCell ref="M1903:N1903"/>
    <mergeCell ref="O1903:T1903"/>
    <mergeCell ref="U1903:Y1904"/>
    <mergeCell ref="B1904:C1904"/>
    <mergeCell ref="E1904:F1904"/>
    <mergeCell ref="G1904:J1904"/>
    <mergeCell ref="K1904:L1904"/>
    <mergeCell ref="M1904:N1904"/>
    <mergeCell ref="O1904:T1904"/>
    <mergeCell ref="A1905:Y1905"/>
    <mergeCell ref="A1906:Y1906"/>
    <mergeCell ref="A1907:A1932"/>
    <mergeCell ref="D1907:D1910"/>
    <mergeCell ref="E1907:F1907"/>
    <mergeCell ref="G1907:S1907"/>
    <mergeCell ref="T1907:V1907"/>
    <mergeCell ref="E1908:S1908"/>
    <mergeCell ref="T1908:V1908"/>
    <mergeCell ref="B1909:C1909"/>
    <mergeCell ref="E1909:S1909"/>
    <mergeCell ref="T1909:V1909"/>
    <mergeCell ref="W1909:Y1909"/>
    <mergeCell ref="B1910:C1910"/>
    <mergeCell ref="E1910:S1910"/>
    <mergeCell ref="T1910:V1910"/>
    <mergeCell ref="W1910:Y1910"/>
    <mergeCell ref="B1911:B1912"/>
    <mergeCell ref="C1911:C1912"/>
    <mergeCell ref="D1911:D1912"/>
    <mergeCell ref="E1911:E1912"/>
    <mergeCell ref="F1911:F1912"/>
    <mergeCell ref="G1911:G1912"/>
    <mergeCell ref="H1911:H1912"/>
    <mergeCell ref="I1911:I1912"/>
    <mergeCell ref="J1911:J1912"/>
    <mergeCell ref="K1911:K1912"/>
    <mergeCell ref="L1911:L1912"/>
    <mergeCell ref="M1911:M1912"/>
    <mergeCell ref="N1911:N1912"/>
    <mergeCell ref="O1911:O1912"/>
    <mergeCell ref="P1911:P1912"/>
    <mergeCell ref="Q1911:Q1912"/>
    <mergeCell ref="R1911:R1912"/>
    <mergeCell ref="S1911:S1912"/>
    <mergeCell ref="T1911:T1912"/>
    <mergeCell ref="U1911:U1912"/>
    <mergeCell ref="V1911:V1912"/>
    <mergeCell ref="W1911:W1912"/>
    <mergeCell ref="X1911:X1912"/>
    <mergeCell ref="Y1911:Y1912"/>
    <mergeCell ref="K1913:K1915"/>
    <mergeCell ref="P1913:P1915"/>
    <mergeCell ref="S1914:S1915"/>
    <mergeCell ref="B1920:C1920"/>
    <mergeCell ref="Y1923:Y1924"/>
    <mergeCell ref="O1924:P1924"/>
    <mergeCell ref="E1925:L1925"/>
    <mergeCell ref="S1925:Y1925"/>
    <mergeCell ref="S1926:T1926"/>
    <mergeCell ref="U1926:V1926"/>
    <mergeCell ref="O1927:Q1927"/>
    <mergeCell ref="S1927:V1927"/>
    <mergeCell ref="W1927:Y1927"/>
    <mergeCell ref="O1928:Q1928"/>
    <mergeCell ref="S1928:V1928"/>
    <mergeCell ref="W1928:Y1928"/>
    <mergeCell ref="O1929:T1930"/>
    <mergeCell ref="U1929:Y1930"/>
    <mergeCell ref="B1931:C1931"/>
    <mergeCell ref="E1931:F1931"/>
    <mergeCell ref="G1931:J1931"/>
    <mergeCell ref="K1931:L1931"/>
    <mergeCell ref="M1931:N1931"/>
    <mergeCell ref="O1931:T1931"/>
    <mergeCell ref="U1931:Y1932"/>
    <mergeCell ref="B1932:C1932"/>
    <mergeCell ref="E1932:F1932"/>
    <mergeCell ref="G1932:J1932"/>
    <mergeCell ref="K1932:L1932"/>
    <mergeCell ref="M1932:N1932"/>
    <mergeCell ref="O1932:T1932"/>
    <mergeCell ref="A1933:Y1933"/>
    <mergeCell ref="A1934:Y1934"/>
    <mergeCell ref="A1935:A1960"/>
    <mergeCell ref="D1935:D1938"/>
    <mergeCell ref="E1935:F1935"/>
    <mergeCell ref="G1935:S1935"/>
    <mergeCell ref="T1935:V1935"/>
    <mergeCell ref="E1936:S1936"/>
    <mergeCell ref="T1936:V1936"/>
    <mergeCell ref="B1937:C1937"/>
    <mergeCell ref="E1937:S1937"/>
    <mergeCell ref="T1937:V1937"/>
    <mergeCell ref="W1937:Y1937"/>
    <mergeCell ref="B1938:C1938"/>
    <mergeCell ref="E1938:S1938"/>
    <mergeCell ref="T1938:V1938"/>
    <mergeCell ref="W1938:Y1938"/>
    <mergeCell ref="B1939:B1940"/>
    <mergeCell ref="C1939:C1940"/>
    <mergeCell ref="D1939:D1940"/>
    <mergeCell ref="E1939:E1940"/>
    <mergeCell ref="F1939:F1940"/>
    <mergeCell ref="G1939:G1940"/>
    <mergeCell ref="H1939:H1940"/>
    <mergeCell ref="I1939:I1940"/>
    <mergeCell ref="J1939:J1940"/>
    <mergeCell ref="K1939:K1940"/>
    <mergeCell ref="L1939:L1940"/>
    <mergeCell ref="M1939:M1940"/>
    <mergeCell ref="N1939:N1940"/>
    <mergeCell ref="O1939:O1940"/>
    <mergeCell ref="P1939:P1940"/>
    <mergeCell ref="Q1939:Q1940"/>
    <mergeCell ref="R1939:R1940"/>
    <mergeCell ref="S1939:S1940"/>
    <mergeCell ref="T1939:T1940"/>
    <mergeCell ref="U1939:U1940"/>
    <mergeCell ref="V1939:V1940"/>
    <mergeCell ref="W1939:W1940"/>
    <mergeCell ref="X1939:X1940"/>
    <mergeCell ref="Y1939:Y1940"/>
    <mergeCell ref="K1941:K1943"/>
    <mergeCell ref="P1941:P1943"/>
    <mergeCell ref="B1959:C1959"/>
    <mergeCell ref="E1959:F1959"/>
    <mergeCell ref="G1959:J1959"/>
    <mergeCell ref="K1959:L1959"/>
    <mergeCell ref="M1959:N1959"/>
    <mergeCell ref="O1959:T1959"/>
    <mergeCell ref="U1959:Y1960"/>
    <mergeCell ref="B1960:C1960"/>
    <mergeCell ref="E1960:F1960"/>
    <mergeCell ref="G1960:J1960"/>
    <mergeCell ref="K1960:L1960"/>
    <mergeCell ref="M1960:N1960"/>
    <mergeCell ref="O1960:T1960"/>
    <mergeCell ref="A1961:Y1961"/>
    <mergeCell ref="A1962:Y1962"/>
    <mergeCell ref="A1963:A1988"/>
    <mergeCell ref="D1963:D1966"/>
    <mergeCell ref="E1963:F1963"/>
    <mergeCell ref="G1963:S1963"/>
    <mergeCell ref="T1963:V1963"/>
    <mergeCell ref="E1964:S1964"/>
    <mergeCell ref="T1964:V1964"/>
    <mergeCell ref="B1965:C1965"/>
    <mergeCell ref="E1965:S1965"/>
    <mergeCell ref="T1965:V1965"/>
    <mergeCell ref="W1965:Y1965"/>
    <mergeCell ref="B1966:C1966"/>
    <mergeCell ref="E1966:S1966"/>
    <mergeCell ref="T1966:V1966"/>
    <mergeCell ref="W1966:Y1966"/>
    <mergeCell ref="B1967:B1968"/>
    <mergeCell ref="C1967:C1968"/>
    <mergeCell ref="D1967:D1968"/>
    <mergeCell ref="E1967:E1968"/>
    <mergeCell ref="F1967:F1968"/>
    <mergeCell ref="G1967:G1968"/>
    <mergeCell ref="H1967:H1968"/>
    <mergeCell ref="I1967:I1968"/>
    <mergeCell ref="J1967:J1968"/>
    <mergeCell ref="K1967:K1968"/>
    <mergeCell ref="L1967:L1968"/>
    <mergeCell ref="M1967:M1968"/>
    <mergeCell ref="N1967:N1968"/>
    <mergeCell ref="O1967:O1968"/>
    <mergeCell ref="P1967:P1968"/>
    <mergeCell ref="Q1967:Q1968"/>
    <mergeCell ref="R1967:R1968"/>
    <mergeCell ref="S1967:S1968"/>
    <mergeCell ref="T1967:T1968"/>
    <mergeCell ref="U1967:U1968"/>
    <mergeCell ref="V1967:V1968"/>
    <mergeCell ref="W1967:W1968"/>
    <mergeCell ref="X1967:X1968"/>
    <mergeCell ref="Y1967:Y1968"/>
    <mergeCell ref="K1969:K1971"/>
    <mergeCell ref="P1969:P1971"/>
    <mergeCell ref="S1970:S1971"/>
    <mergeCell ref="B1976:C1976"/>
    <mergeCell ref="Y1979:Y1980"/>
    <mergeCell ref="O1980:P1980"/>
    <mergeCell ref="E1981:L1981"/>
    <mergeCell ref="S1981:Y1981"/>
    <mergeCell ref="S1982:T1982"/>
    <mergeCell ref="U1982:V1982"/>
    <mergeCell ref="G1988:J1988"/>
    <mergeCell ref="K1988:L1988"/>
    <mergeCell ref="M1988:N1988"/>
    <mergeCell ref="O1988:T1988"/>
    <mergeCell ref="A1989:Y1989"/>
    <mergeCell ref="A1990:Y1990"/>
    <mergeCell ref="A1991:A2016"/>
    <mergeCell ref="D1991:D1994"/>
    <mergeCell ref="E1991:F1991"/>
    <mergeCell ref="G1991:S1991"/>
    <mergeCell ref="T1991:V1991"/>
    <mergeCell ref="E1992:S1992"/>
    <mergeCell ref="T1992:V1992"/>
    <mergeCell ref="B1993:C1993"/>
    <mergeCell ref="E1993:S1993"/>
    <mergeCell ref="T1993:V1993"/>
    <mergeCell ref="W1993:Y1993"/>
    <mergeCell ref="B1994:C1994"/>
    <mergeCell ref="E1994:S1994"/>
    <mergeCell ref="T1994:V1994"/>
    <mergeCell ref="W1994:Y1994"/>
    <mergeCell ref="B1995:B1996"/>
    <mergeCell ref="C1995:C1996"/>
    <mergeCell ref="D1995:D1996"/>
    <mergeCell ref="E1995:E1996"/>
    <mergeCell ref="F1995:F1996"/>
    <mergeCell ref="G1995:G1996"/>
    <mergeCell ref="H1995:H1996"/>
    <mergeCell ref="I1995:I1996"/>
    <mergeCell ref="J1995:J1996"/>
    <mergeCell ref="K1995:K1996"/>
    <mergeCell ref="L1995:L1996"/>
    <mergeCell ref="M1995:M1996"/>
    <mergeCell ref="N1995:N1996"/>
    <mergeCell ref="O1995:O1996"/>
    <mergeCell ref="P1995:P1996"/>
    <mergeCell ref="Q1995:Q1996"/>
    <mergeCell ref="R1995:R1996"/>
    <mergeCell ref="S1995:S1996"/>
    <mergeCell ref="T1995:T1996"/>
    <mergeCell ref="U1995:U1996"/>
    <mergeCell ref="V1995:V1996"/>
    <mergeCell ref="W1995:W1996"/>
    <mergeCell ref="X1995:X1996"/>
    <mergeCell ref="Y1995:Y1996"/>
    <mergeCell ref="K1997:K1999"/>
    <mergeCell ref="P1997:P1999"/>
    <mergeCell ref="S1998:S1999"/>
    <mergeCell ref="B2004:C2004"/>
    <mergeCell ref="Y2007:Y2008"/>
    <mergeCell ref="O2008:P2008"/>
    <mergeCell ref="E2009:L2009"/>
    <mergeCell ref="S2009:Y2009"/>
    <mergeCell ref="S2010:T2010"/>
    <mergeCell ref="U2010:V2010"/>
    <mergeCell ref="W2010:X2010"/>
    <mergeCell ref="O2011:Q2011"/>
    <mergeCell ref="S2011:V2011"/>
    <mergeCell ref="W2011:Y2011"/>
    <mergeCell ref="O2012:Q2012"/>
    <mergeCell ref="S2012:V2012"/>
    <mergeCell ref="W2012:Y2012"/>
    <mergeCell ref="O2013:T2014"/>
    <mergeCell ref="U2013:Y2014"/>
    <mergeCell ref="N2023:N2024"/>
    <mergeCell ref="O2023:O2024"/>
    <mergeCell ref="P2023:P2024"/>
    <mergeCell ref="Q2023:Q2024"/>
    <mergeCell ref="R2023:R2024"/>
    <mergeCell ref="S2023:S2024"/>
    <mergeCell ref="T2023:T2024"/>
    <mergeCell ref="U2023:U2024"/>
    <mergeCell ref="V2023:V2024"/>
    <mergeCell ref="W2023:W2024"/>
    <mergeCell ref="X2023:X2024"/>
    <mergeCell ref="Y2023:Y2024"/>
    <mergeCell ref="K2025:K2027"/>
    <mergeCell ref="P2025:P2027"/>
    <mergeCell ref="S2026:S2027"/>
    <mergeCell ref="B2032:C2032"/>
    <mergeCell ref="Y2035:Y2036"/>
    <mergeCell ref="O2036:P2036"/>
    <mergeCell ref="E2037:L2037"/>
    <mergeCell ref="S2037:Y2037"/>
    <mergeCell ref="S2038:T2038"/>
    <mergeCell ref="U2038:V2038"/>
    <mergeCell ref="W2038:X2038"/>
    <mergeCell ref="O2039:Q2039"/>
    <mergeCell ref="S2039:V2039"/>
    <mergeCell ref="W2039:Y2039"/>
    <mergeCell ref="O2040:Q2040"/>
    <mergeCell ref="S2040:V2040"/>
    <mergeCell ref="W2040:Y2040"/>
    <mergeCell ref="O2041:T2042"/>
    <mergeCell ref="U2041:Y2042"/>
    <mergeCell ref="B2043:C2043"/>
    <mergeCell ref="E2043:F2043"/>
    <mergeCell ref="G2043:J2043"/>
    <mergeCell ref="K2043:L2043"/>
    <mergeCell ref="M2043:N2043"/>
    <mergeCell ref="O2043:T2043"/>
    <mergeCell ref="U2043:Y2044"/>
    <mergeCell ref="B2044:C2044"/>
    <mergeCell ref="E2044:F2044"/>
    <mergeCell ref="G2044:J2044"/>
    <mergeCell ref="K2044:L2044"/>
    <mergeCell ref="M2044:N2044"/>
    <mergeCell ref="O2044:T2044"/>
    <mergeCell ref="B2041:C2041"/>
    <mergeCell ref="E2041:F2041"/>
    <mergeCell ref="G2041:J2041"/>
    <mergeCell ref="K2041:L2041"/>
    <mergeCell ref="M2041:N2041"/>
    <mergeCell ref="B2042:C2042"/>
    <mergeCell ref="E2042:F2042"/>
    <mergeCell ref="G2042:J2042"/>
    <mergeCell ref="K2042:L2042"/>
    <mergeCell ref="M2042:N2042"/>
    <mergeCell ref="B2037:C2037"/>
    <mergeCell ref="O2037:Q2037"/>
    <mergeCell ref="B2038:C2038"/>
    <mergeCell ref="E2038:F2038"/>
    <mergeCell ref="G2038:J2038"/>
    <mergeCell ref="K2038:L2038"/>
    <mergeCell ref="M2038:N2038"/>
    <mergeCell ref="O2038:Q2038"/>
    <mergeCell ref="B2039:C2039"/>
    <mergeCell ref="E2039:F2039"/>
    <mergeCell ref="A2045:Y2045"/>
    <mergeCell ref="A2046:Y2046"/>
    <mergeCell ref="A2047:A2072"/>
    <mergeCell ref="D2047:D2050"/>
    <mergeCell ref="E2047:F2047"/>
    <mergeCell ref="G2047:S2047"/>
    <mergeCell ref="T2047:V2047"/>
    <mergeCell ref="E2048:S2048"/>
    <mergeCell ref="T2048:V2048"/>
    <mergeCell ref="B2049:C2049"/>
    <mergeCell ref="E2049:S2049"/>
    <mergeCell ref="T2049:V2049"/>
    <mergeCell ref="W2049:Y2049"/>
    <mergeCell ref="B2050:C2050"/>
    <mergeCell ref="E2050:S2050"/>
    <mergeCell ref="T2050:V2050"/>
    <mergeCell ref="W2050:Y2050"/>
    <mergeCell ref="B2051:B2052"/>
    <mergeCell ref="C2051:C2052"/>
    <mergeCell ref="D2051:D2052"/>
    <mergeCell ref="E2051:E2052"/>
    <mergeCell ref="F2051:F2052"/>
    <mergeCell ref="G2051:G2052"/>
    <mergeCell ref="H2051:H2052"/>
    <mergeCell ref="I2051:I2052"/>
    <mergeCell ref="J2051:J2052"/>
    <mergeCell ref="K2051:K2052"/>
    <mergeCell ref="L2051:L2052"/>
    <mergeCell ref="M2051:M2052"/>
    <mergeCell ref="N2051:N2052"/>
    <mergeCell ref="O2051:O2052"/>
    <mergeCell ref="P2051:P2052"/>
    <mergeCell ref="Q2051:Q2052"/>
    <mergeCell ref="R2051:R2052"/>
    <mergeCell ref="S2051:S2052"/>
    <mergeCell ref="T2051:T2052"/>
    <mergeCell ref="U2051:U2052"/>
    <mergeCell ref="V2051:V2052"/>
    <mergeCell ref="W2051:W2052"/>
    <mergeCell ref="X2051:X2052"/>
    <mergeCell ref="Y2051:Y2052"/>
    <mergeCell ref="K2053:K2055"/>
    <mergeCell ref="P2053:P2055"/>
    <mergeCell ref="S2054:S2055"/>
    <mergeCell ref="B2060:C2060"/>
    <mergeCell ref="Y2063:Y2064"/>
    <mergeCell ref="O2064:P2064"/>
    <mergeCell ref="E2065:L2065"/>
    <mergeCell ref="S2065:Y2065"/>
    <mergeCell ref="S2066:T2066"/>
    <mergeCell ref="U2066:V2066"/>
    <mergeCell ref="W2066:X2066"/>
    <mergeCell ref="O2067:Q2067"/>
    <mergeCell ref="S2067:V2067"/>
    <mergeCell ref="W2067:Y2067"/>
    <mergeCell ref="O2068:Q2068"/>
    <mergeCell ref="S2068:V2068"/>
    <mergeCell ref="W2068:Y2068"/>
    <mergeCell ref="O2069:T2070"/>
    <mergeCell ref="U2069:Y2070"/>
    <mergeCell ref="B2071:C2071"/>
    <mergeCell ref="E2071:F2071"/>
    <mergeCell ref="G2071:J2071"/>
    <mergeCell ref="K2071:L2071"/>
    <mergeCell ref="M2071:N2071"/>
    <mergeCell ref="O2071:T2071"/>
    <mergeCell ref="U2071:Y2072"/>
    <mergeCell ref="B2072:C2072"/>
    <mergeCell ref="E2072:F2072"/>
    <mergeCell ref="G2072:J2072"/>
    <mergeCell ref="K2072:L2072"/>
    <mergeCell ref="M2072:N2072"/>
    <mergeCell ref="O2072:T2072"/>
    <mergeCell ref="A2073:Y2073"/>
    <mergeCell ref="A2074:Y2074"/>
    <mergeCell ref="A2075:A2100"/>
    <mergeCell ref="D2075:D2078"/>
    <mergeCell ref="E2075:F2075"/>
    <mergeCell ref="G2075:S2075"/>
    <mergeCell ref="T2075:V2075"/>
    <mergeCell ref="E2076:S2076"/>
    <mergeCell ref="T2076:V2076"/>
    <mergeCell ref="B2077:C2077"/>
    <mergeCell ref="E2077:S2077"/>
    <mergeCell ref="T2077:V2077"/>
    <mergeCell ref="W2077:Y2077"/>
    <mergeCell ref="B2078:C2078"/>
    <mergeCell ref="E2078:S2078"/>
    <mergeCell ref="T2078:V2078"/>
    <mergeCell ref="W2078:Y2078"/>
    <mergeCell ref="B2079:B2080"/>
    <mergeCell ref="C2079:C2080"/>
    <mergeCell ref="D2079:D2080"/>
    <mergeCell ref="E2079:E2080"/>
    <mergeCell ref="F2079:F2080"/>
    <mergeCell ref="G2079:G2080"/>
    <mergeCell ref="H2079:H2080"/>
    <mergeCell ref="I2079:I2080"/>
    <mergeCell ref="J2079:J2080"/>
    <mergeCell ref="K2079:K2080"/>
    <mergeCell ref="L2079:L2080"/>
    <mergeCell ref="M2079:M2080"/>
    <mergeCell ref="N2079:N2080"/>
    <mergeCell ref="O2079:O2080"/>
    <mergeCell ref="P2079:P2080"/>
    <mergeCell ref="Q2079:Q2080"/>
    <mergeCell ref="R2079:R2080"/>
    <mergeCell ref="S2079:S2080"/>
    <mergeCell ref="T2079:T2080"/>
    <mergeCell ref="U2079:U2080"/>
    <mergeCell ref="V2079:V2080"/>
    <mergeCell ref="W2079:W2080"/>
    <mergeCell ref="X2079:X2080"/>
    <mergeCell ref="Y2079:Y2080"/>
    <mergeCell ref="K2081:K2083"/>
    <mergeCell ref="P2081:P2083"/>
    <mergeCell ref="S2082:S2083"/>
    <mergeCell ref="B2088:C2088"/>
    <mergeCell ref="Y2091:Y2092"/>
    <mergeCell ref="O2092:P2092"/>
    <mergeCell ref="E2093:L2093"/>
    <mergeCell ref="S2093:Y2093"/>
    <mergeCell ref="S2094:T2094"/>
    <mergeCell ref="U2094:V2094"/>
    <mergeCell ref="W2094:X2094"/>
    <mergeCell ref="O2095:Q2095"/>
    <mergeCell ref="S2095:V2095"/>
    <mergeCell ref="W2095:Y2095"/>
    <mergeCell ref="L2107:L2108"/>
    <mergeCell ref="M2107:M2108"/>
    <mergeCell ref="N2107:N2108"/>
    <mergeCell ref="O2107:O2108"/>
    <mergeCell ref="P2107:P2108"/>
    <mergeCell ref="Q2107:Q2108"/>
    <mergeCell ref="R2107:R2108"/>
    <mergeCell ref="S2107:S2108"/>
    <mergeCell ref="T2107:T2108"/>
    <mergeCell ref="U2107:U2108"/>
    <mergeCell ref="V2107:V2108"/>
    <mergeCell ref="W2107:W2108"/>
    <mergeCell ref="X2107:X2108"/>
    <mergeCell ref="Y2107:Y2108"/>
    <mergeCell ref="K2109:K2111"/>
    <mergeCell ref="P2109:P2111"/>
    <mergeCell ref="S2110:S2111"/>
    <mergeCell ref="B2116:C2116"/>
    <mergeCell ref="Y2119:Y2120"/>
    <mergeCell ref="O2120:P2120"/>
    <mergeCell ref="E2121:L2121"/>
    <mergeCell ref="S2121:Y2121"/>
    <mergeCell ref="S2122:T2122"/>
    <mergeCell ref="U2122:V2122"/>
    <mergeCell ref="W2122:X2122"/>
    <mergeCell ref="O2123:Q2123"/>
    <mergeCell ref="S2123:V2123"/>
    <mergeCell ref="W2123:Y2123"/>
    <mergeCell ref="O2124:Q2124"/>
    <mergeCell ref="S2124:V2124"/>
    <mergeCell ref="W2124:Y2124"/>
    <mergeCell ref="O2125:T2126"/>
    <mergeCell ref="U2125:Y2126"/>
    <mergeCell ref="B2111:C2111"/>
    <mergeCell ref="B2112:C2112"/>
    <mergeCell ref="B2113:C2113"/>
    <mergeCell ref="B2114:C2114"/>
    <mergeCell ref="B2115:C2115"/>
    <mergeCell ref="B2117:C2117"/>
    <mergeCell ref="B2118:C2118"/>
    <mergeCell ref="B2119:C2119"/>
    <mergeCell ref="B2120:C2120"/>
    <mergeCell ref="E2120:F2120"/>
    <mergeCell ref="K2120:L2120"/>
    <mergeCell ref="B2109:C2109"/>
    <mergeCell ref="B2110:C2110"/>
    <mergeCell ref="B2127:C2127"/>
    <mergeCell ref="E2127:F2127"/>
    <mergeCell ref="G2127:J2127"/>
    <mergeCell ref="K2127:L2127"/>
    <mergeCell ref="M2127:N2127"/>
    <mergeCell ref="O2127:T2127"/>
    <mergeCell ref="U2127:Y2128"/>
    <mergeCell ref="B2128:C2128"/>
    <mergeCell ref="E2128:F2128"/>
    <mergeCell ref="G2128:J2128"/>
    <mergeCell ref="K2128:L2128"/>
    <mergeCell ref="M2128:N2128"/>
    <mergeCell ref="O2128:T2128"/>
    <mergeCell ref="A2129:Y2129"/>
    <mergeCell ref="A2130:Y2130"/>
    <mergeCell ref="A2131:A2156"/>
    <mergeCell ref="D2131:D2134"/>
    <mergeCell ref="E2131:F2131"/>
    <mergeCell ref="G2131:S2131"/>
    <mergeCell ref="T2131:V2131"/>
    <mergeCell ref="E2132:S2132"/>
    <mergeCell ref="T2132:V2132"/>
    <mergeCell ref="B2133:C2133"/>
    <mergeCell ref="E2133:S2133"/>
    <mergeCell ref="T2133:V2133"/>
    <mergeCell ref="W2133:Y2133"/>
    <mergeCell ref="B2134:C2134"/>
    <mergeCell ref="E2134:S2134"/>
    <mergeCell ref="T2134:V2134"/>
    <mergeCell ref="W2134:Y2134"/>
    <mergeCell ref="B2135:B2136"/>
    <mergeCell ref="C2135:C2136"/>
    <mergeCell ref="D2135:D2136"/>
    <mergeCell ref="E2135:E2136"/>
    <mergeCell ref="F2135:F2136"/>
    <mergeCell ref="G2135:G2136"/>
    <mergeCell ref="H2135:H2136"/>
    <mergeCell ref="I2135:I2136"/>
    <mergeCell ref="J2135:J2136"/>
    <mergeCell ref="K2135:K2136"/>
    <mergeCell ref="L2135:L2136"/>
    <mergeCell ref="M2135:M2136"/>
    <mergeCell ref="N2135:N2136"/>
    <mergeCell ref="O2135:O2136"/>
    <mergeCell ref="P2135:P2136"/>
    <mergeCell ref="Q2135:Q2136"/>
    <mergeCell ref="R2135:R2136"/>
    <mergeCell ref="S2135:S2136"/>
    <mergeCell ref="T2135:T2136"/>
    <mergeCell ref="U2135:U2136"/>
    <mergeCell ref="V2135:V2136"/>
    <mergeCell ref="W2135:W2136"/>
    <mergeCell ref="X2135:X2136"/>
    <mergeCell ref="Y2135:Y2136"/>
    <mergeCell ref="K2137:K2139"/>
    <mergeCell ref="P2137:P2139"/>
    <mergeCell ref="S2138:S2139"/>
    <mergeCell ref="B2144:C2144"/>
    <mergeCell ref="Y2147:Y2148"/>
    <mergeCell ref="O2148:P2148"/>
    <mergeCell ref="E2149:L2149"/>
    <mergeCell ref="S2149:Y2149"/>
    <mergeCell ref="S2150:T2150"/>
    <mergeCell ref="U2150:V2150"/>
    <mergeCell ref="W2150:X2150"/>
    <mergeCell ref="O2151:Q2151"/>
    <mergeCell ref="S2151:V2151"/>
    <mergeCell ref="W2151:Y2151"/>
    <mergeCell ref="O2152:Q2152"/>
    <mergeCell ref="S2152:V2152"/>
    <mergeCell ref="W2152:Y2152"/>
    <mergeCell ref="O2153:T2154"/>
    <mergeCell ref="U2153:Y2154"/>
    <mergeCell ref="B2155:C2155"/>
    <mergeCell ref="E2155:F2155"/>
    <mergeCell ref="G2155:J2155"/>
    <mergeCell ref="K2155:L2155"/>
    <mergeCell ref="M2155:N2155"/>
    <mergeCell ref="O2155:T2155"/>
    <mergeCell ref="U2155:Y2156"/>
    <mergeCell ref="B2156:C2156"/>
    <mergeCell ref="E2156:F2156"/>
    <mergeCell ref="G2156:J2156"/>
    <mergeCell ref="K2156:L2156"/>
    <mergeCell ref="M2156:N2156"/>
    <mergeCell ref="O2156:T2156"/>
    <mergeCell ref="A2157:Y2157"/>
    <mergeCell ref="A2158:Y2158"/>
    <mergeCell ref="A2159:A2184"/>
    <mergeCell ref="D2159:D2162"/>
    <mergeCell ref="E2159:F2159"/>
    <mergeCell ref="G2159:S2159"/>
    <mergeCell ref="T2159:V2159"/>
    <mergeCell ref="E2160:S2160"/>
    <mergeCell ref="T2160:V2160"/>
    <mergeCell ref="B2161:C2161"/>
    <mergeCell ref="E2161:S2161"/>
    <mergeCell ref="T2161:V2161"/>
    <mergeCell ref="W2161:Y2161"/>
    <mergeCell ref="B2162:C2162"/>
    <mergeCell ref="E2162:S2162"/>
    <mergeCell ref="T2162:V2162"/>
    <mergeCell ref="W2162:Y2162"/>
    <mergeCell ref="B2163:B2164"/>
    <mergeCell ref="C2163:C2164"/>
    <mergeCell ref="D2163:D2164"/>
    <mergeCell ref="E2163:E2164"/>
    <mergeCell ref="F2163:F2164"/>
    <mergeCell ref="G2163:G2164"/>
    <mergeCell ref="H2163:H2164"/>
    <mergeCell ref="I2163:I2164"/>
    <mergeCell ref="J2163:J2164"/>
    <mergeCell ref="K2163:K2164"/>
    <mergeCell ref="L2163:L2164"/>
    <mergeCell ref="M2163:M2164"/>
    <mergeCell ref="N2163:N2164"/>
    <mergeCell ref="O2163:O2164"/>
    <mergeCell ref="P2163:P2164"/>
    <mergeCell ref="Q2163:Q2164"/>
    <mergeCell ref="R2163:R2164"/>
    <mergeCell ref="S2163:S2164"/>
    <mergeCell ref="T2163:T2164"/>
    <mergeCell ref="U2163:U2164"/>
    <mergeCell ref="V2163:V2164"/>
    <mergeCell ref="W2163:W2164"/>
    <mergeCell ref="X2163:X2164"/>
    <mergeCell ref="Y2163:Y2164"/>
    <mergeCell ref="K2165:K2167"/>
    <mergeCell ref="L2191:L2192"/>
    <mergeCell ref="M2191:M2192"/>
    <mergeCell ref="N2191:N2192"/>
    <mergeCell ref="O2191:O2192"/>
    <mergeCell ref="P2191:P2192"/>
    <mergeCell ref="Q2191:Q2192"/>
    <mergeCell ref="R2191:R2192"/>
    <mergeCell ref="S2191:S2192"/>
    <mergeCell ref="T2191:T2192"/>
    <mergeCell ref="U2191:U2192"/>
    <mergeCell ref="V2191:V2192"/>
    <mergeCell ref="W2191:W2192"/>
    <mergeCell ref="X2191:X2192"/>
    <mergeCell ref="Y2191:Y2192"/>
    <mergeCell ref="K2193:K2195"/>
    <mergeCell ref="P2193:P2195"/>
    <mergeCell ref="S2194:S2195"/>
    <mergeCell ref="B2200:C2200"/>
    <mergeCell ref="Y2203:Y2204"/>
    <mergeCell ref="O2204:P2204"/>
    <mergeCell ref="E2205:L2205"/>
    <mergeCell ref="S2205:Y2205"/>
    <mergeCell ref="S2206:T2206"/>
    <mergeCell ref="U2206:V2206"/>
    <mergeCell ref="W2206:X2206"/>
    <mergeCell ref="O2207:Q2207"/>
    <mergeCell ref="S2207:V2207"/>
    <mergeCell ref="W2207:Y2207"/>
    <mergeCell ref="O2208:Q2208"/>
    <mergeCell ref="S2208:V2208"/>
    <mergeCell ref="W2208:Y2208"/>
    <mergeCell ref="O2209:T2210"/>
    <mergeCell ref="U2209:Y2210"/>
    <mergeCell ref="B2195:C2195"/>
    <mergeCell ref="B2196:C2196"/>
    <mergeCell ref="B2197:C2197"/>
    <mergeCell ref="B2198:C2198"/>
    <mergeCell ref="B2199:C2199"/>
    <mergeCell ref="B2201:C2201"/>
    <mergeCell ref="B2202:C2202"/>
    <mergeCell ref="B2203:C2203"/>
    <mergeCell ref="B2204:C2204"/>
    <mergeCell ref="E2204:F2204"/>
    <mergeCell ref="K2204:L2204"/>
    <mergeCell ref="B2193:C2193"/>
    <mergeCell ref="B2194:C2194"/>
    <mergeCell ref="B2211:C2211"/>
    <mergeCell ref="E2211:F2211"/>
    <mergeCell ref="G2211:J2211"/>
    <mergeCell ref="K2211:L2211"/>
    <mergeCell ref="M2211:N2211"/>
    <mergeCell ref="O2211:T2211"/>
    <mergeCell ref="U2211:Y2212"/>
    <mergeCell ref="B2212:C2212"/>
    <mergeCell ref="E2212:F2212"/>
    <mergeCell ref="G2212:J2212"/>
    <mergeCell ref="K2212:L2212"/>
    <mergeCell ref="M2212:N2212"/>
    <mergeCell ref="O2212:T2212"/>
    <mergeCell ref="A2213:Y2213"/>
    <mergeCell ref="A2214:Y2214"/>
    <mergeCell ref="A2215:A2240"/>
    <mergeCell ref="D2215:D2218"/>
    <mergeCell ref="E2215:F2215"/>
    <mergeCell ref="G2215:S2215"/>
    <mergeCell ref="T2215:V2215"/>
    <mergeCell ref="E2216:S2216"/>
    <mergeCell ref="T2216:V2216"/>
    <mergeCell ref="B2217:C2217"/>
    <mergeCell ref="E2217:S2217"/>
    <mergeCell ref="T2217:V2217"/>
    <mergeCell ref="W2217:Y2217"/>
    <mergeCell ref="B2218:C2218"/>
    <mergeCell ref="E2218:S2218"/>
    <mergeCell ref="T2218:V2218"/>
    <mergeCell ref="W2218:Y2218"/>
    <mergeCell ref="B2219:B2220"/>
    <mergeCell ref="C2219:C2220"/>
    <mergeCell ref="D2219:D2220"/>
    <mergeCell ref="E2219:E2220"/>
    <mergeCell ref="F2219:F2220"/>
    <mergeCell ref="G2219:G2220"/>
    <mergeCell ref="H2219:H2220"/>
    <mergeCell ref="I2219:I2220"/>
    <mergeCell ref="J2219:J2220"/>
    <mergeCell ref="K2219:K2220"/>
    <mergeCell ref="L2219:L2220"/>
    <mergeCell ref="M2219:M2220"/>
    <mergeCell ref="N2219:N2220"/>
    <mergeCell ref="O2219:O2220"/>
    <mergeCell ref="P2219:P2220"/>
    <mergeCell ref="Q2219:Q2220"/>
    <mergeCell ref="R2219:R2220"/>
    <mergeCell ref="S2219:S2220"/>
    <mergeCell ref="T2219:T2220"/>
    <mergeCell ref="U2219:U2220"/>
    <mergeCell ref="V2219:V2220"/>
    <mergeCell ref="W2219:W2220"/>
    <mergeCell ref="X2219:X2220"/>
    <mergeCell ref="Y2219:Y2220"/>
    <mergeCell ref="K2221:K2223"/>
    <mergeCell ref="P2221:P2223"/>
    <mergeCell ref="S2222:S2223"/>
    <mergeCell ref="B2228:C2228"/>
    <mergeCell ref="Y2231:Y2232"/>
    <mergeCell ref="O2232:P2232"/>
    <mergeCell ref="E2233:L2233"/>
    <mergeCell ref="S2233:Y2233"/>
    <mergeCell ref="S2234:T2234"/>
    <mergeCell ref="U2234:V2234"/>
    <mergeCell ref="W2234:X2234"/>
    <mergeCell ref="O2235:Q2235"/>
    <mergeCell ref="S2235:V2235"/>
    <mergeCell ref="W2235:Y2235"/>
    <mergeCell ref="O2236:Q2236"/>
    <mergeCell ref="S2236:V2236"/>
    <mergeCell ref="W2236:Y2236"/>
    <mergeCell ref="O2237:T2238"/>
    <mergeCell ref="U2237:Y2238"/>
    <mergeCell ref="B2239:C2239"/>
    <mergeCell ref="E2239:F2239"/>
    <mergeCell ref="G2239:J2239"/>
    <mergeCell ref="K2239:L2239"/>
    <mergeCell ref="M2239:N2239"/>
    <mergeCell ref="O2239:T2239"/>
    <mergeCell ref="U2239:Y2240"/>
    <mergeCell ref="B2240:C2240"/>
    <mergeCell ref="E2240:F2240"/>
    <mergeCell ref="G2240:J2240"/>
    <mergeCell ref="K2240:L2240"/>
    <mergeCell ref="M2240:N2240"/>
    <mergeCell ref="O2240:T2240"/>
    <mergeCell ref="A2241:Y2241"/>
    <mergeCell ref="A2242:Y2242"/>
    <mergeCell ref="A2243:A2268"/>
    <mergeCell ref="D2243:D2246"/>
    <mergeCell ref="E2243:F2243"/>
    <mergeCell ref="G2243:S2243"/>
    <mergeCell ref="T2243:V2243"/>
    <mergeCell ref="B2244:C2244"/>
    <mergeCell ref="E2244:S2244"/>
    <mergeCell ref="T2244:V2244"/>
    <mergeCell ref="W2244:Y2244"/>
    <mergeCell ref="B2245:C2245"/>
    <mergeCell ref="E2245:S2245"/>
    <mergeCell ref="T2245:V2245"/>
    <mergeCell ref="W2245:Y2245"/>
    <mergeCell ref="E2246:S2246"/>
    <mergeCell ref="T2246:V2246"/>
    <mergeCell ref="W2246:Y2246"/>
    <mergeCell ref="B2247:B2248"/>
    <mergeCell ref="C2247:C2248"/>
    <mergeCell ref="D2247:D2248"/>
    <mergeCell ref="E2247:E2248"/>
    <mergeCell ref="F2247:F2248"/>
    <mergeCell ref="G2247:G2248"/>
    <mergeCell ref="H2247:H2248"/>
    <mergeCell ref="I2247:I2248"/>
    <mergeCell ref="J2247:J2248"/>
    <mergeCell ref="K2247:K2248"/>
    <mergeCell ref="L2247:L2248"/>
    <mergeCell ref="M2247:M2248"/>
    <mergeCell ref="N2247:N2248"/>
    <mergeCell ref="O2247:O2248"/>
    <mergeCell ref="P2247:P2248"/>
    <mergeCell ref="Q2247:Q2248"/>
    <mergeCell ref="R2247:R2248"/>
    <mergeCell ref="T2247:T2248"/>
    <mergeCell ref="U2247:U2248"/>
    <mergeCell ref="V2247:V2248"/>
    <mergeCell ref="W2247:W2248"/>
    <mergeCell ref="X2247:X2248"/>
    <mergeCell ref="Y2247:Y2248"/>
    <mergeCell ref="K2249:K2251"/>
    <mergeCell ref="M2268:N2268"/>
    <mergeCell ref="O2268:T2268"/>
    <mergeCell ref="A2269:Y2269"/>
    <mergeCell ref="A2270:Y2270"/>
    <mergeCell ref="A2271:A2296"/>
    <mergeCell ref="D2271:D2274"/>
    <mergeCell ref="E2271:F2271"/>
    <mergeCell ref="G2271:S2271"/>
    <mergeCell ref="T2271:V2271"/>
    <mergeCell ref="B2272:C2272"/>
    <mergeCell ref="E2272:S2272"/>
    <mergeCell ref="T2272:V2272"/>
    <mergeCell ref="W2272:Y2272"/>
    <mergeCell ref="B2273:C2273"/>
    <mergeCell ref="E2273:S2273"/>
    <mergeCell ref="T2273:V2273"/>
    <mergeCell ref="W2273:Y2273"/>
    <mergeCell ref="E2274:S2274"/>
    <mergeCell ref="T2274:V2274"/>
    <mergeCell ref="W2274:Y2274"/>
    <mergeCell ref="B2275:B2276"/>
    <mergeCell ref="C2275:C2276"/>
    <mergeCell ref="D2275:D2276"/>
    <mergeCell ref="E2275:E2276"/>
    <mergeCell ref="F2275:F2276"/>
    <mergeCell ref="G2275:G2276"/>
    <mergeCell ref="H2275:H2276"/>
    <mergeCell ref="I2275:I2276"/>
    <mergeCell ref="J2275:J2276"/>
    <mergeCell ref="K2275:K2276"/>
    <mergeCell ref="L2275:L2276"/>
    <mergeCell ref="M2275:M2276"/>
    <mergeCell ref="N2275:N2276"/>
    <mergeCell ref="O2275:O2276"/>
    <mergeCell ref="P2275:P2276"/>
    <mergeCell ref="Q2275:Q2276"/>
    <mergeCell ref="R2275:R2276"/>
    <mergeCell ref="T2275:T2276"/>
    <mergeCell ref="U2275:U2276"/>
    <mergeCell ref="V2275:V2276"/>
    <mergeCell ref="W2275:W2276"/>
    <mergeCell ref="X2275:X2276"/>
    <mergeCell ref="Y2275:Y2276"/>
    <mergeCell ref="K2277:K2279"/>
    <mergeCell ref="P2277:P2279"/>
    <mergeCell ref="S2278:S2279"/>
    <mergeCell ref="B2283:C2283"/>
    <mergeCell ref="Y2287:Y2288"/>
    <mergeCell ref="O2288:P2288"/>
    <mergeCell ref="E2289:L2289"/>
    <mergeCell ref="S2289:Y2289"/>
    <mergeCell ref="O2290:Q2290"/>
    <mergeCell ref="S2290:T2290"/>
    <mergeCell ref="U2290:V2290"/>
    <mergeCell ref="W2290:X2290"/>
    <mergeCell ref="O2291:Q2291"/>
    <mergeCell ref="S2291:V2291"/>
    <mergeCell ref="W2291:Y2291"/>
    <mergeCell ref="O2292:Q2292"/>
    <mergeCell ref="S2292:V2292"/>
    <mergeCell ref="W2292:Y2292"/>
    <mergeCell ref="O2293:T2294"/>
    <mergeCell ref="U2293:Y2294"/>
    <mergeCell ref="B2294:C2294"/>
    <mergeCell ref="E2294:F2294"/>
    <mergeCell ref="G2294:J2294"/>
    <mergeCell ref="K2294:L2294"/>
    <mergeCell ref="M2294:N2294"/>
    <mergeCell ref="B2295:C2295"/>
    <mergeCell ref="E2295:F2295"/>
    <mergeCell ref="G2295:J2295"/>
    <mergeCell ref="K2295:L2295"/>
    <mergeCell ref="M2295:N2295"/>
    <mergeCell ref="O2295:T2295"/>
    <mergeCell ref="U2295:Y2296"/>
    <mergeCell ref="G2296:J2296"/>
    <mergeCell ref="K2296:L2296"/>
    <mergeCell ref="M2296:N2296"/>
    <mergeCell ref="O2296:T2296"/>
    <mergeCell ref="A2297:Y2297"/>
    <mergeCell ref="A2298:Y2298"/>
    <mergeCell ref="A2299:A2324"/>
    <mergeCell ref="D2299:D2302"/>
    <mergeCell ref="E2299:F2299"/>
    <mergeCell ref="G2299:S2299"/>
    <mergeCell ref="T2299:V2299"/>
    <mergeCell ref="B2300:C2300"/>
    <mergeCell ref="E2300:S2300"/>
    <mergeCell ref="T2300:V2300"/>
    <mergeCell ref="W2300:Y2300"/>
    <mergeCell ref="B2301:C2301"/>
    <mergeCell ref="E2301:S2301"/>
    <mergeCell ref="T2301:V2301"/>
    <mergeCell ref="W2301:Y2301"/>
    <mergeCell ref="E2302:S2302"/>
    <mergeCell ref="T2302:V2302"/>
    <mergeCell ref="W2302:Y2302"/>
    <mergeCell ref="B2303:B2304"/>
    <mergeCell ref="C2303:C2304"/>
    <mergeCell ref="D2303:D2304"/>
    <mergeCell ref="E2303:E2304"/>
    <mergeCell ref="F2303:F2304"/>
    <mergeCell ref="G2303:G2304"/>
    <mergeCell ref="H2303:H2304"/>
    <mergeCell ref="I2303:I2304"/>
    <mergeCell ref="J2303:J2304"/>
    <mergeCell ref="K2303:K2304"/>
    <mergeCell ref="L2303:L2304"/>
    <mergeCell ref="M2303:M2304"/>
    <mergeCell ref="N2303:N2304"/>
    <mergeCell ref="O2303:O2304"/>
    <mergeCell ref="P2303:P2304"/>
    <mergeCell ref="Q2303:Q2304"/>
    <mergeCell ref="R2303:R2304"/>
    <mergeCell ref="T2303:T2304"/>
    <mergeCell ref="U2303:U2304"/>
    <mergeCell ref="V2303:V2304"/>
    <mergeCell ref="W2303:W2304"/>
    <mergeCell ref="X2303:X2304"/>
    <mergeCell ref="Y2303:Y2304"/>
    <mergeCell ref="K2305:K2307"/>
    <mergeCell ref="P2305:P2307"/>
    <mergeCell ref="S2306:S2307"/>
    <mergeCell ref="B2311:C2311"/>
    <mergeCell ref="Y2315:Y2316"/>
    <mergeCell ref="O2316:P2316"/>
    <mergeCell ref="E2317:L2317"/>
    <mergeCell ref="S2317:Y2317"/>
    <mergeCell ref="O2318:Q2318"/>
    <mergeCell ref="S2318:T2318"/>
    <mergeCell ref="U2318:V2318"/>
    <mergeCell ref="W2318:X2318"/>
    <mergeCell ref="O2319:Q2319"/>
    <mergeCell ref="S2319:V2319"/>
    <mergeCell ref="W2319:Y2319"/>
    <mergeCell ref="O2320:Q2320"/>
    <mergeCell ref="S2320:V2320"/>
    <mergeCell ref="W2320:Y2320"/>
    <mergeCell ref="O2321:T2322"/>
    <mergeCell ref="U2321:Y2322"/>
    <mergeCell ref="B2322:C2322"/>
    <mergeCell ref="E2322:F2322"/>
    <mergeCell ref="G2322:J2322"/>
    <mergeCell ref="K2322:L2322"/>
    <mergeCell ref="M2322:N2322"/>
    <mergeCell ref="B2323:C2323"/>
    <mergeCell ref="E2323:F2323"/>
    <mergeCell ref="G2323:J2323"/>
    <mergeCell ref="K2323:L2323"/>
    <mergeCell ref="M2323:N2323"/>
    <mergeCell ref="O2323:T2323"/>
    <mergeCell ref="U2323:Y2324"/>
    <mergeCell ref="G2324:J2324"/>
    <mergeCell ref="K2324:L2324"/>
    <mergeCell ref="M2324:N2324"/>
    <mergeCell ref="O2324:T2324"/>
    <mergeCell ref="A2325:Y2325"/>
    <mergeCell ref="A2326:Y2326"/>
    <mergeCell ref="A2327:A2352"/>
    <mergeCell ref="D2327:D2330"/>
    <mergeCell ref="E2327:F2327"/>
    <mergeCell ref="G2327:S2327"/>
    <mergeCell ref="T2327:V2327"/>
    <mergeCell ref="B2328:C2328"/>
    <mergeCell ref="E2328:S2328"/>
    <mergeCell ref="T2328:V2328"/>
    <mergeCell ref="W2328:Y2328"/>
    <mergeCell ref="B2329:C2329"/>
    <mergeCell ref="E2329:S2329"/>
    <mergeCell ref="T2329:V2329"/>
    <mergeCell ref="W2329:Y2329"/>
    <mergeCell ref="E2330:S2330"/>
    <mergeCell ref="T2330:V2330"/>
    <mergeCell ref="W2330:Y2330"/>
    <mergeCell ref="B2331:B2332"/>
    <mergeCell ref="C2331:C2332"/>
    <mergeCell ref="D2331:D2332"/>
    <mergeCell ref="E2331:E2332"/>
    <mergeCell ref="F2331:F2332"/>
    <mergeCell ref="G2331:G2332"/>
    <mergeCell ref="H2331:H2332"/>
    <mergeCell ref="I2331:I2332"/>
    <mergeCell ref="J2331:J2332"/>
    <mergeCell ref="K2331:K2332"/>
    <mergeCell ref="L2331:L2332"/>
    <mergeCell ref="M2331:M2332"/>
    <mergeCell ref="N2331:N2332"/>
    <mergeCell ref="O2331:O2332"/>
    <mergeCell ref="P2331:P2332"/>
    <mergeCell ref="Q2331:Q2332"/>
    <mergeCell ref="R2331:R2332"/>
    <mergeCell ref="T2331:T2332"/>
    <mergeCell ref="U2331:U2332"/>
    <mergeCell ref="V2331:V2332"/>
    <mergeCell ref="W2331:W2332"/>
    <mergeCell ref="X2331:X2332"/>
    <mergeCell ref="Y2331:Y2332"/>
    <mergeCell ref="K2333:K2335"/>
    <mergeCell ref="P2333:P2335"/>
    <mergeCell ref="S2334:S2335"/>
    <mergeCell ref="B2339:C2339"/>
    <mergeCell ref="Y2343:Y2344"/>
    <mergeCell ref="O2344:P2344"/>
    <mergeCell ref="E2345:L2345"/>
    <mergeCell ref="S2345:Y2345"/>
    <mergeCell ref="O2346:Q2346"/>
    <mergeCell ref="S2346:T2346"/>
    <mergeCell ref="U2346:V2346"/>
    <mergeCell ref="W2346:X2346"/>
    <mergeCell ref="O2347:Q2347"/>
    <mergeCell ref="S2347:V2347"/>
    <mergeCell ref="W2347:Y2347"/>
    <mergeCell ref="O2348:Q2348"/>
    <mergeCell ref="S2348:V2348"/>
    <mergeCell ref="W2348:Y2348"/>
    <mergeCell ref="O2349:T2350"/>
    <mergeCell ref="U2349:Y2350"/>
    <mergeCell ref="B2350:C2350"/>
    <mergeCell ref="E2350:F2350"/>
    <mergeCell ref="G2350:J2350"/>
    <mergeCell ref="K2350:L2350"/>
    <mergeCell ref="M2350:N2350"/>
    <mergeCell ref="B2351:C2351"/>
    <mergeCell ref="E2351:F2351"/>
    <mergeCell ref="G2351:J2351"/>
    <mergeCell ref="K2351:L2351"/>
    <mergeCell ref="M2351:N2351"/>
    <mergeCell ref="O2351:T2351"/>
    <mergeCell ref="U2351:Y2352"/>
    <mergeCell ref="G2352:J2352"/>
    <mergeCell ref="K2352:L2352"/>
    <mergeCell ref="M2352:N2352"/>
    <mergeCell ref="O2352:T2352"/>
    <mergeCell ref="B2334:C2334"/>
    <mergeCell ref="B2335:C2335"/>
    <mergeCell ref="B2336:C2336"/>
    <mergeCell ref="B2337:C2337"/>
    <mergeCell ref="B2338:C2338"/>
    <mergeCell ref="B2340:C2340"/>
    <mergeCell ref="B2341:C2341"/>
    <mergeCell ref="B2342:C2342"/>
    <mergeCell ref="B2343:C2343"/>
    <mergeCell ref="P2361:P2363"/>
    <mergeCell ref="S2362:S2363"/>
    <mergeCell ref="B2367:C2367"/>
    <mergeCell ref="Y2371:Y2372"/>
    <mergeCell ref="O2372:P2372"/>
    <mergeCell ref="E2373:L2373"/>
    <mergeCell ref="S2373:Y2373"/>
    <mergeCell ref="O2374:Q2374"/>
    <mergeCell ref="S2374:T2374"/>
    <mergeCell ref="U2374:V2374"/>
    <mergeCell ref="W2374:X2374"/>
    <mergeCell ref="O2375:Q2375"/>
    <mergeCell ref="S2375:V2375"/>
    <mergeCell ref="W2375:Y2375"/>
    <mergeCell ref="O2376:Q2376"/>
    <mergeCell ref="S2376:V2376"/>
    <mergeCell ref="W2376:Y2376"/>
    <mergeCell ref="O2377:T2378"/>
    <mergeCell ref="U2377:Y2378"/>
    <mergeCell ref="B2378:C2378"/>
    <mergeCell ref="E2378:F2378"/>
    <mergeCell ref="G2378:J2378"/>
    <mergeCell ref="K2378:L2378"/>
    <mergeCell ref="M2378:N2378"/>
    <mergeCell ref="B2379:C2379"/>
    <mergeCell ref="E2379:F2379"/>
    <mergeCell ref="G2379:J2379"/>
    <mergeCell ref="K2379:L2379"/>
    <mergeCell ref="M2379:N2379"/>
    <mergeCell ref="O2379:T2379"/>
    <mergeCell ref="U2379:Y2380"/>
    <mergeCell ref="G2380:J2380"/>
    <mergeCell ref="K2380:L2380"/>
    <mergeCell ref="M2380:N2380"/>
    <mergeCell ref="O2380:T2380"/>
    <mergeCell ref="A2381:Y2381"/>
    <mergeCell ref="A2382:Y2382"/>
    <mergeCell ref="A2383:A2408"/>
    <mergeCell ref="D2383:D2386"/>
    <mergeCell ref="E2383:F2383"/>
    <mergeCell ref="G2383:S2383"/>
    <mergeCell ref="T2383:V2383"/>
    <mergeCell ref="B2384:C2384"/>
    <mergeCell ref="E2384:S2384"/>
    <mergeCell ref="T2384:V2384"/>
    <mergeCell ref="W2384:Y2384"/>
    <mergeCell ref="B2385:C2385"/>
    <mergeCell ref="E2385:S2385"/>
    <mergeCell ref="T2385:V2385"/>
    <mergeCell ref="W2385:Y2385"/>
    <mergeCell ref="E2386:S2386"/>
    <mergeCell ref="T2386:V2386"/>
    <mergeCell ref="W2386:Y2386"/>
    <mergeCell ref="B2387:B2388"/>
    <mergeCell ref="C2387:C2388"/>
    <mergeCell ref="D2387:D2388"/>
    <mergeCell ref="E2387:E2388"/>
    <mergeCell ref="F2387:F2388"/>
    <mergeCell ref="G2387:G2388"/>
    <mergeCell ref="H2387:H2388"/>
    <mergeCell ref="I2387:I2388"/>
    <mergeCell ref="J2387:J2388"/>
    <mergeCell ref="K2387:K2388"/>
    <mergeCell ref="L2387:L2388"/>
    <mergeCell ref="M2387:M2388"/>
    <mergeCell ref="N2387:N2388"/>
    <mergeCell ref="O2387:O2388"/>
    <mergeCell ref="P2387:P2388"/>
    <mergeCell ref="Q2387:Q2388"/>
    <mergeCell ref="R2387:R2388"/>
    <mergeCell ref="T2387:T2388"/>
    <mergeCell ref="U2387:U2388"/>
    <mergeCell ref="V2387:V2388"/>
    <mergeCell ref="W2387:W2388"/>
    <mergeCell ref="X2387:X2388"/>
    <mergeCell ref="Y2387:Y2388"/>
    <mergeCell ref="K2389:K2391"/>
    <mergeCell ref="P2389:P2391"/>
    <mergeCell ref="S2390:S2391"/>
    <mergeCell ref="B2395:C2395"/>
    <mergeCell ref="Y2399:Y2400"/>
    <mergeCell ref="O2400:P2400"/>
    <mergeCell ref="E2401:L2401"/>
    <mergeCell ref="S2401:Y2401"/>
    <mergeCell ref="O2402:Q2402"/>
    <mergeCell ref="S2402:T2402"/>
    <mergeCell ref="U2402:V2402"/>
    <mergeCell ref="W2402:X2402"/>
    <mergeCell ref="O2403:Q2403"/>
    <mergeCell ref="S2403:V2403"/>
    <mergeCell ref="W2403:Y2403"/>
    <mergeCell ref="O2404:Q2404"/>
    <mergeCell ref="S2404:V2404"/>
    <mergeCell ref="W2404:Y2404"/>
    <mergeCell ref="O2405:T2406"/>
    <mergeCell ref="U2405:Y2406"/>
    <mergeCell ref="B2406:C2406"/>
    <mergeCell ref="E2406:F2406"/>
    <mergeCell ref="G2406:J2406"/>
    <mergeCell ref="K2406:L2406"/>
    <mergeCell ref="M2406:N2406"/>
    <mergeCell ref="B2407:C2407"/>
    <mergeCell ref="E2407:F2407"/>
    <mergeCell ref="G2407:J2407"/>
    <mergeCell ref="K2407:L2407"/>
    <mergeCell ref="M2407:N2407"/>
    <mergeCell ref="O2407:T2407"/>
    <mergeCell ref="U2407:Y2408"/>
    <mergeCell ref="G2408:J2408"/>
    <mergeCell ref="K2408:L2408"/>
    <mergeCell ref="M2408:N2408"/>
    <mergeCell ref="O2408:T2408"/>
    <mergeCell ref="A2409:Y2409"/>
    <mergeCell ref="A2410:Y2410"/>
    <mergeCell ref="A2411:A2436"/>
    <mergeCell ref="D2411:D2414"/>
    <mergeCell ref="E2411:F2411"/>
    <mergeCell ref="G2411:S2411"/>
    <mergeCell ref="T2411:V2411"/>
    <mergeCell ref="B2412:C2412"/>
    <mergeCell ref="E2412:S2412"/>
    <mergeCell ref="T2412:V2412"/>
    <mergeCell ref="W2412:Y2412"/>
    <mergeCell ref="B2413:C2413"/>
    <mergeCell ref="E2413:S2413"/>
    <mergeCell ref="T2413:V2413"/>
    <mergeCell ref="W2413:Y2413"/>
    <mergeCell ref="E2414:S2414"/>
    <mergeCell ref="T2414:V2414"/>
    <mergeCell ref="W2414:Y2414"/>
    <mergeCell ref="B2415:B2416"/>
    <mergeCell ref="C2415:C2416"/>
    <mergeCell ref="D2415:D2416"/>
    <mergeCell ref="E2415:E2416"/>
    <mergeCell ref="F2415:F2416"/>
    <mergeCell ref="G2415:G2416"/>
    <mergeCell ref="H2415:H2416"/>
    <mergeCell ref="I2415:I2416"/>
    <mergeCell ref="J2415:J2416"/>
    <mergeCell ref="K2415:K2416"/>
    <mergeCell ref="L2415:L2416"/>
    <mergeCell ref="M2415:M2416"/>
    <mergeCell ref="N2415:N2416"/>
    <mergeCell ref="O2415:O2416"/>
    <mergeCell ref="P2415:P2416"/>
    <mergeCell ref="Q2415:Q2416"/>
    <mergeCell ref="R2415:R2416"/>
    <mergeCell ref="T2415:T2416"/>
    <mergeCell ref="U2415:U2416"/>
    <mergeCell ref="V2415:V2416"/>
    <mergeCell ref="W2415:W2416"/>
    <mergeCell ref="X2415:X2416"/>
    <mergeCell ref="Y2415:Y2416"/>
    <mergeCell ref="K2417:K2419"/>
    <mergeCell ref="P2417:P2419"/>
    <mergeCell ref="S2418:S2419"/>
    <mergeCell ref="B2423:C2423"/>
    <mergeCell ref="Y2427:Y2428"/>
    <mergeCell ref="O2428:P2428"/>
    <mergeCell ref="E2429:L2429"/>
    <mergeCell ref="S2429:Y2429"/>
    <mergeCell ref="O2430:Q2430"/>
    <mergeCell ref="S2430:T2430"/>
    <mergeCell ref="M2436:N2436"/>
    <mergeCell ref="O2436:T2436"/>
    <mergeCell ref="A2437:Y2437"/>
    <mergeCell ref="A2438:Y2438"/>
    <mergeCell ref="A2439:A2464"/>
    <mergeCell ref="D2439:D2442"/>
    <mergeCell ref="E2439:F2439"/>
    <mergeCell ref="G2439:S2439"/>
    <mergeCell ref="T2439:V2439"/>
    <mergeCell ref="B2440:C2440"/>
    <mergeCell ref="E2440:S2440"/>
    <mergeCell ref="T2440:V2440"/>
    <mergeCell ref="W2440:Y2440"/>
    <mergeCell ref="B2441:C2441"/>
    <mergeCell ref="E2441:S2441"/>
    <mergeCell ref="T2441:V2441"/>
    <mergeCell ref="W2441:Y2441"/>
    <mergeCell ref="E2442:S2442"/>
    <mergeCell ref="T2442:V2442"/>
    <mergeCell ref="W2442:Y2442"/>
    <mergeCell ref="B2443:B2444"/>
    <mergeCell ref="C2443:C2444"/>
    <mergeCell ref="D2443:D2444"/>
    <mergeCell ref="E2443:E2444"/>
    <mergeCell ref="F2443:F2444"/>
    <mergeCell ref="G2443:G2444"/>
    <mergeCell ref="H2443:H2444"/>
    <mergeCell ref="I2443:I2444"/>
    <mergeCell ref="J2443:J2444"/>
    <mergeCell ref="K2443:K2444"/>
    <mergeCell ref="L2443:L2444"/>
    <mergeCell ref="M2443:M2444"/>
    <mergeCell ref="N2443:N2444"/>
    <mergeCell ref="O2443:O2444"/>
    <mergeCell ref="P2443:P2444"/>
    <mergeCell ref="Q2443:Q2444"/>
    <mergeCell ref="R2443:R2444"/>
    <mergeCell ref="T2443:T2444"/>
    <mergeCell ref="U2443:U2444"/>
    <mergeCell ref="V2443:V2444"/>
    <mergeCell ref="W2443:W2444"/>
    <mergeCell ref="X2443:X2444"/>
    <mergeCell ref="Y2443:Y2444"/>
    <mergeCell ref="K2445:K2447"/>
    <mergeCell ref="P2445:P2447"/>
    <mergeCell ref="S2446:S2447"/>
    <mergeCell ref="B2451:C2451"/>
    <mergeCell ref="Y2455:Y2456"/>
    <mergeCell ref="O2456:P2456"/>
    <mergeCell ref="E2457:L2457"/>
    <mergeCell ref="S2457:Y2457"/>
    <mergeCell ref="O2458:Q2458"/>
    <mergeCell ref="S2458:T2458"/>
    <mergeCell ref="U2458:V2458"/>
    <mergeCell ref="W2458:X2458"/>
    <mergeCell ref="O2459:Q2459"/>
    <mergeCell ref="S2459:V2459"/>
    <mergeCell ref="W2459:Y2459"/>
    <mergeCell ref="O2460:Q2460"/>
    <mergeCell ref="S2460:V2460"/>
    <mergeCell ref="W2460:Y2460"/>
    <mergeCell ref="O2461:T2462"/>
    <mergeCell ref="U2461:Y2462"/>
    <mergeCell ref="B2462:C2462"/>
    <mergeCell ref="E2462:F2462"/>
    <mergeCell ref="G2462:J2462"/>
    <mergeCell ref="K2462:L2462"/>
    <mergeCell ref="M2462:N2462"/>
    <mergeCell ref="B2463:C2463"/>
    <mergeCell ref="E2463:F2463"/>
    <mergeCell ref="G2463:J2463"/>
    <mergeCell ref="K2463:L2463"/>
    <mergeCell ref="M2463:N2463"/>
    <mergeCell ref="O2463:T2463"/>
    <mergeCell ref="U2463:Y2464"/>
    <mergeCell ref="G2464:J2464"/>
    <mergeCell ref="K2464:L2464"/>
    <mergeCell ref="M2464:N2464"/>
    <mergeCell ref="O2464:T2464"/>
    <mergeCell ref="A2465:Y2465"/>
    <mergeCell ref="A2466:Y2466"/>
    <mergeCell ref="A2467:A2492"/>
    <mergeCell ref="D2467:D2470"/>
    <mergeCell ref="E2467:F2467"/>
    <mergeCell ref="G2467:S2467"/>
    <mergeCell ref="T2467:V2467"/>
    <mergeCell ref="B2468:C2468"/>
    <mergeCell ref="E2468:S2468"/>
    <mergeCell ref="T2468:V2468"/>
    <mergeCell ref="W2468:Y2468"/>
    <mergeCell ref="B2469:C2469"/>
    <mergeCell ref="E2469:S2469"/>
    <mergeCell ref="T2469:V2469"/>
    <mergeCell ref="W2469:Y2469"/>
    <mergeCell ref="E2470:S2470"/>
    <mergeCell ref="T2470:V2470"/>
    <mergeCell ref="W2470:Y2470"/>
    <mergeCell ref="B2471:B2472"/>
    <mergeCell ref="C2471:C2472"/>
    <mergeCell ref="D2471:D2472"/>
    <mergeCell ref="E2471:E2472"/>
    <mergeCell ref="F2471:F2472"/>
    <mergeCell ref="G2471:G2472"/>
    <mergeCell ref="H2471:H2472"/>
    <mergeCell ref="I2471:I2472"/>
    <mergeCell ref="J2471:J2472"/>
    <mergeCell ref="K2471:K2472"/>
    <mergeCell ref="L2471:L2472"/>
    <mergeCell ref="M2471:M2472"/>
    <mergeCell ref="N2471:N2472"/>
    <mergeCell ref="O2471:O2472"/>
    <mergeCell ref="P2471:P2472"/>
    <mergeCell ref="Q2471:Q2472"/>
    <mergeCell ref="R2471:R2472"/>
    <mergeCell ref="T2471:T2472"/>
    <mergeCell ref="U2471:U2472"/>
    <mergeCell ref="V2471:V2472"/>
    <mergeCell ref="W2471:W2472"/>
    <mergeCell ref="X2471:X2472"/>
    <mergeCell ref="Y2471:Y2472"/>
    <mergeCell ref="K2473:K2475"/>
    <mergeCell ref="P2473:P2475"/>
    <mergeCell ref="S2474:S2475"/>
    <mergeCell ref="B2479:C2479"/>
    <mergeCell ref="Y2483:Y2484"/>
    <mergeCell ref="O2484:P2484"/>
    <mergeCell ref="E2485:L2485"/>
    <mergeCell ref="S2485:Y2485"/>
    <mergeCell ref="O2486:Q2486"/>
    <mergeCell ref="S2486:T2486"/>
    <mergeCell ref="U2486:V2486"/>
    <mergeCell ref="W2486:X2486"/>
    <mergeCell ref="O2487:Q2487"/>
    <mergeCell ref="S2487:V2487"/>
    <mergeCell ref="W2487:Y2487"/>
    <mergeCell ref="O2488:Q2488"/>
    <mergeCell ref="S2488:V2488"/>
    <mergeCell ref="W2488:Y2488"/>
    <mergeCell ref="O2489:T2490"/>
    <mergeCell ref="U2489:Y2490"/>
    <mergeCell ref="B2490:C2490"/>
    <mergeCell ref="E2490:F2490"/>
    <mergeCell ref="G2490:J2490"/>
    <mergeCell ref="K2490:L2490"/>
    <mergeCell ref="M2490:N2490"/>
    <mergeCell ref="B2491:C2491"/>
    <mergeCell ref="E2491:F2491"/>
    <mergeCell ref="G2491:J2491"/>
    <mergeCell ref="K2491:L2491"/>
    <mergeCell ref="M2491:N2491"/>
    <mergeCell ref="O2491:T2491"/>
    <mergeCell ref="U2491:Y2492"/>
    <mergeCell ref="G2492:J2492"/>
    <mergeCell ref="K2492:L2492"/>
    <mergeCell ref="M2492:N2492"/>
    <mergeCell ref="O2492:T2492"/>
    <mergeCell ref="A2493:Y2493"/>
    <mergeCell ref="A2494:Y2494"/>
    <mergeCell ref="A2495:A2520"/>
    <mergeCell ref="D2495:D2498"/>
    <mergeCell ref="E2495:F2495"/>
    <mergeCell ref="G2495:S2495"/>
    <mergeCell ref="T2495:V2495"/>
    <mergeCell ref="B2496:C2496"/>
    <mergeCell ref="E2496:S2496"/>
    <mergeCell ref="T2496:V2496"/>
    <mergeCell ref="W2496:Y2496"/>
    <mergeCell ref="B2497:C2497"/>
    <mergeCell ref="E2497:S2497"/>
    <mergeCell ref="T2497:V2497"/>
    <mergeCell ref="W2497:Y2497"/>
    <mergeCell ref="E2498:S2498"/>
    <mergeCell ref="T2498:V2498"/>
    <mergeCell ref="W2498:Y2498"/>
    <mergeCell ref="B2499:B2500"/>
    <mergeCell ref="C2499:C2500"/>
    <mergeCell ref="D2499:D2500"/>
    <mergeCell ref="E2499:E2500"/>
    <mergeCell ref="F2499:F2500"/>
    <mergeCell ref="G2499:G2500"/>
    <mergeCell ref="H2499:H2500"/>
    <mergeCell ref="I2499:I2500"/>
    <mergeCell ref="J2499:J2500"/>
    <mergeCell ref="K2499:K2500"/>
    <mergeCell ref="L2499:L2500"/>
    <mergeCell ref="M2499:M2500"/>
    <mergeCell ref="N2499:N2500"/>
    <mergeCell ref="O2499:O2500"/>
    <mergeCell ref="P2499:P2500"/>
    <mergeCell ref="Q2499:Q2500"/>
    <mergeCell ref="R2499:R2500"/>
    <mergeCell ref="T2499:T2500"/>
    <mergeCell ref="U2499:U2500"/>
    <mergeCell ref="V2499:V2500"/>
    <mergeCell ref="W2499:W2500"/>
    <mergeCell ref="X2499:X2500"/>
    <mergeCell ref="Y2499:Y2500"/>
    <mergeCell ref="K2501:K2503"/>
    <mergeCell ref="P2501:P2503"/>
    <mergeCell ref="S2502:S2503"/>
    <mergeCell ref="B2507:C2507"/>
    <mergeCell ref="Y2511:Y2512"/>
    <mergeCell ref="O2512:P2512"/>
    <mergeCell ref="E2513:L2513"/>
    <mergeCell ref="S2513:Y2513"/>
    <mergeCell ref="O2514:Q2514"/>
    <mergeCell ref="S2514:T2514"/>
    <mergeCell ref="U2514:V2514"/>
    <mergeCell ref="W2514:X2514"/>
    <mergeCell ref="O2515:Q2515"/>
    <mergeCell ref="S2515:V2515"/>
    <mergeCell ref="W2515:Y2515"/>
    <mergeCell ref="O2516:Q2516"/>
    <mergeCell ref="S2516:V2516"/>
    <mergeCell ref="W2516:Y2516"/>
    <mergeCell ref="O2517:T2518"/>
    <mergeCell ref="U2517:Y2518"/>
    <mergeCell ref="B2518:C2518"/>
    <mergeCell ref="E2518:F2518"/>
    <mergeCell ref="G2518:J2518"/>
    <mergeCell ref="K2518:L2518"/>
    <mergeCell ref="M2518:N2518"/>
    <mergeCell ref="B2519:C2519"/>
    <mergeCell ref="E2519:F2519"/>
    <mergeCell ref="G2519:J2519"/>
    <mergeCell ref="K2519:L2519"/>
    <mergeCell ref="M2519:N2519"/>
    <mergeCell ref="O2519:T2519"/>
    <mergeCell ref="U2519:Y2520"/>
    <mergeCell ref="G2520:J2520"/>
    <mergeCell ref="K2520:L2520"/>
    <mergeCell ref="M2520:N2520"/>
    <mergeCell ref="O2520:T2520"/>
    <mergeCell ref="B2502:C2502"/>
    <mergeCell ref="B2503:C2503"/>
    <mergeCell ref="B2504:C2504"/>
    <mergeCell ref="B2505:C2505"/>
    <mergeCell ref="B2506:C2506"/>
    <mergeCell ref="B2508:C2508"/>
    <mergeCell ref="B2509:C2509"/>
    <mergeCell ref="B2510:C2510"/>
    <mergeCell ref="B2511:C2511"/>
    <mergeCell ref="P2529:P2531"/>
    <mergeCell ref="S2530:S2531"/>
    <mergeCell ref="B2535:C2535"/>
    <mergeCell ref="Y2539:Y2540"/>
    <mergeCell ref="O2540:P2540"/>
    <mergeCell ref="E2541:L2541"/>
    <mergeCell ref="S2541:Y2541"/>
    <mergeCell ref="O2542:Q2542"/>
    <mergeCell ref="S2542:T2542"/>
    <mergeCell ref="U2542:V2542"/>
    <mergeCell ref="W2542:X2542"/>
    <mergeCell ref="O2543:Q2543"/>
    <mergeCell ref="S2543:V2543"/>
    <mergeCell ref="W2543:Y2543"/>
    <mergeCell ref="O2544:Q2544"/>
    <mergeCell ref="S2544:V2544"/>
    <mergeCell ref="W2544:Y2544"/>
    <mergeCell ref="O2545:T2546"/>
    <mergeCell ref="U2545:Y2546"/>
    <mergeCell ref="B2546:C2546"/>
    <mergeCell ref="E2546:F2546"/>
    <mergeCell ref="G2546:J2546"/>
    <mergeCell ref="K2546:L2546"/>
    <mergeCell ref="M2546:N2546"/>
    <mergeCell ref="B2547:C2547"/>
    <mergeCell ref="E2547:F2547"/>
    <mergeCell ref="G2547:J2547"/>
    <mergeCell ref="K2547:L2547"/>
    <mergeCell ref="M2547:N2547"/>
    <mergeCell ref="O2547:T2547"/>
    <mergeCell ref="U2547:Y2548"/>
    <mergeCell ref="G2548:J2548"/>
    <mergeCell ref="K2548:L2548"/>
    <mergeCell ref="M2548:N2548"/>
    <mergeCell ref="O2548:T2548"/>
    <mergeCell ref="A2549:Y2549"/>
    <mergeCell ref="A2550:Y2550"/>
    <mergeCell ref="A2551:A2576"/>
    <mergeCell ref="D2551:D2554"/>
    <mergeCell ref="E2551:F2551"/>
    <mergeCell ref="G2551:S2551"/>
    <mergeCell ref="T2551:V2551"/>
    <mergeCell ref="B2552:C2552"/>
    <mergeCell ref="E2552:S2552"/>
    <mergeCell ref="T2552:V2552"/>
    <mergeCell ref="W2552:Y2552"/>
    <mergeCell ref="B2553:C2553"/>
    <mergeCell ref="E2553:S2553"/>
    <mergeCell ref="T2553:V2553"/>
    <mergeCell ref="W2553:Y2553"/>
    <mergeCell ref="E2554:S2554"/>
    <mergeCell ref="T2554:V2554"/>
    <mergeCell ref="W2554:Y2554"/>
    <mergeCell ref="B2555:B2556"/>
    <mergeCell ref="C2555:C2556"/>
    <mergeCell ref="D2555:D2556"/>
    <mergeCell ref="E2555:E2556"/>
    <mergeCell ref="F2555:F2556"/>
    <mergeCell ref="G2555:G2556"/>
    <mergeCell ref="H2555:H2556"/>
    <mergeCell ref="I2555:I2556"/>
    <mergeCell ref="J2555:J2556"/>
    <mergeCell ref="K2555:K2556"/>
    <mergeCell ref="L2555:L2556"/>
    <mergeCell ref="M2555:M2556"/>
    <mergeCell ref="N2555:N2556"/>
    <mergeCell ref="O2555:O2556"/>
    <mergeCell ref="P2555:P2556"/>
    <mergeCell ref="Q2555:Q2556"/>
    <mergeCell ref="R2555:R2556"/>
    <mergeCell ref="T2555:T2556"/>
    <mergeCell ref="U2555:U2556"/>
    <mergeCell ref="V2555:V2556"/>
    <mergeCell ref="W2555:W2556"/>
    <mergeCell ref="X2555:X2556"/>
    <mergeCell ref="Y2555:Y2556"/>
    <mergeCell ref="K2557:K2559"/>
    <mergeCell ref="P2557:P2559"/>
    <mergeCell ref="S2558:S2559"/>
    <mergeCell ref="B2563:C2563"/>
    <mergeCell ref="Y2567:Y2568"/>
    <mergeCell ref="O2568:P2568"/>
    <mergeCell ref="E2569:L2569"/>
    <mergeCell ref="S2569:Y2569"/>
    <mergeCell ref="O2570:Q2570"/>
    <mergeCell ref="S2570:T2570"/>
    <mergeCell ref="U2570:V2570"/>
    <mergeCell ref="W2570:X2570"/>
    <mergeCell ref="O2571:Q2571"/>
    <mergeCell ref="S2571:V2571"/>
    <mergeCell ref="W2571:Y2571"/>
    <mergeCell ref="O2572:Q2572"/>
    <mergeCell ref="S2572:V2572"/>
    <mergeCell ref="W2572:Y2572"/>
    <mergeCell ref="O2573:T2574"/>
    <mergeCell ref="U2573:Y2574"/>
    <mergeCell ref="B2574:C2574"/>
    <mergeCell ref="E2574:F2574"/>
    <mergeCell ref="G2574:J2574"/>
    <mergeCell ref="K2574:L2574"/>
    <mergeCell ref="M2574:N2574"/>
    <mergeCell ref="B2575:C2575"/>
    <mergeCell ref="E2575:F2575"/>
    <mergeCell ref="G2575:J2575"/>
    <mergeCell ref="K2575:L2575"/>
    <mergeCell ref="M2575:N2575"/>
    <mergeCell ref="O2575:T2575"/>
    <mergeCell ref="U2575:Y2576"/>
    <mergeCell ref="G2576:J2576"/>
    <mergeCell ref="K2576:L2576"/>
    <mergeCell ref="M2576:N2576"/>
    <mergeCell ref="O2576:T2576"/>
    <mergeCell ref="A2577:Y2577"/>
    <mergeCell ref="A2578:Y2578"/>
    <mergeCell ref="A2579:A2604"/>
    <mergeCell ref="D2579:D2582"/>
    <mergeCell ref="E2579:F2579"/>
    <mergeCell ref="G2579:S2579"/>
    <mergeCell ref="T2579:V2579"/>
    <mergeCell ref="B2580:C2580"/>
    <mergeCell ref="E2580:S2580"/>
    <mergeCell ref="T2580:V2580"/>
    <mergeCell ref="W2580:Y2580"/>
    <mergeCell ref="B2581:C2581"/>
    <mergeCell ref="E2581:S2581"/>
    <mergeCell ref="T2581:V2581"/>
    <mergeCell ref="W2581:Y2581"/>
    <mergeCell ref="E2582:S2582"/>
    <mergeCell ref="T2582:V2582"/>
    <mergeCell ref="W2582:Y2582"/>
    <mergeCell ref="B2583:B2584"/>
    <mergeCell ref="C2583:C2584"/>
    <mergeCell ref="D2583:D2584"/>
    <mergeCell ref="E2583:E2584"/>
    <mergeCell ref="F2583:F2584"/>
    <mergeCell ref="G2583:G2584"/>
    <mergeCell ref="H2583:H2584"/>
    <mergeCell ref="I2583:I2584"/>
    <mergeCell ref="J2583:J2584"/>
    <mergeCell ref="K2583:K2584"/>
    <mergeCell ref="L2583:L2584"/>
    <mergeCell ref="M2583:M2584"/>
    <mergeCell ref="N2583:N2584"/>
    <mergeCell ref="O2583:O2584"/>
    <mergeCell ref="P2583:P2584"/>
    <mergeCell ref="Q2583:Q2584"/>
    <mergeCell ref="R2583:R2584"/>
    <mergeCell ref="T2583:T2584"/>
    <mergeCell ref="U2583:U2584"/>
    <mergeCell ref="V2583:V2584"/>
    <mergeCell ref="W2583:W2584"/>
    <mergeCell ref="X2583:X2584"/>
    <mergeCell ref="Y2583:Y2584"/>
    <mergeCell ref="K2585:K2587"/>
    <mergeCell ref="P2585:P2587"/>
    <mergeCell ref="S2586:S2587"/>
    <mergeCell ref="B2591:C2591"/>
    <mergeCell ref="Y2595:Y2596"/>
    <mergeCell ref="O2596:P2596"/>
    <mergeCell ref="E2597:L2597"/>
    <mergeCell ref="S2597:Y2597"/>
    <mergeCell ref="O2598:Q2598"/>
    <mergeCell ref="S2598:T2598"/>
    <mergeCell ref="M2604:N2604"/>
    <mergeCell ref="O2604:T2604"/>
    <mergeCell ref="A2605:Y2605"/>
    <mergeCell ref="A2606:Y2606"/>
    <mergeCell ref="A2607:A2632"/>
    <mergeCell ref="D2607:D2610"/>
    <mergeCell ref="E2607:F2607"/>
    <mergeCell ref="G2607:S2607"/>
    <mergeCell ref="T2607:V2607"/>
    <mergeCell ref="B2608:C2608"/>
    <mergeCell ref="E2608:S2608"/>
    <mergeCell ref="T2608:V2608"/>
    <mergeCell ref="W2608:Y2608"/>
    <mergeCell ref="B2609:C2609"/>
    <mergeCell ref="E2609:S2609"/>
    <mergeCell ref="T2609:V2609"/>
    <mergeCell ref="W2609:Y2609"/>
    <mergeCell ref="E2610:S2610"/>
    <mergeCell ref="T2610:V2610"/>
    <mergeCell ref="W2610:Y2610"/>
    <mergeCell ref="B2611:B2612"/>
    <mergeCell ref="C2611:C2612"/>
    <mergeCell ref="D2611:D2612"/>
    <mergeCell ref="E2611:E2612"/>
    <mergeCell ref="F2611:F2612"/>
    <mergeCell ref="G2611:G2612"/>
    <mergeCell ref="H2611:H2612"/>
    <mergeCell ref="I2611:I2612"/>
    <mergeCell ref="J2611:J2612"/>
    <mergeCell ref="K2611:K2612"/>
    <mergeCell ref="L2611:L2612"/>
    <mergeCell ref="M2611:M2612"/>
    <mergeCell ref="N2611:N2612"/>
    <mergeCell ref="O2611:O2612"/>
    <mergeCell ref="P2611:P2612"/>
    <mergeCell ref="Q2611:Q2612"/>
    <mergeCell ref="R2611:R2612"/>
    <mergeCell ref="T2611:T2612"/>
    <mergeCell ref="U2611:U2612"/>
    <mergeCell ref="V2611:V2612"/>
    <mergeCell ref="W2611:W2612"/>
    <mergeCell ref="X2611:X2612"/>
    <mergeCell ref="Y2611:Y2612"/>
    <mergeCell ref="K2613:K2615"/>
    <mergeCell ref="P2613:P2615"/>
    <mergeCell ref="S2614:S2615"/>
    <mergeCell ref="B2619:C2619"/>
    <mergeCell ref="Y2623:Y2624"/>
    <mergeCell ref="O2624:P2624"/>
    <mergeCell ref="E2625:L2625"/>
    <mergeCell ref="S2625:Y2625"/>
    <mergeCell ref="O2626:Q2626"/>
    <mergeCell ref="S2626:T2626"/>
    <mergeCell ref="U2626:V2626"/>
    <mergeCell ref="W2626:X2626"/>
    <mergeCell ref="O2627:Q2627"/>
    <mergeCell ref="S2627:V2627"/>
    <mergeCell ref="W2627:Y2627"/>
    <mergeCell ref="O2628:Q2628"/>
    <mergeCell ref="S2628:V2628"/>
    <mergeCell ref="W2628:Y2628"/>
    <mergeCell ref="O2629:T2630"/>
    <mergeCell ref="U2629:Y2630"/>
    <mergeCell ref="B2630:C2630"/>
    <mergeCell ref="E2630:F2630"/>
    <mergeCell ref="G2630:J2630"/>
    <mergeCell ref="K2630:L2630"/>
    <mergeCell ref="M2630:N2630"/>
    <mergeCell ref="B2631:C2631"/>
    <mergeCell ref="E2631:F2631"/>
    <mergeCell ref="G2631:J2631"/>
    <mergeCell ref="K2631:L2631"/>
    <mergeCell ref="M2631:N2631"/>
    <mergeCell ref="O2631:T2631"/>
    <mergeCell ref="U2631:Y2632"/>
    <mergeCell ref="G2632:J2632"/>
    <mergeCell ref="K2632:L2632"/>
    <mergeCell ref="M2632:N2632"/>
    <mergeCell ref="O2632:T2632"/>
    <mergeCell ref="A2633:Y2633"/>
    <mergeCell ref="A2634:Y2634"/>
    <mergeCell ref="A2635:A2660"/>
    <mergeCell ref="D2635:D2638"/>
    <mergeCell ref="E2635:F2635"/>
    <mergeCell ref="G2635:S2635"/>
    <mergeCell ref="T2635:V2635"/>
    <mergeCell ref="B2636:C2636"/>
    <mergeCell ref="E2636:S2636"/>
    <mergeCell ref="T2636:V2636"/>
    <mergeCell ref="W2636:Y2636"/>
    <mergeCell ref="B2637:C2637"/>
    <mergeCell ref="E2637:S2637"/>
    <mergeCell ref="T2637:V2637"/>
    <mergeCell ref="W2637:Y2637"/>
    <mergeCell ref="E2638:S2638"/>
    <mergeCell ref="T2638:V2638"/>
    <mergeCell ref="W2638:Y2638"/>
    <mergeCell ref="B2639:B2640"/>
    <mergeCell ref="C2639:C2640"/>
    <mergeCell ref="D2639:D2640"/>
    <mergeCell ref="E2639:E2640"/>
    <mergeCell ref="F2639:F2640"/>
    <mergeCell ref="G2639:G2640"/>
    <mergeCell ref="H2639:H2640"/>
    <mergeCell ref="I2639:I2640"/>
    <mergeCell ref="J2639:J2640"/>
    <mergeCell ref="K2639:K2640"/>
    <mergeCell ref="L2639:L2640"/>
    <mergeCell ref="M2639:M2640"/>
    <mergeCell ref="N2639:N2640"/>
    <mergeCell ref="O2639:O2640"/>
    <mergeCell ref="P2639:P2640"/>
    <mergeCell ref="Q2639:Q2640"/>
    <mergeCell ref="R2639:R2640"/>
    <mergeCell ref="T2639:T2640"/>
    <mergeCell ref="U2639:U2640"/>
    <mergeCell ref="V2639:V2640"/>
    <mergeCell ref="W2639:W2640"/>
    <mergeCell ref="X2639:X2640"/>
    <mergeCell ref="Y2639:Y2640"/>
    <mergeCell ref="K2641:K2643"/>
    <mergeCell ref="P2641:P2643"/>
    <mergeCell ref="S2642:S2643"/>
    <mergeCell ref="B2647:C2647"/>
    <mergeCell ref="Y2651:Y2652"/>
    <mergeCell ref="O2652:P2652"/>
    <mergeCell ref="E2653:L2653"/>
    <mergeCell ref="S2653:Y2653"/>
    <mergeCell ref="O2654:Q2654"/>
    <mergeCell ref="S2654:T2654"/>
    <mergeCell ref="U2654:V2654"/>
    <mergeCell ref="W2654:X2654"/>
    <mergeCell ref="O2655:Q2655"/>
    <mergeCell ref="S2655:V2655"/>
    <mergeCell ref="W2655:Y2655"/>
    <mergeCell ref="O2656:Q2656"/>
    <mergeCell ref="S2656:V2656"/>
    <mergeCell ref="W2656:Y2656"/>
    <mergeCell ref="O2657:T2658"/>
    <mergeCell ref="U2657:Y2658"/>
    <mergeCell ref="B2658:C2658"/>
    <mergeCell ref="E2658:F2658"/>
    <mergeCell ref="G2658:J2658"/>
    <mergeCell ref="K2658:L2658"/>
    <mergeCell ref="M2658:N2658"/>
    <mergeCell ref="B2659:C2659"/>
    <mergeCell ref="E2659:F2659"/>
    <mergeCell ref="G2659:J2659"/>
    <mergeCell ref="K2659:L2659"/>
    <mergeCell ref="M2659:N2659"/>
    <mergeCell ref="O2659:T2659"/>
    <mergeCell ref="U2659:Y2660"/>
    <mergeCell ref="G2660:J2660"/>
    <mergeCell ref="K2660:L2660"/>
    <mergeCell ref="M2660:N2660"/>
    <mergeCell ref="O2660:T2660"/>
    <mergeCell ref="A2661:Y2661"/>
    <mergeCell ref="A2662:Y2662"/>
    <mergeCell ref="A2663:A2688"/>
    <mergeCell ref="D2663:D2666"/>
    <mergeCell ref="E2663:F2663"/>
    <mergeCell ref="G2663:S2663"/>
    <mergeCell ref="T2663:V2663"/>
    <mergeCell ref="B2664:C2664"/>
    <mergeCell ref="E2664:S2664"/>
    <mergeCell ref="T2664:V2664"/>
    <mergeCell ref="W2664:Y2664"/>
    <mergeCell ref="B2665:C2665"/>
    <mergeCell ref="E2665:S2665"/>
    <mergeCell ref="T2665:V2665"/>
    <mergeCell ref="W2665:Y2665"/>
    <mergeCell ref="E2666:S2666"/>
    <mergeCell ref="T2666:V2666"/>
    <mergeCell ref="W2666:Y2666"/>
    <mergeCell ref="B2667:B2668"/>
    <mergeCell ref="C2667:C2668"/>
    <mergeCell ref="D2667:D2668"/>
    <mergeCell ref="E2667:E2668"/>
    <mergeCell ref="F2667:F2668"/>
    <mergeCell ref="G2667:G2668"/>
    <mergeCell ref="H2667:H2668"/>
    <mergeCell ref="I2667:I2668"/>
    <mergeCell ref="J2667:J2668"/>
    <mergeCell ref="K2667:K2668"/>
    <mergeCell ref="L2667:L2668"/>
    <mergeCell ref="M2667:M2668"/>
    <mergeCell ref="N2667:N2668"/>
    <mergeCell ref="O2667:O2668"/>
    <mergeCell ref="P2667:P2668"/>
    <mergeCell ref="Q2667:Q2668"/>
    <mergeCell ref="R2667:R2668"/>
    <mergeCell ref="T2667:T2668"/>
    <mergeCell ref="U2667:U2668"/>
    <mergeCell ref="V2667:V2668"/>
    <mergeCell ref="W2667:W2668"/>
    <mergeCell ref="X2667:X2668"/>
    <mergeCell ref="Y2667:Y2668"/>
    <mergeCell ref="K2669:K2671"/>
    <mergeCell ref="P2669:P2671"/>
    <mergeCell ref="S2670:S2671"/>
    <mergeCell ref="B2675:C2675"/>
    <mergeCell ref="Y2679:Y2680"/>
    <mergeCell ref="O2680:P2680"/>
    <mergeCell ref="E2681:L2681"/>
    <mergeCell ref="S2681:Y2681"/>
    <mergeCell ref="O2682:Q2682"/>
    <mergeCell ref="S2682:T2682"/>
    <mergeCell ref="U2682:V2682"/>
    <mergeCell ref="W2682:X2682"/>
    <mergeCell ref="O2683:Q2683"/>
    <mergeCell ref="S2683:V2683"/>
    <mergeCell ref="W2683:Y2683"/>
    <mergeCell ref="O2684:Q2684"/>
    <mergeCell ref="S2684:V2684"/>
    <mergeCell ref="W2684:Y2684"/>
    <mergeCell ref="O2685:T2686"/>
    <mergeCell ref="U2685:Y2686"/>
    <mergeCell ref="B2686:C2686"/>
    <mergeCell ref="E2686:F2686"/>
    <mergeCell ref="G2686:J2686"/>
    <mergeCell ref="K2686:L2686"/>
    <mergeCell ref="M2686:N2686"/>
    <mergeCell ref="B2687:C2687"/>
    <mergeCell ref="E2687:F2687"/>
    <mergeCell ref="G2687:J2687"/>
    <mergeCell ref="K2687:L2687"/>
    <mergeCell ref="M2687:N2687"/>
    <mergeCell ref="O2687:T2687"/>
    <mergeCell ref="U2687:Y2688"/>
    <mergeCell ref="G2688:J2688"/>
    <mergeCell ref="K2688:L2688"/>
    <mergeCell ref="M2688:N2688"/>
    <mergeCell ref="O2688:T2688"/>
    <mergeCell ref="B2684:C2684"/>
    <mergeCell ref="E2684:F2684"/>
    <mergeCell ref="G2684:J2684"/>
    <mergeCell ref="K2684:L2684"/>
    <mergeCell ref="M2684:N2684"/>
    <mergeCell ref="B2685:C2685"/>
    <mergeCell ref="E2685:F2685"/>
    <mergeCell ref="G2685:J2685"/>
    <mergeCell ref="K2685:L2685"/>
    <mergeCell ref="M2685:N2685"/>
    <mergeCell ref="B2682:C2682"/>
    <mergeCell ref="E2682:F2682"/>
    <mergeCell ref="G2682:J2682"/>
    <mergeCell ref="K2682:L2682"/>
    <mergeCell ref="M2682:N2682"/>
    <mergeCell ref="B2683:C2683"/>
    <mergeCell ref="E2683:F2683"/>
    <mergeCell ref="G2683:J2683"/>
    <mergeCell ref="K2683:L2683"/>
    <mergeCell ref="M2683:N2683"/>
    <mergeCell ref="B2670:C2670"/>
    <mergeCell ref="B2671:C2671"/>
    <mergeCell ref="B2672:C2672"/>
    <mergeCell ref="T2692:V2692"/>
    <mergeCell ref="W2692:Y2692"/>
    <mergeCell ref="B2693:C2693"/>
    <mergeCell ref="E2693:S2693"/>
    <mergeCell ref="T2693:V2693"/>
    <mergeCell ref="W2693:Y2693"/>
    <mergeCell ref="E2694:S2694"/>
    <mergeCell ref="T2694:V2694"/>
    <mergeCell ref="W2694:Y2694"/>
    <mergeCell ref="B2695:B2696"/>
    <mergeCell ref="C2695:C2696"/>
    <mergeCell ref="D2695:D2696"/>
    <mergeCell ref="E2695:E2696"/>
    <mergeCell ref="F2695:F2696"/>
    <mergeCell ref="G2695:G2696"/>
    <mergeCell ref="H2695:H2696"/>
    <mergeCell ref="I2695:I2696"/>
    <mergeCell ref="J2695:J2696"/>
    <mergeCell ref="K2695:K2696"/>
    <mergeCell ref="L2695:L2696"/>
    <mergeCell ref="M2695:M2696"/>
    <mergeCell ref="N2695:N2696"/>
    <mergeCell ref="O2695:O2696"/>
    <mergeCell ref="P2695:P2696"/>
    <mergeCell ref="Q2695:Q2696"/>
    <mergeCell ref="R2695:R2696"/>
    <mergeCell ref="T2695:T2696"/>
    <mergeCell ref="U2695:U2696"/>
    <mergeCell ref="V2695:V2696"/>
    <mergeCell ref="W2695:W2696"/>
    <mergeCell ref="X2695:X2696"/>
    <mergeCell ref="Y2695:Y2696"/>
    <mergeCell ref="K2697:K2699"/>
    <mergeCell ref="P2697:P2699"/>
    <mergeCell ref="S2698:S2699"/>
    <mergeCell ref="U2741:Y2742"/>
    <mergeCell ref="B2742:C2742"/>
    <mergeCell ref="E2742:F2742"/>
    <mergeCell ref="G2742:J2742"/>
    <mergeCell ref="B2703:C2703"/>
    <mergeCell ref="Y2707:Y2708"/>
    <mergeCell ref="O2708:P2708"/>
    <mergeCell ref="E2709:L2709"/>
    <mergeCell ref="S2709:Y2709"/>
    <mergeCell ref="O2710:Q2710"/>
    <mergeCell ref="S2710:T2710"/>
    <mergeCell ref="U2710:V2710"/>
    <mergeCell ref="W2710:X2710"/>
    <mergeCell ref="O2711:Q2711"/>
    <mergeCell ref="S2711:V2711"/>
    <mergeCell ref="W2711:Y2711"/>
    <mergeCell ref="O2712:Q2712"/>
    <mergeCell ref="S2712:V2712"/>
    <mergeCell ref="W2712:Y2712"/>
    <mergeCell ref="O2713:T2714"/>
    <mergeCell ref="U2713:Y2714"/>
    <mergeCell ref="B2714:C2714"/>
    <mergeCell ref="E2714:F2714"/>
    <mergeCell ref="G2714:J2714"/>
    <mergeCell ref="K2714:L2714"/>
    <mergeCell ref="M2714:N2714"/>
    <mergeCell ref="B2715:C2715"/>
    <mergeCell ref="E2715:F2715"/>
    <mergeCell ref="G2715:J2715"/>
    <mergeCell ref="K2715:L2715"/>
    <mergeCell ref="M2715:N2715"/>
    <mergeCell ref="O2715:T2715"/>
    <mergeCell ref="U2715:Y2716"/>
    <mergeCell ref="G2716:J2716"/>
    <mergeCell ref="K2716:L2716"/>
    <mergeCell ref="M2716:N2716"/>
    <mergeCell ref="O2716:T2716"/>
    <mergeCell ref="B2740:C2740"/>
    <mergeCell ref="E2740:F2740"/>
    <mergeCell ref="G2740:J2740"/>
    <mergeCell ref="K2740:L2740"/>
    <mergeCell ref="M2740:N2740"/>
    <mergeCell ref="B2741:C2741"/>
    <mergeCell ref="E2741:F2741"/>
    <mergeCell ref="G2741:J2741"/>
    <mergeCell ref="K2741:L2741"/>
    <mergeCell ref="M2741:N2741"/>
    <mergeCell ref="K2742:L2742"/>
    <mergeCell ref="M2742:N2742"/>
    <mergeCell ref="B2712:C2712"/>
    <mergeCell ref="E2712:F2712"/>
    <mergeCell ref="G2712:J2712"/>
    <mergeCell ref="K2712:L2712"/>
    <mergeCell ref="M2712:N2712"/>
    <mergeCell ref="B2713:C2713"/>
    <mergeCell ref="E2713:F2713"/>
    <mergeCell ref="G2713:J2713"/>
    <mergeCell ref="K2713:L2713"/>
    <mergeCell ref="M2713:N2713"/>
    <mergeCell ref="B2708:C2708"/>
    <mergeCell ref="E2708:F2708"/>
    <mergeCell ref="K2708:L2708"/>
    <mergeCell ref="B2709:C2709"/>
    <mergeCell ref="O2709:Q2709"/>
    <mergeCell ref="N2779:N2780"/>
    <mergeCell ref="O2779:O2780"/>
    <mergeCell ref="P2779:P2780"/>
    <mergeCell ref="Q2779:Q2780"/>
    <mergeCell ref="A2717:Y2717"/>
    <mergeCell ref="A2718:Y2718"/>
    <mergeCell ref="A2719:A2744"/>
    <mergeCell ref="D2719:D2722"/>
    <mergeCell ref="E2719:F2719"/>
    <mergeCell ref="G2719:S2719"/>
    <mergeCell ref="T2719:V2719"/>
    <mergeCell ref="B2720:C2720"/>
    <mergeCell ref="E2720:S2720"/>
    <mergeCell ref="T2720:V2720"/>
    <mergeCell ref="W2720:Y2720"/>
    <mergeCell ref="B2721:C2721"/>
    <mergeCell ref="E2721:S2721"/>
    <mergeCell ref="T2721:V2721"/>
    <mergeCell ref="W2721:Y2721"/>
    <mergeCell ref="E2722:S2722"/>
    <mergeCell ref="T2722:V2722"/>
    <mergeCell ref="W2722:Y2722"/>
    <mergeCell ref="B2723:B2724"/>
    <mergeCell ref="C2723:C2724"/>
    <mergeCell ref="D2723:D2724"/>
    <mergeCell ref="E2723:E2724"/>
    <mergeCell ref="F2723:F2724"/>
    <mergeCell ref="G2723:G2724"/>
    <mergeCell ref="H2723:H2724"/>
    <mergeCell ref="I2723:I2724"/>
    <mergeCell ref="J2723:J2724"/>
    <mergeCell ref="K2723:K2724"/>
    <mergeCell ref="L2723:L2724"/>
    <mergeCell ref="M2723:M2724"/>
    <mergeCell ref="N2723:N2724"/>
    <mergeCell ref="O2723:O2724"/>
    <mergeCell ref="P2723:P2724"/>
    <mergeCell ref="Q2723:Q2724"/>
    <mergeCell ref="R2723:R2724"/>
    <mergeCell ref="T2723:T2724"/>
    <mergeCell ref="U2723:U2724"/>
    <mergeCell ref="V2723:V2724"/>
    <mergeCell ref="W2723:W2724"/>
    <mergeCell ref="X2723:X2724"/>
    <mergeCell ref="Y2723:Y2724"/>
    <mergeCell ref="K2725:K2727"/>
    <mergeCell ref="P2725:P2727"/>
    <mergeCell ref="S2726:S2727"/>
    <mergeCell ref="B2731:C2731"/>
    <mergeCell ref="Y2735:Y2736"/>
    <mergeCell ref="O2736:P2736"/>
    <mergeCell ref="E2737:L2737"/>
    <mergeCell ref="S2737:Y2737"/>
    <mergeCell ref="O2738:Q2738"/>
    <mergeCell ref="S2738:T2738"/>
    <mergeCell ref="U2738:V2738"/>
    <mergeCell ref="W2738:X2738"/>
    <mergeCell ref="O2739:Q2739"/>
    <mergeCell ref="S2739:V2739"/>
    <mergeCell ref="W2739:Y2739"/>
    <mergeCell ref="O2740:Q2740"/>
    <mergeCell ref="S2740:V2740"/>
    <mergeCell ref="W2740:Y2740"/>
    <mergeCell ref="O2741:T2742"/>
    <mergeCell ref="M2795:N2795"/>
    <mergeCell ref="O2795:Q2795"/>
    <mergeCell ref="S2795:V2795"/>
    <mergeCell ref="W2795:Y2795"/>
    <mergeCell ref="S2765:Y2765"/>
    <mergeCell ref="O2766:Q2766"/>
    <mergeCell ref="S2766:T2766"/>
    <mergeCell ref="U2766:V2766"/>
    <mergeCell ref="W2766:X2766"/>
    <mergeCell ref="O2767:Q2767"/>
    <mergeCell ref="S2767:V2767"/>
    <mergeCell ref="W2767:Y2767"/>
    <mergeCell ref="O2768:Q2768"/>
    <mergeCell ref="S2768:V2768"/>
    <mergeCell ref="W2768:Y2768"/>
    <mergeCell ref="O2769:T2770"/>
    <mergeCell ref="U2769:Y2770"/>
    <mergeCell ref="B2770:C2770"/>
    <mergeCell ref="E2770:F2770"/>
    <mergeCell ref="G2770:J2770"/>
    <mergeCell ref="K2770:L2770"/>
    <mergeCell ref="M2770:N2770"/>
    <mergeCell ref="B2771:C2771"/>
    <mergeCell ref="E2771:F2771"/>
    <mergeCell ref="G2771:J2771"/>
    <mergeCell ref="K2771:L2771"/>
    <mergeCell ref="M2771:N2771"/>
    <mergeCell ref="O2771:T2771"/>
    <mergeCell ref="U2771:Y2772"/>
    <mergeCell ref="G2772:J2772"/>
    <mergeCell ref="K2772:L2772"/>
    <mergeCell ref="M2772:N2772"/>
    <mergeCell ref="O2772:T2772"/>
    <mergeCell ref="A2773:Y2773"/>
    <mergeCell ref="A2774:Y2774"/>
    <mergeCell ref="A2775:A2800"/>
    <mergeCell ref="D2775:D2778"/>
    <mergeCell ref="E2775:F2775"/>
    <mergeCell ref="G2775:S2775"/>
    <mergeCell ref="T2775:V2775"/>
    <mergeCell ref="B2776:C2776"/>
    <mergeCell ref="E2776:S2776"/>
    <mergeCell ref="T2776:V2776"/>
    <mergeCell ref="W2776:Y2776"/>
    <mergeCell ref="B2777:C2777"/>
    <mergeCell ref="E2777:S2777"/>
    <mergeCell ref="T2777:V2777"/>
    <mergeCell ref="W2777:Y2777"/>
    <mergeCell ref="B2778:C2778"/>
    <mergeCell ref="E2778:S2778"/>
    <mergeCell ref="T2778:V2778"/>
    <mergeCell ref="W2778:Y2778"/>
    <mergeCell ref="B2779:B2780"/>
    <mergeCell ref="C2779:C2780"/>
    <mergeCell ref="D2779:D2780"/>
    <mergeCell ref="E2779:E2780"/>
    <mergeCell ref="F2779:F2780"/>
    <mergeCell ref="G2779:G2780"/>
    <mergeCell ref="H2779:H2780"/>
    <mergeCell ref="I2779:I2780"/>
    <mergeCell ref="J2779:J2780"/>
    <mergeCell ref="K2779:K2780"/>
    <mergeCell ref="L2779:L2780"/>
    <mergeCell ref="M2779:M2780"/>
    <mergeCell ref="B2796:C2796"/>
    <mergeCell ref="O2796:Q2796"/>
    <mergeCell ref="S2796:V2796"/>
    <mergeCell ref="W2796:Y2796"/>
    <mergeCell ref="B2797:C2797"/>
    <mergeCell ref="E2797:F2797"/>
    <mergeCell ref="G2797:J2797"/>
    <mergeCell ref="K2797:L2797"/>
    <mergeCell ref="M2797:N2797"/>
    <mergeCell ref="O2797:T2798"/>
    <mergeCell ref="U2797:Y2798"/>
    <mergeCell ref="B2798:C2798"/>
    <mergeCell ref="E2798:F2798"/>
    <mergeCell ref="G2798:J2798"/>
    <mergeCell ref="K2798:L2798"/>
    <mergeCell ref="M2798:N2798"/>
    <mergeCell ref="B2799:C2799"/>
    <mergeCell ref="E2799:F2799"/>
    <mergeCell ref="G2799:J2799"/>
    <mergeCell ref="K2799:L2799"/>
    <mergeCell ref="M2799:N2799"/>
    <mergeCell ref="O2799:T2799"/>
    <mergeCell ref="U2799:Y2800"/>
    <mergeCell ref="B2800:C2800"/>
    <mergeCell ref="E2800:F2800"/>
    <mergeCell ref="G2800:J2800"/>
    <mergeCell ref="K2800:L2800"/>
    <mergeCell ref="M2800:N2800"/>
    <mergeCell ref="O2800:T2800"/>
    <mergeCell ref="R2779:R2780"/>
    <mergeCell ref="S2779:S2780"/>
    <mergeCell ref="T2779:T2780"/>
    <mergeCell ref="U2779:U2780"/>
    <mergeCell ref="V2779:V2780"/>
    <mergeCell ref="W2779:W2780"/>
    <mergeCell ref="X2779:X2780"/>
    <mergeCell ref="Y2779:Y2780"/>
    <mergeCell ref="K2781:K2783"/>
    <mergeCell ref="P2781:P2783"/>
    <mergeCell ref="S2782:S2783"/>
    <mergeCell ref="B2787:C2787"/>
    <mergeCell ref="B2791:C2791"/>
    <mergeCell ref="Y2791:Y2792"/>
    <mergeCell ref="B2792:C2792"/>
    <mergeCell ref="E2792:F2792"/>
    <mergeCell ref="K2792:L2792"/>
    <mergeCell ref="O2792:P2792"/>
    <mergeCell ref="B2793:C2793"/>
    <mergeCell ref="E2793:L2793"/>
    <mergeCell ref="O2793:Q2793"/>
    <mergeCell ref="S2793:Y2793"/>
    <mergeCell ref="B2794:C2794"/>
    <mergeCell ref="E2794:F2794"/>
    <mergeCell ref="G2794:J2794"/>
    <mergeCell ref="K2794:L2794"/>
    <mergeCell ref="M2794:N2794"/>
    <mergeCell ref="O2794:Q2794"/>
    <mergeCell ref="S2794:T2794"/>
    <mergeCell ref="U2794:V2794"/>
    <mergeCell ref="W2794:X2794"/>
    <mergeCell ref="B2795:C2795"/>
    <mergeCell ref="E2795:F2795"/>
    <mergeCell ref="G2795:J2795"/>
    <mergeCell ref="K2795:L2795"/>
  </mergeCells>
  <phoneticPr fontId="3" type="noConversion"/>
  <conditionalFormatting sqref="A1:Y2 A3:G3 A4:C6 E4:E6 A7:G7 H7:Y8 E8:G8 A8:C17 T9:Y14 T16 Y16 A18:B18 A19:C26 U22 Y22 R22:S23 W22:W23 D22:O24 R24:Y24 E25:O25 U25 E26:N26 A28:O28 A29:Y30 A31:G31 A32:C34 E32:E34 A35:G35 H35:Y36 E36:G36 A36:C45 T37:Y42 T44 Y44 A46:B46 A47:C54 U50 Y50 R50:S51 W50:W51 D50:O52 R52:Y52 E53:O53 U53 E54:N54 A56:O56 A57:Y58 A59:G59 A60:C62 E60:E62 A63:G63 H63:Y64 E64:G64 A64:C73 T65:Y70 T72 Y72 A74:B74 A75:C82 U78 Y78 R78:S79 W78:W79 D78:O80 R80:Y80 E81:O81 U81 E82:N82 A84:O84 A85:Y86 A87:G87 A88:C90 E88:E90 A91:G91 H91:Y92 E92:G92 A92:C101 T93:Y98 T100 Y100 A102:B102 A103:C110 U106 Y106 R106:S107 W106:W107 D106:O108 R108:Y108 E109:O109 U109 E110:N110 A112:O112 A113:Y114 A115:G115 A116:C118 E116:E118 A119:G119 H119:Y120 E120:G120 A120:C129 T121:Y126 T128 Y128 A130:B130 A131:C138 U134 Y134 R134:S135 W134:W135 D134:O136 R136:Y136 E137:O137 U137 E138:N138 A140:O140 A141:Y142 A143:G143 A144:C146 E144:E146 A147:G147 H147:Y148 E148:G148 A148:C157 T149:Y154 T156 Y156 A158:B158 A159:C166 U162 Y162 R162:S163 W162:W163 D162:O164 R164:Y164 E165:O165 U165 E166:N166 A168:O168 A169:Y170 A171:G171 A172:C174 E172:E174 A175:G175 H175:Y176 E176:G176 A176:C185 T177:Y182 T184 Y184 A186:B186 A187:C194 U190 Y190 R190:S191 W190:W191 D190:O192 R192:Y192 E193:O193 U193 E194:N194 A196:O196 A197:Y198 A199:G199 A200:C202 E200:E202 A203:G203 H203:Y204 E204:G204 A204:C213 T205:Y210 T212 Y212 A214:B214 A215:C222 U218 Y218 R218:S219 W218:W219 D218:O220 R220:Y220 E221:O221 U221 E222:N222 A224:O224 A225:Y226 A227:G227 A228:C230 E228:E230 A231:G231 H231:Y232 E232:G232 A232:C241 T233:Y238 T240 Y240 A242:B242 A243:C250 U246 Y246 R246:S247 W246:W247 D246:O248 R248:Y248 E249:O249 U249 E250:N250 A252:O252 A253:Y254 A255:G255 A256:C258 E256:E258 A259:G259 H259:Y260 E260:G260 A260:C269 T261:Y266 T268 Y268 A270:B270 A271:C278 U274 Y274 R274:S275 W274:W275 D274:O276 R276:Y276 E277:O277 U277 E278:N278 A280:O280 A281:Y282 A283:G283 A284:C286 E284:E286 A287:G287 H287:Y288 E288:G288 A288:C297 T289:Y294 T296 Y296 A298:B298 A299:C306 U302 Y302 R302:S303 W302:W303 D302:O304 R304:Y304 E305:O305 U305 E306:N306 A308:O308 A309:Y310 A311:G311 A312:C314 E312:E314 A315:G315 H315:Y316 E316:G316 A316:C325 T317:Y322 T324 Y324 A326:B326 A327:C334 U330 Y330 R330:S331 W330:W331 D330:O332 R332:Y332 E333:O333 U333 E334:N334 A336:O336 A337:Y338 A339:G339 A340:C342 E340:E342 A343:G343 H343:Y344 E344:G344 A344:C353 T345:Y350 T352 Y352 A354:B354 A355:C362 U358 Y358 R358:S359 W358:W359 D358:O360 R360:Y360 E361:O361 U361 E362:N362 A364:O364 A365:Y366 A367:G367 A368:C370 E368:E370 A371:G371 H371:Y372 E372:G372 A372:C381 T373:Y378 T380 Y380 A382:B382 A383:C390 U386 Y386 R386:S387 W386:W387 D386:O388 R388:Y388 E389:O389 U389 E390:N390 A392:O392 A393:Y394 A395:G395 A396:C398 E396:E398 A399:G399 H399:Y400 E400:G400 A400:C409 T401:Y406 T408 Y408 A410:B410 A411:C418 U414 Y414 R414:S415 W414:W415 D414:O416 R416:Y416 E417:O417 U417 E418:N418 A420:O420 A421:Y422 A423:G423 A424:C426 E424:E426 A427:G427 H427:Y428 E428:G428 A428:C437 T429:Y434 T436 Y436 A438:B438 A439:C446 U442 Y442 R442:S443 W442:W443 D442:O444 R444:Y444 E445:O445 U445 E446:N446 A448:O448 A449:Y450 A451:G451 A452:C454 E452:E454 A455:G455 H455:Y456 E456:G456 A456:C465 T457:Y462 T464 Y464 A466:B466 A467:C474 U470 Y470 R470:S471 W470:W471 D470:O472 R472:Y472 E473:O473 U473 E474:N474 A476:O476 A477:Y478 A479:G479 A480:C482 E480:E482 A483:G483 H483:Y484 E484:G484 A484:C493 T485:Y490 T492 Y492 A494:B494 A495:C502 U498 Y498 R498:S499 W498:W499 D498:O500 R500:Y500 E501:O501 U501 E502:N502 A504:O504 A505:Y506 A507:G507 A508:C510 E508:E510 A511:G511 H511:Y512 E512:G512 A512:C521 T513:Y518 T520 Y520 A522:B522 A523:C530 U526 Y526 R526:S527 W526:W527 D526:O528 R528:Y528 E529:O529 U529 E530:N530 A532:O532 A533:Y534 A535:G535 A536:C538 E536:E538 A539:G539 H539:Y540 E540:G540 A540:C549 T541:Y546 T548 Y548 A550:B550 A551:C558 U554 Y554 R554:S555 W554:W555 D554:O556 R556:Y556 E557:O557 U557 E558:N558 A560:O560 A561:Y562 A563:G563 A564:C566 E564:E566 A567:G567 H567:Y568 E568:G568 A568:C577 T569:Y574 T576 Y576 A578:B578 A579:C586 U582 Y582 R582:S583 W582:W583 D582:O584 R584:Y584 E585:O585 U585 E586:N586 A588:O588 A589:Y590 A591:G591 A592:C594 E592:E594 A595:G595 H595:Y596 E596:G596 A596:C605 T597:Y602 T604 Y604 A606:B606 A607:C614 U610 Y610 R610:S611 W610:W611 D610:O612 R612:Y612 E613:O613 U613 E614:N614 A616:O616 A617:Y618 A619:G619 A620:C622 E620:E622 A623:G623 H623:Y624 E624:G624 A624:C633 T625:Y630 T632 Y632 A634:B634 A635:C642 U638 Y638 R638:S639 W638:W639 D638:O640 R640:Y640 E641:O641 U641 E642:N642 A644:O644 A645:Y646 A647:G647 A648:C650 E648:E650 A651:G651 H651:Y652 E652:G652 A652:C661 T653:Y658 T660 Y660 A662:B662 A663:C670 U666 Y666 R666:S667 W666:W667 D666:O668 R668:Y668 E669:O669 U669 E670:N670 A672:O672 A673:Y674 A675:G675 A676:C678 E676:E678 A679:G679 H679:Y680 E680:G680 A680:C689 T681:Y686 T688 Y688 A690:B690 A691:C698 U694 Y694 R694:S695 W694:W695 D694:O696 R696:Y696 E697:O697 U697 E698:N698 A700:O700 A701:Y702 A703:G703 A704:C706 E704:E706 A707:G707 H707:Y708 E708:G708 A708:C717 T709:Y714 T716 Y716 A718:B718 A719:C726 U722 Y722 R722:S723 W722:W723 D722:O724 R724:Y724 E725:O725 U725 E726:N726 A728:O728 A729:Y730 A731:G731 A732:C734 E732:E734 A735:G735 H735:Y736 E736:G736 A736:C745 T737:Y742 T744 Y744 A746:B746 A747:C754 U750 Y750 R750:S751 W750:W751 D750:O752 R752:Y752 E753:O753 U753 E754:N754 A756:O756 A757:Y758 A759:G759 A760:C762 E760:E762 A763:G763 H763:Y764 E764:G764 A764:C773 T765:Y770 T772 Y772 A774:B774 A775:C782 U778 Y778 R778:S779 W778:W779 D778:O780 R780:Y780 E781:O781 U781 E782:N782 A784:O784 A785:Y786 A787:G787 A788:C790 E788:E790 A791:G791 H791:Y792 E792:G792 A792:C801 T793:Y798 T800 Y800 A802:B802 A803:C810 U806 Y806 R806:S807 W806:W807 D806:O808 R808:Y808 E809:O809 U809 E810:N810 A812:O812 A813:Y814 A815:G815 A816:C818 E816:E818 A819:G819 H819:Y820 E820:G820 A820:C829 T821:Y826 T828 Y828 A830:B830 A831:C838 U834 Y834 R834:S835 W834:W835 D834:O836 R836:Y836 E837:O837 U837 E838:N838 A840:O840 A841:Y842 A843:G843 A844:C846 E844:E846 A847:G847 H847:Y848 E848:G848 A848:C857 T849:Y854 T856 Y856 A858:B858 A859:C866 U862 Y862 R862:S863 W862:W863 D862:O864 R864:Y864 E865:O865 U865 E866:N866 A868:O868 A869:Y870 A871:G871 A872:C874 E872:E874 A875:G875 H875:Y876 E876:G876 A876:C885 T877:Y882 T884 Y884 A886:B886 A887:C894 U890 Y890 R890:S891 W890:W891 D890:O892 R892:Y892 E893:O893 U893 E894:N894 A896:O896 A897:Y898 A899:G899 A900:C902 E900:E902 A903:G903 H903:Y904 E904:G904 A904:C913 T905:Y910 T912 Y912 A914:B914 A915:C922 U918 Y918 R918:S919 W918:W919 D918:O920 R920:Y920 E921:O921 U921 E922:N922 A924:O924 A925:Y926 A927:G927 A928:C930 E928:E930 A931:G931 H931:Y932 E932:G932 A932:C941 T933:Y938 T940 Y940 A942:B942 A943:C950 U946 Y946 R946:S947 W946:W947 D946:O948 R948:Y948 E949:O949 U949 E950:N950 A952:O952 A953:Y954 A955:G955 A956:C958 E956:E958 A959:G959 H959:Y960 E960:G960 A960:C969 T961:Y966 T968 Y968 A970:B970 A971:C978 U974 Y974 R974:S975 W974:W975 D974:O976 R976:Y976 E977:O977 U977 E978:N978 A980:O980 A981:Y982 A983:G983 A984:C986 E984:E986 A987:G987 H987:Y988 E988:G988 A988:C997 T989:Y994 T996 Y996 A998:B998 A999:C1006 U1002 Y1002 R1002:S1003 W1002:W1003 D1002:O1004 R1004:Y1004 E1005:O1005 U1005 E1006:N1006 A1008:O1008 A1009:Y1010 A1011:G1011 A1012:C1014 E1012:E1014 A1015:G1015 H1015:Y1016 E1016:G1016 A1016:C1025 T1017:Y1022 T1024 Y1024 A1026:B1026 A1027:C1034 U1030 Y1030 R1030:S1031 W1030:W1031 D1030:O1032 R1032:Y1032 E1033:O1033 U1033 E1034:N1034 A1036:O1036 A1037:Y1038 A1039:G1039 A1040:C1042 E1040:E1042 A1043:G1043 H1043:Y1044 E1044:G1044 A1044:C1053 T1045:Y1050 T1052 Y1052 A1054:B1054 A1055:C1062 U1058 Y1058 R1058:S1059 W1058:W1059 D1058:O1060 R1060:Y1060 E1061:O1061 U1061 E1062:N1062 A1064:O1064 A1065:Y1066 A1067:G1067 A1068:C1070 E1068:E1070 A1071:G1071 H1071:Y1072 E1072:G1072 A1072:C1081 T1073:Y1078 T1080 Y1080 A1082:B1082 A1083:C1090 U1086 Y1086 R1086:S1087 W1086:W1087 D1086:O1088 R1088:Y1088 E1089:O1089 U1089 E1090:N1090 A1092:O1092 A1093:Y1094 A1095:G1095 A1096:C1098 E1096:E1098 A1099:G1099 H1099:Y1100 E1100:G1100 A1100:C1109 T1101:Y1106 T1108 Y1108 A1110:B1110 A1111:C1118 U1114 Y1114 R1114:S1115 W1114:W1115 D1114:O1116 R1116:Y1116 E1117:O1117 U1117 E1118:N1118 A1120:O1120 A1121:Y1122 A1123:G1123 A1124:C1126 E1124:E1126 A1127:G1127 H1127:Y1128 E1128:G1128 A1128:C1137 T1129:Y1134 T1136 Y1136 A1138:B1138 A1139:C1146 U1142 Y1142 R1142:S1143 W1142:W1143 D1142:O1144 R1144:Y1144 E1145:O1145 U1145 E1146:N1146 A1148:O1148 A1149:Y1150 A1151:G1151 A1152:C1154 E1152:E1154 A1155:G1155 H1155:Y1156 E1156:G1156 A1156:C1165 T1157:Y1162 T1164 Y1164 A1166:B1166 A1167:C1174 U1170 Y1170 R1170:S1171 W1170:W1171 D1170:O1172 R1172:Y1172 E1173:O1173 U1173 E1174:N1174 A1176:O1176 A1177:Y1178 A1179:G1179 A1180:C1182 E1180:E1182 A1183:G1183 H1183:Y1184 E1184:G1184 A1184:C1193 T1185:Y1190 T1192 Y1192 A1194:B1194 A1195:C1202 U1198 Y1198 R1198:S1199 W1198:W1199 D1198:O1200 R1200:Y1200 E1201:O1201 U1201 E1202:N1202 A1204:O1204 A1205:Y1206 A1207:G1207 A1208:C1210 E1208:E1210 A1211:G1211 H1211:Y1212 E1212:G1212 A1212:C1221 T1213:Y1218 T1220 Y1220 A1222:B1222 A1223:C1230 U1226 Y1226 R1226:S1227 W1226:W1227 D1226:O1228 R1228:Y1228 E1229:O1229 U1229 E1230:N1230 A1232:O1232 A1233:Y1234 A1235:G1235 A1236:C1238 E1236:E1238 A1239:G1239 H1239:Y1240 E1240:G1240 A1240:C1249 T1241:Y1246 T1248 Y1248 A1250:B1250 A1251:C1258 U1254 Y1254 R1254:S1255 W1254:W1255 D1254:O1256 R1256:Y1256 E1257:O1257 U1257 E1258:N1258 A1260:O1260 A1261:Y1262 A1263:G1263 A1264:C1266 E1264:E1266 A1267:G1267 H1267:Y1268 E1268:G1268 A1268:C1277 T1269:Y1274 T1276 Y1276 A1278:B1278 A1279:C1286 U1282 Y1282 R1282:S1283 W1282:W1283 D1282:O1284 R1284:Y1284 E1285:O1285 U1285 E1286:N1286 A1288:O1288 A1289:Y1290 A1291:G1291 A1292:C1294 E1292:E1294 A1295:G1295 H1295:Y1296 E1296:G1296 A1296:C1305 T1297:Y1302 T1304 Y1304 A1306:B1306 A1307:C1314 U1310 Y1310 R1310:S1311 W1310:W1311 D1310:O1312 R1312:Y1312 E1313:O1313 U1313 E1314:N1314 A1316:O1316 A1317:Y1318 A1319:G1319 A1320:C1322 E1320:E1322 A1323:G1323 H1323:Y1324 E1324:G1324 A1324:C1333 T1325:Y1330 T1332 Y1332 A1334:B1334 A1335:C1342 U1338 Y1338 R1338:S1339 W1338:W1339 D1338:O1340 R1340:Y1340 E1341:O1341 U1341 E1342:N1342 A1344:O1344 A1345:Y1346 A1347:G1347 A1348:C1350 E1348:E1350 A1351:G1351 H1351:Y1352 E1352:G1352 A1352:C1361 T1353:Y1358 T1360 Y1360 A1362:B1362 A1363:C1370 U1366 Y1366 R1366:S1367 W1366:W1367 D1366:O1368 R1368:Y1368 E1369:O1369 U1369 E1370:N1370 A1372:O1372 A1373:Y1374 A1375:G1375 A1376:C1378 E1376:E1378 A1379:G1379 H1379:Y1380 E1380:G1380 A1380:C1389 T1381:Y1386 T1388 Y1388 A1390:B1390 A1391:C1398 U1394 Y1394 R1394:S1395 W1394:W1395 D1394:O1396 R1396:Y1396 E1397:O1397 U1397 E1398:N1398 A1400:O1400 A1401:Y1402 A1403:G1403 A1404:C1406 E1404:E1406 A1407:G1407 H1407:Y1408 E1408:G1408 A1408:C1417 T1409:Y1414 T1416 Y1416 A1418:B1418 A1419:C1426 U1422 Y1422 R1422:S1423 W1422:W1423 D1422:O1424 R1424:Y1424 E1425:O1425 U1425 E1426:N1426 A1428:O1428 A1429:Y1430 A1431:G1431 A1432:C1434 E1432:E1434 A1435:G1435 H1435:Y1436 E1436:G1436 A1436:C1445 T1437:Y1442 T1444 Y1444 A1446:B1446 A1447:C1454 U1450 Y1450 R1450:S1451 W1450:W1451 D1450:O1452 R1452:Y1452 E1453:O1453 U1453 E1454:N1454 A1456:O1456 A1457:Y1458 A1459:G1459 A1460:C1462 E1460:E1462 A1463:G1463 H1463:Y1464 E1464:G1464 A1464:C1473 T1465:Y1470 T1472 Y1472 A1474:B1474 A1475:C1482 U1478 Y1478 R1478:S1479 W1478:W1479 D1478:O1480 R1480:Y1480 E1481:O1481 U1481 E1482:N1482 A1484:O1484 A1485:Y1486 A1487:G1487 A1488:C1490 E1488:E1490 A1491:G1491 H1491:Y1492 E1492:G1492 A1492:C1501 T1493:Y1498 T1500 Y1500 A1502:B1502 A1503:C1510 U1506 Y1506 R1506:S1507 W1506:W1507 D1506:O1508 R1508:Y1508 E1509:O1509 U1509 E1510:N1510 A1512:O1512 A1513:Y1514 A1515:G1515 A1516:C1518 E1516:E1518 A1519:G1519 H1519:Y1520 E1520:G1520 A1520:C1529 T1521:Y1526 T1528 Y1528 A1530:B1530 A1531:C1538 U1534 Y1534 R1534:S1535 W1534:W1535 D1534:O1536 R1536:Y1536 E1537:O1537 U1537 E1538:N1538 A1540:O1540 A1541:Y1542 A1543:G1543 A1544:C1546 E1544:E1546 A1547:G1547 H1547:Y1548 E1548:G1548 A1548:C1557 T1549:Y1554 T1556 Y1556 A1558:B1558 A1559:C1566 U1562 Y1562 R1562:S1563 W1562:W1563 D1562:O1564 R1564:Y1564 E1565:O1565 U1565 E1566:N1566 A1568:O1568 A1569:Y1570 A1571:G1571 A1572:C1574 E1572:E1574 A1575:G1575 H1575:Y1576 E1576:G1576 A1576:C1585 T1577:Y1582 T1584 Y1584 A1586:B1586 A1587:C1594 U1590 Y1590 R1590:S1591 W1590:W1591 D1590:O1592 R1592:Y1592 E1593:O1593 U1593 E1594:N1594 A1596:O1596 A1597:Y1598 A1599:G1599 A1600:C1602 E1600:E1602 A1603:G1603 H1603:Y1604 E1604:G1604 A1604:C1613 T1605:Y1610 T1612 Y1612 A1614:B1614 A1615:C1622 U1618 Y1618 R1618:S1619 W1618:W1619 D1618:O1620 R1620:Y1620 E1621:O1621 U1621 E1622:N1622 A1624:O1624 A1625:Y1626 A1627:G1627 A1628:C1630 E1628:E1630 A1631:G1631 H1631:Y1632 E1632:G1632 A1632:C1641 T1633:Y1638 T1640 Y1640 A1642:B1642 A1643:C1650 U1646 Y1646 R1646:S1647 W1646:W1647 D1646:O1648 R1648:Y1648 E1649:O1649 U1649 E1650:N1650 A1652:O1652 A1653:Y1654 A1655:G1655 A1656:C1658 E1656:E1658 A1659:G1659 H1659:Y1660 E1660:G1660 A1660:C1669 T1661:Y1666 T1668 Y1668 A1670:B1670 A1671:C1678 U1674 Y1674 R1674:S1675 W1674:W1675 D1674:O1676 R1676:Y1676 E1677:O1677 U1677 E1678:N1678 A1680:O1680 A1681:Y1682 A1683:G1683 A1684:C1686 E1684:E1686 A1687:G1687 H1687:Y1688 E1688:G1688 A1688:C1697 T1689:Y1694 T1696 Y1696 A1698:B1698 A1699:C1706 U1702 Y1702 R1702:S1703 W1702:W1703 D1702:O1704 R1704:Y1704 E1705:O1705 U1705 E1706:N1706 A1708:O1708 A1709:Y1710 A1711:G1711 A1712:C1714 E1712:E1714 A1715:G1715 H1715:Y1716 E1716:G1716 A1716:C1725 T1717:Y1722 T1724 Y1724 A1726:B1726 A1727:C1734 U1730 Y1730 R1730:S1731 W1730:W1731 D1730:O1732 R1732:Y1732 E1733:O1733 U1733 E1734:N1734 A1736:O1736 A1737:Y1738 A1739:G1739 A1740:C1742 E1740:E1742 A1743:G1743 H1743:Y1744 E1744:G1744 A1744:C1753 T1745:Y1750 T1752 Y1752 A1754:B1754 A1755:C1762 U1758 Y1758 R1758:S1759 W1758:W1759 D1758:O1760 R1760:Y1760 E1761:O1761 U1761 E1762:N1762 A1764:O1764 A1765:Y1766 A1767:G1767 A1768:C1770 E1768:E1770 A1771:G1771 H1771:Y1772 E1772:G1772 A1772:C1781 T1773:Y1778 T1780 Y1780 A1782:B1782 A1783:C1790 U1786 Y1786 R1786:S1787 W1786:W1787 D1786:O1788 R1788:Y1788 E1789:O1789 U1789 E1790:N1790 A1792:O1792 A1793:Y1794 A1795:G1795 A1796:C1798 E1796:E1798 A1799:G1799 H1799:Y1800 E1800:G1800 A1800:C1809 T1801:Y1806 T1808 Y1808 A1810:B1810 A1811:C1818 U1814 Y1814 R1814:S1815 W1814:W1815 D1814:O1816 R1816:Y1816 E1817:O1817 U1817 E1818:N1818 A1820:O1820 A1821:Y1822 A1823:G1823 A1824:C1826 E1824:E1826 A1827:G1827 H1827:Y1828 E1828:G1828 A1828:C1837 T1829:Y1834 T1836 Y1836 A1838:B1838 A1839:C1846 U1842 Y1842 R1842:S1843 W1842:W1843 D1842:O1844 R1844:Y1844 E1845:O1845 U1845 E1846:N1846 A1848:O1848 A1849:Y1850 A1851:G1851 A1852:C1854 E1852:E1854 A1855:G1855 H1855:Y1856 E1856:G1856 A1856:C1865 T1857:Y1862 T1864 Y1864 A1866:B1866 A1867:C1874 U1870 Y1870 R1870:S1871 W1870:W1871 D1870:O1872 R1872:Y1872 E1873:O1873 U1873 E1874:N1874 A1876:O1876 A1877:Y1878 A1879:G1879 A1880:C1882 E1880:E1882 A1883:G1883 H1883:Y1884 E1884:G1884 A1884:C1893 T1885:Y1890 T1892 Y1892 A1894:B1894 A1895:C1902 U1898 Y1898 R1898:S1899 W1898:W1899 D1898:O1900 R1900:Y1900 E1901:O1901 U1901 E1902:N1902 A1904:O1904 A1905:Y1906 A1907:G1907 A1908:C1910 E1908:E1910 A1911:G1911 H1911:Y1912 E1912:G1912 A1912:C1921 T1913:Y1918 T1920 Y1920 A1922:B1922 A1923:C1930 U1926 Y1926 R1926:S1927 W1926:W1927 D1926:O1928 R1928:Y1928 E1929:O1929 U1929 E1930:N1930 A1932:O1932 A1933:Y1934 A1935:G1935 A1936:C1938 E1936:E1938 A1939:G1939 H1939:Y1940 E1940:G1940 A1940:C1949 T1941:Y1946 T1948 Y1948 A1950:B1950 A1951:C1958 U1954 Y1954 R1954:S1955 W1954:W1955 D1954:O1956 R1956:Y1956 E1957:O1957 U1957 E1958:N1958 A1960:O1960 A1961:Y1962 A1963:G1963 A1964:C1966 E1964:E1966 A1967:G1967 H1967:Y1968 E1968:G1968 A1968:C1977 T1969:Y1974 T1976 Y1976 A1978:B1978 A1979:C1986 U1982 Y1982 R1982:S1983 W1982:W1983 D1982:O1984 R1984:Y1984 E1985:O1985 U1985 E1986:N1986 A1988:O1988 A1989:Y1990 A1991:G1991 A1992:C1994 E1992:E1994 A1995:G1995 H1995:Y1996 E1996:G1996 A1996:C2005 T1997:Y2002 T2004 Y2004 A2006:B2006 A2007:C2014 U2010 Y2010 R2010:S2011 W2010:W2011 D2010:O2012 R2012:Y2012 E2013:O2013 U2013 E2014:N2014 A2016:O2016 A2017:Y2018 A2019:G2019 A2020:C2022 E2020:E2022 A2023:G2023 H2023:Y2024 E2024:G2024 A2024:C2033 T2025:Y2030 T2032 Y2032 A2034:B2034 A2035:C2042 U2038 Y2038 R2038:S2039 W2038:W2039 D2038:O2040 R2040:Y2040 E2041:O2041 U2041 E2042:N2042 A2044:O2044 A2045:Y2046 A2047:G2047 A2048:C2050 E2048:E2050 A2051:G2051 H2051:Y2052 E2052:G2052 A2052:C2061 T2053:Y2058 T2060 Y2060 A2062:B2062 A2063:C2070 U2066 Y2066 R2066:S2067 W2066:W2067 D2066:O2068 R2068:Y2068 E2069:O2069 U2069 E2070:N2070 A2072:O2072 A2073:Y2074 A2075:G2075 A2076:C2078 E2076:E2078 A2079:G2079 H2079:Y2080 E2080:G2080 A2080:C2089 T2081:Y2086 T2088 Y2088 A2090:B2090 A2091:C2098 U2094 Y2094 R2094:S2095 W2094:W2095 D2094:O2096 R2096:Y2096 E2097:O2097 U2097 E2098:N2098 A2100:O2100 A2101:Y2102 A2103:G2103 A2104:C2106 E2104:E2106 A2107:G2107 H2107:Y2108 E2108:G2108 A2108:C2117 T2109:Y2114 T2116 Y2116 A2118:B2118 A2119:C2126 U2122 Y2122 R2122:S2123 W2122:W2123 D2122:O2124 R2124:Y2124 E2125:O2125 U2125 E2126:N2126 A2128:O2128 A2129:Y2130 A2131:G2131 A2132:C2134 E2132:E2134 A2135:G2135 H2135:Y2136 E2136:G2136 A2136:C2145 T2137:Y2142 T2144 Y2144 A2146:B2146 A2147:C2154 U2150 Y2150 R2150:S2151 W2150:W2151 D2150:O2152 R2152:Y2152 E2153:O2153 U2153 E2154:N2154 A2156:O2156 A2157:Y2158 A2159:G2159 A2160:C2162 E2160:E2162 A2163:G2163 H2163:Y2164 E2164:G2164 A2164:C2173 T2165:Y2170 T2172 Y2172 A2174:B2174 A2175:C2182 U2178 Y2178 R2178:S2179 W2178:W2179 D2178:O2180 R2180:Y2180 E2181:O2181 U2181 E2182:N2182 A2184:O2184 A2185:Y2186 A2187:G2187 A2188:C2190 E2188:E2190 A2191:G2191 H2191:Y2192 E2192:G2192 A2192:C2201 T2193:Y2198 T2200 Y2200 A2202:B2202 A2203:C2210 U2206 Y2206 R2206:S2207 W2206:W2207 D2206:O2208 R2208:Y2208 E2209:O2209 U2209 E2210:N2210 A2212:O2212 A2213:Y2214 A2215:G2215 A2216:C2218 E2216:E2218 A2219:G2219 H2219:Y2220 E2220:G2220 A2220:C2229 T2221:Y2226 T2228 Y2228 A2230:B2230 A2231:C2238 U2234 Y2234 R2234:S2235 W2234:W2235 D2234:O2236 R2236:Y2236 E2237:O2237 U2237 E2238:N2238 A2240:O2240 A2241:Y2242 A2243:G2243 A2244:C2246 E2244:E2246 A2247:G2247 H2247:Y2248 E2248:G2248 A2248:C2257 T2249:Y2254 T2256 Y2256 A2258:B2258 A2259:C2266 U2262 Y2262 R2262:S2263 W2262:W2263 D2262:O2264 R2264:Y2264 E2265:O2265 U2265 E2266:N2266 A2268:O2268 A2269:Y2270 A2271:G2271 A2272:C2274 E2272:E2274 A2275:G2275 H2275:Y2276 E2276:G2276 A2276:C2285 T2277:Y2282 T2284 Y2284 A2286:B2286 A2287:C2294 U2290 Y2290 R2290:S2291 W2290:W2291 D2290:O2292 R2292:Y2292 E2293:O2293 U2293 E2294:N2294 A2296:O2296 A2297:Y2298 A2299:G2299 A2300:C2302 E2300:E2302 A2303:G2303 H2303:Y2304 E2304:G2304 A2304:C2313 T2305:Y2310 T2312 Y2312 A2314:B2314 A2315:C2322 U2318 Y2318 R2318:S2319 W2318:W2319 D2318:O2320 R2320:Y2320 E2321:O2321 U2321 E2322:N2322 A2324:O2324 A2325:Y2326 A2327:G2327 A2328:C2330 E2328:E2330 A2331:G2331 H2331:Y2332 E2332:G2332 A2332:C2341 T2333:Y2338 T2340 Y2340 A2342:B2342 A2343:C2350 U2346 Y2346 R2346:S2347 W2346:W2347 D2346:O2348 R2348:Y2348 E2349:O2349 U2349 E2350:N2350 A2352:O2352 A2353:Y2354 A2355:G2355 A2356:C2358 E2356:E2358 A2359:G2359 H2359:Y2360 E2360:G2360 A2360:C2369 T2361:Y2366 T2368 Y2368 A2370:B2370 A2371:C2378 U2374 Y2374 R2374:S2375 W2374:W2375 D2374:O2376 R2376:Y2376 E2377:O2377 U2377 E2378:N2378 A2380:O2380 A2381:Y2382 A2383:G2383 A2384:C2386 E2384:E2386 A2387:G2387 H2387:Y2388 E2388:G2388 A2388:C2397 T2389:Y2394 T2396 Y2396 A2398:B2398 A2399:C2406 U2402 Y2402 R2402:S2403 W2402:W2403 D2402:O2404 R2404:Y2404 E2405:O2405 U2405 E2406:N2406 A2408:O2408 A2409:Y2410 A2411:G2411 A2412:C2414 E2412:E2414 A2415:G2415 H2415:Y2416 E2416:G2416 A2416:C2425 T2417:Y2422 T2424 Y2424 A2426:B2426 A2427:C2434 U2430 Y2430 R2430:S2431 W2430:W2431 D2430:O2432 R2432:Y2432 E2433:O2433 U2433 E2434:N2434 A2436:O2436 A2437:Y2438 A2439:G2439 A2440:C2442 E2440:E2442 A2443:G2443 H2443:Y2444 E2444:G2444 A2444:C2453 T2445:Y2450 T2452 Y2452 A2454:B2454 A2455:C2462 U2458 Y2458 R2458:S2459 W2458:W2459 D2458:O2460 R2460:Y2460 E2461:O2461 U2461 E2462:N2462 A2464:O2464 A2465:Y2466 A2467:G2467 A2468:C2470 E2468:E2470 A2471:G2471 H2471:Y2472 E2472:G2472 A2472:C2481 T2473:Y2478 T2480 Y2480 A2482:B2482 A2483:C2490 U2486 Y2486 R2486:S2487 W2486:W2487 D2486:O2488 R2488:Y2488 E2489:O2489 U2489 E2490:N2490 A2492:O2492 A2493:Y2494 A2495:G2495 A2496:C2498 E2496:E2498 A2499:G2499 H2499:Y2500 E2500:G2500 A2500:C2509 T2501:Y2506 T2508 Y2508 A2510:B2510 A2511:C2518 U2514 Y2514 R2514:S2515 W2514:W2515 D2514:O2516 R2516:Y2516 E2517:O2517 U2517 E2518:N2518 A2520:O2520 A2521:Y2522 A2523:G2523 A2524:C2526 E2524:E2526 A2527:G2527 H2527:Y2528 E2528:G2528 A2528:C2537 T2529:Y2534 T2536 Y2536 A2538:B2538 A2539:C2546 U2542 Y2542 R2542:S2543 W2542:W2543 D2542:O2544 R2544:Y2544 E2545:O2545 U2545 E2546:N2546 A2548:O2548 A2549:Y2550 A2551:G2551 A2552:C2554 E2552:E2554 A2555:G2555 H2555:Y2556 E2556:G2556 A2556:C2565 T2557:Y2562 T2564 Y2564 A2566:B2566 A2567:C2574 U2570 Y2570 R2570:S2571 W2570:W2571 D2570:O2572 R2572:Y2572 E2573:O2573 U2573 E2574:N2574 A2576:O2576 A2577:Y2578 A2579:G2579 A2580:C2582 E2580:E2582 A2583:G2583 H2583:Y2584 E2584:G2584 A2584:C2593 T2585:Y2590 T2592 Y2592 A2594:B2594 A2595:C2602 U2598 Y2598 R2598:S2599 W2598:W2599 D2598:O2600 R2600:Y2600 E2601:O2601 U2601 E2602:N2602 A2604:O2604 A2605:Y2606 A2607:G2607 A2608:C2610 E2608:E2610 A2611:G2611 H2611:Y2612 E2612:G2612 A2612:C2621 T2613:Y2618 T2620 Y2620 A2622:B2622 A2623:C2630 U2626 Y2626 R2626:S2627 W2626:W2627 D2626:O2628 R2628:Y2628 E2629:O2629 U2629 E2630:N2630 A2632:O2632 A2633:Y2634 A2635:G2635 A2636:C2638 E2636:E2638 A2639:G2639 H2639:Y2640 E2640:G2640 A2640:C2649 T2641:Y2646 T2648 Y2648 A2650:B2650 A2651:C2658 U2654 Y2654 R2654:S2655 W2654:W2655 D2654:O2656 R2656:Y2656 E2657:O2657 U2657 E2658:N2658 A2660:O2660 A2661:Y2662 A2663:G2663 A2664:C2666 E2664:E2666 A2667:G2667 H2667:Y2668 E2668:G2668 A2668:C2677 T2669:Y2674 T2676 Y2676 A2678:B2678 A2679:C2686 U2682 Y2682 R2682:S2683 W2682:W2683 D2682:O2684 R2684:Y2684 E2685:O2685 U2685 E2686:N2686 A2688:O2688 A2689:Y2690 A2691:G2691 A2692:C2694 E2692:E2694 A2695:G2695 H2695:Y2696 E2696:G2696 A2696:C2705 T2697:Y2702 T2704 Y2704 A2706:B2706 A2707:C2714 U2710 Y2710 R2710:S2711 W2710:W2711 D2710:O2712 R2712:Y2712 E2713:O2713 U2713 E2714:N2714 A2716:O2716 A2717:Y2718 A2719:G2719 A2720:C2722 E2720:E2722 A2723:G2723 H2723:Y2724 E2724:G2724 A2724:C2733 T2725:Y2730 T2732 Y2732 A2734:B2734 A2735:C2742 U2738 Y2738 R2738:S2739 W2738:W2739 D2738:O2740 R2740:Y2740 E2741:O2741 U2741 E2742:N2742 A2744:O2744 A2745:Y2746 A2747:G2747 A2748:C2750 E2748:E2750 A2751:G2751 H2751:Y2752 E2752:G2752 A2752:C2761 T2753:Y2758 T2760 Y2760 A2762:B2762 A2763:C2770 U2766 Y2766 R2766:S2767 W2766:W2767 D2766:O2768 R2768:Y2768 E2769:O2769 U2769 E2770:N2770 A2772:O2772 A2773:Y2774 A2775:G2775 A2776:C2778 E2776:E2778 A2779:G2779 H2779:Y2780 E2780:G2780 A2780:C2789 T2781:Y2786 T2788 Y2788 A2790:B2790 A2791:C2798 U2794 Y2794 R2794:S2795 W2794:W2795 D2794:O2796 R2796:Y2796 E2797:O2797 U2797 E2798:N2798 A2800:O2800">
    <cfRule type="expression" dxfId="1640" priority="9852">
      <formula>ISERROR(A1)</formula>
    </cfRule>
  </conditionalFormatting>
  <conditionalFormatting sqref="D25:D26">
    <cfRule type="expression" dxfId="1639" priority="5085">
      <formula>ISERROR(D25)</formula>
    </cfRule>
  </conditionalFormatting>
  <conditionalFormatting sqref="D53:D54">
    <cfRule type="expression" dxfId="1638" priority="1756">
      <formula>ISERROR(D53)</formula>
    </cfRule>
  </conditionalFormatting>
  <conditionalFormatting sqref="D81:D82">
    <cfRule type="expression" dxfId="1637" priority="1772">
      <formula>ISERROR(D81)</formula>
    </cfRule>
  </conditionalFormatting>
  <conditionalFormatting sqref="D109:D110">
    <cfRule type="expression" dxfId="1636" priority="1734">
      <formula>ISERROR(D109)</formula>
    </cfRule>
  </conditionalFormatting>
  <conditionalFormatting sqref="D137:D138">
    <cfRule type="expression" dxfId="1635" priority="1701">
      <formula>ISERROR(D137)</formula>
    </cfRule>
  </conditionalFormatting>
  <conditionalFormatting sqref="D165:D166">
    <cfRule type="expression" dxfId="1634" priority="1717">
      <formula>ISERROR(D165)</formula>
    </cfRule>
  </conditionalFormatting>
  <conditionalFormatting sqref="D193:D194">
    <cfRule type="expression" dxfId="1633" priority="1681">
      <formula>ISERROR(D193)</formula>
    </cfRule>
  </conditionalFormatting>
  <conditionalFormatting sqref="D221:D222">
    <cfRule type="expression" dxfId="1632" priority="1648">
      <formula>ISERROR(D221)</formula>
    </cfRule>
  </conditionalFormatting>
  <conditionalFormatting sqref="D249:D250">
    <cfRule type="expression" dxfId="1631" priority="1664">
      <formula>ISERROR(D249)</formula>
    </cfRule>
  </conditionalFormatting>
  <conditionalFormatting sqref="D277:D278">
    <cfRule type="expression" dxfId="1630" priority="1628">
      <formula>ISERROR(D277)</formula>
    </cfRule>
  </conditionalFormatting>
  <conditionalFormatting sqref="D305:D306">
    <cfRule type="expression" dxfId="1629" priority="1575">
      <formula>ISERROR(D305)</formula>
    </cfRule>
  </conditionalFormatting>
  <conditionalFormatting sqref="D333:D334">
    <cfRule type="expression" dxfId="1628" priority="1542">
      <formula>ISERROR(D333)</formula>
    </cfRule>
  </conditionalFormatting>
  <conditionalFormatting sqref="D361:D362">
    <cfRule type="expression" dxfId="1627" priority="1558">
      <formula>ISERROR(D361)</formula>
    </cfRule>
  </conditionalFormatting>
  <conditionalFormatting sqref="D389:D390">
    <cfRule type="expression" dxfId="1626" priority="1522">
      <formula>ISERROR(D389)</formula>
    </cfRule>
  </conditionalFormatting>
  <conditionalFormatting sqref="D417:D418">
    <cfRule type="expression" dxfId="1625" priority="1489">
      <formula>ISERROR(D417)</formula>
    </cfRule>
  </conditionalFormatting>
  <conditionalFormatting sqref="D445:D446">
    <cfRule type="expression" dxfId="1624" priority="1505">
      <formula>ISERROR(D445)</formula>
    </cfRule>
  </conditionalFormatting>
  <conditionalFormatting sqref="D473:D474">
    <cfRule type="expression" dxfId="1623" priority="1469">
      <formula>ISERROR(D473)</formula>
    </cfRule>
  </conditionalFormatting>
  <conditionalFormatting sqref="D501:D502">
    <cfRule type="expression" dxfId="1622" priority="1436">
      <formula>ISERROR(D501)</formula>
    </cfRule>
  </conditionalFormatting>
  <conditionalFormatting sqref="D529:D530">
    <cfRule type="expression" dxfId="1621" priority="1452">
      <formula>ISERROR(D529)</formula>
    </cfRule>
  </conditionalFormatting>
  <conditionalFormatting sqref="D557:D558">
    <cfRule type="expression" dxfId="1620" priority="1416">
      <formula>ISERROR(D557)</formula>
    </cfRule>
  </conditionalFormatting>
  <conditionalFormatting sqref="D585:D586">
    <cfRule type="expression" dxfId="1619" priority="1399">
      <formula>ISERROR(D585)</formula>
    </cfRule>
  </conditionalFormatting>
  <conditionalFormatting sqref="D613:D614">
    <cfRule type="expression" dxfId="1618" priority="1366">
      <formula>ISERROR(D613)</formula>
    </cfRule>
  </conditionalFormatting>
  <conditionalFormatting sqref="D641:D642">
    <cfRule type="expression" dxfId="1617" priority="1382">
      <formula>ISERROR(D641)</formula>
    </cfRule>
  </conditionalFormatting>
  <conditionalFormatting sqref="D669:D670">
    <cfRule type="expression" dxfId="1616" priority="1346">
      <formula>ISERROR(D669)</formula>
    </cfRule>
  </conditionalFormatting>
  <conditionalFormatting sqref="D697:D698">
    <cfRule type="expression" dxfId="1615" priority="1313">
      <formula>ISERROR(D697)</formula>
    </cfRule>
  </conditionalFormatting>
  <conditionalFormatting sqref="D725:D726">
    <cfRule type="expression" dxfId="1614" priority="1329">
      <formula>ISERROR(D725)</formula>
    </cfRule>
  </conditionalFormatting>
  <conditionalFormatting sqref="D753:D754">
    <cfRule type="expression" dxfId="1613" priority="1293">
      <formula>ISERROR(D753)</formula>
    </cfRule>
  </conditionalFormatting>
  <conditionalFormatting sqref="D781:D782">
    <cfRule type="expression" dxfId="1612" priority="1260">
      <formula>ISERROR(D781)</formula>
    </cfRule>
  </conditionalFormatting>
  <conditionalFormatting sqref="D809:D810">
    <cfRule type="expression" dxfId="1611" priority="1276">
      <formula>ISERROR(D809)</formula>
    </cfRule>
  </conditionalFormatting>
  <conditionalFormatting sqref="D837:D838">
    <cfRule type="expression" dxfId="1610" priority="1240">
      <formula>ISERROR(D837)</formula>
    </cfRule>
  </conditionalFormatting>
  <conditionalFormatting sqref="D865:D866">
    <cfRule type="expression" dxfId="1609" priority="1223">
      <formula>ISERROR(D865)</formula>
    </cfRule>
  </conditionalFormatting>
  <conditionalFormatting sqref="D893:D894">
    <cfRule type="expression" dxfId="1608" priority="1190">
      <formula>ISERROR(D893)</formula>
    </cfRule>
  </conditionalFormatting>
  <conditionalFormatting sqref="D921:D922">
    <cfRule type="expression" dxfId="1607" priority="1206">
      <formula>ISERROR(D921)</formula>
    </cfRule>
  </conditionalFormatting>
  <conditionalFormatting sqref="D949:D950">
    <cfRule type="expression" dxfId="1606" priority="1170">
      <formula>ISERROR(D949)</formula>
    </cfRule>
  </conditionalFormatting>
  <conditionalFormatting sqref="D977:D978">
    <cfRule type="expression" dxfId="1605" priority="1137">
      <formula>ISERROR(D977)</formula>
    </cfRule>
  </conditionalFormatting>
  <conditionalFormatting sqref="D1005:D1006">
    <cfRule type="expression" dxfId="1604" priority="1153">
      <formula>ISERROR(D1005)</formula>
    </cfRule>
  </conditionalFormatting>
  <conditionalFormatting sqref="D1033:D1034">
    <cfRule type="expression" dxfId="1603" priority="1117">
      <formula>ISERROR(D1033)</formula>
    </cfRule>
  </conditionalFormatting>
  <conditionalFormatting sqref="D1061:D1062">
    <cfRule type="expression" dxfId="1602" priority="1084">
      <formula>ISERROR(D1061)</formula>
    </cfRule>
  </conditionalFormatting>
  <conditionalFormatting sqref="D1089:D1090">
    <cfRule type="expression" dxfId="1601" priority="1100">
      <formula>ISERROR(D1089)</formula>
    </cfRule>
  </conditionalFormatting>
  <conditionalFormatting sqref="D1117:D1118">
    <cfRule type="expression" dxfId="1600" priority="1064">
      <formula>ISERROR(D1117)</formula>
    </cfRule>
  </conditionalFormatting>
  <conditionalFormatting sqref="D1145:D1146">
    <cfRule type="expression" dxfId="1599" priority="1047">
      <formula>ISERROR(D1145)</formula>
    </cfRule>
  </conditionalFormatting>
  <conditionalFormatting sqref="D1173:D1174">
    <cfRule type="expression" dxfId="1598" priority="1014">
      <formula>ISERROR(D1173)</formula>
    </cfRule>
  </conditionalFormatting>
  <conditionalFormatting sqref="D1201:D1202">
    <cfRule type="expression" dxfId="1597" priority="1030">
      <formula>ISERROR(D1201)</formula>
    </cfRule>
  </conditionalFormatting>
  <conditionalFormatting sqref="D1229:D1230">
    <cfRule type="expression" dxfId="1596" priority="994">
      <formula>ISERROR(D1229)</formula>
    </cfRule>
  </conditionalFormatting>
  <conditionalFormatting sqref="D1257:D1258">
    <cfRule type="expression" dxfId="1595" priority="961">
      <formula>ISERROR(D1257)</formula>
    </cfRule>
  </conditionalFormatting>
  <conditionalFormatting sqref="D1285:D1286">
    <cfRule type="expression" dxfId="1594" priority="977">
      <formula>ISERROR(D1285)</formula>
    </cfRule>
  </conditionalFormatting>
  <conditionalFormatting sqref="D1313:D1314">
    <cfRule type="expression" dxfId="1593" priority="941">
      <formula>ISERROR(D1313)</formula>
    </cfRule>
  </conditionalFormatting>
  <conditionalFormatting sqref="D1341:D1342">
    <cfRule type="expression" dxfId="1592" priority="908">
      <formula>ISERROR(D1341)</formula>
    </cfRule>
  </conditionalFormatting>
  <conditionalFormatting sqref="D1369:D1370">
    <cfRule type="expression" dxfId="1591" priority="924">
      <formula>ISERROR(D1369)</formula>
    </cfRule>
  </conditionalFormatting>
  <conditionalFormatting sqref="D1397:D1398">
    <cfRule type="expression" dxfId="1590" priority="888">
      <formula>ISERROR(D1397)</formula>
    </cfRule>
  </conditionalFormatting>
  <conditionalFormatting sqref="D1425:D1426">
    <cfRule type="expression" dxfId="1589" priority="871">
      <formula>ISERROR(D1425)</formula>
    </cfRule>
  </conditionalFormatting>
  <conditionalFormatting sqref="D1453:D1454">
    <cfRule type="expression" dxfId="1588" priority="838">
      <formula>ISERROR(D1453)</formula>
    </cfRule>
  </conditionalFormatting>
  <conditionalFormatting sqref="D1481:D1482">
    <cfRule type="expression" dxfId="1587" priority="854">
      <formula>ISERROR(D1481)</formula>
    </cfRule>
  </conditionalFormatting>
  <conditionalFormatting sqref="D1509:D1510">
    <cfRule type="expression" dxfId="1586" priority="818">
      <formula>ISERROR(D1509)</formula>
    </cfRule>
  </conditionalFormatting>
  <conditionalFormatting sqref="D1537:D1538">
    <cfRule type="expression" dxfId="1585" priority="785">
      <formula>ISERROR(D1537)</formula>
    </cfRule>
  </conditionalFormatting>
  <conditionalFormatting sqref="D1565:D1566">
    <cfRule type="expression" dxfId="1584" priority="801">
      <formula>ISERROR(D1565)</formula>
    </cfRule>
  </conditionalFormatting>
  <conditionalFormatting sqref="D1593:D1594">
    <cfRule type="expression" dxfId="1583" priority="765">
      <formula>ISERROR(D1593)</formula>
    </cfRule>
  </conditionalFormatting>
  <conditionalFormatting sqref="D1621:D1622">
    <cfRule type="expression" dxfId="1582" priority="732">
      <formula>ISERROR(D1621)</formula>
    </cfRule>
  </conditionalFormatting>
  <conditionalFormatting sqref="D1649:D1650">
    <cfRule type="expression" dxfId="1581" priority="748">
      <formula>ISERROR(D1649)</formula>
    </cfRule>
  </conditionalFormatting>
  <conditionalFormatting sqref="D1677:D1678">
    <cfRule type="expression" dxfId="1580" priority="712">
      <formula>ISERROR(D1677)</formula>
    </cfRule>
  </conditionalFormatting>
  <conditionalFormatting sqref="D1705:D1706">
    <cfRule type="expression" dxfId="1579" priority="695">
      <formula>ISERROR(D1705)</formula>
    </cfRule>
  </conditionalFormatting>
  <conditionalFormatting sqref="D1733:D1734">
    <cfRule type="expression" dxfId="1578" priority="662">
      <formula>ISERROR(D1733)</formula>
    </cfRule>
  </conditionalFormatting>
  <conditionalFormatting sqref="D1761:D1762">
    <cfRule type="expression" dxfId="1577" priority="678">
      <formula>ISERROR(D1761)</formula>
    </cfRule>
  </conditionalFormatting>
  <conditionalFormatting sqref="D1789:D1790">
    <cfRule type="expression" dxfId="1576" priority="642">
      <formula>ISERROR(D1789)</formula>
    </cfRule>
  </conditionalFormatting>
  <conditionalFormatting sqref="D1817:D1818">
    <cfRule type="expression" dxfId="1575" priority="609">
      <formula>ISERROR(D1817)</formula>
    </cfRule>
  </conditionalFormatting>
  <conditionalFormatting sqref="D1845:D1846">
    <cfRule type="expression" dxfId="1574" priority="625">
      <formula>ISERROR(D1845)</formula>
    </cfRule>
  </conditionalFormatting>
  <conditionalFormatting sqref="D1873:D1874">
    <cfRule type="expression" dxfId="1573" priority="589">
      <formula>ISERROR(D1873)</formula>
    </cfRule>
  </conditionalFormatting>
  <conditionalFormatting sqref="D1901:D1902">
    <cfRule type="expression" dxfId="1572" priority="556">
      <formula>ISERROR(D1901)</formula>
    </cfRule>
  </conditionalFormatting>
  <conditionalFormatting sqref="D1929:D1930">
    <cfRule type="expression" dxfId="1571" priority="572">
      <formula>ISERROR(D1929)</formula>
    </cfRule>
  </conditionalFormatting>
  <conditionalFormatting sqref="D1957:D1958">
    <cfRule type="expression" dxfId="1570" priority="536">
      <formula>ISERROR(D1957)</formula>
    </cfRule>
  </conditionalFormatting>
  <conditionalFormatting sqref="D1985:D1986">
    <cfRule type="expression" dxfId="1569" priority="519">
      <formula>ISERROR(D1985)</formula>
    </cfRule>
  </conditionalFormatting>
  <conditionalFormatting sqref="D2013:D2014">
    <cfRule type="expression" dxfId="1568" priority="486">
      <formula>ISERROR(D2013)</formula>
    </cfRule>
  </conditionalFormatting>
  <conditionalFormatting sqref="D2041:D2042">
    <cfRule type="expression" dxfId="1567" priority="502">
      <formula>ISERROR(D2041)</formula>
    </cfRule>
  </conditionalFormatting>
  <conditionalFormatting sqref="D2069:D2070">
    <cfRule type="expression" dxfId="1566" priority="466">
      <formula>ISERROR(D2069)</formula>
    </cfRule>
  </conditionalFormatting>
  <conditionalFormatting sqref="D2097:D2098">
    <cfRule type="expression" dxfId="1565" priority="433">
      <formula>ISERROR(D2097)</formula>
    </cfRule>
  </conditionalFormatting>
  <conditionalFormatting sqref="D2125:D2126">
    <cfRule type="expression" dxfId="1564" priority="449">
      <formula>ISERROR(D2125)</formula>
    </cfRule>
  </conditionalFormatting>
  <conditionalFormatting sqref="D2153:D2154">
    <cfRule type="expression" dxfId="1563" priority="413">
      <formula>ISERROR(D2153)</formula>
    </cfRule>
  </conditionalFormatting>
  <conditionalFormatting sqref="D2181:D2182">
    <cfRule type="expression" dxfId="1562" priority="380">
      <formula>ISERROR(D2181)</formula>
    </cfRule>
  </conditionalFormatting>
  <conditionalFormatting sqref="D2209:D2210">
    <cfRule type="expression" dxfId="1561" priority="396">
      <formula>ISERROR(D2209)</formula>
    </cfRule>
  </conditionalFormatting>
  <conditionalFormatting sqref="D2237:D2238">
    <cfRule type="expression" dxfId="1560" priority="360">
      <formula>ISERROR(D2237)</formula>
    </cfRule>
  </conditionalFormatting>
  <conditionalFormatting sqref="D2265:D2266">
    <cfRule type="expression" dxfId="1559" priority="343">
      <formula>ISERROR(D2265)</formula>
    </cfRule>
  </conditionalFormatting>
  <conditionalFormatting sqref="D2293:D2294">
    <cfRule type="expression" dxfId="1558" priority="310">
      <formula>ISERROR(D2293)</formula>
    </cfRule>
  </conditionalFormatting>
  <conditionalFormatting sqref="D2321:D2322">
    <cfRule type="expression" dxfId="1557" priority="326">
      <formula>ISERROR(D2321)</formula>
    </cfRule>
  </conditionalFormatting>
  <conditionalFormatting sqref="D2349:D2350">
    <cfRule type="expression" dxfId="1556" priority="290">
      <formula>ISERROR(D2349)</formula>
    </cfRule>
  </conditionalFormatting>
  <conditionalFormatting sqref="D2377:D2378">
    <cfRule type="expression" dxfId="1555" priority="257">
      <formula>ISERROR(D2377)</formula>
    </cfRule>
  </conditionalFormatting>
  <conditionalFormatting sqref="D2405:D2406">
    <cfRule type="expression" dxfId="1554" priority="273">
      <formula>ISERROR(D2405)</formula>
    </cfRule>
  </conditionalFormatting>
  <conditionalFormatting sqref="D2433:D2434">
    <cfRule type="expression" dxfId="1553" priority="237">
      <formula>ISERROR(D2433)</formula>
    </cfRule>
  </conditionalFormatting>
  <conditionalFormatting sqref="D2461:D2462">
    <cfRule type="expression" dxfId="1552" priority="204">
      <formula>ISERROR(D2461)</formula>
    </cfRule>
  </conditionalFormatting>
  <conditionalFormatting sqref="D2489:D2490">
    <cfRule type="expression" dxfId="1551" priority="220">
      <formula>ISERROR(D2489)</formula>
    </cfRule>
  </conditionalFormatting>
  <conditionalFormatting sqref="D2517:D2518">
    <cfRule type="expression" dxfId="1550" priority="184">
      <formula>ISERROR(D2517)</formula>
    </cfRule>
  </conditionalFormatting>
  <conditionalFormatting sqref="D2545:D2546">
    <cfRule type="expression" dxfId="1549" priority="167">
      <formula>ISERROR(D2545)</formula>
    </cfRule>
  </conditionalFormatting>
  <conditionalFormatting sqref="D2573:D2574">
    <cfRule type="expression" dxfId="1548" priority="134">
      <formula>ISERROR(D2573)</formula>
    </cfRule>
  </conditionalFormatting>
  <conditionalFormatting sqref="D2601:D2602">
    <cfRule type="expression" dxfId="1547" priority="150">
      <formula>ISERROR(D2601)</formula>
    </cfRule>
  </conditionalFormatting>
  <conditionalFormatting sqref="D2629:D2630">
    <cfRule type="expression" dxfId="1546" priority="114">
      <formula>ISERROR(D2629)</formula>
    </cfRule>
  </conditionalFormatting>
  <conditionalFormatting sqref="D2657:D2658">
    <cfRule type="expression" dxfId="1545" priority="81">
      <formula>ISERROR(D2657)</formula>
    </cfRule>
  </conditionalFormatting>
  <conditionalFormatting sqref="D2685:D2686">
    <cfRule type="expression" dxfId="1544" priority="97">
      <formula>ISERROR(D2685)</formula>
    </cfRule>
  </conditionalFormatting>
  <conditionalFormatting sqref="D2713:D2714">
    <cfRule type="expression" dxfId="1543" priority="61">
      <formula>ISERROR(D2713)</formula>
    </cfRule>
  </conditionalFormatting>
  <conditionalFormatting sqref="D2741:D2742">
    <cfRule type="expression" dxfId="1542" priority="28">
      <formula>ISERROR(D2741)</formula>
    </cfRule>
  </conditionalFormatting>
  <conditionalFormatting sqref="D2769:D2770">
    <cfRule type="expression" dxfId="1541" priority="44">
      <formula>ISERROR(D2769)</formula>
    </cfRule>
  </conditionalFormatting>
  <conditionalFormatting sqref="D2797:D2798">
    <cfRule type="expression" dxfId="1540" priority="8">
      <formula>ISERROR(D2797)</formula>
    </cfRule>
  </conditionalFormatting>
  <conditionalFormatting sqref="D9:J19">
    <cfRule type="expression" dxfId="1539" priority="7401">
      <formula>ISERROR(D9)</formula>
    </cfRule>
  </conditionalFormatting>
  <conditionalFormatting sqref="D37:J47">
    <cfRule type="expression" dxfId="1538" priority="1748">
      <formula>ISERROR(D37)</formula>
    </cfRule>
  </conditionalFormatting>
  <conditionalFormatting sqref="D65:J75">
    <cfRule type="expression" dxfId="1537" priority="1779">
      <formula>ISERROR(D65)</formula>
    </cfRule>
  </conditionalFormatting>
  <conditionalFormatting sqref="D93:J103">
    <cfRule type="expression" dxfId="1536" priority="1741">
      <formula>ISERROR(D93)</formula>
    </cfRule>
  </conditionalFormatting>
  <conditionalFormatting sqref="D121:J131">
    <cfRule type="expression" dxfId="1535" priority="1695">
      <formula>ISERROR(D121)</formula>
    </cfRule>
  </conditionalFormatting>
  <conditionalFormatting sqref="D149:J159">
    <cfRule type="expression" dxfId="1534" priority="1724">
      <formula>ISERROR(D149)</formula>
    </cfRule>
  </conditionalFormatting>
  <conditionalFormatting sqref="D177:J187">
    <cfRule type="expression" dxfId="1533" priority="1688">
      <formula>ISERROR(D177)</formula>
    </cfRule>
  </conditionalFormatting>
  <conditionalFormatting sqref="D205:J215">
    <cfRule type="expression" dxfId="1532" priority="1642">
      <formula>ISERROR(D205)</formula>
    </cfRule>
  </conditionalFormatting>
  <conditionalFormatting sqref="D233:J243">
    <cfRule type="expression" dxfId="1531" priority="1671">
      <formula>ISERROR(D233)</formula>
    </cfRule>
  </conditionalFormatting>
  <conditionalFormatting sqref="D261:J271">
    <cfRule type="expression" dxfId="1530" priority="1635">
      <formula>ISERROR(D261)</formula>
    </cfRule>
  </conditionalFormatting>
  <conditionalFormatting sqref="D289:J299">
    <cfRule type="expression" dxfId="1529" priority="1582">
      <formula>ISERROR(D289)</formula>
    </cfRule>
  </conditionalFormatting>
  <conditionalFormatting sqref="D317:J327">
    <cfRule type="expression" dxfId="1528" priority="1536">
      <formula>ISERROR(D317)</formula>
    </cfRule>
  </conditionalFormatting>
  <conditionalFormatting sqref="D345:J355">
    <cfRule type="expression" dxfId="1527" priority="1565">
      <formula>ISERROR(D345)</formula>
    </cfRule>
  </conditionalFormatting>
  <conditionalFormatting sqref="D373:J383">
    <cfRule type="expression" dxfId="1526" priority="1529">
      <formula>ISERROR(D373)</formula>
    </cfRule>
  </conditionalFormatting>
  <conditionalFormatting sqref="D401:J411">
    <cfRule type="expression" dxfId="1525" priority="1483">
      <formula>ISERROR(D401)</formula>
    </cfRule>
  </conditionalFormatting>
  <conditionalFormatting sqref="D429:J439">
    <cfRule type="expression" dxfId="1524" priority="1512">
      <formula>ISERROR(D429)</formula>
    </cfRule>
  </conditionalFormatting>
  <conditionalFormatting sqref="D457:J467">
    <cfRule type="expression" dxfId="1523" priority="1476">
      <formula>ISERROR(D457)</formula>
    </cfRule>
  </conditionalFormatting>
  <conditionalFormatting sqref="D485:J495">
    <cfRule type="expression" dxfId="1522" priority="1430">
      <formula>ISERROR(D485)</formula>
    </cfRule>
  </conditionalFormatting>
  <conditionalFormatting sqref="D513:J523">
    <cfRule type="expression" dxfId="1521" priority="1459">
      <formula>ISERROR(D513)</formula>
    </cfRule>
  </conditionalFormatting>
  <conditionalFormatting sqref="D541:J551">
    <cfRule type="expression" dxfId="1520" priority="1423">
      <formula>ISERROR(D541)</formula>
    </cfRule>
  </conditionalFormatting>
  <conditionalFormatting sqref="D569:J579">
    <cfRule type="expression" dxfId="1519" priority="1406">
      <formula>ISERROR(D569)</formula>
    </cfRule>
  </conditionalFormatting>
  <conditionalFormatting sqref="D597:J607">
    <cfRule type="expression" dxfId="1518" priority="1360">
      <formula>ISERROR(D597)</formula>
    </cfRule>
  </conditionalFormatting>
  <conditionalFormatting sqref="D625:J635">
    <cfRule type="expression" dxfId="1517" priority="1389">
      <formula>ISERROR(D625)</formula>
    </cfRule>
  </conditionalFormatting>
  <conditionalFormatting sqref="D653:J663">
    <cfRule type="expression" dxfId="1516" priority="1353">
      <formula>ISERROR(D653)</formula>
    </cfRule>
  </conditionalFormatting>
  <conditionalFormatting sqref="D681:J691">
    <cfRule type="expression" dxfId="1515" priority="1307">
      <formula>ISERROR(D681)</formula>
    </cfRule>
  </conditionalFormatting>
  <conditionalFormatting sqref="D709:J719">
    <cfRule type="expression" dxfId="1514" priority="1336">
      <formula>ISERROR(D709)</formula>
    </cfRule>
  </conditionalFormatting>
  <conditionalFormatting sqref="D737:J747">
    <cfRule type="expression" dxfId="1513" priority="1300">
      <formula>ISERROR(D737)</formula>
    </cfRule>
  </conditionalFormatting>
  <conditionalFormatting sqref="D765:J775">
    <cfRule type="expression" dxfId="1512" priority="1254">
      <formula>ISERROR(D765)</formula>
    </cfRule>
  </conditionalFormatting>
  <conditionalFormatting sqref="D793:J803">
    <cfRule type="expression" dxfId="1511" priority="1283">
      <formula>ISERROR(D793)</formula>
    </cfRule>
  </conditionalFormatting>
  <conditionalFormatting sqref="D821:J831">
    <cfRule type="expression" dxfId="1510" priority="1247">
      <formula>ISERROR(D821)</formula>
    </cfRule>
  </conditionalFormatting>
  <conditionalFormatting sqref="D849:J859">
    <cfRule type="expression" dxfId="1509" priority="1230">
      <formula>ISERROR(D849)</formula>
    </cfRule>
  </conditionalFormatting>
  <conditionalFormatting sqref="D877:J887">
    <cfRule type="expression" dxfId="1508" priority="1184">
      <formula>ISERROR(D877)</formula>
    </cfRule>
  </conditionalFormatting>
  <conditionalFormatting sqref="D905:J915">
    <cfRule type="expression" dxfId="1507" priority="1213">
      <formula>ISERROR(D905)</formula>
    </cfRule>
  </conditionalFormatting>
  <conditionalFormatting sqref="D933:J943">
    <cfRule type="expression" dxfId="1506" priority="1177">
      <formula>ISERROR(D933)</formula>
    </cfRule>
  </conditionalFormatting>
  <conditionalFormatting sqref="D961:J971">
    <cfRule type="expression" dxfId="1505" priority="1131">
      <formula>ISERROR(D961)</formula>
    </cfRule>
  </conditionalFormatting>
  <conditionalFormatting sqref="D989:J999">
    <cfRule type="expression" dxfId="1504" priority="1160">
      <formula>ISERROR(D989)</formula>
    </cfRule>
  </conditionalFormatting>
  <conditionalFormatting sqref="D1017:J1027">
    <cfRule type="expression" dxfId="1503" priority="1124">
      <formula>ISERROR(D1017)</formula>
    </cfRule>
  </conditionalFormatting>
  <conditionalFormatting sqref="D1045:J1055">
    <cfRule type="expression" dxfId="1502" priority="1078">
      <formula>ISERROR(D1045)</formula>
    </cfRule>
  </conditionalFormatting>
  <conditionalFormatting sqref="D1073:J1083">
    <cfRule type="expression" dxfId="1501" priority="1107">
      <formula>ISERROR(D1073)</formula>
    </cfRule>
  </conditionalFormatting>
  <conditionalFormatting sqref="D1101:J1111">
    <cfRule type="expression" dxfId="1500" priority="1071">
      <formula>ISERROR(D1101)</formula>
    </cfRule>
  </conditionalFormatting>
  <conditionalFormatting sqref="D1129:J1139">
    <cfRule type="expression" dxfId="1499" priority="1054">
      <formula>ISERROR(D1129)</formula>
    </cfRule>
  </conditionalFormatting>
  <conditionalFormatting sqref="D1157:J1167">
    <cfRule type="expression" dxfId="1498" priority="1008">
      <formula>ISERROR(D1157)</formula>
    </cfRule>
  </conditionalFormatting>
  <conditionalFormatting sqref="D1185:J1195">
    <cfRule type="expression" dxfId="1497" priority="1037">
      <formula>ISERROR(D1185)</formula>
    </cfRule>
  </conditionalFormatting>
  <conditionalFormatting sqref="D1213:J1223">
    <cfRule type="expression" dxfId="1496" priority="1001">
      <formula>ISERROR(D1213)</formula>
    </cfRule>
  </conditionalFormatting>
  <conditionalFormatting sqref="D1241:J1251">
    <cfRule type="expression" dxfId="1495" priority="955">
      <formula>ISERROR(D1241)</formula>
    </cfRule>
  </conditionalFormatting>
  <conditionalFormatting sqref="D1269:J1279">
    <cfRule type="expression" dxfId="1494" priority="984">
      <formula>ISERROR(D1269)</formula>
    </cfRule>
  </conditionalFormatting>
  <conditionalFormatting sqref="D1297:J1307">
    <cfRule type="expression" dxfId="1493" priority="948">
      <formula>ISERROR(D1297)</formula>
    </cfRule>
  </conditionalFormatting>
  <conditionalFormatting sqref="D1325:J1335">
    <cfRule type="expression" dxfId="1492" priority="902">
      <formula>ISERROR(D1325)</formula>
    </cfRule>
  </conditionalFormatting>
  <conditionalFormatting sqref="D1353:J1363">
    <cfRule type="expression" dxfId="1491" priority="931">
      <formula>ISERROR(D1353)</formula>
    </cfRule>
  </conditionalFormatting>
  <conditionalFormatting sqref="D1381:J1391">
    <cfRule type="expression" dxfId="1490" priority="895">
      <formula>ISERROR(D1381)</formula>
    </cfRule>
  </conditionalFormatting>
  <conditionalFormatting sqref="D1409:J1419">
    <cfRule type="expression" dxfId="1489" priority="878">
      <formula>ISERROR(D1409)</formula>
    </cfRule>
  </conditionalFormatting>
  <conditionalFormatting sqref="D1437:J1447">
    <cfRule type="expression" dxfId="1488" priority="832">
      <formula>ISERROR(D1437)</formula>
    </cfRule>
  </conditionalFormatting>
  <conditionalFormatting sqref="D1465:J1475">
    <cfRule type="expression" dxfId="1487" priority="861">
      <formula>ISERROR(D1465)</formula>
    </cfRule>
  </conditionalFormatting>
  <conditionalFormatting sqref="D1493:J1503">
    <cfRule type="expression" dxfId="1486" priority="825">
      <formula>ISERROR(D1493)</formula>
    </cfRule>
  </conditionalFormatting>
  <conditionalFormatting sqref="D1521:J1531">
    <cfRule type="expression" dxfId="1485" priority="779">
      <formula>ISERROR(D1521)</formula>
    </cfRule>
  </conditionalFormatting>
  <conditionalFormatting sqref="D1549:J1559">
    <cfRule type="expression" dxfId="1484" priority="808">
      <formula>ISERROR(D1549)</formula>
    </cfRule>
  </conditionalFormatting>
  <conditionalFormatting sqref="D1577:J1587">
    <cfRule type="expression" dxfId="1483" priority="772">
      <formula>ISERROR(D1577)</formula>
    </cfRule>
  </conditionalFormatting>
  <conditionalFormatting sqref="D1605:J1615">
    <cfRule type="expression" dxfId="1482" priority="726">
      <formula>ISERROR(D1605)</formula>
    </cfRule>
  </conditionalFormatting>
  <conditionalFormatting sqref="D1633:J1643">
    <cfRule type="expression" dxfId="1481" priority="755">
      <formula>ISERROR(D1633)</formula>
    </cfRule>
  </conditionalFormatting>
  <conditionalFormatting sqref="D1661:J1671">
    <cfRule type="expression" dxfId="1480" priority="719">
      <formula>ISERROR(D1661)</formula>
    </cfRule>
  </conditionalFormatting>
  <conditionalFormatting sqref="D1689:J1699">
    <cfRule type="expression" dxfId="1479" priority="702">
      <formula>ISERROR(D1689)</formula>
    </cfRule>
  </conditionalFormatting>
  <conditionalFormatting sqref="D1717:J1727">
    <cfRule type="expression" dxfId="1478" priority="656">
      <formula>ISERROR(D1717)</formula>
    </cfRule>
  </conditionalFormatting>
  <conditionalFormatting sqref="D1745:J1755">
    <cfRule type="expression" dxfId="1477" priority="685">
      <formula>ISERROR(D1745)</formula>
    </cfRule>
  </conditionalFormatting>
  <conditionalFormatting sqref="D1773:J1783">
    <cfRule type="expression" dxfId="1476" priority="649">
      <formula>ISERROR(D1773)</formula>
    </cfRule>
  </conditionalFormatting>
  <conditionalFormatting sqref="D1801:J1811">
    <cfRule type="expression" dxfId="1475" priority="603">
      <formula>ISERROR(D1801)</formula>
    </cfRule>
  </conditionalFormatting>
  <conditionalFormatting sqref="D1829:J1839">
    <cfRule type="expression" dxfId="1474" priority="632">
      <formula>ISERROR(D1829)</formula>
    </cfRule>
  </conditionalFormatting>
  <conditionalFormatting sqref="D1857:J1867">
    <cfRule type="expression" dxfId="1473" priority="596">
      <formula>ISERROR(D1857)</formula>
    </cfRule>
  </conditionalFormatting>
  <conditionalFormatting sqref="D1885:J1895">
    <cfRule type="expression" dxfId="1472" priority="550">
      <formula>ISERROR(D1885)</formula>
    </cfRule>
  </conditionalFormatting>
  <conditionalFormatting sqref="D1913:J1923">
    <cfRule type="expression" dxfId="1471" priority="579">
      <formula>ISERROR(D1913)</formula>
    </cfRule>
  </conditionalFormatting>
  <conditionalFormatting sqref="D1941:J1951">
    <cfRule type="expression" dxfId="1470" priority="543">
      <formula>ISERROR(D1941)</formula>
    </cfRule>
  </conditionalFormatting>
  <conditionalFormatting sqref="D1969:J1979">
    <cfRule type="expression" dxfId="1469" priority="526">
      <formula>ISERROR(D1969)</formula>
    </cfRule>
  </conditionalFormatting>
  <conditionalFormatting sqref="D1997:J2007">
    <cfRule type="expression" dxfId="1468" priority="480">
      <formula>ISERROR(D1997)</formula>
    </cfRule>
  </conditionalFormatting>
  <conditionalFormatting sqref="D2025:J2035">
    <cfRule type="expression" dxfId="1467" priority="509">
      <formula>ISERROR(D2025)</formula>
    </cfRule>
  </conditionalFormatting>
  <conditionalFormatting sqref="D2053:J2063">
    <cfRule type="expression" dxfId="1466" priority="473">
      <formula>ISERROR(D2053)</formula>
    </cfRule>
  </conditionalFormatting>
  <conditionalFormatting sqref="D2081:J2091">
    <cfRule type="expression" dxfId="1465" priority="427">
      <formula>ISERROR(D2081)</formula>
    </cfRule>
  </conditionalFormatting>
  <conditionalFormatting sqref="D2109:J2119">
    <cfRule type="expression" dxfId="1464" priority="456">
      <formula>ISERROR(D2109)</formula>
    </cfRule>
  </conditionalFormatting>
  <conditionalFormatting sqref="D2137:J2147">
    <cfRule type="expression" dxfId="1463" priority="420">
      <formula>ISERROR(D2137)</formula>
    </cfRule>
  </conditionalFormatting>
  <conditionalFormatting sqref="D2165:J2175">
    <cfRule type="expression" dxfId="1462" priority="374">
      <formula>ISERROR(D2165)</formula>
    </cfRule>
  </conditionalFormatting>
  <conditionalFormatting sqref="D2193:J2203">
    <cfRule type="expression" dxfId="1461" priority="403">
      <formula>ISERROR(D2193)</formula>
    </cfRule>
  </conditionalFormatting>
  <conditionalFormatting sqref="D2221:J2231">
    <cfRule type="expression" dxfId="1460" priority="367">
      <formula>ISERROR(D2221)</formula>
    </cfRule>
  </conditionalFormatting>
  <conditionalFormatting sqref="D2249:J2259">
    <cfRule type="expression" dxfId="1459" priority="350">
      <formula>ISERROR(D2249)</formula>
    </cfRule>
  </conditionalFormatting>
  <conditionalFormatting sqref="D2277:J2287">
    <cfRule type="expression" dxfId="1458" priority="304">
      <formula>ISERROR(D2277)</formula>
    </cfRule>
  </conditionalFormatting>
  <conditionalFormatting sqref="D2305:J2315">
    <cfRule type="expression" dxfId="1457" priority="333">
      <formula>ISERROR(D2305)</formula>
    </cfRule>
  </conditionalFormatting>
  <conditionalFormatting sqref="D2333:J2343">
    <cfRule type="expression" dxfId="1456" priority="297">
      <formula>ISERROR(D2333)</formula>
    </cfRule>
  </conditionalFormatting>
  <conditionalFormatting sqref="D2361:J2371">
    <cfRule type="expression" dxfId="1455" priority="251">
      <formula>ISERROR(D2361)</formula>
    </cfRule>
  </conditionalFormatting>
  <conditionalFormatting sqref="D2389:J2399">
    <cfRule type="expression" dxfId="1454" priority="280">
      <formula>ISERROR(D2389)</formula>
    </cfRule>
  </conditionalFormatting>
  <conditionalFormatting sqref="D2417:J2427">
    <cfRule type="expression" dxfId="1453" priority="244">
      <formula>ISERROR(D2417)</formula>
    </cfRule>
  </conditionalFormatting>
  <conditionalFormatting sqref="D2445:J2455">
    <cfRule type="expression" dxfId="1452" priority="198">
      <formula>ISERROR(D2445)</formula>
    </cfRule>
  </conditionalFormatting>
  <conditionalFormatting sqref="D2473:J2483">
    <cfRule type="expression" dxfId="1451" priority="227">
      <formula>ISERROR(D2473)</formula>
    </cfRule>
  </conditionalFormatting>
  <conditionalFormatting sqref="D2501:J2511">
    <cfRule type="expression" dxfId="1450" priority="191">
      <formula>ISERROR(D2501)</formula>
    </cfRule>
  </conditionalFormatting>
  <conditionalFormatting sqref="D2529:J2539">
    <cfRule type="expression" dxfId="1449" priority="174">
      <formula>ISERROR(D2529)</formula>
    </cfRule>
  </conditionalFormatting>
  <conditionalFormatting sqref="D2557:J2567">
    <cfRule type="expression" dxfId="1448" priority="128">
      <formula>ISERROR(D2557)</formula>
    </cfRule>
  </conditionalFormatting>
  <conditionalFormatting sqref="D2585:J2595">
    <cfRule type="expression" dxfId="1447" priority="157">
      <formula>ISERROR(D2585)</formula>
    </cfRule>
  </conditionalFormatting>
  <conditionalFormatting sqref="D2613:J2623">
    <cfRule type="expression" dxfId="1446" priority="121">
      <formula>ISERROR(D2613)</formula>
    </cfRule>
  </conditionalFormatting>
  <conditionalFormatting sqref="D2641:J2651">
    <cfRule type="expression" dxfId="1445" priority="75">
      <formula>ISERROR(D2641)</formula>
    </cfRule>
  </conditionalFormatting>
  <conditionalFormatting sqref="D2669:J2679">
    <cfRule type="expression" dxfId="1444" priority="104">
      <formula>ISERROR(D2669)</formula>
    </cfRule>
  </conditionalFormatting>
  <conditionalFormatting sqref="D2697:J2707">
    <cfRule type="expression" dxfId="1443" priority="68">
      <formula>ISERROR(D2697)</formula>
    </cfRule>
  </conditionalFormatting>
  <conditionalFormatting sqref="D2725:J2735">
    <cfRule type="expression" dxfId="1442" priority="22">
      <formula>ISERROR(D2725)</formula>
    </cfRule>
  </conditionalFormatting>
  <conditionalFormatting sqref="D2753:J2763">
    <cfRule type="expression" dxfId="1441" priority="51">
      <formula>ISERROR(D2753)</formula>
    </cfRule>
  </conditionalFormatting>
  <conditionalFormatting sqref="D2781:J2791">
    <cfRule type="expression" dxfId="1440" priority="15">
      <formula>ISERROR(D2781)</formula>
    </cfRule>
  </conditionalFormatting>
  <conditionalFormatting sqref="D20:Y21">
    <cfRule type="expression" dxfId="1439" priority="7400">
      <formula>ISERROR(D20)</formula>
    </cfRule>
  </conditionalFormatting>
  <conditionalFormatting sqref="D48:Y49">
    <cfRule type="expression" dxfId="1438" priority="1762">
      <formula>ISERROR(D48)</formula>
    </cfRule>
  </conditionalFormatting>
  <conditionalFormatting sqref="D76:Y77">
    <cfRule type="expression" dxfId="1437" priority="1778">
      <formula>ISERROR(D76)</formula>
    </cfRule>
  </conditionalFormatting>
  <conditionalFormatting sqref="D104:Y105">
    <cfRule type="expression" dxfId="1436" priority="1740">
      <formula>ISERROR(D104)</formula>
    </cfRule>
  </conditionalFormatting>
  <conditionalFormatting sqref="D132:Y133">
    <cfRule type="expression" dxfId="1435" priority="1707">
      <formula>ISERROR(D132)</formula>
    </cfRule>
  </conditionalFormatting>
  <conditionalFormatting sqref="D160:Y161">
    <cfRule type="expression" dxfId="1434" priority="1723">
      <formula>ISERROR(D160)</formula>
    </cfRule>
  </conditionalFormatting>
  <conditionalFormatting sqref="D188:Y189">
    <cfRule type="expression" dxfId="1433" priority="1687">
      <formula>ISERROR(D188)</formula>
    </cfRule>
  </conditionalFormatting>
  <conditionalFormatting sqref="D216:Y217">
    <cfRule type="expression" dxfId="1432" priority="1654">
      <formula>ISERROR(D216)</formula>
    </cfRule>
  </conditionalFormatting>
  <conditionalFormatting sqref="D244:Y245">
    <cfRule type="expression" dxfId="1431" priority="1670">
      <formula>ISERROR(D244)</formula>
    </cfRule>
  </conditionalFormatting>
  <conditionalFormatting sqref="D272:Y273">
    <cfRule type="expression" dxfId="1430" priority="1634">
      <formula>ISERROR(D272)</formula>
    </cfRule>
  </conditionalFormatting>
  <conditionalFormatting sqref="D300:Y301">
    <cfRule type="expression" dxfId="1429" priority="1581">
      <formula>ISERROR(D300)</formula>
    </cfRule>
  </conditionalFormatting>
  <conditionalFormatting sqref="D328:Y329">
    <cfRule type="expression" dxfId="1428" priority="1548">
      <formula>ISERROR(D328)</formula>
    </cfRule>
  </conditionalFormatting>
  <conditionalFormatting sqref="D356:Y357">
    <cfRule type="expression" dxfId="1427" priority="1564">
      <formula>ISERROR(D356)</formula>
    </cfRule>
  </conditionalFormatting>
  <conditionalFormatting sqref="D384:Y385">
    <cfRule type="expression" dxfId="1426" priority="1528">
      <formula>ISERROR(D384)</formula>
    </cfRule>
  </conditionalFormatting>
  <conditionalFormatting sqref="D412:Y413">
    <cfRule type="expression" dxfId="1425" priority="1495">
      <formula>ISERROR(D412)</formula>
    </cfRule>
  </conditionalFormatting>
  <conditionalFormatting sqref="D440:Y441">
    <cfRule type="expression" dxfId="1424" priority="1511">
      <formula>ISERROR(D440)</formula>
    </cfRule>
  </conditionalFormatting>
  <conditionalFormatting sqref="D468:Y469">
    <cfRule type="expression" dxfId="1423" priority="1475">
      <formula>ISERROR(D468)</formula>
    </cfRule>
  </conditionalFormatting>
  <conditionalFormatting sqref="D496:Y497">
    <cfRule type="expression" dxfId="1422" priority="1442">
      <formula>ISERROR(D496)</formula>
    </cfRule>
  </conditionalFormatting>
  <conditionalFormatting sqref="D524:Y525">
    <cfRule type="expression" dxfId="1421" priority="1458">
      <formula>ISERROR(D524)</formula>
    </cfRule>
  </conditionalFormatting>
  <conditionalFormatting sqref="D552:Y553">
    <cfRule type="expression" dxfId="1420" priority="1422">
      <formula>ISERROR(D552)</formula>
    </cfRule>
  </conditionalFormatting>
  <conditionalFormatting sqref="D580:Y581">
    <cfRule type="expression" dxfId="1419" priority="1405">
      <formula>ISERROR(D580)</formula>
    </cfRule>
  </conditionalFormatting>
  <conditionalFormatting sqref="D608:Y609">
    <cfRule type="expression" dxfId="1418" priority="1372">
      <formula>ISERROR(D608)</formula>
    </cfRule>
  </conditionalFormatting>
  <conditionalFormatting sqref="D636:Y637">
    <cfRule type="expression" dxfId="1417" priority="1388">
      <formula>ISERROR(D636)</formula>
    </cfRule>
  </conditionalFormatting>
  <conditionalFormatting sqref="D664:Y665">
    <cfRule type="expression" dxfId="1416" priority="1352">
      <formula>ISERROR(D664)</formula>
    </cfRule>
  </conditionalFormatting>
  <conditionalFormatting sqref="D692:Y693">
    <cfRule type="expression" dxfId="1415" priority="1319">
      <formula>ISERROR(D692)</formula>
    </cfRule>
  </conditionalFormatting>
  <conditionalFormatting sqref="D720:Y721">
    <cfRule type="expression" dxfId="1414" priority="1335">
      <formula>ISERROR(D720)</formula>
    </cfRule>
  </conditionalFormatting>
  <conditionalFormatting sqref="D748:Y749">
    <cfRule type="expression" dxfId="1413" priority="1299">
      <formula>ISERROR(D748)</formula>
    </cfRule>
  </conditionalFormatting>
  <conditionalFormatting sqref="D776:Y777">
    <cfRule type="expression" dxfId="1412" priority="1266">
      <formula>ISERROR(D776)</formula>
    </cfRule>
  </conditionalFormatting>
  <conditionalFormatting sqref="D804:Y805">
    <cfRule type="expression" dxfId="1411" priority="1282">
      <formula>ISERROR(D804)</formula>
    </cfRule>
  </conditionalFormatting>
  <conditionalFormatting sqref="D832:Y833">
    <cfRule type="expression" dxfId="1410" priority="1246">
      <formula>ISERROR(D832)</formula>
    </cfRule>
  </conditionalFormatting>
  <conditionalFormatting sqref="D860:Y861">
    <cfRule type="expression" dxfId="1409" priority="1229">
      <formula>ISERROR(D860)</formula>
    </cfRule>
  </conditionalFormatting>
  <conditionalFormatting sqref="D888:Y889">
    <cfRule type="expression" dxfId="1408" priority="1196">
      <formula>ISERROR(D888)</formula>
    </cfRule>
  </conditionalFormatting>
  <conditionalFormatting sqref="D916:Y917">
    <cfRule type="expression" dxfId="1407" priority="1212">
      <formula>ISERROR(D916)</formula>
    </cfRule>
  </conditionalFormatting>
  <conditionalFormatting sqref="D944:Y945">
    <cfRule type="expression" dxfId="1406" priority="1176">
      <formula>ISERROR(D944)</formula>
    </cfRule>
  </conditionalFormatting>
  <conditionalFormatting sqref="D972:Y973">
    <cfRule type="expression" dxfId="1405" priority="1143">
      <formula>ISERROR(D972)</formula>
    </cfRule>
  </conditionalFormatting>
  <conditionalFormatting sqref="D1000:Y1001">
    <cfRule type="expression" dxfId="1404" priority="1159">
      <formula>ISERROR(D1000)</formula>
    </cfRule>
  </conditionalFormatting>
  <conditionalFormatting sqref="D1028:Y1029">
    <cfRule type="expression" dxfId="1403" priority="1123">
      <formula>ISERROR(D1028)</formula>
    </cfRule>
  </conditionalFormatting>
  <conditionalFormatting sqref="D1056:Y1057">
    <cfRule type="expression" dxfId="1402" priority="1090">
      <formula>ISERROR(D1056)</formula>
    </cfRule>
  </conditionalFormatting>
  <conditionalFormatting sqref="D1084:Y1085">
    <cfRule type="expression" dxfId="1401" priority="1106">
      <formula>ISERROR(D1084)</formula>
    </cfRule>
  </conditionalFormatting>
  <conditionalFormatting sqref="D1112:Y1113">
    <cfRule type="expression" dxfId="1400" priority="1070">
      <formula>ISERROR(D1112)</formula>
    </cfRule>
  </conditionalFormatting>
  <conditionalFormatting sqref="D1140:Y1141">
    <cfRule type="expression" dxfId="1399" priority="1053">
      <formula>ISERROR(D1140)</formula>
    </cfRule>
  </conditionalFormatting>
  <conditionalFormatting sqref="D1168:Y1169">
    <cfRule type="expression" dxfId="1398" priority="1020">
      <formula>ISERROR(D1168)</formula>
    </cfRule>
  </conditionalFormatting>
  <conditionalFormatting sqref="D1196:Y1197">
    <cfRule type="expression" dxfId="1397" priority="1036">
      <formula>ISERROR(D1196)</formula>
    </cfRule>
  </conditionalFormatting>
  <conditionalFormatting sqref="D1224:Y1225">
    <cfRule type="expression" dxfId="1396" priority="1000">
      <formula>ISERROR(D1224)</formula>
    </cfRule>
  </conditionalFormatting>
  <conditionalFormatting sqref="D1252:Y1253">
    <cfRule type="expression" dxfId="1395" priority="967">
      <formula>ISERROR(D1252)</formula>
    </cfRule>
  </conditionalFormatting>
  <conditionalFormatting sqref="D1280:Y1281">
    <cfRule type="expression" dxfId="1394" priority="983">
      <formula>ISERROR(D1280)</formula>
    </cfRule>
  </conditionalFormatting>
  <conditionalFormatting sqref="D1308:Y1309">
    <cfRule type="expression" dxfId="1393" priority="947">
      <formula>ISERROR(D1308)</formula>
    </cfRule>
  </conditionalFormatting>
  <conditionalFormatting sqref="D1336:Y1337">
    <cfRule type="expression" dxfId="1392" priority="914">
      <formula>ISERROR(D1336)</formula>
    </cfRule>
  </conditionalFormatting>
  <conditionalFormatting sqref="D1364:Y1365">
    <cfRule type="expression" dxfId="1391" priority="930">
      <formula>ISERROR(D1364)</formula>
    </cfRule>
  </conditionalFormatting>
  <conditionalFormatting sqref="D1392:Y1393">
    <cfRule type="expression" dxfId="1390" priority="894">
      <formula>ISERROR(D1392)</formula>
    </cfRule>
  </conditionalFormatting>
  <conditionalFormatting sqref="D1420:Y1421">
    <cfRule type="expression" dxfId="1389" priority="877">
      <formula>ISERROR(D1420)</formula>
    </cfRule>
  </conditionalFormatting>
  <conditionalFormatting sqref="D1448:Y1449">
    <cfRule type="expression" dxfId="1388" priority="844">
      <formula>ISERROR(D1448)</formula>
    </cfRule>
  </conditionalFormatting>
  <conditionalFormatting sqref="D1476:Y1477">
    <cfRule type="expression" dxfId="1387" priority="860">
      <formula>ISERROR(D1476)</formula>
    </cfRule>
  </conditionalFormatting>
  <conditionalFormatting sqref="D1504:Y1505">
    <cfRule type="expression" dxfId="1386" priority="824">
      <formula>ISERROR(D1504)</formula>
    </cfRule>
  </conditionalFormatting>
  <conditionalFormatting sqref="D1532:Y1533">
    <cfRule type="expression" dxfId="1385" priority="791">
      <formula>ISERROR(D1532)</formula>
    </cfRule>
  </conditionalFormatting>
  <conditionalFormatting sqref="D1560:Y1561">
    <cfRule type="expression" dxfId="1384" priority="807">
      <formula>ISERROR(D1560)</formula>
    </cfRule>
  </conditionalFormatting>
  <conditionalFormatting sqref="D1588:Y1589">
    <cfRule type="expression" dxfId="1383" priority="771">
      <formula>ISERROR(D1588)</formula>
    </cfRule>
  </conditionalFormatting>
  <conditionalFormatting sqref="D1616:Y1617">
    <cfRule type="expression" dxfId="1382" priority="738">
      <formula>ISERROR(D1616)</formula>
    </cfRule>
  </conditionalFormatting>
  <conditionalFormatting sqref="D1644:Y1645">
    <cfRule type="expression" dxfId="1381" priority="754">
      <formula>ISERROR(D1644)</formula>
    </cfRule>
  </conditionalFormatting>
  <conditionalFormatting sqref="D1672:Y1673">
    <cfRule type="expression" dxfId="1380" priority="718">
      <formula>ISERROR(D1672)</formula>
    </cfRule>
  </conditionalFormatting>
  <conditionalFormatting sqref="D1700:Y1701">
    <cfRule type="expression" dxfId="1379" priority="701">
      <formula>ISERROR(D1700)</formula>
    </cfRule>
  </conditionalFormatting>
  <conditionalFormatting sqref="D1728:Y1729">
    <cfRule type="expression" dxfId="1378" priority="668">
      <formula>ISERROR(D1728)</formula>
    </cfRule>
  </conditionalFormatting>
  <conditionalFormatting sqref="D1756:Y1757">
    <cfRule type="expression" dxfId="1377" priority="684">
      <formula>ISERROR(D1756)</formula>
    </cfRule>
  </conditionalFormatting>
  <conditionalFormatting sqref="D1784:Y1785">
    <cfRule type="expression" dxfId="1376" priority="648">
      <formula>ISERROR(D1784)</formula>
    </cfRule>
  </conditionalFormatting>
  <conditionalFormatting sqref="D1812:Y1813">
    <cfRule type="expression" dxfId="1375" priority="615">
      <formula>ISERROR(D1812)</formula>
    </cfRule>
  </conditionalFormatting>
  <conditionalFormatting sqref="D1840:Y1841">
    <cfRule type="expression" dxfId="1374" priority="631">
      <formula>ISERROR(D1840)</formula>
    </cfRule>
  </conditionalFormatting>
  <conditionalFormatting sqref="D1868:Y1869">
    <cfRule type="expression" dxfId="1373" priority="595">
      <formula>ISERROR(D1868)</formula>
    </cfRule>
  </conditionalFormatting>
  <conditionalFormatting sqref="D1896:Y1897">
    <cfRule type="expression" dxfId="1372" priority="562">
      <formula>ISERROR(D1896)</formula>
    </cfRule>
  </conditionalFormatting>
  <conditionalFormatting sqref="D1924:Y1925">
    <cfRule type="expression" dxfId="1371" priority="578">
      <formula>ISERROR(D1924)</formula>
    </cfRule>
  </conditionalFormatting>
  <conditionalFormatting sqref="D1952:Y1953">
    <cfRule type="expression" dxfId="1370" priority="542">
      <formula>ISERROR(D1952)</formula>
    </cfRule>
  </conditionalFormatting>
  <conditionalFormatting sqref="D1980:Y1981">
    <cfRule type="expression" dxfId="1369" priority="525">
      <formula>ISERROR(D1980)</formula>
    </cfRule>
  </conditionalFormatting>
  <conditionalFormatting sqref="D2008:Y2009">
    <cfRule type="expression" dxfId="1368" priority="492">
      <formula>ISERROR(D2008)</formula>
    </cfRule>
  </conditionalFormatting>
  <conditionalFormatting sqref="D2036:Y2037">
    <cfRule type="expression" dxfId="1367" priority="508">
      <formula>ISERROR(D2036)</formula>
    </cfRule>
  </conditionalFormatting>
  <conditionalFormatting sqref="D2064:Y2065">
    <cfRule type="expression" dxfId="1366" priority="472">
      <formula>ISERROR(D2064)</formula>
    </cfRule>
  </conditionalFormatting>
  <conditionalFormatting sqref="D2092:Y2093">
    <cfRule type="expression" dxfId="1365" priority="439">
      <formula>ISERROR(D2092)</formula>
    </cfRule>
  </conditionalFormatting>
  <conditionalFormatting sqref="D2120:Y2121">
    <cfRule type="expression" dxfId="1364" priority="455">
      <formula>ISERROR(D2120)</formula>
    </cfRule>
  </conditionalFormatting>
  <conditionalFormatting sqref="D2148:Y2149">
    <cfRule type="expression" dxfId="1363" priority="419">
      <formula>ISERROR(D2148)</formula>
    </cfRule>
  </conditionalFormatting>
  <conditionalFormatting sqref="D2176:Y2177">
    <cfRule type="expression" dxfId="1362" priority="386">
      <formula>ISERROR(D2176)</formula>
    </cfRule>
  </conditionalFormatting>
  <conditionalFormatting sqref="D2204:Y2205">
    <cfRule type="expression" dxfId="1361" priority="402">
      <formula>ISERROR(D2204)</formula>
    </cfRule>
  </conditionalFormatting>
  <conditionalFormatting sqref="D2232:Y2233">
    <cfRule type="expression" dxfId="1360" priority="366">
      <formula>ISERROR(D2232)</formula>
    </cfRule>
  </conditionalFormatting>
  <conditionalFormatting sqref="D2260:Y2261">
    <cfRule type="expression" dxfId="1359" priority="349">
      <formula>ISERROR(D2260)</formula>
    </cfRule>
  </conditionalFormatting>
  <conditionalFormatting sqref="D2288:Y2289">
    <cfRule type="expression" dxfId="1358" priority="316">
      <formula>ISERROR(D2288)</formula>
    </cfRule>
  </conditionalFormatting>
  <conditionalFormatting sqref="D2316:Y2317">
    <cfRule type="expression" dxfId="1357" priority="332">
      <formula>ISERROR(D2316)</formula>
    </cfRule>
  </conditionalFormatting>
  <conditionalFormatting sqref="D2344:Y2345">
    <cfRule type="expression" dxfId="1356" priority="296">
      <formula>ISERROR(D2344)</formula>
    </cfRule>
  </conditionalFormatting>
  <conditionalFormatting sqref="D2372:Y2373">
    <cfRule type="expression" dxfId="1355" priority="263">
      <formula>ISERROR(D2372)</formula>
    </cfRule>
  </conditionalFormatting>
  <conditionalFormatting sqref="D2400:Y2401">
    <cfRule type="expression" dxfId="1354" priority="279">
      <formula>ISERROR(D2400)</formula>
    </cfRule>
  </conditionalFormatting>
  <conditionalFormatting sqref="D2428:Y2429">
    <cfRule type="expression" dxfId="1353" priority="243">
      <formula>ISERROR(D2428)</formula>
    </cfRule>
  </conditionalFormatting>
  <conditionalFormatting sqref="D2456:Y2457">
    <cfRule type="expression" dxfId="1352" priority="210">
      <formula>ISERROR(D2456)</formula>
    </cfRule>
  </conditionalFormatting>
  <conditionalFormatting sqref="D2484:Y2485">
    <cfRule type="expression" dxfId="1351" priority="226">
      <formula>ISERROR(D2484)</formula>
    </cfRule>
  </conditionalFormatting>
  <conditionalFormatting sqref="D2512:Y2513">
    <cfRule type="expression" dxfId="1350" priority="190">
      <formula>ISERROR(D2512)</formula>
    </cfRule>
  </conditionalFormatting>
  <conditionalFormatting sqref="D2540:Y2541">
    <cfRule type="expression" dxfId="1349" priority="173">
      <formula>ISERROR(D2540)</formula>
    </cfRule>
  </conditionalFormatting>
  <conditionalFormatting sqref="D2568:Y2569">
    <cfRule type="expression" dxfId="1348" priority="140">
      <formula>ISERROR(D2568)</formula>
    </cfRule>
  </conditionalFormatting>
  <conditionalFormatting sqref="D2596:Y2597">
    <cfRule type="expression" dxfId="1347" priority="156">
      <formula>ISERROR(D2596)</formula>
    </cfRule>
  </conditionalFormatting>
  <conditionalFormatting sqref="D2624:Y2625">
    <cfRule type="expression" dxfId="1346" priority="120">
      <formula>ISERROR(D2624)</formula>
    </cfRule>
  </conditionalFormatting>
  <conditionalFormatting sqref="D2652:Y2653">
    <cfRule type="expression" dxfId="1345" priority="87">
      <formula>ISERROR(D2652)</formula>
    </cfRule>
  </conditionalFormatting>
  <conditionalFormatting sqref="D2680:Y2681">
    <cfRule type="expression" dxfId="1344" priority="103">
      <formula>ISERROR(D2680)</formula>
    </cfRule>
  </conditionalFormatting>
  <conditionalFormatting sqref="D2708:Y2709">
    <cfRule type="expression" dxfId="1343" priority="67">
      <formula>ISERROR(D2708)</formula>
    </cfRule>
  </conditionalFormatting>
  <conditionalFormatting sqref="D2736:Y2737">
    <cfRule type="expression" dxfId="1342" priority="34">
      <formula>ISERROR(D2736)</formula>
    </cfRule>
  </conditionalFormatting>
  <conditionalFormatting sqref="D2764:Y2765">
    <cfRule type="expression" dxfId="1341" priority="50">
      <formula>ISERROR(D2764)</formula>
    </cfRule>
  </conditionalFormatting>
  <conditionalFormatting sqref="D2792:Y2793">
    <cfRule type="expression" dxfId="1340" priority="14">
      <formula>ISERROR(D2792)</formula>
    </cfRule>
  </conditionalFormatting>
  <conditionalFormatting sqref="J15:J16">
    <cfRule type="cellIs" dxfId="1339" priority="8068" operator="equal">
      <formula>0</formula>
    </cfRule>
  </conditionalFormatting>
  <conditionalFormatting sqref="J43:J44">
    <cfRule type="cellIs" dxfId="1338" priority="1749" operator="equal">
      <formula>0</formula>
    </cfRule>
  </conditionalFormatting>
  <conditionalFormatting sqref="J71:J72">
    <cfRule type="cellIs" dxfId="1337" priority="1781" operator="equal">
      <formula>0</formula>
    </cfRule>
  </conditionalFormatting>
  <conditionalFormatting sqref="J99:J100">
    <cfRule type="cellIs" dxfId="1336" priority="1743" operator="equal">
      <formula>0</formula>
    </cfRule>
  </conditionalFormatting>
  <conditionalFormatting sqref="J127:J128">
    <cfRule type="cellIs" dxfId="1335" priority="1696" operator="equal">
      <formula>0</formula>
    </cfRule>
  </conditionalFormatting>
  <conditionalFormatting sqref="J155:J156">
    <cfRule type="cellIs" dxfId="1334" priority="1726" operator="equal">
      <formula>0</formula>
    </cfRule>
  </conditionalFormatting>
  <conditionalFormatting sqref="J183:J184">
    <cfRule type="cellIs" dxfId="1333" priority="1690" operator="equal">
      <formula>0</formula>
    </cfRule>
  </conditionalFormatting>
  <conditionalFormatting sqref="J211:J212">
    <cfRule type="cellIs" dxfId="1332" priority="1643" operator="equal">
      <formula>0</formula>
    </cfRule>
  </conditionalFormatting>
  <conditionalFormatting sqref="J239:J240">
    <cfRule type="cellIs" dxfId="1331" priority="1673" operator="equal">
      <formula>0</formula>
    </cfRule>
  </conditionalFormatting>
  <conditionalFormatting sqref="J267:J268">
    <cfRule type="cellIs" dxfId="1330" priority="1637" operator="equal">
      <formula>0</formula>
    </cfRule>
  </conditionalFormatting>
  <conditionalFormatting sqref="J295:J296">
    <cfRule type="cellIs" dxfId="1329" priority="1584" operator="equal">
      <formula>0</formula>
    </cfRule>
  </conditionalFormatting>
  <conditionalFormatting sqref="J323:J324">
    <cfRule type="cellIs" dxfId="1328" priority="1537" operator="equal">
      <formula>0</formula>
    </cfRule>
  </conditionalFormatting>
  <conditionalFormatting sqref="J351:J352">
    <cfRule type="cellIs" dxfId="1327" priority="1567" operator="equal">
      <formula>0</formula>
    </cfRule>
  </conditionalFormatting>
  <conditionalFormatting sqref="J379:J380">
    <cfRule type="cellIs" dxfId="1326" priority="1531" operator="equal">
      <formula>0</formula>
    </cfRule>
  </conditionalFormatting>
  <conditionalFormatting sqref="J407:J408">
    <cfRule type="cellIs" dxfId="1325" priority="1484" operator="equal">
      <formula>0</formula>
    </cfRule>
  </conditionalFormatting>
  <conditionalFormatting sqref="J435:J436">
    <cfRule type="cellIs" dxfId="1324" priority="1514" operator="equal">
      <formula>0</formula>
    </cfRule>
  </conditionalFormatting>
  <conditionalFormatting sqref="J463:J464">
    <cfRule type="cellIs" dxfId="1323" priority="1478" operator="equal">
      <formula>0</formula>
    </cfRule>
  </conditionalFormatting>
  <conditionalFormatting sqref="J491:J492">
    <cfRule type="cellIs" dxfId="1322" priority="1431" operator="equal">
      <formula>0</formula>
    </cfRule>
  </conditionalFormatting>
  <conditionalFormatting sqref="J519:J520">
    <cfRule type="cellIs" dxfId="1321" priority="1461" operator="equal">
      <formula>0</formula>
    </cfRule>
  </conditionalFormatting>
  <conditionalFormatting sqref="J547:J548">
    <cfRule type="cellIs" dxfId="1320" priority="1425" operator="equal">
      <formula>0</formula>
    </cfRule>
  </conditionalFormatting>
  <conditionalFormatting sqref="J575:J576">
    <cfRule type="cellIs" dxfId="1319" priority="1408" operator="equal">
      <formula>0</formula>
    </cfRule>
  </conditionalFormatting>
  <conditionalFormatting sqref="J603:J604">
    <cfRule type="cellIs" dxfId="1318" priority="1361" operator="equal">
      <formula>0</formula>
    </cfRule>
  </conditionalFormatting>
  <conditionalFormatting sqref="J631:J632">
    <cfRule type="cellIs" dxfId="1317" priority="1391" operator="equal">
      <formula>0</formula>
    </cfRule>
  </conditionalFormatting>
  <conditionalFormatting sqref="J659:J660">
    <cfRule type="cellIs" dxfId="1316" priority="1355" operator="equal">
      <formula>0</formula>
    </cfRule>
  </conditionalFormatting>
  <conditionalFormatting sqref="J687:J688">
    <cfRule type="cellIs" dxfId="1315" priority="1308" operator="equal">
      <formula>0</formula>
    </cfRule>
  </conditionalFormatting>
  <conditionalFormatting sqref="J715:J716">
    <cfRule type="cellIs" dxfId="1314" priority="1338" operator="equal">
      <formula>0</formula>
    </cfRule>
  </conditionalFormatting>
  <conditionalFormatting sqref="J743:J744">
    <cfRule type="cellIs" dxfId="1313" priority="1302" operator="equal">
      <formula>0</formula>
    </cfRule>
  </conditionalFormatting>
  <conditionalFormatting sqref="J771:J772">
    <cfRule type="cellIs" dxfId="1312" priority="1255" operator="equal">
      <formula>0</formula>
    </cfRule>
  </conditionalFormatting>
  <conditionalFormatting sqref="J799:J800">
    <cfRule type="cellIs" dxfId="1311" priority="1285" operator="equal">
      <formula>0</formula>
    </cfRule>
  </conditionalFormatting>
  <conditionalFormatting sqref="J827:J828">
    <cfRule type="cellIs" dxfId="1310" priority="1249" operator="equal">
      <formula>0</formula>
    </cfRule>
  </conditionalFormatting>
  <conditionalFormatting sqref="J855:J856">
    <cfRule type="cellIs" dxfId="1309" priority="1232" operator="equal">
      <formula>0</formula>
    </cfRule>
  </conditionalFormatting>
  <conditionalFormatting sqref="J883:J884">
    <cfRule type="cellIs" dxfId="1308" priority="1185" operator="equal">
      <formula>0</formula>
    </cfRule>
  </conditionalFormatting>
  <conditionalFormatting sqref="J911:J912">
    <cfRule type="cellIs" dxfId="1307" priority="1215" operator="equal">
      <formula>0</formula>
    </cfRule>
  </conditionalFormatting>
  <conditionalFormatting sqref="J939:J940">
    <cfRule type="cellIs" dxfId="1306" priority="1179" operator="equal">
      <formula>0</formula>
    </cfRule>
  </conditionalFormatting>
  <conditionalFormatting sqref="J967:J968">
    <cfRule type="cellIs" dxfId="1305" priority="1132" operator="equal">
      <formula>0</formula>
    </cfRule>
  </conditionalFormatting>
  <conditionalFormatting sqref="J995:J996">
    <cfRule type="cellIs" dxfId="1304" priority="1162" operator="equal">
      <formula>0</formula>
    </cfRule>
  </conditionalFormatting>
  <conditionalFormatting sqref="J1023:J1024">
    <cfRule type="cellIs" dxfId="1303" priority="1126" operator="equal">
      <formula>0</formula>
    </cfRule>
  </conditionalFormatting>
  <conditionalFormatting sqref="J1051:J1052">
    <cfRule type="cellIs" dxfId="1302" priority="1079" operator="equal">
      <formula>0</formula>
    </cfRule>
  </conditionalFormatting>
  <conditionalFormatting sqref="J1079:J1080">
    <cfRule type="cellIs" dxfId="1301" priority="1109" operator="equal">
      <formula>0</formula>
    </cfRule>
  </conditionalFormatting>
  <conditionalFormatting sqref="J1107:J1108">
    <cfRule type="cellIs" dxfId="1300" priority="1073" operator="equal">
      <formula>0</formula>
    </cfRule>
  </conditionalFormatting>
  <conditionalFormatting sqref="J1135:J1136">
    <cfRule type="cellIs" dxfId="1299" priority="1056" operator="equal">
      <formula>0</formula>
    </cfRule>
  </conditionalFormatting>
  <conditionalFormatting sqref="J1163:J1164">
    <cfRule type="cellIs" dxfId="1298" priority="1009" operator="equal">
      <formula>0</formula>
    </cfRule>
  </conditionalFormatting>
  <conditionalFormatting sqref="J1191:J1192">
    <cfRule type="cellIs" dxfId="1297" priority="1039" operator="equal">
      <formula>0</formula>
    </cfRule>
  </conditionalFormatting>
  <conditionalFormatting sqref="J1219:J1220">
    <cfRule type="cellIs" dxfId="1296" priority="1003" operator="equal">
      <formula>0</formula>
    </cfRule>
  </conditionalFormatting>
  <conditionalFormatting sqref="J1247:J1248">
    <cfRule type="cellIs" dxfId="1295" priority="956" operator="equal">
      <formula>0</formula>
    </cfRule>
  </conditionalFormatting>
  <conditionalFormatting sqref="J1275:J1276">
    <cfRule type="cellIs" dxfId="1294" priority="986" operator="equal">
      <formula>0</formula>
    </cfRule>
  </conditionalFormatting>
  <conditionalFormatting sqref="J1303:J1304">
    <cfRule type="cellIs" dxfId="1293" priority="950" operator="equal">
      <formula>0</formula>
    </cfRule>
  </conditionalFormatting>
  <conditionalFormatting sqref="J1331:J1332">
    <cfRule type="cellIs" dxfId="1292" priority="903" operator="equal">
      <formula>0</formula>
    </cfRule>
  </conditionalFormatting>
  <conditionalFormatting sqref="J1359:J1360">
    <cfRule type="cellIs" dxfId="1291" priority="933" operator="equal">
      <formula>0</formula>
    </cfRule>
  </conditionalFormatting>
  <conditionalFormatting sqref="J1387:J1388">
    <cfRule type="cellIs" dxfId="1290" priority="897" operator="equal">
      <formula>0</formula>
    </cfRule>
  </conditionalFormatting>
  <conditionalFormatting sqref="J1415:J1416">
    <cfRule type="cellIs" dxfId="1289" priority="880" operator="equal">
      <formula>0</formula>
    </cfRule>
  </conditionalFormatting>
  <conditionalFormatting sqref="J1443:J1444">
    <cfRule type="cellIs" dxfId="1288" priority="833" operator="equal">
      <formula>0</formula>
    </cfRule>
  </conditionalFormatting>
  <conditionalFormatting sqref="J1471:J1472">
    <cfRule type="cellIs" dxfId="1287" priority="863" operator="equal">
      <formula>0</formula>
    </cfRule>
  </conditionalFormatting>
  <conditionalFormatting sqref="J1499:J1500">
    <cfRule type="cellIs" dxfId="1286" priority="827" operator="equal">
      <formula>0</formula>
    </cfRule>
  </conditionalFormatting>
  <conditionalFormatting sqref="J1527:J1528">
    <cfRule type="cellIs" dxfId="1285" priority="780" operator="equal">
      <formula>0</formula>
    </cfRule>
  </conditionalFormatting>
  <conditionalFormatting sqref="J1555:J1556">
    <cfRule type="cellIs" dxfId="1284" priority="810" operator="equal">
      <formula>0</formula>
    </cfRule>
  </conditionalFormatting>
  <conditionalFormatting sqref="J1583:J1584">
    <cfRule type="cellIs" dxfId="1283" priority="774" operator="equal">
      <formula>0</formula>
    </cfRule>
  </conditionalFormatting>
  <conditionalFormatting sqref="J1611:J1612">
    <cfRule type="cellIs" dxfId="1282" priority="727" operator="equal">
      <formula>0</formula>
    </cfRule>
  </conditionalFormatting>
  <conditionalFormatting sqref="J1639:J1640">
    <cfRule type="cellIs" dxfId="1281" priority="757" operator="equal">
      <formula>0</formula>
    </cfRule>
  </conditionalFormatting>
  <conditionalFormatting sqref="J1667:J1668">
    <cfRule type="cellIs" dxfId="1280" priority="721" operator="equal">
      <formula>0</formula>
    </cfRule>
  </conditionalFormatting>
  <conditionalFormatting sqref="J1695:J1696">
    <cfRule type="cellIs" dxfId="1279" priority="704" operator="equal">
      <formula>0</formula>
    </cfRule>
  </conditionalFormatting>
  <conditionalFormatting sqref="J1723:J1724">
    <cfRule type="cellIs" dxfId="1278" priority="657" operator="equal">
      <formula>0</formula>
    </cfRule>
  </conditionalFormatting>
  <conditionalFormatting sqref="J1751:J1752">
    <cfRule type="cellIs" dxfId="1277" priority="687" operator="equal">
      <formula>0</formula>
    </cfRule>
  </conditionalFormatting>
  <conditionalFormatting sqref="J1779:J1780">
    <cfRule type="cellIs" dxfId="1276" priority="651" operator="equal">
      <formula>0</formula>
    </cfRule>
  </conditionalFormatting>
  <conditionalFormatting sqref="J1807:J1808">
    <cfRule type="cellIs" dxfId="1275" priority="604" operator="equal">
      <formula>0</formula>
    </cfRule>
  </conditionalFormatting>
  <conditionalFormatting sqref="J1835:J1836">
    <cfRule type="cellIs" dxfId="1274" priority="634" operator="equal">
      <formula>0</formula>
    </cfRule>
  </conditionalFormatting>
  <conditionalFormatting sqref="J1863:J1864">
    <cfRule type="cellIs" dxfId="1273" priority="598" operator="equal">
      <formula>0</formula>
    </cfRule>
  </conditionalFormatting>
  <conditionalFormatting sqref="J1891:J1892">
    <cfRule type="cellIs" dxfId="1272" priority="551" operator="equal">
      <formula>0</formula>
    </cfRule>
  </conditionalFormatting>
  <conditionalFormatting sqref="J1919:J1920">
    <cfRule type="cellIs" dxfId="1271" priority="581" operator="equal">
      <formula>0</formula>
    </cfRule>
  </conditionalFormatting>
  <conditionalFormatting sqref="J1947:J1948">
    <cfRule type="cellIs" dxfId="1270" priority="545" operator="equal">
      <formula>0</formula>
    </cfRule>
  </conditionalFormatting>
  <conditionalFormatting sqref="J1975:J1976">
    <cfRule type="cellIs" dxfId="1269" priority="528" operator="equal">
      <formula>0</formula>
    </cfRule>
  </conditionalFormatting>
  <conditionalFormatting sqref="J2003:J2004">
    <cfRule type="cellIs" dxfId="1268" priority="481" operator="equal">
      <formula>0</formula>
    </cfRule>
  </conditionalFormatting>
  <conditionalFormatting sqref="J2031:J2032">
    <cfRule type="cellIs" dxfId="1267" priority="511" operator="equal">
      <formula>0</formula>
    </cfRule>
  </conditionalFormatting>
  <conditionalFormatting sqref="J2059:J2060">
    <cfRule type="cellIs" dxfId="1266" priority="475" operator="equal">
      <formula>0</formula>
    </cfRule>
  </conditionalFormatting>
  <conditionalFormatting sqref="J2087:J2088">
    <cfRule type="cellIs" dxfId="1265" priority="428" operator="equal">
      <formula>0</formula>
    </cfRule>
  </conditionalFormatting>
  <conditionalFormatting sqref="J2115:J2116">
    <cfRule type="cellIs" dxfId="1264" priority="458" operator="equal">
      <formula>0</formula>
    </cfRule>
  </conditionalFormatting>
  <conditionalFormatting sqref="J2143:J2144">
    <cfRule type="cellIs" dxfId="1263" priority="422" operator="equal">
      <formula>0</formula>
    </cfRule>
  </conditionalFormatting>
  <conditionalFormatting sqref="J2171:J2172">
    <cfRule type="cellIs" dxfId="1262" priority="375" operator="equal">
      <formula>0</formula>
    </cfRule>
  </conditionalFormatting>
  <conditionalFormatting sqref="J2199:J2200">
    <cfRule type="cellIs" dxfId="1261" priority="405" operator="equal">
      <formula>0</formula>
    </cfRule>
  </conditionalFormatting>
  <conditionalFormatting sqref="J2227:J2228">
    <cfRule type="cellIs" dxfId="1260" priority="369" operator="equal">
      <formula>0</formula>
    </cfRule>
  </conditionalFormatting>
  <conditionalFormatting sqref="J2255:J2256">
    <cfRule type="cellIs" dxfId="1259" priority="352" operator="equal">
      <formula>0</formula>
    </cfRule>
  </conditionalFormatting>
  <conditionalFormatting sqref="J2283:J2284">
    <cfRule type="cellIs" dxfId="1258" priority="305" operator="equal">
      <formula>0</formula>
    </cfRule>
  </conditionalFormatting>
  <conditionalFormatting sqref="J2311:J2312">
    <cfRule type="cellIs" dxfId="1257" priority="335" operator="equal">
      <formula>0</formula>
    </cfRule>
  </conditionalFormatting>
  <conditionalFormatting sqref="J2339:J2340">
    <cfRule type="cellIs" dxfId="1256" priority="299" operator="equal">
      <formula>0</formula>
    </cfRule>
  </conditionalFormatting>
  <conditionalFormatting sqref="J2367:J2368">
    <cfRule type="cellIs" dxfId="1255" priority="252" operator="equal">
      <formula>0</formula>
    </cfRule>
  </conditionalFormatting>
  <conditionalFormatting sqref="J2395:J2396">
    <cfRule type="cellIs" dxfId="1254" priority="282" operator="equal">
      <formula>0</formula>
    </cfRule>
  </conditionalFormatting>
  <conditionalFormatting sqref="J2423:J2424">
    <cfRule type="cellIs" dxfId="1253" priority="246" operator="equal">
      <formula>0</formula>
    </cfRule>
  </conditionalFormatting>
  <conditionalFormatting sqref="J2451:J2452">
    <cfRule type="cellIs" dxfId="1252" priority="199" operator="equal">
      <formula>0</formula>
    </cfRule>
  </conditionalFormatting>
  <conditionalFormatting sqref="J2479:J2480">
    <cfRule type="cellIs" dxfId="1251" priority="229" operator="equal">
      <formula>0</formula>
    </cfRule>
  </conditionalFormatting>
  <conditionalFormatting sqref="J2507:J2508">
    <cfRule type="cellIs" dxfId="1250" priority="193" operator="equal">
      <formula>0</formula>
    </cfRule>
  </conditionalFormatting>
  <conditionalFormatting sqref="J2535:J2536">
    <cfRule type="cellIs" dxfId="1249" priority="176" operator="equal">
      <formula>0</formula>
    </cfRule>
  </conditionalFormatting>
  <conditionalFormatting sqref="J2563:J2564">
    <cfRule type="cellIs" dxfId="1248" priority="129" operator="equal">
      <formula>0</formula>
    </cfRule>
  </conditionalFormatting>
  <conditionalFormatting sqref="J2591:J2592">
    <cfRule type="cellIs" dxfId="1247" priority="159" operator="equal">
      <formula>0</formula>
    </cfRule>
  </conditionalFormatting>
  <conditionalFormatting sqref="J2619:J2620">
    <cfRule type="cellIs" dxfId="1246" priority="123" operator="equal">
      <formula>0</formula>
    </cfRule>
  </conditionalFormatting>
  <conditionalFormatting sqref="J2647:J2648">
    <cfRule type="cellIs" dxfId="1245" priority="76" operator="equal">
      <formula>0</formula>
    </cfRule>
  </conditionalFormatting>
  <conditionalFormatting sqref="J2675:J2676">
    <cfRule type="cellIs" dxfId="1244" priority="106" operator="equal">
      <formula>0</formula>
    </cfRule>
  </conditionalFormatting>
  <conditionalFormatting sqref="J2703:J2704">
    <cfRule type="cellIs" dxfId="1243" priority="70" operator="equal">
      <formula>0</formula>
    </cfRule>
  </conditionalFormatting>
  <conditionalFormatting sqref="J2731:J2732">
    <cfRule type="cellIs" dxfId="1242" priority="23" operator="equal">
      <formula>0</formula>
    </cfRule>
  </conditionalFormatting>
  <conditionalFormatting sqref="J2759:J2760">
    <cfRule type="cellIs" dxfId="1241" priority="53" operator="equal">
      <formula>0</formula>
    </cfRule>
  </conditionalFormatting>
  <conditionalFormatting sqref="J2787:J2788">
    <cfRule type="cellIs" dxfId="1240" priority="17" operator="equal">
      <formula>0</formula>
    </cfRule>
  </conditionalFormatting>
  <conditionalFormatting sqref="K12:K15">
    <cfRule type="expression" dxfId="1239" priority="7395">
      <formula>ISERROR(K12)</formula>
    </cfRule>
  </conditionalFormatting>
  <conditionalFormatting sqref="K18">
    <cfRule type="expression" dxfId="1238" priority="1883">
      <formula>ISERROR(K18)</formula>
    </cfRule>
  </conditionalFormatting>
  <conditionalFormatting sqref="K40:K43">
    <cfRule type="expression" dxfId="1237" priority="1759">
      <formula>ISERROR(K40)</formula>
    </cfRule>
  </conditionalFormatting>
  <conditionalFormatting sqref="K46">
    <cfRule type="expression" dxfId="1236" priority="1750">
      <formula>ISERROR(K46)</formula>
    </cfRule>
  </conditionalFormatting>
  <conditionalFormatting sqref="K68:K71">
    <cfRule type="expression" dxfId="1235" priority="1775">
      <formula>ISERROR(K68)</formula>
    </cfRule>
  </conditionalFormatting>
  <conditionalFormatting sqref="K74">
    <cfRule type="expression" dxfId="1234" priority="1766">
      <formula>ISERROR(K74)</formula>
    </cfRule>
  </conditionalFormatting>
  <conditionalFormatting sqref="K96:K99">
    <cfRule type="expression" dxfId="1233" priority="1737">
      <formula>ISERROR(K96)</formula>
    </cfRule>
  </conditionalFormatting>
  <conditionalFormatting sqref="K102">
    <cfRule type="expression" dxfId="1232" priority="1727">
      <formula>ISERROR(K102)</formula>
    </cfRule>
  </conditionalFormatting>
  <conditionalFormatting sqref="K124:K127">
    <cfRule type="expression" dxfId="1231" priority="1704">
      <formula>ISERROR(K124)</formula>
    </cfRule>
  </conditionalFormatting>
  <conditionalFormatting sqref="K130">
    <cfRule type="expression" dxfId="1230" priority="1697">
      <formula>ISERROR(K130)</formula>
    </cfRule>
  </conditionalFormatting>
  <conditionalFormatting sqref="K152:K155">
    <cfRule type="expression" dxfId="1229" priority="1720">
      <formula>ISERROR(K152)</formula>
    </cfRule>
  </conditionalFormatting>
  <conditionalFormatting sqref="K158">
    <cfRule type="expression" dxfId="1228" priority="1711">
      <formula>ISERROR(K158)</formula>
    </cfRule>
  </conditionalFormatting>
  <conditionalFormatting sqref="K180:K183">
    <cfRule type="expression" dxfId="1227" priority="1684">
      <formula>ISERROR(K180)</formula>
    </cfRule>
  </conditionalFormatting>
  <conditionalFormatting sqref="K186">
    <cfRule type="expression" dxfId="1226" priority="1674">
      <formula>ISERROR(K186)</formula>
    </cfRule>
  </conditionalFormatting>
  <conditionalFormatting sqref="K208:K211">
    <cfRule type="expression" dxfId="1225" priority="1651">
      <formula>ISERROR(K208)</formula>
    </cfRule>
  </conditionalFormatting>
  <conditionalFormatting sqref="K214">
    <cfRule type="expression" dxfId="1224" priority="1644">
      <formula>ISERROR(K214)</formula>
    </cfRule>
  </conditionalFormatting>
  <conditionalFormatting sqref="K236:K239">
    <cfRule type="expression" dxfId="1223" priority="1667">
      <formula>ISERROR(K236)</formula>
    </cfRule>
  </conditionalFormatting>
  <conditionalFormatting sqref="K242">
    <cfRule type="expression" dxfId="1222" priority="1658">
      <formula>ISERROR(K242)</formula>
    </cfRule>
  </conditionalFormatting>
  <conditionalFormatting sqref="K264:K267">
    <cfRule type="expression" dxfId="1221" priority="1631">
      <formula>ISERROR(K264)</formula>
    </cfRule>
  </conditionalFormatting>
  <conditionalFormatting sqref="K270">
    <cfRule type="expression" dxfId="1220" priority="1621">
      <formula>ISERROR(K270)</formula>
    </cfRule>
  </conditionalFormatting>
  <conditionalFormatting sqref="K292:K295">
    <cfRule type="expression" dxfId="1219" priority="1578">
      <formula>ISERROR(K292)</formula>
    </cfRule>
  </conditionalFormatting>
  <conditionalFormatting sqref="K298">
    <cfRule type="expression" dxfId="1218" priority="1568">
      <formula>ISERROR(K298)</formula>
    </cfRule>
  </conditionalFormatting>
  <conditionalFormatting sqref="K320:K323">
    <cfRule type="expression" dxfId="1217" priority="1545">
      <formula>ISERROR(K320)</formula>
    </cfRule>
  </conditionalFormatting>
  <conditionalFormatting sqref="K326">
    <cfRule type="expression" dxfId="1216" priority="1538">
      <formula>ISERROR(K326)</formula>
    </cfRule>
  </conditionalFormatting>
  <conditionalFormatting sqref="K348:K351">
    <cfRule type="expression" dxfId="1215" priority="1561">
      <formula>ISERROR(K348)</formula>
    </cfRule>
  </conditionalFormatting>
  <conditionalFormatting sqref="K354">
    <cfRule type="expression" dxfId="1214" priority="1552">
      <formula>ISERROR(K354)</formula>
    </cfRule>
  </conditionalFormatting>
  <conditionalFormatting sqref="K376:K379">
    <cfRule type="expression" dxfId="1213" priority="1525">
      <formula>ISERROR(K376)</formula>
    </cfRule>
  </conditionalFormatting>
  <conditionalFormatting sqref="K382">
    <cfRule type="expression" dxfId="1212" priority="1515">
      <formula>ISERROR(K382)</formula>
    </cfRule>
  </conditionalFormatting>
  <conditionalFormatting sqref="K404:K407">
    <cfRule type="expression" dxfId="1211" priority="1492">
      <formula>ISERROR(K404)</formula>
    </cfRule>
  </conditionalFormatting>
  <conditionalFormatting sqref="K410">
    <cfRule type="expression" dxfId="1210" priority="1485">
      <formula>ISERROR(K410)</formula>
    </cfRule>
  </conditionalFormatting>
  <conditionalFormatting sqref="K432:K435">
    <cfRule type="expression" dxfId="1209" priority="1508">
      <formula>ISERROR(K432)</formula>
    </cfRule>
  </conditionalFormatting>
  <conditionalFormatting sqref="K438">
    <cfRule type="expression" dxfId="1208" priority="1499">
      <formula>ISERROR(K438)</formula>
    </cfRule>
  </conditionalFormatting>
  <conditionalFormatting sqref="K460:K463">
    <cfRule type="expression" dxfId="1207" priority="1472">
      <formula>ISERROR(K460)</formula>
    </cfRule>
  </conditionalFormatting>
  <conditionalFormatting sqref="K466">
    <cfRule type="expression" dxfId="1206" priority="1462">
      <formula>ISERROR(K466)</formula>
    </cfRule>
  </conditionalFormatting>
  <conditionalFormatting sqref="K488:K491">
    <cfRule type="expression" dxfId="1205" priority="1439">
      <formula>ISERROR(K488)</formula>
    </cfRule>
  </conditionalFormatting>
  <conditionalFormatting sqref="K494">
    <cfRule type="expression" dxfId="1204" priority="1432">
      <formula>ISERROR(K494)</formula>
    </cfRule>
  </conditionalFormatting>
  <conditionalFormatting sqref="K516:K519">
    <cfRule type="expression" dxfId="1203" priority="1455">
      <formula>ISERROR(K516)</formula>
    </cfRule>
  </conditionalFormatting>
  <conditionalFormatting sqref="K522">
    <cfRule type="expression" dxfId="1202" priority="1446">
      <formula>ISERROR(K522)</formula>
    </cfRule>
  </conditionalFormatting>
  <conditionalFormatting sqref="K544:K547">
    <cfRule type="expression" dxfId="1201" priority="1419">
      <formula>ISERROR(K544)</formula>
    </cfRule>
  </conditionalFormatting>
  <conditionalFormatting sqref="K550">
    <cfRule type="expression" dxfId="1200" priority="1409">
      <formula>ISERROR(K550)</formula>
    </cfRule>
  </conditionalFormatting>
  <conditionalFormatting sqref="K572:K575">
    <cfRule type="expression" dxfId="1199" priority="1402">
      <formula>ISERROR(K572)</formula>
    </cfRule>
  </conditionalFormatting>
  <conditionalFormatting sqref="K578">
    <cfRule type="expression" dxfId="1198" priority="1392">
      <formula>ISERROR(K578)</formula>
    </cfRule>
  </conditionalFormatting>
  <conditionalFormatting sqref="K600:K603">
    <cfRule type="expression" dxfId="1197" priority="1369">
      <formula>ISERROR(K600)</formula>
    </cfRule>
  </conditionalFormatting>
  <conditionalFormatting sqref="K606">
    <cfRule type="expression" dxfId="1196" priority="1362">
      <formula>ISERROR(K606)</formula>
    </cfRule>
  </conditionalFormatting>
  <conditionalFormatting sqref="K628:K631">
    <cfRule type="expression" dxfId="1195" priority="1385">
      <formula>ISERROR(K628)</formula>
    </cfRule>
  </conditionalFormatting>
  <conditionalFormatting sqref="K634">
    <cfRule type="expression" dxfId="1194" priority="1376">
      <formula>ISERROR(K634)</formula>
    </cfRule>
  </conditionalFormatting>
  <conditionalFormatting sqref="K656:K659">
    <cfRule type="expression" dxfId="1193" priority="1349">
      <formula>ISERROR(K656)</formula>
    </cfRule>
  </conditionalFormatting>
  <conditionalFormatting sqref="K662">
    <cfRule type="expression" dxfId="1192" priority="1339">
      <formula>ISERROR(K662)</formula>
    </cfRule>
  </conditionalFormatting>
  <conditionalFormatting sqref="K684:K687">
    <cfRule type="expression" dxfId="1191" priority="1316">
      <formula>ISERROR(K684)</formula>
    </cfRule>
  </conditionalFormatting>
  <conditionalFormatting sqref="K690">
    <cfRule type="expression" dxfId="1190" priority="1309">
      <formula>ISERROR(K690)</formula>
    </cfRule>
  </conditionalFormatting>
  <conditionalFormatting sqref="K712:K715">
    <cfRule type="expression" dxfId="1189" priority="1332">
      <formula>ISERROR(K712)</formula>
    </cfRule>
  </conditionalFormatting>
  <conditionalFormatting sqref="K718">
    <cfRule type="expression" dxfId="1188" priority="1323">
      <formula>ISERROR(K718)</formula>
    </cfRule>
  </conditionalFormatting>
  <conditionalFormatting sqref="K740:K743">
    <cfRule type="expression" dxfId="1187" priority="1296">
      <formula>ISERROR(K740)</formula>
    </cfRule>
  </conditionalFormatting>
  <conditionalFormatting sqref="K746">
    <cfRule type="expression" dxfId="1186" priority="1286">
      <formula>ISERROR(K746)</formula>
    </cfRule>
  </conditionalFormatting>
  <conditionalFormatting sqref="K768:K771">
    <cfRule type="expression" dxfId="1185" priority="1263">
      <formula>ISERROR(K768)</formula>
    </cfRule>
  </conditionalFormatting>
  <conditionalFormatting sqref="K774">
    <cfRule type="expression" dxfId="1184" priority="1256">
      <formula>ISERROR(K774)</formula>
    </cfRule>
  </conditionalFormatting>
  <conditionalFormatting sqref="K796:K799">
    <cfRule type="expression" dxfId="1183" priority="1279">
      <formula>ISERROR(K796)</formula>
    </cfRule>
  </conditionalFormatting>
  <conditionalFormatting sqref="K802">
    <cfRule type="expression" dxfId="1182" priority="1270">
      <formula>ISERROR(K802)</formula>
    </cfRule>
  </conditionalFormatting>
  <conditionalFormatting sqref="K824:K827">
    <cfRule type="expression" dxfId="1181" priority="1243">
      <formula>ISERROR(K824)</formula>
    </cfRule>
  </conditionalFormatting>
  <conditionalFormatting sqref="K830">
    <cfRule type="expression" dxfId="1180" priority="1233">
      <formula>ISERROR(K830)</formula>
    </cfRule>
  </conditionalFormatting>
  <conditionalFormatting sqref="K852:K855">
    <cfRule type="expression" dxfId="1179" priority="1226">
      <formula>ISERROR(K852)</formula>
    </cfRule>
  </conditionalFormatting>
  <conditionalFormatting sqref="K858">
    <cfRule type="expression" dxfId="1178" priority="1216">
      <formula>ISERROR(K858)</formula>
    </cfRule>
  </conditionalFormatting>
  <conditionalFormatting sqref="K880:K883">
    <cfRule type="expression" dxfId="1177" priority="1193">
      <formula>ISERROR(K880)</formula>
    </cfRule>
  </conditionalFormatting>
  <conditionalFormatting sqref="K886">
    <cfRule type="expression" dxfId="1176" priority="1186">
      <formula>ISERROR(K886)</formula>
    </cfRule>
  </conditionalFormatting>
  <conditionalFormatting sqref="K908:K911">
    <cfRule type="expression" dxfId="1175" priority="1209">
      <formula>ISERROR(K908)</formula>
    </cfRule>
  </conditionalFormatting>
  <conditionalFormatting sqref="K914">
    <cfRule type="expression" dxfId="1174" priority="1200">
      <formula>ISERROR(K914)</formula>
    </cfRule>
  </conditionalFormatting>
  <conditionalFormatting sqref="K936:K939">
    <cfRule type="expression" dxfId="1173" priority="1173">
      <formula>ISERROR(K936)</formula>
    </cfRule>
  </conditionalFormatting>
  <conditionalFormatting sqref="K942">
    <cfRule type="expression" dxfId="1172" priority="1163">
      <formula>ISERROR(K942)</formula>
    </cfRule>
  </conditionalFormatting>
  <conditionalFormatting sqref="K964:K967">
    <cfRule type="expression" dxfId="1171" priority="1140">
      <formula>ISERROR(K964)</formula>
    </cfRule>
  </conditionalFormatting>
  <conditionalFormatting sqref="K970">
    <cfRule type="expression" dxfId="1170" priority="1133">
      <formula>ISERROR(K970)</formula>
    </cfRule>
  </conditionalFormatting>
  <conditionalFormatting sqref="K992:K995">
    <cfRule type="expression" dxfId="1169" priority="1156">
      <formula>ISERROR(K992)</formula>
    </cfRule>
  </conditionalFormatting>
  <conditionalFormatting sqref="K998">
    <cfRule type="expression" dxfId="1168" priority="1147">
      <formula>ISERROR(K998)</formula>
    </cfRule>
  </conditionalFormatting>
  <conditionalFormatting sqref="K1020:K1023">
    <cfRule type="expression" dxfId="1167" priority="1120">
      <formula>ISERROR(K1020)</formula>
    </cfRule>
  </conditionalFormatting>
  <conditionalFormatting sqref="K1026">
    <cfRule type="expression" dxfId="1166" priority="1110">
      <formula>ISERROR(K1026)</formula>
    </cfRule>
  </conditionalFormatting>
  <conditionalFormatting sqref="K1048:K1051">
    <cfRule type="expression" dxfId="1165" priority="1087">
      <formula>ISERROR(K1048)</formula>
    </cfRule>
  </conditionalFormatting>
  <conditionalFormatting sqref="K1054">
    <cfRule type="expression" dxfId="1164" priority="1080">
      <formula>ISERROR(K1054)</formula>
    </cfRule>
  </conditionalFormatting>
  <conditionalFormatting sqref="K1076:K1079">
    <cfRule type="expression" dxfId="1163" priority="1103">
      <formula>ISERROR(K1076)</formula>
    </cfRule>
  </conditionalFormatting>
  <conditionalFormatting sqref="K1082">
    <cfRule type="expression" dxfId="1162" priority="1094">
      <formula>ISERROR(K1082)</formula>
    </cfRule>
  </conditionalFormatting>
  <conditionalFormatting sqref="K1104:K1107">
    <cfRule type="expression" dxfId="1161" priority="1067">
      <formula>ISERROR(K1104)</formula>
    </cfRule>
  </conditionalFormatting>
  <conditionalFormatting sqref="K1110">
    <cfRule type="expression" dxfId="1160" priority="1057">
      <formula>ISERROR(K1110)</formula>
    </cfRule>
  </conditionalFormatting>
  <conditionalFormatting sqref="K1132:K1135">
    <cfRule type="expression" dxfId="1159" priority="1050">
      <formula>ISERROR(K1132)</formula>
    </cfRule>
  </conditionalFormatting>
  <conditionalFormatting sqref="K1138">
    <cfRule type="expression" dxfId="1158" priority="1040">
      <formula>ISERROR(K1138)</formula>
    </cfRule>
  </conditionalFormatting>
  <conditionalFormatting sqref="K1160:K1163">
    <cfRule type="expression" dxfId="1157" priority="1017">
      <formula>ISERROR(K1160)</formula>
    </cfRule>
  </conditionalFormatting>
  <conditionalFormatting sqref="K1166">
    <cfRule type="expression" dxfId="1156" priority="1010">
      <formula>ISERROR(K1166)</formula>
    </cfRule>
  </conditionalFormatting>
  <conditionalFormatting sqref="K1188:K1191">
    <cfRule type="expression" dxfId="1155" priority="1033">
      <formula>ISERROR(K1188)</formula>
    </cfRule>
  </conditionalFormatting>
  <conditionalFormatting sqref="K1194">
    <cfRule type="expression" dxfId="1154" priority="1024">
      <formula>ISERROR(K1194)</formula>
    </cfRule>
  </conditionalFormatting>
  <conditionalFormatting sqref="K1216:K1219">
    <cfRule type="expression" dxfId="1153" priority="997">
      <formula>ISERROR(K1216)</formula>
    </cfRule>
  </conditionalFormatting>
  <conditionalFormatting sqref="K1222">
    <cfRule type="expression" dxfId="1152" priority="987">
      <formula>ISERROR(K1222)</formula>
    </cfRule>
  </conditionalFormatting>
  <conditionalFormatting sqref="K1244:K1247">
    <cfRule type="expression" dxfId="1151" priority="964">
      <formula>ISERROR(K1244)</formula>
    </cfRule>
  </conditionalFormatting>
  <conditionalFormatting sqref="K1250">
    <cfRule type="expression" dxfId="1150" priority="957">
      <formula>ISERROR(K1250)</formula>
    </cfRule>
  </conditionalFormatting>
  <conditionalFormatting sqref="K1272:K1275">
    <cfRule type="expression" dxfId="1149" priority="980">
      <formula>ISERROR(K1272)</formula>
    </cfRule>
  </conditionalFormatting>
  <conditionalFormatting sqref="K1278">
    <cfRule type="expression" dxfId="1148" priority="971">
      <formula>ISERROR(K1278)</formula>
    </cfRule>
  </conditionalFormatting>
  <conditionalFormatting sqref="K1300:K1303">
    <cfRule type="expression" dxfId="1147" priority="944">
      <formula>ISERROR(K1300)</formula>
    </cfRule>
  </conditionalFormatting>
  <conditionalFormatting sqref="K1306">
    <cfRule type="expression" dxfId="1146" priority="934">
      <formula>ISERROR(K1306)</formula>
    </cfRule>
  </conditionalFormatting>
  <conditionalFormatting sqref="K1328:K1331">
    <cfRule type="expression" dxfId="1145" priority="911">
      <formula>ISERROR(K1328)</formula>
    </cfRule>
  </conditionalFormatting>
  <conditionalFormatting sqref="K1334">
    <cfRule type="expression" dxfId="1144" priority="904">
      <formula>ISERROR(K1334)</formula>
    </cfRule>
  </conditionalFormatting>
  <conditionalFormatting sqref="K1356:K1359">
    <cfRule type="expression" dxfId="1143" priority="927">
      <formula>ISERROR(K1356)</formula>
    </cfRule>
  </conditionalFormatting>
  <conditionalFormatting sqref="K1362">
    <cfRule type="expression" dxfId="1142" priority="918">
      <formula>ISERROR(K1362)</formula>
    </cfRule>
  </conditionalFormatting>
  <conditionalFormatting sqref="K1384:K1387">
    <cfRule type="expression" dxfId="1141" priority="891">
      <formula>ISERROR(K1384)</formula>
    </cfRule>
  </conditionalFormatting>
  <conditionalFormatting sqref="K1390">
    <cfRule type="expression" dxfId="1140" priority="881">
      <formula>ISERROR(K1390)</formula>
    </cfRule>
  </conditionalFormatting>
  <conditionalFormatting sqref="K1412:K1415">
    <cfRule type="expression" dxfId="1139" priority="874">
      <formula>ISERROR(K1412)</formula>
    </cfRule>
  </conditionalFormatting>
  <conditionalFormatting sqref="K1418">
    <cfRule type="expression" dxfId="1138" priority="864">
      <formula>ISERROR(K1418)</formula>
    </cfRule>
  </conditionalFormatting>
  <conditionalFormatting sqref="K1440:K1443">
    <cfRule type="expression" dxfId="1137" priority="841">
      <formula>ISERROR(K1440)</formula>
    </cfRule>
  </conditionalFormatting>
  <conditionalFormatting sqref="K1446">
    <cfRule type="expression" dxfId="1136" priority="834">
      <formula>ISERROR(K1446)</formula>
    </cfRule>
  </conditionalFormatting>
  <conditionalFormatting sqref="K1468:K1471">
    <cfRule type="expression" dxfId="1135" priority="857">
      <formula>ISERROR(K1468)</formula>
    </cfRule>
  </conditionalFormatting>
  <conditionalFormatting sqref="K1474">
    <cfRule type="expression" dxfId="1134" priority="848">
      <formula>ISERROR(K1474)</formula>
    </cfRule>
  </conditionalFormatting>
  <conditionalFormatting sqref="K1496:K1499">
    <cfRule type="expression" dxfId="1133" priority="821">
      <formula>ISERROR(K1496)</formula>
    </cfRule>
  </conditionalFormatting>
  <conditionalFormatting sqref="K1502">
    <cfRule type="expression" dxfId="1132" priority="811">
      <formula>ISERROR(K1502)</formula>
    </cfRule>
  </conditionalFormatting>
  <conditionalFormatting sqref="K1524:K1527">
    <cfRule type="expression" dxfId="1131" priority="788">
      <formula>ISERROR(K1524)</formula>
    </cfRule>
  </conditionalFormatting>
  <conditionalFormatting sqref="K1530">
    <cfRule type="expression" dxfId="1130" priority="781">
      <formula>ISERROR(K1530)</formula>
    </cfRule>
  </conditionalFormatting>
  <conditionalFormatting sqref="K1552:K1555">
    <cfRule type="expression" dxfId="1129" priority="804">
      <formula>ISERROR(K1552)</formula>
    </cfRule>
  </conditionalFormatting>
  <conditionalFormatting sqref="K1558">
    <cfRule type="expression" dxfId="1128" priority="795">
      <formula>ISERROR(K1558)</formula>
    </cfRule>
  </conditionalFormatting>
  <conditionalFormatting sqref="K1580:K1583">
    <cfRule type="expression" dxfId="1127" priority="768">
      <formula>ISERROR(K1580)</formula>
    </cfRule>
  </conditionalFormatting>
  <conditionalFormatting sqref="K1586">
    <cfRule type="expression" dxfId="1126" priority="758">
      <formula>ISERROR(K1586)</formula>
    </cfRule>
  </conditionalFormatting>
  <conditionalFormatting sqref="K1608:K1611">
    <cfRule type="expression" dxfId="1125" priority="735">
      <formula>ISERROR(K1608)</formula>
    </cfRule>
  </conditionalFormatting>
  <conditionalFormatting sqref="K1614">
    <cfRule type="expression" dxfId="1124" priority="728">
      <formula>ISERROR(K1614)</formula>
    </cfRule>
  </conditionalFormatting>
  <conditionalFormatting sqref="K1636:K1639">
    <cfRule type="expression" dxfId="1123" priority="751">
      <formula>ISERROR(K1636)</formula>
    </cfRule>
  </conditionalFormatting>
  <conditionalFormatting sqref="K1642">
    <cfRule type="expression" dxfId="1122" priority="742">
      <formula>ISERROR(K1642)</formula>
    </cfRule>
  </conditionalFormatting>
  <conditionalFormatting sqref="K1664:K1667">
    <cfRule type="expression" dxfId="1121" priority="715">
      <formula>ISERROR(K1664)</formula>
    </cfRule>
  </conditionalFormatting>
  <conditionalFormatting sqref="K1670">
    <cfRule type="expression" dxfId="1120" priority="705">
      <formula>ISERROR(K1670)</formula>
    </cfRule>
  </conditionalFormatting>
  <conditionalFormatting sqref="K1692:K1695">
    <cfRule type="expression" dxfId="1119" priority="698">
      <formula>ISERROR(K1692)</formula>
    </cfRule>
  </conditionalFormatting>
  <conditionalFormatting sqref="K1698">
    <cfRule type="expression" dxfId="1118" priority="688">
      <formula>ISERROR(K1698)</formula>
    </cfRule>
  </conditionalFormatting>
  <conditionalFormatting sqref="K1720:K1723">
    <cfRule type="expression" dxfId="1117" priority="665">
      <formula>ISERROR(K1720)</formula>
    </cfRule>
  </conditionalFormatting>
  <conditionalFormatting sqref="K1726">
    <cfRule type="expression" dxfId="1116" priority="658">
      <formula>ISERROR(K1726)</formula>
    </cfRule>
  </conditionalFormatting>
  <conditionalFormatting sqref="K1748:K1751">
    <cfRule type="expression" dxfId="1115" priority="681">
      <formula>ISERROR(K1748)</formula>
    </cfRule>
  </conditionalFormatting>
  <conditionalFormatting sqref="K1754">
    <cfRule type="expression" dxfId="1114" priority="672">
      <formula>ISERROR(K1754)</formula>
    </cfRule>
  </conditionalFormatting>
  <conditionalFormatting sqref="K1776:K1779">
    <cfRule type="expression" dxfId="1113" priority="645">
      <formula>ISERROR(K1776)</formula>
    </cfRule>
  </conditionalFormatting>
  <conditionalFormatting sqref="K1782">
    <cfRule type="expression" dxfId="1112" priority="635">
      <formula>ISERROR(K1782)</formula>
    </cfRule>
  </conditionalFormatting>
  <conditionalFormatting sqref="K1804:K1807">
    <cfRule type="expression" dxfId="1111" priority="612">
      <formula>ISERROR(K1804)</formula>
    </cfRule>
  </conditionalFormatting>
  <conditionalFormatting sqref="K1810">
    <cfRule type="expression" dxfId="1110" priority="605">
      <formula>ISERROR(K1810)</formula>
    </cfRule>
  </conditionalFormatting>
  <conditionalFormatting sqref="K1832:K1835">
    <cfRule type="expression" dxfId="1109" priority="628">
      <formula>ISERROR(K1832)</formula>
    </cfRule>
  </conditionalFormatting>
  <conditionalFormatting sqref="K1838">
    <cfRule type="expression" dxfId="1108" priority="619">
      <formula>ISERROR(K1838)</formula>
    </cfRule>
  </conditionalFormatting>
  <conditionalFormatting sqref="K1860:K1863">
    <cfRule type="expression" dxfId="1107" priority="592">
      <formula>ISERROR(K1860)</formula>
    </cfRule>
  </conditionalFormatting>
  <conditionalFormatting sqref="K1866">
    <cfRule type="expression" dxfId="1106" priority="582">
      <formula>ISERROR(K1866)</formula>
    </cfRule>
  </conditionalFormatting>
  <conditionalFormatting sqref="K1888:K1891">
    <cfRule type="expression" dxfId="1105" priority="559">
      <formula>ISERROR(K1888)</formula>
    </cfRule>
  </conditionalFormatting>
  <conditionalFormatting sqref="K1894">
    <cfRule type="expression" dxfId="1104" priority="552">
      <formula>ISERROR(K1894)</formula>
    </cfRule>
  </conditionalFormatting>
  <conditionalFormatting sqref="K1916:K1919">
    <cfRule type="expression" dxfId="1103" priority="575">
      <formula>ISERROR(K1916)</formula>
    </cfRule>
  </conditionalFormatting>
  <conditionalFormatting sqref="K1922">
    <cfRule type="expression" dxfId="1102" priority="566">
      <formula>ISERROR(K1922)</formula>
    </cfRule>
  </conditionalFormatting>
  <conditionalFormatting sqref="K1944:K1947">
    <cfRule type="expression" dxfId="1101" priority="539">
      <formula>ISERROR(K1944)</formula>
    </cfRule>
  </conditionalFormatting>
  <conditionalFormatting sqref="K1950">
    <cfRule type="expression" dxfId="1100" priority="529">
      <formula>ISERROR(K1950)</formula>
    </cfRule>
  </conditionalFormatting>
  <conditionalFormatting sqref="K1972:K1975">
    <cfRule type="expression" dxfId="1099" priority="522">
      <formula>ISERROR(K1972)</formula>
    </cfRule>
  </conditionalFormatting>
  <conditionalFormatting sqref="K1978">
    <cfRule type="expression" dxfId="1098" priority="512">
      <formula>ISERROR(K1978)</formula>
    </cfRule>
  </conditionalFormatting>
  <conditionalFormatting sqref="K2000:K2003">
    <cfRule type="expression" dxfId="1097" priority="489">
      <formula>ISERROR(K2000)</formula>
    </cfRule>
  </conditionalFormatting>
  <conditionalFormatting sqref="K2006">
    <cfRule type="expression" dxfId="1096" priority="482">
      <formula>ISERROR(K2006)</formula>
    </cfRule>
  </conditionalFormatting>
  <conditionalFormatting sqref="K2028:K2031">
    <cfRule type="expression" dxfId="1095" priority="505">
      <formula>ISERROR(K2028)</formula>
    </cfRule>
  </conditionalFormatting>
  <conditionalFormatting sqref="K2034">
    <cfRule type="expression" dxfId="1094" priority="496">
      <formula>ISERROR(K2034)</formula>
    </cfRule>
  </conditionalFormatting>
  <conditionalFormatting sqref="K2056:K2059">
    <cfRule type="expression" dxfId="1093" priority="469">
      <formula>ISERROR(K2056)</formula>
    </cfRule>
  </conditionalFormatting>
  <conditionalFormatting sqref="K2062">
    <cfRule type="expression" dxfId="1092" priority="459">
      <formula>ISERROR(K2062)</formula>
    </cfRule>
  </conditionalFormatting>
  <conditionalFormatting sqref="K2084:K2087">
    <cfRule type="expression" dxfId="1091" priority="436">
      <formula>ISERROR(K2084)</formula>
    </cfRule>
  </conditionalFormatting>
  <conditionalFormatting sqref="K2090">
    <cfRule type="expression" dxfId="1090" priority="429">
      <formula>ISERROR(K2090)</formula>
    </cfRule>
  </conditionalFormatting>
  <conditionalFormatting sqref="K2112:K2115">
    <cfRule type="expression" dxfId="1089" priority="452">
      <formula>ISERROR(K2112)</formula>
    </cfRule>
  </conditionalFormatting>
  <conditionalFormatting sqref="K2118">
    <cfRule type="expression" dxfId="1088" priority="443">
      <formula>ISERROR(K2118)</formula>
    </cfRule>
  </conditionalFormatting>
  <conditionalFormatting sqref="K2140:K2143">
    <cfRule type="expression" dxfId="1087" priority="416">
      <formula>ISERROR(K2140)</formula>
    </cfRule>
  </conditionalFormatting>
  <conditionalFormatting sqref="K2146">
    <cfRule type="expression" dxfId="1086" priority="406">
      <formula>ISERROR(K2146)</formula>
    </cfRule>
  </conditionalFormatting>
  <conditionalFormatting sqref="K2168:K2171">
    <cfRule type="expression" dxfId="1085" priority="383">
      <formula>ISERROR(K2168)</formula>
    </cfRule>
  </conditionalFormatting>
  <conditionalFormatting sqref="K2174">
    <cfRule type="expression" dxfId="1084" priority="376">
      <formula>ISERROR(K2174)</formula>
    </cfRule>
  </conditionalFormatting>
  <conditionalFormatting sqref="K2196:K2199">
    <cfRule type="expression" dxfId="1083" priority="399">
      <formula>ISERROR(K2196)</formula>
    </cfRule>
  </conditionalFormatting>
  <conditionalFormatting sqref="K2202">
    <cfRule type="expression" dxfId="1082" priority="390">
      <formula>ISERROR(K2202)</formula>
    </cfRule>
  </conditionalFormatting>
  <conditionalFormatting sqref="K2224:K2227">
    <cfRule type="expression" dxfId="1081" priority="363">
      <formula>ISERROR(K2224)</formula>
    </cfRule>
  </conditionalFormatting>
  <conditionalFormatting sqref="K2230">
    <cfRule type="expression" dxfId="1080" priority="353">
      <formula>ISERROR(K2230)</formula>
    </cfRule>
  </conditionalFormatting>
  <conditionalFormatting sqref="K2252:K2255">
    <cfRule type="expression" dxfId="1079" priority="346">
      <formula>ISERROR(K2252)</formula>
    </cfRule>
  </conditionalFormatting>
  <conditionalFormatting sqref="K2258">
    <cfRule type="expression" dxfId="1078" priority="336">
      <formula>ISERROR(K2258)</formula>
    </cfRule>
  </conditionalFormatting>
  <conditionalFormatting sqref="K2280:K2283">
    <cfRule type="expression" dxfId="1077" priority="313">
      <formula>ISERROR(K2280)</formula>
    </cfRule>
  </conditionalFormatting>
  <conditionalFormatting sqref="K2286">
    <cfRule type="expression" dxfId="1076" priority="306">
      <formula>ISERROR(K2286)</formula>
    </cfRule>
  </conditionalFormatting>
  <conditionalFormatting sqref="K2308:K2311">
    <cfRule type="expression" dxfId="1075" priority="329">
      <formula>ISERROR(K2308)</formula>
    </cfRule>
  </conditionalFormatting>
  <conditionalFormatting sqref="K2314">
    <cfRule type="expression" dxfId="1074" priority="320">
      <formula>ISERROR(K2314)</formula>
    </cfRule>
  </conditionalFormatting>
  <conditionalFormatting sqref="K2336:K2339">
    <cfRule type="expression" dxfId="1073" priority="293">
      <formula>ISERROR(K2336)</formula>
    </cfRule>
  </conditionalFormatting>
  <conditionalFormatting sqref="K2342">
    <cfRule type="expression" dxfId="1072" priority="283">
      <formula>ISERROR(K2342)</formula>
    </cfRule>
  </conditionalFormatting>
  <conditionalFormatting sqref="K2364:K2367">
    <cfRule type="expression" dxfId="1071" priority="260">
      <formula>ISERROR(K2364)</formula>
    </cfRule>
  </conditionalFormatting>
  <conditionalFormatting sqref="K2370">
    <cfRule type="expression" dxfId="1070" priority="253">
      <formula>ISERROR(K2370)</formula>
    </cfRule>
  </conditionalFormatting>
  <conditionalFormatting sqref="K2392:K2395">
    <cfRule type="expression" dxfId="1069" priority="276">
      <formula>ISERROR(K2392)</formula>
    </cfRule>
  </conditionalFormatting>
  <conditionalFormatting sqref="K2398">
    <cfRule type="expression" dxfId="1068" priority="267">
      <formula>ISERROR(K2398)</formula>
    </cfRule>
  </conditionalFormatting>
  <conditionalFormatting sqref="K2420:K2423">
    <cfRule type="expression" dxfId="1067" priority="240">
      <formula>ISERROR(K2420)</formula>
    </cfRule>
  </conditionalFormatting>
  <conditionalFormatting sqref="K2426">
    <cfRule type="expression" dxfId="1066" priority="230">
      <formula>ISERROR(K2426)</formula>
    </cfRule>
  </conditionalFormatting>
  <conditionalFormatting sqref="K2448:K2451">
    <cfRule type="expression" dxfId="1065" priority="207">
      <formula>ISERROR(K2448)</formula>
    </cfRule>
  </conditionalFormatting>
  <conditionalFormatting sqref="K2454">
    <cfRule type="expression" dxfId="1064" priority="200">
      <formula>ISERROR(K2454)</formula>
    </cfRule>
  </conditionalFormatting>
  <conditionalFormatting sqref="K2476:K2479">
    <cfRule type="expression" dxfId="1063" priority="223">
      <formula>ISERROR(K2476)</formula>
    </cfRule>
  </conditionalFormatting>
  <conditionalFormatting sqref="K2482">
    <cfRule type="expression" dxfId="1062" priority="214">
      <formula>ISERROR(K2482)</formula>
    </cfRule>
  </conditionalFormatting>
  <conditionalFormatting sqref="K2504:K2507">
    <cfRule type="expression" dxfId="1061" priority="187">
      <formula>ISERROR(K2504)</formula>
    </cfRule>
  </conditionalFormatting>
  <conditionalFormatting sqref="K2510">
    <cfRule type="expression" dxfId="1060" priority="177">
      <formula>ISERROR(K2510)</formula>
    </cfRule>
  </conditionalFormatting>
  <conditionalFormatting sqref="K2532:K2535">
    <cfRule type="expression" dxfId="1059" priority="170">
      <formula>ISERROR(K2532)</formula>
    </cfRule>
  </conditionalFormatting>
  <conditionalFormatting sqref="K2538">
    <cfRule type="expression" dxfId="1058" priority="160">
      <formula>ISERROR(K2538)</formula>
    </cfRule>
  </conditionalFormatting>
  <conditionalFormatting sqref="K2560:K2563">
    <cfRule type="expression" dxfId="1057" priority="137">
      <formula>ISERROR(K2560)</formula>
    </cfRule>
  </conditionalFormatting>
  <conditionalFormatting sqref="K2566">
    <cfRule type="expression" dxfId="1056" priority="130">
      <formula>ISERROR(K2566)</formula>
    </cfRule>
  </conditionalFormatting>
  <conditionalFormatting sqref="K2588:K2591">
    <cfRule type="expression" dxfId="1055" priority="153">
      <formula>ISERROR(K2588)</formula>
    </cfRule>
  </conditionalFormatting>
  <conditionalFormatting sqref="K2594">
    <cfRule type="expression" dxfId="1054" priority="144">
      <formula>ISERROR(K2594)</formula>
    </cfRule>
  </conditionalFormatting>
  <conditionalFormatting sqref="K2616:K2619">
    <cfRule type="expression" dxfId="1053" priority="117">
      <formula>ISERROR(K2616)</formula>
    </cfRule>
  </conditionalFormatting>
  <conditionalFormatting sqref="K2622">
    <cfRule type="expression" dxfId="1052" priority="107">
      <formula>ISERROR(K2622)</formula>
    </cfRule>
  </conditionalFormatting>
  <conditionalFormatting sqref="K2644:K2647">
    <cfRule type="expression" dxfId="1051" priority="84">
      <formula>ISERROR(K2644)</formula>
    </cfRule>
  </conditionalFormatting>
  <conditionalFormatting sqref="K2650">
    <cfRule type="expression" dxfId="1050" priority="77">
      <formula>ISERROR(K2650)</formula>
    </cfRule>
  </conditionalFormatting>
  <conditionalFormatting sqref="K2672:K2675">
    <cfRule type="expression" dxfId="1049" priority="100">
      <formula>ISERROR(K2672)</formula>
    </cfRule>
  </conditionalFormatting>
  <conditionalFormatting sqref="K2678">
    <cfRule type="expression" dxfId="1048" priority="91">
      <formula>ISERROR(K2678)</formula>
    </cfRule>
  </conditionalFormatting>
  <conditionalFormatting sqref="K2700:K2703">
    <cfRule type="expression" dxfId="1047" priority="64">
      <formula>ISERROR(K2700)</formula>
    </cfRule>
  </conditionalFormatting>
  <conditionalFormatting sqref="K2706">
    <cfRule type="expression" dxfId="1046" priority="54">
      <formula>ISERROR(K2706)</formula>
    </cfRule>
  </conditionalFormatting>
  <conditionalFormatting sqref="K2728:K2731">
    <cfRule type="expression" dxfId="1045" priority="31">
      <formula>ISERROR(K2728)</formula>
    </cfRule>
  </conditionalFormatting>
  <conditionalFormatting sqref="K2734">
    <cfRule type="expression" dxfId="1044" priority="24">
      <formula>ISERROR(K2734)</formula>
    </cfRule>
  </conditionalFormatting>
  <conditionalFormatting sqref="K2756:K2759">
    <cfRule type="expression" dxfId="1043" priority="47">
      <formula>ISERROR(K2756)</formula>
    </cfRule>
  </conditionalFormatting>
  <conditionalFormatting sqref="K2762">
    <cfRule type="expression" dxfId="1042" priority="38">
      <formula>ISERROR(K2762)</formula>
    </cfRule>
  </conditionalFormatting>
  <conditionalFormatting sqref="K2784:K2787">
    <cfRule type="expression" dxfId="1041" priority="11">
      <formula>ISERROR(K2784)</formula>
    </cfRule>
  </conditionalFormatting>
  <conditionalFormatting sqref="K2790">
    <cfRule type="expression" dxfId="1040" priority="1">
      <formula>ISERROR(K2790)</formula>
    </cfRule>
  </conditionalFormatting>
  <conditionalFormatting sqref="K9:L9">
    <cfRule type="expression" dxfId="1039" priority="7397">
      <formula>ISERROR(K9)</formula>
    </cfRule>
  </conditionalFormatting>
  <conditionalFormatting sqref="K37:L37">
    <cfRule type="expression" dxfId="1038" priority="1760">
      <formula>ISERROR(K37)</formula>
    </cfRule>
  </conditionalFormatting>
  <conditionalFormatting sqref="K65:L65">
    <cfRule type="expression" dxfId="1037" priority="1776">
      <formula>ISERROR(K65)</formula>
    </cfRule>
  </conditionalFormatting>
  <conditionalFormatting sqref="K93:L93">
    <cfRule type="expression" dxfId="1036" priority="1738">
      <formula>ISERROR(K93)</formula>
    </cfRule>
  </conditionalFormatting>
  <conditionalFormatting sqref="K121:L121">
    <cfRule type="expression" dxfId="1035" priority="1705">
      <formula>ISERROR(K121)</formula>
    </cfRule>
  </conditionalFormatting>
  <conditionalFormatting sqref="K149:L149">
    <cfRule type="expression" dxfId="1034" priority="1721">
      <formula>ISERROR(K149)</formula>
    </cfRule>
  </conditionalFormatting>
  <conditionalFormatting sqref="K177:L177">
    <cfRule type="expression" dxfId="1033" priority="1685">
      <formula>ISERROR(K177)</formula>
    </cfRule>
  </conditionalFormatting>
  <conditionalFormatting sqref="K205:L205">
    <cfRule type="expression" dxfId="1032" priority="1652">
      <formula>ISERROR(K205)</formula>
    </cfRule>
  </conditionalFormatting>
  <conditionalFormatting sqref="K233:L233">
    <cfRule type="expression" dxfId="1031" priority="1668">
      <formula>ISERROR(K233)</formula>
    </cfRule>
  </conditionalFormatting>
  <conditionalFormatting sqref="K261:L261">
    <cfRule type="expression" dxfId="1030" priority="1632">
      <formula>ISERROR(K261)</formula>
    </cfRule>
  </conditionalFormatting>
  <conditionalFormatting sqref="K289:L289">
    <cfRule type="expression" dxfId="1029" priority="1579">
      <formula>ISERROR(K289)</formula>
    </cfRule>
  </conditionalFormatting>
  <conditionalFormatting sqref="K317:L317">
    <cfRule type="expression" dxfId="1028" priority="1546">
      <formula>ISERROR(K317)</formula>
    </cfRule>
  </conditionalFormatting>
  <conditionalFormatting sqref="K345:L345">
    <cfRule type="expression" dxfId="1027" priority="1562">
      <formula>ISERROR(K345)</formula>
    </cfRule>
  </conditionalFormatting>
  <conditionalFormatting sqref="K373:L373">
    <cfRule type="expression" dxfId="1026" priority="1526">
      <formula>ISERROR(K373)</formula>
    </cfRule>
  </conditionalFormatting>
  <conditionalFormatting sqref="K401:L401">
    <cfRule type="expression" dxfId="1025" priority="1493">
      <formula>ISERROR(K401)</formula>
    </cfRule>
  </conditionalFormatting>
  <conditionalFormatting sqref="K429:L429">
    <cfRule type="expression" dxfId="1024" priority="1509">
      <formula>ISERROR(K429)</formula>
    </cfRule>
  </conditionalFormatting>
  <conditionalFormatting sqref="K457:L457">
    <cfRule type="expression" dxfId="1023" priority="1473">
      <formula>ISERROR(K457)</formula>
    </cfRule>
  </conditionalFormatting>
  <conditionalFormatting sqref="K485:L485">
    <cfRule type="expression" dxfId="1022" priority="1440">
      <formula>ISERROR(K485)</formula>
    </cfRule>
  </conditionalFormatting>
  <conditionalFormatting sqref="K513:L513">
    <cfRule type="expression" dxfId="1021" priority="1456">
      <formula>ISERROR(K513)</formula>
    </cfRule>
  </conditionalFormatting>
  <conditionalFormatting sqref="K541:L541">
    <cfRule type="expression" dxfId="1020" priority="1420">
      <formula>ISERROR(K541)</formula>
    </cfRule>
  </conditionalFormatting>
  <conditionalFormatting sqref="K569:L569">
    <cfRule type="expression" dxfId="1019" priority="1403">
      <formula>ISERROR(K569)</formula>
    </cfRule>
  </conditionalFormatting>
  <conditionalFormatting sqref="K597:L597">
    <cfRule type="expression" dxfId="1018" priority="1370">
      <formula>ISERROR(K597)</formula>
    </cfRule>
  </conditionalFormatting>
  <conditionalFormatting sqref="K625:L625">
    <cfRule type="expression" dxfId="1017" priority="1386">
      <formula>ISERROR(K625)</formula>
    </cfRule>
  </conditionalFormatting>
  <conditionalFormatting sqref="K653:L653">
    <cfRule type="expression" dxfId="1016" priority="1350">
      <formula>ISERROR(K653)</formula>
    </cfRule>
  </conditionalFormatting>
  <conditionalFormatting sqref="K681:L681">
    <cfRule type="expression" dxfId="1015" priority="1317">
      <formula>ISERROR(K681)</formula>
    </cfRule>
  </conditionalFormatting>
  <conditionalFormatting sqref="K709:L709">
    <cfRule type="expression" dxfId="1014" priority="1333">
      <formula>ISERROR(K709)</formula>
    </cfRule>
  </conditionalFormatting>
  <conditionalFormatting sqref="K737:L737">
    <cfRule type="expression" dxfId="1013" priority="1297">
      <formula>ISERROR(K737)</formula>
    </cfRule>
  </conditionalFormatting>
  <conditionalFormatting sqref="K765:L765">
    <cfRule type="expression" dxfId="1012" priority="1264">
      <formula>ISERROR(K765)</formula>
    </cfRule>
  </conditionalFormatting>
  <conditionalFormatting sqref="K793:L793">
    <cfRule type="expression" dxfId="1011" priority="1280">
      <formula>ISERROR(K793)</formula>
    </cfRule>
  </conditionalFormatting>
  <conditionalFormatting sqref="K821:L821">
    <cfRule type="expression" dxfId="1010" priority="1244">
      <formula>ISERROR(K821)</formula>
    </cfRule>
  </conditionalFormatting>
  <conditionalFormatting sqref="K849:L849">
    <cfRule type="expression" dxfId="1009" priority="1227">
      <formula>ISERROR(K849)</formula>
    </cfRule>
  </conditionalFormatting>
  <conditionalFormatting sqref="K877:L877">
    <cfRule type="expression" dxfId="1008" priority="1194">
      <formula>ISERROR(K877)</formula>
    </cfRule>
  </conditionalFormatting>
  <conditionalFormatting sqref="K905:L905">
    <cfRule type="expression" dxfId="1007" priority="1210">
      <formula>ISERROR(K905)</formula>
    </cfRule>
  </conditionalFormatting>
  <conditionalFormatting sqref="K933:L933">
    <cfRule type="expression" dxfId="1006" priority="1174">
      <formula>ISERROR(K933)</formula>
    </cfRule>
  </conditionalFormatting>
  <conditionalFormatting sqref="K961:L961">
    <cfRule type="expression" dxfId="1005" priority="1141">
      <formula>ISERROR(K961)</formula>
    </cfRule>
  </conditionalFormatting>
  <conditionalFormatting sqref="K989:L989">
    <cfRule type="expression" dxfId="1004" priority="1157">
      <formula>ISERROR(K989)</formula>
    </cfRule>
  </conditionalFormatting>
  <conditionalFormatting sqref="K1017:L1017">
    <cfRule type="expression" dxfId="1003" priority="1121">
      <formula>ISERROR(K1017)</formula>
    </cfRule>
  </conditionalFormatting>
  <conditionalFormatting sqref="K1045:L1045">
    <cfRule type="expression" dxfId="1002" priority="1088">
      <formula>ISERROR(K1045)</formula>
    </cfRule>
  </conditionalFormatting>
  <conditionalFormatting sqref="K1073:L1073">
    <cfRule type="expression" dxfId="1001" priority="1104">
      <formula>ISERROR(K1073)</formula>
    </cfRule>
  </conditionalFormatting>
  <conditionalFormatting sqref="K1101:L1101">
    <cfRule type="expression" dxfId="1000" priority="1068">
      <formula>ISERROR(K1101)</formula>
    </cfRule>
  </conditionalFormatting>
  <conditionalFormatting sqref="K1129:L1129">
    <cfRule type="expression" dxfId="999" priority="1051">
      <formula>ISERROR(K1129)</formula>
    </cfRule>
  </conditionalFormatting>
  <conditionalFormatting sqref="K1157:L1157">
    <cfRule type="expression" dxfId="998" priority="1018">
      <formula>ISERROR(K1157)</formula>
    </cfRule>
  </conditionalFormatting>
  <conditionalFormatting sqref="K1185:L1185">
    <cfRule type="expression" dxfId="997" priority="1034">
      <formula>ISERROR(K1185)</formula>
    </cfRule>
  </conditionalFormatting>
  <conditionalFormatting sqref="K1213:L1213">
    <cfRule type="expression" dxfId="996" priority="998">
      <formula>ISERROR(K1213)</formula>
    </cfRule>
  </conditionalFormatting>
  <conditionalFormatting sqref="K1241:L1241">
    <cfRule type="expression" dxfId="995" priority="965">
      <formula>ISERROR(K1241)</formula>
    </cfRule>
  </conditionalFormatting>
  <conditionalFormatting sqref="K1269:L1269">
    <cfRule type="expression" dxfId="994" priority="981">
      <formula>ISERROR(K1269)</formula>
    </cfRule>
  </conditionalFormatting>
  <conditionalFormatting sqref="K1297:L1297">
    <cfRule type="expression" dxfId="993" priority="945">
      <formula>ISERROR(K1297)</formula>
    </cfRule>
  </conditionalFormatting>
  <conditionalFormatting sqref="K1325:L1325">
    <cfRule type="expression" dxfId="992" priority="912">
      <formula>ISERROR(K1325)</formula>
    </cfRule>
  </conditionalFormatting>
  <conditionalFormatting sqref="K1353:L1353">
    <cfRule type="expression" dxfId="991" priority="928">
      <formula>ISERROR(K1353)</formula>
    </cfRule>
  </conditionalFormatting>
  <conditionalFormatting sqref="K1381:L1381">
    <cfRule type="expression" dxfId="990" priority="892">
      <formula>ISERROR(K1381)</formula>
    </cfRule>
  </conditionalFormatting>
  <conditionalFormatting sqref="K1409:L1409">
    <cfRule type="expression" dxfId="989" priority="875">
      <formula>ISERROR(K1409)</formula>
    </cfRule>
  </conditionalFormatting>
  <conditionalFormatting sqref="K1437:L1437">
    <cfRule type="expression" dxfId="988" priority="842">
      <formula>ISERROR(K1437)</formula>
    </cfRule>
  </conditionalFormatting>
  <conditionalFormatting sqref="K1465:L1465">
    <cfRule type="expression" dxfId="987" priority="858">
      <formula>ISERROR(K1465)</formula>
    </cfRule>
  </conditionalFormatting>
  <conditionalFormatting sqref="K1493:L1493">
    <cfRule type="expression" dxfId="986" priority="822">
      <formula>ISERROR(K1493)</formula>
    </cfRule>
  </conditionalFormatting>
  <conditionalFormatting sqref="K1521:L1521">
    <cfRule type="expression" dxfId="985" priority="789">
      <formula>ISERROR(K1521)</formula>
    </cfRule>
  </conditionalFormatting>
  <conditionalFormatting sqref="K1549:L1549">
    <cfRule type="expression" dxfId="984" priority="805">
      <formula>ISERROR(K1549)</formula>
    </cfRule>
  </conditionalFormatting>
  <conditionalFormatting sqref="K1577:L1577">
    <cfRule type="expression" dxfId="983" priority="769">
      <formula>ISERROR(K1577)</formula>
    </cfRule>
  </conditionalFormatting>
  <conditionalFormatting sqref="K1605:L1605">
    <cfRule type="expression" dxfId="982" priority="736">
      <formula>ISERROR(K1605)</formula>
    </cfRule>
  </conditionalFormatting>
  <conditionalFormatting sqref="K1633:L1633">
    <cfRule type="expression" dxfId="981" priority="752">
      <formula>ISERROR(K1633)</formula>
    </cfRule>
  </conditionalFormatting>
  <conditionalFormatting sqref="K1661:L1661">
    <cfRule type="expression" dxfId="980" priority="716">
      <formula>ISERROR(K1661)</formula>
    </cfRule>
  </conditionalFormatting>
  <conditionalFormatting sqref="K1689:L1689">
    <cfRule type="expression" dxfId="979" priority="699">
      <formula>ISERROR(K1689)</formula>
    </cfRule>
  </conditionalFormatting>
  <conditionalFormatting sqref="K1717:L1717">
    <cfRule type="expression" dxfId="978" priority="666">
      <formula>ISERROR(K1717)</formula>
    </cfRule>
  </conditionalFormatting>
  <conditionalFormatting sqref="K1745:L1745">
    <cfRule type="expression" dxfId="977" priority="682">
      <formula>ISERROR(K1745)</formula>
    </cfRule>
  </conditionalFormatting>
  <conditionalFormatting sqref="K1773:L1773">
    <cfRule type="expression" dxfId="976" priority="646">
      <formula>ISERROR(K1773)</formula>
    </cfRule>
  </conditionalFormatting>
  <conditionalFormatting sqref="K1801:L1801">
    <cfRule type="expression" dxfId="975" priority="613">
      <formula>ISERROR(K1801)</formula>
    </cfRule>
  </conditionalFormatting>
  <conditionalFormatting sqref="K1829:L1829">
    <cfRule type="expression" dxfId="974" priority="629">
      <formula>ISERROR(K1829)</formula>
    </cfRule>
  </conditionalFormatting>
  <conditionalFormatting sqref="K1857:L1857">
    <cfRule type="expression" dxfId="973" priority="593">
      <formula>ISERROR(K1857)</formula>
    </cfRule>
  </conditionalFormatting>
  <conditionalFormatting sqref="K1885:L1885">
    <cfRule type="expression" dxfId="972" priority="560">
      <formula>ISERROR(K1885)</formula>
    </cfRule>
  </conditionalFormatting>
  <conditionalFormatting sqref="K1913:L1913">
    <cfRule type="expression" dxfId="971" priority="576">
      <formula>ISERROR(K1913)</formula>
    </cfRule>
  </conditionalFormatting>
  <conditionalFormatting sqref="K1941:L1941">
    <cfRule type="expression" dxfId="970" priority="540">
      <formula>ISERROR(K1941)</formula>
    </cfRule>
  </conditionalFormatting>
  <conditionalFormatting sqref="K1969:L1969">
    <cfRule type="expression" dxfId="969" priority="523">
      <formula>ISERROR(K1969)</formula>
    </cfRule>
  </conditionalFormatting>
  <conditionalFormatting sqref="K1997:L1997">
    <cfRule type="expression" dxfId="968" priority="490">
      <formula>ISERROR(K1997)</formula>
    </cfRule>
  </conditionalFormatting>
  <conditionalFormatting sqref="K2025:L2025">
    <cfRule type="expression" dxfId="967" priority="506">
      <formula>ISERROR(K2025)</formula>
    </cfRule>
  </conditionalFormatting>
  <conditionalFormatting sqref="K2053:L2053">
    <cfRule type="expression" dxfId="966" priority="470">
      <formula>ISERROR(K2053)</formula>
    </cfRule>
  </conditionalFormatting>
  <conditionalFormatting sqref="K2081:L2081">
    <cfRule type="expression" dxfId="965" priority="437">
      <formula>ISERROR(K2081)</formula>
    </cfRule>
  </conditionalFormatting>
  <conditionalFormatting sqref="K2109:L2109">
    <cfRule type="expression" dxfId="964" priority="453">
      <formula>ISERROR(K2109)</formula>
    </cfRule>
  </conditionalFormatting>
  <conditionalFormatting sqref="K2137:L2137">
    <cfRule type="expression" dxfId="963" priority="417">
      <formula>ISERROR(K2137)</formula>
    </cfRule>
  </conditionalFormatting>
  <conditionalFormatting sqref="K2165:L2165">
    <cfRule type="expression" dxfId="962" priority="384">
      <formula>ISERROR(K2165)</formula>
    </cfRule>
  </conditionalFormatting>
  <conditionalFormatting sqref="K2193:L2193">
    <cfRule type="expression" dxfId="961" priority="400">
      <formula>ISERROR(K2193)</formula>
    </cfRule>
  </conditionalFormatting>
  <conditionalFormatting sqref="K2221:L2221">
    <cfRule type="expression" dxfId="960" priority="364">
      <formula>ISERROR(K2221)</formula>
    </cfRule>
  </conditionalFormatting>
  <conditionalFormatting sqref="K2249:L2249">
    <cfRule type="expression" dxfId="959" priority="347">
      <formula>ISERROR(K2249)</formula>
    </cfRule>
  </conditionalFormatting>
  <conditionalFormatting sqref="K2277:L2277">
    <cfRule type="expression" dxfId="958" priority="314">
      <formula>ISERROR(K2277)</formula>
    </cfRule>
  </conditionalFormatting>
  <conditionalFormatting sqref="K2305:L2305">
    <cfRule type="expression" dxfId="957" priority="330">
      <formula>ISERROR(K2305)</formula>
    </cfRule>
  </conditionalFormatting>
  <conditionalFormatting sqref="K2333:L2333">
    <cfRule type="expression" dxfId="956" priority="294">
      <formula>ISERROR(K2333)</formula>
    </cfRule>
  </conditionalFormatting>
  <conditionalFormatting sqref="K2361:L2361">
    <cfRule type="expression" dxfId="955" priority="261">
      <formula>ISERROR(K2361)</formula>
    </cfRule>
  </conditionalFormatting>
  <conditionalFormatting sqref="K2389:L2389">
    <cfRule type="expression" dxfId="954" priority="277">
      <formula>ISERROR(K2389)</formula>
    </cfRule>
  </conditionalFormatting>
  <conditionalFormatting sqref="K2417:L2417">
    <cfRule type="expression" dxfId="953" priority="241">
      <formula>ISERROR(K2417)</formula>
    </cfRule>
  </conditionalFormatting>
  <conditionalFormatting sqref="K2445:L2445">
    <cfRule type="expression" dxfId="952" priority="208">
      <formula>ISERROR(K2445)</formula>
    </cfRule>
  </conditionalFormatting>
  <conditionalFormatting sqref="K2473:L2473">
    <cfRule type="expression" dxfId="951" priority="224">
      <formula>ISERROR(K2473)</formula>
    </cfRule>
  </conditionalFormatting>
  <conditionalFormatting sqref="K2501:L2501">
    <cfRule type="expression" dxfId="950" priority="188">
      <formula>ISERROR(K2501)</formula>
    </cfRule>
  </conditionalFormatting>
  <conditionalFormatting sqref="K2529:L2529">
    <cfRule type="expression" dxfId="949" priority="171">
      <formula>ISERROR(K2529)</formula>
    </cfRule>
  </conditionalFormatting>
  <conditionalFormatting sqref="K2557:L2557">
    <cfRule type="expression" dxfId="948" priority="138">
      <formula>ISERROR(K2557)</formula>
    </cfRule>
  </conditionalFormatting>
  <conditionalFormatting sqref="K2585:L2585">
    <cfRule type="expression" dxfId="947" priority="154">
      <formula>ISERROR(K2585)</formula>
    </cfRule>
  </conditionalFormatting>
  <conditionalFormatting sqref="K2613:L2613">
    <cfRule type="expression" dxfId="946" priority="118">
      <formula>ISERROR(K2613)</formula>
    </cfRule>
  </conditionalFormatting>
  <conditionalFormatting sqref="K2641:L2641">
    <cfRule type="expression" dxfId="945" priority="85">
      <formula>ISERROR(K2641)</formula>
    </cfRule>
  </conditionalFormatting>
  <conditionalFormatting sqref="K2669:L2669">
    <cfRule type="expression" dxfId="944" priority="101">
      <formula>ISERROR(K2669)</formula>
    </cfRule>
  </conditionalFormatting>
  <conditionalFormatting sqref="K2697:L2697">
    <cfRule type="expression" dxfId="943" priority="65">
      <formula>ISERROR(K2697)</formula>
    </cfRule>
  </conditionalFormatting>
  <conditionalFormatting sqref="K2725:L2725">
    <cfRule type="expression" dxfId="942" priority="32">
      <formula>ISERROR(K2725)</formula>
    </cfRule>
  </conditionalFormatting>
  <conditionalFormatting sqref="K2753:L2753">
    <cfRule type="expression" dxfId="941" priority="48">
      <formula>ISERROR(K2753)</formula>
    </cfRule>
  </conditionalFormatting>
  <conditionalFormatting sqref="K2781:L2781">
    <cfRule type="expression" dxfId="940" priority="12">
      <formula>ISERROR(K2781)</formula>
    </cfRule>
  </conditionalFormatting>
  <conditionalFormatting sqref="L15:N15">
    <cfRule type="expression" dxfId="939" priority="7392">
      <formula>ISERROR(L15)</formula>
    </cfRule>
  </conditionalFormatting>
  <conditionalFormatting sqref="L43:N43">
    <cfRule type="expression" dxfId="938" priority="1758">
      <formula>ISERROR(L43)</formula>
    </cfRule>
  </conditionalFormatting>
  <conditionalFormatting sqref="L71:N71">
    <cfRule type="expression" dxfId="937" priority="1774">
      <formula>ISERROR(L71)</formula>
    </cfRule>
  </conditionalFormatting>
  <conditionalFormatting sqref="L99:N99">
    <cfRule type="expression" dxfId="936" priority="1736">
      <formula>ISERROR(L99)</formula>
    </cfRule>
  </conditionalFormatting>
  <conditionalFormatting sqref="L127:N127">
    <cfRule type="expression" dxfId="935" priority="1703">
      <formula>ISERROR(L127)</formula>
    </cfRule>
  </conditionalFormatting>
  <conditionalFormatting sqref="L155:N155">
    <cfRule type="expression" dxfId="934" priority="1719">
      <formula>ISERROR(L155)</formula>
    </cfRule>
  </conditionalFormatting>
  <conditionalFormatting sqref="L183:N183">
    <cfRule type="expression" dxfId="933" priority="1683">
      <formula>ISERROR(L183)</formula>
    </cfRule>
  </conditionalFormatting>
  <conditionalFormatting sqref="L211:N211">
    <cfRule type="expression" dxfId="932" priority="1650">
      <formula>ISERROR(L211)</formula>
    </cfRule>
  </conditionalFormatting>
  <conditionalFormatting sqref="L239:N239">
    <cfRule type="expression" dxfId="931" priority="1666">
      <formula>ISERROR(L239)</formula>
    </cfRule>
  </conditionalFormatting>
  <conditionalFormatting sqref="L267:N267">
    <cfRule type="expression" dxfId="930" priority="1630">
      <formula>ISERROR(L267)</formula>
    </cfRule>
  </conditionalFormatting>
  <conditionalFormatting sqref="L295:N295">
    <cfRule type="expression" dxfId="929" priority="1577">
      <formula>ISERROR(L295)</formula>
    </cfRule>
  </conditionalFormatting>
  <conditionalFormatting sqref="L323:N323">
    <cfRule type="expression" dxfId="928" priority="1544">
      <formula>ISERROR(L323)</formula>
    </cfRule>
  </conditionalFormatting>
  <conditionalFormatting sqref="L351:N351">
    <cfRule type="expression" dxfId="927" priority="1560">
      <formula>ISERROR(L351)</formula>
    </cfRule>
  </conditionalFormatting>
  <conditionalFormatting sqref="L379:N379">
    <cfRule type="expression" dxfId="926" priority="1524">
      <formula>ISERROR(L379)</formula>
    </cfRule>
  </conditionalFormatting>
  <conditionalFormatting sqref="L407:N407">
    <cfRule type="expression" dxfId="925" priority="1491">
      <formula>ISERROR(L407)</formula>
    </cfRule>
  </conditionalFormatting>
  <conditionalFormatting sqref="L435:N435">
    <cfRule type="expression" dxfId="924" priority="1507">
      <formula>ISERROR(L435)</formula>
    </cfRule>
  </conditionalFormatting>
  <conditionalFormatting sqref="L463:N463">
    <cfRule type="expression" dxfId="923" priority="1471">
      <formula>ISERROR(L463)</formula>
    </cfRule>
  </conditionalFormatting>
  <conditionalFormatting sqref="L491:N491">
    <cfRule type="expression" dxfId="922" priority="1438">
      <formula>ISERROR(L491)</formula>
    </cfRule>
  </conditionalFormatting>
  <conditionalFormatting sqref="L519:N519">
    <cfRule type="expression" dxfId="921" priority="1454">
      <formula>ISERROR(L519)</formula>
    </cfRule>
  </conditionalFormatting>
  <conditionalFormatting sqref="L547:N547">
    <cfRule type="expression" dxfId="920" priority="1418">
      <formula>ISERROR(L547)</formula>
    </cfRule>
  </conditionalFormatting>
  <conditionalFormatting sqref="L575:N575">
    <cfRule type="expression" dxfId="919" priority="1401">
      <formula>ISERROR(L575)</formula>
    </cfRule>
  </conditionalFormatting>
  <conditionalFormatting sqref="L603:N603">
    <cfRule type="expression" dxfId="918" priority="1368">
      <formula>ISERROR(L603)</formula>
    </cfRule>
  </conditionalFormatting>
  <conditionalFormatting sqref="L631:N631">
    <cfRule type="expression" dxfId="917" priority="1384">
      <formula>ISERROR(L631)</formula>
    </cfRule>
  </conditionalFormatting>
  <conditionalFormatting sqref="L659:N659">
    <cfRule type="expression" dxfId="916" priority="1348">
      <formula>ISERROR(L659)</formula>
    </cfRule>
  </conditionalFormatting>
  <conditionalFormatting sqref="L687:N687">
    <cfRule type="expression" dxfId="915" priority="1315">
      <formula>ISERROR(L687)</formula>
    </cfRule>
  </conditionalFormatting>
  <conditionalFormatting sqref="L715:N715">
    <cfRule type="expression" dxfId="914" priority="1331">
      <formula>ISERROR(L715)</formula>
    </cfRule>
  </conditionalFormatting>
  <conditionalFormatting sqref="L743:N743">
    <cfRule type="expression" dxfId="913" priority="1295">
      <formula>ISERROR(L743)</formula>
    </cfRule>
  </conditionalFormatting>
  <conditionalFormatting sqref="L771:N771">
    <cfRule type="expression" dxfId="912" priority="1262">
      <formula>ISERROR(L771)</formula>
    </cfRule>
  </conditionalFormatting>
  <conditionalFormatting sqref="L799:N799">
    <cfRule type="expression" dxfId="911" priority="1278">
      <formula>ISERROR(L799)</formula>
    </cfRule>
  </conditionalFormatting>
  <conditionalFormatting sqref="L827:N827">
    <cfRule type="expression" dxfId="910" priority="1242">
      <formula>ISERROR(L827)</formula>
    </cfRule>
  </conditionalFormatting>
  <conditionalFormatting sqref="L855:N855">
    <cfRule type="expression" dxfId="909" priority="1225">
      <formula>ISERROR(L855)</formula>
    </cfRule>
  </conditionalFormatting>
  <conditionalFormatting sqref="L883:N883">
    <cfRule type="expression" dxfId="908" priority="1192">
      <formula>ISERROR(L883)</formula>
    </cfRule>
  </conditionalFormatting>
  <conditionalFormatting sqref="L911:N911">
    <cfRule type="expression" dxfId="907" priority="1208">
      <formula>ISERROR(L911)</formula>
    </cfRule>
  </conditionalFormatting>
  <conditionalFormatting sqref="L939:N939">
    <cfRule type="expression" dxfId="906" priority="1172">
      <formula>ISERROR(L939)</formula>
    </cfRule>
  </conditionalFormatting>
  <conditionalFormatting sqref="L967:N967">
    <cfRule type="expression" dxfId="905" priority="1139">
      <formula>ISERROR(L967)</formula>
    </cfRule>
  </conditionalFormatting>
  <conditionalFormatting sqref="L995:N995">
    <cfRule type="expression" dxfId="904" priority="1155">
      <formula>ISERROR(L995)</formula>
    </cfRule>
  </conditionalFormatting>
  <conditionalFormatting sqref="L1023:N1023">
    <cfRule type="expression" dxfId="903" priority="1119">
      <formula>ISERROR(L1023)</formula>
    </cfRule>
  </conditionalFormatting>
  <conditionalFormatting sqref="L1051:N1051">
    <cfRule type="expression" dxfId="902" priority="1086">
      <formula>ISERROR(L1051)</formula>
    </cfRule>
  </conditionalFormatting>
  <conditionalFormatting sqref="L1079:N1079">
    <cfRule type="expression" dxfId="901" priority="1102">
      <formula>ISERROR(L1079)</formula>
    </cfRule>
  </conditionalFormatting>
  <conditionalFormatting sqref="L1107:N1107">
    <cfRule type="expression" dxfId="900" priority="1066">
      <formula>ISERROR(L1107)</formula>
    </cfRule>
  </conditionalFormatting>
  <conditionalFormatting sqref="L1135:N1135">
    <cfRule type="expression" dxfId="899" priority="1049">
      <formula>ISERROR(L1135)</formula>
    </cfRule>
  </conditionalFormatting>
  <conditionalFormatting sqref="L1163:N1163">
    <cfRule type="expression" dxfId="898" priority="1016">
      <formula>ISERROR(L1163)</formula>
    </cfRule>
  </conditionalFormatting>
  <conditionalFormatting sqref="L1191:N1191">
    <cfRule type="expression" dxfId="897" priority="1032">
      <formula>ISERROR(L1191)</formula>
    </cfRule>
  </conditionalFormatting>
  <conditionalFormatting sqref="L1219:N1219">
    <cfRule type="expression" dxfId="896" priority="996">
      <formula>ISERROR(L1219)</formula>
    </cfRule>
  </conditionalFormatting>
  <conditionalFormatting sqref="L1247:N1247">
    <cfRule type="expression" dxfId="895" priority="963">
      <formula>ISERROR(L1247)</formula>
    </cfRule>
  </conditionalFormatting>
  <conditionalFormatting sqref="L1275:N1275">
    <cfRule type="expression" dxfId="894" priority="979">
      <formula>ISERROR(L1275)</formula>
    </cfRule>
  </conditionalFormatting>
  <conditionalFormatting sqref="L1303:N1303">
    <cfRule type="expression" dxfId="893" priority="943">
      <formula>ISERROR(L1303)</formula>
    </cfRule>
  </conditionalFormatting>
  <conditionalFormatting sqref="L1331:N1331">
    <cfRule type="expression" dxfId="892" priority="910">
      <formula>ISERROR(L1331)</formula>
    </cfRule>
  </conditionalFormatting>
  <conditionalFormatting sqref="L1359:N1359">
    <cfRule type="expression" dxfId="891" priority="926">
      <formula>ISERROR(L1359)</formula>
    </cfRule>
  </conditionalFormatting>
  <conditionalFormatting sqref="L1387:N1387">
    <cfRule type="expression" dxfId="890" priority="890">
      <formula>ISERROR(L1387)</formula>
    </cfRule>
  </conditionalFormatting>
  <conditionalFormatting sqref="L1415:N1415">
    <cfRule type="expression" dxfId="889" priority="873">
      <formula>ISERROR(L1415)</formula>
    </cfRule>
  </conditionalFormatting>
  <conditionalFormatting sqref="L1443:N1443">
    <cfRule type="expression" dxfId="888" priority="840">
      <formula>ISERROR(L1443)</formula>
    </cfRule>
  </conditionalFormatting>
  <conditionalFormatting sqref="L1471:N1471">
    <cfRule type="expression" dxfId="887" priority="856">
      <formula>ISERROR(L1471)</formula>
    </cfRule>
  </conditionalFormatting>
  <conditionalFormatting sqref="L1499:N1499">
    <cfRule type="expression" dxfId="886" priority="820">
      <formula>ISERROR(L1499)</formula>
    </cfRule>
  </conditionalFormatting>
  <conditionalFormatting sqref="L1527:N1527">
    <cfRule type="expression" dxfId="885" priority="787">
      <formula>ISERROR(L1527)</formula>
    </cfRule>
  </conditionalFormatting>
  <conditionalFormatting sqref="L1555:N1555">
    <cfRule type="expression" dxfId="884" priority="803">
      <formula>ISERROR(L1555)</formula>
    </cfRule>
  </conditionalFormatting>
  <conditionalFormatting sqref="L1583:N1583">
    <cfRule type="expression" dxfId="883" priority="767">
      <formula>ISERROR(L1583)</formula>
    </cfRule>
  </conditionalFormatting>
  <conditionalFormatting sqref="L1611:N1611">
    <cfRule type="expression" dxfId="882" priority="734">
      <formula>ISERROR(L1611)</formula>
    </cfRule>
  </conditionalFormatting>
  <conditionalFormatting sqref="L1639:N1639">
    <cfRule type="expression" dxfId="881" priority="750">
      <formula>ISERROR(L1639)</formula>
    </cfRule>
  </conditionalFormatting>
  <conditionalFormatting sqref="L1667:N1667">
    <cfRule type="expression" dxfId="880" priority="714">
      <formula>ISERROR(L1667)</formula>
    </cfRule>
  </conditionalFormatting>
  <conditionalFormatting sqref="L1695:N1695">
    <cfRule type="expression" dxfId="879" priority="697">
      <formula>ISERROR(L1695)</formula>
    </cfRule>
  </conditionalFormatting>
  <conditionalFormatting sqref="L1723:N1723">
    <cfRule type="expression" dxfId="878" priority="664">
      <formula>ISERROR(L1723)</formula>
    </cfRule>
  </conditionalFormatting>
  <conditionalFormatting sqref="L1751:N1751">
    <cfRule type="expression" dxfId="877" priority="680">
      <formula>ISERROR(L1751)</formula>
    </cfRule>
  </conditionalFormatting>
  <conditionalFormatting sqref="L1779:N1779">
    <cfRule type="expression" dxfId="876" priority="644">
      <formula>ISERROR(L1779)</formula>
    </cfRule>
  </conditionalFormatting>
  <conditionalFormatting sqref="L1807:N1807">
    <cfRule type="expression" dxfId="875" priority="611">
      <formula>ISERROR(L1807)</formula>
    </cfRule>
  </conditionalFormatting>
  <conditionalFormatting sqref="L1835:N1835">
    <cfRule type="expression" dxfId="874" priority="627">
      <formula>ISERROR(L1835)</formula>
    </cfRule>
  </conditionalFormatting>
  <conditionalFormatting sqref="L1863:N1863">
    <cfRule type="expression" dxfId="873" priority="591">
      <formula>ISERROR(L1863)</formula>
    </cfRule>
  </conditionalFormatting>
  <conditionalFormatting sqref="L1891:N1891">
    <cfRule type="expression" dxfId="872" priority="558">
      <formula>ISERROR(L1891)</formula>
    </cfRule>
  </conditionalFormatting>
  <conditionalFormatting sqref="L1919:N1919">
    <cfRule type="expression" dxfId="871" priority="574">
      <formula>ISERROR(L1919)</formula>
    </cfRule>
  </conditionalFormatting>
  <conditionalFormatting sqref="L1947:N1947">
    <cfRule type="expression" dxfId="870" priority="538">
      <formula>ISERROR(L1947)</formula>
    </cfRule>
  </conditionalFormatting>
  <conditionalFormatting sqref="L1975:N1975">
    <cfRule type="expression" dxfId="869" priority="521">
      <formula>ISERROR(L1975)</formula>
    </cfRule>
  </conditionalFormatting>
  <conditionalFormatting sqref="L2003:N2003">
    <cfRule type="expression" dxfId="868" priority="488">
      <formula>ISERROR(L2003)</formula>
    </cfRule>
  </conditionalFormatting>
  <conditionalFormatting sqref="L2031:N2031">
    <cfRule type="expression" dxfId="867" priority="504">
      <formula>ISERROR(L2031)</formula>
    </cfRule>
  </conditionalFormatting>
  <conditionalFormatting sqref="L2059:N2059">
    <cfRule type="expression" dxfId="866" priority="468">
      <formula>ISERROR(L2059)</formula>
    </cfRule>
  </conditionalFormatting>
  <conditionalFormatting sqref="L2087:N2087">
    <cfRule type="expression" dxfId="865" priority="435">
      <formula>ISERROR(L2087)</formula>
    </cfRule>
  </conditionalFormatting>
  <conditionalFormatting sqref="L2115:N2115">
    <cfRule type="expression" dxfId="864" priority="451">
      <formula>ISERROR(L2115)</formula>
    </cfRule>
  </conditionalFormatting>
  <conditionalFormatting sqref="L2143:N2143">
    <cfRule type="expression" dxfId="863" priority="415">
      <formula>ISERROR(L2143)</formula>
    </cfRule>
  </conditionalFormatting>
  <conditionalFormatting sqref="L2171:N2171">
    <cfRule type="expression" dxfId="862" priority="382">
      <formula>ISERROR(L2171)</formula>
    </cfRule>
  </conditionalFormatting>
  <conditionalFormatting sqref="L2199:N2199">
    <cfRule type="expression" dxfId="861" priority="398">
      <formula>ISERROR(L2199)</formula>
    </cfRule>
  </conditionalFormatting>
  <conditionalFormatting sqref="L2227:N2227">
    <cfRule type="expression" dxfId="860" priority="362">
      <formula>ISERROR(L2227)</formula>
    </cfRule>
  </conditionalFormatting>
  <conditionalFormatting sqref="L2255:N2255">
    <cfRule type="expression" dxfId="859" priority="345">
      <formula>ISERROR(L2255)</formula>
    </cfRule>
  </conditionalFormatting>
  <conditionalFormatting sqref="L2283:N2283">
    <cfRule type="expression" dxfId="858" priority="312">
      <formula>ISERROR(L2283)</formula>
    </cfRule>
  </conditionalFormatting>
  <conditionalFormatting sqref="L2311:N2311">
    <cfRule type="expression" dxfId="857" priority="328">
      <formula>ISERROR(L2311)</formula>
    </cfRule>
  </conditionalFormatting>
  <conditionalFormatting sqref="L2339:N2339">
    <cfRule type="expression" dxfId="856" priority="292">
      <formula>ISERROR(L2339)</formula>
    </cfRule>
  </conditionalFormatting>
  <conditionalFormatting sqref="L2367:N2367">
    <cfRule type="expression" dxfId="855" priority="259">
      <formula>ISERROR(L2367)</formula>
    </cfRule>
  </conditionalFormatting>
  <conditionalFormatting sqref="L2395:N2395">
    <cfRule type="expression" dxfId="854" priority="275">
      <formula>ISERROR(L2395)</formula>
    </cfRule>
  </conditionalFormatting>
  <conditionalFormatting sqref="L2423:N2423">
    <cfRule type="expression" dxfId="853" priority="239">
      <formula>ISERROR(L2423)</formula>
    </cfRule>
  </conditionalFormatting>
  <conditionalFormatting sqref="L2451:N2451">
    <cfRule type="expression" dxfId="852" priority="206">
      <formula>ISERROR(L2451)</formula>
    </cfRule>
  </conditionalFormatting>
  <conditionalFormatting sqref="L2479:N2479">
    <cfRule type="expression" dxfId="851" priority="222">
      <formula>ISERROR(L2479)</formula>
    </cfRule>
  </conditionalFormatting>
  <conditionalFormatting sqref="L2507:N2507">
    <cfRule type="expression" dxfId="850" priority="186">
      <formula>ISERROR(L2507)</formula>
    </cfRule>
  </conditionalFormatting>
  <conditionalFormatting sqref="L2535:N2535">
    <cfRule type="expression" dxfId="849" priority="169">
      <formula>ISERROR(L2535)</formula>
    </cfRule>
  </conditionalFormatting>
  <conditionalFormatting sqref="L2563:N2563">
    <cfRule type="expression" dxfId="848" priority="136">
      <formula>ISERROR(L2563)</formula>
    </cfRule>
  </conditionalFormatting>
  <conditionalFormatting sqref="L2591:N2591">
    <cfRule type="expression" dxfId="847" priority="152">
      <formula>ISERROR(L2591)</formula>
    </cfRule>
  </conditionalFormatting>
  <conditionalFormatting sqref="L2619:N2619">
    <cfRule type="expression" dxfId="846" priority="116">
      <formula>ISERROR(L2619)</formula>
    </cfRule>
  </conditionalFormatting>
  <conditionalFormatting sqref="L2647:N2647">
    <cfRule type="expression" dxfId="845" priority="83">
      <formula>ISERROR(L2647)</formula>
    </cfRule>
  </conditionalFormatting>
  <conditionalFormatting sqref="L2675:N2675">
    <cfRule type="expression" dxfId="844" priority="99">
      <formula>ISERROR(L2675)</formula>
    </cfRule>
  </conditionalFormatting>
  <conditionalFormatting sqref="L2703:N2703">
    <cfRule type="expression" dxfId="843" priority="63">
      <formula>ISERROR(L2703)</formula>
    </cfRule>
  </conditionalFormatting>
  <conditionalFormatting sqref="L2731:N2731">
    <cfRule type="expression" dxfId="842" priority="30">
      <formula>ISERROR(L2731)</formula>
    </cfRule>
  </conditionalFormatting>
  <conditionalFormatting sqref="L2759:N2759">
    <cfRule type="expression" dxfId="841" priority="46">
      <formula>ISERROR(L2759)</formula>
    </cfRule>
  </conditionalFormatting>
  <conditionalFormatting sqref="L2787:N2787">
    <cfRule type="expression" dxfId="840" priority="10">
      <formula>ISERROR(L2787)</formula>
    </cfRule>
  </conditionalFormatting>
  <conditionalFormatting sqref="N9">
    <cfRule type="expression" dxfId="839" priority="7413">
      <formula>ISERROR(N9)</formula>
    </cfRule>
  </conditionalFormatting>
  <conditionalFormatting sqref="N37">
    <cfRule type="expression" dxfId="838" priority="1764">
      <formula>ISERROR(N37)</formula>
    </cfRule>
  </conditionalFormatting>
  <conditionalFormatting sqref="N65">
    <cfRule type="expression" dxfId="837" priority="1780">
      <formula>ISERROR(N65)</formula>
    </cfRule>
  </conditionalFormatting>
  <conditionalFormatting sqref="N93">
    <cfRule type="expression" dxfId="836" priority="1742">
      <formula>ISERROR(N93)</formula>
    </cfRule>
  </conditionalFormatting>
  <conditionalFormatting sqref="N121">
    <cfRule type="expression" dxfId="835" priority="1709">
      <formula>ISERROR(N121)</formula>
    </cfRule>
  </conditionalFormatting>
  <conditionalFormatting sqref="N149">
    <cfRule type="expression" dxfId="834" priority="1725">
      <formula>ISERROR(N149)</formula>
    </cfRule>
  </conditionalFormatting>
  <conditionalFormatting sqref="N177">
    <cfRule type="expression" dxfId="833" priority="1689">
      <formula>ISERROR(N177)</formula>
    </cfRule>
  </conditionalFormatting>
  <conditionalFormatting sqref="N205">
    <cfRule type="expression" dxfId="832" priority="1656">
      <formula>ISERROR(N205)</formula>
    </cfRule>
  </conditionalFormatting>
  <conditionalFormatting sqref="N233">
    <cfRule type="expression" dxfId="831" priority="1672">
      <formula>ISERROR(N233)</formula>
    </cfRule>
  </conditionalFormatting>
  <conditionalFormatting sqref="N261">
    <cfRule type="expression" dxfId="830" priority="1636">
      <formula>ISERROR(N261)</formula>
    </cfRule>
  </conditionalFormatting>
  <conditionalFormatting sqref="N289">
    <cfRule type="expression" dxfId="829" priority="1583">
      <formula>ISERROR(N289)</formula>
    </cfRule>
  </conditionalFormatting>
  <conditionalFormatting sqref="N317">
    <cfRule type="expression" dxfId="828" priority="1550">
      <formula>ISERROR(N317)</formula>
    </cfRule>
  </conditionalFormatting>
  <conditionalFormatting sqref="N345">
    <cfRule type="expression" dxfId="827" priority="1566">
      <formula>ISERROR(N345)</formula>
    </cfRule>
  </conditionalFormatting>
  <conditionalFormatting sqref="N373">
    <cfRule type="expression" dxfId="826" priority="1530">
      <formula>ISERROR(N373)</formula>
    </cfRule>
  </conditionalFormatting>
  <conditionalFormatting sqref="N401">
    <cfRule type="expression" dxfId="825" priority="1497">
      <formula>ISERROR(N401)</formula>
    </cfRule>
  </conditionalFormatting>
  <conditionalFormatting sqref="N429">
    <cfRule type="expression" dxfId="824" priority="1513">
      <formula>ISERROR(N429)</formula>
    </cfRule>
  </conditionalFormatting>
  <conditionalFormatting sqref="N457">
    <cfRule type="expression" dxfId="823" priority="1477">
      <formula>ISERROR(N457)</formula>
    </cfRule>
  </conditionalFormatting>
  <conditionalFormatting sqref="N485">
    <cfRule type="expression" dxfId="822" priority="1444">
      <formula>ISERROR(N485)</formula>
    </cfRule>
  </conditionalFormatting>
  <conditionalFormatting sqref="N513">
    <cfRule type="expression" dxfId="821" priority="1460">
      <formula>ISERROR(N513)</formula>
    </cfRule>
  </conditionalFormatting>
  <conditionalFormatting sqref="N541">
    <cfRule type="expression" dxfId="820" priority="1424">
      <formula>ISERROR(N541)</formula>
    </cfRule>
  </conditionalFormatting>
  <conditionalFormatting sqref="N569">
    <cfRule type="expression" dxfId="819" priority="1407">
      <formula>ISERROR(N569)</formula>
    </cfRule>
  </conditionalFormatting>
  <conditionalFormatting sqref="N597">
    <cfRule type="expression" dxfId="818" priority="1374">
      <formula>ISERROR(N597)</formula>
    </cfRule>
  </conditionalFormatting>
  <conditionalFormatting sqref="N625">
    <cfRule type="expression" dxfId="817" priority="1390">
      <formula>ISERROR(N625)</formula>
    </cfRule>
  </conditionalFormatting>
  <conditionalFormatting sqref="N653">
    <cfRule type="expression" dxfId="816" priority="1354">
      <formula>ISERROR(N653)</formula>
    </cfRule>
  </conditionalFormatting>
  <conditionalFormatting sqref="N681">
    <cfRule type="expression" dxfId="815" priority="1321">
      <formula>ISERROR(N681)</formula>
    </cfRule>
  </conditionalFormatting>
  <conditionalFormatting sqref="N709">
    <cfRule type="expression" dxfId="814" priority="1337">
      <formula>ISERROR(N709)</formula>
    </cfRule>
  </conditionalFormatting>
  <conditionalFormatting sqref="N737">
    <cfRule type="expression" dxfId="813" priority="1301">
      <formula>ISERROR(N737)</formula>
    </cfRule>
  </conditionalFormatting>
  <conditionalFormatting sqref="N765">
    <cfRule type="expression" dxfId="812" priority="1268">
      <formula>ISERROR(N765)</formula>
    </cfRule>
  </conditionalFormatting>
  <conditionalFormatting sqref="N793">
    <cfRule type="expression" dxfId="811" priority="1284">
      <formula>ISERROR(N793)</formula>
    </cfRule>
  </conditionalFormatting>
  <conditionalFormatting sqref="N821">
    <cfRule type="expression" dxfId="810" priority="1248">
      <formula>ISERROR(N821)</formula>
    </cfRule>
  </conditionalFormatting>
  <conditionalFormatting sqref="N849">
    <cfRule type="expression" dxfId="809" priority="1231">
      <formula>ISERROR(N849)</formula>
    </cfRule>
  </conditionalFormatting>
  <conditionalFormatting sqref="N877">
    <cfRule type="expression" dxfId="808" priority="1198">
      <formula>ISERROR(N877)</formula>
    </cfRule>
  </conditionalFormatting>
  <conditionalFormatting sqref="N905">
    <cfRule type="expression" dxfId="807" priority="1214">
      <formula>ISERROR(N905)</formula>
    </cfRule>
  </conditionalFormatting>
  <conditionalFormatting sqref="N933">
    <cfRule type="expression" dxfId="806" priority="1178">
      <formula>ISERROR(N933)</formula>
    </cfRule>
  </conditionalFormatting>
  <conditionalFormatting sqref="N961">
    <cfRule type="expression" dxfId="805" priority="1145">
      <formula>ISERROR(N961)</formula>
    </cfRule>
  </conditionalFormatting>
  <conditionalFormatting sqref="N989">
    <cfRule type="expression" dxfId="804" priority="1161">
      <formula>ISERROR(N989)</formula>
    </cfRule>
  </conditionalFormatting>
  <conditionalFormatting sqref="N1017">
    <cfRule type="expression" dxfId="803" priority="1125">
      <formula>ISERROR(N1017)</formula>
    </cfRule>
  </conditionalFormatting>
  <conditionalFormatting sqref="N1045">
    <cfRule type="expression" dxfId="802" priority="1092">
      <formula>ISERROR(N1045)</formula>
    </cfRule>
  </conditionalFormatting>
  <conditionalFormatting sqref="N1073">
    <cfRule type="expression" dxfId="801" priority="1108">
      <formula>ISERROR(N1073)</formula>
    </cfRule>
  </conditionalFormatting>
  <conditionalFormatting sqref="N1101">
    <cfRule type="expression" dxfId="800" priority="1072">
      <formula>ISERROR(N1101)</formula>
    </cfRule>
  </conditionalFormatting>
  <conditionalFormatting sqref="N1129">
    <cfRule type="expression" dxfId="799" priority="1055">
      <formula>ISERROR(N1129)</formula>
    </cfRule>
  </conditionalFormatting>
  <conditionalFormatting sqref="N1157">
    <cfRule type="expression" dxfId="798" priority="1022">
      <formula>ISERROR(N1157)</formula>
    </cfRule>
  </conditionalFormatting>
  <conditionalFormatting sqref="N1185">
    <cfRule type="expression" dxfId="797" priority="1038">
      <formula>ISERROR(N1185)</formula>
    </cfRule>
  </conditionalFormatting>
  <conditionalFormatting sqref="N1213">
    <cfRule type="expression" dxfId="796" priority="1002">
      <formula>ISERROR(N1213)</formula>
    </cfRule>
  </conditionalFormatting>
  <conditionalFormatting sqref="N1241">
    <cfRule type="expression" dxfId="795" priority="969">
      <formula>ISERROR(N1241)</formula>
    </cfRule>
  </conditionalFormatting>
  <conditionalFormatting sqref="N1269">
    <cfRule type="expression" dxfId="794" priority="985">
      <formula>ISERROR(N1269)</formula>
    </cfRule>
  </conditionalFormatting>
  <conditionalFormatting sqref="N1297">
    <cfRule type="expression" dxfId="793" priority="949">
      <formula>ISERROR(N1297)</formula>
    </cfRule>
  </conditionalFormatting>
  <conditionalFormatting sqref="N1325">
    <cfRule type="expression" dxfId="792" priority="916">
      <formula>ISERROR(N1325)</formula>
    </cfRule>
  </conditionalFormatting>
  <conditionalFormatting sqref="N1353">
    <cfRule type="expression" dxfId="791" priority="932">
      <formula>ISERROR(N1353)</formula>
    </cfRule>
  </conditionalFormatting>
  <conditionalFormatting sqref="N1381">
    <cfRule type="expression" dxfId="790" priority="896">
      <formula>ISERROR(N1381)</formula>
    </cfRule>
  </conditionalFormatting>
  <conditionalFormatting sqref="N1409">
    <cfRule type="expression" dxfId="789" priority="879">
      <formula>ISERROR(N1409)</formula>
    </cfRule>
  </conditionalFormatting>
  <conditionalFormatting sqref="N1437">
    <cfRule type="expression" dxfId="788" priority="846">
      <formula>ISERROR(N1437)</formula>
    </cfRule>
  </conditionalFormatting>
  <conditionalFormatting sqref="N1465">
    <cfRule type="expression" dxfId="787" priority="862">
      <formula>ISERROR(N1465)</formula>
    </cfRule>
  </conditionalFormatting>
  <conditionalFormatting sqref="N1493">
    <cfRule type="expression" dxfId="786" priority="826">
      <formula>ISERROR(N1493)</formula>
    </cfRule>
  </conditionalFormatting>
  <conditionalFormatting sqref="N1521">
    <cfRule type="expression" dxfId="785" priority="793">
      <formula>ISERROR(N1521)</formula>
    </cfRule>
  </conditionalFormatting>
  <conditionalFormatting sqref="N1549">
    <cfRule type="expression" dxfId="784" priority="809">
      <formula>ISERROR(N1549)</formula>
    </cfRule>
  </conditionalFormatting>
  <conditionalFormatting sqref="N1577">
    <cfRule type="expression" dxfId="783" priority="773">
      <formula>ISERROR(N1577)</formula>
    </cfRule>
  </conditionalFormatting>
  <conditionalFormatting sqref="N1605">
    <cfRule type="expression" dxfId="782" priority="740">
      <formula>ISERROR(N1605)</formula>
    </cfRule>
  </conditionalFormatting>
  <conditionalFormatting sqref="N1633">
    <cfRule type="expression" dxfId="781" priority="756">
      <formula>ISERROR(N1633)</formula>
    </cfRule>
  </conditionalFormatting>
  <conditionalFormatting sqref="N1661">
    <cfRule type="expression" dxfId="780" priority="720">
      <formula>ISERROR(N1661)</formula>
    </cfRule>
  </conditionalFormatting>
  <conditionalFormatting sqref="N1689">
    <cfRule type="expression" dxfId="779" priority="703">
      <formula>ISERROR(N1689)</formula>
    </cfRule>
  </conditionalFormatting>
  <conditionalFormatting sqref="N1717">
    <cfRule type="expression" dxfId="778" priority="670">
      <formula>ISERROR(N1717)</formula>
    </cfRule>
  </conditionalFormatting>
  <conditionalFormatting sqref="N1745">
    <cfRule type="expression" dxfId="777" priority="686">
      <formula>ISERROR(N1745)</formula>
    </cfRule>
  </conditionalFormatting>
  <conditionalFormatting sqref="N1773">
    <cfRule type="expression" dxfId="776" priority="650">
      <formula>ISERROR(N1773)</formula>
    </cfRule>
  </conditionalFormatting>
  <conditionalFormatting sqref="N1801">
    <cfRule type="expression" dxfId="775" priority="617">
      <formula>ISERROR(N1801)</formula>
    </cfRule>
  </conditionalFormatting>
  <conditionalFormatting sqref="N1829">
    <cfRule type="expression" dxfId="774" priority="633">
      <formula>ISERROR(N1829)</formula>
    </cfRule>
  </conditionalFormatting>
  <conditionalFormatting sqref="N1857">
    <cfRule type="expression" dxfId="773" priority="597">
      <formula>ISERROR(N1857)</formula>
    </cfRule>
  </conditionalFormatting>
  <conditionalFormatting sqref="N1885">
    <cfRule type="expression" dxfId="772" priority="564">
      <formula>ISERROR(N1885)</formula>
    </cfRule>
  </conditionalFormatting>
  <conditionalFormatting sqref="N1913">
    <cfRule type="expression" dxfId="771" priority="580">
      <formula>ISERROR(N1913)</formula>
    </cfRule>
  </conditionalFormatting>
  <conditionalFormatting sqref="N1941">
    <cfRule type="expression" dxfId="770" priority="544">
      <formula>ISERROR(N1941)</formula>
    </cfRule>
  </conditionalFormatting>
  <conditionalFormatting sqref="N1969">
    <cfRule type="expression" dxfId="769" priority="527">
      <formula>ISERROR(N1969)</formula>
    </cfRule>
  </conditionalFormatting>
  <conditionalFormatting sqref="N1997">
    <cfRule type="expression" dxfId="768" priority="494">
      <formula>ISERROR(N1997)</formula>
    </cfRule>
  </conditionalFormatting>
  <conditionalFormatting sqref="N2025">
    <cfRule type="expression" dxfId="767" priority="510">
      <formula>ISERROR(N2025)</formula>
    </cfRule>
  </conditionalFormatting>
  <conditionalFormatting sqref="N2053">
    <cfRule type="expression" dxfId="766" priority="474">
      <formula>ISERROR(N2053)</formula>
    </cfRule>
  </conditionalFormatting>
  <conditionalFormatting sqref="N2081">
    <cfRule type="expression" dxfId="765" priority="441">
      <formula>ISERROR(N2081)</formula>
    </cfRule>
  </conditionalFormatting>
  <conditionalFormatting sqref="N2109">
    <cfRule type="expression" dxfId="764" priority="457">
      <formula>ISERROR(N2109)</formula>
    </cfRule>
  </conditionalFormatting>
  <conditionalFormatting sqref="N2137">
    <cfRule type="expression" dxfId="763" priority="421">
      <formula>ISERROR(N2137)</formula>
    </cfRule>
  </conditionalFormatting>
  <conditionalFormatting sqref="N2165">
    <cfRule type="expression" dxfId="762" priority="388">
      <formula>ISERROR(N2165)</formula>
    </cfRule>
  </conditionalFormatting>
  <conditionalFormatting sqref="N2193">
    <cfRule type="expression" dxfId="761" priority="404">
      <formula>ISERROR(N2193)</formula>
    </cfRule>
  </conditionalFormatting>
  <conditionalFormatting sqref="N2221">
    <cfRule type="expression" dxfId="760" priority="368">
      <formula>ISERROR(N2221)</formula>
    </cfRule>
  </conditionalFormatting>
  <conditionalFormatting sqref="N2249">
    <cfRule type="expression" dxfId="759" priority="351">
      <formula>ISERROR(N2249)</formula>
    </cfRule>
  </conditionalFormatting>
  <conditionalFormatting sqref="N2277">
    <cfRule type="expression" dxfId="758" priority="318">
      <formula>ISERROR(N2277)</formula>
    </cfRule>
  </conditionalFormatting>
  <conditionalFormatting sqref="N2305">
    <cfRule type="expression" dxfId="757" priority="334">
      <formula>ISERROR(N2305)</formula>
    </cfRule>
  </conditionalFormatting>
  <conditionalFormatting sqref="N2333">
    <cfRule type="expression" dxfId="756" priority="298">
      <formula>ISERROR(N2333)</formula>
    </cfRule>
  </conditionalFormatting>
  <conditionalFormatting sqref="N2361">
    <cfRule type="expression" dxfId="755" priority="265">
      <formula>ISERROR(N2361)</formula>
    </cfRule>
  </conditionalFormatting>
  <conditionalFormatting sqref="N2389">
    <cfRule type="expression" dxfId="754" priority="281">
      <formula>ISERROR(N2389)</formula>
    </cfRule>
  </conditionalFormatting>
  <conditionalFormatting sqref="N2417">
    <cfRule type="expression" dxfId="753" priority="245">
      <formula>ISERROR(N2417)</formula>
    </cfRule>
  </conditionalFormatting>
  <conditionalFormatting sqref="N2445">
    <cfRule type="expression" dxfId="752" priority="212">
      <formula>ISERROR(N2445)</formula>
    </cfRule>
  </conditionalFormatting>
  <conditionalFormatting sqref="N2473">
    <cfRule type="expression" dxfId="751" priority="228">
      <formula>ISERROR(N2473)</formula>
    </cfRule>
  </conditionalFormatting>
  <conditionalFormatting sqref="N2501">
    <cfRule type="expression" dxfId="750" priority="192">
      <formula>ISERROR(N2501)</formula>
    </cfRule>
  </conditionalFormatting>
  <conditionalFormatting sqref="N2529">
    <cfRule type="expression" dxfId="749" priority="175">
      <formula>ISERROR(N2529)</formula>
    </cfRule>
  </conditionalFormatting>
  <conditionalFormatting sqref="N2557">
    <cfRule type="expression" dxfId="748" priority="142">
      <formula>ISERROR(N2557)</formula>
    </cfRule>
  </conditionalFormatting>
  <conditionalFormatting sqref="N2585">
    <cfRule type="expression" dxfId="747" priority="158">
      <formula>ISERROR(N2585)</formula>
    </cfRule>
  </conditionalFormatting>
  <conditionalFormatting sqref="N2613">
    <cfRule type="expression" dxfId="746" priority="122">
      <formula>ISERROR(N2613)</formula>
    </cfRule>
  </conditionalFormatting>
  <conditionalFormatting sqref="N2641">
    <cfRule type="expression" dxfId="745" priority="89">
      <formula>ISERROR(N2641)</formula>
    </cfRule>
  </conditionalFormatting>
  <conditionalFormatting sqref="N2669">
    <cfRule type="expression" dxfId="744" priority="105">
      <formula>ISERROR(N2669)</formula>
    </cfRule>
  </conditionalFormatting>
  <conditionalFormatting sqref="N2697">
    <cfRule type="expression" dxfId="743" priority="69">
      <formula>ISERROR(N2697)</formula>
    </cfRule>
  </conditionalFormatting>
  <conditionalFormatting sqref="N2725">
    <cfRule type="expression" dxfId="742" priority="36">
      <formula>ISERROR(N2725)</formula>
    </cfRule>
  </conditionalFormatting>
  <conditionalFormatting sqref="N2753">
    <cfRule type="expression" dxfId="741" priority="52">
      <formula>ISERROR(N2753)</formula>
    </cfRule>
  </conditionalFormatting>
  <conditionalFormatting sqref="N2781">
    <cfRule type="expression" dxfId="740" priority="16">
      <formula>ISERROR(N2781)</formula>
    </cfRule>
  </conditionalFormatting>
  <conditionalFormatting sqref="O15:O17">
    <cfRule type="expression" dxfId="739" priority="5072">
      <formula>ISERROR(O15)</formula>
    </cfRule>
  </conditionalFormatting>
  <conditionalFormatting sqref="O16">
    <cfRule type="cellIs" dxfId="738" priority="5071" operator="equal">
      <formula>0</formula>
    </cfRule>
  </conditionalFormatting>
  <conditionalFormatting sqref="O43:O45">
    <cfRule type="expression" dxfId="737" priority="1745">
      <formula>ISERROR(O43)</formula>
    </cfRule>
  </conditionalFormatting>
  <conditionalFormatting sqref="O44">
    <cfRule type="cellIs" dxfId="736" priority="1744" operator="equal">
      <formula>0</formula>
    </cfRule>
  </conditionalFormatting>
  <conditionalFormatting sqref="O71:O73">
    <cfRule type="expression" dxfId="735" priority="1769">
      <formula>ISERROR(O71)</formula>
    </cfRule>
  </conditionalFormatting>
  <conditionalFormatting sqref="O72">
    <cfRule type="cellIs" dxfId="734" priority="1768" operator="equal">
      <formula>0</formula>
    </cfRule>
  </conditionalFormatting>
  <conditionalFormatting sqref="O99:O101">
    <cfRule type="expression" dxfId="733" priority="1731">
      <formula>ISERROR(O99)</formula>
    </cfRule>
  </conditionalFormatting>
  <conditionalFormatting sqref="O100">
    <cfRule type="cellIs" dxfId="732" priority="1730" operator="equal">
      <formula>0</formula>
    </cfRule>
  </conditionalFormatting>
  <conditionalFormatting sqref="O127:O129">
    <cfRule type="expression" dxfId="731" priority="1692">
      <formula>ISERROR(O127)</formula>
    </cfRule>
  </conditionalFormatting>
  <conditionalFormatting sqref="O128">
    <cfRule type="cellIs" dxfId="730" priority="1691" operator="equal">
      <formula>0</formula>
    </cfRule>
  </conditionalFormatting>
  <conditionalFormatting sqref="O155:O157">
    <cfRule type="expression" dxfId="729" priority="1714">
      <formula>ISERROR(O155)</formula>
    </cfRule>
  </conditionalFormatting>
  <conditionalFormatting sqref="O156">
    <cfRule type="cellIs" dxfId="728" priority="1713" operator="equal">
      <formula>0</formula>
    </cfRule>
  </conditionalFormatting>
  <conditionalFormatting sqref="O183:O185">
    <cfRule type="expression" dxfId="727" priority="1678">
      <formula>ISERROR(O183)</formula>
    </cfRule>
  </conditionalFormatting>
  <conditionalFormatting sqref="O184">
    <cfRule type="cellIs" dxfId="726" priority="1677" operator="equal">
      <formula>0</formula>
    </cfRule>
  </conditionalFormatting>
  <conditionalFormatting sqref="O211:O213">
    <cfRule type="expression" dxfId="725" priority="1639">
      <formula>ISERROR(O211)</formula>
    </cfRule>
  </conditionalFormatting>
  <conditionalFormatting sqref="O212">
    <cfRule type="cellIs" dxfId="724" priority="1638" operator="equal">
      <formula>0</formula>
    </cfRule>
  </conditionalFormatting>
  <conditionalFormatting sqref="O239:O241">
    <cfRule type="expression" dxfId="723" priority="1661">
      <formula>ISERROR(O239)</formula>
    </cfRule>
  </conditionalFormatting>
  <conditionalFormatting sqref="O240">
    <cfRule type="cellIs" dxfId="722" priority="1660" operator="equal">
      <formula>0</formula>
    </cfRule>
  </conditionalFormatting>
  <conditionalFormatting sqref="O267:O269">
    <cfRule type="expression" dxfId="721" priority="1625">
      <formula>ISERROR(O267)</formula>
    </cfRule>
  </conditionalFormatting>
  <conditionalFormatting sqref="O268">
    <cfRule type="cellIs" dxfId="720" priority="1624" operator="equal">
      <formula>0</formula>
    </cfRule>
  </conditionalFormatting>
  <conditionalFormatting sqref="O295:O297">
    <cfRule type="expression" dxfId="719" priority="1572">
      <formula>ISERROR(O295)</formula>
    </cfRule>
  </conditionalFormatting>
  <conditionalFormatting sqref="O296">
    <cfRule type="cellIs" dxfId="718" priority="1571" operator="equal">
      <formula>0</formula>
    </cfRule>
  </conditionalFormatting>
  <conditionalFormatting sqref="O323:O325">
    <cfRule type="expression" dxfId="717" priority="1533">
      <formula>ISERROR(O323)</formula>
    </cfRule>
  </conditionalFormatting>
  <conditionalFormatting sqref="O324">
    <cfRule type="cellIs" dxfId="716" priority="1532" operator="equal">
      <formula>0</formula>
    </cfRule>
  </conditionalFormatting>
  <conditionalFormatting sqref="O351:O353">
    <cfRule type="expression" dxfId="715" priority="1555">
      <formula>ISERROR(O351)</formula>
    </cfRule>
  </conditionalFormatting>
  <conditionalFormatting sqref="O352">
    <cfRule type="cellIs" dxfId="714" priority="1554" operator="equal">
      <formula>0</formula>
    </cfRule>
  </conditionalFormatting>
  <conditionalFormatting sqref="O379:O381">
    <cfRule type="expression" dxfId="713" priority="1519">
      <formula>ISERROR(O379)</formula>
    </cfRule>
  </conditionalFormatting>
  <conditionalFormatting sqref="O380">
    <cfRule type="cellIs" dxfId="712" priority="1518" operator="equal">
      <formula>0</formula>
    </cfRule>
  </conditionalFormatting>
  <conditionalFormatting sqref="O407:O409">
    <cfRule type="expression" dxfId="711" priority="1480">
      <formula>ISERROR(O407)</formula>
    </cfRule>
  </conditionalFormatting>
  <conditionalFormatting sqref="O408">
    <cfRule type="cellIs" dxfId="710" priority="1479" operator="equal">
      <formula>0</formula>
    </cfRule>
  </conditionalFormatting>
  <conditionalFormatting sqref="O435:O437">
    <cfRule type="expression" dxfId="709" priority="1502">
      <formula>ISERROR(O435)</formula>
    </cfRule>
  </conditionalFormatting>
  <conditionalFormatting sqref="O436">
    <cfRule type="cellIs" dxfId="708" priority="1501" operator="equal">
      <formula>0</formula>
    </cfRule>
  </conditionalFormatting>
  <conditionalFormatting sqref="O463:O465">
    <cfRule type="expression" dxfId="707" priority="1466">
      <formula>ISERROR(O463)</formula>
    </cfRule>
  </conditionalFormatting>
  <conditionalFormatting sqref="O464">
    <cfRule type="cellIs" dxfId="706" priority="1465" operator="equal">
      <formula>0</formula>
    </cfRule>
  </conditionalFormatting>
  <conditionalFormatting sqref="O491:O493">
    <cfRule type="expression" dxfId="705" priority="1427">
      <formula>ISERROR(O491)</formula>
    </cfRule>
  </conditionalFormatting>
  <conditionalFormatting sqref="O492">
    <cfRule type="cellIs" dxfId="704" priority="1426" operator="equal">
      <formula>0</formula>
    </cfRule>
  </conditionalFormatting>
  <conditionalFormatting sqref="O519:O521">
    <cfRule type="expression" dxfId="703" priority="1449">
      <formula>ISERROR(O519)</formula>
    </cfRule>
  </conditionalFormatting>
  <conditionalFormatting sqref="O520">
    <cfRule type="cellIs" dxfId="702" priority="1448" operator="equal">
      <formula>0</formula>
    </cfRule>
  </conditionalFormatting>
  <conditionalFormatting sqref="O547:O549">
    <cfRule type="expression" dxfId="701" priority="1413">
      <formula>ISERROR(O547)</formula>
    </cfRule>
  </conditionalFormatting>
  <conditionalFormatting sqref="O548">
    <cfRule type="cellIs" dxfId="700" priority="1412" operator="equal">
      <formula>0</formula>
    </cfRule>
  </conditionalFormatting>
  <conditionalFormatting sqref="O575:O577">
    <cfRule type="expression" dxfId="699" priority="1396">
      <formula>ISERROR(O575)</formula>
    </cfRule>
  </conditionalFormatting>
  <conditionalFormatting sqref="O576">
    <cfRule type="cellIs" dxfId="698" priority="1395" operator="equal">
      <formula>0</formula>
    </cfRule>
  </conditionalFormatting>
  <conditionalFormatting sqref="O603:O605">
    <cfRule type="expression" dxfId="697" priority="1357">
      <formula>ISERROR(O603)</formula>
    </cfRule>
  </conditionalFormatting>
  <conditionalFormatting sqref="O604">
    <cfRule type="cellIs" dxfId="696" priority="1356" operator="equal">
      <formula>0</formula>
    </cfRule>
  </conditionalFormatting>
  <conditionalFormatting sqref="O631:O633">
    <cfRule type="expression" dxfId="695" priority="1379">
      <formula>ISERROR(O631)</formula>
    </cfRule>
  </conditionalFormatting>
  <conditionalFormatting sqref="O632">
    <cfRule type="cellIs" dxfId="694" priority="1378" operator="equal">
      <formula>0</formula>
    </cfRule>
  </conditionalFormatting>
  <conditionalFormatting sqref="O659:O661">
    <cfRule type="expression" dxfId="693" priority="1343">
      <formula>ISERROR(O659)</formula>
    </cfRule>
  </conditionalFormatting>
  <conditionalFormatting sqref="O660">
    <cfRule type="cellIs" dxfId="692" priority="1342" operator="equal">
      <formula>0</formula>
    </cfRule>
  </conditionalFormatting>
  <conditionalFormatting sqref="O687:O689">
    <cfRule type="expression" dxfId="691" priority="1304">
      <formula>ISERROR(O687)</formula>
    </cfRule>
  </conditionalFormatting>
  <conditionalFormatting sqref="O688">
    <cfRule type="cellIs" dxfId="690" priority="1303" operator="equal">
      <formula>0</formula>
    </cfRule>
  </conditionalFormatting>
  <conditionalFormatting sqref="O715:O717">
    <cfRule type="expression" dxfId="689" priority="1326">
      <formula>ISERROR(O715)</formula>
    </cfRule>
  </conditionalFormatting>
  <conditionalFormatting sqref="O716">
    <cfRule type="cellIs" dxfId="688" priority="1325" operator="equal">
      <formula>0</formula>
    </cfRule>
  </conditionalFormatting>
  <conditionalFormatting sqref="O743:O745">
    <cfRule type="expression" dxfId="687" priority="1290">
      <formula>ISERROR(O743)</formula>
    </cfRule>
  </conditionalFormatting>
  <conditionalFormatting sqref="O744">
    <cfRule type="cellIs" dxfId="686" priority="1289" operator="equal">
      <formula>0</formula>
    </cfRule>
  </conditionalFormatting>
  <conditionalFormatting sqref="O771:O773">
    <cfRule type="expression" dxfId="685" priority="1251">
      <formula>ISERROR(O771)</formula>
    </cfRule>
  </conditionalFormatting>
  <conditionalFormatting sqref="O772">
    <cfRule type="cellIs" dxfId="684" priority="1250" operator="equal">
      <formula>0</formula>
    </cfRule>
  </conditionalFormatting>
  <conditionalFormatting sqref="O799:O801">
    <cfRule type="expression" dxfId="683" priority="1273">
      <formula>ISERROR(O799)</formula>
    </cfRule>
  </conditionalFormatting>
  <conditionalFormatting sqref="O800">
    <cfRule type="cellIs" dxfId="682" priority="1272" operator="equal">
      <formula>0</formula>
    </cfRule>
  </conditionalFormatting>
  <conditionalFormatting sqref="O827:O829">
    <cfRule type="expression" dxfId="681" priority="1237">
      <formula>ISERROR(O827)</formula>
    </cfRule>
  </conditionalFormatting>
  <conditionalFormatting sqref="O828">
    <cfRule type="cellIs" dxfId="680" priority="1236" operator="equal">
      <formula>0</formula>
    </cfRule>
  </conditionalFormatting>
  <conditionalFormatting sqref="O855:O857">
    <cfRule type="expression" dxfId="679" priority="1220">
      <formula>ISERROR(O855)</formula>
    </cfRule>
  </conditionalFormatting>
  <conditionalFormatting sqref="O856">
    <cfRule type="cellIs" dxfId="678" priority="1219" operator="equal">
      <formula>0</formula>
    </cfRule>
  </conditionalFormatting>
  <conditionalFormatting sqref="O883:O885">
    <cfRule type="expression" dxfId="677" priority="1181">
      <formula>ISERROR(O883)</formula>
    </cfRule>
  </conditionalFormatting>
  <conditionalFormatting sqref="O884">
    <cfRule type="cellIs" dxfId="676" priority="1180" operator="equal">
      <formula>0</formula>
    </cfRule>
  </conditionalFormatting>
  <conditionalFormatting sqref="O911:O913">
    <cfRule type="expression" dxfId="675" priority="1203">
      <formula>ISERROR(O911)</formula>
    </cfRule>
  </conditionalFormatting>
  <conditionalFormatting sqref="O912">
    <cfRule type="cellIs" dxfId="674" priority="1202" operator="equal">
      <formula>0</formula>
    </cfRule>
  </conditionalFormatting>
  <conditionalFormatting sqref="O939:O941">
    <cfRule type="expression" dxfId="673" priority="1167">
      <formula>ISERROR(O939)</formula>
    </cfRule>
  </conditionalFormatting>
  <conditionalFormatting sqref="O940">
    <cfRule type="cellIs" dxfId="672" priority="1166" operator="equal">
      <formula>0</formula>
    </cfRule>
  </conditionalFormatting>
  <conditionalFormatting sqref="O967:O969">
    <cfRule type="expression" dxfId="671" priority="1128">
      <formula>ISERROR(O967)</formula>
    </cfRule>
  </conditionalFormatting>
  <conditionalFormatting sqref="O968">
    <cfRule type="cellIs" dxfId="670" priority="1127" operator="equal">
      <formula>0</formula>
    </cfRule>
  </conditionalFormatting>
  <conditionalFormatting sqref="O995:O997">
    <cfRule type="expression" dxfId="669" priority="1150">
      <formula>ISERROR(O995)</formula>
    </cfRule>
  </conditionalFormatting>
  <conditionalFormatting sqref="O996">
    <cfRule type="cellIs" dxfId="668" priority="1149" operator="equal">
      <formula>0</formula>
    </cfRule>
  </conditionalFormatting>
  <conditionalFormatting sqref="O1023:O1025">
    <cfRule type="expression" dxfId="667" priority="1114">
      <formula>ISERROR(O1023)</formula>
    </cfRule>
  </conditionalFormatting>
  <conditionalFormatting sqref="O1024">
    <cfRule type="cellIs" dxfId="666" priority="1113" operator="equal">
      <formula>0</formula>
    </cfRule>
  </conditionalFormatting>
  <conditionalFormatting sqref="O1051:O1053">
    <cfRule type="expression" dxfId="665" priority="1075">
      <formula>ISERROR(O1051)</formula>
    </cfRule>
  </conditionalFormatting>
  <conditionalFormatting sqref="O1052">
    <cfRule type="cellIs" dxfId="664" priority="1074" operator="equal">
      <formula>0</formula>
    </cfRule>
  </conditionalFormatting>
  <conditionalFormatting sqref="O1079:O1081">
    <cfRule type="expression" dxfId="663" priority="1097">
      <formula>ISERROR(O1079)</formula>
    </cfRule>
  </conditionalFormatting>
  <conditionalFormatting sqref="O1080">
    <cfRule type="cellIs" dxfId="662" priority="1096" operator="equal">
      <formula>0</formula>
    </cfRule>
  </conditionalFormatting>
  <conditionalFormatting sqref="O1107:O1109">
    <cfRule type="expression" dxfId="661" priority="1061">
      <formula>ISERROR(O1107)</formula>
    </cfRule>
  </conditionalFormatting>
  <conditionalFormatting sqref="O1108">
    <cfRule type="cellIs" dxfId="660" priority="1060" operator="equal">
      <formula>0</formula>
    </cfRule>
  </conditionalFormatting>
  <conditionalFormatting sqref="O1135:O1137">
    <cfRule type="expression" dxfId="659" priority="1044">
      <formula>ISERROR(O1135)</formula>
    </cfRule>
  </conditionalFormatting>
  <conditionalFormatting sqref="O1136">
    <cfRule type="cellIs" dxfId="658" priority="1043" operator="equal">
      <formula>0</formula>
    </cfRule>
  </conditionalFormatting>
  <conditionalFormatting sqref="O1163:O1165">
    <cfRule type="expression" dxfId="657" priority="1005">
      <formula>ISERROR(O1163)</formula>
    </cfRule>
  </conditionalFormatting>
  <conditionalFormatting sqref="O1164">
    <cfRule type="cellIs" dxfId="656" priority="1004" operator="equal">
      <formula>0</formula>
    </cfRule>
  </conditionalFormatting>
  <conditionalFormatting sqref="O1191:O1193">
    <cfRule type="expression" dxfId="655" priority="1027">
      <formula>ISERROR(O1191)</formula>
    </cfRule>
  </conditionalFormatting>
  <conditionalFormatting sqref="O1192">
    <cfRule type="cellIs" dxfId="654" priority="1026" operator="equal">
      <formula>0</formula>
    </cfRule>
  </conditionalFormatting>
  <conditionalFormatting sqref="O1219:O1221">
    <cfRule type="expression" dxfId="653" priority="991">
      <formula>ISERROR(O1219)</formula>
    </cfRule>
  </conditionalFormatting>
  <conditionalFormatting sqref="O1220">
    <cfRule type="cellIs" dxfId="652" priority="990" operator="equal">
      <formula>0</formula>
    </cfRule>
  </conditionalFormatting>
  <conditionalFormatting sqref="O1247:O1249">
    <cfRule type="expression" dxfId="651" priority="952">
      <formula>ISERROR(O1247)</formula>
    </cfRule>
  </conditionalFormatting>
  <conditionalFormatting sqref="O1248">
    <cfRule type="cellIs" dxfId="650" priority="951" operator="equal">
      <formula>0</formula>
    </cfRule>
  </conditionalFormatting>
  <conditionalFormatting sqref="O1275:O1277">
    <cfRule type="expression" dxfId="649" priority="974">
      <formula>ISERROR(O1275)</formula>
    </cfRule>
  </conditionalFormatting>
  <conditionalFormatting sqref="O1276">
    <cfRule type="cellIs" dxfId="648" priority="973" operator="equal">
      <formula>0</formula>
    </cfRule>
  </conditionalFormatting>
  <conditionalFormatting sqref="O1303:O1305">
    <cfRule type="expression" dxfId="647" priority="938">
      <formula>ISERROR(O1303)</formula>
    </cfRule>
  </conditionalFormatting>
  <conditionalFormatting sqref="O1304">
    <cfRule type="cellIs" dxfId="646" priority="937" operator="equal">
      <formula>0</formula>
    </cfRule>
  </conditionalFormatting>
  <conditionalFormatting sqref="O1331:O1333">
    <cfRule type="expression" dxfId="645" priority="899">
      <formula>ISERROR(O1331)</formula>
    </cfRule>
  </conditionalFormatting>
  <conditionalFormatting sqref="O1332">
    <cfRule type="cellIs" dxfId="644" priority="898" operator="equal">
      <formula>0</formula>
    </cfRule>
  </conditionalFormatting>
  <conditionalFormatting sqref="O1359:O1361">
    <cfRule type="expression" dxfId="643" priority="921">
      <formula>ISERROR(O1359)</formula>
    </cfRule>
  </conditionalFormatting>
  <conditionalFormatting sqref="O1360">
    <cfRule type="cellIs" dxfId="642" priority="920" operator="equal">
      <formula>0</formula>
    </cfRule>
  </conditionalFormatting>
  <conditionalFormatting sqref="O1387:O1389">
    <cfRule type="expression" dxfId="641" priority="885">
      <formula>ISERROR(O1387)</formula>
    </cfRule>
  </conditionalFormatting>
  <conditionalFormatting sqref="O1388">
    <cfRule type="cellIs" dxfId="640" priority="884" operator="equal">
      <formula>0</formula>
    </cfRule>
  </conditionalFormatting>
  <conditionalFormatting sqref="O1415:O1417">
    <cfRule type="expression" dxfId="639" priority="868">
      <formula>ISERROR(O1415)</formula>
    </cfRule>
  </conditionalFormatting>
  <conditionalFormatting sqref="O1416">
    <cfRule type="cellIs" dxfId="638" priority="867" operator="equal">
      <formula>0</formula>
    </cfRule>
  </conditionalFormatting>
  <conditionalFormatting sqref="O1443:O1445">
    <cfRule type="expression" dxfId="637" priority="829">
      <formula>ISERROR(O1443)</formula>
    </cfRule>
  </conditionalFormatting>
  <conditionalFormatting sqref="O1444">
    <cfRule type="cellIs" dxfId="636" priority="828" operator="equal">
      <formula>0</formula>
    </cfRule>
  </conditionalFormatting>
  <conditionalFormatting sqref="O1471:O1473">
    <cfRule type="expression" dxfId="635" priority="851">
      <formula>ISERROR(O1471)</formula>
    </cfRule>
  </conditionalFormatting>
  <conditionalFormatting sqref="O1472">
    <cfRule type="cellIs" dxfId="634" priority="850" operator="equal">
      <formula>0</formula>
    </cfRule>
  </conditionalFormatting>
  <conditionalFormatting sqref="O1499:O1501">
    <cfRule type="expression" dxfId="633" priority="815">
      <formula>ISERROR(O1499)</formula>
    </cfRule>
  </conditionalFormatting>
  <conditionalFormatting sqref="O1500">
    <cfRule type="cellIs" dxfId="632" priority="814" operator="equal">
      <formula>0</formula>
    </cfRule>
  </conditionalFormatting>
  <conditionalFormatting sqref="O1527:O1529">
    <cfRule type="expression" dxfId="631" priority="776">
      <formula>ISERROR(O1527)</formula>
    </cfRule>
  </conditionalFormatting>
  <conditionalFormatting sqref="O1528">
    <cfRule type="cellIs" dxfId="630" priority="775" operator="equal">
      <formula>0</formula>
    </cfRule>
  </conditionalFormatting>
  <conditionalFormatting sqref="O1555:O1557">
    <cfRule type="expression" dxfId="629" priority="798">
      <formula>ISERROR(O1555)</formula>
    </cfRule>
  </conditionalFormatting>
  <conditionalFormatting sqref="O1556">
    <cfRule type="cellIs" dxfId="628" priority="797" operator="equal">
      <formula>0</formula>
    </cfRule>
  </conditionalFormatting>
  <conditionalFormatting sqref="O1583:O1585">
    <cfRule type="expression" dxfId="627" priority="762">
      <formula>ISERROR(O1583)</formula>
    </cfRule>
  </conditionalFormatting>
  <conditionalFormatting sqref="O1584">
    <cfRule type="cellIs" dxfId="626" priority="761" operator="equal">
      <formula>0</formula>
    </cfRule>
  </conditionalFormatting>
  <conditionalFormatting sqref="O1611:O1613">
    <cfRule type="expression" dxfId="625" priority="723">
      <formula>ISERROR(O1611)</formula>
    </cfRule>
  </conditionalFormatting>
  <conditionalFormatting sqref="O1612">
    <cfRule type="cellIs" dxfId="624" priority="722" operator="equal">
      <formula>0</formula>
    </cfRule>
  </conditionalFormatting>
  <conditionalFormatting sqref="O1639:O1641">
    <cfRule type="expression" dxfId="623" priority="745">
      <formula>ISERROR(O1639)</formula>
    </cfRule>
  </conditionalFormatting>
  <conditionalFormatting sqref="O1640">
    <cfRule type="cellIs" dxfId="622" priority="744" operator="equal">
      <formula>0</formula>
    </cfRule>
  </conditionalFormatting>
  <conditionalFormatting sqref="O1667:O1669">
    <cfRule type="expression" dxfId="621" priority="709">
      <formula>ISERROR(O1667)</formula>
    </cfRule>
  </conditionalFormatting>
  <conditionalFormatting sqref="O1668">
    <cfRule type="cellIs" dxfId="620" priority="708" operator="equal">
      <formula>0</formula>
    </cfRule>
  </conditionalFormatting>
  <conditionalFormatting sqref="O1695:O1697">
    <cfRule type="expression" dxfId="619" priority="692">
      <formula>ISERROR(O1695)</formula>
    </cfRule>
  </conditionalFormatting>
  <conditionalFormatting sqref="O1696">
    <cfRule type="cellIs" dxfId="618" priority="691" operator="equal">
      <formula>0</formula>
    </cfRule>
  </conditionalFormatting>
  <conditionalFormatting sqref="O1723:O1725">
    <cfRule type="expression" dxfId="617" priority="653">
      <formula>ISERROR(O1723)</formula>
    </cfRule>
  </conditionalFormatting>
  <conditionalFormatting sqref="O1724">
    <cfRule type="cellIs" dxfId="616" priority="652" operator="equal">
      <formula>0</formula>
    </cfRule>
  </conditionalFormatting>
  <conditionalFormatting sqref="O1751:O1753">
    <cfRule type="expression" dxfId="615" priority="675">
      <formula>ISERROR(O1751)</formula>
    </cfRule>
  </conditionalFormatting>
  <conditionalFormatting sqref="O1752">
    <cfRule type="cellIs" dxfId="614" priority="674" operator="equal">
      <formula>0</formula>
    </cfRule>
  </conditionalFormatting>
  <conditionalFormatting sqref="O1779:O1781">
    <cfRule type="expression" dxfId="613" priority="639">
      <formula>ISERROR(O1779)</formula>
    </cfRule>
  </conditionalFormatting>
  <conditionalFormatting sqref="O1780">
    <cfRule type="cellIs" dxfId="612" priority="638" operator="equal">
      <formula>0</formula>
    </cfRule>
  </conditionalFormatting>
  <conditionalFormatting sqref="O1807:O1809">
    <cfRule type="expression" dxfId="611" priority="600">
      <formula>ISERROR(O1807)</formula>
    </cfRule>
  </conditionalFormatting>
  <conditionalFormatting sqref="O1808">
    <cfRule type="cellIs" dxfId="610" priority="599" operator="equal">
      <formula>0</formula>
    </cfRule>
  </conditionalFormatting>
  <conditionalFormatting sqref="O1835:O1837">
    <cfRule type="expression" dxfId="609" priority="622">
      <formula>ISERROR(O1835)</formula>
    </cfRule>
  </conditionalFormatting>
  <conditionalFormatting sqref="O1836">
    <cfRule type="cellIs" dxfId="608" priority="621" operator="equal">
      <formula>0</formula>
    </cfRule>
  </conditionalFormatting>
  <conditionalFormatting sqref="O1863:O1865">
    <cfRule type="expression" dxfId="607" priority="586">
      <formula>ISERROR(O1863)</formula>
    </cfRule>
  </conditionalFormatting>
  <conditionalFormatting sqref="O1864">
    <cfRule type="cellIs" dxfId="606" priority="585" operator="equal">
      <formula>0</formula>
    </cfRule>
  </conditionalFormatting>
  <conditionalFormatting sqref="O1891:O1893">
    <cfRule type="expression" dxfId="605" priority="547">
      <formula>ISERROR(O1891)</formula>
    </cfRule>
  </conditionalFormatting>
  <conditionalFormatting sqref="O1892">
    <cfRule type="cellIs" dxfId="604" priority="546" operator="equal">
      <formula>0</formula>
    </cfRule>
  </conditionalFormatting>
  <conditionalFormatting sqref="O1919:O1921">
    <cfRule type="expression" dxfId="603" priority="569">
      <formula>ISERROR(O1919)</formula>
    </cfRule>
  </conditionalFormatting>
  <conditionalFormatting sqref="O1920">
    <cfRule type="cellIs" dxfId="602" priority="568" operator="equal">
      <formula>0</formula>
    </cfRule>
  </conditionalFormatting>
  <conditionalFormatting sqref="O1947:O1949">
    <cfRule type="expression" dxfId="601" priority="533">
      <formula>ISERROR(O1947)</formula>
    </cfRule>
  </conditionalFormatting>
  <conditionalFormatting sqref="O1948">
    <cfRule type="cellIs" dxfId="600" priority="532" operator="equal">
      <formula>0</formula>
    </cfRule>
  </conditionalFormatting>
  <conditionalFormatting sqref="O1975:O1977">
    <cfRule type="expression" dxfId="599" priority="516">
      <formula>ISERROR(O1975)</formula>
    </cfRule>
  </conditionalFormatting>
  <conditionalFormatting sqref="O1976">
    <cfRule type="cellIs" dxfId="598" priority="515" operator="equal">
      <formula>0</formula>
    </cfRule>
  </conditionalFormatting>
  <conditionalFormatting sqref="O2003:O2005">
    <cfRule type="expression" dxfId="597" priority="477">
      <formula>ISERROR(O2003)</formula>
    </cfRule>
  </conditionalFormatting>
  <conditionalFormatting sqref="O2004">
    <cfRule type="cellIs" dxfId="596" priority="476" operator="equal">
      <formula>0</formula>
    </cfRule>
  </conditionalFormatting>
  <conditionalFormatting sqref="O2031:O2033">
    <cfRule type="expression" dxfId="595" priority="499">
      <formula>ISERROR(O2031)</formula>
    </cfRule>
  </conditionalFormatting>
  <conditionalFormatting sqref="O2032">
    <cfRule type="cellIs" dxfId="594" priority="498" operator="equal">
      <formula>0</formula>
    </cfRule>
  </conditionalFormatting>
  <conditionalFormatting sqref="O2059:O2061">
    <cfRule type="expression" dxfId="593" priority="463">
      <formula>ISERROR(O2059)</formula>
    </cfRule>
  </conditionalFormatting>
  <conditionalFormatting sqref="O2060">
    <cfRule type="cellIs" dxfId="592" priority="462" operator="equal">
      <formula>0</formula>
    </cfRule>
  </conditionalFormatting>
  <conditionalFormatting sqref="O2087:O2089">
    <cfRule type="expression" dxfId="591" priority="424">
      <formula>ISERROR(O2087)</formula>
    </cfRule>
  </conditionalFormatting>
  <conditionalFormatting sqref="O2088">
    <cfRule type="cellIs" dxfId="590" priority="423" operator="equal">
      <formula>0</formula>
    </cfRule>
  </conditionalFormatting>
  <conditionalFormatting sqref="O2115:O2117">
    <cfRule type="expression" dxfId="589" priority="446">
      <formula>ISERROR(O2115)</formula>
    </cfRule>
  </conditionalFormatting>
  <conditionalFormatting sqref="O2116">
    <cfRule type="cellIs" dxfId="588" priority="445" operator="equal">
      <formula>0</formula>
    </cfRule>
  </conditionalFormatting>
  <conditionalFormatting sqref="O2143:O2145">
    <cfRule type="expression" dxfId="587" priority="410">
      <formula>ISERROR(O2143)</formula>
    </cfRule>
  </conditionalFormatting>
  <conditionalFormatting sqref="O2144">
    <cfRule type="cellIs" dxfId="586" priority="409" operator="equal">
      <formula>0</formula>
    </cfRule>
  </conditionalFormatting>
  <conditionalFormatting sqref="O2171:O2173">
    <cfRule type="expression" dxfId="585" priority="371">
      <formula>ISERROR(O2171)</formula>
    </cfRule>
  </conditionalFormatting>
  <conditionalFormatting sqref="O2172">
    <cfRule type="cellIs" dxfId="584" priority="370" operator="equal">
      <formula>0</formula>
    </cfRule>
  </conditionalFormatting>
  <conditionalFormatting sqref="O2199:O2201">
    <cfRule type="expression" dxfId="583" priority="393">
      <formula>ISERROR(O2199)</formula>
    </cfRule>
  </conditionalFormatting>
  <conditionalFormatting sqref="O2200">
    <cfRule type="cellIs" dxfId="582" priority="392" operator="equal">
      <formula>0</formula>
    </cfRule>
  </conditionalFormatting>
  <conditionalFormatting sqref="O2227:O2229">
    <cfRule type="expression" dxfId="581" priority="357">
      <formula>ISERROR(O2227)</formula>
    </cfRule>
  </conditionalFormatting>
  <conditionalFormatting sqref="O2228">
    <cfRule type="cellIs" dxfId="580" priority="356" operator="equal">
      <formula>0</formula>
    </cfRule>
  </conditionalFormatting>
  <conditionalFormatting sqref="O2255:O2257">
    <cfRule type="expression" dxfId="579" priority="340">
      <formula>ISERROR(O2255)</formula>
    </cfRule>
  </conditionalFormatting>
  <conditionalFormatting sqref="O2256">
    <cfRule type="cellIs" dxfId="578" priority="339" operator="equal">
      <formula>0</formula>
    </cfRule>
  </conditionalFormatting>
  <conditionalFormatting sqref="O2283:O2285">
    <cfRule type="expression" dxfId="577" priority="301">
      <formula>ISERROR(O2283)</formula>
    </cfRule>
  </conditionalFormatting>
  <conditionalFormatting sqref="O2284">
    <cfRule type="cellIs" dxfId="576" priority="300" operator="equal">
      <formula>0</formula>
    </cfRule>
  </conditionalFormatting>
  <conditionalFormatting sqref="O2311:O2313">
    <cfRule type="expression" dxfId="575" priority="323">
      <formula>ISERROR(O2311)</formula>
    </cfRule>
  </conditionalFormatting>
  <conditionalFormatting sqref="O2312">
    <cfRule type="cellIs" dxfId="574" priority="322" operator="equal">
      <formula>0</formula>
    </cfRule>
  </conditionalFormatting>
  <conditionalFormatting sqref="O2339:O2341">
    <cfRule type="expression" dxfId="573" priority="287">
      <formula>ISERROR(O2339)</formula>
    </cfRule>
  </conditionalFormatting>
  <conditionalFormatting sqref="O2340">
    <cfRule type="cellIs" dxfId="572" priority="286" operator="equal">
      <formula>0</formula>
    </cfRule>
  </conditionalFormatting>
  <conditionalFormatting sqref="O2367:O2369">
    <cfRule type="expression" dxfId="571" priority="248">
      <formula>ISERROR(O2367)</formula>
    </cfRule>
  </conditionalFormatting>
  <conditionalFormatting sqref="O2368">
    <cfRule type="cellIs" dxfId="570" priority="247" operator="equal">
      <formula>0</formula>
    </cfRule>
  </conditionalFormatting>
  <conditionalFormatting sqref="O2395:O2397">
    <cfRule type="expression" dxfId="569" priority="270">
      <formula>ISERROR(O2395)</formula>
    </cfRule>
  </conditionalFormatting>
  <conditionalFormatting sqref="O2396">
    <cfRule type="cellIs" dxfId="568" priority="269" operator="equal">
      <formula>0</formula>
    </cfRule>
  </conditionalFormatting>
  <conditionalFormatting sqref="O2423:O2425">
    <cfRule type="expression" dxfId="567" priority="234">
      <formula>ISERROR(O2423)</formula>
    </cfRule>
  </conditionalFormatting>
  <conditionalFormatting sqref="O2424">
    <cfRule type="cellIs" dxfId="566" priority="233" operator="equal">
      <formula>0</formula>
    </cfRule>
  </conditionalFormatting>
  <conditionalFormatting sqref="O2451:O2453">
    <cfRule type="expression" dxfId="565" priority="195">
      <formula>ISERROR(O2451)</formula>
    </cfRule>
  </conditionalFormatting>
  <conditionalFormatting sqref="O2452">
    <cfRule type="cellIs" dxfId="564" priority="194" operator="equal">
      <formula>0</formula>
    </cfRule>
  </conditionalFormatting>
  <conditionalFormatting sqref="O2479:O2481">
    <cfRule type="expression" dxfId="563" priority="217">
      <formula>ISERROR(O2479)</formula>
    </cfRule>
  </conditionalFormatting>
  <conditionalFormatting sqref="O2480">
    <cfRule type="cellIs" dxfId="562" priority="216" operator="equal">
      <formula>0</formula>
    </cfRule>
  </conditionalFormatting>
  <conditionalFormatting sqref="O2507:O2509">
    <cfRule type="expression" dxfId="561" priority="181">
      <formula>ISERROR(O2507)</formula>
    </cfRule>
  </conditionalFormatting>
  <conditionalFormatting sqref="O2508">
    <cfRule type="cellIs" dxfId="560" priority="180" operator="equal">
      <formula>0</formula>
    </cfRule>
  </conditionalFormatting>
  <conditionalFormatting sqref="O2535:O2537">
    <cfRule type="expression" dxfId="559" priority="164">
      <formula>ISERROR(O2535)</formula>
    </cfRule>
  </conditionalFormatting>
  <conditionalFormatting sqref="O2536">
    <cfRule type="cellIs" dxfId="558" priority="163" operator="equal">
      <formula>0</formula>
    </cfRule>
  </conditionalFormatting>
  <conditionalFormatting sqref="O2563:O2565">
    <cfRule type="expression" dxfId="557" priority="125">
      <formula>ISERROR(O2563)</formula>
    </cfRule>
  </conditionalFormatting>
  <conditionalFormatting sqref="O2564">
    <cfRule type="cellIs" dxfId="556" priority="124" operator="equal">
      <formula>0</formula>
    </cfRule>
  </conditionalFormatting>
  <conditionalFormatting sqref="O2591:O2593">
    <cfRule type="expression" dxfId="555" priority="147">
      <formula>ISERROR(O2591)</formula>
    </cfRule>
  </conditionalFormatting>
  <conditionalFormatting sqref="O2592">
    <cfRule type="cellIs" dxfId="554" priority="146" operator="equal">
      <formula>0</formula>
    </cfRule>
  </conditionalFormatting>
  <conditionalFormatting sqref="O2619:O2621">
    <cfRule type="expression" dxfId="553" priority="111">
      <formula>ISERROR(O2619)</formula>
    </cfRule>
  </conditionalFormatting>
  <conditionalFormatting sqref="O2620">
    <cfRule type="cellIs" dxfId="552" priority="110" operator="equal">
      <formula>0</formula>
    </cfRule>
  </conditionalFormatting>
  <conditionalFormatting sqref="O2647:O2649">
    <cfRule type="expression" dxfId="551" priority="72">
      <formula>ISERROR(O2647)</formula>
    </cfRule>
  </conditionalFormatting>
  <conditionalFormatting sqref="O2648">
    <cfRule type="cellIs" dxfId="550" priority="71" operator="equal">
      <formula>0</formula>
    </cfRule>
  </conditionalFormatting>
  <conditionalFormatting sqref="O2675:O2677">
    <cfRule type="expression" dxfId="549" priority="94">
      <formula>ISERROR(O2675)</formula>
    </cfRule>
  </conditionalFormatting>
  <conditionalFormatting sqref="O2676">
    <cfRule type="cellIs" dxfId="548" priority="93" operator="equal">
      <formula>0</formula>
    </cfRule>
  </conditionalFormatting>
  <conditionalFormatting sqref="O2703:O2705">
    <cfRule type="expression" dxfId="547" priority="58">
      <formula>ISERROR(O2703)</formula>
    </cfRule>
  </conditionalFormatting>
  <conditionalFormatting sqref="O2704">
    <cfRule type="cellIs" dxfId="546" priority="57" operator="equal">
      <formula>0</formula>
    </cfRule>
  </conditionalFormatting>
  <conditionalFormatting sqref="O2731:O2733">
    <cfRule type="expression" dxfId="545" priority="19">
      <formula>ISERROR(O2731)</formula>
    </cfRule>
  </conditionalFormatting>
  <conditionalFormatting sqref="O2732">
    <cfRule type="cellIs" dxfId="544" priority="18" operator="equal">
      <formula>0</formula>
    </cfRule>
  </conditionalFormatting>
  <conditionalFormatting sqref="O2759:O2761">
    <cfRule type="expression" dxfId="543" priority="41">
      <formula>ISERROR(O2759)</formula>
    </cfRule>
  </conditionalFormatting>
  <conditionalFormatting sqref="O2760">
    <cfRule type="cellIs" dxfId="542" priority="40" operator="equal">
      <formula>0</formula>
    </cfRule>
  </conditionalFormatting>
  <conditionalFormatting sqref="O2787:O2789">
    <cfRule type="expression" dxfId="541" priority="5">
      <formula>ISERROR(O2787)</formula>
    </cfRule>
  </conditionalFormatting>
  <conditionalFormatting sqref="O2788">
    <cfRule type="cellIs" dxfId="540" priority="4" operator="equal">
      <formula>0</formula>
    </cfRule>
  </conditionalFormatting>
  <conditionalFormatting sqref="P9:Q9">
    <cfRule type="expression" dxfId="539" priority="7398">
      <formula>ISERROR(P9)</formula>
    </cfRule>
  </conditionalFormatting>
  <conditionalFormatting sqref="P37:Q37">
    <cfRule type="expression" dxfId="538" priority="1761">
      <formula>ISERROR(P37)</formula>
    </cfRule>
  </conditionalFormatting>
  <conditionalFormatting sqref="P65:Q65">
    <cfRule type="expression" dxfId="537" priority="1777">
      <formula>ISERROR(P65)</formula>
    </cfRule>
  </conditionalFormatting>
  <conditionalFormatting sqref="P93:Q93">
    <cfRule type="expression" dxfId="536" priority="1739">
      <formula>ISERROR(P93)</formula>
    </cfRule>
  </conditionalFormatting>
  <conditionalFormatting sqref="P121:Q121">
    <cfRule type="expression" dxfId="535" priority="1706">
      <formula>ISERROR(P121)</formula>
    </cfRule>
  </conditionalFormatting>
  <conditionalFormatting sqref="P149:Q149">
    <cfRule type="expression" dxfId="534" priority="1722">
      <formula>ISERROR(P149)</formula>
    </cfRule>
  </conditionalFormatting>
  <conditionalFormatting sqref="P177:Q177">
    <cfRule type="expression" dxfId="533" priority="1686">
      <formula>ISERROR(P177)</formula>
    </cfRule>
  </conditionalFormatting>
  <conditionalFormatting sqref="P205:Q205">
    <cfRule type="expression" dxfId="532" priority="1653">
      <formula>ISERROR(P205)</formula>
    </cfRule>
  </conditionalFormatting>
  <conditionalFormatting sqref="P233:Q233">
    <cfRule type="expression" dxfId="531" priority="1669">
      <formula>ISERROR(P233)</formula>
    </cfRule>
  </conditionalFormatting>
  <conditionalFormatting sqref="P261:Q261">
    <cfRule type="expression" dxfId="530" priority="1633">
      <formula>ISERROR(P261)</formula>
    </cfRule>
  </conditionalFormatting>
  <conditionalFormatting sqref="P289:Q289">
    <cfRule type="expression" dxfId="529" priority="1580">
      <formula>ISERROR(P289)</formula>
    </cfRule>
  </conditionalFormatting>
  <conditionalFormatting sqref="P317:Q317">
    <cfRule type="expression" dxfId="528" priority="1547">
      <formula>ISERROR(P317)</formula>
    </cfRule>
  </conditionalFormatting>
  <conditionalFormatting sqref="P345:Q345">
    <cfRule type="expression" dxfId="527" priority="1563">
      <formula>ISERROR(P345)</formula>
    </cfRule>
  </conditionalFormatting>
  <conditionalFormatting sqref="P373:Q373">
    <cfRule type="expression" dxfId="526" priority="1527">
      <formula>ISERROR(P373)</formula>
    </cfRule>
  </conditionalFormatting>
  <conditionalFormatting sqref="P401:Q401">
    <cfRule type="expression" dxfId="525" priority="1494">
      <formula>ISERROR(P401)</formula>
    </cfRule>
  </conditionalFormatting>
  <conditionalFormatting sqref="P429:Q429">
    <cfRule type="expression" dxfId="524" priority="1510">
      <formula>ISERROR(P429)</formula>
    </cfRule>
  </conditionalFormatting>
  <conditionalFormatting sqref="P457:Q457">
    <cfRule type="expression" dxfId="523" priority="1474">
      <formula>ISERROR(P457)</formula>
    </cfRule>
  </conditionalFormatting>
  <conditionalFormatting sqref="P485:Q485">
    <cfRule type="expression" dxfId="522" priority="1441">
      <formula>ISERROR(P485)</formula>
    </cfRule>
  </conditionalFormatting>
  <conditionalFormatting sqref="P513:Q513">
    <cfRule type="expression" dxfId="521" priority="1457">
      <formula>ISERROR(P513)</formula>
    </cfRule>
  </conditionalFormatting>
  <conditionalFormatting sqref="P541:Q541">
    <cfRule type="expression" dxfId="520" priority="1421">
      <formula>ISERROR(P541)</formula>
    </cfRule>
  </conditionalFormatting>
  <conditionalFormatting sqref="P569:Q569">
    <cfRule type="expression" dxfId="519" priority="1404">
      <formula>ISERROR(P569)</formula>
    </cfRule>
  </conditionalFormatting>
  <conditionalFormatting sqref="P597:Q597">
    <cfRule type="expression" dxfId="518" priority="1371">
      <formula>ISERROR(P597)</formula>
    </cfRule>
  </conditionalFormatting>
  <conditionalFormatting sqref="P625:Q625">
    <cfRule type="expression" dxfId="517" priority="1387">
      <formula>ISERROR(P625)</formula>
    </cfRule>
  </conditionalFormatting>
  <conditionalFormatting sqref="P653:Q653">
    <cfRule type="expression" dxfId="516" priority="1351">
      <formula>ISERROR(P653)</formula>
    </cfRule>
  </conditionalFormatting>
  <conditionalFormatting sqref="P681:Q681">
    <cfRule type="expression" dxfId="515" priority="1318">
      <formula>ISERROR(P681)</formula>
    </cfRule>
  </conditionalFormatting>
  <conditionalFormatting sqref="P709:Q709">
    <cfRule type="expression" dxfId="514" priority="1334">
      <formula>ISERROR(P709)</formula>
    </cfRule>
  </conditionalFormatting>
  <conditionalFormatting sqref="P737:Q737">
    <cfRule type="expression" dxfId="513" priority="1298">
      <formula>ISERROR(P737)</formula>
    </cfRule>
  </conditionalFormatting>
  <conditionalFormatting sqref="P765:Q765">
    <cfRule type="expression" dxfId="512" priority="1265">
      <formula>ISERROR(P765)</formula>
    </cfRule>
  </conditionalFormatting>
  <conditionalFormatting sqref="P793:Q793">
    <cfRule type="expression" dxfId="511" priority="1281">
      <formula>ISERROR(P793)</formula>
    </cfRule>
  </conditionalFormatting>
  <conditionalFormatting sqref="P821:Q821">
    <cfRule type="expression" dxfId="510" priority="1245">
      <formula>ISERROR(P821)</formula>
    </cfRule>
  </conditionalFormatting>
  <conditionalFormatting sqref="P849:Q849">
    <cfRule type="expression" dxfId="509" priority="1228">
      <formula>ISERROR(P849)</formula>
    </cfRule>
  </conditionalFormatting>
  <conditionalFormatting sqref="P877:Q877">
    <cfRule type="expression" dxfId="508" priority="1195">
      <formula>ISERROR(P877)</formula>
    </cfRule>
  </conditionalFormatting>
  <conditionalFormatting sqref="P905:Q905">
    <cfRule type="expression" dxfId="507" priority="1211">
      <formula>ISERROR(P905)</formula>
    </cfRule>
  </conditionalFormatting>
  <conditionalFormatting sqref="P933:Q933">
    <cfRule type="expression" dxfId="506" priority="1175">
      <formula>ISERROR(P933)</formula>
    </cfRule>
  </conditionalFormatting>
  <conditionalFormatting sqref="P961:Q961">
    <cfRule type="expression" dxfId="505" priority="1142">
      <formula>ISERROR(P961)</formula>
    </cfRule>
  </conditionalFormatting>
  <conditionalFormatting sqref="P989:Q989">
    <cfRule type="expression" dxfId="504" priority="1158">
      <formula>ISERROR(P989)</formula>
    </cfRule>
  </conditionalFormatting>
  <conditionalFormatting sqref="P1017:Q1017">
    <cfRule type="expression" dxfId="503" priority="1122">
      <formula>ISERROR(P1017)</formula>
    </cfRule>
  </conditionalFormatting>
  <conditionalFormatting sqref="P1045:Q1045">
    <cfRule type="expression" dxfId="502" priority="1089">
      <formula>ISERROR(P1045)</formula>
    </cfRule>
  </conditionalFormatting>
  <conditionalFormatting sqref="P1073:Q1073">
    <cfRule type="expression" dxfId="501" priority="1105">
      <formula>ISERROR(P1073)</formula>
    </cfRule>
  </conditionalFormatting>
  <conditionalFormatting sqref="P1101:Q1101">
    <cfRule type="expression" dxfId="500" priority="1069">
      <formula>ISERROR(P1101)</formula>
    </cfRule>
  </conditionalFormatting>
  <conditionalFormatting sqref="P1129:Q1129">
    <cfRule type="expression" dxfId="499" priority="1052">
      <formula>ISERROR(P1129)</formula>
    </cfRule>
  </conditionalFormatting>
  <conditionalFormatting sqref="P1157:Q1157">
    <cfRule type="expression" dxfId="498" priority="1019">
      <formula>ISERROR(P1157)</formula>
    </cfRule>
  </conditionalFormatting>
  <conditionalFormatting sqref="P1185:Q1185">
    <cfRule type="expression" dxfId="497" priority="1035">
      <formula>ISERROR(P1185)</formula>
    </cfRule>
  </conditionalFormatting>
  <conditionalFormatting sqref="P1213:Q1213">
    <cfRule type="expression" dxfId="496" priority="999">
      <formula>ISERROR(P1213)</formula>
    </cfRule>
  </conditionalFormatting>
  <conditionalFormatting sqref="P1241:Q1241">
    <cfRule type="expression" dxfId="495" priority="966">
      <formula>ISERROR(P1241)</formula>
    </cfRule>
  </conditionalFormatting>
  <conditionalFormatting sqref="P1269:Q1269">
    <cfRule type="expression" dxfId="494" priority="982">
      <formula>ISERROR(P1269)</formula>
    </cfRule>
  </conditionalFormatting>
  <conditionalFormatting sqref="P1297:Q1297">
    <cfRule type="expression" dxfId="493" priority="946">
      <formula>ISERROR(P1297)</formula>
    </cfRule>
  </conditionalFormatting>
  <conditionalFormatting sqref="P1325:Q1325">
    <cfRule type="expression" dxfId="492" priority="913">
      <formula>ISERROR(P1325)</formula>
    </cfRule>
  </conditionalFormatting>
  <conditionalFormatting sqref="P1353:Q1353">
    <cfRule type="expression" dxfId="491" priority="929">
      <formula>ISERROR(P1353)</formula>
    </cfRule>
  </conditionalFormatting>
  <conditionalFormatting sqref="P1381:Q1381">
    <cfRule type="expression" dxfId="490" priority="893">
      <formula>ISERROR(P1381)</formula>
    </cfRule>
  </conditionalFormatting>
  <conditionalFormatting sqref="P1409:Q1409">
    <cfRule type="expression" dxfId="489" priority="876">
      <formula>ISERROR(P1409)</formula>
    </cfRule>
  </conditionalFormatting>
  <conditionalFormatting sqref="P1437:Q1437">
    <cfRule type="expression" dxfId="488" priority="843">
      <formula>ISERROR(P1437)</formula>
    </cfRule>
  </conditionalFormatting>
  <conditionalFormatting sqref="P1465:Q1465">
    <cfRule type="expression" dxfId="487" priority="859">
      <formula>ISERROR(P1465)</formula>
    </cfRule>
  </conditionalFormatting>
  <conditionalFormatting sqref="P1493:Q1493">
    <cfRule type="expression" dxfId="486" priority="823">
      <formula>ISERROR(P1493)</formula>
    </cfRule>
  </conditionalFormatting>
  <conditionalFormatting sqref="P1521:Q1521">
    <cfRule type="expression" dxfId="485" priority="790">
      <formula>ISERROR(P1521)</formula>
    </cfRule>
  </conditionalFormatting>
  <conditionalFormatting sqref="P1549:Q1549">
    <cfRule type="expression" dxfId="484" priority="806">
      <formula>ISERROR(P1549)</formula>
    </cfRule>
  </conditionalFormatting>
  <conditionalFormatting sqref="P1577:Q1577">
    <cfRule type="expression" dxfId="483" priority="770">
      <formula>ISERROR(P1577)</formula>
    </cfRule>
  </conditionalFormatting>
  <conditionalFormatting sqref="P1605:Q1605">
    <cfRule type="expression" dxfId="482" priority="737">
      <formula>ISERROR(P1605)</formula>
    </cfRule>
  </conditionalFormatting>
  <conditionalFormatting sqref="P1633:Q1633">
    <cfRule type="expression" dxfId="481" priority="753">
      <formula>ISERROR(P1633)</formula>
    </cfRule>
  </conditionalFormatting>
  <conditionalFormatting sqref="P1661:Q1661">
    <cfRule type="expression" dxfId="480" priority="717">
      <formula>ISERROR(P1661)</formula>
    </cfRule>
  </conditionalFormatting>
  <conditionalFormatting sqref="P1689:Q1689">
    <cfRule type="expression" dxfId="479" priority="700">
      <formula>ISERROR(P1689)</formula>
    </cfRule>
  </conditionalFormatting>
  <conditionalFormatting sqref="P1717:Q1717">
    <cfRule type="expression" dxfId="478" priority="667">
      <formula>ISERROR(P1717)</formula>
    </cfRule>
  </conditionalFormatting>
  <conditionalFormatting sqref="P1745:Q1745">
    <cfRule type="expression" dxfId="477" priority="683">
      <formula>ISERROR(P1745)</formula>
    </cfRule>
  </conditionalFormatting>
  <conditionalFormatting sqref="P1773:Q1773">
    <cfRule type="expression" dxfId="476" priority="647">
      <formula>ISERROR(P1773)</formula>
    </cfRule>
  </conditionalFormatting>
  <conditionalFormatting sqref="P1801:Q1801">
    <cfRule type="expression" dxfId="475" priority="614">
      <formula>ISERROR(P1801)</formula>
    </cfRule>
  </conditionalFormatting>
  <conditionalFormatting sqref="P1829:Q1829">
    <cfRule type="expression" dxfId="474" priority="630">
      <formula>ISERROR(P1829)</formula>
    </cfRule>
  </conditionalFormatting>
  <conditionalFormatting sqref="P1857:Q1857">
    <cfRule type="expression" dxfId="473" priority="594">
      <formula>ISERROR(P1857)</formula>
    </cfRule>
  </conditionalFormatting>
  <conditionalFormatting sqref="P1885:Q1885">
    <cfRule type="expression" dxfId="472" priority="561">
      <formula>ISERROR(P1885)</formula>
    </cfRule>
  </conditionalFormatting>
  <conditionalFormatting sqref="P1913:Q1913">
    <cfRule type="expression" dxfId="471" priority="577">
      <formula>ISERROR(P1913)</formula>
    </cfRule>
  </conditionalFormatting>
  <conditionalFormatting sqref="P1941:Q1941">
    <cfRule type="expression" dxfId="470" priority="541">
      <formula>ISERROR(P1941)</formula>
    </cfRule>
  </conditionalFormatting>
  <conditionalFormatting sqref="P1969:Q1969">
    <cfRule type="expression" dxfId="469" priority="524">
      <formula>ISERROR(P1969)</formula>
    </cfRule>
  </conditionalFormatting>
  <conditionalFormatting sqref="P1997:Q1997">
    <cfRule type="expression" dxfId="468" priority="491">
      <formula>ISERROR(P1997)</formula>
    </cfRule>
  </conditionalFormatting>
  <conditionalFormatting sqref="P2025:Q2025">
    <cfRule type="expression" dxfId="467" priority="507">
      <formula>ISERROR(P2025)</formula>
    </cfRule>
  </conditionalFormatting>
  <conditionalFormatting sqref="P2053:Q2053">
    <cfRule type="expression" dxfId="466" priority="471">
      <formula>ISERROR(P2053)</formula>
    </cfRule>
  </conditionalFormatting>
  <conditionalFormatting sqref="P2081:Q2081">
    <cfRule type="expression" dxfId="465" priority="438">
      <formula>ISERROR(P2081)</formula>
    </cfRule>
  </conditionalFormatting>
  <conditionalFormatting sqref="P2109:Q2109">
    <cfRule type="expression" dxfId="464" priority="454">
      <formula>ISERROR(P2109)</formula>
    </cfRule>
  </conditionalFormatting>
  <conditionalFormatting sqref="P2137:Q2137">
    <cfRule type="expression" dxfId="463" priority="418">
      <formula>ISERROR(P2137)</formula>
    </cfRule>
  </conditionalFormatting>
  <conditionalFormatting sqref="P2165:Q2165">
    <cfRule type="expression" dxfId="462" priority="385">
      <formula>ISERROR(P2165)</formula>
    </cfRule>
  </conditionalFormatting>
  <conditionalFormatting sqref="P2193:Q2193">
    <cfRule type="expression" dxfId="461" priority="401">
      <formula>ISERROR(P2193)</formula>
    </cfRule>
  </conditionalFormatting>
  <conditionalFormatting sqref="P2221:Q2221">
    <cfRule type="expression" dxfId="460" priority="365">
      <formula>ISERROR(P2221)</formula>
    </cfRule>
  </conditionalFormatting>
  <conditionalFormatting sqref="P2249:Q2249">
    <cfRule type="expression" dxfId="459" priority="348">
      <formula>ISERROR(P2249)</formula>
    </cfRule>
  </conditionalFormatting>
  <conditionalFormatting sqref="P2277:Q2277">
    <cfRule type="expression" dxfId="458" priority="315">
      <formula>ISERROR(P2277)</formula>
    </cfRule>
  </conditionalFormatting>
  <conditionalFormatting sqref="P2305:Q2305">
    <cfRule type="expression" dxfId="457" priority="331">
      <formula>ISERROR(P2305)</formula>
    </cfRule>
  </conditionalFormatting>
  <conditionalFormatting sqref="P2333:Q2333">
    <cfRule type="expression" dxfId="456" priority="295">
      <formula>ISERROR(P2333)</formula>
    </cfRule>
  </conditionalFormatting>
  <conditionalFormatting sqref="P2361:Q2361">
    <cfRule type="expression" dxfId="455" priority="262">
      <formula>ISERROR(P2361)</formula>
    </cfRule>
  </conditionalFormatting>
  <conditionalFormatting sqref="P2389:Q2389">
    <cfRule type="expression" dxfId="454" priority="278">
      <formula>ISERROR(P2389)</formula>
    </cfRule>
  </conditionalFormatting>
  <conditionalFormatting sqref="P2417:Q2417">
    <cfRule type="expression" dxfId="453" priority="242">
      <formula>ISERROR(P2417)</formula>
    </cfRule>
  </conditionalFormatting>
  <conditionalFormatting sqref="P2445:Q2445">
    <cfRule type="expression" dxfId="452" priority="209">
      <formula>ISERROR(P2445)</formula>
    </cfRule>
  </conditionalFormatting>
  <conditionalFormatting sqref="P2473:Q2473">
    <cfRule type="expression" dxfId="451" priority="225">
      <formula>ISERROR(P2473)</formula>
    </cfRule>
  </conditionalFormatting>
  <conditionalFormatting sqref="P2501:Q2501">
    <cfRule type="expression" dxfId="450" priority="189">
      <formula>ISERROR(P2501)</formula>
    </cfRule>
  </conditionalFormatting>
  <conditionalFormatting sqref="P2529:Q2529">
    <cfRule type="expression" dxfId="449" priority="172">
      <formula>ISERROR(P2529)</formula>
    </cfRule>
  </conditionalFormatting>
  <conditionalFormatting sqref="P2557:Q2557">
    <cfRule type="expression" dxfId="448" priority="139">
      <formula>ISERROR(P2557)</formula>
    </cfRule>
  </conditionalFormatting>
  <conditionalFormatting sqref="P2585:Q2585">
    <cfRule type="expression" dxfId="447" priority="155">
      <formula>ISERROR(P2585)</formula>
    </cfRule>
  </conditionalFormatting>
  <conditionalFormatting sqref="P2613:Q2613">
    <cfRule type="expression" dxfId="446" priority="119">
      <formula>ISERROR(P2613)</formula>
    </cfRule>
  </conditionalFormatting>
  <conditionalFormatting sqref="P2641:Q2641">
    <cfRule type="expression" dxfId="445" priority="86">
      <formula>ISERROR(P2641)</formula>
    </cfRule>
  </conditionalFormatting>
  <conditionalFormatting sqref="P2669:Q2669">
    <cfRule type="expression" dxfId="444" priority="102">
      <formula>ISERROR(P2669)</formula>
    </cfRule>
  </conditionalFormatting>
  <conditionalFormatting sqref="P2697:Q2697">
    <cfRule type="expression" dxfId="443" priority="66">
      <formula>ISERROR(P2697)</formula>
    </cfRule>
  </conditionalFormatting>
  <conditionalFormatting sqref="P2725:Q2725">
    <cfRule type="expression" dxfId="442" priority="33">
      <formula>ISERROR(P2725)</formula>
    </cfRule>
  </conditionalFormatting>
  <conditionalFormatting sqref="P2753:Q2753">
    <cfRule type="expression" dxfId="441" priority="49">
      <formula>ISERROR(P2753)</formula>
    </cfRule>
  </conditionalFormatting>
  <conditionalFormatting sqref="P2781:Q2781">
    <cfRule type="expression" dxfId="440" priority="13">
      <formula>ISERROR(P2781)</formula>
    </cfRule>
  </conditionalFormatting>
  <conditionalFormatting sqref="P15:Y15">
    <cfRule type="expression" dxfId="439" priority="7386">
      <formula>ISERROR(P15)</formula>
    </cfRule>
  </conditionalFormatting>
  <conditionalFormatting sqref="P43:Y43">
    <cfRule type="expression" dxfId="438" priority="1757">
      <formula>ISERROR(P43)</formula>
    </cfRule>
  </conditionalFormatting>
  <conditionalFormatting sqref="P71:Y71">
    <cfRule type="expression" dxfId="437" priority="1773">
      <formula>ISERROR(P71)</formula>
    </cfRule>
  </conditionalFormatting>
  <conditionalFormatting sqref="P99:Y99">
    <cfRule type="expression" dxfId="436" priority="1735">
      <formula>ISERROR(P99)</formula>
    </cfRule>
  </conditionalFormatting>
  <conditionalFormatting sqref="P127:Y127">
    <cfRule type="expression" dxfId="435" priority="1702">
      <formula>ISERROR(P127)</formula>
    </cfRule>
  </conditionalFormatting>
  <conditionalFormatting sqref="P155:Y155">
    <cfRule type="expression" dxfId="434" priority="1718">
      <formula>ISERROR(P155)</formula>
    </cfRule>
  </conditionalFormatting>
  <conditionalFormatting sqref="P183:Y183">
    <cfRule type="expression" dxfId="433" priority="1682">
      <formula>ISERROR(P183)</formula>
    </cfRule>
  </conditionalFormatting>
  <conditionalFormatting sqref="P211:Y211">
    <cfRule type="expression" dxfId="432" priority="1649">
      <formula>ISERROR(P211)</formula>
    </cfRule>
  </conditionalFormatting>
  <conditionalFormatting sqref="P239:Y239">
    <cfRule type="expression" dxfId="431" priority="1665">
      <formula>ISERROR(P239)</formula>
    </cfRule>
  </conditionalFormatting>
  <conditionalFormatting sqref="P267:Y267">
    <cfRule type="expression" dxfId="430" priority="1629">
      <formula>ISERROR(P267)</formula>
    </cfRule>
  </conditionalFormatting>
  <conditionalFormatting sqref="P295:Y295">
    <cfRule type="expression" dxfId="429" priority="1576">
      <formula>ISERROR(P295)</formula>
    </cfRule>
  </conditionalFormatting>
  <conditionalFormatting sqref="P323:Y323">
    <cfRule type="expression" dxfId="428" priority="1543">
      <formula>ISERROR(P323)</formula>
    </cfRule>
  </conditionalFormatting>
  <conditionalFormatting sqref="P351:Y351">
    <cfRule type="expression" dxfId="427" priority="1559">
      <formula>ISERROR(P351)</formula>
    </cfRule>
  </conditionalFormatting>
  <conditionalFormatting sqref="P379:Y379">
    <cfRule type="expression" dxfId="426" priority="1523">
      <formula>ISERROR(P379)</formula>
    </cfRule>
  </conditionalFormatting>
  <conditionalFormatting sqref="P407:Y407">
    <cfRule type="expression" dxfId="425" priority="1490">
      <formula>ISERROR(P407)</formula>
    </cfRule>
  </conditionalFormatting>
  <conditionalFormatting sqref="P435:Y435">
    <cfRule type="expression" dxfId="424" priority="1506">
      <formula>ISERROR(P435)</formula>
    </cfRule>
  </conditionalFormatting>
  <conditionalFormatting sqref="P463:Y463">
    <cfRule type="expression" dxfId="423" priority="1470">
      <formula>ISERROR(P463)</formula>
    </cfRule>
  </conditionalFormatting>
  <conditionalFormatting sqref="P491:Y491">
    <cfRule type="expression" dxfId="422" priority="1437">
      <formula>ISERROR(P491)</formula>
    </cfRule>
  </conditionalFormatting>
  <conditionalFormatting sqref="P519:Y519">
    <cfRule type="expression" dxfId="421" priority="1453">
      <formula>ISERROR(P519)</formula>
    </cfRule>
  </conditionalFormatting>
  <conditionalFormatting sqref="P547:Y547">
    <cfRule type="expression" dxfId="420" priority="1417">
      <formula>ISERROR(P547)</formula>
    </cfRule>
  </conditionalFormatting>
  <conditionalFormatting sqref="P575:Y575">
    <cfRule type="expression" dxfId="419" priority="1400">
      <formula>ISERROR(P575)</formula>
    </cfRule>
  </conditionalFormatting>
  <conditionalFormatting sqref="P603:Y603">
    <cfRule type="expression" dxfId="418" priority="1367">
      <formula>ISERROR(P603)</formula>
    </cfRule>
  </conditionalFormatting>
  <conditionalFormatting sqref="P631:Y631">
    <cfRule type="expression" dxfId="417" priority="1383">
      <formula>ISERROR(P631)</formula>
    </cfRule>
  </conditionalFormatting>
  <conditionalFormatting sqref="P659:Y659">
    <cfRule type="expression" dxfId="416" priority="1347">
      <formula>ISERROR(P659)</formula>
    </cfRule>
  </conditionalFormatting>
  <conditionalFormatting sqref="P687:Y687">
    <cfRule type="expression" dxfId="415" priority="1314">
      <formula>ISERROR(P687)</formula>
    </cfRule>
  </conditionalFormatting>
  <conditionalFormatting sqref="P715:Y715">
    <cfRule type="expression" dxfId="414" priority="1330">
      <formula>ISERROR(P715)</formula>
    </cfRule>
  </conditionalFormatting>
  <conditionalFormatting sqref="P743:Y743">
    <cfRule type="expression" dxfId="413" priority="1294">
      <formula>ISERROR(P743)</formula>
    </cfRule>
  </conditionalFormatting>
  <conditionalFormatting sqref="P771:Y771">
    <cfRule type="expression" dxfId="412" priority="1261">
      <formula>ISERROR(P771)</formula>
    </cfRule>
  </conditionalFormatting>
  <conditionalFormatting sqref="P799:Y799">
    <cfRule type="expression" dxfId="411" priority="1277">
      <formula>ISERROR(P799)</formula>
    </cfRule>
  </conditionalFormatting>
  <conditionalFormatting sqref="P827:Y827">
    <cfRule type="expression" dxfId="410" priority="1241">
      <formula>ISERROR(P827)</formula>
    </cfRule>
  </conditionalFormatting>
  <conditionalFormatting sqref="P855:Y855">
    <cfRule type="expression" dxfId="409" priority="1224">
      <formula>ISERROR(P855)</formula>
    </cfRule>
  </conditionalFormatting>
  <conditionalFormatting sqref="P883:Y883">
    <cfRule type="expression" dxfId="408" priority="1191">
      <formula>ISERROR(P883)</formula>
    </cfRule>
  </conditionalFormatting>
  <conditionalFormatting sqref="P911:Y911">
    <cfRule type="expression" dxfId="407" priority="1207">
      <formula>ISERROR(P911)</formula>
    </cfRule>
  </conditionalFormatting>
  <conditionalFormatting sqref="P939:Y939">
    <cfRule type="expression" dxfId="406" priority="1171">
      <formula>ISERROR(P939)</formula>
    </cfRule>
  </conditionalFormatting>
  <conditionalFormatting sqref="P967:Y967">
    <cfRule type="expression" dxfId="405" priority="1138">
      <formula>ISERROR(P967)</formula>
    </cfRule>
  </conditionalFormatting>
  <conditionalFormatting sqref="P995:Y995">
    <cfRule type="expression" dxfId="404" priority="1154">
      <formula>ISERROR(P995)</formula>
    </cfRule>
  </conditionalFormatting>
  <conditionalFormatting sqref="P1023:Y1023">
    <cfRule type="expression" dxfId="403" priority="1118">
      <formula>ISERROR(P1023)</formula>
    </cfRule>
  </conditionalFormatting>
  <conditionalFormatting sqref="P1051:Y1051">
    <cfRule type="expression" dxfId="402" priority="1085">
      <formula>ISERROR(P1051)</formula>
    </cfRule>
  </conditionalFormatting>
  <conditionalFormatting sqref="P1079:Y1079">
    <cfRule type="expression" dxfId="401" priority="1101">
      <formula>ISERROR(P1079)</formula>
    </cfRule>
  </conditionalFormatting>
  <conditionalFormatting sqref="P1107:Y1107">
    <cfRule type="expression" dxfId="400" priority="1065">
      <formula>ISERROR(P1107)</formula>
    </cfRule>
  </conditionalFormatting>
  <conditionalFormatting sqref="P1135:Y1135">
    <cfRule type="expression" dxfId="399" priority="1048">
      <formula>ISERROR(P1135)</formula>
    </cfRule>
  </conditionalFormatting>
  <conditionalFormatting sqref="P1163:Y1163">
    <cfRule type="expression" dxfId="398" priority="1015">
      <formula>ISERROR(P1163)</formula>
    </cfRule>
  </conditionalFormatting>
  <conditionalFormatting sqref="P1191:Y1191">
    <cfRule type="expression" dxfId="397" priority="1031">
      <formula>ISERROR(P1191)</formula>
    </cfRule>
  </conditionalFormatting>
  <conditionalFormatting sqref="P1219:Y1219">
    <cfRule type="expression" dxfId="396" priority="995">
      <formula>ISERROR(P1219)</formula>
    </cfRule>
  </conditionalFormatting>
  <conditionalFormatting sqref="P1247:Y1247">
    <cfRule type="expression" dxfId="395" priority="962">
      <formula>ISERROR(P1247)</formula>
    </cfRule>
  </conditionalFormatting>
  <conditionalFormatting sqref="P1275:Y1275">
    <cfRule type="expression" dxfId="394" priority="978">
      <formula>ISERROR(P1275)</formula>
    </cfRule>
  </conditionalFormatting>
  <conditionalFormatting sqref="P1303:Y1303">
    <cfRule type="expression" dxfId="393" priority="942">
      <formula>ISERROR(P1303)</formula>
    </cfRule>
  </conditionalFormatting>
  <conditionalFormatting sqref="P1331:Y1331">
    <cfRule type="expression" dxfId="392" priority="909">
      <formula>ISERROR(P1331)</formula>
    </cfRule>
  </conditionalFormatting>
  <conditionalFormatting sqref="P1359:Y1359">
    <cfRule type="expression" dxfId="391" priority="925">
      <formula>ISERROR(P1359)</formula>
    </cfRule>
  </conditionalFormatting>
  <conditionalFormatting sqref="P1387:Y1387">
    <cfRule type="expression" dxfId="390" priority="889">
      <formula>ISERROR(P1387)</formula>
    </cfRule>
  </conditionalFormatting>
  <conditionalFormatting sqref="P1415:Y1415">
    <cfRule type="expression" dxfId="389" priority="872">
      <formula>ISERROR(P1415)</formula>
    </cfRule>
  </conditionalFormatting>
  <conditionalFormatting sqref="P1443:Y1443">
    <cfRule type="expression" dxfId="388" priority="839">
      <formula>ISERROR(P1443)</formula>
    </cfRule>
  </conditionalFormatting>
  <conditionalFormatting sqref="P1471:Y1471">
    <cfRule type="expression" dxfId="387" priority="855">
      <formula>ISERROR(P1471)</formula>
    </cfRule>
  </conditionalFormatting>
  <conditionalFormatting sqref="P1499:Y1499">
    <cfRule type="expression" dxfId="386" priority="819">
      <formula>ISERROR(P1499)</formula>
    </cfRule>
  </conditionalFormatting>
  <conditionalFormatting sqref="P1527:Y1527">
    <cfRule type="expression" dxfId="385" priority="786">
      <formula>ISERROR(P1527)</formula>
    </cfRule>
  </conditionalFormatting>
  <conditionalFormatting sqref="P1555:Y1555">
    <cfRule type="expression" dxfId="384" priority="802">
      <formula>ISERROR(P1555)</formula>
    </cfRule>
  </conditionalFormatting>
  <conditionalFormatting sqref="P1583:Y1583">
    <cfRule type="expression" dxfId="383" priority="766">
      <formula>ISERROR(P1583)</formula>
    </cfRule>
  </conditionalFormatting>
  <conditionalFormatting sqref="P1611:Y1611">
    <cfRule type="expression" dxfId="382" priority="733">
      <formula>ISERROR(P1611)</formula>
    </cfRule>
  </conditionalFormatting>
  <conditionalFormatting sqref="P1639:Y1639">
    <cfRule type="expression" dxfId="381" priority="749">
      <formula>ISERROR(P1639)</formula>
    </cfRule>
  </conditionalFormatting>
  <conditionalFormatting sqref="P1667:Y1667">
    <cfRule type="expression" dxfId="380" priority="713">
      <formula>ISERROR(P1667)</formula>
    </cfRule>
  </conditionalFormatting>
  <conditionalFormatting sqref="P1695:Y1695">
    <cfRule type="expression" dxfId="379" priority="696">
      <formula>ISERROR(P1695)</formula>
    </cfRule>
  </conditionalFormatting>
  <conditionalFormatting sqref="P1723:Y1723">
    <cfRule type="expression" dxfId="378" priority="663">
      <formula>ISERROR(P1723)</formula>
    </cfRule>
  </conditionalFormatting>
  <conditionalFormatting sqref="P1751:Y1751">
    <cfRule type="expression" dxfId="377" priority="679">
      <formula>ISERROR(P1751)</formula>
    </cfRule>
  </conditionalFormatting>
  <conditionalFormatting sqref="P1779:Y1779">
    <cfRule type="expression" dxfId="376" priority="643">
      <formula>ISERROR(P1779)</formula>
    </cfRule>
  </conditionalFormatting>
  <conditionalFormatting sqref="P1807:Y1807">
    <cfRule type="expression" dxfId="375" priority="610">
      <formula>ISERROR(P1807)</formula>
    </cfRule>
  </conditionalFormatting>
  <conditionalFormatting sqref="P1835:Y1835">
    <cfRule type="expression" dxfId="374" priority="626">
      <formula>ISERROR(P1835)</formula>
    </cfRule>
  </conditionalFormatting>
  <conditionalFormatting sqref="P1863:Y1863">
    <cfRule type="expression" dxfId="373" priority="590">
      <formula>ISERROR(P1863)</formula>
    </cfRule>
  </conditionalFormatting>
  <conditionalFormatting sqref="P1891:Y1891">
    <cfRule type="expression" dxfId="372" priority="557">
      <formula>ISERROR(P1891)</formula>
    </cfRule>
  </conditionalFormatting>
  <conditionalFormatting sqref="P1919:Y1919">
    <cfRule type="expression" dxfId="371" priority="573">
      <formula>ISERROR(P1919)</formula>
    </cfRule>
  </conditionalFormatting>
  <conditionalFormatting sqref="P1947:Y1947">
    <cfRule type="expression" dxfId="370" priority="537">
      <formula>ISERROR(P1947)</formula>
    </cfRule>
  </conditionalFormatting>
  <conditionalFormatting sqref="P1975:Y1975">
    <cfRule type="expression" dxfId="369" priority="520">
      <formula>ISERROR(P1975)</formula>
    </cfRule>
  </conditionalFormatting>
  <conditionalFormatting sqref="P2003:Y2003">
    <cfRule type="expression" dxfId="368" priority="487">
      <formula>ISERROR(P2003)</formula>
    </cfRule>
  </conditionalFormatting>
  <conditionalFormatting sqref="P2031:Y2031">
    <cfRule type="expression" dxfId="367" priority="503">
      <formula>ISERROR(P2031)</formula>
    </cfRule>
  </conditionalFormatting>
  <conditionalFormatting sqref="P2059:Y2059">
    <cfRule type="expression" dxfId="366" priority="467">
      <formula>ISERROR(P2059)</formula>
    </cfRule>
  </conditionalFormatting>
  <conditionalFormatting sqref="P2087:Y2087">
    <cfRule type="expression" dxfId="365" priority="434">
      <formula>ISERROR(P2087)</formula>
    </cfRule>
  </conditionalFormatting>
  <conditionalFormatting sqref="P2115:Y2115">
    <cfRule type="expression" dxfId="364" priority="450">
      <formula>ISERROR(P2115)</formula>
    </cfRule>
  </conditionalFormatting>
  <conditionalFormatting sqref="P2143:Y2143">
    <cfRule type="expression" dxfId="363" priority="414">
      <formula>ISERROR(P2143)</formula>
    </cfRule>
  </conditionalFormatting>
  <conditionalFormatting sqref="P2171:Y2171">
    <cfRule type="expression" dxfId="362" priority="381">
      <formula>ISERROR(P2171)</formula>
    </cfRule>
  </conditionalFormatting>
  <conditionalFormatting sqref="P2199:Y2199">
    <cfRule type="expression" dxfId="361" priority="397">
      <formula>ISERROR(P2199)</formula>
    </cfRule>
  </conditionalFormatting>
  <conditionalFormatting sqref="P2227:Y2227">
    <cfRule type="expression" dxfId="360" priority="361">
      <formula>ISERROR(P2227)</formula>
    </cfRule>
  </conditionalFormatting>
  <conditionalFormatting sqref="P2255:Y2255">
    <cfRule type="expression" dxfId="359" priority="344">
      <formula>ISERROR(P2255)</formula>
    </cfRule>
  </conditionalFormatting>
  <conditionalFormatting sqref="P2283:Y2283">
    <cfRule type="expression" dxfId="358" priority="311">
      <formula>ISERROR(P2283)</formula>
    </cfRule>
  </conditionalFormatting>
  <conditionalFormatting sqref="P2311:Y2311">
    <cfRule type="expression" dxfId="357" priority="327">
      <formula>ISERROR(P2311)</formula>
    </cfRule>
  </conditionalFormatting>
  <conditionalFormatting sqref="P2339:Y2339">
    <cfRule type="expression" dxfId="356" priority="291">
      <formula>ISERROR(P2339)</formula>
    </cfRule>
  </conditionalFormatting>
  <conditionalFormatting sqref="P2367:Y2367">
    <cfRule type="expression" dxfId="355" priority="258">
      <formula>ISERROR(P2367)</formula>
    </cfRule>
  </conditionalFormatting>
  <conditionalFormatting sqref="P2395:Y2395">
    <cfRule type="expression" dxfId="354" priority="274">
      <formula>ISERROR(P2395)</formula>
    </cfRule>
  </conditionalFormatting>
  <conditionalFormatting sqref="P2423:Y2423">
    <cfRule type="expression" dxfId="353" priority="238">
      <formula>ISERROR(P2423)</formula>
    </cfRule>
  </conditionalFormatting>
  <conditionalFormatting sqref="P2451:Y2451">
    <cfRule type="expression" dxfId="352" priority="205">
      <formula>ISERROR(P2451)</formula>
    </cfRule>
  </conditionalFormatting>
  <conditionalFormatting sqref="P2479:Y2479">
    <cfRule type="expression" dxfId="351" priority="221">
      <formula>ISERROR(P2479)</formula>
    </cfRule>
  </conditionalFormatting>
  <conditionalFormatting sqref="P2507:Y2507">
    <cfRule type="expression" dxfId="350" priority="185">
      <formula>ISERROR(P2507)</formula>
    </cfRule>
  </conditionalFormatting>
  <conditionalFormatting sqref="P2535:Y2535">
    <cfRule type="expression" dxfId="349" priority="168">
      <formula>ISERROR(P2535)</formula>
    </cfRule>
  </conditionalFormatting>
  <conditionalFormatting sqref="P2563:Y2563">
    <cfRule type="expression" dxfId="348" priority="135">
      <formula>ISERROR(P2563)</formula>
    </cfRule>
  </conditionalFormatting>
  <conditionalFormatting sqref="P2591:Y2591">
    <cfRule type="expression" dxfId="347" priority="151">
      <formula>ISERROR(P2591)</formula>
    </cfRule>
  </conditionalFormatting>
  <conditionalFormatting sqref="P2619:Y2619">
    <cfRule type="expression" dxfId="346" priority="115">
      <formula>ISERROR(P2619)</formula>
    </cfRule>
  </conditionalFormatting>
  <conditionalFormatting sqref="P2647:Y2647">
    <cfRule type="expression" dxfId="345" priority="82">
      <formula>ISERROR(P2647)</formula>
    </cfRule>
  </conditionalFormatting>
  <conditionalFormatting sqref="P2675:Y2675">
    <cfRule type="expression" dxfId="344" priority="98">
      <formula>ISERROR(P2675)</formula>
    </cfRule>
  </conditionalFormatting>
  <conditionalFormatting sqref="P2703:Y2703">
    <cfRule type="expression" dxfId="343" priority="62">
      <formula>ISERROR(P2703)</formula>
    </cfRule>
  </conditionalFormatting>
  <conditionalFormatting sqref="P2731:Y2731">
    <cfRule type="expression" dxfId="342" priority="29">
      <formula>ISERROR(P2731)</formula>
    </cfRule>
  </conditionalFormatting>
  <conditionalFormatting sqref="P2759:Y2759">
    <cfRule type="expression" dxfId="341" priority="45">
      <formula>ISERROR(P2759)</formula>
    </cfRule>
  </conditionalFormatting>
  <conditionalFormatting sqref="P2787:Y2787">
    <cfRule type="expression" dxfId="340" priority="9">
      <formula>ISERROR(P2787)</formula>
    </cfRule>
  </conditionalFormatting>
  <conditionalFormatting sqref="R16">
    <cfRule type="cellIs" dxfId="339" priority="5073" operator="equal">
      <formula>0</formula>
    </cfRule>
  </conditionalFormatting>
  <conditionalFormatting sqref="R16:R17">
    <cfRule type="expression" dxfId="338" priority="5074">
      <formula>ISERROR(R16)</formula>
    </cfRule>
  </conditionalFormatting>
  <conditionalFormatting sqref="R44">
    <cfRule type="cellIs" dxfId="337" priority="1746" operator="equal">
      <formula>0</formula>
    </cfRule>
  </conditionalFormatting>
  <conditionalFormatting sqref="R44:R45">
    <cfRule type="expression" dxfId="336" priority="1747">
      <formula>ISERROR(R44)</formula>
    </cfRule>
  </conditionalFormatting>
  <conditionalFormatting sqref="R72">
    <cfRule type="cellIs" dxfId="335" priority="1770" operator="equal">
      <formula>0</formula>
    </cfRule>
  </conditionalFormatting>
  <conditionalFormatting sqref="R72:R73">
    <cfRule type="expression" dxfId="334" priority="1771">
      <formula>ISERROR(R72)</formula>
    </cfRule>
  </conditionalFormatting>
  <conditionalFormatting sqref="R100">
    <cfRule type="cellIs" dxfId="333" priority="1732" operator="equal">
      <formula>0</formula>
    </cfRule>
  </conditionalFormatting>
  <conditionalFormatting sqref="R100:R101">
    <cfRule type="expression" dxfId="332" priority="1733">
      <formula>ISERROR(R100)</formula>
    </cfRule>
  </conditionalFormatting>
  <conditionalFormatting sqref="R128">
    <cfRule type="cellIs" dxfId="331" priority="1693" operator="equal">
      <formula>0</formula>
    </cfRule>
  </conditionalFormatting>
  <conditionalFormatting sqref="R128:R129">
    <cfRule type="expression" dxfId="330" priority="1694">
      <formula>ISERROR(R128)</formula>
    </cfRule>
  </conditionalFormatting>
  <conditionalFormatting sqref="R156">
    <cfRule type="cellIs" dxfId="329" priority="1715" operator="equal">
      <formula>0</formula>
    </cfRule>
  </conditionalFormatting>
  <conditionalFormatting sqref="R156:R157">
    <cfRule type="expression" dxfId="328" priority="1716">
      <formula>ISERROR(R156)</formula>
    </cfRule>
  </conditionalFormatting>
  <conditionalFormatting sqref="R184">
    <cfRule type="cellIs" dxfId="327" priority="1679" operator="equal">
      <formula>0</formula>
    </cfRule>
  </conditionalFormatting>
  <conditionalFormatting sqref="R184:R185">
    <cfRule type="expression" dxfId="326" priority="1680">
      <formula>ISERROR(R184)</formula>
    </cfRule>
  </conditionalFormatting>
  <conditionalFormatting sqref="R212">
    <cfRule type="cellIs" dxfId="325" priority="1640" operator="equal">
      <formula>0</formula>
    </cfRule>
  </conditionalFormatting>
  <conditionalFormatting sqref="R212:R213">
    <cfRule type="expression" dxfId="324" priority="1641">
      <formula>ISERROR(R212)</formula>
    </cfRule>
  </conditionalFormatting>
  <conditionalFormatting sqref="R240">
    <cfRule type="cellIs" dxfId="323" priority="1662" operator="equal">
      <formula>0</formula>
    </cfRule>
  </conditionalFormatting>
  <conditionalFormatting sqref="R240:R241">
    <cfRule type="expression" dxfId="322" priority="1663">
      <formula>ISERROR(R240)</formula>
    </cfRule>
  </conditionalFormatting>
  <conditionalFormatting sqref="R268">
    <cfRule type="cellIs" dxfId="321" priority="1626" operator="equal">
      <formula>0</formula>
    </cfRule>
  </conditionalFormatting>
  <conditionalFormatting sqref="R268:R269">
    <cfRule type="expression" dxfId="320" priority="1627">
      <formula>ISERROR(R268)</formula>
    </cfRule>
  </conditionalFormatting>
  <conditionalFormatting sqref="R296">
    <cfRule type="cellIs" dxfId="319" priority="1573" operator="equal">
      <formula>0</formula>
    </cfRule>
  </conditionalFormatting>
  <conditionalFormatting sqref="R296:R297">
    <cfRule type="expression" dxfId="318" priority="1574">
      <formula>ISERROR(R296)</formula>
    </cfRule>
  </conditionalFormatting>
  <conditionalFormatting sqref="R324">
    <cfRule type="cellIs" dxfId="317" priority="1534" operator="equal">
      <formula>0</formula>
    </cfRule>
  </conditionalFormatting>
  <conditionalFormatting sqref="R324:R325">
    <cfRule type="expression" dxfId="316" priority="1535">
      <formula>ISERROR(R324)</formula>
    </cfRule>
  </conditionalFormatting>
  <conditionalFormatting sqref="R352">
    <cfRule type="cellIs" dxfId="315" priority="1556" operator="equal">
      <formula>0</formula>
    </cfRule>
  </conditionalFormatting>
  <conditionalFormatting sqref="R352:R353">
    <cfRule type="expression" dxfId="314" priority="1557">
      <formula>ISERROR(R352)</formula>
    </cfRule>
  </conditionalFormatting>
  <conditionalFormatting sqref="R380">
    <cfRule type="cellIs" dxfId="313" priority="1520" operator="equal">
      <formula>0</formula>
    </cfRule>
  </conditionalFormatting>
  <conditionalFormatting sqref="R380:R381">
    <cfRule type="expression" dxfId="312" priority="1521">
      <formula>ISERROR(R380)</formula>
    </cfRule>
  </conditionalFormatting>
  <conditionalFormatting sqref="R408">
    <cfRule type="cellIs" dxfId="311" priority="1481" operator="equal">
      <formula>0</formula>
    </cfRule>
  </conditionalFormatting>
  <conditionalFormatting sqref="R408:R409">
    <cfRule type="expression" dxfId="310" priority="1482">
      <formula>ISERROR(R408)</formula>
    </cfRule>
  </conditionalFormatting>
  <conditionalFormatting sqref="R436">
    <cfRule type="cellIs" dxfId="309" priority="1503" operator="equal">
      <formula>0</formula>
    </cfRule>
  </conditionalFormatting>
  <conditionalFormatting sqref="R436:R437">
    <cfRule type="expression" dxfId="308" priority="1504">
      <formula>ISERROR(R436)</formula>
    </cfRule>
  </conditionalFormatting>
  <conditionalFormatting sqref="R464">
    <cfRule type="cellIs" dxfId="307" priority="1467" operator="equal">
      <formula>0</formula>
    </cfRule>
  </conditionalFormatting>
  <conditionalFormatting sqref="R464:R465">
    <cfRule type="expression" dxfId="306" priority="1468">
      <formula>ISERROR(R464)</formula>
    </cfRule>
  </conditionalFormatting>
  <conditionalFormatting sqref="R492">
    <cfRule type="cellIs" dxfId="305" priority="1428" operator="equal">
      <formula>0</formula>
    </cfRule>
  </conditionalFormatting>
  <conditionalFormatting sqref="R492:R493">
    <cfRule type="expression" dxfId="304" priority="1429">
      <formula>ISERROR(R492)</formula>
    </cfRule>
  </conditionalFormatting>
  <conditionalFormatting sqref="R520">
    <cfRule type="cellIs" dxfId="303" priority="1450" operator="equal">
      <formula>0</formula>
    </cfRule>
  </conditionalFormatting>
  <conditionalFormatting sqref="R520:R521">
    <cfRule type="expression" dxfId="302" priority="1451">
      <formula>ISERROR(R520)</formula>
    </cfRule>
  </conditionalFormatting>
  <conditionalFormatting sqref="R548">
    <cfRule type="cellIs" dxfId="301" priority="1414" operator="equal">
      <formula>0</formula>
    </cfRule>
  </conditionalFormatting>
  <conditionalFormatting sqref="R548:R549">
    <cfRule type="expression" dxfId="300" priority="1415">
      <formula>ISERROR(R548)</formula>
    </cfRule>
  </conditionalFormatting>
  <conditionalFormatting sqref="R576">
    <cfRule type="cellIs" dxfId="299" priority="1397" operator="equal">
      <formula>0</formula>
    </cfRule>
  </conditionalFormatting>
  <conditionalFormatting sqref="R576:R577">
    <cfRule type="expression" dxfId="298" priority="1398">
      <formula>ISERROR(R576)</formula>
    </cfRule>
  </conditionalFormatting>
  <conditionalFormatting sqref="R604">
    <cfRule type="cellIs" dxfId="297" priority="1358" operator="equal">
      <formula>0</formula>
    </cfRule>
  </conditionalFormatting>
  <conditionalFormatting sqref="R604:R605">
    <cfRule type="expression" dxfId="296" priority="1359">
      <formula>ISERROR(R604)</formula>
    </cfRule>
  </conditionalFormatting>
  <conditionalFormatting sqref="R632">
    <cfRule type="cellIs" dxfId="295" priority="1380" operator="equal">
      <formula>0</formula>
    </cfRule>
  </conditionalFormatting>
  <conditionalFormatting sqref="R632:R633">
    <cfRule type="expression" dxfId="294" priority="1381">
      <formula>ISERROR(R632)</formula>
    </cfRule>
  </conditionalFormatting>
  <conditionalFormatting sqref="R660">
    <cfRule type="cellIs" dxfId="293" priority="1344" operator="equal">
      <formula>0</formula>
    </cfRule>
  </conditionalFormatting>
  <conditionalFormatting sqref="R660:R661">
    <cfRule type="expression" dxfId="292" priority="1345">
      <formula>ISERROR(R660)</formula>
    </cfRule>
  </conditionalFormatting>
  <conditionalFormatting sqref="R688">
    <cfRule type="cellIs" dxfId="291" priority="1305" operator="equal">
      <formula>0</formula>
    </cfRule>
  </conditionalFormatting>
  <conditionalFormatting sqref="R688:R689">
    <cfRule type="expression" dxfId="290" priority="1306">
      <formula>ISERROR(R688)</formula>
    </cfRule>
  </conditionalFormatting>
  <conditionalFormatting sqref="R716">
    <cfRule type="cellIs" dxfId="289" priority="1327" operator="equal">
      <formula>0</formula>
    </cfRule>
  </conditionalFormatting>
  <conditionalFormatting sqref="R716:R717">
    <cfRule type="expression" dxfId="288" priority="1328">
      <formula>ISERROR(R716)</formula>
    </cfRule>
  </conditionalFormatting>
  <conditionalFormatting sqref="R744">
    <cfRule type="cellIs" dxfId="287" priority="1291" operator="equal">
      <formula>0</formula>
    </cfRule>
  </conditionalFormatting>
  <conditionalFormatting sqref="R744:R745">
    <cfRule type="expression" dxfId="286" priority="1292">
      <formula>ISERROR(R744)</formula>
    </cfRule>
  </conditionalFormatting>
  <conditionalFormatting sqref="R772">
    <cfRule type="cellIs" dxfId="285" priority="1252" operator="equal">
      <formula>0</formula>
    </cfRule>
  </conditionalFormatting>
  <conditionalFormatting sqref="R772:R773">
    <cfRule type="expression" dxfId="284" priority="1253">
      <formula>ISERROR(R772)</formula>
    </cfRule>
  </conditionalFormatting>
  <conditionalFormatting sqref="R800">
    <cfRule type="cellIs" dxfId="283" priority="1274" operator="equal">
      <formula>0</formula>
    </cfRule>
  </conditionalFormatting>
  <conditionalFormatting sqref="R800:R801">
    <cfRule type="expression" dxfId="282" priority="1275">
      <formula>ISERROR(R800)</formula>
    </cfRule>
  </conditionalFormatting>
  <conditionalFormatting sqref="R828">
    <cfRule type="cellIs" dxfId="281" priority="1238" operator="equal">
      <formula>0</formula>
    </cfRule>
  </conditionalFormatting>
  <conditionalFormatting sqref="R828:R829">
    <cfRule type="expression" dxfId="280" priority="1239">
      <formula>ISERROR(R828)</formula>
    </cfRule>
  </conditionalFormatting>
  <conditionalFormatting sqref="R856">
    <cfRule type="cellIs" dxfId="279" priority="1221" operator="equal">
      <formula>0</formula>
    </cfRule>
  </conditionalFormatting>
  <conditionalFormatting sqref="R856:R857">
    <cfRule type="expression" dxfId="278" priority="1222">
      <formula>ISERROR(R856)</formula>
    </cfRule>
  </conditionalFormatting>
  <conditionalFormatting sqref="R884">
    <cfRule type="cellIs" dxfId="277" priority="1182" operator="equal">
      <formula>0</formula>
    </cfRule>
  </conditionalFormatting>
  <conditionalFormatting sqref="R884:R885">
    <cfRule type="expression" dxfId="276" priority="1183">
      <formula>ISERROR(R884)</formula>
    </cfRule>
  </conditionalFormatting>
  <conditionalFormatting sqref="R912">
    <cfRule type="cellIs" dxfId="275" priority="1204" operator="equal">
      <formula>0</formula>
    </cfRule>
  </conditionalFormatting>
  <conditionalFormatting sqref="R912:R913">
    <cfRule type="expression" dxfId="274" priority="1205">
      <formula>ISERROR(R912)</formula>
    </cfRule>
  </conditionalFormatting>
  <conditionalFormatting sqref="R940">
    <cfRule type="cellIs" dxfId="273" priority="1168" operator="equal">
      <formula>0</formula>
    </cfRule>
  </conditionalFormatting>
  <conditionalFormatting sqref="R940:R941">
    <cfRule type="expression" dxfId="272" priority="1169">
      <formula>ISERROR(R940)</formula>
    </cfRule>
  </conditionalFormatting>
  <conditionalFormatting sqref="R968">
    <cfRule type="cellIs" dxfId="271" priority="1129" operator="equal">
      <formula>0</formula>
    </cfRule>
  </conditionalFormatting>
  <conditionalFormatting sqref="R968:R969">
    <cfRule type="expression" dxfId="270" priority="1130">
      <formula>ISERROR(R968)</formula>
    </cfRule>
  </conditionalFormatting>
  <conditionalFormatting sqref="R996">
    <cfRule type="cellIs" dxfId="269" priority="1151" operator="equal">
      <formula>0</formula>
    </cfRule>
  </conditionalFormatting>
  <conditionalFormatting sqref="R996:R997">
    <cfRule type="expression" dxfId="268" priority="1152">
      <formula>ISERROR(R996)</formula>
    </cfRule>
  </conditionalFormatting>
  <conditionalFormatting sqref="R1024">
    <cfRule type="cellIs" dxfId="267" priority="1115" operator="equal">
      <formula>0</formula>
    </cfRule>
  </conditionalFormatting>
  <conditionalFormatting sqref="R1024:R1025">
    <cfRule type="expression" dxfId="266" priority="1116">
      <formula>ISERROR(R1024)</formula>
    </cfRule>
  </conditionalFormatting>
  <conditionalFormatting sqref="R1052">
    <cfRule type="cellIs" dxfId="265" priority="1076" operator="equal">
      <formula>0</formula>
    </cfRule>
  </conditionalFormatting>
  <conditionalFormatting sqref="R1052:R1053">
    <cfRule type="expression" dxfId="264" priority="1077">
      <formula>ISERROR(R1052)</formula>
    </cfRule>
  </conditionalFormatting>
  <conditionalFormatting sqref="R1080">
    <cfRule type="cellIs" dxfId="263" priority="1098" operator="equal">
      <formula>0</formula>
    </cfRule>
  </conditionalFormatting>
  <conditionalFormatting sqref="R1080:R1081">
    <cfRule type="expression" dxfId="262" priority="1099">
      <formula>ISERROR(R1080)</formula>
    </cfRule>
  </conditionalFormatting>
  <conditionalFormatting sqref="R1108">
    <cfRule type="cellIs" dxfId="261" priority="1062" operator="equal">
      <formula>0</formula>
    </cfRule>
  </conditionalFormatting>
  <conditionalFormatting sqref="R1108:R1109">
    <cfRule type="expression" dxfId="260" priority="1063">
      <formula>ISERROR(R1108)</formula>
    </cfRule>
  </conditionalFormatting>
  <conditionalFormatting sqref="R1136">
    <cfRule type="cellIs" dxfId="259" priority="1045" operator="equal">
      <formula>0</formula>
    </cfRule>
  </conditionalFormatting>
  <conditionalFormatting sqref="R1136:R1137">
    <cfRule type="expression" dxfId="258" priority="1046">
      <formula>ISERROR(R1136)</formula>
    </cfRule>
  </conditionalFormatting>
  <conditionalFormatting sqref="R1164">
    <cfRule type="cellIs" dxfId="257" priority="1006" operator="equal">
      <formula>0</formula>
    </cfRule>
  </conditionalFormatting>
  <conditionalFormatting sqref="R1164:R1165">
    <cfRule type="expression" dxfId="256" priority="1007">
      <formula>ISERROR(R1164)</formula>
    </cfRule>
  </conditionalFormatting>
  <conditionalFormatting sqref="R1192">
    <cfRule type="cellIs" dxfId="255" priority="1028" operator="equal">
      <formula>0</formula>
    </cfRule>
  </conditionalFormatting>
  <conditionalFormatting sqref="R1192:R1193">
    <cfRule type="expression" dxfId="254" priority="1029">
      <formula>ISERROR(R1192)</formula>
    </cfRule>
  </conditionalFormatting>
  <conditionalFormatting sqref="R1220">
    <cfRule type="cellIs" dxfId="253" priority="992" operator="equal">
      <formula>0</formula>
    </cfRule>
  </conditionalFormatting>
  <conditionalFormatting sqref="R1220:R1221">
    <cfRule type="expression" dxfId="252" priority="993">
      <formula>ISERROR(R1220)</formula>
    </cfRule>
  </conditionalFormatting>
  <conditionalFormatting sqref="R1248">
    <cfRule type="cellIs" dxfId="251" priority="953" operator="equal">
      <formula>0</formula>
    </cfRule>
  </conditionalFormatting>
  <conditionalFormatting sqref="R1248:R1249">
    <cfRule type="expression" dxfId="250" priority="954">
      <formula>ISERROR(R1248)</formula>
    </cfRule>
  </conditionalFormatting>
  <conditionalFormatting sqref="R1276">
    <cfRule type="cellIs" dxfId="249" priority="975" operator="equal">
      <formula>0</formula>
    </cfRule>
  </conditionalFormatting>
  <conditionalFormatting sqref="R1276:R1277">
    <cfRule type="expression" dxfId="248" priority="976">
      <formula>ISERROR(R1276)</formula>
    </cfRule>
  </conditionalFormatting>
  <conditionalFormatting sqref="R1304">
    <cfRule type="cellIs" dxfId="247" priority="939" operator="equal">
      <formula>0</formula>
    </cfRule>
  </conditionalFormatting>
  <conditionalFormatting sqref="R1304:R1305">
    <cfRule type="expression" dxfId="246" priority="940">
      <formula>ISERROR(R1304)</formula>
    </cfRule>
  </conditionalFormatting>
  <conditionalFormatting sqref="R1332">
    <cfRule type="cellIs" dxfId="245" priority="900" operator="equal">
      <formula>0</formula>
    </cfRule>
  </conditionalFormatting>
  <conditionalFormatting sqref="R1332:R1333">
    <cfRule type="expression" dxfId="244" priority="901">
      <formula>ISERROR(R1332)</formula>
    </cfRule>
  </conditionalFormatting>
  <conditionalFormatting sqref="R1360">
    <cfRule type="cellIs" dxfId="243" priority="922" operator="equal">
      <formula>0</formula>
    </cfRule>
  </conditionalFormatting>
  <conditionalFormatting sqref="R1360:R1361">
    <cfRule type="expression" dxfId="242" priority="923">
      <formula>ISERROR(R1360)</formula>
    </cfRule>
  </conditionalFormatting>
  <conditionalFormatting sqref="R1388">
    <cfRule type="cellIs" dxfId="241" priority="886" operator="equal">
      <formula>0</formula>
    </cfRule>
  </conditionalFormatting>
  <conditionalFormatting sqref="R1388:R1389">
    <cfRule type="expression" dxfId="240" priority="887">
      <formula>ISERROR(R1388)</formula>
    </cfRule>
  </conditionalFormatting>
  <conditionalFormatting sqref="R1416">
    <cfRule type="cellIs" dxfId="239" priority="869" operator="equal">
      <formula>0</formula>
    </cfRule>
  </conditionalFormatting>
  <conditionalFormatting sqref="R1416:R1417">
    <cfRule type="expression" dxfId="238" priority="870">
      <formula>ISERROR(R1416)</formula>
    </cfRule>
  </conditionalFormatting>
  <conditionalFormatting sqref="R1444">
    <cfRule type="cellIs" dxfId="237" priority="830" operator="equal">
      <formula>0</formula>
    </cfRule>
  </conditionalFormatting>
  <conditionalFormatting sqref="R1444:R1445">
    <cfRule type="expression" dxfId="236" priority="831">
      <formula>ISERROR(R1444)</formula>
    </cfRule>
  </conditionalFormatting>
  <conditionalFormatting sqref="R1472">
    <cfRule type="cellIs" dxfId="235" priority="852" operator="equal">
      <formula>0</formula>
    </cfRule>
  </conditionalFormatting>
  <conditionalFormatting sqref="R1472:R1473">
    <cfRule type="expression" dxfId="234" priority="853">
      <formula>ISERROR(R1472)</formula>
    </cfRule>
  </conditionalFormatting>
  <conditionalFormatting sqref="R1500">
    <cfRule type="cellIs" dxfId="233" priority="816" operator="equal">
      <formula>0</formula>
    </cfRule>
  </conditionalFormatting>
  <conditionalFormatting sqref="R1500:R1501">
    <cfRule type="expression" dxfId="232" priority="817">
      <formula>ISERROR(R1500)</formula>
    </cfRule>
  </conditionalFormatting>
  <conditionalFormatting sqref="R1528">
    <cfRule type="cellIs" dxfId="231" priority="777" operator="equal">
      <formula>0</formula>
    </cfRule>
  </conditionalFormatting>
  <conditionalFormatting sqref="R1528:R1529">
    <cfRule type="expression" dxfId="230" priority="778">
      <formula>ISERROR(R1528)</formula>
    </cfRule>
  </conditionalFormatting>
  <conditionalFormatting sqref="R1556">
    <cfRule type="cellIs" dxfId="229" priority="799" operator="equal">
      <formula>0</formula>
    </cfRule>
  </conditionalFormatting>
  <conditionalFormatting sqref="R1556:R1557">
    <cfRule type="expression" dxfId="228" priority="800">
      <formula>ISERROR(R1556)</formula>
    </cfRule>
  </conditionalFormatting>
  <conditionalFormatting sqref="R1584">
    <cfRule type="cellIs" dxfId="227" priority="763" operator="equal">
      <formula>0</formula>
    </cfRule>
  </conditionalFormatting>
  <conditionalFormatting sqref="R1584:R1585">
    <cfRule type="expression" dxfId="226" priority="764">
      <formula>ISERROR(R1584)</formula>
    </cfRule>
  </conditionalFormatting>
  <conditionalFormatting sqref="R1612">
    <cfRule type="cellIs" dxfId="225" priority="724" operator="equal">
      <formula>0</formula>
    </cfRule>
  </conditionalFormatting>
  <conditionalFormatting sqref="R1612:R1613">
    <cfRule type="expression" dxfId="224" priority="725">
      <formula>ISERROR(R1612)</formula>
    </cfRule>
  </conditionalFormatting>
  <conditionalFormatting sqref="R1640">
    <cfRule type="cellIs" dxfId="223" priority="746" operator="equal">
      <formula>0</formula>
    </cfRule>
  </conditionalFormatting>
  <conditionalFormatting sqref="R1640:R1641">
    <cfRule type="expression" dxfId="222" priority="747">
      <formula>ISERROR(R1640)</formula>
    </cfRule>
  </conditionalFormatting>
  <conditionalFormatting sqref="R1668">
    <cfRule type="cellIs" dxfId="221" priority="710" operator="equal">
      <formula>0</formula>
    </cfRule>
  </conditionalFormatting>
  <conditionalFormatting sqref="R1668:R1669">
    <cfRule type="expression" dxfId="220" priority="711">
      <formula>ISERROR(R1668)</formula>
    </cfRule>
  </conditionalFormatting>
  <conditionalFormatting sqref="R1696">
    <cfRule type="cellIs" dxfId="219" priority="693" operator="equal">
      <formula>0</formula>
    </cfRule>
  </conditionalFormatting>
  <conditionalFormatting sqref="R1696:R1697">
    <cfRule type="expression" dxfId="218" priority="694">
      <formula>ISERROR(R1696)</formula>
    </cfRule>
  </conditionalFormatting>
  <conditionalFormatting sqref="R1724">
    <cfRule type="cellIs" dxfId="217" priority="654" operator="equal">
      <formula>0</formula>
    </cfRule>
  </conditionalFormatting>
  <conditionalFormatting sqref="R1724:R1725">
    <cfRule type="expression" dxfId="216" priority="655">
      <formula>ISERROR(R1724)</formula>
    </cfRule>
  </conditionalFormatting>
  <conditionalFormatting sqref="R1752">
    <cfRule type="cellIs" dxfId="215" priority="676" operator="equal">
      <formula>0</formula>
    </cfRule>
  </conditionalFormatting>
  <conditionalFormatting sqref="R1752:R1753">
    <cfRule type="expression" dxfId="214" priority="677">
      <formula>ISERROR(R1752)</formula>
    </cfRule>
  </conditionalFormatting>
  <conditionalFormatting sqref="R1780">
    <cfRule type="cellIs" dxfId="213" priority="640" operator="equal">
      <formula>0</formula>
    </cfRule>
  </conditionalFormatting>
  <conditionalFormatting sqref="R1780:R1781">
    <cfRule type="expression" dxfId="212" priority="641">
      <formula>ISERROR(R1780)</formula>
    </cfRule>
  </conditionalFormatting>
  <conditionalFormatting sqref="R1808">
    <cfRule type="cellIs" dxfId="211" priority="601" operator="equal">
      <formula>0</formula>
    </cfRule>
  </conditionalFormatting>
  <conditionalFormatting sqref="R1808:R1809">
    <cfRule type="expression" dxfId="210" priority="602">
      <formula>ISERROR(R1808)</formula>
    </cfRule>
  </conditionalFormatting>
  <conditionalFormatting sqref="R1836">
    <cfRule type="cellIs" dxfId="209" priority="623" operator="equal">
      <formula>0</formula>
    </cfRule>
  </conditionalFormatting>
  <conditionalFormatting sqref="R1836:R1837">
    <cfRule type="expression" dxfId="208" priority="624">
      <formula>ISERROR(R1836)</formula>
    </cfRule>
  </conditionalFormatting>
  <conditionalFormatting sqref="R1864">
    <cfRule type="cellIs" dxfId="207" priority="587" operator="equal">
      <formula>0</formula>
    </cfRule>
  </conditionalFormatting>
  <conditionalFormatting sqref="R1864:R1865">
    <cfRule type="expression" dxfId="206" priority="588">
      <formula>ISERROR(R1864)</formula>
    </cfRule>
  </conditionalFormatting>
  <conditionalFormatting sqref="R1892">
    <cfRule type="cellIs" dxfId="205" priority="548" operator="equal">
      <formula>0</formula>
    </cfRule>
  </conditionalFormatting>
  <conditionalFormatting sqref="R1892:R1893">
    <cfRule type="expression" dxfId="204" priority="549">
      <formula>ISERROR(R1892)</formula>
    </cfRule>
  </conditionalFormatting>
  <conditionalFormatting sqref="R1920">
    <cfRule type="cellIs" dxfId="203" priority="570" operator="equal">
      <formula>0</formula>
    </cfRule>
  </conditionalFormatting>
  <conditionalFormatting sqref="R1920:R1921">
    <cfRule type="expression" dxfId="202" priority="571">
      <formula>ISERROR(R1920)</formula>
    </cfRule>
  </conditionalFormatting>
  <conditionalFormatting sqref="R1948">
    <cfRule type="cellIs" dxfId="201" priority="534" operator="equal">
      <formula>0</formula>
    </cfRule>
  </conditionalFormatting>
  <conditionalFormatting sqref="R1948:R1949">
    <cfRule type="expression" dxfId="200" priority="535">
      <formula>ISERROR(R1948)</formula>
    </cfRule>
  </conditionalFormatting>
  <conditionalFormatting sqref="R1976">
    <cfRule type="cellIs" dxfId="199" priority="517" operator="equal">
      <formula>0</formula>
    </cfRule>
  </conditionalFormatting>
  <conditionalFormatting sqref="R1976:R1977">
    <cfRule type="expression" dxfId="198" priority="518">
      <formula>ISERROR(R1976)</formula>
    </cfRule>
  </conditionalFormatting>
  <conditionalFormatting sqref="R2004">
    <cfRule type="cellIs" dxfId="197" priority="478" operator="equal">
      <formula>0</formula>
    </cfRule>
  </conditionalFormatting>
  <conditionalFormatting sqref="R2004:R2005">
    <cfRule type="expression" dxfId="196" priority="479">
      <formula>ISERROR(R2004)</formula>
    </cfRule>
  </conditionalFormatting>
  <conditionalFormatting sqref="R2032">
    <cfRule type="cellIs" dxfId="195" priority="500" operator="equal">
      <formula>0</formula>
    </cfRule>
  </conditionalFormatting>
  <conditionalFormatting sqref="R2032:R2033">
    <cfRule type="expression" dxfId="194" priority="501">
      <formula>ISERROR(R2032)</formula>
    </cfRule>
  </conditionalFormatting>
  <conditionalFormatting sqref="R2060">
    <cfRule type="cellIs" dxfId="193" priority="464" operator="equal">
      <formula>0</formula>
    </cfRule>
  </conditionalFormatting>
  <conditionalFormatting sqref="R2060:R2061">
    <cfRule type="expression" dxfId="192" priority="465">
      <formula>ISERROR(R2060)</formula>
    </cfRule>
  </conditionalFormatting>
  <conditionalFormatting sqref="R2088">
    <cfRule type="cellIs" dxfId="191" priority="425" operator="equal">
      <formula>0</formula>
    </cfRule>
  </conditionalFormatting>
  <conditionalFormatting sqref="R2088:R2089">
    <cfRule type="expression" dxfId="190" priority="426">
      <formula>ISERROR(R2088)</formula>
    </cfRule>
  </conditionalFormatting>
  <conditionalFormatting sqref="R2116">
    <cfRule type="cellIs" dxfId="189" priority="447" operator="equal">
      <formula>0</formula>
    </cfRule>
  </conditionalFormatting>
  <conditionalFormatting sqref="R2116:R2117">
    <cfRule type="expression" dxfId="188" priority="448">
      <formula>ISERROR(R2116)</formula>
    </cfRule>
  </conditionalFormatting>
  <conditionalFormatting sqref="R2144">
    <cfRule type="cellIs" dxfId="187" priority="411" operator="equal">
      <formula>0</formula>
    </cfRule>
  </conditionalFormatting>
  <conditionalFormatting sqref="R2144:R2145">
    <cfRule type="expression" dxfId="186" priority="412">
      <formula>ISERROR(R2144)</formula>
    </cfRule>
  </conditionalFormatting>
  <conditionalFormatting sqref="R2172">
    <cfRule type="cellIs" dxfId="185" priority="372" operator="equal">
      <formula>0</formula>
    </cfRule>
  </conditionalFormatting>
  <conditionalFormatting sqref="R2172:R2173">
    <cfRule type="expression" dxfId="184" priority="373">
      <formula>ISERROR(R2172)</formula>
    </cfRule>
  </conditionalFormatting>
  <conditionalFormatting sqref="R2200">
    <cfRule type="cellIs" dxfId="183" priority="394" operator="equal">
      <formula>0</formula>
    </cfRule>
  </conditionalFormatting>
  <conditionalFormatting sqref="R2200:R2201">
    <cfRule type="expression" dxfId="182" priority="395">
      <formula>ISERROR(R2200)</formula>
    </cfRule>
  </conditionalFormatting>
  <conditionalFormatting sqref="R2228">
    <cfRule type="cellIs" dxfId="181" priority="358" operator="equal">
      <formula>0</formula>
    </cfRule>
  </conditionalFormatting>
  <conditionalFormatting sqref="R2228:R2229">
    <cfRule type="expression" dxfId="180" priority="359">
      <formula>ISERROR(R2228)</formula>
    </cfRule>
  </conditionalFormatting>
  <conditionalFormatting sqref="R2256">
    <cfRule type="cellIs" dxfId="179" priority="341" operator="equal">
      <formula>0</formula>
    </cfRule>
  </conditionalFormatting>
  <conditionalFormatting sqref="R2256:R2257">
    <cfRule type="expression" dxfId="178" priority="342">
      <formula>ISERROR(R2256)</formula>
    </cfRule>
  </conditionalFormatting>
  <conditionalFormatting sqref="R2284">
    <cfRule type="cellIs" dxfId="177" priority="302" operator="equal">
      <formula>0</formula>
    </cfRule>
  </conditionalFormatting>
  <conditionalFormatting sqref="R2284:R2285">
    <cfRule type="expression" dxfId="176" priority="303">
      <formula>ISERROR(R2284)</formula>
    </cfRule>
  </conditionalFormatting>
  <conditionalFormatting sqref="R2312">
    <cfRule type="cellIs" dxfId="175" priority="324" operator="equal">
      <formula>0</formula>
    </cfRule>
  </conditionalFormatting>
  <conditionalFormatting sqref="R2312:R2313">
    <cfRule type="expression" dxfId="174" priority="325">
      <formula>ISERROR(R2312)</formula>
    </cfRule>
  </conditionalFormatting>
  <conditionalFormatting sqref="R2340">
    <cfRule type="cellIs" dxfId="173" priority="288" operator="equal">
      <formula>0</formula>
    </cfRule>
  </conditionalFormatting>
  <conditionalFormatting sqref="R2340:R2341">
    <cfRule type="expression" dxfId="172" priority="289">
      <formula>ISERROR(R2340)</formula>
    </cfRule>
  </conditionalFormatting>
  <conditionalFormatting sqref="R2368">
    <cfRule type="cellIs" dxfId="171" priority="249" operator="equal">
      <formula>0</formula>
    </cfRule>
  </conditionalFormatting>
  <conditionalFormatting sqref="R2368:R2369">
    <cfRule type="expression" dxfId="170" priority="250">
      <formula>ISERROR(R2368)</formula>
    </cfRule>
  </conditionalFormatting>
  <conditionalFormatting sqref="R2396">
    <cfRule type="cellIs" dxfId="169" priority="271" operator="equal">
      <formula>0</formula>
    </cfRule>
  </conditionalFormatting>
  <conditionalFormatting sqref="R2396:R2397">
    <cfRule type="expression" dxfId="168" priority="272">
      <formula>ISERROR(R2396)</formula>
    </cfRule>
  </conditionalFormatting>
  <conditionalFormatting sqref="R2424">
    <cfRule type="cellIs" dxfId="167" priority="235" operator="equal">
      <formula>0</formula>
    </cfRule>
  </conditionalFormatting>
  <conditionalFormatting sqref="R2424:R2425">
    <cfRule type="expression" dxfId="166" priority="236">
      <formula>ISERROR(R2424)</formula>
    </cfRule>
  </conditionalFormatting>
  <conditionalFormatting sqref="R2452">
    <cfRule type="cellIs" dxfId="165" priority="196" operator="equal">
      <formula>0</formula>
    </cfRule>
  </conditionalFormatting>
  <conditionalFormatting sqref="R2452:R2453">
    <cfRule type="expression" dxfId="164" priority="197">
      <formula>ISERROR(R2452)</formula>
    </cfRule>
  </conditionalFormatting>
  <conditionalFormatting sqref="R2480">
    <cfRule type="cellIs" dxfId="163" priority="218" operator="equal">
      <formula>0</formula>
    </cfRule>
  </conditionalFormatting>
  <conditionalFormatting sqref="R2480:R2481">
    <cfRule type="expression" dxfId="162" priority="219">
      <formula>ISERROR(R2480)</formula>
    </cfRule>
  </conditionalFormatting>
  <conditionalFormatting sqref="R2508">
    <cfRule type="cellIs" dxfId="161" priority="182" operator="equal">
      <formula>0</formula>
    </cfRule>
  </conditionalFormatting>
  <conditionalFormatting sqref="R2508:R2509">
    <cfRule type="expression" dxfId="160" priority="183">
      <formula>ISERROR(R2508)</formula>
    </cfRule>
  </conditionalFormatting>
  <conditionalFormatting sqref="R2536">
    <cfRule type="cellIs" dxfId="159" priority="165" operator="equal">
      <formula>0</formula>
    </cfRule>
  </conditionalFormatting>
  <conditionalFormatting sqref="R2536:R2537">
    <cfRule type="expression" dxfId="158" priority="166">
      <formula>ISERROR(R2536)</formula>
    </cfRule>
  </conditionalFormatting>
  <conditionalFormatting sqref="R2564">
    <cfRule type="cellIs" dxfId="157" priority="126" operator="equal">
      <formula>0</formula>
    </cfRule>
  </conditionalFormatting>
  <conditionalFormatting sqref="R2564:R2565">
    <cfRule type="expression" dxfId="156" priority="127">
      <formula>ISERROR(R2564)</formula>
    </cfRule>
  </conditionalFormatting>
  <conditionalFormatting sqref="R2592">
    <cfRule type="cellIs" dxfId="155" priority="148" operator="equal">
      <formula>0</formula>
    </cfRule>
  </conditionalFormatting>
  <conditionalFormatting sqref="R2592:R2593">
    <cfRule type="expression" dxfId="154" priority="149">
      <formula>ISERROR(R2592)</formula>
    </cfRule>
  </conditionalFormatting>
  <conditionalFormatting sqref="R2620">
    <cfRule type="cellIs" dxfId="153" priority="112" operator="equal">
      <formula>0</formula>
    </cfRule>
  </conditionalFormatting>
  <conditionalFormatting sqref="R2620:R2621">
    <cfRule type="expression" dxfId="152" priority="113">
      <formula>ISERROR(R2620)</formula>
    </cfRule>
  </conditionalFormatting>
  <conditionalFormatting sqref="R2648">
    <cfRule type="cellIs" dxfId="151" priority="73" operator="equal">
      <formula>0</formula>
    </cfRule>
  </conditionalFormatting>
  <conditionalFormatting sqref="R2648:R2649">
    <cfRule type="expression" dxfId="150" priority="74">
      <formula>ISERROR(R2648)</formula>
    </cfRule>
  </conditionalFormatting>
  <conditionalFormatting sqref="R2676">
    <cfRule type="cellIs" dxfId="149" priority="95" operator="equal">
      <formula>0</formula>
    </cfRule>
  </conditionalFormatting>
  <conditionalFormatting sqref="R2676:R2677">
    <cfRule type="expression" dxfId="148" priority="96">
      <formula>ISERROR(R2676)</formula>
    </cfRule>
  </conditionalFormatting>
  <conditionalFormatting sqref="R2704">
    <cfRule type="cellIs" dxfId="147" priority="59" operator="equal">
      <formula>0</formula>
    </cfRule>
  </conditionalFormatting>
  <conditionalFormatting sqref="R2704:R2705">
    <cfRule type="expression" dxfId="146" priority="60">
      <formula>ISERROR(R2704)</formula>
    </cfRule>
  </conditionalFormatting>
  <conditionalFormatting sqref="R2732">
    <cfRule type="cellIs" dxfId="145" priority="20" operator="equal">
      <formula>0</formula>
    </cfRule>
  </conditionalFormatting>
  <conditionalFormatting sqref="R2732:R2733">
    <cfRule type="expression" dxfId="144" priority="21">
      <formula>ISERROR(R2732)</formula>
    </cfRule>
  </conditionalFormatting>
  <conditionalFormatting sqref="R2760">
    <cfRule type="cellIs" dxfId="143" priority="42" operator="equal">
      <formula>0</formula>
    </cfRule>
  </conditionalFormatting>
  <conditionalFormatting sqref="R2760:R2761">
    <cfRule type="expression" dxfId="142" priority="43">
      <formula>ISERROR(R2760)</formula>
    </cfRule>
  </conditionalFormatting>
  <conditionalFormatting sqref="R2788">
    <cfRule type="cellIs" dxfId="141" priority="6" operator="equal">
      <formula>0</formula>
    </cfRule>
  </conditionalFormatting>
  <conditionalFormatting sqref="R2788:R2789">
    <cfRule type="expression" dxfId="140" priority="7">
      <formula>ISERROR(R2788)</formula>
    </cfRule>
  </conditionalFormatting>
  <conditionalFormatting sqref="T3:T6 W3:Y6 A27:U27 T31:T34 W31:Y34 A55:U55 T59:T62 W59:Y62 A83:U83">
    <cfRule type="expression" dxfId="139" priority="2048">
      <formula>ISERROR(A3)</formula>
    </cfRule>
  </conditionalFormatting>
  <conditionalFormatting sqref="T87:T90 W87:Y90 A111:U111 T115:T118 W115:Y118 A139:U139 T143:T146 W143:Y146 A167:U167">
    <cfRule type="expression" dxfId="138" priority="1729">
      <formula>ISERROR(A87)</formula>
    </cfRule>
  </conditionalFormatting>
  <conditionalFormatting sqref="T171:T174 W171:Y174 A195:U195 T199:T202 W199:Y202 A223:U223 T227:T230 W227:Y230 A251:U251">
    <cfRule type="expression" dxfId="137" priority="1676">
      <formula>ISERROR(A171)</formula>
    </cfRule>
  </conditionalFormatting>
  <conditionalFormatting sqref="T255:T258 W255:Y258 A279:U279">
    <cfRule type="expression" dxfId="136" priority="1623">
      <formula>ISERROR(A255)</formula>
    </cfRule>
  </conditionalFormatting>
  <conditionalFormatting sqref="T283:T286 W283:Y286 A307:U307 T311:T314 W311:Y314 A335:U335 T339:T342 W339:Y342 A363:U363">
    <cfRule type="expression" dxfId="135" priority="1570">
      <formula>ISERROR(A283)</formula>
    </cfRule>
  </conditionalFormatting>
  <conditionalFormatting sqref="T367:T370 W367:Y370 A391:U391 T395:T398 W395:Y398 A419:U419 T423:T426 W423:Y426 A447:U447">
    <cfRule type="expression" dxfId="134" priority="1517">
      <formula>ISERROR(A367)</formula>
    </cfRule>
  </conditionalFormatting>
  <conditionalFormatting sqref="T451:T454 W451:Y454 A475:U475 T479:T482 W479:Y482 A503:U503 T507:T510 W507:Y510 A531:U531">
    <cfRule type="expression" dxfId="133" priority="1464">
      <formula>ISERROR(A451)</formula>
    </cfRule>
  </conditionalFormatting>
  <conditionalFormatting sqref="T535:T538 W535:Y538 A559:U559">
    <cfRule type="expression" dxfId="132" priority="1411">
      <formula>ISERROR(A535)</formula>
    </cfRule>
  </conditionalFormatting>
  <conditionalFormatting sqref="T563:T566 W563:Y566 A587:U587 T591:T594 W591:Y594 A615:U615 T619:T622 W619:Y622 A643:U643">
    <cfRule type="expression" dxfId="131" priority="1394">
      <formula>ISERROR(A563)</formula>
    </cfRule>
  </conditionalFormatting>
  <conditionalFormatting sqref="T647:T650 W647:Y650 A671:U671 T675:T678 W675:Y678 A699:U699 T703:T706 W703:Y706 A727:U727">
    <cfRule type="expression" dxfId="130" priority="1341">
      <formula>ISERROR(A647)</formula>
    </cfRule>
  </conditionalFormatting>
  <conditionalFormatting sqref="T731:T734 W731:Y734 A755:U755 T759:T762 W759:Y762 A783:U783 T787:T790 W787:Y790 A811:U811">
    <cfRule type="expression" dxfId="129" priority="1288">
      <formula>ISERROR(A731)</formula>
    </cfRule>
  </conditionalFormatting>
  <conditionalFormatting sqref="T815:T818 W815:Y818 A839:U839">
    <cfRule type="expression" dxfId="128" priority="1235">
      <formula>ISERROR(A815)</formula>
    </cfRule>
  </conditionalFormatting>
  <conditionalFormatting sqref="T843:T846 W843:Y846 A867:U867 T871:T874 W871:Y874 A895:U895 T899:T902 W899:Y902 A923:U923">
    <cfRule type="expression" dxfId="127" priority="1218">
      <formula>ISERROR(A843)</formula>
    </cfRule>
  </conditionalFormatting>
  <conditionalFormatting sqref="T927:T930 W927:Y930 A951:U951 T955:T958 W955:Y958 A979:U979 T983:T986 W983:Y986 A1007:U1007">
    <cfRule type="expression" dxfId="126" priority="1165">
      <formula>ISERROR(A927)</formula>
    </cfRule>
  </conditionalFormatting>
  <conditionalFormatting sqref="T1011:T1014 W1011:Y1014 A1035:U1035 T1039:T1042 W1039:Y1042 A1063:U1063 T1067:T1070 W1067:Y1070 A1091:U1091">
    <cfRule type="expression" dxfId="125" priority="1112">
      <formula>ISERROR(A1011)</formula>
    </cfRule>
  </conditionalFormatting>
  <conditionalFormatting sqref="T1095:T1098 W1095:Y1098 A1119:U1119">
    <cfRule type="expression" dxfId="124" priority="1059">
      <formula>ISERROR(A1095)</formula>
    </cfRule>
  </conditionalFormatting>
  <conditionalFormatting sqref="T1123:T1126 W1123:Y1126 A1147:U1147 T1151:T1154 W1151:Y1154 A1175:U1175 T1179:T1182 W1179:Y1182 A1203:U1203">
    <cfRule type="expression" dxfId="123" priority="1042">
      <formula>ISERROR(A1123)</formula>
    </cfRule>
  </conditionalFormatting>
  <conditionalFormatting sqref="T1207:T1210 W1207:Y1210 A1231:U1231 T1235:T1238 W1235:Y1238 A1259:U1259 T1263:T1266 W1263:Y1266 A1287:U1287">
    <cfRule type="expression" dxfId="122" priority="989">
      <formula>ISERROR(A1207)</formula>
    </cfRule>
  </conditionalFormatting>
  <conditionalFormatting sqref="T1291:T1294 W1291:Y1294 A1315:U1315 T1319:T1322 W1319:Y1322 A1343:U1343 T1347:T1350 W1347:Y1350 A1371:U1371">
    <cfRule type="expression" dxfId="121" priority="936">
      <formula>ISERROR(A1291)</formula>
    </cfRule>
  </conditionalFormatting>
  <conditionalFormatting sqref="T1375:T1378 W1375:Y1378 A1399:U1399">
    <cfRule type="expression" dxfId="120" priority="883">
      <formula>ISERROR(A1375)</formula>
    </cfRule>
  </conditionalFormatting>
  <conditionalFormatting sqref="T1403:T1406 W1403:Y1406 A1427:U1427 T1431:T1434 W1431:Y1434 A1455:U1455 T1459:T1462 W1459:Y1462 A1483:U1483">
    <cfRule type="expression" dxfId="119" priority="866">
      <formula>ISERROR(A1403)</formula>
    </cfRule>
  </conditionalFormatting>
  <conditionalFormatting sqref="T1487:T1490 W1487:Y1490 A1511:U1511 T1515:T1518 W1515:Y1518 A1539:U1539 T1543:T1546 W1543:Y1546 A1567:U1567">
    <cfRule type="expression" dxfId="118" priority="813">
      <formula>ISERROR(A1487)</formula>
    </cfRule>
  </conditionalFormatting>
  <conditionalFormatting sqref="T1571:T1574 W1571:Y1574 A1595:U1595 T1599:T1602 W1599:Y1602 A1623:U1623 T1627:T1630 W1627:Y1630 A1651:U1651">
    <cfRule type="expression" dxfId="117" priority="760">
      <formula>ISERROR(A1571)</formula>
    </cfRule>
  </conditionalFormatting>
  <conditionalFormatting sqref="T1655:T1658 W1655:Y1658 A1679:U1679">
    <cfRule type="expression" dxfId="116" priority="707">
      <formula>ISERROR(A1655)</formula>
    </cfRule>
  </conditionalFormatting>
  <conditionalFormatting sqref="T1683:T1686 W1683:Y1686 A1707:U1707 T1711:T1714 W1711:Y1714 A1735:U1735 T1739:T1742 W1739:Y1742 A1763:U1763">
    <cfRule type="expression" dxfId="115" priority="690">
      <formula>ISERROR(A1683)</formula>
    </cfRule>
  </conditionalFormatting>
  <conditionalFormatting sqref="T1767:T1770 W1767:Y1770 A1791:U1791 T1795:T1798 W1795:Y1798 A1819:U1819 T1823:T1826 W1823:Y1826 A1847:U1847">
    <cfRule type="expression" dxfId="114" priority="637">
      <formula>ISERROR(A1767)</formula>
    </cfRule>
  </conditionalFormatting>
  <conditionalFormatting sqref="T1851:T1854 W1851:Y1854 A1875:U1875 T1879:T1882 W1879:Y1882 A1903:U1903 T1907:T1910 W1907:Y1910 A1931:U1931">
    <cfRule type="expression" dxfId="113" priority="584">
      <formula>ISERROR(A1851)</formula>
    </cfRule>
  </conditionalFormatting>
  <conditionalFormatting sqref="T1935:T1938 W1935:Y1938 A1959:U1959">
    <cfRule type="expression" dxfId="112" priority="531">
      <formula>ISERROR(A1935)</formula>
    </cfRule>
  </conditionalFormatting>
  <conditionalFormatting sqref="T1963:T1966 W1963:Y1966 A1987:U1987 T1991:T1994 W1991:Y1994 A2015:U2015 T2019:T2022 W2019:Y2022 A2043:U2043">
    <cfRule type="expression" dxfId="111" priority="514">
      <formula>ISERROR(A1963)</formula>
    </cfRule>
  </conditionalFormatting>
  <conditionalFormatting sqref="T2047:T2050 W2047:Y2050 A2071:U2071 T2075:T2078 W2075:Y2078 A2099:U2099 T2103:T2106 W2103:Y2106 A2127:U2127">
    <cfRule type="expression" dxfId="110" priority="461">
      <formula>ISERROR(A2047)</formula>
    </cfRule>
  </conditionalFormatting>
  <conditionalFormatting sqref="T2131:T2134 W2131:Y2134 A2155:U2155 T2159:T2162 W2159:Y2162 A2183:U2183 T2187:T2190 W2187:Y2190 A2211:U2211">
    <cfRule type="expression" dxfId="109" priority="408">
      <formula>ISERROR(A2131)</formula>
    </cfRule>
  </conditionalFormatting>
  <conditionalFormatting sqref="T2215:T2218 W2215:Y2218 A2239:U2239">
    <cfRule type="expression" dxfId="108" priority="355">
      <formula>ISERROR(A2215)</formula>
    </cfRule>
  </conditionalFormatting>
  <conditionalFormatting sqref="T2243:T2246 W2243:Y2246 A2267:U2267 T2271:T2274 W2271:Y2274 A2295:U2295 T2299:T2302 W2299:Y2302 A2323:U2323">
    <cfRule type="expression" dxfId="107" priority="338">
      <formula>ISERROR(A2243)</formula>
    </cfRule>
  </conditionalFormatting>
  <conditionalFormatting sqref="T2327:T2330 W2327:Y2330 A2351:U2351 T2355:T2358 W2355:Y2358 A2379:U2379 T2383:T2386 W2383:Y2386 A2407:U2407">
    <cfRule type="expression" dxfId="106" priority="285">
      <formula>ISERROR(A2327)</formula>
    </cfRule>
  </conditionalFormatting>
  <conditionalFormatting sqref="T2411:T2414 W2411:Y2414 A2435:U2435 T2439:T2442 W2439:Y2442 A2463:U2463 T2467:T2470 W2467:Y2470 A2491:U2491">
    <cfRule type="expression" dxfId="105" priority="232">
      <formula>ISERROR(A2411)</formula>
    </cfRule>
  </conditionalFormatting>
  <conditionalFormatting sqref="T2495:T2498 W2495:Y2498 A2519:U2519">
    <cfRule type="expression" dxfId="104" priority="179">
      <formula>ISERROR(A2495)</formula>
    </cfRule>
  </conditionalFormatting>
  <conditionalFormatting sqref="T2523:T2526 W2523:Y2526 A2547:U2547 T2551:T2554 W2551:Y2554 A2575:U2575 T2579:T2582 W2579:Y2582 A2603:U2603">
    <cfRule type="expression" dxfId="103" priority="162">
      <formula>ISERROR(A2523)</formula>
    </cfRule>
  </conditionalFormatting>
  <conditionalFormatting sqref="T2607:T2610 W2607:Y2610 A2631:U2631 T2635:T2638 W2635:Y2638 A2659:U2659 T2663:T2666 W2663:Y2666 A2687:U2687">
    <cfRule type="expression" dxfId="102" priority="109">
      <formula>ISERROR(A2607)</formula>
    </cfRule>
  </conditionalFormatting>
  <conditionalFormatting sqref="T2691:T2694 W2691:Y2694 A2715:U2715 T2719:T2722 W2719:Y2722 A2743:U2743 T2747:T2750 W2747:Y2750 A2771:U2771">
    <cfRule type="expression" dxfId="101" priority="56">
      <formula>ISERROR(A2691)</formula>
    </cfRule>
  </conditionalFormatting>
  <conditionalFormatting sqref="T2775:T2778 W2775:Y2778 A2799:U2799">
    <cfRule type="expression" dxfId="100" priority="3">
      <formula>ISERROR(A2775)</formula>
    </cfRule>
  </conditionalFormatting>
  <conditionalFormatting sqref="T17:Y19">
    <cfRule type="expression" dxfId="99" priority="1884">
      <formula>ISERROR(T17)</formula>
    </cfRule>
  </conditionalFormatting>
  <conditionalFormatting sqref="T45:Y47">
    <cfRule type="expression" dxfId="98" priority="1751">
      <formula>ISERROR(T45)</formula>
    </cfRule>
  </conditionalFormatting>
  <conditionalFormatting sqref="T73:Y75">
    <cfRule type="expression" dxfId="97" priority="1767">
      <formula>ISERROR(T73)</formula>
    </cfRule>
  </conditionalFormatting>
  <conditionalFormatting sqref="T101:Y103">
    <cfRule type="expression" dxfId="96" priority="1728">
      <formula>ISERROR(T101)</formula>
    </cfRule>
  </conditionalFormatting>
  <conditionalFormatting sqref="T129:Y131">
    <cfRule type="expression" dxfId="95" priority="1698">
      <formula>ISERROR(T129)</formula>
    </cfRule>
  </conditionalFormatting>
  <conditionalFormatting sqref="T157:Y159">
    <cfRule type="expression" dxfId="94" priority="1712">
      <formula>ISERROR(T157)</formula>
    </cfRule>
  </conditionalFormatting>
  <conditionalFormatting sqref="T185:Y187">
    <cfRule type="expression" dxfId="93" priority="1675">
      <formula>ISERROR(T185)</formula>
    </cfRule>
  </conditionalFormatting>
  <conditionalFormatting sqref="T213:Y215">
    <cfRule type="expression" dxfId="92" priority="1645">
      <formula>ISERROR(T213)</formula>
    </cfRule>
  </conditionalFormatting>
  <conditionalFormatting sqref="T241:Y243">
    <cfRule type="expression" dxfId="91" priority="1659">
      <formula>ISERROR(T241)</formula>
    </cfRule>
  </conditionalFormatting>
  <conditionalFormatting sqref="T269:Y271">
    <cfRule type="expression" dxfId="90" priority="1622">
      <formula>ISERROR(T269)</formula>
    </cfRule>
  </conditionalFormatting>
  <conditionalFormatting sqref="T297:Y299">
    <cfRule type="expression" dxfId="89" priority="1569">
      <formula>ISERROR(T297)</formula>
    </cfRule>
  </conditionalFormatting>
  <conditionalFormatting sqref="T325:Y327">
    <cfRule type="expression" dxfId="88" priority="1539">
      <formula>ISERROR(T325)</formula>
    </cfRule>
  </conditionalFormatting>
  <conditionalFormatting sqref="T353:Y355">
    <cfRule type="expression" dxfId="87" priority="1553">
      <formula>ISERROR(T353)</formula>
    </cfRule>
  </conditionalFormatting>
  <conditionalFormatting sqref="T381:Y383">
    <cfRule type="expression" dxfId="86" priority="1516">
      <formula>ISERROR(T381)</formula>
    </cfRule>
  </conditionalFormatting>
  <conditionalFormatting sqref="T409:Y411">
    <cfRule type="expression" dxfId="85" priority="1486">
      <formula>ISERROR(T409)</formula>
    </cfRule>
  </conditionalFormatting>
  <conditionalFormatting sqref="T437:Y439">
    <cfRule type="expression" dxfId="84" priority="1500">
      <formula>ISERROR(T437)</formula>
    </cfRule>
  </conditionalFormatting>
  <conditionalFormatting sqref="T465:Y467">
    <cfRule type="expression" dxfId="83" priority="1463">
      <formula>ISERROR(T465)</formula>
    </cfRule>
  </conditionalFormatting>
  <conditionalFormatting sqref="T493:Y495">
    <cfRule type="expression" dxfId="82" priority="1433">
      <formula>ISERROR(T493)</formula>
    </cfRule>
  </conditionalFormatting>
  <conditionalFormatting sqref="T521:Y523">
    <cfRule type="expression" dxfId="81" priority="1447">
      <formula>ISERROR(T521)</formula>
    </cfRule>
  </conditionalFormatting>
  <conditionalFormatting sqref="T549:Y551">
    <cfRule type="expression" dxfId="80" priority="1410">
      <formula>ISERROR(T549)</formula>
    </cfRule>
  </conditionalFormatting>
  <conditionalFormatting sqref="T577:Y579">
    <cfRule type="expression" dxfId="79" priority="1393">
      <formula>ISERROR(T577)</formula>
    </cfRule>
  </conditionalFormatting>
  <conditionalFormatting sqref="T605:Y607">
    <cfRule type="expression" dxfId="78" priority="1363">
      <formula>ISERROR(T605)</formula>
    </cfRule>
  </conditionalFormatting>
  <conditionalFormatting sqref="T633:Y635">
    <cfRule type="expression" dxfId="77" priority="1377">
      <formula>ISERROR(T633)</formula>
    </cfRule>
  </conditionalFormatting>
  <conditionalFormatting sqref="T661:Y663">
    <cfRule type="expression" dxfId="76" priority="1340">
      <formula>ISERROR(T661)</formula>
    </cfRule>
  </conditionalFormatting>
  <conditionalFormatting sqref="T689:Y691">
    <cfRule type="expression" dxfId="75" priority="1310">
      <formula>ISERROR(T689)</formula>
    </cfRule>
  </conditionalFormatting>
  <conditionalFormatting sqref="T717:Y719">
    <cfRule type="expression" dxfId="74" priority="1324">
      <formula>ISERROR(T717)</formula>
    </cfRule>
  </conditionalFormatting>
  <conditionalFormatting sqref="T745:Y747">
    <cfRule type="expression" dxfId="73" priority="1287">
      <formula>ISERROR(T745)</formula>
    </cfRule>
  </conditionalFormatting>
  <conditionalFormatting sqref="T773:Y775">
    <cfRule type="expression" dxfId="72" priority="1257">
      <formula>ISERROR(T773)</formula>
    </cfRule>
  </conditionalFormatting>
  <conditionalFormatting sqref="T801:Y803">
    <cfRule type="expression" dxfId="71" priority="1271">
      <formula>ISERROR(T801)</formula>
    </cfRule>
  </conditionalFormatting>
  <conditionalFormatting sqref="T829:Y831">
    <cfRule type="expression" dxfId="70" priority="1234">
      <formula>ISERROR(T829)</formula>
    </cfRule>
  </conditionalFormatting>
  <conditionalFormatting sqref="T857:Y859">
    <cfRule type="expression" dxfId="69" priority="1217">
      <formula>ISERROR(T857)</formula>
    </cfRule>
  </conditionalFormatting>
  <conditionalFormatting sqref="T885:Y887">
    <cfRule type="expression" dxfId="68" priority="1187">
      <formula>ISERROR(T885)</formula>
    </cfRule>
  </conditionalFormatting>
  <conditionalFormatting sqref="T913:Y915">
    <cfRule type="expression" dxfId="67" priority="1201">
      <formula>ISERROR(T913)</formula>
    </cfRule>
  </conditionalFormatting>
  <conditionalFormatting sqref="T941:Y943">
    <cfRule type="expression" dxfId="66" priority="1164">
      <formula>ISERROR(T941)</formula>
    </cfRule>
  </conditionalFormatting>
  <conditionalFormatting sqref="T969:Y971">
    <cfRule type="expression" dxfId="65" priority="1134">
      <formula>ISERROR(T969)</formula>
    </cfRule>
  </conditionalFormatting>
  <conditionalFormatting sqref="T997:Y999">
    <cfRule type="expression" dxfId="64" priority="1148">
      <formula>ISERROR(T997)</formula>
    </cfRule>
  </conditionalFormatting>
  <conditionalFormatting sqref="T1025:Y1027">
    <cfRule type="expression" dxfId="63" priority="1111">
      <formula>ISERROR(T1025)</formula>
    </cfRule>
  </conditionalFormatting>
  <conditionalFormatting sqref="T1053:Y1055">
    <cfRule type="expression" dxfId="62" priority="1081">
      <formula>ISERROR(T1053)</formula>
    </cfRule>
  </conditionalFormatting>
  <conditionalFormatting sqref="T1081:Y1083">
    <cfRule type="expression" dxfId="61" priority="1095">
      <formula>ISERROR(T1081)</formula>
    </cfRule>
  </conditionalFormatting>
  <conditionalFormatting sqref="T1109:Y1111">
    <cfRule type="expression" dxfId="60" priority="1058">
      <formula>ISERROR(T1109)</formula>
    </cfRule>
  </conditionalFormatting>
  <conditionalFormatting sqref="T1137:Y1139">
    <cfRule type="expression" dxfId="59" priority="1041">
      <formula>ISERROR(T1137)</formula>
    </cfRule>
  </conditionalFormatting>
  <conditionalFormatting sqref="T1165:Y1167">
    <cfRule type="expression" dxfId="58" priority="1011">
      <formula>ISERROR(T1165)</formula>
    </cfRule>
  </conditionalFormatting>
  <conditionalFormatting sqref="T1193:Y1195">
    <cfRule type="expression" dxfId="57" priority="1025">
      <formula>ISERROR(T1193)</formula>
    </cfRule>
  </conditionalFormatting>
  <conditionalFormatting sqref="T1221:Y1223">
    <cfRule type="expression" dxfId="56" priority="988">
      <formula>ISERROR(T1221)</formula>
    </cfRule>
  </conditionalFormatting>
  <conditionalFormatting sqref="T1249:Y1251">
    <cfRule type="expression" dxfId="55" priority="958">
      <formula>ISERROR(T1249)</formula>
    </cfRule>
  </conditionalFormatting>
  <conditionalFormatting sqref="T1277:Y1279">
    <cfRule type="expression" dxfId="54" priority="972">
      <formula>ISERROR(T1277)</formula>
    </cfRule>
  </conditionalFormatting>
  <conditionalFormatting sqref="T1305:Y1307">
    <cfRule type="expression" dxfId="53" priority="935">
      <formula>ISERROR(T1305)</formula>
    </cfRule>
  </conditionalFormatting>
  <conditionalFormatting sqref="T1333:Y1335">
    <cfRule type="expression" dxfId="52" priority="905">
      <formula>ISERROR(T1333)</formula>
    </cfRule>
  </conditionalFormatting>
  <conditionalFormatting sqref="T1361:Y1363">
    <cfRule type="expression" dxfId="51" priority="919">
      <formula>ISERROR(T1361)</formula>
    </cfRule>
  </conditionalFormatting>
  <conditionalFormatting sqref="T1389:Y1391">
    <cfRule type="expression" dxfId="50" priority="882">
      <formula>ISERROR(T1389)</formula>
    </cfRule>
  </conditionalFormatting>
  <conditionalFormatting sqref="T1417:Y1419">
    <cfRule type="expression" dxfId="49" priority="865">
      <formula>ISERROR(T1417)</formula>
    </cfRule>
  </conditionalFormatting>
  <conditionalFormatting sqref="T1445:Y1447">
    <cfRule type="expression" dxfId="48" priority="835">
      <formula>ISERROR(T1445)</formula>
    </cfRule>
  </conditionalFormatting>
  <conditionalFormatting sqref="T1473:Y1475">
    <cfRule type="expression" dxfId="47" priority="849">
      <formula>ISERROR(T1473)</formula>
    </cfRule>
  </conditionalFormatting>
  <conditionalFormatting sqref="T1501:Y1503">
    <cfRule type="expression" dxfId="46" priority="812">
      <formula>ISERROR(T1501)</formula>
    </cfRule>
  </conditionalFormatting>
  <conditionalFormatting sqref="T1529:Y1531">
    <cfRule type="expression" dxfId="45" priority="782">
      <formula>ISERROR(T1529)</formula>
    </cfRule>
  </conditionalFormatting>
  <conditionalFormatting sqref="T1557:Y1559">
    <cfRule type="expression" dxfId="44" priority="796">
      <formula>ISERROR(T1557)</formula>
    </cfRule>
  </conditionalFormatting>
  <conditionalFormatting sqref="T1585:Y1587">
    <cfRule type="expression" dxfId="43" priority="759">
      <formula>ISERROR(T1585)</formula>
    </cfRule>
  </conditionalFormatting>
  <conditionalFormatting sqref="T1613:Y1615">
    <cfRule type="expression" dxfId="42" priority="729">
      <formula>ISERROR(T1613)</formula>
    </cfRule>
  </conditionalFormatting>
  <conditionalFormatting sqref="T1641:Y1643">
    <cfRule type="expression" dxfId="41" priority="743">
      <formula>ISERROR(T1641)</formula>
    </cfRule>
  </conditionalFormatting>
  <conditionalFormatting sqref="T1669:Y1671">
    <cfRule type="expression" dxfId="40" priority="706">
      <formula>ISERROR(T1669)</formula>
    </cfRule>
  </conditionalFormatting>
  <conditionalFormatting sqref="T1697:Y1699">
    <cfRule type="expression" dxfId="39" priority="689">
      <formula>ISERROR(T1697)</formula>
    </cfRule>
  </conditionalFormatting>
  <conditionalFormatting sqref="T1725:Y1727">
    <cfRule type="expression" dxfId="38" priority="659">
      <formula>ISERROR(T1725)</formula>
    </cfRule>
  </conditionalFormatting>
  <conditionalFormatting sqref="T1753:Y1755">
    <cfRule type="expression" dxfId="37" priority="673">
      <formula>ISERROR(T1753)</formula>
    </cfRule>
  </conditionalFormatting>
  <conditionalFormatting sqref="T1781:Y1783">
    <cfRule type="expression" dxfId="36" priority="636">
      <formula>ISERROR(T1781)</formula>
    </cfRule>
  </conditionalFormatting>
  <conditionalFormatting sqref="T1809:Y1811">
    <cfRule type="expression" dxfId="35" priority="606">
      <formula>ISERROR(T1809)</formula>
    </cfRule>
  </conditionalFormatting>
  <conditionalFormatting sqref="T1837:Y1839">
    <cfRule type="expression" dxfId="34" priority="620">
      <formula>ISERROR(T1837)</formula>
    </cfRule>
  </conditionalFormatting>
  <conditionalFormatting sqref="T1865:Y1867">
    <cfRule type="expression" dxfId="33" priority="583">
      <formula>ISERROR(T1865)</formula>
    </cfRule>
  </conditionalFormatting>
  <conditionalFormatting sqref="T1893:Y1895">
    <cfRule type="expression" dxfId="32" priority="553">
      <formula>ISERROR(T1893)</formula>
    </cfRule>
  </conditionalFormatting>
  <conditionalFormatting sqref="T1921:Y1923">
    <cfRule type="expression" dxfId="31" priority="567">
      <formula>ISERROR(T1921)</formula>
    </cfRule>
  </conditionalFormatting>
  <conditionalFormatting sqref="T1949:Y1951">
    <cfRule type="expression" dxfId="30" priority="530">
      <formula>ISERROR(T1949)</formula>
    </cfRule>
  </conditionalFormatting>
  <conditionalFormatting sqref="T1977:Y1979">
    <cfRule type="expression" dxfId="29" priority="513">
      <formula>ISERROR(T1977)</formula>
    </cfRule>
  </conditionalFormatting>
  <conditionalFormatting sqref="T2005:Y2007">
    <cfRule type="expression" dxfId="28" priority="483">
      <formula>ISERROR(T2005)</formula>
    </cfRule>
  </conditionalFormatting>
  <conditionalFormatting sqref="T2033:Y2035">
    <cfRule type="expression" dxfId="27" priority="497">
      <formula>ISERROR(T2033)</formula>
    </cfRule>
  </conditionalFormatting>
  <conditionalFormatting sqref="T2061:Y2063">
    <cfRule type="expression" dxfId="26" priority="460">
      <formula>ISERROR(T2061)</formula>
    </cfRule>
  </conditionalFormatting>
  <conditionalFormatting sqref="T2089:Y2091">
    <cfRule type="expression" dxfId="25" priority="430">
      <formula>ISERROR(T2089)</formula>
    </cfRule>
  </conditionalFormatting>
  <conditionalFormatting sqref="T2117:Y2119">
    <cfRule type="expression" dxfId="24" priority="444">
      <formula>ISERROR(T2117)</formula>
    </cfRule>
  </conditionalFormatting>
  <conditionalFormatting sqref="T2145:Y2147">
    <cfRule type="expression" dxfId="23" priority="407">
      <formula>ISERROR(T2145)</formula>
    </cfRule>
  </conditionalFormatting>
  <conditionalFormatting sqref="T2173:Y2175">
    <cfRule type="expression" dxfId="22" priority="377">
      <formula>ISERROR(T2173)</formula>
    </cfRule>
  </conditionalFormatting>
  <conditionalFormatting sqref="T2201:Y2203">
    <cfRule type="expression" dxfId="21" priority="391">
      <formula>ISERROR(T2201)</formula>
    </cfRule>
  </conditionalFormatting>
  <conditionalFormatting sqref="T2229:Y2231">
    <cfRule type="expression" dxfId="20" priority="354">
      <formula>ISERROR(T2229)</formula>
    </cfRule>
  </conditionalFormatting>
  <conditionalFormatting sqref="T2257:Y2259">
    <cfRule type="expression" dxfId="19" priority="337">
      <formula>ISERROR(T2257)</formula>
    </cfRule>
  </conditionalFormatting>
  <conditionalFormatting sqref="T2285:Y2287">
    <cfRule type="expression" dxfId="18" priority="307">
      <formula>ISERROR(T2285)</formula>
    </cfRule>
  </conditionalFormatting>
  <conditionalFormatting sqref="T2313:Y2315">
    <cfRule type="expression" dxfId="17" priority="321">
      <formula>ISERROR(T2313)</formula>
    </cfRule>
  </conditionalFormatting>
  <conditionalFormatting sqref="T2341:Y2343">
    <cfRule type="expression" dxfId="16" priority="284">
      <formula>ISERROR(T2341)</formula>
    </cfRule>
  </conditionalFormatting>
  <conditionalFormatting sqref="T2369:Y2371">
    <cfRule type="expression" dxfId="15" priority="254">
      <formula>ISERROR(T2369)</formula>
    </cfRule>
  </conditionalFormatting>
  <conditionalFormatting sqref="T2397:Y2399">
    <cfRule type="expression" dxfId="14" priority="268">
      <formula>ISERROR(T2397)</formula>
    </cfRule>
  </conditionalFormatting>
  <conditionalFormatting sqref="T2425:Y2427">
    <cfRule type="expression" dxfId="13" priority="231">
      <formula>ISERROR(T2425)</formula>
    </cfRule>
  </conditionalFormatting>
  <conditionalFormatting sqref="T2453:Y2455">
    <cfRule type="expression" dxfId="12" priority="201">
      <formula>ISERROR(T2453)</formula>
    </cfRule>
  </conditionalFormatting>
  <conditionalFormatting sqref="T2481:Y2483">
    <cfRule type="expression" dxfId="11" priority="215">
      <formula>ISERROR(T2481)</formula>
    </cfRule>
  </conditionalFormatting>
  <conditionalFormatting sqref="T2509:Y2511">
    <cfRule type="expression" dxfId="10" priority="178">
      <formula>ISERROR(T2509)</formula>
    </cfRule>
  </conditionalFormatting>
  <conditionalFormatting sqref="T2537:Y2539">
    <cfRule type="expression" dxfId="9" priority="161">
      <formula>ISERROR(T2537)</formula>
    </cfRule>
  </conditionalFormatting>
  <conditionalFormatting sqref="T2565:Y2567">
    <cfRule type="expression" dxfId="8" priority="131">
      <formula>ISERROR(T2565)</formula>
    </cfRule>
  </conditionalFormatting>
  <conditionalFormatting sqref="T2593:Y2595">
    <cfRule type="expression" dxfId="7" priority="145">
      <formula>ISERROR(T2593)</formula>
    </cfRule>
  </conditionalFormatting>
  <conditionalFormatting sqref="T2621:Y2623">
    <cfRule type="expression" dxfId="6" priority="108">
      <formula>ISERROR(T2621)</formula>
    </cfRule>
  </conditionalFormatting>
  <conditionalFormatting sqref="T2649:Y2651">
    <cfRule type="expression" dxfId="5" priority="78">
      <formula>ISERROR(T2649)</formula>
    </cfRule>
  </conditionalFormatting>
  <conditionalFormatting sqref="T2677:Y2679">
    <cfRule type="expression" dxfId="4" priority="92">
      <formula>ISERROR(T2677)</formula>
    </cfRule>
  </conditionalFormatting>
  <conditionalFormatting sqref="T2705:Y2707">
    <cfRule type="expression" dxfId="3" priority="55">
      <formula>ISERROR(T2705)</formula>
    </cfRule>
  </conditionalFormatting>
  <conditionalFormatting sqref="T2733:Y2735">
    <cfRule type="expression" dxfId="2" priority="25">
      <formula>ISERROR(T2733)</formula>
    </cfRule>
  </conditionalFormatting>
  <conditionalFormatting sqref="T2761:Y2763">
    <cfRule type="expression" dxfId="1" priority="39">
      <formula>ISERROR(T2761)</formula>
    </cfRule>
  </conditionalFormatting>
  <conditionalFormatting sqref="T2789:Y2791">
    <cfRule type="expression" dxfId="0" priority="2">
      <formula>ISERROR(T2789)</formula>
    </cfRule>
  </conditionalFormatting>
  <printOptions horizontalCentered="1" verticalCentered="1"/>
  <pageMargins left="0.5" right="0.5" top="0.75" bottom="0.5" header="0.3" footer="0.3"/>
  <pageSetup paperSize="9" orientation="landscape" horizontalDpi="4294967292" verticalDpi="4294967292" r:id="rId1"/>
  <headerFooter>
    <oddFooter>&amp;C&amp;"+,Regular"&amp;11This result is subject to the approval of the District Education Officer</oddFooter>
  </headerFooter>
  <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6</vt:i4>
      </vt:variant>
      <vt:variant>
        <vt:lpstr>Named Ranges</vt:lpstr>
      </vt:variant>
      <vt:variant>
        <vt:i4>5</vt:i4>
      </vt:variant>
    </vt:vector>
  </HeadingPairs>
  <TitlesOfParts>
    <vt:vector size="11" baseType="lpstr">
      <vt:lpstr>from the developer's desk</vt:lpstr>
      <vt:lpstr>details</vt:lpstr>
      <vt:lpstr>statement of marks</vt:lpstr>
      <vt:lpstr>result aggregate</vt:lpstr>
      <vt:lpstr>result subject-wise</vt:lpstr>
      <vt:lpstr>full report</vt:lpstr>
      <vt:lpstr>CR</vt:lpstr>
      <vt:lpstr>details!Print_Titles</vt:lpstr>
      <vt:lpstr>'result aggregate'!Print_Titles</vt:lpstr>
      <vt:lpstr>'result subject-wise'!Print_Titles</vt:lpstr>
      <vt:lpstr>'statement of marks'!Print_Titles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Corporation</dc:creator>
  <cp:keywords>FINAL RESULT NBH GIRLS 15-05-12</cp:keywords>
  <cp:lastModifiedBy>Microsoft Office User</cp:lastModifiedBy>
  <cp:lastPrinted>2025-04-17T05:17:01Z</cp:lastPrinted>
  <dcterms:created xsi:type="dcterms:W3CDTF">1996-10-14T23:33:28Z</dcterms:created>
  <dcterms:modified xsi:type="dcterms:W3CDTF">2025-04-25T17:30:05Z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oogle.Documents.Tracking">
    <vt:lpwstr>false</vt:lpwstr>
  </property>
  <property fmtid="{D5CDD505-2E9C-101B-9397-08002B2CF9AE}" pid="3" name="Google.Documents.DocumentId">
    <vt:lpwstr>1Mg2fcE8ulJjcSnHob_sTVCjvqNiKj_ma09WA98Ir-TU</vt:lpwstr>
  </property>
  <property fmtid="{D5CDD505-2E9C-101B-9397-08002B2CF9AE}" pid="4" name="Google.Documents.RevisionId">
    <vt:lpwstr>01935605106347350866</vt:lpwstr>
  </property>
  <property fmtid="{D5CDD505-2E9C-101B-9397-08002B2CF9AE}" pid="5" name="Google.Documents.PluginVersion">
    <vt:lpwstr>2.0.1974.7364</vt:lpwstr>
  </property>
  <property fmtid="{D5CDD505-2E9C-101B-9397-08002B2CF9AE}" pid="6" name="Google.Documents.MergeIncapabilityFlags">
    <vt:i4>1</vt:i4>
  </property>
</Properties>
</file>